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\\chiw00\projects\75091\Financials and Reporting\Grants\GS9 INFRA 2021\BCA\"/>
    </mc:Choice>
  </mc:AlternateContent>
  <xr:revisionPtr revIDLastSave="0" documentId="13_ncr:1_{DED8E721-D7B1-4F78-8FA1-D8A41DBDA9BC}" xr6:coauthVersionLast="45" xr6:coauthVersionMax="45" xr10:uidLastSave="{00000000-0000-0000-0000-000000000000}"/>
  <bookViews>
    <workbookView xWindow="-120" yWindow="-120" windowWidth="29040" windowHeight="15840" tabRatio="813" activeTab="9" xr2:uid="{00000000-000D-0000-FFFF-FFFF00000000}"/>
  </bookViews>
  <sheets>
    <sheet name="a" sheetId="26" r:id="rId1"/>
    <sheet name="Project" sheetId="2" r:id="rId2"/>
    <sheet name="Cost" sheetId="17" r:id="rId3"/>
    <sheet name="Ben1" sheetId="93" r:id="rId4"/>
    <sheet name="Ben2" sheetId="113" r:id="rId5"/>
    <sheet name="Ben3" sheetId="114" r:id="rId6"/>
    <sheet name="Ben4" sheetId="115" r:id="rId7"/>
    <sheet name="Ben5" sheetId="116" r:id="rId8"/>
    <sheet name="Appendix" sheetId="67" r:id="rId9"/>
    <sheet name="Summary" sheetId="65" r:id="rId10"/>
  </sheets>
  <definedNames>
    <definedName name="_xlnm.Print_Area" localSheetId="8">Appendix!$A$1:$O$61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29" i="115" l="1"/>
  <c r="AA33" i="115" s="1"/>
  <c r="AB29" i="115"/>
  <c r="AB33" i="115" s="1"/>
  <c r="AC29" i="115"/>
  <c r="AC33" i="115" s="1"/>
  <c r="AD29" i="115"/>
  <c r="AD33" i="115" s="1"/>
  <c r="AE29" i="115"/>
  <c r="AE33" i="115" s="1"/>
  <c r="AF29" i="115"/>
  <c r="AG29" i="115"/>
  <c r="AH29" i="115"/>
  <c r="AH33" i="115" s="1"/>
  <c r="AI29" i="115"/>
  <c r="AI33" i="115" s="1"/>
  <c r="AJ29" i="115"/>
  <c r="AJ33" i="115" s="1"/>
  <c r="AK29" i="115"/>
  <c r="AK33" i="115" s="1"/>
  <c r="AL29" i="115"/>
  <c r="AL33" i="115" s="1"/>
  <c r="AM29" i="115"/>
  <c r="AM33" i="115" s="1"/>
  <c r="AN29" i="115"/>
  <c r="AO29" i="115"/>
  <c r="AP29" i="115"/>
  <c r="AP33" i="115" s="1"/>
  <c r="AQ29" i="115"/>
  <c r="AQ33" i="115" s="1"/>
  <c r="AR29" i="115"/>
  <c r="AR33" i="115" s="1"/>
  <c r="AS29" i="115"/>
  <c r="AS33" i="115" s="1"/>
  <c r="AT29" i="115"/>
  <c r="AT33" i="115" s="1"/>
  <c r="AU29" i="115"/>
  <c r="AU33" i="115" s="1"/>
  <c r="AV29" i="115"/>
  <c r="AW29" i="115"/>
  <c r="AX29" i="115"/>
  <c r="AX33" i="115" s="1"/>
  <c r="AY29" i="115"/>
  <c r="AY33" i="115" s="1"/>
  <c r="AZ29" i="115"/>
  <c r="AZ33" i="115" s="1"/>
  <c r="BA29" i="115"/>
  <c r="BA33" i="115" s="1"/>
  <c r="BB29" i="115"/>
  <c r="BB33" i="115" s="1"/>
  <c r="BC29" i="115"/>
  <c r="BC33" i="115" s="1"/>
  <c r="BD29" i="115"/>
  <c r="BE29" i="115"/>
  <c r="BF29" i="115"/>
  <c r="BF33" i="115" s="1"/>
  <c r="BG29" i="115"/>
  <c r="BG33" i="115" s="1"/>
  <c r="BH29" i="115"/>
  <c r="BI29" i="115"/>
  <c r="BI33" i="115" s="1"/>
  <c r="BJ29" i="115"/>
  <c r="BJ33" i="115" s="1"/>
  <c r="BK29" i="115"/>
  <c r="BK33" i="115" s="1"/>
  <c r="BL29" i="115"/>
  <c r="BM29" i="115"/>
  <c r="BN29" i="115"/>
  <c r="BN33" i="115" s="1"/>
  <c r="BO29" i="115"/>
  <c r="BO33" i="115" s="1"/>
  <c r="BP29" i="115"/>
  <c r="BP33" i="115" s="1"/>
  <c r="Z29" i="115"/>
  <c r="Z33" i="115" s="1"/>
  <c r="BH33" i="115"/>
  <c r="AA32" i="115"/>
  <c r="AB32" i="115"/>
  <c r="AC32" i="115"/>
  <c r="AD32" i="115"/>
  <c r="AE32" i="115"/>
  <c r="AF32" i="115"/>
  <c r="AG32" i="115"/>
  <c r="AH32" i="115"/>
  <c r="AI32" i="115"/>
  <c r="AJ32" i="115"/>
  <c r="AK32" i="115"/>
  <c r="AL32" i="115"/>
  <c r="AM32" i="115"/>
  <c r="AN32" i="115"/>
  <c r="AO32" i="115"/>
  <c r="AP32" i="115"/>
  <c r="AQ32" i="115"/>
  <c r="AR32" i="115"/>
  <c r="AS32" i="115"/>
  <c r="AT32" i="115"/>
  <c r="AU32" i="115"/>
  <c r="AV32" i="115"/>
  <c r="AW32" i="115"/>
  <c r="AX32" i="115"/>
  <c r="AY32" i="115"/>
  <c r="AZ32" i="115"/>
  <c r="BA32" i="115"/>
  <c r="BB32" i="115"/>
  <c r="BC32" i="115"/>
  <c r="BD32" i="115"/>
  <c r="BE32" i="115"/>
  <c r="BF32" i="115"/>
  <c r="BG32" i="115"/>
  <c r="BH32" i="115"/>
  <c r="BI32" i="115"/>
  <c r="BJ32" i="115"/>
  <c r="BK32" i="115"/>
  <c r="BL32" i="115"/>
  <c r="BM32" i="115"/>
  <c r="BN32" i="115"/>
  <c r="BO32" i="115"/>
  <c r="BP32" i="115"/>
  <c r="BQ32" i="115"/>
  <c r="AF33" i="115"/>
  <c r="AG33" i="115"/>
  <c r="AN33" i="115"/>
  <c r="AO33" i="115"/>
  <c r="AV33" i="115"/>
  <c r="AW33" i="115"/>
  <c r="BD33" i="115"/>
  <c r="BE33" i="115"/>
  <c r="BL33" i="115"/>
  <c r="BM33" i="115"/>
  <c r="Z32" i="115"/>
  <c r="BQ29" i="115"/>
  <c r="BQ33" i="115" s="1"/>
  <c r="BQ28" i="115"/>
  <c r="AA28" i="115"/>
  <c r="AB28" i="115"/>
  <c r="AC28" i="115"/>
  <c r="AD28" i="115"/>
  <c r="AE28" i="115"/>
  <c r="AF28" i="115"/>
  <c r="AG28" i="115"/>
  <c r="AH28" i="115"/>
  <c r="AI28" i="115"/>
  <c r="AJ28" i="115"/>
  <c r="AK28" i="115"/>
  <c r="AL28" i="115"/>
  <c r="AM28" i="115"/>
  <c r="AN28" i="115"/>
  <c r="AO28" i="115"/>
  <c r="AP28" i="115"/>
  <c r="AQ28" i="115"/>
  <c r="AR28" i="115"/>
  <c r="AS28" i="115"/>
  <c r="AT28" i="115"/>
  <c r="AU28" i="115"/>
  <c r="AV28" i="115"/>
  <c r="AW28" i="115"/>
  <c r="AX28" i="115"/>
  <c r="AY28" i="115"/>
  <c r="AZ28" i="115"/>
  <c r="BA28" i="115"/>
  <c r="BB28" i="115"/>
  <c r="BC28" i="115"/>
  <c r="BD28" i="115"/>
  <c r="BE28" i="115"/>
  <c r="BF28" i="115"/>
  <c r="BG28" i="115"/>
  <c r="BH28" i="115"/>
  <c r="BI28" i="115"/>
  <c r="BJ28" i="115"/>
  <c r="BK28" i="115"/>
  <c r="BL28" i="115"/>
  <c r="BM28" i="115"/>
  <c r="BN28" i="115"/>
  <c r="BO28" i="115"/>
  <c r="BP28" i="115"/>
  <c r="Z28" i="115"/>
  <c r="I87" i="115" l="1"/>
  <c r="I95" i="115"/>
  <c r="AA47" i="2" l="1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 s="1"/>
  <c r="AW47" i="2" s="1"/>
  <c r="AX47" i="2" s="1"/>
  <c r="AY47" i="2" s="1"/>
  <c r="AZ47" i="2" s="1"/>
  <c r="BA47" i="2" s="1"/>
  <c r="BB47" i="2" s="1"/>
  <c r="BC47" i="2" s="1"/>
  <c r="BD47" i="2" s="1"/>
  <c r="BE47" i="2" s="1"/>
  <c r="BF47" i="2" s="1"/>
  <c r="BG47" i="2" s="1"/>
  <c r="BH47" i="2" s="1"/>
  <c r="BI47" i="2" s="1"/>
  <c r="BJ47" i="2" s="1"/>
  <c r="BK47" i="2" s="1"/>
  <c r="BL47" i="2" s="1"/>
  <c r="BM47" i="2" s="1"/>
  <c r="BN47" i="2" s="1"/>
  <c r="BO47" i="2" s="1"/>
  <c r="BP47" i="2" s="1"/>
  <c r="BQ47" i="2" s="1"/>
  <c r="Z47" i="2"/>
  <c r="K9" i="67" l="1"/>
  <c r="K8" i="67"/>
  <c r="O9" i="67"/>
  <c r="O8" i="67"/>
  <c r="U9" i="67"/>
  <c r="U8" i="67"/>
  <c r="J7" i="67"/>
  <c r="U7" i="67" s="1"/>
  <c r="J6" i="67"/>
  <c r="U6" i="67" s="1"/>
  <c r="B82" i="2"/>
  <c r="B96" i="2"/>
  <c r="B78" i="2"/>
  <c r="B13" i="93"/>
  <c r="B15" i="116"/>
  <c r="I16" i="116"/>
  <c r="B13" i="116"/>
  <c r="I124" i="2"/>
  <c r="A2" i="116"/>
  <c r="I6" i="65"/>
  <c r="I5" i="65"/>
  <c r="BQ22" i="116"/>
  <c r="BP22" i="116"/>
  <c r="BO22" i="116"/>
  <c r="BN22" i="116"/>
  <c r="BM22" i="116"/>
  <c r="BL22" i="116"/>
  <c r="BK22" i="116"/>
  <c r="BJ22" i="116"/>
  <c r="BI22" i="116"/>
  <c r="BH22" i="116"/>
  <c r="BG22" i="116"/>
  <c r="BF22" i="116"/>
  <c r="BE22" i="116"/>
  <c r="BD22" i="116"/>
  <c r="BC22" i="116"/>
  <c r="BB22" i="116"/>
  <c r="BA22" i="116"/>
  <c r="AZ22" i="116"/>
  <c r="AY22" i="116"/>
  <c r="AX22" i="116"/>
  <c r="AW22" i="116"/>
  <c r="AV22" i="116"/>
  <c r="AU22" i="116"/>
  <c r="AT22" i="116"/>
  <c r="AS22" i="116"/>
  <c r="AR22" i="116"/>
  <c r="AQ22" i="116"/>
  <c r="AP22" i="116"/>
  <c r="AO22" i="116"/>
  <c r="AN22" i="116"/>
  <c r="AM22" i="116"/>
  <c r="AL22" i="116"/>
  <c r="AK22" i="116"/>
  <c r="AJ22" i="116"/>
  <c r="AI22" i="116"/>
  <c r="AH22" i="116"/>
  <c r="AG22" i="116"/>
  <c r="AF22" i="116"/>
  <c r="AE22" i="116"/>
  <c r="AD22" i="116"/>
  <c r="AC22" i="116"/>
  <c r="AB22" i="116"/>
  <c r="AA22" i="116"/>
  <c r="Z22" i="116"/>
  <c r="I19" i="116"/>
  <c r="I18" i="116"/>
  <c r="BQ10" i="116"/>
  <c r="BP10" i="116"/>
  <c r="BO10" i="116"/>
  <c r="BN10" i="116"/>
  <c r="BM10" i="116"/>
  <c r="BL10" i="116"/>
  <c r="BK10" i="116"/>
  <c r="BJ10" i="116"/>
  <c r="BI10" i="116"/>
  <c r="BH10" i="116"/>
  <c r="BG10" i="116"/>
  <c r="BF10" i="116"/>
  <c r="BE10" i="116"/>
  <c r="BD10" i="116"/>
  <c r="BC10" i="116"/>
  <c r="BB10" i="116"/>
  <c r="BA10" i="116"/>
  <c r="AZ10" i="116"/>
  <c r="AY10" i="116"/>
  <c r="AX10" i="116"/>
  <c r="AW10" i="116"/>
  <c r="AV10" i="116"/>
  <c r="AU10" i="116"/>
  <c r="AT10" i="116"/>
  <c r="AS10" i="116"/>
  <c r="AR10" i="116"/>
  <c r="AQ10" i="116"/>
  <c r="AP10" i="116"/>
  <c r="AO10" i="116"/>
  <c r="AN10" i="116"/>
  <c r="AM10" i="116"/>
  <c r="AL10" i="116"/>
  <c r="AK10" i="116"/>
  <c r="AJ10" i="116"/>
  <c r="AI10" i="116"/>
  <c r="AH10" i="116"/>
  <c r="AG10" i="116"/>
  <c r="AF10" i="116"/>
  <c r="AE10" i="116"/>
  <c r="AD10" i="116"/>
  <c r="AC10" i="116"/>
  <c r="AB10" i="116"/>
  <c r="AA10" i="116"/>
  <c r="Z10" i="116"/>
  <c r="BQ9" i="116"/>
  <c r="BQ19" i="116" s="1"/>
  <c r="BP9" i="116"/>
  <c r="BP19" i="116" s="1"/>
  <c r="BO9" i="116"/>
  <c r="BO19" i="116" s="1"/>
  <c r="BN9" i="116"/>
  <c r="BN19" i="116" s="1"/>
  <c r="BM9" i="116"/>
  <c r="BM19" i="116" s="1"/>
  <c r="BL9" i="116"/>
  <c r="BL19" i="116" s="1"/>
  <c r="BK9" i="116"/>
  <c r="BK19" i="116" s="1"/>
  <c r="BJ9" i="116"/>
  <c r="BI9" i="116"/>
  <c r="BH9" i="116"/>
  <c r="BG9" i="116"/>
  <c r="BF9" i="116"/>
  <c r="BE9" i="116"/>
  <c r="BD9" i="116"/>
  <c r="BC9" i="116"/>
  <c r="BB9" i="116"/>
  <c r="BA9" i="116"/>
  <c r="AZ9" i="116"/>
  <c r="AY9" i="116"/>
  <c r="AX9" i="116"/>
  <c r="AW9" i="116"/>
  <c r="AV9" i="116"/>
  <c r="AU9" i="116"/>
  <c r="AT9" i="116"/>
  <c r="AS9" i="116"/>
  <c r="AR9" i="116"/>
  <c r="AQ9" i="116"/>
  <c r="AP9" i="116"/>
  <c r="AO9" i="116"/>
  <c r="AN9" i="116"/>
  <c r="AM9" i="116"/>
  <c r="AL9" i="116"/>
  <c r="AK9" i="116"/>
  <c r="AJ9" i="116"/>
  <c r="AI9" i="116"/>
  <c r="AH9" i="116"/>
  <c r="AG9" i="116"/>
  <c r="AF9" i="116"/>
  <c r="AF19" i="116" s="1"/>
  <c r="AE9" i="116"/>
  <c r="AE19" i="116" s="1"/>
  <c r="AD9" i="116"/>
  <c r="AD19" i="116" s="1"/>
  <c r="AC9" i="116"/>
  <c r="AC19" i="116" s="1"/>
  <c r="AB9" i="116"/>
  <c r="AB19" i="116" s="1"/>
  <c r="AA9" i="116"/>
  <c r="AA19" i="116" s="1"/>
  <c r="Z9" i="116"/>
  <c r="Z19" i="116" s="1"/>
  <c r="Y9" i="116"/>
  <c r="X9" i="116"/>
  <c r="W9" i="116"/>
  <c r="V9" i="116"/>
  <c r="U9" i="116"/>
  <c r="T9" i="116"/>
  <c r="S9" i="116"/>
  <c r="R9" i="116"/>
  <c r="Q9" i="116"/>
  <c r="P9" i="116"/>
  <c r="O9" i="116"/>
  <c r="N9" i="116"/>
  <c r="M9" i="116"/>
  <c r="L9" i="116"/>
  <c r="K9" i="116"/>
  <c r="J9" i="116"/>
  <c r="BQ8" i="116"/>
  <c r="BP8" i="116"/>
  <c r="BO8" i="116"/>
  <c r="BN8" i="116"/>
  <c r="BM8" i="116"/>
  <c r="BL8" i="116"/>
  <c r="BK8" i="116"/>
  <c r="BJ8" i="116"/>
  <c r="BI8" i="116"/>
  <c r="BH8" i="116"/>
  <c r="BG8" i="116"/>
  <c r="BF8" i="116"/>
  <c r="BE8" i="116"/>
  <c r="BD8" i="116"/>
  <c r="BC8" i="116"/>
  <c r="BB8" i="116"/>
  <c r="BA8" i="116"/>
  <c r="AZ8" i="116"/>
  <c r="AY8" i="116"/>
  <c r="AX8" i="116"/>
  <c r="AW8" i="116"/>
  <c r="AV8" i="116"/>
  <c r="AU8" i="116"/>
  <c r="AT8" i="116"/>
  <c r="AS8" i="116"/>
  <c r="AR8" i="116"/>
  <c r="AQ8" i="116"/>
  <c r="AP8" i="116"/>
  <c r="AO8" i="116"/>
  <c r="AN8" i="116"/>
  <c r="AM8" i="116"/>
  <c r="AL8" i="116"/>
  <c r="AK8" i="116"/>
  <c r="AJ8" i="116"/>
  <c r="AI8" i="116"/>
  <c r="AH8" i="116"/>
  <c r="AG8" i="116"/>
  <c r="AF8" i="116"/>
  <c r="AE8" i="116"/>
  <c r="AD8" i="116"/>
  <c r="AC8" i="116"/>
  <c r="AB8" i="116"/>
  <c r="AA8" i="116"/>
  <c r="Z8" i="116"/>
  <c r="Y8" i="116"/>
  <c r="X8" i="116"/>
  <c r="W8" i="116"/>
  <c r="V8" i="116"/>
  <c r="U8" i="116"/>
  <c r="T8" i="116"/>
  <c r="S8" i="116"/>
  <c r="R8" i="116"/>
  <c r="Q8" i="116"/>
  <c r="P8" i="116"/>
  <c r="O8" i="116"/>
  <c r="N8" i="116"/>
  <c r="M8" i="116"/>
  <c r="L8" i="116"/>
  <c r="K8" i="116"/>
  <c r="J8" i="116"/>
  <c r="A1" i="116"/>
  <c r="AA98" i="115"/>
  <c r="AB98" i="115"/>
  <c r="AC98" i="115"/>
  <c r="AD98" i="115"/>
  <c r="AE98" i="115"/>
  <c r="AF98" i="115"/>
  <c r="AG98" i="115"/>
  <c r="AH98" i="115"/>
  <c r="AI98" i="115"/>
  <c r="AJ98" i="115"/>
  <c r="AK98" i="115"/>
  <c r="AL98" i="115"/>
  <c r="AM98" i="115"/>
  <c r="AN98" i="115"/>
  <c r="AO98" i="115"/>
  <c r="AP98" i="115"/>
  <c r="AQ98" i="115"/>
  <c r="AR98" i="115"/>
  <c r="AS98" i="115"/>
  <c r="AT98" i="115"/>
  <c r="AU98" i="115"/>
  <c r="AV98" i="115"/>
  <c r="AW98" i="115"/>
  <c r="AX98" i="115"/>
  <c r="AY98" i="115"/>
  <c r="AZ98" i="115"/>
  <c r="BA98" i="115"/>
  <c r="BB98" i="115"/>
  <c r="BC98" i="115"/>
  <c r="BD98" i="115"/>
  <c r="BE98" i="115"/>
  <c r="BF98" i="115"/>
  <c r="BG98" i="115"/>
  <c r="BH98" i="115"/>
  <c r="BI98" i="115"/>
  <c r="BJ98" i="115"/>
  <c r="BK98" i="115"/>
  <c r="BL98" i="115"/>
  <c r="BM98" i="115"/>
  <c r="BN98" i="115"/>
  <c r="BO98" i="115"/>
  <c r="BP98" i="115"/>
  <c r="BQ98" i="115"/>
  <c r="AA100" i="115"/>
  <c r="AB100" i="115"/>
  <c r="AC100" i="115"/>
  <c r="AD100" i="115"/>
  <c r="AE100" i="115"/>
  <c r="AF100" i="115"/>
  <c r="AG100" i="115"/>
  <c r="AH100" i="115"/>
  <c r="AI100" i="115"/>
  <c r="AJ100" i="115"/>
  <c r="AK100" i="115"/>
  <c r="AL100" i="115"/>
  <c r="AM100" i="115"/>
  <c r="AN100" i="115"/>
  <c r="AO100" i="115"/>
  <c r="AP100" i="115"/>
  <c r="AQ100" i="115"/>
  <c r="AR100" i="115"/>
  <c r="AS100" i="115"/>
  <c r="AT100" i="115"/>
  <c r="AU100" i="115"/>
  <c r="AV100" i="115"/>
  <c r="AW100" i="115"/>
  <c r="AX100" i="115"/>
  <c r="AY100" i="115"/>
  <c r="AZ100" i="115"/>
  <c r="BA100" i="115"/>
  <c r="BB100" i="115"/>
  <c r="BC100" i="115"/>
  <c r="BD100" i="115"/>
  <c r="BE100" i="115"/>
  <c r="BF100" i="115"/>
  <c r="BG100" i="115"/>
  <c r="BH100" i="115"/>
  <c r="BI100" i="115"/>
  <c r="BJ100" i="115"/>
  <c r="BK100" i="115"/>
  <c r="BL100" i="115"/>
  <c r="BM100" i="115"/>
  <c r="BN100" i="115"/>
  <c r="BO100" i="115"/>
  <c r="BP100" i="115"/>
  <c r="BQ100" i="115"/>
  <c r="AA77" i="115"/>
  <c r="AB77" i="115"/>
  <c r="AC77" i="115"/>
  <c r="AD77" i="115"/>
  <c r="AE77" i="115"/>
  <c r="AF77" i="115"/>
  <c r="AG77" i="115"/>
  <c r="AH77" i="115"/>
  <c r="AI77" i="115"/>
  <c r="AJ77" i="115"/>
  <c r="AK77" i="115"/>
  <c r="AL77" i="115"/>
  <c r="AM77" i="115"/>
  <c r="AN77" i="115"/>
  <c r="AO77" i="115"/>
  <c r="AP77" i="115"/>
  <c r="AQ77" i="115"/>
  <c r="AR77" i="115"/>
  <c r="AS77" i="115"/>
  <c r="AT77" i="115"/>
  <c r="AU77" i="115"/>
  <c r="AV77" i="115"/>
  <c r="AW77" i="115"/>
  <c r="AX77" i="115"/>
  <c r="AY77" i="115"/>
  <c r="AZ77" i="115"/>
  <c r="BA77" i="115"/>
  <c r="BB77" i="115"/>
  <c r="BC77" i="115"/>
  <c r="BD77" i="115"/>
  <c r="BE77" i="115"/>
  <c r="BF77" i="115"/>
  <c r="BG77" i="115"/>
  <c r="BH77" i="115"/>
  <c r="BI77" i="115"/>
  <c r="BJ77" i="115"/>
  <c r="BK77" i="115"/>
  <c r="BL77" i="115"/>
  <c r="BM77" i="115"/>
  <c r="BN77" i="115"/>
  <c r="BO77" i="115"/>
  <c r="BP77" i="115"/>
  <c r="BQ77" i="115"/>
  <c r="AA78" i="115"/>
  <c r="AB78" i="115"/>
  <c r="AC78" i="115"/>
  <c r="AD78" i="115"/>
  <c r="AE78" i="115"/>
  <c r="AF78" i="115"/>
  <c r="AG78" i="115"/>
  <c r="AH78" i="115"/>
  <c r="AI78" i="115"/>
  <c r="AJ78" i="115"/>
  <c r="AK78" i="115"/>
  <c r="AL78" i="115"/>
  <c r="AM78" i="115"/>
  <c r="AN78" i="115"/>
  <c r="AO78" i="115"/>
  <c r="AP78" i="115"/>
  <c r="AQ78" i="115"/>
  <c r="AR78" i="115"/>
  <c r="AS78" i="115"/>
  <c r="AT78" i="115"/>
  <c r="AU78" i="115"/>
  <c r="AV78" i="115"/>
  <c r="AW78" i="115"/>
  <c r="AX78" i="115"/>
  <c r="AY78" i="115"/>
  <c r="AZ78" i="115"/>
  <c r="BA78" i="115"/>
  <c r="BB78" i="115"/>
  <c r="BC78" i="115"/>
  <c r="BD78" i="115"/>
  <c r="BE78" i="115"/>
  <c r="BF78" i="115"/>
  <c r="BG78" i="115"/>
  <c r="BH78" i="115"/>
  <c r="BI78" i="115"/>
  <c r="BJ78" i="115"/>
  <c r="BK78" i="115"/>
  <c r="BL78" i="115"/>
  <c r="BM78" i="115"/>
  <c r="BN78" i="115"/>
  <c r="BO78" i="115"/>
  <c r="BP78" i="115"/>
  <c r="BQ78" i="115"/>
  <c r="AA79" i="115"/>
  <c r="AB79" i="115"/>
  <c r="AC79" i="115"/>
  <c r="AD79" i="115"/>
  <c r="AE79" i="115"/>
  <c r="AF79" i="115"/>
  <c r="AG79" i="115"/>
  <c r="AH79" i="115"/>
  <c r="AI79" i="115"/>
  <c r="AJ79" i="115"/>
  <c r="AK79" i="115"/>
  <c r="AL79" i="115"/>
  <c r="AM79" i="115"/>
  <c r="AN79" i="115"/>
  <c r="AO79" i="115"/>
  <c r="AP79" i="115"/>
  <c r="AQ79" i="115"/>
  <c r="AR79" i="115"/>
  <c r="AS79" i="115"/>
  <c r="AT79" i="115"/>
  <c r="AU79" i="115"/>
  <c r="AV79" i="115"/>
  <c r="AW79" i="115"/>
  <c r="AX79" i="115"/>
  <c r="AY79" i="115"/>
  <c r="AZ79" i="115"/>
  <c r="BA79" i="115"/>
  <c r="BB79" i="115"/>
  <c r="BC79" i="115"/>
  <c r="BD79" i="115"/>
  <c r="BE79" i="115"/>
  <c r="BF79" i="115"/>
  <c r="BG79" i="115"/>
  <c r="BH79" i="115"/>
  <c r="BI79" i="115"/>
  <c r="BJ79" i="115"/>
  <c r="BK79" i="115"/>
  <c r="BL79" i="115"/>
  <c r="BM79" i="115"/>
  <c r="BN79" i="115"/>
  <c r="BO79" i="115"/>
  <c r="BP79" i="115"/>
  <c r="BQ79" i="115"/>
  <c r="AA80" i="115"/>
  <c r="AB80" i="115"/>
  <c r="AC80" i="115"/>
  <c r="AD80" i="115"/>
  <c r="AE80" i="115"/>
  <c r="AF80" i="115"/>
  <c r="AG80" i="115"/>
  <c r="AH80" i="115"/>
  <c r="AI80" i="115"/>
  <c r="AJ80" i="115"/>
  <c r="AK80" i="115"/>
  <c r="AL80" i="115"/>
  <c r="AM80" i="115"/>
  <c r="AN80" i="115"/>
  <c r="AO80" i="115"/>
  <c r="AP80" i="115"/>
  <c r="AQ80" i="115"/>
  <c r="AR80" i="115"/>
  <c r="AS80" i="115"/>
  <c r="AT80" i="115"/>
  <c r="AU80" i="115"/>
  <c r="AV80" i="115"/>
  <c r="AW80" i="115"/>
  <c r="AX80" i="115"/>
  <c r="AY80" i="115"/>
  <c r="AZ80" i="115"/>
  <c r="BA80" i="115"/>
  <c r="BB80" i="115"/>
  <c r="BC80" i="115"/>
  <c r="BD80" i="115"/>
  <c r="BE80" i="115"/>
  <c r="BF80" i="115"/>
  <c r="BG80" i="115"/>
  <c r="BH80" i="115"/>
  <c r="BI80" i="115"/>
  <c r="BJ80" i="115"/>
  <c r="BK80" i="115"/>
  <c r="BL80" i="115"/>
  <c r="BM80" i="115"/>
  <c r="BN80" i="115"/>
  <c r="BO80" i="115"/>
  <c r="BP80" i="115"/>
  <c r="BQ80" i="115"/>
  <c r="Z78" i="115"/>
  <c r="Z79" i="115"/>
  <c r="Z80" i="115"/>
  <c r="Z77" i="115"/>
  <c r="I78" i="115"/>
  <c r="I79" i="115"/>
  <c r="I80" i="115"/>
  <c r="I77" i="115"/>
  <c r="I84" i="115"/>
  <c r="I85" i="115"/>
  <c r="I91" i="115"/>
  <c r="I34" i="113"/>
  <c r="I28" i="113"/>
  <c r="B20" i="113"/>
  <c r="B87" i="2"/>
  <c r="B86" i="2"/>
  <c r="B28" i="113" s="1"/>
  <c r="B64" i="2"/>
  <c r="B95" i="2"/>
  <c r="B94" i="2"/>
  <c r="B93" i="2"/>
  <c r="I96" i="2"/>
  <c r="I95" i="2"/>
  <c r="I94" i="2"/>
  <c r="I93" i="2"/>
  <c r="B68" i="2"/>
  <c r="B69" i="2"/>
  <c r="Z23" i="116" l="1"/>
  <c r="AD23" i="116"/>
  <c r="BN23" i="116"/>
  <c r="AA23" i="116"/>
  <c r="AE23" i="116"/>
  <c r="BK23" i="116"/>
  <c r="BO23" i="116"/>
  <c r="AB23" i="116"/>
  <c r="AF23" i="116"/>
  <c r="BL23" i="116"/>
  <c r="BP23" i="116"/>
  <c r="AC23" i="116"/>
  <c r="BM23" i="116"/>
  <c r="BQ23" i="116"/>
  <c r="I94" i="115" l="1"/>
  <c r="T9" i="67" l="1"/>
  <c r="T8" i="67"/>
  <c r="I93" i="115"/>
  <c r="I7" i="67"/>
  <c r="T7" i="67" s="1"/>
  <c r="I6" i="67"/>
  <c r="T6" i="67" s="1"/>
  <c r="I43" i="115"/>
  <c r="AA36" i="115"/>
  <c r="AB36" i="115"/>
  <c r="AC36" i="115"/>
  <c r="AD36" i="115"/>
  <c r="AE36" i="115"/>
  <c r="AF36" i="115"/>
  <c r="AG36" i="115"/>
  <c r="AH36" i="115"/>
  <c r="AI36" i="115"/>
  <c r="AJ36" i="115"/>
  <c r="AK36" i="115"/>
  <c r="AL36" i="115"/>
  <c r="AM36" i="115"/>
  <c r="AN36" i="115"/>
  <c r="AO36" i="115"/>
  <c r="AP36" i="115"/>
  <c r="AQ36" i="115"/>
  <c r="AR36" i="115"/>
  <c r="AS36" i="115"/>
  <c r="AT36" i="115"/>
  <c r="AU36" i="115"/>
  <c r="AV36" i="115"/>
  <c r="AW36" i="115"/>
  <c r="AX36" i="115"/>
  <c r="AY36" i="115"/>
  <c r="AZ36" i="115"/>
  <c r="BA36" i="115"/>
  <c r="BB36" i="115"/>
  <c r="BC36" i="115"/>
  <c r="BD36" i="115"/>
  <c r="BE36" i="115"/>
  <c r="BF36" i="115"/>
  <c r="BG36" i="115"/>
  <c r="BH36" i="115"/>
  <c r="BI36" i="115"/>
  <c r="BJ36" i="115"/>
  <c r="BK36" i="115"/>
  <c r="BL36" i="115"/>
  <c r="BM36" i="115"/>
  <c r="BN36" i="115"/>
  <c r="BO36" i="115"/>
  <c r="BP36" i="115"/>
  <c r="BQ36" i="115"/>
  <c r="AA37" i="115"/>
  <c r="AB37" i="115"/>
  <c r="AC37" i="115"/>
  <c r="AD37" i="115"/>
  <c r="AE37" i="115"/>
  <c r="AF37" i="115"/>
  <c r="AG37" i="115"/>
  <c r="AH37" i="115"/>
  <c r="AI37" i="115"/>
  <c r="AJ37" i="115"/>
  <c r="AK37" i="115"/>
  <c r="AL37" i="115"/>
  <c r="AM37" i="115"/>
  <c r="AN37" i="115"/>
  <c r="AO37" i="115"/>
  <c r="AP37" i="115"/>
  <c r="AQ37" i="115"/>
  <c r="AR37" i="115"/>
  <c r="AS37" i="115"/>
  <c r="AT37" i="115"/>
  <c r="AU37" i="115"/>
  <c r="AV37" i="115"/>
  <c r="AW37" i="115"/>
  <c r="AX37" i="115"/>
  <c r="AY37" i="115"/>
  <c r="AZ37" i="115"/>
  <c r="BA37" i="115"/>
  <c r="BB37" i="115"/>
  <c r="BC37" i="115"/>
  <c r="BD37" i="115"/>
  <c r="BE37" i="115"/>
  <c r="BF37" i="115"/>
  <c r="BG37" i="115"/>
  <c r="BH37" i="115"/>
  <c r="BI37" i="115"/>
  <c r="BJ37" i="115"/>
  <c r="BK37" i="115"/>
  <c r="BL37" i="115"/>
  <c r="BM37" i="115"/>
  <c r="BN37" i="115"/>
  <c r="BO37" i="115"/>
  <c r="BP37" i="115"/>
  <c r="BQ37" i="115"/>
  <c r="Z100" i="115"/>
  <c r="Z98" i="115"/>
  <c r="I42" i="115" l="1"/>
  <c r="I41" i="115"/>
  <c r="I40" i="115"/>
  <c r="Z37" i="115"/>
  <c r="Z36" i="115"/>
  <c r="I37" i="115"/>
  <c r="I36" i="115"/>
  <c r="B28" i="115"/>
  <c r="B117" i="2"/>
  <c r="B29" i="115" s="1"/>
  <c r="C210" i="26" l="1"/>
  <c r="A2" i="115"/>
  <c r="H6" i="65"/>
  <c r="H5" i="65"/>
  <c r="I90" i="115"/>
  <c r="I88" i="115"/>
  <c r="I86" i="115"/>
  <c r="I83" i="115"/>
  <c r="BQ10" i="115"/>
  <c r="BP10" i="115"/>
  <c r="BO10" i="115"/>
  <c r="BN10" i="115"/>
  <c r="BM10" i="115"/>
  <c r="BL10" i="115"/>
  <c r="BK10" i="115"/>
  <c r="BJ10" i="115"/>
  <c r="BI10" i="115"/>
  <c r="BH10" i="115"/>
  <c r="BG10" i="115"/>
  <c r="BF10" i="115"/>
  <c r="BE10" i="115"/>
  <c r="BD10" i="115"/>
  <c r="BC10" i="115"/>
  <c r="BB10" i="115"/>
  <c r="BA10" i="115"/>
  <c r="AZ10" i="115"/>
  <c r="AY10" i="115"/>
  <c r="AX10" i="115"/>
  <c r="AW10" i="115"/>
  <c r="AV10" i="115"/>
  <c r="AU10" i="115"/>
  <c r="AT10" i="115"/>
  <c r="AS10" i="115"/>
  <c r="AR10" i="115"/>
  <c r="AQ10" i="115"/>
  <c r="AP10" i="115"/>
  <c r="AO10" i="115"/>
  <c r="AN10" i="115"/>
  <c r="AM10" i="115"/>
  <c r="AL10" i="115"/>
  <c r="AK10" i="115"/>
  <c r="AJ10" i="115"/>
  <c r="AI10" i="115"/>
  <c r="AH10" i="115"/>
  <c r="AG10" i="115"/>
  <c r="AF10" i="115"/>
  <c r="AE10" i="115"/>
  <c r="AD10" i="115"/>
  <c r="AC10" i="115"/>
  <c r="AB10" i="115"/>
  <c r="AA10" i="115"/>
  <c r="Z10" i="115"/>
  <c r="A1" i="115"/>
  <c r="B32" i="2"/>
  <c r="I33" i="113"/>
  <c r="I27" i="113"/>
  <c r="J8" i="65" l="1"/>
  <c r="G6" i="65"/>
  <c r="F6" i="65"/>
  <c r="E6" i="65"/>
  <c r="G5" i="65"/>
  <c r="F5" i="65"/>
  <c r="E5" i="65"/>
  <c r="J2" i="65"/>
  <c r="E1" i="65"/>
  <c r="D48" i="67"/>
  <c r="W9" i="67"/>
  <c r="S9" i="67"/>
  <c r="R9" i="67"/>
  <c r="Q9" i="67"/>
  <c r="N9" i="67"/>
  <c r="W8" i="67"/>
  <c r="S8" i="67"/>
  <c r="R8" i="67"/>
  <c r="Q8" i="67"/>
  <c r="N8" i="67"/>
  <c r="H7" i="67"/>
  <c r="S7" i="67" s="1"/>
  <c r="G7" i="67"/>
  <c r="R7" i="67" s="1"/>
  <c r="F7" i="67"/>
  <c r="Q7" i="67" s="1"/>
  <c r="Q6" i="67"/>
  <c r="H6" i="67"/>
  <c r="S6" i="67" s="1"/>
  <c r="G6" i="67"/>
  <c r="R6" i="67" s="1"/>
  <c r="F6" i="67"/>
  <c r="A1" i="67"/>
  <c r="BQ89" i="114"/>
  <c r="BP89" i="114"/>
  <c r="BO89" i="114"/>
  <c r="BN89" i="114"/>
  <c r="BM89" i="114"/>
  <c r="BL89" i="114"/>
  <c r="BK89" i="114"/>
  <c r="BJ89" i="114"/>
  <c r="BI89" i="114"/>
  <c r="BH89" i="114"/>
  <c r="BG89" i="114"/>
  <c r="BF89" i="114"/>
  <c r="BE89" i="114"/>
  <c r="BD89" i="114"/>
  <c r="BC89" i="114"/>
  <c r="BB89" i="114"/>
  <c r="BA89" i="114"/>
  <c r="AZ89" i="114"/>
  <c r="AY89" i="114"/>
  <c r="AX89" i="114"/>
  <c r="AW89" i="114"/>
  <c r="AV89" i="114"/>
  <c r="AU89" i="114"/>
  <c r="AT89" i="114"/>
  <c r="AS89" i="114"/>
  <c r="AR89" i="114"/>
  <c r="AQ89" i="114"/>
  <c r="AP89" i="114"/>
  <c r="AO89" i="114"/>
  <c r="AN89" i="114"/>
  <c r="AM89" i="114"/>
  <c r="AL89" i="114"/>
  <c r="AK89" i="114"/>
  <c r="AJ89" i="114"/>
  <c r="AI89" i="114"/>
  <c r="AH89" i="114"/>
  <c r="AG89" i="114"/>
  <c r="AF89" i="114"/>
  <c r="AE89" i="114"/>
  <c r="AD89" i="114"/>
  <c r="AC89" i="114"/>
  <c r="AB89" i="114"/>
  <c r="AA89" i="114"/>
  <c r="Z89" i="114"/>
  <c r="I86" i="114"/>
  <c r="I85" i="114"/>
  <c r="I81" i="114"/>
  <c r="I80" i="114"/>
  <c r="I78" i="114"/>
  <c r="B78" i="114"/>
  <c r="B70" i="114"/>
  <c r="I63" i="114"/>
  <c r="I62" i="114"/>
  <c r="I60" i="114"/>
  <c r="B60" i="114"/>
  <c r="B47" i="114"/>
  <c r="BP53" i="114" s="1"/>
  <c r="I41" i="114"/>
  <c r="I40" i="114"/>
  <c r="I39" i="114"/>
  <c r="I38" i="114"/>
  <c r="I36" i="114"/>
  <c r="I35" i="114"/>
  <c r="B22" i="114"/>
  <c r="BQ32" i="114" s="1"/>
  <c r="BQ36" i="114" s="1"/>
  <c r="BQ10" i="114"/>
  <c r="BP10" i="114"/>
  <c r="BO10" i="114"/>
  <c r="BN10" i="114"/>
  <c r="BM10" i="114"/>
  <c r="BL10" i="114"/>
  <c r="BK10" i="114"/>
  <c r="BJ10" i="114"/>
  <c r="BI10" i="114"/>
  <c r="BH10" i="114"/>
  <c r="BG10" i="114"/>
  <c r="BF10" i="114"/>
  <c r="BE10" i="114"/>
  <c r="BD10" i="114"/>
  <c r="BC10" i="114"/>
  <c r="BB10" i="114"/>
  <c r="BA10" i="114"/>
  <c r="AZ10" i="114"/>
  <c r="AY10" i="114"/>
  <c r="AX10" i="114"/>
  <c r="AW10" i="114"/>
  <c r="AV10" i="114"/>
  <c r="AU10" i="114"/>
  <c r="AT10" i="114"/>
  <c r="AS10" i="114"/>
  <c r="AR10" i="114"/>
  <c r="AQ10" i="114"/>
  <c r="AP10" i="114"/>
  <c r="AO10" i="114"/>
  <c r="AN10" i="114"/>
  <c r="AM10" i="114"/>
  <c r="AL10" i="114"/>
  <c r="AK10" i="114"/>
  <c r="AJ10" i="114"/>
  <c r="AI10" i="114"/>
  <c r="AH10" i="114"/>
  <c r="AG10" i="114"/>
  <c r="AF10" i="114"/>
  <c r="AE10" i="114"/>
  <c r="AD10" i="114"/>
  <c r="AC10" i="114"/>
  <c r="AB10" i="114"/>
  <c r="AA10" i="114"/>
  <c r="Z10" i="114"/>
  <c r="A2" i="114"/>
  <c r="A1" i="114"/>
  <c r="BQ40" i="113"/>
  <c r="BP40" i="113"/>
  <c r="BO40" i="113"/>
  <c r="BN40" i="113"/>
  <c r="BM40" i="113"/>
  <c r="BL40" i="113"/>
  <c r="BK40" i="113"/>
  <c r="BJ40" i="113"/>
  <c r="BI40" i="113"/>
  <c r="BH40" i="113"/>
  <c r="BG40" i="113"/>
  <c r="BF40" i="113"/>
  <c r="BE40" i="113"/>
  <c r="BD40" i="113"/>
  <c r="BC40" i="113"/>
  <c r="BB40" i="113"/>
  <c r="BA40" i="113"/>
  <c r="AZ40" i="113"/>
  <c r="AY40" i="113"/>
  <c r="AX40" i="113"/>
  <c r="AW40" i="113"/>
  <c r="AV40" i="113"/>
  <c r="AU40" i="113"/>
  <c r="AT40" i="113"/>
  <c r="AS40" i="113"/>
  <c r="AR40" i="113"/>
  <c r="AQ40" i="113"/>
  <c r="AP40" i="113"/>
  <c r="AO40" i="113"/>
  <c r="AN40" i="113"/>
  <c r="AM40" i="113"/>
  <c r="AL40" i="113"/>
  <c r="AK40" i="113"/>
  <c r="AJ40" i="113"/>
  <c r="AI40" i="113"/>
  <c r="AH40" i="113"/>
  <c r="AG40" i="113"/>
  <c r="AF40" i="113"/>
  <c r="AE40" i="113"/>
  <c r="AD40" i="113"/>
  <c r="AC40" i="113"/>
  <c r="AB40" i="113"/>
  <c r="AA40" i="113"/>
  <c r="Z40" i="113"/>
  <c r="I37" i="113"/>
  <c r="I36" i="113"/>
  <c r="I32" i="113"/>
  <c r="I26" i="113"/>
  <c r="B18" i="113"/>
  <c r="BQ10" i="113"/>
  <c r="BP10" i="113"/>
  <c r="BO10" i="113"/>
  <c r="BN10" i="113"/>
  <c r="BM10" i="113"/>
  <c r="BL10" i="113"/>
  <c r="BK10" i="113"/>
  <c r="BJ10" i="113"/>
  <c r="BI10" i="113"/>
  <c r="BH10" i="113"/>
  <c r="BG10" i="113"/>
  <c r="BF10" i="113"/>
  <c r="BE10" i="113"/>
  <c r="BD10" i="113"/>
  <c r="BC10" i="113"/>
  <c r="BB10" i="113"/>
  <c r="BA10" i="113"/>
  <c r="AZ10" i="113"/>
  <c r="AY10" i="113"/>
  <c r="AX10" i="113"/>
  <c r="AW10" i="113"/>
  <c r="AV10" i="113"/>
  <c r="AU10" i="113"/>
  <c r="AT10" i="113"/>
  <c r="AS10" i="113"/>
  <c r="AR10" i="113"/>
  <c r="AQ10" i="113"/>
  <c r="AP10" i="113"/>
  <c r="AO10" i="113"/>
  <c r="AN10" i="113"/>
  <c r="AM10" i="113"/>
  <c r="AL10" i="113"/>
  <c r="AK10" i="113"/>
  <c r="AJ10" i="113"/>
  <c r="AI10" i="113"/>
  <c r="AH10" i="113"/>
  <c r="AG10" i="113"/>
  <c r="AF10" i="113"/>
  <c r="AE10" i="113"/>
  <c r="AD10" i="113"/>
  <c r="AC10" i="113"/>
  <c r="AB10" i="113"/>
  <c r="AA10" i="113"/>
  <c r="Z10" i="113"/>
  <c r="A2" i="113"/>
  <c r="A1" i="113"/>
  <c r="BQ55" i="93"/>
  <c r="BP55" i="93"/>
  <c r="BO55" i="93"/>
  <c r="BN55" i="93"/>
  <c r="BM55" i="93"/>
  <c r="BL55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I52" i="93"/>
  <c r="I51" i="93"/>
  <c r="I49" i="93"/>
  <c r="I48" i="93"/>
  <c r="I47" i="93"/>
  <c r="I46" i="93"/>
  <c r="I43" i="93"/>
  <c r="I42" i="93"/>
  <c r="B29" i="93"/>
  <c r="B28" i="93"/>
  <c r="BQ10" i="93"/>
  <c r="BP10" i="93"/>
  <c r="BO10" i="93"/>
  <c r="BN10" i="93"/>
  <c r="BM10" i="93"/>
  <c r="BL10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A2" i="93"/>
  <c r="A1" i="93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I35" i="17"/>
  <c r="I29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BP25" i="17"/>
  <c r="BP29" i="17" s="1"/>
  <c r="BL25" i="17"/>
  <c r="BL29" i="17" s="1"/>
  <c r="BH25" i="17"/>
  <c r="BH29" i="17" s="1"/>
  <c r="BD25" i="17"/>
  <c r="BD29" i="17" s="1"/>
  <c r="AZ25" i="17"/>
  <c r="AZ29" i="17" s="1"/>
  <c r="AV25" i="17"/>
  <c r="AV29" i="17" s="1"/>
  <c r="AR25" i="17"/>
  <c r="AR29" i="17" s="1"/>
  <c r="AN25" i="17"/>
  <c r="AN29" i="17" s="1"/>
  <c r="AJ25" i="17"/>
  <c r="AJ29" i="17" s="1"/>
  <c r="I25" i="17"/>
  <c r="C23" i="17"/>
  <c r="BQ21" i="17"/>
  <c r="BQ25" i="17" s="1"/>
  <c r="BQ29" i="17" s="1"/>
  <c r="BP21" i="17"/>
  <c r="BO21" i="17"/>
  <c r="BO25" i="17" s="1"/>
  <c r="BO29" i="17" s="1"/>
  <c r="BN21" i="17"/>
  <c r="BN25" i="17" s="1"/>
  <c r="BN29" i="17" s="1"/>
  <c r="BM21" i="17"/>
  <c r="BM25" i="17" s="1"/>
  <c r="BM29" i="17" s="1"/>
  <c r="BL21" i="17"/>
  <c r="BK21" i="17"/>
  <c r="BK25" i="17" s="1"/>
  <c r="BK29" i="17" s="1"/>
  <c r="BJ21" i="17"/>
  <c r="BJ25" i="17" s="1"/>
  <c r="BJ29" i="17" s="1"/>
  <c r="BI21" i="17"/>
  <c r="BI25" i="17" s="1"/>
  <c r="BI29" i="17" s="1"/>
  <c r="BH21" i="17"/>
  <c r="BG21" i="17"/>
  <c r="BG25" i="17" s="1"/>
  <c r="BG29" i="17" s="1"/>
  <c r="BF21" i="17"/>
  <c r="BF25" i="17" s="1"/>
  <c r="BF29" i="17" s="1"/>
  <c r="BE21" i="17"/>
  <c r="BE25" i="17" s="1"/>
  <c r="BE29" i="17" s="1"/>
  <c r="BD21" i="17"/>
  <c r="BC21" i="17"/>
  <c r="BC25" i="17" s="1"/>
  <c r="BC29" i="17" s="1"/>
  <c r="BB21" i="17"/>
  <c r="BB25" i="17" s="1"/>
  <c r="BB29" i="17" s="1"/>
  <c r="BA21" i="17"/>
  <c r="BA25" i="17" s="1"/>
  <c r="BA29" i="17" s="1"/>
  <c r="AZ21" i="17"/>
  <c r="AY21" i="17"/>
  <c r="AY25" i="17" s="1"/>
  <c r="AY29" i="17" s="1"/>
  <c r="AX21" i="17"/>
  <c r="AX25" i="17" s="1"/>
  <c r="AX29" i="17" s="1"/>
  <c r="AW21" i="17"/>
  <c r="AW25" i="17" s="1"/>
  <c r="AW29" i="17" s="1"/>
  <c r="AV21" i="17"/>
  <c r="AU21" i="17"/>
  <c r="AU25" i="17" s="1"/>
  <c r="AU29" i="17" s="1"/>
  <c r="AT21" i="17"/>
  <c r="AT25" i="17" s="1"/>
  <c r="AT29" i="17" s="1"/>
  <c r="AS21" i="17"/>
  <c r="AS25" i="17" s="1"/>
  <c r="AS29" i="17" s="1"/>
  <c r="AR21" i="17"/>
  <c r="AQ21" i="17"/>
  <c r="AQ25" i="17" s="1"/>
  <c r="AQ29" i="17" s="1"/>
  <c r="AP21" i="17"/>
  <c r="AP25" i="17" s="1"/>
  <c r="AP29" i="17" s="1"/>
  <c r="AO21" i="17"/>
  <c r="AO25" i="17" s="1"/>
  <c r="AO29" i="17" s="1"/>
  <c r="AN21" i="17"/>
  <c r="AM21" i="17"/>
  <c r="AM25" i="17" s="1"/>
  <c r="AM29" i="17" s="1"/>
  <c r="AL21" i="17"/>
  <c r="AL25" i="17" s="1"/>
  <c r="AL29" i="17" s="1"/>
  <c r="AK21" i="17"/>
  <c r="AK25" i="17" s="1"/>
  <c r="AK29" i="17" s="1"/>
  <c r="AJ21" i="17"/>
  <c r="AI21" i="17"/>
  <c r="AI25" i="17" s="1"/>
  <c r="AI29" i="17" s="1"/>
  <c r="AH21" i="17"/>
  <c r="AH25" i="17" s="1"/>
  <c r="AH29" i="17" s="1"/>
  <c r="AG21" i="17"/>
  <c r="AG25" i="17" s="1"/>
  <c r="AG29" i="17" s="1"/>
  <c r="AF21" i="17"/>
  <c r="AF25" i="17" s="1"/>
  <c r="AF29" i="17" s="1"/>
  <c r="AE21" i="17"/>
  <c r="AE25" i="17" s="1"/>
  <c r="AE29" i="17" s="1"/>
  <c r="AD21" i="17"/>
  <c r="AD25" i="17" s="1"/>
  <c r="AD29" i="17" s="1"/>
  <c r="AC21" i="17"/>
  <c r="AC25" i="17" s="1"/>
  <c r="AC29" i="17" s="1"/>
  <c r="AB21" i="17"/>
  <c r="AB25" i="17" s="1"/>
  <c r="AB29" i="17" s="1"/>
  <c r="AA21" i="17"/>
  <c r="AA25" i="17" s="1"/>
  <c r="AA29" i="17" s="1"/>
  <c r="Z21" i="17"/>
  <c r="Z25" i="17" s="1"/>
  <c r="Z29" i="17" s="1"/>
  <c r="Y21" i="17"/>
  <c r="Y25" i="17" s="1"/>
  <c r="X21" i="17"/>
  <c r="X25" i="17" s="1"/>
  <c r="X29" i="17" s="1"/>
  <c r="I21" i="17"/>
  <c r="AF20" i="17"/>
  <c r="AE20" i="17"/>
  <c r="I20" i="17"/>
  <c r="D20" i="17"/>
  <c r="AD19" i="17"/>
  <c r="AC19" i="17"/>
  <c r="AB19" i="17"/>
  <c r="I19" i="17"/>
  <c r="D19" i="17"/>
  <c r="AB18" i="17"/>
  <c r="AA18" i="17"/>
  <c r="Z18" i="17"/>
  <c r="Y18" i="17"/>
  <c r="X18" i="17"/>
  <c r="I18" i="17"/>
  <c r="D18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Z7" i="17"/>
  <c r="A1" i="17"/>
  <c r="B111" i="2"/>
  <c r="B13" i="114" s="1"/>
  <c r="I78" i="2"/>
  <c r="I77" i="2"/>
  <c r="B77" i="2"/>
  <c r="I76" i="2"/>
  <c r="B76" i="2"/>
  <c r="I75" i="2"/>
  <c r="B75" i="2"/>
  <c r="I60" i="2"/>
  <c r="I59" i="2"/>
  <c r="B59" i="2"/>
  <c r="I58" i="2"/>
  <c r="B58" i="2"/>
  <c r="I57" i="2"/>
  <c r="B57" i="2"/>
  <c r="B41" i="2"/>
  <c r="B42" i="2" s="1"/>
  <c r="B23" i="115" s="1"/>
  <c r="B37" i="2"/>
  <c r="C31" i="2"/>
  <c r="B31" i="2"/>
  <c r="B24" i="2"/>
  <c r="B26" i="2" s="1"/>
  <c r="B27" i="2" s="1"/>
  <c r="B16" i="2"/>
  <c r="C32" i="17" s="1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T82" i="2" s="1"/>
  <c r="AT19" i="113" s="1"/>
  <c r="AT34" i="113" s="1"/>
  <c r="AS9" i="2"/>
  <c r="AR9" i="2"/>
  <c r="AQ9" i="2"/>
  <c r="AP9" i="2"/>
  <c r="AO9" i="2"/>
  <c r="AN9" i="2"/>
  <c r="AN82" i="2" s="1"/>
  <c r="AN19" i="113" s="1"/>
  <c r="AN34" i="113" s="1"/>
  <c r="AM9" i="2"/>
  <c r="AL9" i="2"/>
  <c r="AK9" i="2"/>
  <c r="AJ9" i="2"/>
  <c r="AI9" i="2"/>
  <c r="AH9" i="2"/>
  <c r="AH82" i="2" s="1"/>
  <c r="AH19" i="113" s="1"/>
  <c r="AH34" i="113" s="1"/>
  <c r="AG9" i="2"/>
  <c r="AF9" i="2"/>
  <c r="AF82" i="2" s="1"/>
  <c r="AF19" i="113" s="1"/>
  <c r="AF34" i="113" s="1"/>
  <c r="AE9" i="2"/>
  <c r="AD9" i="2"/>
  <c r="AC9" i="2"/>
  <c r="AB9" i="2"/>
  <c r="AA9" i="2"/>
  <c r="Z9" i="2"/>
  <c r="Y9" i="2"/>
  <c r="X9" i="2"/>
  <c r="X9" i="115" s="1"/>
  <c r="W9" i="2"/>
  <c r="W9" i="115" s="1"/>
  <c r="V9" i="2"/>
  <c r="V9" i="115" s="1"/>
  <c r="U9" i="2"/>
  <c r="T9" i="2"/>
  <c r="T9" i="115" s="1"/>
  <c r="S9" i="2"/>
  <c r="S9" i="115" s="1"/>
  <c r="R9" i="2"/>
  <c r="R9" i="115" s="1"/>
  <c r="Q9" i="2"/>
  <c r="P9" i="2"/>
  <c r="O9" i="2"/>
  <c r="N9" i="2"/>
  <c r="N9" i="115" s="1"/>
  <c r="M9" i="2"/>
  <c r="L9" i="2"/>
  <c r="K9" i="2"/>
  <c r="J9" i="2"/>
  <c r="J9" i="115" s="1"/>
  <c r="BQ8" i="2"/>
  <c r="BP8" i="2"/>
  <c r="BO8" i="2"/>
  <c r="BN8" i="2"/>
  <c r="BN8" i="115" s="1"/>
  <c r="BM8" i="2"/>
  <c r="BL8" i="2"/>
  <c r="BK8" i="2"/>
  <c r="BJ8" i="2"/>
  <c r="BJ8" i="115" s="1"/>
  <c r="BI8" i="2"/>
  <c r="BH8" i="2"/>
  <c r="BG8" i="2"/>
  <c r="BF8" i="2"/>
  <c r="BF8" i="115" s="1"/>
  <c r="BE8" i="2"/>
  <c r="BD8" i="2"/>
  <c r="BC8" i="2"/>
  <c r="BB8" i="2"/>
  <c r="BB8" i="115" s="1"/>
  <c r="BA8" i="2"/>
  <c r="AZ8" i="2"/>
  <c r="AY8" i="2"/>
  <c r="AX8" i="2"/>
  <c r="AX8" i="115" s="1"/>
  <c r="AW8" i="2"/>
  <c r="AV8" i="2"/>
  <c r="AU8" i="2"/>
  <c r="AT8" i="2"/>
  <c r="AT8" i="115" s="1"/>
  <c r="AS8" i="2"/>
  <c r="AR8" i="2"/>
  <c r="AQ8" i="2"/>
  <c r="AP8" i="2"/>
  <c r="AP8" i="115" s="1"/>
  <c r="AO8" i="2"/>
  <c r="AN8" i="2"/>
  <c r="AM8" i="2"/>
  <c r="AL8" i="2"/>
  <c r="AL8" i="115" s="1"/>
  <c r="AK8" i="2"/>
  <c r="AJ8" i="2"/>
  <c r="AI8" i="2"/>
  <c r="AH8" i="2"/>
  <c r="AH8" i="115" s="1"/>
  <c r="AG8" i="2"/>
  <c r="AF8" i="2"/>
  <c r="AE8" i="2"/>
  <c r="AD8" i="2"/>
  <c r="AD8" i="115" s="1"/>
  <c r="AC8" i="2"/>
  <c r="AB8" i="2"/>
  <c r="AA8" i="2"/>
  <c r="Z8" i="2"/>
  <c r="Z8" i="115" s="1"/>
  <c r="Y8" i="2"/>
  <c r="X8" i="2"/>
  <c r="W8" i="2"/>
  <c r="V8" i="2"/>
  <c r="V8" i="115" s="1"/>
  <c r="U8" i="2"/>
  <c r="T8" i="2"/>
  <c r="S8" i="2"/>
  <c r="R8" i="2"/>
  <c r="R8" i="115" s="1"/>
  <c r="Q8" i="2"/>
  <c r="P8" i="2"/>
  <c r="O8" i="2"/>
  <c r="N8" i="2"/>
  <c r="N8" i="115" s="1"/>
  <c r="M8" i="2"/>
  <c r="L8" i="2"/>
  <c r="K8" i="2"/>
  <c r="J8" i="2"/>
  <c r="J8" i="115" s="1"/>
  <c r="A1" i="2"/>
  <c r="BP973" i="26"/>
  <c r="BO973" i="26"/>
  <c r="BN973" i="26"/>
  <c r="BM973" i="26"/>
  <c r="BL973" i="26"/>
  <c r="BK973" i="26"/>
  <c r="BJ973" i="26"/>
  <c r="BI973" i="26"/>
  <c r="BH973" i="26"/>
  <c r="BG973" i="26"/>
  <c r="BF973" i="26"/>
  <c r="BE973" i="26"/>
  <c r="BD973" i="26"/>
  <c r="BC973" i="26"/>
  <c r="BB973" i="26"/>
  <c r="BA973" i="26"/>
  <c r="AZ973" i="26"/>
  <c r="AY973" i="26"/>
  <c r="AX973" i="26"/>
  <c r="AW973" i="26"/>
  <c r="AV973" i="26"/>
  <c r="AU973" i="26"/>
  <c r="AT973" i="26"/>
  <c r="AS973" i="26"/>
  <c r="AR973" i="26"/>
  <c r="AQ973" i="26"/>
  <c r="AP973" i="26"/>
  <c r="AO973" i="26"/>
  <c r="AN973" i="26"/>
  <c r="AM973" i="26"/>
  <c r="AL973" i="26"/>
  <c r="AK973" i="26"/>
  <c r="AJ973" i="26"/>
  <c r="AI973" i="26"/>
  <c r="AH973" i="26"/>
  <c r="AG973" i="26"/>
  <c r="AF973" i="26"/>
  <c r="AE973" i="26"/>
  <c r="AD973" i="26"/>
  <c r="AC973" i="26"/>
  <c r="AB973" i="26"/>
  <c r="AA973" i="26"/>
  <c r="Z973" i="26"/>
  <c r="Y973" i="26"/>
  <c r="X973" i="26"/>
  <c r="W973" i="26"/>
  <c r="V973" i="26"/>
  <c r="U973" i="26"/>
  <c r="T973" i="26"/>
  <c r="S973" i="26"/>
  <c r="R973" i="26"/>
  <c r="Q973" i="26"/>
  <c r="P973" i="26"/>
  <c r="O973" i="26"/>
  <c r="N973" i="26"/>
  <c r="M973" i="26"/>
  <c r="L973" i="26"/>
  <c r="K973" i="26"/>
  <c r="J973" i="26"/>
  <c r="BP972" i="26"/>
  <c r="BO972" i="26"/>
  <c r="BN972" i="26"/>
  <c r="BM972" i="26"/>
  <c r="BL972" i="26"/>
  <c r="BK972" i="26"/>
  <c r="BJ972" i="26"/>
  <c r="BI972" i="26"/>
  <c r="BH972" i="26"/>
  <c r="BG972" i="26"/>
  <c r="BF972" i="26"/>
  <c r="BE972" i="26"/>
  <c r="BD972" i="26"/>
  <c r="BC972" i="26"/>
  <c r="BB972" i="26"/>
  <c r="BA972" i="26"/>
  <c r="AZ972" i="26"/>
  <c r="AY972" i="26"/>
  <c r="AX972" i="26"/>
  <c r="AW972" i="26"/>
  <c r="AV972" i="26"/>
  <c r="AU972" i="26"/>
  <c r="AT972" i="26"/>
  <c r="AS972" i="26"/>
  <c r="AR972" i="26"/>
  <c r="AQ972" i="26"/>
  <c r="AP972" i="26"/>
  <c r="AO972" i="26"/>
  <c r="AN972" i="26"/>
  <c r="AM972" i="26"/>
  <c r="AL972" i="26"/>
  <c r="AK972" i="26"/>
  <c r="AJ972" i="26"/>
  <c r="AI972" i="26"/>
  <c r="AH972" i="26"/>
  <c r="AG972" i="26"/>
  <c r="AF972" i="26"/>
  <c r="AE972" i="26"/>
  <c r="AD972" i="26"/>
  <c r="AC972" i="26"/>
  <c r="AB972" i="26"/>
  <c r="AA972" i="26"/>
  <c r="Z972" i="26"/>
  <c r="Y972" i="26"/>
  <c r="X972" i="26"/>
  <c r="W972" i="26"/>
  <c r="V972" i="26"/>
  <c r="U972" i="26"/>
  <c r="T972" i="26"/>
  <c r="S972" i="26"/>
  <c r="R972" i="26"/>
  <c r="Q972" i="26"/>
  <c r="P972" i="26"/>
  <c r="O972" i="26"/>
  <c r="N972" i="26"/>
  <c r="M972" i="26"/>
  <c r="L972" i="26"/>
  <c r="K972" i="26"/>
  <c r="J972" i="26"/>
  <c r="BP971" i="26"/>
  <c r="BO971" i="26"/>
  <c r="BN971" i="26"/>
  <c r="BM971" i="26"/>
  <c r="BL971" i="26"/>
  <c r="BK971" i="26"/>
  <c r="BJ971" i="26"/>
  <c r="BI971" i="26"/>
  <c r="BH971" i="26"/>
  <c r="BG971" i="26"/>
  <c r="BF971" i="26"/>
  <c r="BE971" i="26"/>
  <c r="BD971" i="26"/>
  <c r="BC971" i="26"/>
  <c r="BB971" i="26"/>
  <c r="BA971" i="26"/>
  <c r="AZ971" i="26"/>
  <c r="AY971" i="26"/>
  <c r="AX971" i="26"/>
  <c r="AW971" i="26"/>
  <c r="AV971" i="26"/>
  <c r="AU971" i="26"/>
  <c r="AT971" i="26"/>
  <c r="AS971" i="26"/>
  <c r="AR971" i="26"/>
  <c r="AQ971" i="26"/>
  <c r="AP971" i="26"/>
  <c r="AO971" i="26"/>
  <c r="AN971" i="26"/>
  <c r="AM971" i="26"/>
  <c r="AL971" i="26"/>
  <c r="AK971" i="26"/>
  <c r="AJ971" i="26"/>
  <c r="AI971" i="26"/>
  <c r="AH971" i="26"/>
  <c r="AG971" i="26"/>
  <c r="AF971" i="26"/>
  <c r="AE971" i="26"/>
  <c r="AD971" i="26"/>
  <c r="AC971" i="26"/>
  <c r="AB971" i="26"/>
  <c r="AA971" i="26"/>
  <c r="Z971" i="26"/>
  <c r="Y971" i="26"/>
  <c r="X971" i="26"/>
  <c r="W971" i="26"/>
  <c r="V971" i="26"/>
  <c r="U971" i="26"/>
  <c r="T971" i="26"/>
  <c r="S971" i="26"/>
  <c r="R971" i="26"/>
  <c r="Q971" i="26"/>
  <c r="P971" i="26"/>
  <c r="O971" i="26"/>
  <c r="N971" i="26"/>
  <c r="M971" i="26"/>
  <c r="L971" i="26"/>
  <c r="K971" i="26"/>
  <c r="J971" i="26"/>
  <c r="BP970" i="26"/>
  <c r="BO970" i="26"/>
  <c r="BN970" i="26"/>
  <c r="BM970" i="26"/>
  <c r="BL970" i="26"/>
  <c r="BK970" i="26"/>
  <c r="BJ970" i="26"/>
  <c r="BI970" i="26"/>
  <c r="BH970" i="26"/>
  <c r="BG970" i="26"/>
  <c r="BF970" i="26"/>
  <c r="BE970" i="26"/>
  <c r="BD970" i="26"/>
  <c r="BC970" i="26"/>
  <c r="BB970" i="26"/>
  <c r="BA970" i="26"/>
  <c r="AZ970" i="26"/>
  <c r="AY970" i="26"/>
  <c r="AX970" i="26"/>
  <c r="AW970" i="26"/>
  <c r="AV970" i="26"/>
  <c r="AU970" i="26"/>
  <c r="AT970" i="26"/>
  <c r="AS970" i="26"/>
  <c r="AR970" i="26"/>
  <c r="AQ970" i="26"/>
  <c r="AP970" i="26"/>
  <c r="AO970" i="26"/>
  <c r="AN970" i="26"/>
  <c r="AM970" i="26"/>
  <c r="AL970" i="26"/>
  <c r="AK970" i="26"/>
  <c r="AJ970" i="26"/>
  <c r="AI970" i="26"/>
  <c r="AH970" i="26"/>
  <c r="AG970" i="26"/>
  <c r="AF970" i="26"/>
  <c r="AE970" i="26"/>
  <c r="AD970" i="26"/>
  <c r="AC970" i="26"/>
  <c r="AB970" i="26"/>
  <c r="AA970" i="26"/>
  <c r="Z970" i="26"/>
  <c r="Y970" i="26"/>
  <c r="X970" i="26"/>
  <c r="W970" i="26"/>
  <c r="V970" i="26"/>
  <c r="U970" i="26"/>
  <c r="T970" i="26"/>
  <c r="S970" i="26"/>
  <c r="R970" i="26"/>
  <c r="Q970" i="26"/>
  <c r="P970" i="26"/>
  <c r="O970" i="26"/>
  <c r="N970" i="26"/>
  <c r="M970" i="26"/>
  <c r="L970" i="26"/>
  <c r="K970" i="26"/>
  <c r="J970" i="26"/>
  <c r="BP969" i="26"/>
  <c r="BO969" i="26"/>
  <c r="BN969" i="26"/>
  <c r="BM969" i="26"/>
  <c r="BL969" i="26"/>
  <c r="BK969" i="26"/>
  <c r="BJ969" i="26"/>
  <c r="BI969" i="26"/>
  <c r="BH969" i="26"/>
  <c r="BG969" i="26"/>
  <c r="BF969" i="26"/>
  <c r="BE969" i="26"/>
  <c r="BD969" i="26"/>
  <c r="BC969" i="26"/>
  <c r="BB969" i="26"/>
  <c r="BA969" i="26"/>
  <c r="AZ969" i="26"/>
  <c r="AY969" i="26"/>
  <c r="AX969" i="26"/>
  <c r="AW969" i="26"/>
  <c r="AV969" i="26"/>
  <c r="AU969" i="26"/>
  <c r="AT969" i="26"/>
  <c r="AS969" i="26"/>
  <c r="AR969" i="26"/>
  <c r="AQ969" i="26"/>
  <c r="AP969" i="26"/>
  <c r="AO969" i="26"/>
  <c r="AN969" i="26"/>
  <c r="AM969" i="26"/>
  <c r="AL969" i="26"/>
  <c r="AK969" i="26"/>
  <c r="AJ969" i="26"/>
  <c r="AI969" i="26"/>
  <c r="AH969" i="26"/>
  <c r="AG969" i="26"/>
  <c r="AF969" i="26"/>
  <c r="AE969" i="26"/>
  <c r="AD969" i="26"/>
  <c r="AC969" i="26"/>
  <c r="AB969" i="26"/>
  <c r="AA969" i="26"/>
  <c r="Z969" i="26"/>
  <c r="Y969" i="26"/>
  <c r="X969" i="26"/>
  <c r="W969" i="26"/>
  <c r="V969" i="26"/>
  <c r="U969" i="26"/>
  <c r="T969" i="26"/>
  <c r="S969" i="26"/>
  <c r="R969" i="26"/>
  <c r="Q969" i="26"/>
  <c r="P969" i="26"/>
  <c r="O969" i="26"/>
  <c r="N969" i="26"/>
  <c r="M969" i="26"/>
  <c r="L969" i="26"/>
  <c r="K969" i="26"/>
  <c r="J969" i="26"/>
  <c r="BP968" i="26"/>
  <c r="BO968" i="26"/>
  <c r="BN968" i="26"/>
  <c r="BM968" i="26"/>
  <c r="BL968" i="26"/>
  <c r="BK968" i="26"/>
  <c r="BJ968" i="26"/>
  <c r="BI968" i="26"/>
  <c r="BH968" i="26"/>
  <c r="BG968" i="26"/>
  <c r="BF968" i="26"/>
  <c r="BE968" i="26"/>
  <c r="BD968" i="26"/>
  <c r="BC968" i="26"/>
  <c r="BB968" i="26"/>
  <c r="BA968" i="26"/>
  <c r="AZ968" i="26"/>
  <c r="AY968" i="26"/>
  <c r="AX968" i="26"/>
  <c r="AW968" i="26"/>
  <c r="AV968" i="26"/>
  <c r="AU968" i="26"/>
  <c r="AT968" i="26"/>
  <c r="AS968" i="26"/>
  <c r="AR968" i="26"/>
  <c r="AQ968" i="26"/>
  <c r="AP968" i="26"/>
  <c r="AO968" i="26"/>
  <c r="AN968" i="26"/>
  <c r="AM968" i="26"/>
  <c r="AL968" i="26"/>
  <c r="AK968" i="26"/>
  <c r="AJ968" i="26"/>
  <c r="AI968" i="26"/>
  <c r="AH968" i="26"/>
  <c r="AG968" i="26"/>
  <c r="AF968" i="26"/>
  <c r="AE968" i="26"/>
  <c r="AD968" i="26"/>
  <c r="AC968" i="26"/>
  <c r="AB968" i="26"/>
  <c r="AA968" i="26"/>
  <c r="Z968" i="26"/>
  <c r="Y968" i="26"/>
  <c r="X968" i="26"/>
  <c r="W968" i="26"/>
  <c r="V968" i="26"/>
  <c r="U968" i="26"/>
  <c r="T968" i="26"/>
  <c r="S968" i="26"/>
  <c r="R968" i="26"/>
  <c r="Q968" i="26"/>
  <c r="P968" i="26"/>
  <c r="O968" i="26"/>
  <c r="N968" i="26"/>
  <c r="M968" i="26"/>
  <c r="L968" i="26"/>
  <c r="K968" i="26"/>
  <c r="J968" i="26"/>
  <c r="BP967" i="26"/>
  <c r="BO967" i="26"/>
  <c r="BN967" i="26"/>
  <c r="BM967" i="26"/>
  <c r="BL967" i="26"/>
  <c r="BK967" i="26"/>
  <c r="BJ967" i="26"/>
  <c r="BI967" i="26"/>
  <c r="BH967" i="26"/>
  <c r="BG967" i="26"/>
  <c r="BF967" i="26"/>
  <c r="BE967" i="26"/>
  <c r="BD967" i="26"/>
  <c r="BC967" i="26"/>
  <c r="BB967" i="26"/>
  <c r="BA967" i="26"/>
  <c r="AZ967" i="26"/>
  <c r="AY967" i="26"/>
  <c r="AX967" i="26"/>
  <c r="AW967" i="26"/>
  <c r="AV967" i="26"/>
  <c r="AU967" i="26"/>
  <c r="AT967" i="26"/>
  <c r="AS967" i="26"/>
  <c r="AR967" i="26"/>
  <c r="AQ967" i="26"/>
  <c r="AP967" i="26"/>
  <c r="AO967" i="26"/>
  <c r="AN967" i="26"/>
  <c r="AM967" i="26"/>
  <c r="AL967" i="26"/>
  <c r="AK967" i="26"/>
  <c r="AJ967" i="26"/>
  <c r="AI967" i="26"/>
  <c r="AH967" i="26"/>
  <c r="AG967" i="26"/>
  <c r="AF967" i="26"/>
  <c r="AE967" i="26"/>
  <c r="AD967" i="26"/>
  <c r="AC967" i="26"/>
  <c r="AB967" i="26"/>
  <c r="AA967" i="26"/>
  <c r="Z967" i="26"/>
  <c r="Y967" i="26"/>
  <c r="X967" i="26"/>
  <c r="W967" i="26"/>
  <c r="V967" i="26"/>
  <c r="U967" i="26"/>
  <c r="T967" i="26"/>
  <c r="S967" i="26"/>
  <c r="R967" i="26"/>
  <c r="Q967" i="26"/>
  <c r="P967" i="26"/>
  <c r="O967" i="26"/>
  <c r="N967" i="26"/>
  <c r="M967" i="26"/>
  <c r="L967" i="26"/>
  <c r="K967" i="26"/>
  <c r="J967" i="26"/>
  <c r="BP966" i="26"/>
  <c r="BO966" i="26"/>
  <c r="BN966" i="26"/>
  <c r="BM966" i="26"/>
  <c r="BL966" i="26"/>
  <c r="BK966" i="26"/>
  <c r="BJ966" i="26"/>
  <c r="BI966" i="26"/>
  <c r="BH966" i="26"/>
  <c r="BG966" i="26"/>
  <c r="BF966" i="26"/>
  <c r="BE966" i="26"/>
  <c r="BD966" i="26"/>
  <c r="BC966" i="26"/>
  <c r="BB966" i="26"/>
  <c r="BA966" i="26"/>
  <c r="AZ966" i="26"/>
  <c r="AY966" i="26"/>
  <c r="AX966" i="26"/>
  <c r="AW966" i="26"/>
  <c r="AV966" i="26"/>
  <c r="AU966" i="26"/>
  <c r="AT966" i="26"/>
  <c r="AS966" i="26"/>
  <c r="AR966" i="26"/>
  <c r="AQ966" i="26"/>
  <c r="AP966" i="26"/>
  <c r="AO966" i="26"/>
  <c r="AN966" i="26"/>
  <c r="AM966" i="26"/>
  <c r="AL966" i="26"/>
  <c r="AK966" i="26"/>
  <c r="AJ966" i="26"/>
  <c r="AI966" i="26"/>
  <c r="AH966" i="26"/>
  <c r="AG966" i="26"/>
  <c r="AF966" i="26"/>
  <c r="AE966" i="26"/>
  <c r="AD966" i="26"/>
  <c r="AC966" i="26"/>
  <c r="AB966" i="26"/>
  <c r="AA966" i="26"/>
  <c r="Z966" i="26"/>
  <c r="Y966" i="26"/>
  <c r="X966" i="26"/>
  <c r="W966" i="26"/>
  <c r="V966" i="26"/>
  <c r="U966" i="26"/>
  <c r="T966" i="26"/>
  <c r="S966" i="26"/>
  <c r="R966" i="26"/>
  <c r="Q966" i="26"/>
  <c r="P966" i="26"/>
  <c r="O966" i="26"/>
  <c r="N966" i="26"/>
  <c r="M966" i="26"/>
  <c r="L966" i="26"/>
  <c r="K966" i="26"/>
  <c r="J966" i="26"/>
  <c r="BP965" i="26"/>
  <c r="BO965" i="26"/>
  <c r="BN965" i="26"/>
  <c r="BM965" i="26"/>
  <c r="BL965" i="26"/>
  <c r="BK965" i="26"/>
  <c r="BJ965" i="26"/>
  <c r="BI965" i="26"/>
  <c r="BH965" i="26"/>
  <c r="BG965" i="26"/>
  <c r="BF965" i="26"/>
  <c r="BE965" i="26"/>
  <c r="BD965" i="26"/>
  <c r="BC965" i="26"/>
  <c r="BB965" i="26"/>
  <c r="BA965" i="26"/>
  <c r="AZ965" i="26"/>
  <c r="AY965" i="26"/>
  <c r="AX965" i="26"/>
  <c r="AW965" i="26"/>
  <c r="AV965" i="26"/>
  <c r="AU965" i="26"/>
  <c r="AT965" i="26"/>
  <c r="AS965" i="26"/>
  <c r="AR965" i="26"/>
  <c r="AQ965" i="26"/>
  <c r="AP965" i="26"/>
  <c r="AO965" i="26"/>
  <c r="AN965" i="26"/>
  <c r="AM965" i="26"/>
  <c r="AL965" i="26"/>
  <c r="AK965" i="26"/>
  <c r="AJ965" i="26"/>
  <c r="AI965" i="26"/>
  <c r="AH965" i="26"/>
  <c r="AG965" i="26"/>
  <c r="AF965" i="26"/>
  <c r="AE965" i="26"/>
  <c r="AD965" i="26"/>
  <c r="AC965" i="26"/>
  <c r="AB965" i="26"/>
  <c r="AA965" i="26"/>
  <c r="Z965" i="26"/>
  <c r="Y965" i="26"/>
  <c r="X965" i="26"/>
  <c r="W965" i="26"/>
  <c r="V965" i="26"/>
  <c r="U965" i="26"/>
  <c r="T965" i="26"/>
  <c r="S965" i="26"/>
  <c r="R965" i="26"/>
  <c r="Q965" i="26"/>
  <c r="P965" i="26"/>
  <c r="O965" i="26"/>
  <c r="N965" i="26"/>
  <c r="M965" i="26"/>
  <c r="L965" i="26"/>
  <c r="K965" i="26"/>
  <c r="J965" i="26"/>
  <c r="BP964" i="26"/>
  <c r="BO964" i="26"/>
  <c r="BN964" i="26"/>
  <c r="BM964" i="26"/>
  <c r="BL964" i="26"/>
  <c r="BK964" i="26"/>
  <c r="BJ964" i="26"/>
  <c r="BI964" i="26"/>
  <c r="BH964" i="26"/>
  <c r="BG964" i="26"/>
  <c r="BF964" i="26"/>
  <c r="BE964" i="26"/>
  <c r="BD964" i="26"/>
  <c r="BC964" i="26"/>
  <c r="BB964" i="26"/>
  <c r="BA964" i="26"/>
  <c r="AZ964" i="26"/>
  <c r="AY964" i="26"/>
  <c r="AX964" i="26"/>
  <c r="AW964" i="26"/>
  <c r="AV964" i="26"/>
  <c r="AU964" i="26"/>
  <c r="AT964" i="26"/>
  <c r="AS964" i="26"/>
  <c r="AR964" i="26"/>
  <c r="AQ964" i="26"/>
  <c r="AP964" i="26"/>
  <c r="AO964" i="26"/>
  <c r="AN964" i="26"/>
  <c r="AM964" i="26"/>
  <c r="AL964" i="26"/>
  <c r="AK964" i="26"/>
  <c r="AJ964" i="26"/>
  <c r="AI964" i="26"/>
  <c r="AH964" i="26"/>
  <c r="AG964" i="26"/>
  <c r="AF964" i="26"/>
  <c r="AE964" i="26"/>
  <c r="AD964" i="26"/>
  <c r="AC964" i="26"/>
  <c r="AB964" i="26"/>
  <c r="AA964" i="26"/>
  <c r="Z964" i="26"/>
  <c r="Y964" i="26"/>
  <c r="X964" i="26"/>
  <c r="W964" i="26"/>
  <c r="V964" i="26"/>
  <c r="U964" i="26"/>
  <c r="T964" i="26"/>
  <c r="S964" i="26"/>
  <c r="R964" i="26"/>
  <c r="Q964" i="26"/>
  <c r="P964" i="26"/>
  <c r="O964" i="26"/>
  <c r="N964" i="26"/>
  <c r="M964" i="26"/>
  <c r="L964" i="26"/>
  <c r="K964" i="26"/>
  <c r="J964" i="26"/>
  <c r="BP963" i="26"/>
  <c r="BO963" i="26"/>
  <c r="BN963" i="26"/>
  <c r="BM963" i="26"/>
  <c r="BL963" i="26"/>
  <c r="BK963" i="26"/>
  <c r="BJ963" i="26"/>
  <c r="BI963" i="26"/>
  <c r="BH963" i="26"/>
  <c r="BG963" i="26"/>
  <c r="BF963" i="26"/>
  <c r="BE963" i="26"/>
  <c r="BD963" i="26"/>
  <c r="BC963" i="26"/>
  <c r="BB963" i="26"/>
  <c r="BA963" i="26"/>
  <c r="AZ963" i="26"/>
  <c r="AY963" i="26"/>
  <c r="AX963" i="26"/>
  <c r="AW963" i="26"/>
  <c r="AV963" i="26"/>
  <c r="AU963" i="26"/>
  <c r="AT963" i="26"/>
  <c r="AS963" i="26"/>
  <c r="AR963" i="26"/>
  <c r="AQ963" i="26"/>
  <c r="AP963" i="26"/>
  <c r="AO963" i="26"/>
  <c r="AN963" i="26"/>
  <c r="AM963" i="26"/>
  <c r="AL963" i="26"/>
  <c r="AK963" i="26"/>
  <c r="AJ963" i="26"/>
  <c r="AI963" i="26"/>
  <c r="AH963" i="26"/>
  <c r="AG963" i="26"/>
  <c r="AF963" i="26"/>
  <c r="AE963" i="26"/>
  <c r="AD963" i="26"/>
  <c r="AC963" i="26"/>
  <c r="AB963" i="26"/>
  <c r="AA963" i="26"/>
  <c r="Z963" i="26"/>
  <c r="Y963" i="26"/>
  <c r="X963" i="26"/>
  <c r="W963" i="26"/>
  <c r="V963" i="26"/>
  <c r="U963" i="26"/>
  <c r="T963" i="26"/>
  <c r="S963" i="26"/>
  <c r="R963" i="26"/>
  <c r="Q963" i="26"/>
  <c r="P963" i="26"/>
  <c r="O963" i="26"/>
  <c r="N963" i="26"/>
  <c r="M963" i="26"/>
  <c r="L963" i="26"/>
  <c r="K963" i="26"/>
  <c r="J963" i="26"/>
  <c r="BP962" i="26"/>
  <c r="BO962" i="26"/>
  <c r="BN962" i="26"/>
  <c r="BM962" i="26"/>
  <c r="BL962" i="26"/>
  <c r="BK962" i="26"/>
  <c r="BJ962" i="26"/>
  <c r="BI962" i="26"/>
  <c r="BH962" i="26"/>
  <c r="BG962" i="26"/>
  <c r="BF962" i="26"/>
  <c r="BE962" i="26"/>
  <c r="BD962" i="26"/>
  <c r="BC962" i="26"/>
  <c r="BB962" i="26"/>
  <c r="BA962" i="26"/>
  <c r="AZ962" i="26"/>
  <c r="AY962" i="26"/>
  <c r="AX962" i="26"/>
  <c r="AW962" i="26"/>
  <c r="AV962" i="26"/>
  <c r="AU962" i="26"/>
  <c r="AT962" i="26"/>
  <c r="AS962" i="26"/>
  <c r="AR962" i="26"/>
  <c r="AQ962" i="26"/>
  <c r="AP962" i="26"/>
  <c r="AO962" i="26"/>
  <c r="AN962" i="26"/>
  <c r="AM962" i="26"/>
  <c r="AL962" i="26"/>
  <c r="AK962" i="26"/>
  <c r="AJ962" i="26"/>
  <c r="AI962" i="26"/>
  <c r="AH962" i="26"/>
  <c r="AG962" i="26"/>
  <c r="AF962" i="26"/>
  <c r="AE962" i="26"/>
  <c r="AD962" i="26"/>
  <c r="AC962" i="26"/>
  <c r="AB962" i="26"/>
  <c r="AA962" i="26"/>
  <c r="Z962" i="26"/>
  <c r="Y962" i="26"/>
  <c r="X962" i="26"/>
  <c r="W962" i="26"/>
  <c r="V962" i="26"/>
  <c r="U962" i="26"/>
  <c r="T962" i="26"/>
  <c r="S962" i="26"/>
  <c r="R962" i="26"/>
  <c r="Q962" i="26"/>
  <c r="P962" i="26"/>
  <c r="O962" i="26"/>
  <c r="N962" i="26"/>
  <c r="M962" i="26"/>
  <c r="L962" i="26"/>
  <c r="K962" i="26"/>
  <c r="J962" i="26"/>
  <c r="BP961" i="26"/>
  <c r="BO961" i="26"/>
  <c r="BN961" i="26"/>
  <c r="BM961" i="26"/>
  <c r="BL961" i="26"/>
  <c r="BK961" i="26"/>
  <c r="BJ961" i="26"/>
  <c r="BI961" i="26"/>
  <c r="BH961" i="26"/>
  <c r="BG961" i="26"/>
  <c r="BF961" i="26"/>
  <c r="BE961" i="26"/>
  <c r="BD961" i="26"/>
  <c r="BC961" i="26"/>
  <c r="BB961" i="26"/>
  <c r="BA961" i="26"/>
  <c r="AZ961" i="26"/>
  <c r="AY961" i="26"/>
  <c r="AX961" i="26"/>
  <c r="AW961" i="26"/>
  <c r="AV961" i="26"/>
  <c r="AU961" i="26"/>
  <c r="AT961" i="26"/>
  <c r="AS961" i="26"/>
  <c r="AR961" i="26"/>
  <c r="AQ961" i="26"/>
  <c r="AP961" i="26"/>
  <c r="AO961" i="26"/>
  <c r="AN961" i="26"/>
  <c r="AM961" i="26"/>
  <c r="AL961" i="26"/>
  <c r="AK961" i="26"/>
  <c r="AJ961" i="26"/>
  <c r="AI961" i="26"/>
  <c r="AH961" i="26"/>
  <c r="AG961" i="26"/>
  <c r="AF961" i="26"/>
  <c r="AE961" i="26"/>
  <c r="AD961" i="26"/>
  <c r="AC961" i="26"/>
  <c r="AB961" i="26"/>
  <c r="AA961" i="26"/>
  <c r="Z961" i="26"/>
  <c r="Y961" i="26"/>
  <c r="X961" i="26"/>
  <c r="W961" i="26"/>
  <c r="V961" i="26"/>
  <c r="U961" i="26"/>
  <c r="T961" i="26"/>
  <c r="S961" i="26"/>
  <c r="R961" i="26"/>
  <c r="Q961" i="26"/>
  <c r="P961" i="26"/>
  <c r="O961" i="26"/>
  <c r="N961" i="26"/>
  <c r="M961" i="26"/>
  <c r="L961" i="26"/>
  <c r="K961" i="26"/>
  <c r="J961" i="26"/>
  <c r="BP960" i="26"/>
  <c r="BO960" i="26"/>
  <c r="BN960" i="26"/>
  <c r="BM960" i="26"/>
  <c r="BL960" i="26"/>
  <c r="BK960" i="26"/>
  <c r="BJ960" i="26"/>
  <c r="BI960" i="26"/>
  <c r="BH960" i="26"/>
  <c r="BG960" i="26"/>
  <c r="BF960" i="26"/>
  <c r="BE960" i="26"/>
  <c r="BD960" i="26"/>
  <c r="BC960" i="26"/>
  <c r="BB960" i="26"/>
  <c r="BA960" i="26"/>
  <c r="AZ960" i="26"/>
  <c r="AY960" i="26"/>
  <c r="AX960" i="26"/>
  <c r="AW960" i="26"/>
  <c r="AV960" i="26"/>
  <c r="AU960" i="26"/>
  <c r="AT960" i="26"/>
  <c r="AS960" i="26"/>
  <c r="AR960" i="26"/>
  <c r="AQ960" i="26"/>
  <c r="AP960" i="26"/>
  <c r="AO960" i="26"/>
  <c r="AN960" i="26"/>
  <c r="AM960" i="26"/>
  <c r="AL960" i="26"/>
  <c r="AK960" i="26"/>
  <c r="AJ960" i="26"/>
  <c r="AI960" i="26"/>
  <c r="AH960" i="26"/>
  <c r="AG960" i="26"/>
  <c r="AF960" i="26"/>
  <c r="AE960" i="26"/>
  <c r="AD960" i="26"/>
  <c r="AC960" i="26"/>
  <c r="AB960" i="26"/>
  <c r="AA960" i="26"/>
  <c r="Z960" i="26"/>
  <c r="Y960" i="26"/>
  <c r="X960" i="26"/>
  <c r="W960" i="26"/>
  <c r="V960" i="26"/>
  <c r="U960" i="26"/>
  <c r="T960" i="26"/>
  <c r="S960" i="26"/>
  <c r="R960" i="26"/>
  <c r="Q960" i="26"/>
  <c r="P960" i="26"/>
  <c r="O960" i="26"/>
  <c r="N960" i="26"/>
  <c r="M960" i="26"/>
  <c r="L960" i="26"/>
  <c r="K960" i="26"/>
  <c r="J960" i="26"/>
  <c r="BP959" i="26"/>
  <c r="BO959" i="26"/>
  <c r="BN959" i="26"/>
  <c r="BM959" i="26"/>
  <c r="BL959" i="26"/>
  <c r="BK959" i="26"/>
  <c r="BJ959" i="26"/>
  <c r="BI959" i="26"/>
  <c r="BH959" i="26"/>
  <c r="BG959" i="26"/>
  <c r="BF959" i="26"/>
  <c r="BE959" i="26"/>
  <c r="BD959" i="26"/>
  <c r="BC959" i="26"/>
  <c r="BB959" i="26"/>
  <c r="BA959" i="26"/>
  <c r="AZ959" i="26"/>
  <c r="AY959" i="26"/>
  <c r="AX959" i="26"/>
  <c r="AW959" i="26"/>
  <c r="AV959" i="26"/>
  <c r="AU959" i="26"/>
  <c r="AT959" i="26"/>
  <c r="AS959" i="26"/>
  <c r="AR959" i="26"/>
  <c r="AQ959" i="26"/>
  <c r="AP959" i="26"/>
  <c r="AO959" i="26"/>
  <c r="AN959" i="26"/>
  <c r="AM959" i="26"/>
  <c r="AL959" i="26"/>
  <c r="AK959" i="26"/>
  <c r="AJ959" i="26"/>
  <c r="AI959" i="26"/>
  <c r="AH959" i="26"/>
  <c r="AG959" i="26"/>
  <c r="AF959" i="26"/>
  <c r="AE959" i="26"/>
  <c r="AD959" i="26"/>
  <c r="AC959" i="26"/>
  <c r="AB959" i="26"/>
  <c r="AA959" i="26"/>
  <c r="Z959" i="26"/>
  <c r="Y959" i="26"/>
  <c r="X959" i="26"/>
  <c r="W959" i="26"/>
  <c r="V959" i="26"/>
  <c r="U959" i="26"/>
  <c r="T959" i="26"/>
  <c r="S959" i="26"/>
  <c r="R959" i="26"/>
  <c r="Q959" i="26"/>
  <c r="P959" i="26"/>
  <c r="O959" i="26"/>
  <c r="N959" i="26"/>
  <c r="M959" i="26"/>
  <c r="L959" i="26"/>
  <c r="K959" i="26"/>
  <c r="J959" i="26"/>
  <c r="BP958" i="26"/>
  <c r="BO958" i="26"/>
  <c r="BN958" i="26"/>
  <c r="BM958" i="26"/>
  <c r="BL958" i="26"/>
  <c r="BK958" i="26"/>
  <c r="BJ958" i="26"/>
  <c r="BI958" i="26"/>
  <c r="BH958" i="26"/>
  <c r="BG958" i="26"/>
  <c r="BF958" i="26"/>
  <c r="BE958" i="26"/>
  <c r="BD958" i="26"/>
  <c r="BC958" i="26"/>
  <c r="BB958" i="26"/>
  <c r="BA958" i="26"/>
  <c r="AZ958" i="26"/>
  <c r="AY958" i="26"/>
  <c r="AX958" i="26"/>
  <c r="AW958" i="26"/>
  <c r="AV958" i="26"/>
  <c r="AU958" i="26"/>
  <c r="AT958" i="26"/>
  <c r="AS958" i="26"/>
  <c r="AR958" i="26"/>
  <c r="AQ958" i="26"/>
  <c r="AP958" i="26"/>
  <c r="AO958" i="26"/>
  <c r="AN958" i="26"/>
  <c r="AM958" i="26"/>
  <c r="AL958" i="26"/>
  <c r="AK958" i="26"/>
  <c r="AJ958" i="26"/>
  <c r="AI958" i="26"/>
  <c r="AH958" i="26"/>
  <c r="AG958" i="26"/>
  <c r="AF958" i="26"/>
  <c r="AE958" i="26"/>
  <c r="AD958" i="26"/>
  <c r="AC958" i="26"/>
  <c r="AB958" i="26"/>
  <c r="AA958" i="26"/>
  <c r="Z958" i="26"/>
  <c r="Y958" i="26"/>
  <c r="X958" i="26"/>
  <c r="W958" i="26"/>
  <c r="V958" i="26"/>
  <c r="U958" i="26"/>
  <c r="T958" i="26"/>
  <c r="S958" i="26"/>
  <c r="R958" i="26"/>
  <c r="Q958" i="26"/>
  <c r="P958" i="26"/>
  <c r="O958" i="26"/>
  <c r="N958" i="26"/>
  <c r="M958" i="26"/>
  <c r="L958" i="26"/>
  <c r="K958" i="26"/>
  <c r="J958" i="26"/>
  <c r="BP957" i="26"/>
  <c r="BO957" i="26"/>
  <c r="BN957" i="26"/>
  <c r="BM957" i="26"/>
  <c r="BL957" i="26"/>
  <c r="BK957" i="26"/>
  <c r="BJ957" i="26"/>
  <c r="BI957" i="26"/>
  <c r="BH957" i="26"/>
  <c r="BG957" i="26"/>
  <c r="BF957" i="26"/>
  <c r="BE957" i="26"/>
  <c r="BD957" i="26"/>
  <c r="BC957" i="26"/>
  <c r="BB957" i="26"/>
  <c r="BA957" i="26"/>
  <c r="AZ957" i="26"/>
  <c r="AY957" i="26"/>
  <c r="AX957" i="26"/>
  <c r="AW957" i="26"/>
  <c r="AV957" i="26"/>
  <c r="AU957" i="26"/>
  <c r="AT957" i="26"/>
  <c r="AS957" i="26"/>
  <c r="AR957" i="26"/>
  <c r="AQ957" i="26"/>
  <c r="AP957" i="26"/>
  <c r="AO957" i="26"/>
  <c r="AN957" i="26"/>
  <c r="AM957" i="26"/>
  <c r="AL957" i="26"/>
  <c r="AK957" i="26"/>
  <c r="AJ957" i="26"/>
  <c r="AI957" i="26"/>
  <c r="AH957" i="26"/>
  <c r="AG957" i="26"/>
  <c r="AF957" i="26"/>
  <c r="AE957" i="26"/>
  <c r="AD957" i="26"/>
  <c r="AC957" i="26"/>
  <c r="AB957" i="26"/>
  <c r="AA957" i="26"/>
  <c r="Z957" i="26"/>
  <c r="Y957" i="26"/>
  <c r="X957" i="26"/>
  <c r="W957" i="26"/>
  <c r="V957" i="26"/>
  <c r="U957" i="26"/>
  <c r="T957" i="26"/>
  <c r="S957" i="26"/>
  <c r="R957" i="26"/>
  <c r="Q957" i="26"/>
  <c r="P957" i="26"/>
  <c r="O957" i="26"/>
  <c r="N957" i="26"/>
  <c r="M957" i="26"/>
  <c r="L957" i="26"/>
  <c r="K957" i="26"/>
  <c r="J957" i="26"/>
  <c r="BP956" i="26"/>
  <c r="BO956" i="26"/>
  <c r="BN956" i="26"/>
  <c r="BM956" i="26"/>
  <c r="BL956" i="26"/>
  <c r="BK956" i="26"/>
  <c r="BJ956" i="26"/>
  <c r="BI956" i="26"/>
  <c r="BH956" i="26"/>
  <c r="BG956" i="26"/>
  <c r="BF956" i="26"/>
  <c r="BE956" i="26"/>
  <c r="BD956" i="26"/>
  <c r="BC956" i="26"/>
  <c r="BB956" i="26"/>
  <c r="BA956" i="26"/>
  <c r="AZ956" i="26"/>
  <c r="AY956" i="26"/>
  <c r="AX956" i="26"/>
  <c r="AW956" i="26"/>
  <c r="AV956" i="26"/>
  <c r="AU956" i="26"/>
  <c r="AT956" i="26"/>
  <c r="AS956" i="26"/>
  <c r="AR956" i="26"/>
  <c r="AQ956" i="26"/>
  <c r="AP956" i="26"/>
  <c r="AO956" i="26"/>
  <c r="AN956" i="26"/>
  <c r="AM956" i="26"/>
  <c r="AL956" i="26"/>
  <c r="AK956" i="26"/>
  <c r="AJ956" i="26"/>
  <c r="AI956" i="26"/>
  <c r="AH956" i="26"/>
  <c r="AG956" i="26"/>
  <c r="AF956" i="26"/>
  <c r="AE956" i="26"/>
  <c r="AD956" i="26"/>
  <c r="AC956" i="26"/>
  <c r="AB956" i="26"/>
  <c r="AA956" i="26"/>
  <c r="Z956" i="26"/>
  <c r="Y956" i="26"/>
  <c r="X956" i="26"/>
  <c r="W956" i="26"/>
  <c r="V956" i="26"/>
  <c r="U956" i="26"/>
  <c r="T956" i="26"/>
  <c r="S956" i="26"/>
  <c r="R956" i="26"/>
  <c r="Q956" i="26"/>
  <c r="P956" i="26"/>
  <c r="O956" i="26"/>
  <c r="N956" i="26"/>
  <c r="M956" i="26"/>
  <c r="L956" i="26"/>
  <c r="K956" i="26"/>
  <c r="J956" i="26"/>
  <c r="BP955" i="26"/>
  <c r="BO955" i="26"/>
  <c r="BN955" i="26"/>
  <c r="BM955" i="26"/>
  <c r="BL955" i="26"/>
  <c r="BK955" i="26"/>
  <c r="BJ955" i="26"/>
  <c r="BI955" i="26"/>
  <c r="BH955" i="26"/>
  <c r="BG955" i="26"/>
  <c r="BF955" i="26"/>
  <c r="BE955" i="26"/>
  <c r="BD955" i="26"/>
  <c r="BC955" i="26"/>
  <c r="BB955" i="26"/>
  <c r="BA955" i="26"/>
  <c r="AZ955" i="26"/>
  <c r="AY955" i="26"/>
  <c r="AX955" i="26"/>
  <c r="AW955" i="26"/>
  <c r="AV955" i="26"/>
  <c r="AU955" i="26"/>
  <c r="AT955" i="26"/>
  <c r="AS955" i="26"/>
  <c r="AR955" i="26"/>
  <c r="AQ955" i="26"/>
  <c r="AP955" i="26"/>
  <c r="AO955" i="26"/>
  <c r="AN955" i="26"/>
  <c r="AM955" i="26"/>
  <c r="AL955" i="26"/>
  <c r="AK955" i="26"/>
  <c r="AJ955" i="26"/>
  <c r="AI955" i="26"/>
  <c r="AH955" i="26"/>
  <c r="AG955" i="26"/>
  <c r="AF955" i="26"/>
  <c r="AE955" i="26"/>
  <c r="AD955" i="26"/>
  <c r="AC955" i="26"/>
  <c r="AB955" i="26"/>
  <c r="AA955" i="26"/>
  <c r="Z955" i="26"/>
  <c r="Y955" i="26"/>
  <c r="X955" i="26"/>
  <c r="W955" i="26"/>
  <c r="V955" i="26"/>
  <c r="U955" i="26"/>
  <c r="T955" i="26"/>
  <c r="S955" i="26"/>
  <c r="R955" i="26"/>
  <c r="Q955" i="26"/>
  <c r="P955" i="26"/>
  <c r="O955" i="26"/>
  <c r="N955" i="26"/>
  <c r="M955" i="26"/>
  <c r="L955" i="26"/>
  <c r="K955" i="26"/>
  <c r="J955" i="26"/>
  <c r="BP954" i="26"/>
  <c r="BO954" i="26"/>
  <c r="BN954" i="26"/>
  <c r="BM954" i="26"/>
  <c r="BL954" i="26"/>
  <c r="BK954" i="26"/>
  <c r="BJ954" i="26"/>
  <c r="BI954" i="26"/>
  <c r="BH954" i="26"/>
  <c r="BG954" i="26"/>
  <c r="BF954" i="26"/>
  <c r="BE954" i="26"/>
  <c r="BD954" i="26"/>
  <c r="BC954" i="26"/>
  <c r="BB954" i="26"/>
  <c r="BA954" i="26"/>
  <c r="AZ954" i="26"/>
  <c r="AY954" i="26"/>
  <c r="AX954" i="26"/>
  <c r="AW954" i="26"/>
  <c r="AV954" i="26"/>
  <c r="AU954" i="26"/>
  <c r="AT954" i="26"/>
  <c r="AS954" i="26"/>
  <c r="AR954" i="26"/>
  <c r="AQ954" i="26"/>
  <c r="AP954" i="26"/>
  <c r="AO954" i="26"/>
  <c r="AN954" i="26"/>
  <c r="AM954" i="26"/>
  <c r="AL954" i="26"/>
  <c r="AK954" i="26"/>
  <c r="AJ954" i="26"/>
  <c r="AI954" i="26"/>
  <c r="AH954" i="26"/>
  <c r="AG954" i="26"/>
  <c r="AF954" i="26"/>
  <c r="AE954" i="26"/>
  <c r="AD954" i="26"/>
  <c r="AC954" i="26"/>
  <c r="AB954" i="26"/>
  <c r="AA954" i="26"/>
  <c r="Z954" i="26"/>
  <c r="Y954" i="26"/>
  <c r="X954" i="26"/>
  <c r="W954" i="26"/>
  <c r="V954" i="26"/>
  <c r="U954" i="26"/>
  <c r="T954" i="26"/>
  <c r="S954" i="26"/>
  <c r="R954" i="26"/>
  <c r="Q954" i="26"/>
  <c r="P954" i="26"/>
  <c r="O954" i="26"/>
  <c r="N954" i="26"/>
  <c r="M954" i="26"/>
  <c r="L954" i="26"/>
  <c r="K954" i="26"/>
  <c r="J954" i="26"/>
  <c r="BP953" i="26"/>
  <c r="BO953" i="26"/>
  <c r="BN953" i="26"/>
  <c r="BM953" i="26"/>
  <c r="BL953" i="26"/>
  <c r="BK953" i="26"/>
  <c r="BJ953" i="26"/>
  <c r="BI953" i="26"/>
  <c r="BH953" i="26"/>
  <c r="BG953" i="26"/>
  <c r="BF953" i="26"/>
  <c r="BE953" i="26"/>
  <c r="BD953" i="26"/>
  <c r="BC953" i="26"/>
  <c r="BB953" i="26"/>
  <c r="BA953" i="26"/>
  <c r="AZ953" i="26"/>
  <c r="AY953" i="26"/>
  <c r="AX953" i="26"/>
  <c r="AW953" i="26"/>
  <c r="AV953" i="26"/>
  <c r="AU953" i="26"/>
  <c r="AT953" i="26"/>
  <c r="AS953" i="26"/>
  <c r="AR953" i="26"/>
  <c r="AQ953" i="26"/>
  <c r="AP953" i="26"/>
  <c r="AO953" i="26"/>
  <c r="AN953" i="26"/>
  <c r="AM953" i="26"/>
  <c r="AL953" i="26"/>
  <c r="AK953" i="26"/>
  <c r="AJ953" i="26"/>
  <c r="AI953" i="26"/>
  <c r="AH953" i="26"/>
  <c r="AG953" i="26"/>
  <c r="AF953" i="26"/>
  <c r="AE953" i="26"/>
  <c r="AD953" i="26"/>
  <c r="AC953" i="26"/>
  <c r="AB953" i="26"/>
  <c r="AA953" i="26"/>
  <c r="Z953" i="26"/>
  <c r="Y953" i="26"/>
  <c r="X953" i="26"/>
  <c r="W953" i="26"/>
  <c r="V953" i="26"/>
  <c r="U953" i="26"/>
  <c r="T953" i="26"/>
  <c r="S953" i="26"/>
  <c r="R953" i="26"/>
  <c r="Q953" i="26"/>
  <c r="P953" i="26"/>
  <c r="O953" i="26"/>
  <c r="N953" i="26"/>
  <c r="M953" i="26"/>
  <c r="L953" i="26"/>
  <c r="K953" i="26"/>
  <c r="J953" i="26"/>
  <c r="BP952" i="26"/>
  <c r="BO952" i="26"/>
  <c r="BN952" i="26"/>
  <c r="BM952" i="26"/>
  <c r="BL952" i="26"/>
  <c r="BK952" i="26"/>
  <c r="BJ952" i="26"/>
  <c r="BI952" i="26"/>
  <c r="BH952" i="26"/>
  <c r="BG952" i="26"/>
  <c r="BF952" i="26"/>
  <c r="BE952" i="26"/>
  <c r="BD952" i="26"/>
  <c r="BC952" i="26"/>
  <c r="BB952" i="26"/>
  <c r="BA952" i="26"/>
  <c r="AZ952" i="26"/>
  <c r="AY952" i="26"/>
  <c r="AX952" i="26"/>
  <c r="AW952" i="26"/>
  <c r="AV952" i="26"/>
  <c r="AU952" i="26"/>
  <c r="AT952" i="26"/>
  <c r="AS952" i="26"/>
  <c r="AR952" i="26"/>
  <c r="AQ952" i="26"/>
  <c r="AP952" i="26"/>
  <c r="AO952" i="26"/>
  <c r="AN952" i="26"/>
  <c r="AM952" i="26"/>
  <c r="AL952" i="26"/>
  <c r="AK952" i="26"/>
  <c r="AJ952" i="26"/>
  <c r="AI952" i="26"/>
  <c r="AH952" i="26"/>
  <c r="AG952" i="26"/>
  <c r="AF952" i="26"/>
  <c r="AE952" i="26"/>
  <c r="AD952" i="26"/>
  <c r="AC952" i="26"/>
  <c r="AB952" i="26"/>
  <c r="AA952" i="26"/>
  <c r="Z952" i="26"/>
  <c r="Y952" i="26"/>
  <c r="X952" i="26"/>
  <c r="W952" i="26"/>
  <c r="V952" i="26"/>
  <c r="U952" i="26"/>
  <c r="T952" i="26"/>
  <c r="S952" i="26"/>
  <c r="R952" i="26"/>
  <c r="Q952" i="26"/>
  <c r="P952" i="26"/>
  <c r="O952" i="26"/>
  <c r="N952" i="26"/>
  <c r="M952" i="26"/>
  <c r="L952" i="26"/>
  <c r="K952" i="26"/>
  <c r="J952" i="26"/>
  <c r="BP951" i="26"/>
  <c r="BO951" i="26"/>
  <c r="BN951" i="26"/>
  <c r="BM951" i="26"/>
  <c r="BL951" i="26"/>
  <c r="BK951" i="26"/>
  <c r="BJ951" i="26"/>
  <c r="BI951" i="26"/>
  <c r="BH951" i="26"/>
  <c r="BG951" i="26"/>
  <c r="BF951" i="26"/>
  <c r="BE951" i="26"/>
  <c r="BD951" i="26"/>
  <c r="BC951" i="26"/>
  <c r="BB951" i="26"/>
  <c r="BA951" i="26"/>
  <c r="AZ951" i="26"/>
  <c r="AY951" i="26"/>
  <c r="AX951" i="26"/>
  <c r="AW951" i="26"/>
  <c r="AV951" i="26"/>
  <c r="AU951" i="26"/>
  <c r="AT951" i="26"/>
  <c r="AS951" i="26"/>
  <c r="AR951" i="26"/>
  <c r="AQ951" i="26"/>
  <c r="AP951" i="26"/>
  <c r="AO951" i="26"/>
  <c r="AN951" i="26"/>
  <c r="AM951" i="26"/>
  <c r="AL951" i="26"/>
  <c r="AK951" i="26"/>
  <c r="AJ951" i="26"/>
  <c r="AI951" i="26"/>
  <c r="AH951" i="26"/>
  <c r="AG951" i="26"/>
  <c r="AF951" i="26"/>
  <c r="AE951" i="26"/>
  <c r="AD951" i="26"/>
  <c r="AC951" i="26"/>
  <c r="AB951" i="26"/>
  <c r="AA951" i="26"/>
  <c r="Z951" i="26"/>
  <c r="Y951" i="26"/>
  <c r="X951" i="26"/>
  <c r="W951" i="26"/>
  <c r="V951" i="26"/>
  <c r="U951" i="26"/>
  <c r="T951" i="26"/>
  <c r="S951" i="26"/>
  <c r="R951" i="26"/>
  <c r="Q951" i="26"/>
  <c r="P951" i="26"/>
  <c r="O951" i="26"/>
  <c r="N951" i="26"/>
  <c r="M951" i="26"/>
  <c r="L951" i="26"/>
  <c r="K951" i="26"/>
  <c r="J951" i="26"/>
  <c r="BP950" i="26"/>
  <c r="BO950" i="26"/>
  <c r="BN950" i="26"/>
  <c r="BM950" i="26"/>
  <c r="BL950" i="26"/>
  <c r="BK950" i="26"/>
  <c r="BJ950" i="26"/>
  <c r="BI950" i="26"/>
  <c r="BH950" i="26"/>
  <c r="BG950" i="26"/>
  <c r="BF950" i="26"/>
  <c r="BE950" i="26"/>
  <c r="BD950" i="26"/>
  <c r="BC950" i="26"/>
  <c r="BB950" i="26"/>
  <c r="BA950" i="26"/>
  <c r="AZ950" i="26"/>
  <c r="AY950" i="26"/>
  <c r="AX950" i="26"/>
  <c r="AW950" i="26"/>
  <c r="AV950" i="26"/>
  <c r="AU950" i="26"/>
  <c r="AT950" i="26"/>
  <c r="AS950" i="26"/>
  <c r="AR950" i="26"/>
  <c r="AQ950" i="26"/>
  <c r="AP950" i="26"/>
  <c r="AO950" i="26"/>
  <c r="AN950" i="26"/>
  <c r="AM950" i="26"/>
  <c r="AL950" i="26"/>
  <c r="AK950" i="26"/>
  <c r="AJ950" i="26"/>
  <c r="AI950" i="26"/>
  <c r="AH950" i="26"/>
  <c r="AG950" i="26"/>
  <c r="AF950" i="26"/>
  <c r="AE950" i="26"/>
  <c r="AD950" i="26"/>
  <c r="AC950" i="26"/>
  <c r="AB950" i="26"/>
  <c r="AA950" i="26"/>
  <c r="Z950" i="26"/>
  <c r="Y950" i="26"/>
  <c r="X950" i="26"/>
  <c r="W950" i="26"/>
  <c r="V950" i="26"/>
  <c r="U950" i="26"/>
  <c r="T950" i="26"/>
  <c r="S950" i="26"/>
  <c r="R950" i="26"/>
  <c r="Q950" i="26"/>
  <c r="P950" i="26"/>
  <c r="O950" i="26"/>
  <c r="N950" i="26"/>
  <c r="M950" i="26"/>
  <c r="L950" i="26"/>
  <c r="K950" i="26"/>
  <c r="J950" i="26"/>
  <c r="BP949" i="26"/>
  <c r="BO949" i="26"/>
  <c r="BN949" i="26"/>
  <c r="BM949" i="26"/>
  <c r="BL949" i="26"/>
  <c r="BK949" i="26"/>
  <c r="BJ949" i="26"/>
  <c r="BI949" i="26"/>
  <c r="BH949" i="26"/>
  <c r="BG949" i="26"/>
  <c r="BF949" i="26"/>
  <c r="BE949" i="26"/>
  <c r="BD949" i="26"/>
  <c r="BC949" i="26"/>
  <c r="BB949" i="26"/>
  <c r="BA949" i="26"/>
  <c r="AZ949" i="26"/>
  <c r="AY949" i="26"/>
  <c r="AX949" i="26"/>
  <c r="AW949" i="26"/>
  <c r="AV949" i="26"/>
  <c r="AU949" i="26"/>
  <c r="AT949" i="26"/>
  <c r="AS949" i="26"/>
  <c r="AR949" i="26"/>
  <c r="AQ949" i="26"/>
  <c r="AP949" i="26"/>
  <c r="AO949" i="26"/>
  <c r="AN949" i="26"/>
  <c r="AM949" i="26"/>
  <c r="AL949" i="26"/>
  <c r="AK949" i="26"/>
  <c r="AJ949" i="26"/>
  <c r="AI949" i="26"/>
  <c r="AH949" i="26"/>
  <c r="AG949" i="26"/>
  <c r="AF949" i="26"/>
  <c r="AE949" i="26"/>
  <c r="AD949" i="26"/>
  <c r="AC949" i="26"/>
  <c r="AB949" i="26"/>
  <c r="AA949" i="26"/>
  <c r="Z949" i="26"/>
  <c r="Y949" i="26"/>
  <c r="X949" i="26"/>
  <c r="W949" i="26"/>
  <c r="V949" i="26"/>
  <c r="U949" i="26"/>
  <c r="T949" i="26"/>
  <c r="S949" i="26"/>
  <c r="R949" i="26"/>
  <c r="Q949" i="26"/>
  <c r="P949" i="26"/>
  <c r="O949" i="26"/>
  <c r="N949" i="26"/>
  <c r="M949" i="26"/>
  <c r="L949" i="26"/>
  <c r="K949" i="26"/>
  <c r="J949" i="26"/>
  <c r="BP948" i="26"/>
  <c r="BO948" i="26"/>
  <c r="BN948" i="26"/>
  <c r="BM948" i="26"/>
  <c r="BL948" i="26"/>
  <c r="BK948" i="26"/>
  <c r="BJ948" i="26"/>
  <c r="BI948" i="26"/>
  <c r="BH948" i="26"/>
  <c r="BG948" i="26"/>
  <c r="BF948" i="26"/>
  <c r="BE948" i="26"/>
  <c r="BD948" i="26"/>
  <c r="BC948" i="26"/>
  <c r="BB948" i="26"/>
  <c r="BA948" i="26"/>
  <c r="AZ948" i="26"/>
  <c r="AY948" i="26"/>
  <c r="AX948" i="26"/>
  <c r="AW948" i="26"/>
  <c r="AV948" i="26"/>
  <c r="AU948" i="26"/>
  <c r="AT948" i="26"/>
  <c r="AS948" i="26"/>
  <c r="AR948" i="26"/>
  <c r="AQ948" i="26"/>
  <c r="AP948" i="26"/>
  <c r="AO948" i="26"/>
  <c r="AN948" i="26"/>
  <c r="AM948" i="26"/>
  <c r="AL948" i="26"/>
  <c r="AK948" i="26"/>
  <c r="AJ948" i="26"/>
  <c r="AI948" i="26"/>
  <c r="AH948" i="26"/>
  <c r="AG948" i="26"/>
  <c r="AF948" i="26"/>
  <c r="AE948" i="26"/>
  <c r="AD948" i="26"/>
  <c r="AC948" i="26"/>
  <c r="AB948" i="26"/>
  <c r="AA948" i="26"/>
  <c r="Z948" i="26"/>
  <c r="Y948" i="26"/>
  <c r="X948" i="26"/>
  <c r="W948" i="26"/>
  <c r="V948" i="26"/>
  <c r="U948" i="26"/>
  <c r="T948" i="26"/>
  <c r="S948" i="26"/>
  <c r="R948" i="26"/>
  <c r="Q948" i="26"/>
  <c r="P948" i="26"/>
  <c r="O948" i="26"/>
  <c r="N948" i="26"/>
  <c r="M948" i="26"/>
  <c r="L948" i="26"/>
  <c r="K948" i="26"/>
  <c r="J948" i="26"/>
  <c r="BP947" i="26"/>
  <c r="BO947" i="26"/>
  <c r="BN947" i="26"/>
  <c r="BM947" i="26"/>
  <c r="BL947" i="26"/>
  <c r="BK947" i="26"/>
  <c r="BJ947" i="26"/>
  <c r="BI947" i="26"/>
  <c r="BH947" i="26"/>
  <c r="BG947" i="26"/>
  <c r="BF947" i="26"/>
  <c r="BE947" i="26"/>
  <c r="BD947" i="26"/>
  <c r="BC947" i="26"/>
  <c r="BB947" i="26"/>
  <c r="BA947" i="26"/>
  <c r="AZ947" i="26"/>
  <c r="AY947" i="26"/>
  <c r="AX947" i="26"/>
  <c r="AW947" i="26"/>
  <c r="AV947" i="26"/>
  <c r="AU947" i="26"/>
  <c r="AT947" i="26"/>
  <c r="AS947" i="26"/>
  <c r="AR947" i="26"/>
  <c r="AQ947" i="26"/>
  <c r="AP947" i="26"/>
  <c r="AO947" i="26"/>
  <c r="AN947" i="26"/>
  <c r="AM947" i="26"/>
  <c r="AL947" i="26"/>
  <c r="AK947" i="26"/>
  <c r="AJ947" i="26"/>
  <c r="AI947" i="26"/>
  <c r="AH947" i="26"/>
  <c r="AG947" i="26"/>
  <c r="AF947" i="26"/>
  <c r="AE947" i="26"/>
  <c r="AD947" i="26"/>
  <c r="AC947" i="26"/>
  <c r="AB947" i="26"/>
  <c r="AA947" i="26"/>
  <c r="Z947" i="26"/>
  <c r="Y947" i="26"/>
  <c r="X947" i="26"/>
  <c r="W947" i="26"/>
  <c r="V947" i="26"/>
  <c r="U947" i="26"/>
  <c r="T947" i="26"/>
  <c r="S947" i="26"/>
  <c r="R947" i="26"/>
  <c r="Q947" i="26"/>
  <c r="P947" i="26"/>
  <c r="O947" i="26"/>
  <c r="N947" i="26"/>
  <c r="M947" i="26"/>
  <c r="L947" i="26"/>
  <c r="K947" i="26"/>
  <c r="J947" i="26"/>
  <c r="BP946" i="26"/>
  <c r="BO946" i="26"/>
  <c r="BN946" i="26"/>
  <c r="BM946" i="26"/>
  <c r="BL946" i="26"/>
  <c r="BK946" i="26"/>
  <c r="BJ946" i="26"/>
  <c r="BI946" i="26"/>
  <c r="BH946" i="26"/>
  <c r="BG946" i="26"/>
  <c r="BF946" i="26"/>
  <c r="BE946" i="26"/>
  <c r="BD946" i="26"/>
  <c r="BC946" i="26"/>
  <c r="BB946" i="26"/>
  <c r="BA946" i="26"/>
  <c r="AZ946" i="26"/>
  <c r="AY946" i="26"/>
  <c r="AX946" i="26"/>
  <c r="AW946" i="26"/>
  <c r="AV946" i="26"/>
  <c r="AU946" i="26"/>
  <c r="AT946" i="26"/>
  <c r="AS946" i="26"/>
  <c r="AR946" i="26"/>
  <c r="AQ946" i="26"/>
  <c r="AP946" i="26"/>
  <c r="AO946" i="26"/>
  <c r="AN946" i="26"/>
  <c r="AM946" i="26"/>
  <c r="AL946" i="26"/>
  <c r="AK946" i="26"/>
  <c r="AJ946" i="26"/>
  <c r="AI946" i="26"/>
  <c r="AH946" i="26"/>
  <c r="AG946" i="26"/>
  <c r="AF946" i="26"/>
  <c r="AE946" i="26"/>
  <c r="AD946" i="26"/>
  <c r="AC946" i="26"/>
  <c r="AB946" i="26"/>
  <c r="AA946" i="26"/>
  <c r="Z946" i="26"/>
  <c r="Y946" i="26"/>
  <c r="X946" i="26"/>
  <c r="W946" i="26"/>
  <c r="V946" i="26"/>
  <c r="U946" i="26"/>
  <c r="T946" i="26"/>
  <c r="S946" i="26"/>
  <c r="R946" i="26"/>
  <c r="Q946" i="26"/>
  <c r="P946" i="26"/>
  <c r="O946" i="26"/>
  <c r="N946" i="26"/>
  <c r="M946" i="26"/>
  <c r="L946" i="26"/>
  <c r="K946" i="26"/>
  <c r="J946" i="26"/>
  <c r="BP945" i="26"/>
  <c r="BO945" i="26"/>
  <c r="BN945" i="26"/>
  <c r="BM945" i="26"/>
  <c r="BL945" i="26"/>
  <c r="BK945" i="26"/>
  <c r="BJ945" i="26"/>
  <c r="BI945" i="26"/>
  <c r="BH945" i="26"/>
  <c r="BG945" i="26"/>
  <c r="BF945" i="26"/>
  <c r="BE945" i="26"/>
  <c r="BD945" i="26"/>
  <c r="BC945" i="26"/>
  <c r="BB945" i="26"/>
  <c r="BA945" i="26"/>
  <c r="AZ945" i="26"/>
  <c r="AY945" i="26"/>
  <c r="AX945" i="26"/>
  <c r="AW945" i="26"/>
  <c r="AV945" i="26"/>
  <c r="AU945" i="26"/>
  <c r="AT945" i="26"/>
  <c r="AS945" i="26"/>
  <c r="AR945" i="26"/>
  <c r="AQ945" i="26"/>
  <c r="AP945" i="26"/>
  <c r="AO945" i="26"/>
  <c r="AN945" i="26"/>
  <c r="AM945" i="26"/>
  <c r="AL945" i="26"/>
  <c r="AK945" i="26"/>
  <c r="AJ945" i="26"/>
  <c r="AI945" i="26"/>
  <c r="AH945" i="26"/>
  <c r="AG945" i="26"/>
  <c r="AF945" i="26"/>
  <c r="AE945" i="26"/>
  <c r="AD945" i="26"/>
  <c r="AC945" i="26"/>
  <c r="AB945" i="26"/>
  <c r="AA945" i="26"/>
  <c r="Z945" i="26"/>
  <c r="Y945" i="26"/>
  <c r="X945" i="26"/>
  <c r="W945" i="26"/>
  <c r="V945" i="26"/>
  <c r="U945" i="26"/>
  <c r="T945" i="26"/>
  <c r="S945" i="26"/>
  <c r="R945" i="26"/>
  <c r="Q945" i="26"/>
  <c r="P945" i="26"/>
  <c r="O945" i="26"/>
  <c r="N945" i="26"/>
  <c r="M945" i="26"/>
  <c r="L945" i="26"/>
  <c r="K945" i="26"/>
  <c r="J945" i="26"/>
  <c r="BP944" i="26"/>
  <c r="BO944" i="26"/>
  <c r="BN944" i="26"/>
  <c r="BM944" i="26"/>
  <c r="BL944" i="26"/>
  <c r="BK944" i="26"/>
  <c r="BJ944" i="26"/>
  <c r="BI944" i="26"/>
  <c r="BH944" i="26"/>
  <c r="BG944" i="26"/>
  <c r="BF944" i="26"/>
  <c r="BE944" i="26"/>
  <c r="BD944" i="26"/>
  <c r="BC944" i="26"/>
  <c r="BB944" i="26"/>
  <c r="BA944" i="26"/>
  <c r="AZ944" i="26"/>
  <c r="AY944" i="26"/>
  <c r="AX944" i="26"/>
  <c r="AW944" i="26"/>
  <c r="AV944" i="26"/>
  <c r="AU944" i="26"/>
  <c r="AT944" i="26"/>
  <c r="AS944" i="26"/>
  <c r="AR944" i="26"/>
  <c r="AQ944" i="26"/>
  <c r="AP944" i="26"/>
  <c r="AO944" i="26"/>
  <c r="AN944" i="26"/>
  <c r="AM944" i="26"/>
  <c r="AL944" i="26"/>
  <c r="AK944" i="26"/>
  <c r="AJ944" i="26"/>
  <c r="AI944" i="26"/>
  <c r="AH944" i="26"/>
  <c r="AG944" i="26"/>
  <c r="AF944" i="26"/>
  <c r="AE944" i="26"/>
  <c r="AD944" i="26"/>
  <c r="AC944" i="26"/>
  <c r="AB944" i="26"/>
  <c r="AA944" i="26"/>
  <c r="Z944" i="26"/>
  <c r="Y944" i="26"/>
  <c r="X944" i="26"/>
  <c r="W944" i="26"/>
  <c r="V944" i="26"/>
  <c r="U944" i="26"/>
  <c r="T944" i="26"/>
  <c r="S944" i="26"/>
  <c r="R944" i="26"/>
  <c r="Q944" i="26"/>
  <c r="P944" i="26"/>
  <c r="O944" i="26"/>
  <c r="N944" i="26"/>
  <c r="M944" i="26"/>
  <c r="L944" i="26"/>
  <c r="K944" i="26"/>
  <c r="J944" i="26"/>
  <c r="BP943" i="26"/>
  <c r="BO943" i="26"/>
  <c r="BN943" i="26"/>
  <c r="BM943" i="26"/>
  <c r="BL943" i="26"/>
  <c r="BK943" i="26"/>
  <c r="BJ943" i="26"/>
  <c r="BI943" i="26"/>
  <c r="BH943" i="26"/>
  <c r="BG943" i="26"/>
  <c r="BF943" i="26"/>
  <c r="BE943" i="26"/>
  <c r="BD943" i="26"/>
  <c r="BC943" i="26"/>
  <c r="BB943" i="26"/>
  <c r="BA943" i="26"/>
  <c r="AZ943" i="26"/>
  <c r="AY943" i="26"/>
  <c r="AX943" i="26"/>
  <c r="AW943" i="26"/>
  <c r="AV943" i="26"/>
  <c r="AU943" i="26"/>
  <c r="AT943" i="26"/>
  <c r="AS943" i="26"/>
  <c r="AR943" i="26"/>
  <c r="AQ943" i="26"/>
  <c r="AP943" i="26"/>
  <c r="AO943" i="26"/>
  <c r="AN943" i="26"/>
  <c r="AM943" i="26"/>
  <c r="AL943" i="26"/>
  <c r="AK943" i="26"/>
  <c r="AJ943" i="26"/>
  <c r="AI943" i="26"/>
  <c r="AH943" i="26"/>
  <c r="AG943" i="26"/>
  <c r="AF943" i="26"/>
  <c r="AE943" i="26"/>
  <c r="AD943" i="26"/>
  <c r="AC943" i="26"/>
  <c r="AB943" i="26"/>
  <c r="AA943" i="26"/>
  <c r="Z943" i="26"/>
  <c r="Y943" i="26"/>
  <c r="X943" i="26"/>
  <c r="W943" i="26"/>
  <c r="V943" i="26"/>
  <c r="U943" i="26"/>
  <c r="T943" i="26"/>
  <c r="S943" i="26"/>
  <c r="R943" i="26"/>
  <c r="Q943" i="26"/>
  <c r="P943" i="26"/>
  <c r="O943" i="26"/>
  <c r="N943" i="26"/>
  <c r="M943" i="26"/>
  <c r="L943" i="26"/>
  <c r="K943" i="26"/>
  <c r="J943" i="26"/>
  <c r="BP942" i="26"/>
  <c r="BO942" i="26"/>
  <c r="BN942" i="26"/>
  <c r="BM942" i="26"/>
  <c r="BL942" i="26"/>
  <c r="BK942" i="26"/>
  <c r="BJ942" i="26"/>
  <c r="BI942" i="26"/>
  <c r="BH942" i="26"/>
  <c r="BG942" i="26"/>
  <c r="BF942" i="26"/>
  <c r="BE942" i="26"/>
  <c r="BD942" i="26"/>
  <c r="BC942" i="26"/>
  <c r="BB942" i="26"/>
  <c r="BA942" i="26"/>
  <c r="AZ942" i="26"/>
  <c r="AY942" i="26"/>
  <c r="AX942" i="26"/>
  <c r="AW942" i="26"/>
  <c r="AV942" i="26"/>
  <c r="AU942" i="26"/>
  <c r="AT942" i="26"/>
  <c r="AS942" i="26"/>
  <c r="AR942" i="26"/>
  <c r="AQ942" i="26"/>
  <c r="AP942" i="26"/>
  <c r="AO942" i="26"/>
  <c r="AN942" i="26"/>
  <c r="AM942" i="26"/>
  <c r="AL942" i="26"/>
  <c r="AK942" i="26"/>
  <c r="AJ942" i="26"/>
  <c r="AI942" i="26"/>
  <c r="AH942" i="26"/>
  <c r="AG942" i="26"/>
  <c r="AF942" i="26"/>
  <c r="AE942" i="26"/>
  <c r="AD942" i="26"/>
  <c r="AC942" i="26"/>
  <c r="AB942" i="26"/>
  <c r="AA942" i="26"/>
  <c r="Z942" i="26"/>
  <c r="Y942" i="26"/>
  <c r="X942" i="26"/>
  <c r="W942" i="26"/>
  <c r="V942" i="26"/>
  <c r="U942" i="26"/>
  <c r="T942" i="26"/>
  <c r="S942" i="26"/>
  <c r="R942" i="26"/>
  <c r="Q942" i="26"/>
  <c r="P942" i="26"/>
  <c r="O942" i="26"/>
  <c r="N942" i="26"/>
  <c r="M942" i="26"/>
  <c r="L942" i="26"/>
  <c r="K942" i="26"/>
  <c r="J942" i="26"/>
  <c r="BP941" i="26"/>
  <c r="BO941" i="26"/>
  <c r="BN941" i="26"/>
  <c r="BM941" i="26"/>
  <c r="BL941" i="26"/>
  <c r="BK941" i="26"/>
  <c r="BJ941" i="26"/>
  <c r="BI941" i="26"/>
  <c r="BH941" i="26"/>
  <c r="BG941" i="26"/>
  <c r="BF941" i="26"/>
  <c r="BE941" i="26"/>
  <c r="BD941" i="26"/>
  <c r="BC941" i="26"/>
  <c r="BB941" i="26"/>
  <c r="BA941" i="26"/>
  <c r="AZ941" i="26"/>
  <c r="AY941" i="26"/>
  <c r="AX941" i="26"/>
  <c r="AW941" i="26"/>
  <c r="AV941" i="26"/>
  <c r="AU941" i="26"/>
  <c r="AT941" i="26"/>
  <c r="AS941" i="26"/>
  <c r="AR941" i="26"/>
  <c r="AQ941" i="26"/>
  <c r="AP941" i="26"/>
  <c r="AO941" i="26"/>
  <c r="AN941" i="26"/>
  <c r="AM941" i="26"/>
  <c r="AL941" i="26"/>
  <c r="AK941" i="26"/>
  <c r="AJ941" i="26"/>
  <c r="AI941" i="26"/>
  <c r="AH941" i="26"/>
  <c r="AG941" i="26"/>
  <c r="AF941" i="26"/>
  <c r="AE941" i="26"/>
  <c r="AD941" i="26"/>
  <c r="AC941" i="26"/>
  <c r="AB941" i="26"/>
  <c r="AA941" i="26"/>
  <c r="Z941" i="26"/>
  <c r="Y941" i="26"/>
  <c r="X941" i="26"/>
  <c r="W941" i="26"/>
  <c r="V941" i="26"/>
  <c r="U941" i="26"/>
  <c r="T941" i="26"/>
  <c r="S941" i="26"/>
  <c r="R941" i="26"/>
  <c r="Q941" i="26"/>
  <c r="P941" i="26"/>
  <c r="O941" i="26"/>
  <c r="N941" i="26"/>
  <c r="M941" i="26"/>
  <c r="L941" i="26"/>
  <c r="K941" i="26"/>
  <c r="J941" i="26"/>
  <c r="BP940" i="26"/>
  <c r="BO940" i="26"/>
  <c r="BN940" i="26"/>
  <c r="BM940" i="26"/>
  <c r="BL940" i="26"/>
  <c r="BK940" i="26"/>
  <c r="BJ940" i="26"/>
  <c r="BI940" i="26"/>
  <c r="BH940" i="26"/>
  <c r="BG940" i="26"/>
  <c r="BF940" i="26"/>
  <c r="BE940" i="26"/>
  <c r="BD940" i="26"/>
  <c r="BC940" i="26"/>
  <c r="BB940" i="26"/>
  <c r="BA940" i="26"/>
  <c r="AZ940" i="26"/>
  <c r="AY940" i="26"/>
  <c r="AX940" i="26"/>
  <c r="AW940" i="26"/>
  <c r="AV940" i="26"/>
  <c r="AU940" i="26"/>
  <c r="AT940" i="26"/>
  <c r="AS940" i="26"/>
  <c r="AR940" i="26"/>
  <c r="AQ940" i="26"/>
  <c r="AP940" i="26"/>
  <c r="AO940" i="26"/>
  <c r="AN940" i="26"/>
  <c r="AM940" i="26"/>
  <c r="AL940" i="26"/>
  <c r="AK940" i="26"/>
  <c r="AJ940" i="26"/>
  <c r="AI940" i="26"/>
  <c r="AH940" i="26"/>
  <c r="AG940" i="26"/>
  <c r="AF940" i="26"/>
  <c r="AE940" i="26"/>
  <c r="AD940" i="26"/>
  <c r="AC940" i="26"/>
  <c r="AB940" i="26"/>
  <c r="AA940" i="26"/>
  <c r="Z940" i="26"/>
  <c r="Y940" i="26"/>
  <c r="X940" i="26"/>
  <c r="W940" i="26"/>
  <c r="V940" i="26"/>
  <c r="U940" i="26"/>
  <c r="T940" i="26"/>
  <c r="S940" i="26"/>
  <c r="R940" i="26"/>
  <c r="Q940" i="26"/>
  <c r="P940" i="26"/>
  <c r="O940" i="26"/>
  <c r="N940" i="26"/>
  <c r="M940" i="26"/>
  <c r="L940" i="26"/>
  <c r="K940" i="26"/>
  <c r="J940" i="26"/>
  <c r="BP939" i="26"/>
  <c r="BO939" i="26"/>
  <c r="BN939" i="26"/>
  <c r="BM939" i="26"/>
  <c r="BL939" i="26"/>
  <c r="BK939" i="26"/>
  <c r="BJ939" i="26"/>
  <c r="BI939" i="26"/>
  <c r="BH939" i="26"/>
  <c r="BG939" i="26"/>
  <c r="BF939" i="26"/>
  <c r="BE939" i="26"/>
  <c r="BD939" i="26"/>
  <c r="BC939" i="26"/>
  <c r="BB939" i="26"/>
  <c r="BA939" i="26"/>
  <c r="AZ939" i="26"/>
  <c r="AY939" i="26"/>
  <c r="AX939" i="26"/>
  <c r="AW939" i="26"/>
  <c r="AV939" i="26"/>
  <c r="AU939" i="26"/>
  <c r="AT939" i="26"/>
  <c r="AS939" i="26"/>
  <c r="AR939" i="26"/>
  <c r="AQ939" i="26"/>
  <c r="AP939" i="26"/>
  <c r="AO939" i="26"/>
  <c r="AN939" i="26"/>
  <c r="AM939" i="26"/>
  <c r="AL939" i="26"/>
  <c r="AK939" i="26"/>
  <c r="AJ939" i="26"/>
  <c r="AI939" i="26"/>
  <c r="AH939" i="26"/>
  <c r="AG939" i="26"/>
  <c r="AF939" i="26"/>
  <c r="AE939" i="26"/>
  <c r="AD939" i="26"/>
  <c r="AC939" i="26"/>
  <c r="AB939" i="26"/>
  <c r="AA939" i="26"/>
  <c r="Z939" i="26"/>
  <c r="Y939" i="26"/>
  <c r="X939" i="26"/>
  <c r="W939" i="26"/>
  <c r="V939" i="26"/>
  <c r="U939" i="26"/>
  <c r="T939" i="26"/>
  <c r="S939" i="26"/>
  <c r="R939" i="26"/>
  <c r="Q939" i="26"/>
  <c r="P939" i="26"/>
  <c r="O939" i="26"/>
  <c r="N939" i="26"/>
  <c r="M939" i="26"/>
  <c r="L939" i="26"/>
  <c r="K939" i="26"/>
  <c r="J939" i="26"/>
  <c r="BP938" i="26"/>
  <c r="BO938" i="26"/>
  <c r="BN938" i="26"/>
  <c r="BM938" i="26"/>
  <c r="BL938" i="26"/>
  <c r="BK938" i="26"/>
  <c r="BJ938" i="26"/>
  <c r="BI938" i="26"/>
  <c r="BH938" i="26"/>
  <c r="BG938" i="26"/>
  <c r="BF938" i="26"/>
  <c r="BE938" i="26"/>
  <c r="BD938" i="26"/>
  <c r="BC938" i="26"/>
  <c r="BB938" i="26"/>
  <c r="BA938" i="26"/>
  <c r="AZ938" i="26"/>
  <c r="AY938" i="26"/>
  <c r="AX938" i="26"/>
  <c r="AW938" i="26"/>
  <c r="AV938" i="26"/>
  <c r="AU938" i="26"/>
  <c r="AT938" i="26"/>
  <c r="AS938" i="26"/>
  <c r="AR938" i="26"/>
  <c r="AQ938" i="26"/>
  <c r="AP938" i="26"/>
  <c r="AO938" i="26"/>
  <c r="AN938" i="26"/>
  <c r="AM938" i="26"/>
  <c r="AL938" i="26"/>
  <c r="AK938" i="26"/>
  <c r="AJ938" i="26"/>
  <c r="AI938" i="26"/>
  <c r="AH938" i="26"/>
  <c r="AG938" i="26"/>
  <c r="AF938" i="26"/>
  <c r="AE938" i="26"/>
  <c r="AD938" i="26"/>
  <c r="AC938" i="26"/>
  <c r="AB938" i="26"/>
  <c r="AA938" i="26"/>
  <c r="Z938" i="26"/>
  <c r="Y938" i="26"/>
  <c r="X938" i="26"/>
  <c r="W938" i="26"/>
  <c r="V938" i="26"/>
  <c r="U938" i="26"/>
  <c r="T938" i="26"/>
  <c r="S938" i="26"/>
  <c r="R938" i="26"/>
  <c r="Q938" i="26"/>
  <c r="P938" i="26"/>
  <c r="O938" i="26"/>
  <c r="N938" i="26"/>
  <c r="M938" i="26"/>
  <c r="L938" i="26"/>
  <c r="K938" i="26"/>
  <c r="J938" i="26"/>
  <c r="BP937" i="26"/>
  <c r="BO937" i="26"/>
  <c r="BN937" i="26"/>
  <c r="BM937" i="26"/>
  <c r="BL937" i="26"/>
  <c r="BK937" i="26"/>
  <c r="BJ937" i="26"/>
  <c r="BI937" i="26"/>
  <c r="BH937" i="26"/>
  <c r="BG937" i="26"/>
  <c r="BF937" i="26"/>
  <c r="BE937" i="26"/>
  <c r="BD937" i="26"/>
  <c r="BC937" i="26"/>
  <c r="BB937" i="26"/>
  <c r="BA937" i="26"/>
  <c r="AZ937" i="26"/>
  <c r="AY937" i="26"/>
  <c r="AX937" i="26"/>
  <c r="AW937" i="26"/>
  <c r="AV937" i="26"/>
  <c r="AU937" i="26"/>
  <c r="AT937" i="26"/>
  <c r="AS937" i="26"/>
  <c r="AR937" i="26"/>
  <c r="AQ937" i="26"/>
  <c r="AP937" i="26"/>
  <c r="AO937" i="26"/>
  <c r="AN937" i="26"/>
  <c r="AM937" i="26"/>
  <c r="AL937" i="26"/>
  <c r="AK937" i="26"/>
  <c r="AJ937" i="26"/>
  <c r="AI937" i="26"/>
  <c r="AH937" i="26"/>
  <c r="AG937" i="26"/>
  <c r="AF937" i="26"/>
  <c r="AE937" i="26"/>
  <c r="AD937" i="26"/>
  <c r="AC937" i="26"/>
  <c r="AB937" i="26"/>
  <c r="AA937" i="26"/>
  <c r="Z937" i="26"/>
  <c r="Y937" i="26"/>
  <c r="X937" i="26"/>
  <c r="W937" i="26"/>
  <c r="V937" i="26"/>
  <c r="U937" i="26"/>
  <c r="T937" i="26"/>
  <c r="S937" i="26"/>
  <c r="R937" i="26"/>
  <c r="Q937" i="26"/>
  <c r="P937" i="26"/>
  <c r="O937" i="26"/>
  <c r="N937" i="26"/>
  <c r="M937" i="26"/>
  <c r="L937" i="26"/>
  <c r="K937" i="26"/>
  <c r="J937" i="26"/>
  <c r="BP936" i="26"/>
  <c r="BO936" i="26"/>
  <c r="BN936" i="26"/>
  <c r="BM936" i="26"/>
  <c r="BL936" i="26"/>
  <c r="BK936" i="26"/>
  <c r="BJ936" i="26"/>
  <c r="BI936" i="26"/>
  <c r="BH936" i="26"/>
  <c r="BG936" i="26"/>
  <c r="BF936" i="26"/>
  <c r="BE936" i="26"/>
  <c r="BD936" i="26"/>
  <c r="BC936" i="26"/>
  <c r="BB936" i="26"/>
  <c r="BA936" i="26"/>
  <c r="AZ936" i="26"/>
  <c r="AY936" i="26"/>
  <c r="AX936" i="26"/>
  <c r="AW936" i="26"/>
  <c r="AV936" i="26"/>
  <c r="AU936" i="26"/>
  <c r="AT936" i="26"/>
  <c r="AS936" i="26"/>
  <c r="AR936" i="26"/>
  <c r="AQ936" i="26"/>
  <c r="AP936" i="26"/>
  <c r="AO936" i="26"/>
  <c r="AN936" i="26"/>
  <c r="AM936" i="26"/>
  <c r="AL936" i="26"/>
  <c r="AK936" i="26"/>
  <c r="AJ936" i="26"/>
  <c r="AI936" i="26"/>
  <c r="AH936" i="26"/>
  <c r="AG936" i="26"/>
  <c r="AF936" i="26"/>
  <c r="AE936" i="26"/>
  <c r="AD936" i="26"/>
  <c r="AC936" i="26"/>
  <c r="AB936" i="26"/>
  <c r="AA936" i="26"/>
  <c r="Z936" i="26"/>
  <c r="Y936" i="26"/>
  <c r="X936" i="26"/>
  <c r="W936" i="26"/>
  <c r="V936" i="26"/>
  <c r="U936" i="26"/>
  <c r="T936" i="26"/>
  <c r="S936" i="26"/>
  <c r="R936" i="26"/>
  <c r="Q936" i="26"/>
  <c r="P936" i="26"/>
  <c r="O936" i="26"/>
  <c r="N936" i="26"/>
  <c r="M936" i="26"/>
  <c r="L936" i="26"/>
  <c r="K936" i="26"/>
  <c r="J936" i="26"/>
  <c r="BP935" i="26"/>
  <c r="BO935" i="26"/>
  <c r="BN935" i="26"/>
  <c r="BM935" i="26"/>
  <c r="BL935" i="26"/>
  <c r="BK935" i="26"/>
  <c r="BJ935" i="26"/>
  <c r="BI935" i="26"/>
  <c r="BH935" i="26"/>
  <c r="BG935" i="26"/>
  <c r="BF935" i="26"/>
  <c r="BE935" i="26"/>
  <c r="BD935" i="26"/>
  <c r="BC935" i="26"/>
  <c r="BB935" i="26"/>
  <c r="BA935" i="26"/>
  <c r="AZ935" i="26"/>
  <c r="AY935" i="26"/>
  <c r="AX935" i="26"/>
  <c r="AW935" i="26"/>
  <c r="AV935" i="26"/>
  <c r="AU935" i="26"/>
  <c r="AT935" i="26"/>
  <c r="AS935" i="26"/>
  <c r="AR935" i="26"/>
  <c r="AQ935" i="26"/>
  <c r="AP935" i="26"/>
  <c r="AO935" i="26"/>
  <c r="AN935" i="26"/>
  <c r="AM935" i="26"/>
  <c r="AL935" i="26"/>
  <c r="AK935" i="26"/>
  <c r="AJ935" i="26"/>
  <c r="AI935" i="26"/>
  <c r="AH935" i="26"/>
  <c r="AG935" i="26"/>
  <c r="AF935" i="26"/>
  <c r="AE935" i="26"/>
  <c r="AD935" i="26"/>
  <c r="AC935" i="26"/>
  <c r="AB935" i="26"/>
  <c r="AA935" i="26"/>
  <c r="Z935" i="26"/>
  <c r="Y935" i="26"/>
  <c r="X935" i="26"/>
  <c r="W935" i="26"/>
  <c r="V935" i="26"/>
  <c r="U935" i="26"/>
  <c r="T935" i="26"/>
  <c r="S935" i="26"/>
  <c r="R935" i="26"/>
  <c r="Q935" i="26"/>
  <c r="P935" i="26"/>
  <c r="O935" i="26"/>
  <c r="N935" i="26"/>
  <c r="M935" i="26"/>
  <c r="L935" i="26"/>
  <c r="K935" i="26"/>
  <c r="J935" i="26"/>
  <c r="BP934" i="26"/>
  <c r="BO934" i="26"/>
  <c r="BN934" i="26"/>
  <c r="BM934" i="26"/>
  <c r="BL934" i="26"/>
  <c r="BK934" i="26"/>
  <c r="BJ934" i="26"/>
  <c r="BI934" i="26"/>
  <c r="BH934" i="26"/>
  <c r="BG934" i="26"/>
  <c r="BF934" i="26"/>
  <c r="BE934" i="26"/>
  <c r="BD934" i="26"/>
  <c r="BC934" i="26"/>
  <c r="BB934" i="26"/>
  <c r="BA934" i="26"/>
  <c r="AZ934" i="26"/>
  <c r="AY934" i="26"/>
  <c r="AX934" i="26"/>
  <c r="AW934" i="26"/>
  <c r="AV934" i="26"/>
  <c r="AU934" i="26"/>
  <c r="AT934" i="26"/>
  <c r="AS934" i="26"/>
  <c r="AR934" i="26"/>
  <c r="AQ934" i="26"/>
  <c r="AP934" i="26"/>
  <c r="AO934" i="26"/>
  <c r="AN934" i="26"/>
  <c r="AM934" i="26"/>
  <c r="AL934" i="26"/>
  <c r="AK934" i="26"/>
  <c r="AJ934" i="26"/>
  <c r="AI934" i="26"/>
  <c r="AH934" i="26"/>
  <c r="AG934" i="26"/>
  <c r="AF934" i="26"/>
  <c r="AE934" i="26"/>
  <c r="AD934" i="26"/>
  <c r="AC934" i="26"/>
  <c r="AB934" i="26"/>
  <c r="AA934" i="26"/>
  <c r="Z934" i="26"/>
  <c r="Y934" i="26"/>
  <c r="X934" i="26"/>
  <c r="W934" i="26"/>
  <c r="V934" i="26"/>
  <c r="U934" i="26"/>
  <c r="T934" i="26"/>
  <c r="S934" i="26"/>
  <c r="R934" i="26"/>
  <c r="Q934" i="26"/>
  <c r="P934" i="26"/>
  <c r="O934" i="26"/>
  <c r="N934" i="26"/>
  <c r="M934" i="26"/>
  <c r="L934" i="26"/>
  <c r="K934" i="26"/>
  <c r="J934" i="26"/>
  <c r="BP933" i="26"/>
  <c r="BO933" i="26"/>
  <c r="BN933" i="26"/>
  <c r="BM933" i="26"/>
  <c r="BL933" i="26"/>
  <c r="BK933" i="26"/>
  <c r="BJ933" i="26"/>
  <c r="BI933" i="26"/>
  <c r="BH933" i="26"/>
  <c r="BG933" i="26"/>
  <c r="BF933" i="26"/>
  <c r="BE933" i="26"/>
  <c r="BD933" i="26"/>
  <c r="BC933" i="26"/>
  <c r="BB933" i="26"/>
  <c r="BA933" i="26"/>
  <c r="AZ933" i="26"/>
  <c r="AY933" i="26"/>
  <c r="AX933" i="26"/>
  <c r="AW933" i="26"/>
  <c r="AV933" i="26"/>
  <c r="AU933" i="26"/>
  <c r="AT933" i="26"/>
  <c r="AS933" i="26"/>
  <c r="AR933" i="26"/>
  <c r="AQ933" i="26"/>
  <c r="AP933" i="26"/>
  <c r="AO933" i="26"/>
  <c r="AN933" i="26"/>
  <c r="AM933" i="26"/>
  <c r="AL933" i="26"/>
  <c r="AK933" i="26"/>
  <c r="AJ933" i="26"/>
  <c r="AI933" i="26"/>
  <c r="AH933" i="26"/>
  <c r="AG933" i="26"/>
  <c r="AF933" i="26"/>
  <c r="AE933" i="26"/>
  <c r="AD933" i="26"/>
  <c r="AC933" i="26"/>
  <c r="AB933" i="26"/>
  <c r="AA933" i="26"/>
  <c r="Z933" i="26"/>
  <c r="Y933" i="26"/>
  <c r="X933" i="26"/>
  <c r="W933" i="26"/>
  <c r="V933" i="26"/>
  <c r="U933" i="26"/>
  <c r="T933" i="26"/>
  <c r="S933" i="26"/>
  <c r="R933" i="26"/>
  <c r="Q933" i="26"/>
  <c r="P933" i="26"/>
  <c r="O933" i="26"/>
  <c r="N933" i="26"/>
  <c r="M933" i="26"/>
  <c r="L933" i="26"/>
  <c r="K933" i="26"/>
  <c r="J933" i="26"/>
  <c r="BP932" i="26"/>
  <c r="BO932" i="26"/>
  <c r="BN932" i="26"/>
  <c r="BM932" i="26"/>
  <c r="BL932" i="26"/>
  <c r="BK932" i="26"/>
  <c r="BJ932" i="26"/>
  <c r="BI932" i="26"/>
  <c r="BH932" i="26"/>
  <c r="BG932" i="26"/>
  <c r="BF932" i="26"/>
  <c r="BE932" i="26"/>
  <c r="BD932" i="26"/>
  <c r="BC932" i="26"/>
  <c r="BB932" i="26"/>
  <c r="BA932" i="26"/>
  <c r="AZ932" i="26"/>
  <c r="AY932" i="26"/>
  <c r="AX932" i="26"/>
  <c r="AW932" i="26"/>
  <c r="AV932" i="26"/>
  <c r="AU932" i="26"/>
  <c r="AT932" i="26"/>
  <c r="AS932" i="26"/>
  <c r="AR932" i="26"/>
  <c r="AQ932" i="26"/>
  <c r="AP932" i="26"/>
  <c r="AO932" i="26"/>
  <c r="AN932" i="26"/>
  <c r="AM932" i="26"/>
  <c r="AL932" i="26"/>
  <c r="AK932" i="26"/>
  <c r="AJ932" i="26"/>
  <c r="AI932" i="26"/>
  <c r="AH932" i="26"/>
  <c r="AG932" i="26"/>
  <c r="AF932" i="26"/>
  <c r="AE932" i="26"/>
  <c r="AD932" i="26"/>
  <c r="AC932" i="26"/>
  <c r="AB932" i="26"/>
  <c r="AA932" i="26"/>
  <c r="Z932" i="26"/>
  <c r="Y932" i="26"/>
  <c r="X932" i="26"/>
  <c r="W932" i="26"/>
  <c r="V932" i="26"/>
  <c r="U932" i="26"/>
  <c r="T932" i="26"/>
  <c r="S932" i="26"/>
  <c r="R932" i="26"/>
  <c r="Q932" i="26"/>
  <c r="P932" i="26"/>
  <c r="O932" i="26"/>
  <c r="N932" i="26"/>
  <c r="M932" i="26"/>
  <c r="L932" i="26"/>
  <c r="K932" i="26"/>
  <c r="J932" i="26"/>
  <c r="BP931" i="26"/>
  <c r="BO931" i="26"/>
  <c r="BN931" i="26"/>
  <c r="BM931" i="26"/>
  <c r="BL931" i="26"/>
  <c r="BK931" i="26"/>
  <c r="BJ931" i="26"/>
  <c r="BI931" i="26"/>
  <c r="BH931" i="26"/>
  <c r="BG931" i="26"/>
  <c r="BF931" i="26"/>
  <c r="BE931" i="26"/>
  <c r="BD931" i="26"/>
  <c r="BC931" i="26"/>
  <c r="BB931" i="26"/>
  <c r="BA931" i="26"/>
  <c r="AZ931" i="26"/>
  <c r="AY931" i="26"/>
  <c r="AX931" i="26"/>
  <c r="AW931" i="26"/>
  <c r="AV931" i="26"/>
  <c r="AU931" i="26"/>
  <c r="AT931" i="26"/>
  <c r="AS931" i="26"/>
  <c r="AR931" i="26"/>
  <c r="AQ931" i="26"/>
  <c r="AP931" i="26"/>
  <c r="AO931" i="26"/>
  <c r="AN931" i="26"/>
  <c r="AM931" i="26"/>
  <c r="AL931" i="26"/>
  <c r="AK931" i="26"/>
  <c r="AJ931" i="26"/>
  <c r="AI931" i="26"/>
  <c r="AH931" i="26"/>
  <c r="AG931" i="26"/>
  <c r="AF931" i="26"/>
  <c r="AE931" i="26"/>
  <c r="AD931" i="26"/>
  <c r="AC931" i="26"/>
  <c r="AB931" i="26"/>
  <c r="AA931" i="26"/>
  <c r="Z931" i="26"/>
  <c r="Y931" i="26"/>
  <c r="X931" i="26"/>
  <c r="W931" i="26"/>
  <c r="V931" i="26"/>
  <c r="U931" i="26"/>
  <c r="T931" i="26"/>
  <c r="S931" i="26"/>
  <c r="R931" i="26"/>
  <c r="Q931" i="26"/>
  <c r="P931" i="26"/>
  <c r="O931" i="26"/>
  <c r="N931" i="26"/>
  <c r="M931" i="26"/>
  <c r="L931" i="26"/>
  <c r="K931" i="26"/>
  <c r="J931" i="26"/>
  <c r="BP930" i="26"/>
  <c r="BO930" i="26"/>
  <c r="BN930" i="26"/>
  <c r="BM930" i="26"/>
  <c r="BL930" i="26"/>
  <c r="BK930" i="26"/>
  <c r="BJ930" i="26"/>
  <c r="BI930" i="26"/>
  <c r="BH930" i="26"/>
  <c r="BG930" i="26"/>
  <c r="BF930" i="26"/>
  <c r="BE930" i="26"/>
  <c r="BD930" i="26"/>
  <c r="BC930" i="26"/>
  <c r="BB930" i="26"/>
  <c r="BA930" i="26"/>
  <c r="AZ930" i="26"/>
  <c r="AY930" i="26"/>
  <c r="AX930" i="26"/>
  <c r="AW930" i="26"/>
  <c r="AV930" i="26"/>
  <c r="AU930" i="26"/>
  <c r="AT930" i="26"/>
  <c r="AS930" i="26"/>
  <c r="AR930" i="26"/>
  <c r="AQ930" i="26"/>
  <c r="AP930" i="26"/>
  <c r="AO930" i="26"/>
  <c r="AN930" i="26"/>
  <c r="AM930" i="26"/>
  <c r="AL930" i="26"/>
  <c r="AK930" i="26"/>
  <c r="AJ930" i="26"/>
  <c r="AI930" i="26"/>
  <c r="AH930" i="26"/>
  <c r="AG930" i="26"/>
  <c r="AF930" i="26"/>
  <c r="AE930" i="26"/>
  <c r="AD930" i="26"/>
  <c r="AC930" i="26"/>
  <c r="AB930" i="26"/>
  <c r="AA930" i="26"/>
  <c r="Z930" i="26"/>
  <c r="Y930" i="26"/>
  <c r="X930" i="26"/>
  <c r="W930" i="26"/>
  <c r="V930" i="26"/>
  <c r="U930" i="26"/>
  <c r="T930" i="26"/>
  <c r="S930" i="26"/>
  <c r="R930" i="26"/>
  <c r="Q930" i="26"/>
  <c r="P930" i="26"/>
  <c r="O930" i="26"/>
  <c r="N930" i="26"/>
  <c r="M930" i="26"/>
  <c r="L930" i="26"/>
  <c r="K930" i="26"/>
  <c r="J930" i="26"/>
  <c r="BP929" i="26"/>
  <c r="BO929" i="26"/>
  <c r="BN929" i="26"/>
  <c r="BM929" i="26"/>
  <c r="BL929" i="26"/>
  <c r="BK929" i="26"/>
  <c r="BJ929" i="26"/>
  <c r="BI929" i="26"/>
  <c r="BH929" i="26"/>
  <c r="BG929" i="26"/>
  <c r="BF929" i="26"/>
  <c r="BE929" i="26"/>
  <c r="BD929" i="26"/>
  <c r="BC929" i="26"/>
  <c r="BB929" i="26"/>
  <c r="BA929" i="26"/>
  <c r="AZ929" i="26"/>
  <c r="AY929" i="26"/>
  <c r="AX929" i="26"/>
  <c r="AW929" i="26"/>
  <c r="AV929" i="26"/>
  <c r="AU929" i="26"/>
  <c r="AT929" i="26"/>
  <c r="AS929" i="26"/>
  <c r="AR929" i="26"/>
  <c r="AQ929" i="26"/>
  <c r="AP929" i="26"/>
  <c r="AO929" i="26"/>
  <c r="AN929" i="26"/>
  <c r="AM929" i="26"/>
  <c r="AL929" i="26"/>
  <c r="AK929" i="26"/>
  <c r="AJ929" i="26"/>
  <c r="AI929" i="26"/>
  <c r="AH929" i="26"/>
  <c r="AG929" i="26"/>
  <c r="AF929" i="26"/>
  <c r="AE929" i="26"/>
  <c r="AD929" i="26"/>
  <c r="AC929" i="26"/>
  <c r="AB929" i="26"/>
  <c r="AA929" i="26"/>
  <c r="Z929" i="26"/>
  <c r="Y929" i="26"/>
  <c r="X929" i="26"/>
  <c r="W929" i="26"/>
  <c r="V929" i="26"/>
  <c r="U929" i="26"/>
  <c r="T929" i="26"/>
  <c r="S929" i="26"/>
  <c r="R929" i="26"/>
  <c r="Q929" i="26"/>
  <c r="P929" i="26"/>
  <c r="O929" i="26"/>
  <c r="N929" i="26"/>
  <c r="M929" i="26"/>
  <c r="L929" i="26"/>
  <c r="K929" i="26"/>
  <c r="J929" i="26"/>
  <c r="BP928" i="26"/>
  <c r="BO928" i="26"/>
  <c r="BN928" i="26"/>
  <c r="BM928" i="26"/>
  <c r="BL928" i="26"/>
  <c r="BK928" i="26"/>
  <c r="BJ928" i="26"/>
  <c r="BI928" i="26"/>
  <c r="BH928" i="26"/>
  <c r="BG928" i="26"/>
  <c r="BF928" i="26"/>
  <c r="BE928" i="26"/>
  <c r="BD928" i="26"/>
  <c r="BC928" i="26"/>
  <c r="BB928" i="26"/>
  <c r="BA928" i="26"/>
  <c r="AZ928" i="26"/>
  <c r="AY928" i="26"/>
  <c r="AX928" i="26"/>
  <c r="AW928" i="26"/>
  <c r="AV928" i="26"/>
  <c r="AU928" i="26"/>
  <c r="AT928" i="26"/>
  <c r="AS928" i="26"/>
  <c r="AR928" i="26"/>
  <c r="AQ928" i="26"/>
  <c r="AP928" i="26"/>
  <c r="AO928" i="26"/>
  <c r="AN928" i="26"/>
  <c r="AM928" i="26"/>
  <c r="AL928" i="26"/>
  <c r="AK928" i="26"/>
  <c r="AJ928" i="26"/>
  <c r="AI928" i="26"/>
  <c r="AH928" i="26"/>
  <c r="AG928" i="26"/>
  <c r="AF928" i="26"/>
  <c r="AE928" i="26"/>
  <c r="AD928" i="26"/>
  <c r="AC928" i="26"/>
  <c r="AB928" i="26"/>
  <c r="AA928" i="26"/>
  <c r="Z928" i="26"/>
  <c r="Y928" i="26"/>
  <c r="X928" i="26"/>
  <c r="W928" i="26"/>
  <c r="V928" i="26"/>
  <c r="U928" i="26"/>
  <c r="T928" i="26"/>
  <c r="S928" i="26"/>
  <c r="R928" i="26"/>
  <c r="Q928" i="26"/>
  <c r="P928" i="26"/>
  <c r="O928" i="26"/>
  <c r="N928" i="26"/>
  <c r="M928" i="26"/>
  <c r="L928" i="26"/>
  <c r="K928" i="26"/>
  <c r="J928" i="26"/>
  <c r="BP927" i="26"/>
  <c r="BO927" i="26"/>
  <c r="BN927" i="26"/>
  <c r="BM927" i="26"/>
  <c r="BL927" i="26"/>
  <c r="BK927" i="26"/>
  <c r="BJ927" i="26"/>
  <c r="BI927" i="26"/>
  <c r="BH927" i="26"/>
  <c r="BG927" i="26"/>
  <c r="BF927" i="26"/>
  <c r="BE927" i="26"/>
  <c r="BD927" i="26"/>
  <c r="BC927" i="26"/>
  <c r="BB927" i="26"/>
  <c r="BA927" i="26"/>
  <c r="AZ927" i="26"/>
  <c r="AY927" i="26"/>
  <c r="AX927" i="26"/>
  <c r="AW927" i="26"/>
  <c r="AV927" i="26"/>
  <c r="AU927" i="26"/>
  <c r="AT927" i="26"/>
  <c r="AS927" i="26"/>
  <c r="AR927" i="26"/>
  <c r="AQ927" i="26"/>
  <c r="AP927" i="26"/>
  <c r="AO927" i="26"/>
  <c r="AN927" i="26"/>
  <c r="AM927" i="26"/>
  <c r="AL927" i="26"/>
  <c r="AK927" i="26"/>
  <c r="AJ927" i="26"/>
  <c r="AI927" i="26"/>
  <c r="AH927" i="26"/>
  <c r="AG927" i="26"/>
  <c r="AF927" i="26"/>
  <c r="AE927" i="26"/>
  <c r="AD927" i="26"/>
  <c r="AC927" i="26"/>
  <c r="AB927" i="26"/>
  <c r="AA927" i="26"/>
  <c r="Z927" i="26"/>
  <c r="Y927" i="26"/>
  <c r="X927" i="26"/>
  <c r="W927" i="26"/>
  <c r="V927" i="26"/>
  <c r="U927" i="26"/>
  <c r="T927" i="26"/>
  <c r="S927" i="26"/>
  <c r="R927" i="26"/>
  <c r="Q927" i="26"/>
  <c r="P927" i="26"/>
  <c r="O927" i="26"/>
  <c r="N927" i="26"/>
  <c r="M927" i="26"/>
  <c r="L927" i="26"/>
  <c r="K927" i="26"/>
  <c r="J927" i="26"/>
  <c r="BP926" i="26"/>
  <c r="BO926" i="26"/>
  <c r="BN926" i="26"/>
  <c r="BM926" i="26"/>
  <c r="BL926" i="26"/>
  <c r="BK926" i="26"/>
  <c r="BJ926" i="26"/>
  <c r="BI926" i="26"/>
  <c r="BH926" i="26"/>
  <c r="BG926" i="26"/>
  <c r="BF926" i="26"/>
  <c r="BE926" i="26"/>
  <c r="BD926" i="26"/>
  <c r="BC926" i="26"/>
  <c r="BB926" i="26"/>
  <c r="BA926" i="26"/>
  <c r="AZ926" i="26"/>
  <c r="AY926" i="26"/>
  <c r="AX926" i="26"/>
  <c r="AW926" i="26"/>
  <c r="AV926" i="26"/>
  <c r="AU926" i="26"/>
  <c r="AT926" i="26"/>
  <c r="AS926" i="26"/>
  <c r="AR926" i="26"/>
  <c r="AQ926" i="26"/>
  <c r="AP926" i="26"/>
  <c r="AO926" i="26"/>
  <c r="AN926" i="26"/>
  <c r="AM926" i="26"/>
  <c r="AL926" i="26"/>
  <c r="AK926" i="26"/>
  <c r="AJ926" i="26"/>
  <c r="AI926" i="26"/>
  <c r="AH926" i="26"/>
  <c r="AG926" i="26"/>
  <c r="AF926" i="26"/>
  <c r="AE926" i="26"/>
  <c r="AD926" i="26"/>
  <c r="AC926" i="26"/>
  <c r="AB926" i="26"/>
  <c r="AA926" i="26"/>
  <c r="Z926" i="26"/>
  <c r="Y926" i="26"/>
  <c r="X926" i="26"/>
  <c r="W926" i="26"/>
  <c r="V926" i="26"/>
  <c r="U926" i="26"/>
  <c r="T926" i="26"/>
  <c r="S926" i="26"/>
  <c r="R926" i="26"/>
  <c r="Q926" i="26"/>
  <c r="P926" i="26"/>
  <c r="O926" i="26"/>
  <c r="N926" i="26"/>
  <c r="M926" i="26"/>
  <c r="L926" i="26"/>
  <c r="K926" i="26"/>
  <c r="J926" i="26"/>
  <c r="BP925" i="26"/>
  <c r="BO925" i="26"/>
  <c r="BN925" i="26"/>
  <c r="BM925" i="26"/>
  <c r="BL925" i="26"/>
  <c r="BK925" i="26"/>
  <c r="BJ925" i="26"/>
  <c r="BI925" i="26"/>
  <c r="BH925" i="26"/>
  <c r="BG925" i="26"/>
  <c r="BF925" i="26"/>
  <c r="BE925" i="26"/>
  <c r="BD925" i="26"/>
  <c r="BC925" i="26"/>
  <c r="BB925" i="26"/>
  <c r="BA925" i="26"/>
  <c r="AZ925" i="26"/>
  <c r="AY925" i="26"/>
  <c r="AX925" i="26"/>
  <c r="AW925" i="26"/>
  <c r="AV925" i="26"/>
  <c r="AU925" i="26"/>
  <c r="AT925" i="26"/>
  <c r="AS925" i="26"/>
  <c r="AR925" i="26"/>
  <c r="AQ925" i="26"/>
  <c r="AP925" i="26"/>
  <c r="AO925" i="26"/>
  <c r="AN925" i="26"/>
  <c r="AM925" i="26"/>
  <c r="AL925" i="26"/>
  <c r="AK925" i="26"/>
  <c r="AJ925" i="26"/>
  <c r="AI925" i="26"/>
  <c r="AH925" i="26"/>
  <c r="AG925" i="26"/>
  <c r="AF925" i="26"/>
  <c r="AE925" i="26"/>
  <c r="AD925" i="26"/>
  <c r="AC925" i="26"/>
  <c r="AB925" i="26"/>
  <c r="AA925" i="26"/>
  <c r="Z925" i="26"/>
  <c r="Y925" i="26"/>
  <c r="X925" i="26"/>
  <c r="W925" i="26"/>
  <c r="V925" i="26"/>
  <c r="U925" i="26"/>
  <c r="T925" i="26"/>
  <c r="S925" i="26"/>
  <c r="R925" i="26"/>
  <c r="Q925" i="26"/>
  <c r="P925" i="26"/>
  <c r="O925" i="26"/>
  <c r="N925" i="26"/>
  <c r="M925" i="26"/>
  <c r="L925" i="26"/>
  <c r="K925" i="26"/>
  <c r="J925" i="26"/>
  <c r="BP924" i="26"/>
  <c r="BO924" i="26"/>
  <c r="BN924" i="26"/>
  <c r="BM924" i="26"/>
  <c r="BL924" i="26"/>
  <c r="BK924" i="26"/>
  <c r="BJ924" i="26"/>
  <c r="BI924" i="26"/>
  <c r="BH924" i="26"/>
  <c r="BG924" i="26"/>
  <c r="BF924" i="26"/>
  <c r="BE924" i="26"/>
  <c r="BD924" i="26"/>
  <c r="BC924" i="26"/>
  <c r="BB924" i="26"/>
  <c r="BA924" i="26"/>
  <c r="AZ924" i="26"/>
  <c r="AY924" i="26"/>
  <c r="AX924" i="26"/>
  <c r="AW924" i="26"/>
  <c r="AV924" i="26"/>
  <c r="AU924" i="26"/>
  <c r="AT924" i="26"/>
  <c r="AS924" i="26"/>
  <c r="AR924" i="26"/>
  <c r="AQ924" i="26"/>
  <c r="AP924" i="26"/>
  <c r="AO924" i="26"/>
  <c r="AN924" i="26"/>
  <c r="AM924" i="26"/>
  <c r="AL924" i="26"/>
  <c r="AK924" i="26"/>
  <c r="AJ924" i="26"/>
  <c r="AI924" i="26"/>
  <c r="AH924" i="26"/>
  <c r="AG924" i="26"/>
  <c r="AF924" i="26"/>
  <c r="AE924" i="26"/>
  <c r="AD924" i="26"/>
  <c r="AC924" i="26"/>
  <c r="AB924" i="26"/>
  <c r="AA924" i="26"/>
  <c r="Z924" i="26"/>
  <c r="Y924" i="26"/>
  <c r="X924" i="26"/>
  <c r="W924" i="26"/>
  <c r="V924" i="26"/>
  <c r="U924" i="26"/>
  <c r="T924" i="26"/>
  <c r="S924" i="26"/>
  <c r="R924" i="26"/>
  <c r="Q924" i="26"/>
  <c r="P924" i="26"/>
  <c r="O924" i="26"/>
  <c r="N924" i="26"/>
  <c r="M924" i="26"/>
  <c r="L924" i="26"/>
  <c r="K924" i="26"/>
  <c r="J924" i="26"/>
  <c r="BP923" i="26"/>
  <c r="BO923" i="26"/>
  <c r="BN923" i="26"/>
  <c r="BM923" i="26"/>
  <c r="BL923" i="26"/>
  <c r="BK923" i="26"/>
  <c r="BJ923" i="26"/>
  <c r="BI923" i="26"/>
  <c r="BH923" i="26"/>
  <c r="BG923" i="26"/>
  <c r="BF923" i="26"/>
  <c r="BE923" i="26"/>
  <c r="BD923" i="26"/>
  <c r="BC923" i="26"/>
  <c r="BB923" i="26"/>
  <c r="BA923" i="26"/>
  <c r="AZ923" i="26"/>
  <c r="AY923" i="26"/>
  <c r="AX923" i="26"/>
  <c r="AW923" i="26"/>
  <c r="AV923" i="26"/>
  <c r="AU923" i="26"/>
  <c r="AT923" i="26"/>
  <c r="AS923" i="26"/>
  <c r="AR923" i="26"/>
  <c r="AQ923" i="26"/>
  <c r="AP923" i="26"/>
  <c r="AO923" i="26"/>
  <c r="AN923" i="26"/>
  <c r="AM923" i="26"/>
  <c r="AL923" i="26"/>
  <c r="AK923" i="26"/>
  <c r="AJ923" i="26"/>
  <c r="AI923" i="26"/>
  <c r="AH923" i="26"/>
  <c r="AG923" i="26"/>
  <c r="AF923" i="26"/>
  <c r="AE923" i="26"/>
  <c r="AD923" i="26"/>
  <c r="AC923" i="26"/>
  <c r="AB923" i="26"/>
  <c r="AA923" i="26"/>
  <c r="Z923" i="26"/>
  <c r="Y923" i="26"/>
  <c r="X923" i="26"/>
  <c r="W923" i="26"/>
  <c r="V923" i="26"/>
  <c r="U923" i="26"/>
  <c r="T923" i="26"/>
  <c r="S923" i="26"/>
  <c r="R923" i="26"/>
  <c r="Q923" i="26"/>
  <c r="P923" i="26"/>
  <c r="O923" i="26"/>
  <c r="N923" i="26"/>
  <c r="M923" i="26"/>
  <c r="L923" i="26"/>
  <c r="K923" i="26"/>
  <c r="J923" i="26"/>
  <c r="BP922" i="26"/>
  <c r="BO922" i="26"/>
  <c r="BN922" i="26"/>
  <c r="BM922" i="26"/>
  <c r="BL922" i="26"/>
  <c r="BK922" i="26"/>
  <c r="BJ922" i="26"/>
  <c r="BI922" i="26"/>
  <c r="BH922" i="26"/>
  <c r="BG922" i="26"/>
  <c r="BF922" i="26"/>
  <c r="BE922" i="26"/>
  <c r="BD922" i="26"/>
  <c r="BC922" i="26"/>
  <c r="BB922" i="26"/>
  <c r="BA922" i="26"/>
  <c r="AZ922" i="26"/>
  <c r="AY922" i="26"/>
  <c r="AX922" i="26"/>
  <c r="AW922" i="26"/>
  <c r="AV922" i="26"/>
  <c r="AU922" i="26"/>
  <c r="AT922" i="26"/>
  <c r="AS922" i="26"/>
  <c r="AR922" i="26"/>
  <c r="AQ922" i="26"/>
  <c r="AP922" i="26"/>
  <c r="AO922" i="26"/>
  <c r="AN922" i="26"/>
  <c r="AM922" i="26"/>
  <c r="AL922" i="26"/>
  <c r="AK922" i="26"/>
  <c r="AJ922" i="26"/>
  <c r="AI922" i="26"/>
  <c r="AH922" i="26"/>
  <c r="AG922" i="26"/>
  <c r="AF922" i="26"/>
  <c r="AE922" i="26"/>
  <c r="AD922" i="26"/>
  <c r="AC922" i="26"/>
  <c r="AB922" i="26"/>
  <c r="AA922" i="26"/>
  <c r="Z922" i="26"/>
  <c r="Y922" i="26"/>
  <c r="X922" i="26"/>
  <c r="W922" i="26"/>
  <c r="V922" i="26"/>
  <c r="U922" i="26"/>
  <c r="T922" i="26"/>
  <c r="S922" i="26"/>
  <c r="R922" i="26"/>
  <c r="Q922" i="26"/>
  <c r="P922" i="26"/>
  <c r="O922" i="26"/>
  <c r="N922" i="26"/>
  <c r="M922" i="26"/>
  <c r="L922" i="26"/>
  <c r="K922" i="26"/>
  <c r="J922" i="26"/>
  <c r="BP921" i="26"/>
  <c r="BO921" i="26"/>
  <c r="BN921" i="26"/>
  <c r="BM921" i="26"/>
  <c r="BL921" i="26"/>
  <c r="BK921" i="26"/>
  <c r="BJ921" i="26"/>
  <c r="BI921" i="26"/>
  <c r="BH921" i="26"/>
  <c r="BG921" i="26"/>
  <c r="BF921" i="26"/>
  <c r="BE921" i="26"/>
  <c r="BD921" i="26"/>
  <c r="BC921" i="26"/>
  <c r="BB921" i="26"/>
  <c r="BA921" i="26"/>
  <c r="AZ921" i="26"/>
  <c r="AY921" i="26"/>
  <c r="AX921" i="26"/>
  <c r="AW921" i="26"/>
  <c r="AV921" i="26"/>
  <c r="AU921" i="26"/>
  <c r="AT921" i="26"/>
  <c r="AS921" i="26"/>
  <c r="AR921" i="26"/>
  <c r="AQ921" i="26"/>
  <c r="AP921" i="26"/>
  <c r="AO921" i="26"/>
  <c r="AN921" i="26"/>
  <c r="AM921" i="26"/>
  <c r="AL921" i="26"/>
  <c r="AK921" i="26"/>
  <c r="AJ921" i="26"/>
  <c r="AI921" i="26"/>
  <c r="AH921" i="26"/>
  <c r="AG921" i="26"/>
  <c r="AF921" i="26"/>
  <c r="AE921" i="26"/>
  <c r="AD921" i="26"/>
  <c r="AC921" i="26"/>
  <c r="AB921" i="26"/>
  <c r="AA921" i="26"/>
  <c r="Z921" i="26"/>
  <c r="Y921" i="26"/>
  <c r="X921" i="26"/>
  <c r="W921" i="26"/>
  <c r="V921" i="26"/>
  <c r="U921" i="26"/>
  <c r="T921" i="26"/>
  <c r="S921" i="26"/>
  <c r="R921" i="26"/>
  <c r="Q921" i="26"/>
  <c r="P921" i="26"/>
  <c r="O921" i="26"/>
  <c r="N921" i="26"/>
  <c r="M921" i="26"/>
  <c r="L921" i="26"/>
  <c r="K921" i="26"/>
  <c r="J921" i="26"/>
  <c r="BP920" i="26"/>
  <c r="BO920" i="26"/>
  <c r="BN920" i="26"/>
  <c r="BM920" i="26"/>
  <c r="BL920" i="26"/>
  <c r="BK920" i="26"/>
  <c r="BJ920" i="26"/>
  <c r="BI920" i="26"/>
  <c r="BH920" i="26"/>
  <c r="BG920" i="26"/>
  <c r="BF920" i="26"/>
  <c r="BE920" i="26"/>
  <c r="BD920" i="26"/>
  <c r="BC920" i="26"/>
  <c r="BB920" i="26"/>
  <c r="BA920" i="26"/>
  <c r="AZ920" i="26"/>
  <c r="AY920" i="26"/>
  <c r="AX920" i="26"/>
  <c r="AW920" i="26"/>
  <c r="AV920" i="26"/>
  <c r="AU920" i="26"/>
  <c r="AT920" i="26"/>
  <c r="AS920" i="26"/>
  <c r="AR920" i="26"/>
  <c r="AQ920" i="26"/>
  <c r="AP920" i="26"/>
  <c r="AO920" i="26"/>
  <c r="AN920" i="26"/>
  <c r="AM920" i="26"/>
  <c r="AL920" i="26"/>
  <c r="AK920" i="26"/>
  <c r="AJ920" i="26"/>
  <c r="AI920" i="26"/>
  <c r="AH920" i="26"/>
  <c r="AG920" i="26"/>
  <c r="AF920" i="26"/>
  <c r="AE920" i="26"/>
  <c r="AD920" i="26"/>
  <c r="AC920" i="26"/>
  <c r="AB920" i="26"/>
  <c r="AA920" i="26"/>
  <c r="Z920" i="26"/>
  <c r="Y920" i="26"/>
  <c r="X920" i="26"/>
  <c r="W920" i="26"/>
  <c r="V920" i="26"/>
  <c r="U920" i="26"/>
  <c r="T920" i="26"/>
  <c r="S920" i="26"/>
  <c r="R920" i="26"/>
  <c r="Q920" i="26"/>
  <c r="P920" i="26"/>
  <c r="O920" i="26"/>
  <c r="N920" i="26"/>
  <c r="M920" i="26"/>
  <c r="L920" i="26"/>
  <c r="K920" i="26"/>
  <c r="J920" i="26"/>
  <c r="BP919" i="26"/>
  <c r="BO919" i="26"/>
  <c r="BN919" i="26"/>
  <c r="BM919" i="26"/>
  <c r="BL919" i="26"/>
  <c r="BK919" i="26"/>
  <c r="BJ919" i="26"/>
  <c r="BI919" i="26"/>
  <c r="BH919" i="26"/>
  <c r="BG919" i="26"/>
  <c r="BF919" i="26"/>
  <c r="BE919" i="26"/>
  <c r="BD919" i="26"/>
  <c r="BC919" i="26"/>
  <c r="BB919" i="26"/>
  <c r="BA919" i="26"/>
  <c r="AZ919" i="26"/>
  <c r="AY919" i="26"/>
  <c r="AX919" i="26"/>
  <c r="AW919" i="26"/>
  <c r="AV919" i="26"/>
  <c r="AU919" i="26"/>
  <c r="AT919" i="26"/>
  <c r="AS919" i="26"/>
  <c r="AR919" i="26"/>
  <c r="AQ919" i="26"/>
  <c r="AP919" i="26"/>
  <c r="AO919" i="26"/>
  <c r="AN919" i="26"/>
  <c r="AM919" i="26"/>
  <c r="AL919" i="26"/>
  <c r="AK919" i="26"/>
  <c r="AJ919" i="26"/>
  <c r="AI919" i="26"/>
  <c r="AH919" i="26"/>
  <c r="AG919" i="26"/>
  <c r="AF919" i="26"/>
  <c r="AE919" i="26"/>
  <c r="AD919" i="26"/>
  <c r="AC919" i="26"/>
  <c r="AB919" i="26"/>
  <c r="AA919" i="26"/>
  <c r="Z919" i="26"/>
  <c r="Y919" i="26"/>
  <c r="X919" i="26"/>
  <c r="W919" i="26"/>
  <c r="V919" i="26"/>
  <c r="U919" i="26"/>
  <c r="T919" i="26"/>
  <c r="S919" i="26"/>
  <c r="R919" i="26"/>
  <c r="Q919" i="26"/>
  <c r="P919" i="26"/>
  <c r="O919" i="26"/>
  <c r="N919" i="26"/>
  <c r="M919" i="26"/>
  <c r="L919" i="26"/>
  <c r="K919" i="26"/>
  <c r="J919" i="26"/>
  <c r="BP918" i="26"/>
  <c r="BO918" i="26"/>
  <c r="BN918" i="26"/>
  <c r="BM918" i="26"/>
  <c r="BL918" i="26"/>
  <c r="BK918" i="26"/>
  <c r="BJ918" i="26"/>
  <c r="BI918" i="26"/>
  <c r="BH918" i="26"/>
  <c r="BG918" i="26"/>
  <c r="BF918" i="26"/>
  <c r="BE918" i="26"/>
  <c r="BD918" i="26"/>
  <c r="BC918" i="26"/>
  <c r="BB918" i="26"/>
  <c r="BA918" i="26"/>
  <c r="AZ918" i="26"/>
  <c r="AY918" i="26"/>
  <c r="AX918" i="26"/>
  <c r="AW918" i="26"/>
  <c r="AV918" i="26"/>
  <c r="AU918" i="26"/>
  <c r="AT918" i="26"/>
  <c r="AS918" i="26"/>
  <c r="AR918" i="26"/>
  <c r="AQ918" i="26"/>
  <c r="AP918" i="26"/>
  <c r="AO918" i="26"/>
  <c r="AN918" i="26"/>
  <c r="AM918" i="26"/>
  <c r="AL918" i="26"/>
  <c r="AK918" i="26"/>
  <c r="AJ918" i="26"/>
  <c r="AI918" i="26"/>
  <c r="AH918" i="26"/>
  <c r="AG918" i="26"/>
  <c r="AF918" i="26"/>
  <c r="AE918" i="26"/>
  <c r="AD918" i="26"/>
  <c r="AC918" i="26"/>
  <c r="AB918" i="26"/>
  <c r="AA918" i="26"/>
  <c r="Z918" i="26"/>
  <c r="Y918" i="26"/>
  <c r="X918" i="26"/>
  <c r="W918" i="26"/>
  <c r="V918" i="26"/>
  <c r="U918" i="26"/>
  <c r="T918" i="26"/>
  <c r="S918" i="26"/>
  <c r="R918" i="26"/>
  <c r="Q918" i="26"/>
  <c r="P918" i="26"/>
  <c r="O918" i="26"/>
  <c r="N918" i="26"/>
  <c r="M918" i="26"/>
  <c r="L918" i="26"/>
  <c r="K918" i="26"/>
  <c r="J918" i="26"/>
  <c r="BP917" i="26"/>
  <c r="BO917" i="26"/>
  <c r="BN917" i="26"/>
  <c r="BM917" i="26"/>
  <c r="BL917" i="26"/>
  <c r="BK917" i="26"/>
  <c r="BJ917" i="26"/>
  <c r="BI917" i="26"/>
  <c r="BH917" i="26"/>
  <c r="BG917" i="26"/>
  <c r="BF917" i="26"/>
  <c r="BE917" i="26"/>
  <c r="BD917" i="26"/>
  <c r="BC917" i="26"/>
  <c r="BB917" i="26"/>
  <c r="BA917" i="26"/>
  <c r="AZ917" i="26"/>
  <c r="AY917" i="26"/>
  <c r="AX917" i="26"/>
  <c r="AW917" i="26"/>
  <c r="AV917" i="26"/>
  <c r="AU917" i="26"/>
  <c r="AT917" i="26"/>
  <c r="AS917" i="26"/>
  <c r="AR917" i="26"/>
  <c r="AQ917" i="26"/>
  <c r="AP917" i="26"/>
  <c r="AO917" i="26"/>
  <c r="AN917" i="26"/>
  <c r="AM917" i="26"/>
  <c r="AL917" i="26"/>
  <c r="AK917" i="26"/>
  <c r="AJ917" i="26"/>
  <c r="AI917" i="26"/>
  <c r="AH917" i="26"/>
  <c r="AG917" i="26"/>
  <c r="AF917" i="26"/>
  <c r="AE917" i="26"/>
  <c r="AD917" i="26"/>
  <c r="AC917" i="26"/>
  <c r="AB917" i="26"/>
  <c r="AA917" i="26"/>
  <c r="Z917" i="26"/>
  <c r="Y917" i="26"/>
  <c r="X917" i="26"/>
  <c r="W917" i="26"/>
  <c r="V917" i="26"/>
  <c r="U917" i="26"/>
  <c r="T917" i="26"/>
  <c r="S917" i="26"/>
  <c r="R917" i="26"/>
  <c r="Q917" i="26"/>
  <c r="P917" i="26"/>
  <c r="O917" i="26"/>
  <c r="N917" i="26"/>
  <c r="M917" i="26"/>
  <c r="L917" i="26"/>
  <c r="K917" i="26"/>
  <c r="J917" i="26"/>
  <c r="BP916" i="26"/>
  <c r="BO916" i="26"/>
  <c r="BN916" i="26"/>
  <c r="BM916" i="26"/>
  <c r="BL916" i="26"/>
  <c r="BK916" i="26"/>
  <c r="BJ916" i="26"/>
  <c r="BI916" i="26"/>
  <c r="BH916" i="26"/>
  <c r="BG916" i="26"/>
  <c r="BF916" i="26"/>
  <c r="BE916" i="26"/>
  <c r="BD916" i="26"/>
  <c r="BC916" i="26"/>
  <c r="BB916" i="26"/>
  <c r="BA916" i="26"/>
  <c r="AZ916" i="26"/>
  <c r="AY916" i="26"/>
  <c r="AX916" i="26"/>
  <c r="AW916" i="26"/>
  <c r="AV916" i="26"/>
  <c r="AU916" i="26"/>
  <c r="AT916" i="26"/>
  <c r="AS916" i="26"/>
  <c r="AR916" i="26"/>
  <c r="AQ916" i="26"/>
  <c r="AP916" i="26"/>
  <c r="AO916" i="26"/>
  <c r="AN916" i="26"/>
  <c r="AM916" i="26"/>
  <c r="AL916" i="26"/>
  <c r="AK916" i="26"/>
  <c r="AJ916" i="26"/>
  <c r="AI916" i="26"/>
  <c r="AH916" i="26"/>
  <c r="AG916" i="26"/>
  <c r="AF916" i="26"/>
  <c r="AE916" i="26"/>
  <c r="AD916" i="26"/>
  <c r="AC916" i="26"/>
  <c r="AB916" i="26"/>
  <c r="AA916" i="26"/>
  <c r="Z916" i="26"/>
  <c r="Y916" i="26"/>
  <c r="X916" i="26"/>
  <c r="W916" i="26"/>
  <c r="V916" i="26"/>
  <c r="U916" i="26"/>
  <c r="T916" i="26"/>
  <c r="S916" i="26"/>
  <c r="R916" i="26"/>
  <c r="Q916" i="26"/>
  <c r="P916" i="26"/>
  <c r="O916" i="26"/>
  <c r="N916" i="26"/>
  <c r="M916" i="26"/>
  <c r="L916" i="26"/>
  <c r="K916" i="26"/>
  <c r="J916" i="26"/>
  <c r="BP915" i="26"/>
  <c r="BO915" i="26"/>
  <c r="BN915" i="26"/>
  <c r="BM915" i="26"/>
  <c r="BL915" i="26"/>
  <c r="BK915" i="26"/>
  <c r="BJ915" i="26"/>
  <c r="BI915" i="26"/>
  <c r="BH915" i="26"/>
  <c r="BG915" i="26"/>
  <c r="BF915" i="26"/>
  <c r="BE915" i="26"/>
  <c r="BD915" i="26"/>
  <c r="BC915" i="26"/>
  <c r="BB915" i="26"/>
  <c r="BA915" i="26"/>
  <c r="AZ915" i="26"/>
  <c r="AY915" i="26"/>
  <c r="AX915" i="26"/>
  <c r="AW915" i="26"/>
  <c r="AV915" i="26"/>
  <c r="AU915" i="26"/>
  <c r="AT915" i="26"/>
  <c r="AS915" i="26"/>
  <c r="AR915" i="26"/>
  <c r="AQ915" i="26"/>
  <c r="AP915" i="26"/>
  <c r="AO915" i="26"/>
  <c r="AN915" i="26"/>
  <c r="AM915" i="26"/>
  <c r="AL915" i="26"/>
  <c r="AK915" i="26"/>
  <c r="AJ915" i="26"/>
  <c r="AI915" i="26"/>
  <c r="AH915" i="26"/>
  <c r="AG915" i="26"/>
  <c r="AF915" i="26"/>
  <c r="AE915" i="26"/>
  <c r="AD915" i="26"/>
  <c r="AC915" i="26"/>
  <c r="AB915" i="26"/>
  <c r="AA915" i="26"/>
  <c r="Z915" i="26"/>
  <c r="Y915" i="26"/>
  <c r="X915" i="26"/>
  <c r="W915" i="26"/>
  <c r="V915" i="26"/>
  <c r="U915" i="26"/>
  <c r="T915" i="26"/>
  <c r="S915" i="26"/>
  <c r="R915" i="26"/>
  <c r="Q915" i="26"/>
  <c r="P915" i="26"/>
  <c r="O915" i="26"/>
  <c r="N915" i="26"/>
  <c r="M915" i="26"/>
  <c r="L915" i="26"/>
  <c r="K915" i="26"/>
  <c r="J915" i="26"/>
  <c r="BP914" i="26"/>
  <c r="BO914" i="26"/>
  <c r="BN914" i="26"/>
  <c r="BM914" i="26"/>
  <c r="BL914" i="26"/>
  <c r="BK914" i="26"/>
  <c r="BJ914" i="26"/>
  <c r="BI914" i="26"/>
  <c r="BH914" i="26"/>
  <c r="BG914" i="26"/>
  <c r="BF914" i="26"/>
  <c r="BE914" i="26"/>
  <c r="BD914" i="26"/>
  <c r="BC914" i="26"/>
  <c r="BB914" i="26"/>
  <c r="BA914" i="26"/>
  <c r="AZ914" i="26"/>
  <c r="AY914" i="26"/>
  <c r="AX914" i="26"/>
  <c r="AW914" i="26"/>
  <c r="AV914" i="26"/>
  <c r="AU914" i="26"/>
  <c r="AT914" i="26"/>
  <c r="AS914" i="26"/>
  <c r="AR914" i="26"/>
  <c r="AQ914" i="26"/>
  <c r="AP914" i="26"/>
  <c r="AO914" i="26"/>
  <c r="AN914" i="26"/>
  <c r="AM914" i="26"/>
  <c r="AL914" i="26"/>
  <c r="AK914" i="26"/>
  <c r="AJ914" i="26"/>
  <c r="AI914" i="26"/>
  <c r="AH914" i="26"/>
  <c r="AG914" i="26"/>
  <c r="AF914" i="26"/>
  <c r="AE914" i="26"/>
  <c r="AD914" i="26"/>
  <c r="AC914" i="26"/>
  <c r="AB914" i="26"/>
  <c r="AA914" i="26"/>
  <c r="Z914" i="26"/>
  <c r="Y914" i="26"/>
  <c r="X914" i="26"/>
  <c r="W914" i="26"/>
  <c r="V914" i="26"/>
  <c r="U914" i="26"/>
  <c r="T914" i="26"/>
  <c r="S914" i="26"/>
  <c r="R914" i="26"/>
  <c r="Q914" i="26"/>
  <c r="P914" i="26"/>
  <c r="O914" i="26"/>
  <c r="N914" i="26"/>
  <c r="M914" i="26"/>
  <c r="L914" i="26"/>
  <c r="K914" i="26"/>
  <c r="J914" i="26"/>
  <c r="BP913" i="26"/>
  <c r="BO913" i="26"/>
  <c r="BN913" i="26"/>
  <c r="BM913" i="26"/>
  <c r="BL913" i="26"/>
  <c r="BK913" i="26"/>
  <c r="BJ913" i="26"/>
  <c r="BI913" i="26"/>
  <c r="BH913" i="26"/>
  <c r="BG913" i="26"/>
  <c r="BF913" i="26"/>
  <c r="BE913" i="26"/>
  <c r="BD913" i="26"/>
  <c r="BC913" i="26"/>
  <c r="BB913" i="26"/>
  <c r="BA913" i="26"/>
  <c r="AZ913" i="26"/>
  <c r="AY913" i="26"/>
  <c r="AX913" i="26"/>
  <c r="AW913" i="26"/>
  <c r="AV913" i="26"/>
  <c r="AU913" i="26"/>
  <c r="AT913" i="26"/>
  <c r="AS913" i="26"/>
  <c r="AR913" i="26"/>
  <c r="AQ913" i="26"/>
  <c r="AP913" i="26"/>
  <c r="AO913" i="26"/>
  <c r="AN913" i="26"/>
  <c r="AM913" i="26"/>
  <c r="AL913" i="26"/>
  <c r="AK913" i="26"/>
  <c r="AJ913" i="26"/>
  <c r="AI913" i="26"/>
  <c r="AH913" i="26"/>
  <c r="AG913" i="26"/>
  <c r="AF913" i="26"/>
  <c r="AE913" i="26"/>
  <c r="AD913" i="26"/>
  <c r="AC913" i="26"/>
  <c r="AB913" i="26"/>
  <c r="AA913" i="26"/>
  <c r="Z913" i="26"/>
  <c r="Y913" i="26"/>
  <c r="X913" i="26"/>
  <c r="W913" i="26"/>
  <c r="V913" i="26"/>
  <c r="U913" i="26"/>
  <c r="T913" i="26"/>
  <c r="S913" i="26"/>
  <c r="R913" i="26"/>
  <c r="Q913" i="26"/>
  <c r="P913" i="26"/>
  <c r="O913" i="26"/>
  <c r="N913" i="26"/>
  <c r="M913" i="26"/>
  <c r="L913" i="26"/>
  <c r="K913" i="26"/>
  <c r="J913" i="26"/>
  <c r="BP912" i="26"/>
  <c r="BO912" i="26"/>
  <c r="BN912" i="26"/>
  <c r="BM912" i="26"/>
  <c r="BL912" i="26"/>
  <c r="BK912" i="26"/>
  <c r="BJ912" i="26"/>
  <c r="BI912" i="26"/>
  <c r="BH912" i="26"/>
  <c r="BG912" i="26"/>
  <c r="BF912" i="26"/>
  <c r="BE912" i="26"/>
  <c r="BD912" i="26"/>
  <c r="BC912" i="26"/>
  <c r="BB912" i="26"/>
  <c r="BA912" i="26"/>
  <c r="AZ912" i="26"/>
  <c r="AY912" i="26"/>
  <c r="AX912" i="26"/>
  <c r="AW912" i="26"/>
  <c r="AV912" i="26"/>
  <c r="AU912" i="26"/>
  <c r="AT912" i="26"/>
  <c r="AS912" i="26"/>
  <c r="AR912" i="26"/>
  <c r="AQ912" i="26"/>
  <c r="AP912" i="26"/>
  <c r="AO912" i="26"/>
  <c r="AN912" i="26"/>
  <c r="AM912" i="26"/>
  <c r="AL912" i="26"/>
  <c r="AK912" i="26"/>
  <c r="AJ912" i="26"/>
  <c r="AI912" i="26"/>
  <c r="AH912" i="26"/>
  <c r="AG912" i="26"/>
  <c r="AF912" i="26"/>
  <c r="AE912" i="26"/>
  <c r="AD912" i="26"/>
  <c r="AC912" i="26"/>
  <c r="AB912" i="26"/>
  <c r="AA912" i="26"/>
  <c r="Z912" i="26"/>
  <c r="Y912" i="26"/>
  <c r="X912" i="26"/>
  <c r="W912" i="26"/>
  <c r="V912" i="26"/>
  <c r="U912" i="26"/>
  <c r="T912" i="26"/>
  <c r="S912" i="26"/>
  <c r="R912" i="26"/>
  <c r="Q912" i="26"/>
  <c r="P912" i="26"/>
  <c r="O912" i="26"/>
  <c r="N912" i="26"/>
  <c r="M912" i="26"/>
  <c r="L912" i="26"/>
  <c r="K912" i="26"/>
  <c r="J912" i="26"/>
  <c r="BP911" i="26"/>
  <c r="BO911" i="26"/>
  <c r="BN911" i="26"/>
  <c r="BM911" i="26"/>
  <c r="BL911" i="26"/>
  <c r="BK911" i="26"/>
  <c r="BJ911" i="26"/>
  <c r="BI911" i="26"/>
  <c r="BH911" i="26"/>
  <c r="BG911" i="26"/>
  <c r="BF911" i="26"/>
  <c r="BE911" i="26"/>
  <c r="BD911" i="26"/>
  <c r="BC911" i="26"/>
  <c r="BB911" i="26"/>
  <c r="BA911" i="26"/>
  <c r="AZ911" i="26"/>
  <c r="AY911" i="26"/>
  <c r="AX911" i="26"/>
  <c r="AW911" i="26"/>
  <c r="AV911" i="26"/>
  <c r="AU911" i="26"/>
  <c r="AT911" i="26"/>
  <c r="AS911" i="26"/>
  <c r="AR911" i="26"/>
  <c r="AQ911" i="26"/>
  <c r="AP911" i="26"/>
  <c r="AO911" i="26"/>
  <c r="AN911" i="26"/>
  <c r="AM911" i="26"/>
  <c r="AL911" i="26"/>
  <c r="AK911" i="26"/>
  <c r="AJ911" i="26"/>
  <c r="AI911" i="26"/>
  <c r="AH911" i="26"/>
  <c r="AG911" i="26"/>
  <c r="AF911" i="26"/>
  <c r="AE911" i="26"/>
  <c r="AD911" i="26"/>
  <c r="AC911" i="26"/>
  <c r="AB911" i="26"/>
  <c r="AA911" i="26"/>
  <c r="Z911" i="26"/>
  <c r="Y911" i="26"/>
  <c r="X911" i="26"/>
  <c r="W911" i="26"/>
  <c r="V911" i="26"/>
  <c r="U911" i="26"/>
  <c r="T911" i="26"/>
  <c r="S911" i="26"/>
  <c r="R911" i="26"/>
  <c r="Q911" i="26"/>
  <c r="P911" i="26"/>
  <c r="O911" i="26"/>
  <c r="N911" i="26"/>
  <c r="M911" i="26"/>
  <c r="L911" i="26"/>
  <c r="K911" i="26"/>
  <c r="J911" i="26"/>
  <c r="BP910" i="26"/>
  <c r="BO910" i="26"/>
  <c r="BN910" i="26"/>
  <c r="BM910" i="26"/>
  <c r="BL910" i="26"/>
  <c r="BK910" i="26"/>
  <c r="BJ910" i="26"/>
  <c r="BI910" i="26"/>
  <c r="BH910" i="26"/>
  <c r="BG910" i="26"/>
  <c r="BF910" i="26"/>
  <c r="BE910" i="26"/>
  <c r="BD910" i="26"/>
  <c r="BC910" i="26"/>
  <c r="BB910" i="26"/>
  <c r="BA910" i="26"/>
  <c r="AZ910" i="26"/>
  <c r="AY910" i="26"/>
  <c r="AX910" i="26"/>
  <c r="AW910" i="26"/>
  <c r="AV910" i="26"/>
  <c r="AU910" i="26"/>
  <c r="AT910" i="26"/>
  <c r="AS910" i="26"/>
  <c r="AR910" i="26"/>
  <c r="AQ910" i="26"/>
  <c r="AP910" i="26"/>
  <c r="AO910" i="26"/>
  <c r="AN910" i="26"/>
  <c r="AM910" i="26"/>
  <c r="AL910" i="26"/>
  <c r="AK910" i="26"/>
  <c r="AJ910" i="26"/>
  <c r="AI910" i="26"/>
  <c r="AH910" i="26"/>
  <c r="AG910" i="26"/>
  <c r="AF910" i="26"/>
  <c r="AE910" i="26"/>
  <c r="AD910" i="26"/>
  <c r="AC910" i="26"/>
  <c r="AB910" i="26"/>
  <c r="AA910" i="26"/>
  <c r="Z910" i="26"/>
  <c r="Y910" i="26"/>
  <c r="X910" i="26"/>
  <c r="W910" i="26"/>
  <c r="V910" i="26"/>
  <c r="U910" i="26"/>
  <c r="T910" i="26"/>
  <c r="S910" i="26"/>
  <c r="R910" i="26"/>
  <c r="Q910" i="26"/>
  <c r="P910" i="26"/>
  <c r="O910" i="26"/>
  <c r="N910" i="26"/>
  <c r="M910" i="26"/>
  <c r="L910" i="26"/>
  <c r="K910" i="26"/>
  <c r="J910" i="26"/>
  <c r="BP909" i="26"/>
  <c r="BO909" i="26"/>
  <c r="BN909" i="26"/>
  <c r="BM909" i="26"/>
  <c r="BL909" i="26"/>
  <c r="BK909" i="26"/>
  <c r="BJ909" i="26"/>
  <c r="BI909" i="26"/>
  <c r="BH909" i="26"/>
  <c r="BG909" i="26"/>
  <c r="BF909" i="26"/>
  <c r="BE909" i="26"/>
  <c r="BD909" i="26"/>
  <c r="BC909" i="26"/>
  <c r="BB909" i="26"/>
  <c r="BA909" i="26"/>
  <c r="AZ909" i="26"/>
  <c r="AY909" i="26"/>
  <c r="AX909" i="26"/>
  <c r="AW909" i="26"/>
  <c r="AV909" i="26"/>
  <c r="AU909" i="26"/>
  <c r="AT909" i="26"/>
  <c r="AS909" i="26"/>
  <c r="AR909" i="26"/>
  <c r="AQ909" i="26"/>
  <c r="AP909" i="26"/>
  <c r="AO909" i="26"/>
  <c r="AN909" i="26"/>
  <c r="AM909" i="26"/>
  <c r="AL909" i="26"/>
  <c r="AK909" i="26"/>
  <c r="AJ909" i="26"/>
  <c r="AI909" i="26"/>
  <c r="AH909" i="26"/>
  <c r="AG909" i="26"/>
  <c r="AF909" i="26"/>
  <c r="AE909" i="26"/>
  <c r="AD909" i="26"/>
  <c r="AC909" i="26"/>
  <c r="AB909" i="26"/>
  <c r="AA909" i="26"/>
  <c r="Z909" i="26"/>
  <c r="Y909" i="26"/>
  <c r="X909" i="26"/>
  <c r="W909" i="26"/>
  <c r="V909" i="26"/>
  <c r="U909" i="26"/>
  <c r="T909" i="26"/>
  <c r="S909" i="26"/>
  <c r="R909" i="26"/>
  <c r="Q909" i="26"/>
  <c r="P909" i="26"/>
  <c r="O909" i="26"/>
  <c r="N909" i="26"/>
  <c r="M909" i="26"/>
  <c r="L909" i="26"/>
  <c r="K909" i="26"/>
  <c r="J909" i="26"/>
  <c r="BP908" i="26"/>
  <c r="BO908" i="26"/>
  <c r="BN908" i="26"/>
  <c r="BM908" i="26"/>
  <c r="BL908" i="26"/>
  <c r="BK908" i="26"/>
  <c r="BJ908" i="26"/>
  <c r="BI908" i="26"/>
  <c r="BH908" i="26"/>
  <c r="BG908" i="26"/>
  <c r="BF908" i="26"/>
  <c r="BE908" i="26"/>
  <c r="BD908" i="26"/>
  <c r="BC908" i="26"/>
  <c r="BB908" i="26"/>
  <c r="BA908" i="26"/>
  <c r="AZ908" i="26"/>
  <c r="AY908" i="26"/>
  <c r="AX908" i="26"/>
  <c r="AW908" i="26"/>
  <c r="AV908" i="26"/>
  <c r="AU908" i="26"/>
  <c r="AT908" i="26"/>
  <c r="AS908" i="26"/>
  <c r="AR908" i="26"/>
  <c r="AQ908" i="26"/>
  <c r="AP908" i="26"/>
  <c r="AO908" i="26"/>
  <c r="AN908" i="26"/>
  <c r="AM908" i="26"/>
  <c r="AL908" i="26"/>
  <c r="AK908" i="26"/>
  <c r="AJ908" i="26"/>
  <c r="AI908" i="26"/>
  <c r="AH908" i="26"/>
  <c r="AG908" i="26"/>
  <c r="AF908" i="26"/>
  <c r="AE908" i="26"/>
  <c r="AD908" i="26"/>
  <c r="AC908" i="26"/>
  <c r="AB908" i="26"/>
  <c r="AA908" i="26"/>
  <c r="Z908" i="26"/>
  <c r="Y908" i="26"/>
  <c r="X908" i="26"/>
  <c r="W908" i="26"/>
  <c r="V908" i="26"/>
  <c r="U908" i="26"/>
  <c r="T908" i="26"/>
  <c r="S908" i="26"/>
  <c r="R908" i="26"/>
  <c r="Q908" i="26"/>
  <c r="P908" i="26"/>
  <c r="O908" i="26"/>
  <c r="N908" i="26"/>
  <c r="M908" i="26"/>
  <c r="L908" i="26"/>
  <c r="K908" i="26"/>
  <c r="J908" i="26"/>
  <c r="BP907" i="26"/>
  <c r="BO907" i="26"/>
  <c r="BN907" i="26"/>
  <c r="BM907" i="26"/>
  <c r="BL907" i="26"/>
  <c r="BK907" i="26"/>
  <c r="BJ907" i="26"/>
  <c r="BI907" i="26"/>
  <c r="BH907" i="26"/>
  <c r="BG907" i="26"/>
  <c r="BF907" i="26"/>
  <c r="BE907" i="26"/>
  <c r="BD907" i="26"/>
  <c r="BC907" i="26"/>
  <c r="BB907" i="26"/>
  <c r="BA907" i="26"/>
  <c r="AZ907" i="26"/>
  <c r="AY907" i="26"/>
  <c r="AX907" i="26"/>
  <c r="AW907" i="26"/>
  <c r="AV907" i="26"/>
  <c r="AU907" i="26"/>
  <c r="AT907" i="26"/>
  <c r="AS907" i="26"/>
  <c r="AR907" i="26"/>
  <c r="AQ907" i="26"/>
  <c r="AP907" i="26"/>
  <c r="AO907" i="26"/>
  <c r="AN907" i="26"/>
  <c r="AM907" i="26"/>
  <c r="AL907" i="26"/>
  <c r="AK907" i="26"/>
  <c r="AJ907" i="26"/>
  <c r="AI907" i="26"/>
  <c r="AH907" i="26"/>
  <c r="AG907" i="26"/>
  <c r="AF907" i="26"/>
  <c r="AE907" i="26"/>
  <c r="AD907" i="26"/>
  <c r="AC907" i="26"/>
  <c r="AB907" i="26"/>
  <c r="AA907" i="26"/>
  <c r="Z907" i="26"/>
  <c r="Y907" i="26"/>
  <c r="X907" i="26"/>
  <c r="W907" i="26"/>
  <c r="V907" i="26"/>
  <c r="U907" i="26"/>
  <c r="T907" i="26"/>
  <c r="S907" i="26"/>
  <c r="R907" i="26"/>
  <c r="Q907" i="26"/>
  <c r="P907" i="26"/>
  <c r="O907" i="26"/>
  <c r="N907" i="26"/>
  <c r="M907" i="26"/>
  <c r="L907" i="26"/>
  <c r="K907" i="26"/>
  <c r="J907" i="26"/>
  <c r="BP906" i="26"/>
  <c r="BO906" i="26"/>
  <c r="BN906" i="26"/>
  <c r="BM906" i="26"/>
  <c r="BL906" i="26"/>
  <c r="BK906" i="26"/>
  <c r="BJ906" i="26"/>
  <c r="BI906" i="26"/>
  <c r="BH906" i="26"/>
  <c r="BG906" i="26"/>
  <c r="BF906" i="26"/>
  <c r="BE906" i="26"/>
  <c r="BD906" i="26"/>
  <c r="BC906" i="26"/>
  <c r="BB906" i="26"/>
  <c r="BA906" i="26"/>
  <c r="AZ906" i="26"/>
  <c r="AY906" i="26"/>
  <c r="AX906" i="26"/>
  <c r="AW906" i="26"/>
  <c r="AV906" i="26"/>
  <c r="AU906" i="26"/>
  <c r="AT906" i="26"/>
  <c r="AS906" i="26"/>
  <c r="AR906" i="26"/>
  <c r="AQ906" i="26"/>
  <c r="AP906" i="26"/>
  <c r="AO906" i="26"/>
  <c r="AN906" i="26"/>
  <c r="AM906" i="26"/>
  <c r="AL906" i="26"/>
  <c r="AK906" i="26"/>
  <c r="AJ906" i="26"/>
  <c r="AI906" i="26"/>
  <c r="AH906" i="26"/>
  <c r="AG906" i="26"/>
  <c r="AF906" i="26"/>
  <c r="AE906" i="26"/>
  <c r="AD906" i="26"/>
  <c r="AC906" i="26"/>
  <c r="AB906" i="26"/>
  <c r="AA906" i="26"/>
  <c r="Z906" i="26"/>
  <c r="Y906" i="26"/>
  <c r="X906" i="26"/>
  <c r="W906" i="26"/>
  <c r="V906" i="26"/>
  <c r="U906" i="26"/>
  <c r="T906" i="26"/>
  <c r="S906" i="26"/>
  <c r="R906" i="26"/>
  <c r="Q906" i="26"/>
  <c r="P906" i="26"/>
  <c r="O906" i="26"/>
  <c r="N906" i="26"/>
  <c r="M906" i="26"/>
  <c r="L906" i="26"/>
  <c r="K906" i="26"/>
  <c r="J906" i="26"/>
  <c r="BP904" i="26"/>
  <c r="BO904" i="26"/>
  <c r="BN904" i="26"/>
  <c r="BM904" i="26"/>
  <c r="BL904" i="26"/>
  <c r="BK904" i="26"/>
  <c r="BJ904" i="26"/>
  <c r="BI904" i="26"/>
  <c r="BH904" i="26"/>
  <c r="BG904" i="26"/>
  <c r="BF904" i="26"/>
  <c r="BE904" i="26"/>
  <c r="BD904" i="26"/>
  <c r="BC904" i="26"/>
  <c r="BB904" i="26"/>
  <c r="BA904" i="26"/>
  <c r="AZ904" i="26"/>
  <c r="AY904" i="26"/>
  <c r="AX904" i="26"/>
  <c r="AW904" i="26"/>
  <c r="AV904" i="26"/>
  <c r="AU904" i="26"/>
  <c r="AT904" i="26"/>
  <c r="AS904" i="26"/>
  <c r="AR904" i="26"/>
  <c r="AQ904" i="26"/>
  <c r="AP904" i="26"/>
  <c r="AO904" i="26"/>
  <c r="AN904" i="26"/>
  <c r="AM904" i="26"/>
  <c r="AL904" i="26"/>
  <c r="AK904" i="26"/>
  <c r="AJ904" i="26"/>
  <c r="AI904" i="26"/>
  <c r="AH904" i="26"/>
  <c r="AG904" i="26"/>
  <c r="AF904" i="26"/>
  <c r="AE904" i="26"/>
  <c r="AD904" i="26"/>
  <c r="AC904" i="26"/>
  <c r="AB904" i="26"/>
  <c r="AA904" i="26"/>
  <c r="Z904" i="26"/>
  <c r="Y904" i="26"/>
  <c r="X904" i="26"/>
  <c r="W904" i="26"/>
  <c r="V904" i="26"/>
  <c r="U904" i="26"/>
  <c r="T904" i="26"/>
  <c r="S904" i="26"/>
  <c r="R904" i="26"/>
  <c r="Q904" i="26"/>
  <c r="P904" i="26"/>
  <c r="O904" i="26"/>
  <c r="N904" i="26"/>
  <c r="M904" i="26"/>
  <c r="L904" i="26"/>
  <c r="K904" i="26"/>
  <c r="J904" i="26"/>
  <c r="BP903" i="26"/>
  <c r="BO903" i="26"/>
  <c r="BN903" i="26"/>
  <c r="BM903" i="26"/>
  <c r="BL903" i="26"/>
  <c r="BK903" i="26"/>
  <c r="BJ903" i="26"/>
  <c r="BI903" i="26"/>
  <c r="BH903" i="26"/>
  <c r="BG903" i="26"/>
  <c r="BF903" i="26"/>
  <c r="BE903" i="26"/>
  <c r="BD903" i="26"/>
  <c r="BC903" i="26"/>
  <c r="BB903" i="26"/>
  <c r="BA903" i="26"/>
  <c r="AZ903" i="26"/>
  <c r="AY903" i="26"/>
  <c r="AX903" i="26"/>
  <c r="AW903" i="26"/>
  <c r="AV903" i="26"/>
  <c r="AU903" i="26"/>
  <c r="AT903" i="26"/>
  <c r="AS903" i="26"/>
  <c r="AR903" i="26"/>
  <c r="AQ903" i="26"/>
  <c r="AP903" i="26"/>
  <c r="AO903" i="26"/>
  <c r="AN903" i="26"/>
  <c r="AM903" i="26"/>
  <c r="AL903" i="26"/>
  <c r="AK903" i="26"/>
  <c r="AJ903" i="26"/>
  <c r="AI903" i="26"/>
  <c r="AH903" i="26"/>
  <c r="AG903" i="26"/>
  <c r="AF903" i="26"/>
  <c r="AE903" i="26"/>
  <c r="AD903" i="26"/>
  <c r="AC903" i="26"/>
  <c r="AB903" i="26"/>
  <c r="AA903" i="26"/>
  <c r="Z903" i="26"/>
  <c r="Y903" i="26"/>
  <c r="X903" i="26"/>
  <c r="W903" i="26"/>
  <c r="V903" i="26"/>
  <c r="U903" i="26"/>
  <c r="T903" i="26"/>
  <c r="S903" i="26"/>
  <c r="R903" i="26"/>
  <c r="Q903" i="26"/>
  <c r="P903" i="26"/>
  <c r="O903" i="26"/>
  <c r="N903" i="26"/>
  <c r="M903" i="26"/>
  <c r="L903" i="26"/>
  <c r="K903" i="26"/>
  <c r="J903" i="26"/>
  <c r="BP902" i="26"/>
  <c r="BO902" i="26"/>
  <c r="BN902" i="26"/>
  <c r="BM902" i="26"/>
  <c r="BL902" i="26"/>
  <c r="BK902" i="26"/>
  <c r="BJ902" i="26"/>
  <c r="BI902" i="26"/>
  <c r="BH902" i="26"/>
  <c r="BG902" i="26"/>
  <c r="BF902" i="26"/>
  <c r="BE902" i="26"/>
  <c r="BD902" i="26"/>
  <c r="BC902" i="26"/>
  <c r="BB902" i="26"/>
  <c r="BA902" i="26"/>
  <c r="AZ902" i="26"/>
  <c r="AY902" i="26"/>
  <c r="AX902" i="26"/>
  <c r="AW902" i="26"/>
  <c r="AV902" i="26"/>
  <c r="AU902" i="26"/>
  <c r="AT902" i="26"/>
  <c r="AS902" i="26"/>
  <c r="AR902" i="26"/>
  <c r="AQ902" i="26"/>
  <c r="AP902" i="26"/>
  <c r="AO902" i="26"/>
  <c r="AN902" i="26"/>
  <c r="AM902" i="26"/>
  <c r="AL902" i="26"/>
  <c r="AK902" i="26"/>
  <c r="AJ902" i="26"/>
  <c r="AI902" i="26"/>
  <c r="AH902" i="26"/>
  <c r="AG902" i="26"/>
  <c r="AF902" i="26"/>
  <c r="AE902" i="26"/>
  <c r="AD902" i="26"/>
  <c r="AC902" i="26"/>
  <c r="AB902" i="26"/>
  <c r="AA902" i="26"/>
  <c r="Z902" i="26"/>
  <c r="Y902" i="26"/>
  <c r="X902" i="26"/>
  <c r="W902" i="26"/>
  <c r="V902" i="26"/>
  <c r="U902" i="26"/>
  <c r="T902" i="26"/>
  <c r="S902" i="26"/>
  <c r="R902" i="26"/>
  <c r="Q902" i="26"/>
  <c r="P902" i="26"/>
  <c r="O902" i="26"/>
  <c r="N902" i="26"/>
  <c r="M902" i="26"/>
  <c r="L902" i="26"/>
  <c r="K902" i="26"/>
  <c r="J902" i="26"/>
  <c r="BP901" i="26"/>
  <c r="BO901" i="26"/>
  <c r="BN901" i="26"/>
  <c r="BM901" i="26"/>
  <c r="BL901" i="26"/>
  <c r="BK901" i="26"/>
  <c r="BJ901" i="26"/>
  <c r="BI901" i="26"/>
  <c r="BH901" i="26"/>
  <c r="BG901" i="26"/>
  <c r="BF901" i="26"/>
  <c r="BE901" i="26"/>
  <c r="BD901" i="26"/>
  <c r="BC901" i="26"/>
  <c r="BB901" i="26"/>
  <c r="BA901" i="26"/>
  <c r="AZ901" i="26"/>
  <c r="AY901" i="26"/>
  <c r="AX901" i="26"/>
  <c r="AW901" i="26"/>
  <c r="AV901" i="26"/>
  <c r="AU901" i="26"/>
  <c r="AT901" i="26"/>
  <c r="AS901" i="26"/>
  <c r="AR901" i="26"/>
  <c r="AQ901" i="26"/>
  <c r="AP901" i="26"/>
  <c r="AO901" i="26"/>
  <c r="AN901" i="26"/>
  <c r="AM901" i="26"/>
  <c r="AL901" i="26"/>
  <c r="AK901" i="26"/>
  <c r="AJ901" i="26"/>
  <c r="AI901" i="26"/>
  <c r="AH901" i="26"/>
  <c r="AG901" i="26"/>
  <c r="AF901" i="26"/>
  <c r="AE901" i="26"/>
  <c r="AD901" i="26"/>
  <c r="AC901" i="26"/>
  <c r="AB901" i="26"/>
  <c r="AA901" i="26"/>
  <c r="Z901" i="26"/>
  <c r="Y901" i="26"/>
  <c r="X901" i="26"/>
  <c r="W901" i="26"/>
  <c r="V901" i="26"/>
  <c r="U901" i="26"/>
  <c r="T901" i="26"/>
  <c r="S901" i="26"/>
  <c r="R901" i="26"/>
  <c r="Q901" i="26"/>
  <c r="P901" i="26"/>
  <c r="O901" i="26"/>
  <c r="N901" i="26"/>
  <c r="M901" i="26"/>
  <c r="L901" i="26"/>
  <c r="K901" i="26"/>
  <c r="J901" i="26"/>
  <c r="BP900" i="26"/>
  <c r="BO900" i="26"/>
  <c r="BN900" i="26"/>
  <c r="BM900" i="26"/>
  <c r="BL900" i="26"/>
  <c r="BK900" i="26"/>
  <c r="BJ900" i="26"/>
  <c r="BI900" i="26"/>
  <c r="BH900" i="26"/>
  <c r="BG900" i="26"/>
  <c r="BF900" i="26"/>
  <c r="BE900" i="26"/>
  <c r="BD900" i="26"/>
  <c r="BC900" i="26"/>
  <c r="BB900" i="26"/>
  <c r="BA900" i="26"/>
  <c r="AZ900" i="26"/>
  <c r="AY900" i="26"/>
  <c r="AX900" i="26"/>
  <c r="AW900" i="26"/>
  <c r="AV900" i="26"/>
  <c r="AU900" i="26"/>
  <c r="AT900" i="26"/>
  <c r="AS900" i="26"/>
  <c r="AR900" i="26"/>
  <c r="AQ900" i="26"/>
  <c r="AP900" i="26"/>
  <c r="AO900" i="26"/>
  <c r="AN900" i="26"/>
  <c r="AM900" i="26"/>
  <c r="AL900" i="26"/>
  <c r="AK900" i="26"/>
  <c r="AJ900" i="26"/>
  <c r="AI900" i="26"/>
  <c r="AH900" i="26"/>
  <c r="AG900" i="26"/>
  <c r="AF900" i="26"/>
  <c r="AE900" i="26"/>
  <c r="AD900" i="26"/>
  <c r="AC900" i="26"/>
  <c r="AB900" i="26"/>
  <c r="AA900" i="26"/>
  <c r="Z900" i="26"/>
  <c r="Y900" i="26"/>
  <c r="X900" i="26"/>
  <c r="W900" i="26"/>
  <c r="V900" i="26"/>
  <c r="U900" i="26"/>
  <c r="T900" i="26"/>
  <c r="S900" i="26"/>
  <c r="R900" i="26"/>
  <c r="Q900" i="26"/>
  <c r="P900" i="26"/>
  <c r="O900" i="26"/>
  <c r="N900" i="26"/>
  <c r="M900" i="26"/>
  <c r="L900" i="26"/>
  <c r="K900" i="26"/>
  <c r="J900" i="26"/>
  <c r="BP899" i="26"/>
  <c r="BO899" i="26"/>
  <c r="BN899" i="26"/>
  <c r="BM899" i="26"/>
  <c r="BL899" i="26"/>
  <c r="BK899" i="26"/>
  <c r="BJ899" i="26"/>
  <c r="BI899" i="26"/>
  <c r="BH899" i="26"/>
  <c r="BG899" i="26"/>
  <c r="BF899" i="26"/>
  <c r="BE899" i="26"/>
  <c r="BD899" i="26"/>
  <c r="BC899" i="26"/>
  <c r="BB899" i="26"/>
  <c r="BA899" i="26"/>
  <c r="AZ899" i="26"/>
  <c r="AY899" i="26"/>
  <c r="AX899" i="26"/>
  <c r="AW899" i="26"/>
  <c r="AV899" i="26"/>
  <c r="AU899" i="26"/>
  <c r="AT899" i="26"/>
  <c r="AS899" i="26"/>
  <c r="AR899" i="26"/>
  <c r="AQ899" i="26"/>
  <c r="AP899" i="26"/>
  <c r="AO899" i="26"/>
  <c r="AN899" i="26"/>
  <c r="AM899" i="26"/>
  <c r="AL899" i="26"/>
  <c r="AK899" i="26"/>
  <c r="AJ899" i="26"/>
  <c r="AI899" i="26"/>
  <c r="AH899" i="26"/>
  <c r="AG899" i="26"/>
  <c r="AF899" i="26"/>
  <c r="AE899" i="26"/>
  <c r="AD899" i="26"/>
  <c r="AC899" i="26"/>
  <c r="AB899" i="26"/>
  <c r="AA899" i="26"/>
  <c r="Z899" i="26"/>
  <c r="Y899" i="26"/>
  <c r="X899" i="26"/>
  <c r="W899" i="26"/>
  <c r="V899" i="26"/>
  <c r="U899" i="26"/>
  <c r="T899" i="26"/>
  <c r="S899" i="26"/>
  <c r="R899" i="26"/>
  <c r="Q899" i="26"/>
  <c r="P899" i="26"/>
  <c r="O899" i="26"/>
  <c r="N899" i="26"/>
  <c r="M899" i="26"/>
  <c r="L899" i="26"/>
  <c r="K899" i="26"/>
  <c r="J899" i="26"/>
  <c r="BP898" i="26"/>
  <c r="BO898" i="26"/>
  <c r="BN898" i="26"/>
  <c r="BM898" i="26"/>
  <c r="BL898" i="26"/>
  <c r="BK898" i="26"/>
  <c r="BJ898" i="26"/>
  <c r="BI898" i="26"/>
  <c r="BH898" i="26"/>
  <c r="BG898" i="26"/>
  <c r="BF898" i="26"/>
  <c r="BE898" i="26"/>
  <c r="BD898" i="26"/>
  <c r="BC898" i="26"/>
  <c r="BB898" i="26"/>
  <c r="BA898" i="26"/>
  <c r="AZ898" i="26"/>
  <c r="AY898" i="26"/>
  <c r="AX898" i="26"/>
  <c r="AW898" i="26"/>
  <c r="AV898" i="26"/>
  <c r="AU898" i="26"/>
  <c r="AT898" i="26"/>
  <c r="AS898" i="26"/>
  <c r="AR898" i="26"/>
  <c r="AQ898" i="26"/>
  <c r="AP898" i="26"/>
  <c r="AO898" i="26"/>
  <c r="AN898" i="26"/>
  <c r="AM898" i="26"/>
  <c r="AL898" i="26"/>
  <c r="AK898" i="26"/>
  <c r="AJ898" i="26"/>
  <c r="AI898" i="26"/>
  <c r="AH898" i="26"/>
  <c r="AG898" i="26"/>
  <c r="AF898" i="26"/>
  <c r="AE898" i="26"/>
  <c r="AD898" i="26"/>
  <c r="AC898" i="26"/>
  <c r="AB898" i="26"/>
  <c r="AA898" i="26"/>
  <c r="Z898" i="26"/>
  <c r="Y898" i="26"/>
  <c r="X898" i="26"/>
  <c r="W898" i="26"/>
  <c r="V898" i="26"/>
  <c r="U898" i="26"/>
  <c r="T898" i="26"/>
  <c r="S898" i="26"/>
  <c r="R898" i="26"/>
  <c r="Q898" i="26"/>
  <c r="P898" i="26"/>
  <c r="O898" i="26"/>
  <c r="N898" i="26"/>
  <c r="M898" i="26"/>
  <c r="L898" i="26"/>
  <c r="K898" i="26"/>
  <c r="J898" i="26"/>
  <c r="BP897" i="26"/>
  <c r="BO897" i="26"/>
  <c r="BN897" i="26"/>
  <c r="BM897" i="26"/>
  <c r="BL897" i="26"/>
  <c r="BK897" i="26"/>
  <c r="BJ897" i="26"/>
  <c r="BI897" i="26"/>
  <c r="BH897" i="26"/>
  <c r="BG897" i="26"/>
  <c r="BF897" i="26"/>
  <c r="BE897" i="26"/>
  <c r="BD897" i="26"/>
  <c r="BC897" i="26"/>
  <c r="BB897" i="26"/>
  <c r="BA897" i="26"/>
  <c r="AZ897" i="26"/>
  <c r="AY897" i="26"/>
  <c r="AX897" i="26"/>
  <c r="AW897" i="26"/>
  <c r="AV897" i="26"/>
  <c r="AU897" i="26"/>
  <c r="AT897" i="26"/>
  <c r="AS897" i="26"/>
  <c r="AR897" i="26"/>
  <c r="AQ897" i="26"/>
  <c r="AP897" i="26"/>
  <c r="AO897" i="26"/>
  <c r="AN897" i="26"/>
  <c r="AM897" i="26"/>
  <c r="AL897" i="26"/>
  <c r="AK897" i="26"/>
  <c r="AJ897" i="26"/>
  <c r="AI897" i="26"/>
  <c r="AH897" i="26"/>
  <c r="AG897" i="26"/>
  <c r="AF897" i="26"/>
  <c r="AE897" i="26"/>
  <c r="AD897" i="26"/>
  <c r="AC897" i="26"/>
  <c r="AB897" i="26"/>
  <c r="AA897" i="26"/>
  <c r="Z897" i="26"/>
  <c r="Y897" i="26"/>
  <c r="X897" i="26"/>
  <c r="W897" i="26"/>
  <c r="V897" i="26"/>
  <c r="U897" i="26"/>
  <c r="T897" i="26"/>
  <c r="S897" i="26"/>
  <c r="R897" i="26"/>
  <c r="Q897" i="26"/>
  <c r="P897" i="26"/>
  <c r="O897" i="26"/>
  <c r="N897" i="26"/>
  <c r="M897" i="26"/>
  <c r="L897" i="26"/>
  <c r="K897" i="26"/>
  <c r="J897" i="26"/>
  <c r="BP896" i="26"/>
  <c r="BO896" i="26"/>
  <c r="BN896" i="26"/>
  <c r="BM896" i="26"/>
  <c r="BL896" i="26"/>
  <c r="BK896" i="26"/>
  <c r="BJ896" i="26"/>
  <c r="BI896" i="26"/>
  <c r="BH896" i="26"/>
  <c r="BG896" i="26"/>
  <c r="BF896" i="26"/>
  <c r="BE896" i="26"/>
  <c r="BD896" i="26"/>
  <c r="BC896" i="26"/>
  <c r="BB896" i="26"/>
  <c r="BA896" i="26"/>
  <c r="AZ896" i="26"/>
  <c r="AY896" i="26"/>
  <c r="AX896" i="26"/>
  <c r="AW896" i="26"/>
  <c r="AV896" i="26"/>
  <c r="AU896" i="26"/>
  <c r="AT896" i="26"/>
  <c r="AS896" i="26"/>
  <c r="AR896" i="26"/>
  <c r="AQ896" i="26"/>
  <c r="AP896" i="26"/>
  <c r="AO896" i="26"/>
  <c r="AN896" i="26"/>
  <c r="AM896" i="26"/>
  <c r="AL896" i="26"/>
  <c r="AK896" i="26"/>
  <c r="AJ896" i="26"/>
  <c r="AI896" i="26"/>
  <c r="AH896" i="26"/>
  <c r="AG896" i="26"/>
  <c r="AF896" i="26"/>
  <c r="AE896" i="26"/>
  <c r="AD896" i="26"/>
  <c r="AC896" i="26"/>
  <c r="AB896" i="26"/>
  <c r="AA896" i="26"/>
  <c r="Z896" i="26"/>
  <c r="Y896" i="26"/>
  <c r="X896" i="26"/>
  <c r="W896" i="26"/>
  <c r="V896" i="26"/>
  <c r="U896" i="26"/>
  <c r="T896" i="26"/>
  <c r="S896" i="26"/>
  <c r="R896" i="26"/>
  <c r="Q896" i="26"/>
  <c r="P896" i="26"/>
  <c r="O896" i="26"/>
  <c r="N896" i="26"/>
  <c r="M896" i="26"/>
  <c r="L896" i="26"/>
  <c r="K896" i="26"/>
  <c r="J896" i="26"/>
  <c r="BP895" i="26"/>
  <c r="BO895" i="26"/>
  <c r="BN895" i="26"/>
  <c r="BM895" i="26"/>
  <c r="BL895" i="26"/>
  <c r="BK895" i="26"/>
  <c r="BJ895" i="26"/>
  <c r="BI895" i="26"/>
  <c r="BH895" i="26"/>
  <c r="BG895" i="26"/>
  <c r="BF895" i="26"/>
  <c r="BE895" i="26"/>
  <c r="BD895" i="26"/>
  <c r="BC895" i="26"/>
  <c r="BB895" i="26"/>
  <c r="BA895" i="26"/>
  <c r="AZ895" i="26"/>
  <c r="AY895" i="26"/>
  <c r="AX895" i="26"/>
  <c r="AW895" i="26"/>
  <c r="AV895" i="26"/>
  <c r="AU895" i="26"/>
  <c r="AT895" i="26"/>
  <c r="AS895" i="26"/>
  <c r="AR895" i="26"/>
  <c r="AQ895" i="26"/>
  <c r="AP895" i="26"/>
  <c r="AO895" i="26"/>
  <c r="AN895" i="26"/>
  <c r="AM895" i="26"/>
  <c r="AL895" i="26"/>
  <c r="AK895" i="26"/>
  <c r="AJ895" i="26"/>
  <c r="AI895" i="26"/>
  <c r="AH895" i="26"/>
  <c r="AG895" i="26"/>
  <c r="AF895" i="26"/>
  <c r="AE895" i="26"/>
  <c r="AD895" i="26"/>
  <c r="AC895" i="26"/>
  <c r="AB895" i="26"/>
  <c r="AA895" i="26"/>
  <c r="Z895" i="26"/>
  <c r="Y895" i="26"/>
  <c r="X895" i="26"/>
  <c r="W895" i="26"/>
  <c r="V895" i="26"/>
  <c r="U895" i="26"/>
  <c r="T895" i="26"/>
  <c r="S895" i="26"/>
  <c r="R895" i="26"/>
  <c r="Q895" i="26"/>
  <c r="P895" i="26"/>
  <c r="O895" i="26"/>
  <c r="N895" i="26"/>
  <c r="M895" i="26"/>
  <c r="L895" i="26"/>
  <c r="K895" i="26"/>
  <c r="J895" i="26"/>
  <c r="BP894" i="26"/>
  <c r="BO894" i="26"/>
  <c r="BN894" i="26"/>
  <c r="BM894" i="26"/>
  <c r="BL894" i="26"/>
  <c r="BK894" i="26"/>
  <c r="BJ894" i="26"/>
  <c r="BI894" i="26"/>
  <c r="BH894" i="26"/>
  <c r="BG894" i="26"/>
  <c r="BF894" i="26"/>
  <c r="BE894" i="26"/>
  <c r="BD894" i="26"/>
  <c r="BC894" i="26"/>
  <c r="BB894" i="26"/>
  <c r="BA894" i="26"/>
  <c r="AZ894" i="26"/>
  <c r="AY894" i="26"/>
  <c r="AX894" i="26"/>
  <c r="AW894" i="26"/>
  <c r="AV894" i="26"/>
  <c r="AU894" i="26"/>
  <c r="AT894" i="26"/>
  <c r="AS894" i="26"/>
  <c r="AR894" i="26"/>
  <c r="AQ894" i="26"/>
  <c r="AP894" i="26"/>
  <c r="AO894" i="26"/>
  <c r="AN894" i="26"/>
  <c r="AM894" i="26"/>
  <c r="AL894" i="26"/>
  <c r="AK894" i="26"/>
  <c r="AJ894" i="26"/>
  <c r="AI894" i="26"/>
  <c r="AH894" i="26"/>
  <c r="AG894" i="26"/>
  <c r="AF894" i="26"/>
  <c r="AE894" i="26"/>
  <c r="AD894" i="26"/>
  <c r="AC894" i="26"/>
  <c r="AB894" i="26"/>
  <c r="AA894" i="26"/>
  <c r="Z894" i="26"/>
  <c r="Y894" i="26"/>
  <c r="X894" i="26"/>
  <c r="W894" i="26"/>
  <c r="V894" i="26"/>
  <c r="U894" i="26"/>
  <c r="T894" i="26"/>
  <c r="S894" i="26"/>
  <c r="R894" i="26"/>
  <c r="Q894" i="26"/>
  <c r="P894" i="26"/>
  <c r="O894" i="26"/>
  <c r="N894" i="26"/>
  <c r="M894" i="26"/>
  <c r="L894" i="26"/>
  <c r="K894" i="26"/>
  <c r="J894" i="26"/>
  <c r="BP893" i="26"/>
  <c r="BO893" i="26"/>
  <c r="BN893" i="26"/>
  <c r="BM893" i="26"/>
  <c r="BL893" i="26"/>
  <c r="BK893" i="26"/>
  <c r="BJ893" i="26"/>
  <c r="BI893" i="26"/>
  <c r="BH893" i="26"/>
  <c r="BG893" i="26"/>
  <c r="BF893" i="26"/>
  <c r="BE893" i="26"/>
  <c r="BD893" i="26"/>
  <c r="BC893" i="26"/>
  <c r="BB893" i="26"/>
  <c r="BA893" i="26"/>
  <c r="AZ893" i="26"/>
  <c r="AY893" i="26"/>
  <c r="AX893" i="26"/>
  <c r="AW893" i="26"/>
  <c r="AV893" i="26"/>
  <c r="AU893" i="26"/>
  <c r="AT893" i="26"/>
  <c r="AS893" i="26"/>
  <c r="AR893" i="26"/>
  <c r="AQ893" i="26"/>
  <c r="AP893" i="26"/>
  <c r="AO893" i="26"/>
  <c r="AN893" i="26"/>
  <c r="AM893" i="26"/>
  <c r="AL893" i="26"/>
  <c r="AK893" i="26"/>
  <c r="AJ893" i="26"/>
  <c r="AI893" i="26"/>
  <c r="AH893" i="26"/>
  <c r="AG893" i="26"/>
  <c r="AF893" i="26"/>
  <c r="AE893" i="26"/>
  <c r="AD893" i="26"/>
  <c r="AC893" i="26"/>
  <c r="AB893" i="26"/>
  <c r="AA893" i="26"/>
  <c r="Z893" i="26"/>
  <c r="Y893" i="26"/>
  <c r="X893" i="26"/>
  <c r="W893" i="26"/>
  <c r="V893" i="26"/>
  <c r="U893" i="26"/>
  <c r="T893" i="26"/>
  <c r="S893" i="26"/>
  <c r="R893" i="26"/>
  <c r="Q893" i="26"/>
  <c r="P893" i="26"/>
  <c r="O893" i="26"/>
  <c r="N893" i="26"/>
  <c r="M893" i="26"/>
  <c r="L893" i="26"/>
  <c r="K893" i="26"/>
  <c r="J893" i="26"/>
  <c r="BP892" i="26"/>
  <c r="BO892" i="26"/>
  <c r="BN892" i="26"/>
  <c r="BM892" i="26"/>
  <c r="BL892" i="26"/>
  <c r="BK892" i="26"/>
  <c r="BJ892" i="26"/>
  <c r="BI892" i="26"/>
  <c r="BH892" i="26"/>
  <c r="BG892" i="26"/>
  <c r="BF892" i="26"/>
  <c r="BE892" i="26"/>
  <c r="BD892" i="26"/>
  <c r="BC892" i="26"/>
  <c r="BB892" i="26"/>
  <c r="BA892" i="26"/>
  <c r="AZ892" i="26"/>
  <c r="AY892" i="26"/>
  <c r="AX892" i="26"/>
  <c r="AW892" i="26"/>
  <c r="AV892" i="26"/>
  <c r="AU892" i="26"/>
  <c r="AT892" i="26"/>
  <c r="AS892" i="26"/>
  <c r="AR892" i="26"/>
  <c r="AQ892" i="26"/>
  <c r="AP892" i="26"/>
  <c r="AO892" i="26"/>
  <c r="AN892" i="26"/>
  <c r="AM892" i="26"/>
  <c r="AL892" i="26"/>
  <c r="AK892" i="26"/>
  <c r="AJ892" i="26"/>
  <c r="AI892" i="26"/>
  <c r="AH892" i="26"/>
  <c r="AG892" i="26"/>
  <c r="AF892" i="26"/>
  <c r="AE892" i="26"/>
  <c r="AD892" i="26"/>
  <c r="AC892" i="26"/>
  <c r="AB892" i="26"/>
  <c r="AA892" i="26"/>
  <c r="Z892" i="26"/>
  <c r="Y892" i="26"/>
  <c r="X892" i="26"/>
  <c r="W892" i="26"/>
  <c r="V892" i="26"/>
  <c r="U892" i="26"/>
  <c r="T892" i="26"/>
  <c r="S892" i="26"/>
  <c r="R892" i="26"/>
  <c r="Q892" i="26"/>
  <c r="P892" i="26"/>
  <c r="O892" i="26"/>
  <c r="N892" i="26"/>
  <c r="M892" i="26"/>
  <c r="L892" i="26"/>
  <c r="K892" i="26"/>
  <c r="J892" i="26"/>
  <c r="BP891" i="26"/>
  <c r="BO891" i="26"/>
  <c r="BN891" i="26"/>
  <c r="BM891" i="26"/>
  <c r="BL891" i="26"/>
  <c r="BK891" i="26"/>
  <c r="BJ891" i="26"/>
  <c r="BI891" i="26"/>
  <c r="BH891" i="26"/>
  <c r="BG891" i="26"/>
  <c r="BF891" i="26"/>
  <c r="BE891" i="26"/>
  <c r="BD891" i="26"/>
  <c r="BC891" i="26"/>
  <c r="BB891" i="26"/>
  <c r="BA891" i="26"/>
  <c r="AZ891" i="26"/>
  <c r="AY891" i="26"/>
  <c r="AX891" i="26"/>
  <c r="AW891" i="26"/>
  <c r="AV891" i="26"/>
  <c r="AU891" i="26"/>
  <c r="AT891" i="26"/>
  <c r="AS891" i="26"/>
  <c r="AR891" i="26"/>
  <c r="AQ891" i="26"/>
  <c r="AP891" i="26"/>
  <c r="AO891" i="26"/>
  <c r="AN891" i="26"/>
  <c r="AM891" i="26"/>
  <c r="AL891" i="26"/>
  <c r="AK891" i="26"/>
  <c r="AJ891" i="26"/>
  <c r="AI891" i="26"/>
  <c r="AH891" i="26"/>
  <c r="AG891" i="26"/>
  <c r="AF891" i="26"/>
  <c r="AE891" i="26"/>
  <c r="AD891" i="26"/>
  <c r="AC891" i="26"/>
  <c r="AB891" i="26"/>
  <c r="AA891" i="26"/>
  <c r="Z891" i="26"/>
  <c r="Y891" i="26"/>
  <c r="X891" i="26"/>
  <c r="W891" i="26"/>
  <c r="V891" i="26"/>
  <c r="U891" i="26"/>
  <c r="T891" i="26"/>
  <c r="S891" i="26"/>
  <c r="R891" i="26"/>
  <c r="Q891" i="26"/>
  <c r="P891" i="26"/>
  <c r="O891" i="26"/>
  <c r="N891" i="26"/>
  <c r="M891" i="26"/>
  <c r="L891" i="26"/>
  <c r="K891" i="26"/>
  <c r="J891" i="26"/>
  <c r="BP890" i="26"/>
  <c r="BO890" i="26"/>
  <c r="BN890" i="26"/>
  <c r="BM890" i="26"/>
  <c r="BL890" i="26"/>
  <c r="BK890" i="26"/>
  <c r="BJ890" i="26"/>
  <c r="BI890" i="26"/>
  <c r="BH890" i="26"/>
  <c r="BG890" i="26"/>
  <c r="BF890" i="26"/>
  <c r="BE890" i="26"/>
  <c r="BD890" i="26"/>
  <c r="BC890" i="26"/>
  <c r="BB890" i="26"/>
  <c r="BA890" i="26"/>
  <c r="AZ890" i="26"/>
  <c r="AY890" i="26"/>
  <c r="AX890" i="26"/>
  <c r="AW890" i="26"/>
  <c r="AV890" i="26"/>
  <c r="AU890" i="26"/>
  <c r="AT890" i="26"/>
  <c r="AS890" i="26"/>
  <c r="AR890" i="26"/>
  <c r="AQ890" i="26"/>
  <c r="AP890" i="26"/>
  <c r="AO890" i="26"/>
  <c r="AN890" i="26"/>
  <c r="AM890" i="26"/>
  <c r="AL890" i="26"/>
  <c r="AK890" i="26"/>
  <c r="AJ890" i="26"/>
  <c r="AI890" i="26"/>
  <c r="AH890" i="26"/>
  <c r="AG890" i="26"/>
  <c r="AF890" i="26"/>
  <c r="AE890" i="26"/>
  <c r="AD890" i="26"/>
  <c r="AC890" i="26"/>
  <c r="AB890" i="26"/>
  <c r="AA890" i="26"/>
  <c r="Z890" i="26"/>
  <c r="Y890" i="26"/>
  <c r="X890" i="26"/>
  <c r="W890" i="26"/>
  <c r="V890" i="26"/>
  <c r="U890" i="26"/>
  <c r="T890" i="26"/>
  <c r="S890" i="26"/>
  <c r="R890" i="26"/>
  <c r="Q890" i="26"/>
  <c r="P890" i="26"/>
  <c r="O890" i="26"/>
  <c r="N890" i="26"/>
  <c r="M890" i="26"/>
  <c r="L890" i="26"/>
  <c r="K890" i="26"/>
  <c r="J890" i="26"/>
  <c r="BP889" i="26"/>
  <c r="BO889" i="26"/>
  <c r="BN889" i="26"/>
  <c r="BM889" i="26"/>
  <c r="BL889" i="26"/>
  <c r="BK889" i="26"/>
  <c r="BJ889" i="26"/>
  <c r="BI889" i="26"/>
  <c r="BH889" i="26"/>
  <c r="BG889" i="26"/>
  <c r="BF889" i="26"/>
  <c r="BE889" i="26"/>
  <c r="BD889" i="26"/>
  <c r="BC889" i="26"/>
  <c r="BB889" i="26"/>
  <c r="BA889" i="26"/>
  <c r="AZ889" i="26"/>
  <c r="AY889" i="26"/>
  <c r="AX889" i="26"/>
  <c r="AW889" i="26"/>
  <c r="AV889" i="26"/>
  <c r="AU889" i="26"/>
  <c r="AT889" i="26"/>
  <c r="AS889" i="26"/>
  <c r="AR889" i="26"/>
  <c r="AQ889" i="26"/>
  <c r="AP889" i="26"/>
  <c r="AO889" i="26"/>
  <c r="AN889" i="26"/>
  <c r="AM889" i="26"/>
  <c r="AL889" i="26"/>
  <c r="AK889" i="26"/>
  <c r="AJ889" i="26"/>
  <c r="AI889" i="26"/>
  <c r="AH889" i="26"/>
  <c r="AG889" i="26"/>
  <c r="AF889" i="26"/>
  <c r="AE889" i="26"/>
  <c r="AD889" i="26"/>
  <c r="AC889" i="26"/>
  <c r="AB889" i="26"/>
  <c r="AA889" i="26"/>
  <c r="Z889" i="26"/>
  <c r="Y889" i="26"/>
  <c r="X889" i="26"/>
  <c r="W889" i="26"/>
  <c r="V889" i="26"/>
  <c r="U889" i="26"/>
  <c r="T889" i="26"/>
  <c r="S889" i="26"/>
  <c r="R889" i="26"/>
  <c r="Q889" i="26"/>
  <c r="P889" i="26"/>
  <c r="O889" i="26"/>
  <c r="N889" i="26"/>
  <c r="M889" i="26"/>
  <c r="L889" i="26"/>
  <c r="K889" i="26"/>
  <c r="J889" i="26"/>
  <c r="BP888" i="26"/>
  <c r="BO888" i="26"/>
  <c r="BN888" i="26"/>
  <c r="BM888" i="26"/>
  <c r="BL888" i="26"/>
  <c r="BK888" i="26"/>
  <c r="BJ888" i="26"/>
  <c r="BI888" i="26"/>
  <c r="BH888" i="26"/>
  <c r="BG888" i="26"/>
  <c r="BF888" i="26"/>
  <c r="BE888" i="26"/>
  <c r="BD888" i="26"/>
  <c r="BC888" i="26"/>
  <c r="BB888" i="26"/>
  <c r="BA888" i="26"/>
  <c r="AZ888" i="26"/>
  <c r="AY888" i="26"/>
  <c r="AX888" i="26"/>
  <c r="AW888" i="26"/>
  <c r="AV888" i="26"/>
  <c r="AU888" i="26"/>
  <c r="AT888" i="26"/>
  <c r="AS888" i="26"/>
  <c r="AR888" i="26"/>
  <c r="AQ888" i="26"/>
  <c r="AP888" i="26"/>
  <c r="AO888" i="26"/>
  <c r="AN888" i="26"/>
  <c r="AM888" i="26"/>
  <c r="AL888" i="26"/>
  <c r="AK888" i="26"/>
  <c r="AJ888" i="26"/>
  <c r="AI888" i="26"/>
  <c r="AH888" i="26"/>
  <c r="AG888" i="26"/>
  <c r="AF888" i="26"/>
  <c r="AE888" i="26"/>
  <c r="AD888" i="26"/>
  <c r="AC888" i="26"/>
  <c r="AB888" i="26"/>
  <c r="AA888" i="26"/>
  <c r="Z888" i="26"/>
  <c r="Y888" i="26"/>
  <c r="X888" i="26"/>
  <c r="W888" i="26"/>
  <c r="V888" i="26"/>
  <c r="U888" i="26"/>
  <c r="T888" i="26"/>
  <c r="S888" i="26"/>
  <c r="R888" i="26"/>
  <c r="Q888" i="26"/>
  <c r="P888" i="26"/>
  <c r="O888" i="26"/>
  <c r="N888" i="26"/>
  <c r="M888" i="26"/>
  <c r="L888" i="26"/>
  <c r="K888" i="26"/>
  <c r="J888" i="26"/>
  <c r="BP887" i="26"/>
  <c r="BO887" i="26"/>
  <c r="BN887" i="26"/>
  <c r="BM887" i="26"/>
  <c r="BL887" i="26"/>
  <c r="BK887" i="26"/>
  <c r="BJ887" i="26"/>
  <c r="BI887" i="26"/>
  <c r="BH887" i="26"/>
  <c r="BG887" i="26"/>
  <c r="BF887" i="26"/>
  <c r="BE887" i="26"/>
  <c r="BD887" i="26"/>
  <c r="BC887" i="26"/>
  <c r="BB887" i="26"/>
  <c r="BA887" i="26"/>
  <c r="AZ887" i="26"/>
  <c r="AY887" i="26"/>
  <c r="AX887" i="26"/>
  <c r="AW887" i="26"/>
  <c r="AV887" i="26"/>
  <c r="AU887" i="26"/>
  <c r="AT887" i="26"/>
  <c r="AS887" i="26"/>
  <c r="AR887" i="26"/>
  <c r="AQ887" i="26"/>
  <c r="AP887" i="26"/>
  <c r="AO887" i="26"/>
  <c r="AN887" i="26"/>
  <c r="AM887" i="26"/>
  <c r="AL887" i="26"/>
  <c r="AK887" i="26"/>
  <c r="AJ887" i="26"/>
  <c r="AI887" i="26"/>
  <c r="AH887" i="26"/>
  <c r="AG887" i="26"/>
  <c r="AF887" i="26"/>
  <c r="AE887" i="26"/>
  <c r="AD887" i="26"/>
  <c r="AC887" i="26"/>
  <c r="AB887" i="26"/>
  <c r="AA887" i="26"/>
  <c r="Z887" i="26"/>
  <c r="Y887" i="26"/>
  <c r="X887" i="26"/>
  <c r="W887" i="26"/>
  <c r="V887" i="26"/>
  <c r="U887" i="26"/>
  <c r="T887" i="26"/>
  <c r="S887" i="26"/>
  <c r="R887" i="26"/>
  <c r="Q887" i="26"/>
  <c r="P887" i="26"/>
  <c r="O887" i="26"/>
  <c r="N887" i="26"/>
  <c r="M887" i="26"/>
  <c r="L887" i="26"/>
  <c r="K887" i="26"/>
  <c r="J887" i="26"/>
  <c r="BP886" i="26"/>
  <c r="BO886" i="26"/>
  <c r="BN886" i="26"/>
  <c r="BM886" i="26"/>
  <c r="BL886" i="26"/>
  <c r="BK886" i="26"/>
  <c r="BJ886" i="26"/>
  <c r="BI886" i="26"/>
  <c r="BH886" i="26"/>
  <c r="BG886" i="26"/>
  <c r="BF886" i="26"/>
  <c r="BE886" i="26"/>
  <c r="BD886" i="26"/>
  <c r="BC886" i="26"/>
  <c r="BB886" i="26"/>
  <c r="BA886" i="26"/>
  <c r="AZ886" i="26"/>
  <c r="AY886" i="26"/>
  <c r="AX886" i="26"/>
  <c r="AW886" i="26"/>
  <c r="AV886" i="26"/>
  <c r="AU886" i="26"/>
  <c r="AT886" i="26"/>
  <c r="AS886" i="26"/>
  <c r="AR886" i="26"/>
  <c r="AQ886" i="26"/>
  <c r="AP886" i="26"/>
  <c r="AO886" i="26"/>
  <c r="AN886" i="26"/>
  <c r="AM886" i="26"/>
  <c r="AL886" i="26"/>
  <c r="AK886" i="26"/>
  <c r="AJ886" i="26"/>
  <c r="AI886" i="26"/>
  <c r="AH886" i="26"/>
  <c r="AG886" i="26"/>
  <c r="AF886" i="26"/>
  <c r="AE886" i="26"/>
  <c r="AD886" i="26"/>
  <c r="AC886" i="26"/>
  <c r="AB886" i="26"/>
  <c r="AA886" i="26"/>
  <c r="Z886" i="26"/>
  <c r="Y886" i="26"/>
  <c r="X886" i="26"/>
  <c r="W886" i="26"/>
  <c r="V886" i="26"/>
  <c r="U886" i="26"/>
  <c r="T886" i="26"/>
  <c r="S886" i="26"/>
  <c r="R886" i="26"/>
  <c r="Q886" i="26"/>
  <c r="P886" i="26"/>
  <c r="O886" i="26"/>
  <c r="N886" i="26"/>
  <c r="M886" i="26"/>
  <c r="L886" i="26"/>
  <c r="K886" i="26"/>
  <c r="J886" i="26"/>
  <c r="BP885" i="26"/>
  <c r="BO885" i="26"/>
  <c r="BN885" i="26"/>
  <c r="BM885" i="26"/>
  <c r="BL885" i="26"/>
  <c r="BK885" i="26"/>
  <c r="BJ885" i="26"/>
  <c r="BI885" i="26"/>
  <c r="BH885" i="26"/>
  <c r="BG885" i="26"/>
  <c r="BF885" i="26"/>
  <c r="BE885" i="26"/>
  <c r="BD885" i="26"/>
  <c r="BC885" i="26"/>
  <c r="BB885" i="26"/>
  <c r="BA885" i="26"/>
  <c r="AZ885" i="26"/>
  <c r="AY885" i="26"/>
  <c r="AX885" i="26"/>
  <c r="AW885" i="26"/>
  <c r="AV885" i="26"/>
  <c r="AU885" i="26"/>
  <c r="AT885" i="26"/>
  <c r="AS885" i="26"/>
  <c r="AR885" i="26"/>
  <c r="AQ885" i="26"/>
  <c r="AP885" i="26"/>
  <c r="AO885" i="26"/>
  <c r="AN885" i="26"/>
  <c r="AM885" i="26"/>
  <c r="AL885" i="26"/>
  <c r="AK885" i="26"/>
  <c r="AJ885" i="26"/>
  <c r="AI885" i="26"/>
  <c r="AH885" i="26"/>
  <c r="AG885" i="26"/>
  <c r="AF885" i="26"/>
  <c r="AE885" i="26"/>
  <c r="AD885" i="26"/>
  <c r="AC885" i="26"/>
  <c r="AB885" i="26"/>
  <c r="AA885" i="26"/>
  <c r="Z885" i="26"/>
  <c r="Y885" i="26"/>
  <c r="X885" i="26"/>
  <c r="W885" i="26"/>
  <c r="V885" i="26"/>
  <c r="U885" i="26"/>
  <c r="T885" i="26"/>
  <c r="S885" i="26"/>
  <c r="R885" i="26"/>
  <c r="Q885" i="26"/>
  <c r="P885" i="26"/>
  <c r="O885" i="26"/>
  <c r="N885" i="26"/>
  <c r="M885" i="26"/>
  <c r="L885" i="26"/>
  <c r="K885" i="26"/>
  <c r="J885" i="26"/>
  <c r="BP884" i="26"/>
  <c r="BO884" i="26"/>
  <c r="BN884" i="26"/>
  <c r="BM884" i="26"/>
  <c r="BL884" i="26"/>
  <c r="BK884" i="26"/>
  <c r="BJ884" i="26"/>
  <c r="BI884" i="26"/>
  <c r="BH884" i="26"/>
  <c r="BG884" i="26"/>
  <c r="BF884" i="26"/>
  <c r="BE884" i="26"/>
  <c r="BD884" i="26"/>
  <c r="BC884" i="26"/>
  <c r="BB884" i="26"/>
  <c r="BA884" i="26"/>
  <c r="AZ884" i="26"/>
  <c r="AY884" i="26"/>
  <c r="AX884" i="26"/>
  <c r="AW884" i="26"/>
  <c r="AV884" i="26"/>
  <c r="AU884" i="26"/>
  <c r="AT884" i="26"/>
  <c r="AS884" i="26"/>
  <c r="AR884" i="26"/>
  <c r="AQ884" i="26"/>
  <c r="AP884" i="26"/>
  <c r="AO884" i="26"/>
  <c r="AN884" i="26"/>
  <c r="AM884" i="26"/>
  <c r="AL884" i="26"/>
  <c r="AK884" i="26"/>
  <c r="AJ884" i="26"/>
  <c r="AI884" i="26"/>
  <c r="AH884" i="26"/>
  <c r="AG884" i="26"/>
  <c r="AF884" i="26"/>
  <c r="AE884" i="26"/>
  <c r="AD884" i="26"/>
  <c r="AC884" i="26"/>
  <c r="AB884" i="26"/>
  <c r="AA884" i="26"/>
  <c r="Z884" i="26"/>
  <c r="Y884" i="26"/>
  <c r="X884" i="26"/>
  <c r="W884" i="26"/>
  <c r="V884" i="26"/>
  <c r="U884" i="26"/>
  <c r="T884" i="26"/>
  <c r="S884" i="26"/>
  <c r="R884" i="26"/>
  <c r="Q884" i="26"/>
  <c r="P884" i="26"/>
  <c r="O884" i="26"/>
  <c r="N884" i="26"/>
  <c r="M884" i="26"/>
  <c r="L884" i="26"/>
  <c r="K884" i="26"/>
  <c r="J884" i="26"/>
  <c r="BP883" i="26"/>
  <c r="BO883" i="26"/>
  <c r="BN883" i="26"/>
  <c r="BM883" i="26"/>
  <c r="BL883" i="26"/>
  <c r="BK883" i="26"/>
  <c r="BJ883" i="26"/>
  <c r="BI883" i="26"/>
  <c r="BH883" i="26"/>
  <c r="BG883" i="26"/>
  <c r="BF883" i="26"/>
  <c r="BE883" i="26"/>
  <c r="BD883" i="26"/>
  <c r="BC883" i="26"/>
  <c r="BB883" i="26"/>
  <c r="BA883" i="26"/>
  <c r="AZ883" i="26"/>
  <c r="AY883" i="26"/>
  <c r="AX883" i="26"/>
  <c r="AW883" i="26"/>
  <c r="AV883" i="26"/>
  <c r="AU883" i="26"/>
  <c r="AT883" i="26"/>
  <c r="AS883" i="26"/>
  <c r="AR883" i="26"/>
  <c r="AQ883" i="26"/>
  <c r="AP883" i="26"/>
  <c r="AO883" i="26"/>
  <c r="AN883" i="26"/>
  <c r="AM883" i="26"/>
  <c r="AL883" i="26"/>
  <c r="AK883" i="26"/>
  <c r="AJ883" i="26"/>
  <c r="AI883" i="26"/>
  <c r="AH883" i="26"/>
  <c r="AG883" i="26"/>
  <c r="AF883" i="26"/>
  <c r="AE883" i="26"/>
  <c r="AD883" i="26"/>
  <c r="AC883" i="26"/>
  <c r="AB883" i="26"/>
  <c r="AA883" i="26"/>
  <c r="Z883" i="26"/>
  <c r="Y883" i="26"/>
  <c r="X883" i="26"/>
  <c r="W883" i="26"/>
  <c r="V883" i="26"/>
  <c r="U883" i="26"/>
  <c r="T883" i="26"/>
  <c r="S883" i="26"/>
  <c r="R883" i="26"/>
  <c r="Q883" i="26"/>
  <c r="P883" i="26"/>
  <c r="O883" i="26"/>
  <c r="N883" i="26"/>
  <c r="M883" i="26"/>
  <c r="L883" i="26"/>
  <c r="K883" i="26"/>
  <c r="J883" i="26"/>
  <c r="BP882" i="26"/>
  <c r="BO882" i="26"/>
  <c r="BN882" i="26"/>
  <c r="BM882" i="26"/>
  <c r="BL882" i="26"/>
  <c r="BK882" i="26"/>
  <c r="BJ882" i="26"/>
  <c r="BI882" i="26"/>
  <c r="BH882" i="26"/>
  <c r="BG882" i="26"/>
  <c r="BF882" i="26"/>
  <c r="BE882" i="26"/>
  <c r="BD882" i="26"/>
  <c r="BC882" i="26"/>
  <c r="BB882" i="26"/>
  <c r="BA882" i="26"/>
  <c r="AZ882" i="26"/>
  <c r="AY882" i="26"/>
  <c r="AX882" i="26"/>
  <c r="AW882" i="26"/>
  <c r="AV882" i="26"/>
  <c r="AU882" i="26"/>
  <c r="AT882" i="26"/>
  <c r="AS882" i="26"/>
  <c r="AR882" i="26"/>
  <c r="AQ882" i="26"/>
  <c r="AP882" i="26"/>
  <c r="AO882" i="26"/>
  <c r="AN882" i="26"/>
  <c r="AM882" i="26"/>
  <c r="AL882" i="26"/>
  <c r="AK882" i="26"/>
  <c r="AJ882" i="26"/>
  <c r="AI882" i="26"/>
  <c r="AH882" i="26"/>
  <c r="AG882" i="26"/>
  <c r="AF882" i="26"/>
  <c r="AE882" i="26"/>
  <c r="AD882" i="26"/>
  <c r="AC882" i="26"/>
  <c r="AB882" i="26"/>
  <c r="AA882" i="26"/>
  <c r="Z882" i="26"/>
  <c r="Y882" i="26"/>
  <c r="X882" i="26"/>
  <c r="W882" i="26"/>
  <c r="V882" i="26"/>
  <c r="U882" i="26"/>
  <c r="T882" i="26"/>
  <c r="S882" i="26"/>
  <c r="R882" i="26"/>
  <c r="Q882" i="26"/>
  <c r="P882" i="26"/>
  <c r="O882" i="26"/>
  <c r="N882" i="26"/>
  <c r="M882" i="26"/>
  <c r="L882" i="26"/>
  <c r="K882" i="26"/>
  <c r="J882" i="26"/>
  <c r="BP881" i="26"/>
  <c r="BO881" i="26"/>
  <c r="BN881" i="26"/>
  <c r="BM881" i="26"/>
  <c r="BL881" i="26"/>
  <c r="BK881" i="26"/>
  <c r="BJ881" i="26"/>
  <c r="BI881" i="26"/>
  <c r="BH881" i="26"/>
  <c r="BG881" i="26"/>
  <c r="BF881" i="26"/>
  <c r="BE881" i="26"/>
  <c r="BD881" i="26"/>
  <c r="BC881" i="26"/>
  <c r="BB881" i="26"/>
  <c r="BA881" i="26"/>
  <c r="AZ881" i="26"/>
  <c r="AY881" i="26"/>
  <c r="AX881" i="26"/>
  <c r="AW881" i="26"/>
  <c r="AV881" i="26"/>
  <c r="AU881" i="26"/>
  <c r="AT881" i="26"/>
  <c r="AS881" i="26"/>
  <c r="AR881" i="26"/>
  <c r="AQ881" i="26"/>
  <c r="AP881" i="26"/>
  <c r="AO881" i="26"/>
  <c r="AN881" i="26"/>
  <c r="AM881" i="26"/>
  <c r="AL881" i="26"/>
  <c r="AK881" i="26"/>
  <c r="AJ881" i="26"/>
  <c r="AI881" i="26"/>
  <c r="AH881" i="26"/>
  <c r="AG881" i="26"/>
  <c r="AF881" i="26"/>
  <c r="AE881" i="26"/>
  <c r="AD881" i="26"/>
  <c r="AC881" i="26"/>
  <c r="AB881" i="26"/>
  <c r="AA881" i="26"/>
  <c r="Z881" i="26"/>
  <c r="Y881" i="26"/>
  <c r="X881" i="26"/>
  <c r="W881" i="26"/>
  <c r="V881" i="26"/>
  <c r="U881" i="26"/>
  <c r="T881" i="26"/>
  <c r="S881" i="26"/>
  <c r="R881" i="26"/>
  <c r="Q881" i="26"/>
  <c r="P881" i="26"/>
  <c r="O881" i="26"/>
  <c r="N881" i="26"/>
  <c r="M881" i="26"/>
  <c r="L881" i="26"/>
  <c r="K881" i="26"/>
  <c r="J881" i="26"/>
  <c r="BP880" i="26"/>
  <c r="BO880" i="26"/>
  <c r="BN880" i="26"/>
  <c r="BM880" i="26"/>
  <c r="BL880" i="26"/>
  <c r="BK880" i="26"/>
  <c r="BJ880" i="26"/>
  <c r="BI880" i="26"/>
  <c r="BH880" i="26"/>
  <c r="BG880" i="26"/>
  <c r="BF880" i="26"/>
  <c r="BE880" i="26"/>
  <c r="BD880" i="26"/>
  <c r="BC880" i="26"/>
  <c r="BB880" i="26"/>
  <c r="BA880" i="26"/>
  <c r="AZ880" i="26"/>
  <c r="AY880" i="26"/>
  <c r="AX880" i="26"/>
  <c r="AW880" i="26"/>
  <c r="AV880" i="26"/>
  <c r="AU880" i="26"/>
  <c r="AT880" i="26"/>
  <c r="AS880" i="26"/>
  <c r="AR880" i="26"/>
  <c r="AQ880" i="26"/>
  <c r="AP880" i="26"/>
  <c r="AO880" i="26"/>
  <c r="AN880" i="26"/>
  <c r="AM880" i="26"/>
  <c r="AL880" i="26"/>
  <c r="AK880" i="26"/>
  <c r="AJ880" i="26"/>
  <c r="AI880" i="26"/>
  <c r="AH880" i="26"/>
  <c r="AG880" i="26"/>
  <c r="AF880" i="26"/>
  <c r="AE880" i="26"/>
  <c r="AD880" i="26"/>
  <c r="AC880" i="26"/>
  <c r="AB880" i="26"/>
  <c r="AA880" i="26"/>
  <c r="Z880" i="26"/>
  <c r="Y880" i="26"/>
  <c r="X880" i="26"/>
  <c r="W880" i="26"/>
  <c r="V880" i="26"/>
  <c r="U880" i="26"/>
  <c r="T880" i="26"/>
  <c r="S880" i="26"/>
  <c r="R880" i="26"/>
  <c r="Q880" i="26"/>
  <c r="P880" i="26"/>
  <c r="O880" i="26"/>
  <c r="N880" i="26"/>
  <c r="M880" i="26"/>
  <c r="L880" i="26"/>
  <c r="K880" i="26"/>
  <c r="J880" i="26"/>
  <c r="BP879" i="26"/>
  <c r="BO879" i="26"/>
  <c r="BN879" i="26"/>
  <c r="BM879" i="26"/>
  <c r="BL879" i="26"/>
  <c r="BK879" i="26"/>
  <c r="BJ879" i="26"/>
  <c r="BI879" i="26"/>
  <c r="BH879" i="26"/>
  <c r="BG879" i="26"/>
  <c r="BF879" i="26"/>
  <c r="BE879" i="26"/>
  <c r="BD879" i="26"/>
  <c r="BC879" i="26"/>
  <c r="BB879" i="26"/>
  <c r="BA879" i="26"/>
  <c r="AZ879" i="26"/>
  <c r="AY879" i="26"/>
  <c r="AX879" i="26"/>
  <c r="AW879" i="26"/>
  <c r="AV879" i="26"/>
  <c r="AU879" i="26"/>
  <c r="AT879" i="26"/>
  <c r="AS879" i="26"/>
  <c r="AR879" i="26"/>
  <c r="AQ879" i="26"/>
  <c r="AP879" i="26"/>
  <c r="AO879" i="26"/>
  <c r="AN879" i="26"/>
  <c r="AM879" i="26"/>
  <c r="AL879" i="26"/>
  <c r="AK879" i="26"/>
  <c r="AJ879" i="26"/>
  <c r="AI879" i="26"/>
  <c r="AH879" i="26"/>
  <c r="AG879" i="26"/>
  <c r="AF879" i="26"/>
  <c r="AE879" i="26"/>
  <c r="AD879" i="26"/>
  <c r="AC879" i="26"/>
  <c r="AB879" i="26"/>
  <c r="AA879" i="26"/>
  <c r="Z879" i="26"/>
  <c r="Y879" i="26"/>
  <c r="X879" i="26"/>
  <c r="W879" i="26"/>
  <c r="V879" i="26"/>
  <c r="U879" i="26"/>
  <c r="T879" i="26"/>
  <c r="S879" i="26"/>
  <c r="R879" i="26"/>
  <c r="Q879" i="26"/>
  <c r="P879" i="26"/>
  <c r="O879" i="26"/>
  <c r="N879" i="26"/>
  <c r="M879" i="26"/>
  <c r="L879" i="26"/>
  <c r="K879" i="26"/>
  <c r="J879" i="26"/>
  <c r="BP878" i="26"/>
  <c r="BO878" i="26"/>
  <c r="BN878" i="26"/>
  <c r="BM878" i="26"/>
  <c r="BL878" i="26"/>
  <c r="BK878" i="26"/>
  <c r="BJ878" i="26"/>
  <c r="BI878" i="26"/>
  <c r="BH878" i="26"/>
  <c r="BG878" i="26"/>
  <c r="BF878" i="26"/>
  <c r="BE878" i="26"/>
  <c r="BD878" i="26"/>
  <c r="BC878" i="26"/>
  <c r="BB878" i="26"/>
  <c r="BA878" i="26"/>
  <c r="AZ878" i="26"/>
  <c r="AY878" i="26"/>
  <c r="AX878" i="26"/>
  <c r="AW878" i="26"/>
  <c r="AV878" i="26"/>
  <c r="AU878" i="26"/>
  <c r="AT878" i="26"/>
  <c r="AS878" i="26"/>
  <c r="AR878" i="26"/>
  <c r="AQ878" i="26"/>
  <c r="AP878" i="26"/>
  <c r="AO878" i="26"/>
  <c r="AN878" i="26"/>
  <c r="AM878" i="26"/>
  <c r="AL878" i="26"/>
  <c r="AK878" i="26"/>
  <c r="AJ878" i="26"/>
  <c r="AI878" i="26"/>
  <c r="AH878" i="26"/>
  <c r="AG878" i="26"/>
  <c r="AF878" i="26"/>
  <c r="AE878" i="26"/>
  <c r="AD878" i="26"/>
  <c r="AC878" i="26"/>
  <c r="AB878" i="26"/>
  <c r="AA878" i="26"/>
  <c r="Z878" i="26"/>
  <c r="Y878" i="26"/>
  <c r="X878" i="26"/>
  <c r="W878" i="26"/>
  <c r="V878" i="26"/>
  <c r="U878" i="26"/>
  <c r="T878" i="26"/>
  <c r="S878" i="26"/>
  <c r="R878" i="26"/>
  <c r="Q878" i="26"/>
  <c r="P878" i="26"/>
  <c r="O878" i="26"/>
  <c r="N878" i="26"/>
  <c r="M878" i="26"/>
  <c r="L878" i="26"/>
  <c r="K878" i="26"/>
  <c r="J878" i="26"/>
  <c r="BP877" i="26"/>
  <c r="BO877" i="26"/>
  <c r="BN877" i="26"/>
  <c r="BM877" i="26"/>
  <c r="BL877" i="26"/>
  <c r="BK877" i="26"/>
  <c r="BJ877" i="26"/>
  <c r="BI877" i="26"/>
  <c r="BH877" i="26"/>
  <c r="BG877" i="26"/>
  <c r="BF877" i="26"/>
  <c r="BE877" i="26"/>
  <c r="BD877" i="26"/>
  <c r="BC877" i="26"/>
  <c r="BB877" i="26"/>
  <c r="BA877" i="26"/>
  <c r="AZ877" i="26"/>
  <c r="AY877" i="26"/>
  <c r="AX877" i="26"/>
  <c r="AW877" i="26"/>
  <c r="AV877" i="26"/>
  <c r="AU877" i="26"/>
  <c r="AT877" i="26"/>
  <c r="AS877" i="26"/>
  <c r="AR877" i="26"/>
  <c r="AQ877" i="26"/>
  <c r="AP877" i="26"/>
  <c r="AO877" i="26"/>
  <c r="AN877" i="26"/>
  <c r="AM877" i="26"/>
  <c r="AL877" i="26"/>
  <c r="AK877" i="26"/>
  <c r="AJ877" i="26"/>
  <c r="AI877" i="26"/>
  <c r="AH877" i="26"/>
  <c r="AG877" i="26"/>
  <c r="AF877" i="26"/>
  <c r="AE877" i="26"/>
  <c r="AD877" i="26"/>
  <c r="AC877" i="26"/>
  <c r="AB877" i="26"/>
  <c r="AA877" i="26"/>
  <c r="Z877" i="26"/>
  <c r="Y877" i="26"/>
  <c r="X877" i="26"/>
  <c r="W877" i="26"/>
  <c r="V877" i="26"/>
  <c r="U877" i="26"/>
  <c r="T877" i="26"/>
  <c r="S877" i="26"/>
  <c r="R877" i="26"/>
  <c r="Q877" i="26"/>
  <c r="P877" i="26"/>
  <c r="O877" i="26"/>
  <c r="N877" i="26"/>
  <c r="M877" i="26"/>
  <c r="L877" i="26"/>
  <c r="K877" i="26"/>
  <c r="J877" i="26"/>
  <c r="BP876" i="26"/>
  <c r="BO876" i="26"/>
  <c r="BN876" i="26"/>
  <c r="BM876" i="26"/>
  <c r="BL876" i="26"/>
  <c r="BK876" i="26"/>
  <c r="BJ876" i="26"/>
  <c r="BI876" i="26"/>
  <c r="BH876" i="26"/>
  <c r="BG876" i="26"/>
  <c r="BF876" i="26"/>
  <c r="BE876" i="26"/>
  <c r="BD876" i="26"/>
  <c r="BC876" i="26"/>
  <c r="BB876" i="26"/>
  <c r="BA876" i="26"/>
  <c r="AZ876" i="26"/>
  <c r="AY876" i="26"/>
  <c r="AX876" i="26"/>
  <c r="AW876" i="26"/>
  <c r="AV876" i="26"/>
  <c r="AU876" i="26"/>
  <c r="AT876" i="26"/>
  <c r="AS876" i="26"/>
  <c r="AR876" i="26"/>
  <c r="AQ876" i="26"/>
  <c r="AP876" i="26"/>
  <c r="AO876" i="26"/>
  <c r="AN876" i="26"/>
  <c r="AM876" i="26"/>
  <c r="AL876" i="26"/>
  <c r="AK876" i="26"/>
  <c r="AJ876" i="26"/>
  <c r="AI876" i="26"/>
  <c r="AH876" i="26"/>
  <c r="AG876" i="26"/>
  <c r="AF876" i="26"/>
  <c r="AE876" i="26"/>
  <c r="AD876" i="26"/>
  <c r="AC876" i="26"/>
  <c r="AB876" i="26"/>
  <c r="AA876" i="26"/>
  <c r="Z876" i="26"/>
  <c r="Y876" i="26"/>
  <c r="X876" i="26"/>
  <c r="W876" i="26"/>
  <c r="V876" i="26"/>
  <c r="U876" i="26"/>
  <c r="T876" i="26"/>
  <c r="S876" i="26"/>
  <c r="R876" i="26"/>
  <c r="Q876" i="26"/>
  <c r="P876" i="26"/>
  <c r="O876" i="26"/>
  <c r="N876" i="26"/>
  <c r="M876" i="26"/>
  <c r="L876" i="26"/>
  <c r="K876" i="26"/>
  <c r="J876" i="26"/>
  <c r="BP875" i="26"/>
  <c r="BO875" i="26"/>
  <c r="BN875" i="26"/>
  <c r="BM875" i="26"/>
  <c r="BL875" i="26"/>
  <c r="BK875" i="26"/>
  <c r="BJ875" i="26"/>
  <c r="BI875" i="26"/>
  <c r="BH875" i="26"/>
  <c r="BG875" i="26"/>
  <c r="BF875" i="26"/>
  <c r="BE875" i="26"/>
  <c r="BD875" i="26"/>
  <c r="BC875" i="26"/>
  <c r="BB875" i="26"/>
  <c r="BA875" i="26"/>
  <c r="AZ875" i="26"/>
  <c r="AY875" i="26"/>
  <c r="AX875" i="26"/>
  <c r="AW875" i="26"/>
  <c r="AV875" i="26"/>
  <c r="AU875" i="26"/>
  <c r="AT875" i="26"/>
  <c r="AS875" i="26"/>
  <c r="AR875" i="26"/>
  <c r="AQ875" i="26"/>
  <c r="AP875" i="26"/>
  <c r="AO875" i="26"/>
  <c r="AN875" i="26"/>
  <c r="AM875" i="26"/>
  <c r="AL875" i="26"/>
  <c r="AK875" i="26"/>
  <c r="AJ875" i="26"/>
  <c r="AI875" i="26"/>
  <c r="AH875" i="26"/>
  <c r="AG875" i="26"/>
  <c r="AF875" i="26"/>
  <c r="AE875" i="26"/>
  <c r="AD875" i="26"/>
  <c r="AC875" i="26"/>
  <c r="AB875" i="26"/>
  <c r="AA875" i="26"/>
  <c r="Z875" i="26"/>
  <c r="Y875" i="26"/>
  <c r="X875" i="26"/>
  <c r="W875" i="26"/>
  <c r="V875" i="26"/>
  <c r="U875" i="26"/>
  <c r="T875" i="26"/>
  <c r="S875" i="26"/>
  <c r="R875" i="26"/>
  <c r="Q875" i="26"/>
  <c r="P875" i="26"/>
  <c r="O875" i="26"/>
  <c r="N875" i="26"/>
  <c r="M875" i="26"/>
  <c r="L875" i="26"/>
  <c r="K875" i="26"/>
  <c r="J875" i="26"/>
  <c r="BP874" i="26"/>
  <c r="BO874" i="26"/>
  <c r="BN874" i="26"/>
  <c r="BM874" i="26"/>
  <c r="BL874" i="26"/>
  <c r="BK874" i="26"/>
  <c r="BJ874" i="26"/>
  <c r="BI874" i="26"/>
  <c r="BH874" i="26"/>
  <c r="BG874" i="26"/>
  <c r="BF874" i="26"/>
  <c r="BE874" i="26"/>
  <c r="BD874" i="26"/>
  <c r="BC874" i="26"/>
  <c r="BB874" i="26"/>
  <c r="BA874" i="26"/>
  <c r="AZ874" i="26"/>
  <c r="AY874" i="26"/>
  <c r="AX874" i="26"/>
  <c r="AW874" i="26"/>
  <c r="AV874" i="26"/>
  <c r="AU874" i="26"/>
  <c r="AT874" i="26"/>
  <c r="AS874" i="26"/>
  <c r="AR874" i="26"/>
  <c r="AQ874" i="26"/>
  <c r="AP874" i="26"/>
  <c r="AO874" i="26"/>
  <c r="AN874" i="26"/>
  <c r="AM874" i="26"/>
  <c r="AL874" i="26"/>
  <c r="AK874" i="26"/>
  <c r="AJ874" i="26"/>
  <c r="AI874" i="26"/>
  <c r="AH874" i="26"/>
  <c r="AG874" i="26"/>
  <c r="AF874" i="26"/>
  <c r="AE874" i="26"/>
  <c r="AD874" i="26"/>
  <c r="AC874" i="26"/>
  <c r="AB874" i="26"/>
  <c r="AA874" i="26"/>
  <c r="Z874" i="26"/>
  <c r="Y874" i="26"/>
  <c r="X874" i="26"/>
  <c r="W874" i="26"/>
  <c r="V874" i="26"/>
  <c r="U874" i="26"/>
  <c r="T874" i="26"/>
  <c r="S874" i="26"/>
  <c r="R874" i="26"/>
  <c r="Q874" i="26"/>
  <c r="P874" i="26"/>
  <c r="O874" i="26"/>
  <c r="N874" i="26"/>
  <c r="M874" i="26"/>
  <c r="L874" i="26"/>
  <c r="K874" i="26"/>
  <c r="J874" i="26"/>
  <c r="BP873" i="26"/>
  <c r="BO873" i="26"/>
  <c r="BN873" i="26"/>
  <c r="BM873" i="26"/>
  <c r="BL873" i="26"/>
  <c r="BK873" i="26"/>
  <c r="BJ873" i="26"/>
  <c r="BI873" i="26"/>
  <c r="BH873" i="26"/>
  <c r="BG873" i="26"/>
  <c r="BF873" i="26"/>
  <c r="BE873" i="26"/>
  <c r="BD873" i="26"/>
  <c r="BC873" i="26"/>
  <c r="BB873" i="26"/>
  <c r="BA873" i="26"/>
  <c r="AZ873" i="26"/>
  <c r="AY873" i="26"/>
  <c r="AX873" i="26"/>
  <c r="AW873" i="26"/>
  <c r="AV873" i="26"/>
  <c r="AU873" i="26"/>
  <c r="AT873" i="26"/>
  <c r="AS873" i="26"/>
  <c r="AR873" i="26"/>
  <c r="AQ873" i="26"/>
  <c r="AP873" i="26"/>
  <c r="AO873" i="26"/>
  <c r="AN873" i="26"/>
  <c r="AM873" i="26"/>
  <c r="AL873" i="26"/>
  <c r="AK873" i="26"/>
  <c r="AJ873" i="26"/>
  <c r="AI873" i="26"/>
  <c r="AH873" i="26"/>
  <c r="AG873" i="26"/>
  <c r="AF873" i="26"/>
  <c r="AE873" i="26"/>
  <c r="AD873" i="26"/>
  <c r="AC873" i="26"/>
  <c r="AB873" i="26"/>
  <c r="AA873" i="26"/>
  <c r="Z873" i="26"/>
  <c r="Y873" i="26"/>
  <c r="X873" i="26"/>
  <c r="W873" i="26"/>
  <c r="V873" i="26"/>
  <c r="U873" i="26"/>
  <c r="T873" i="26"/>
  <c r="S873" i="26"/>
  <c r="R873" i="26"/>
  <c r="Q873" i="26"/>
  <c r="P873" i="26"/>
  <c r="O873" i="26"/>
  <c r="N873" i="26"/>
  <c r="M873" i="26"/>
  <c r="L873" i="26"/>
  <c r="K873" i="26"/>
  <c r="J873" i="26"/>
  <c r="BP872" i="26"/>
  <c r="BO872" i="26"/>
  <c r="BN872" i="26"/>
  <c r="BM872" i="26"/>
  <c r="BL872" i="26"/>
  <c r="BK872" i="26"/>
  <c r="BJ872" i="26"/>
  <c r="BI872" i="26"/>
  <c r="BH872" i="26"/>
  <c r="BG872" i="26"/>
  <c r="BF872" i="26"/>
  <c r="BE872" i="26"/>
  <c r="BD872" i="26"/>
  <c r="BC872" i="26"/>
  <c r="BB872" i="26"/>
  <c r="BA872" i="26"/>
  <c r="AZ872" i="26"/>
  <c r="AY872" i="26"/>
  <c r="AX872" i="26"/>
  <c r="AW872" i="26"/>
  <c r="AV872" i="26"/>
  <c r="AU872" i="26"/>
  <c r="AT872" i="26"/>
  <c r="AS872" i="26"/>
  <c r="AR872" i="26"/>
  <c r="AQ872" i="26"/>
  <c r="AP872" i="26"/>
  <c r="AO872" i="26"/>
  <c r="AN872" i="26"/>
  <c r="AM872" i="26"/>
  <c r="AL872" i="26"/>
  <c r="AK872" i="26"/>
  <c r="AJ872" i="26"/>
  <c r="AI872" i="26"/>
  <c r="AH872" i="26"/>
  <c r="AG872" i="26"/>
  <c r="AF872" i="26"/>
  <c r="AE872" i="26"/>
  <c r="AD872" i="26"/>
  <c r="AC872" i="26"/>
  <c r="AB872" i="26"/>
  <c r="AA872" i="26"/>
  <c r="Z872" i="26"/>
  <c r="Y872" i="26"/>
  <c r="X872" i="26"/>
  <c r="W872" i="26"/>
  <c r="V872" i="26"/>
  <c r="U872" i="26"/>
  <c r="T872" i="26"/>
  <c r="S872" i="26"/>
  <c r="R872" i="26"/>
  <c r="Q872" i="26"/>
  <c r="P872" i="26"/>
  <c r="O872" i="26"/>
  <c r="N872" i="26"/>
  <c r="M872" i="26"/>
  <c r="L872" i="26"/>
  <c r="K872" i="26"/>
  <c r="J872" i="26"/>
  <c r="BP871" i="26"/>
  <c r="BO871" i="26"/>
  <c r="BN871" i="26"/>
  <c r="BM871" i="26"/>
  <c r="BL871" i="26"/>
  <c r="BK871" i="26"/>
  <c r="BJ871" i="26"/>
  <c r="BI871" i="26"/>
  <c r="BH871" i="26"/>
  <c r="BG871" i="26"/>
  <c r="BF871" i="26"/>
  <c r="BE871" i="26"/>
  <c r="BD871" i="26"/>
  <c r="BC871" i="26"/>
  <c r="BB871" i="26"/>
  <c r="BA871" i="26"/>
  <c r="AZ871" i="26"/>
  <c r="AY871" i="26"/>
  <c r="AX871" i="26"/>
  <c r="AW871" i="26"/>
  <c r="AV871" i="26"/>
  <c r="AU871" i="26"/>
  <c r="AT871" i="26"/>
  <c r="AS871" i="26"/>
  <c r="AR871" i="26"/>
  <c r="AQ871" i="26"/>
  <c r="AP871" i="26"/>
  <c r="AO871" i="26"/>
  <c r="AN871" i="26"/>
  <c r="AM871" i="26"/>
  <c r="AL871" i="26"/>
  <c r="AK871" i="26"/>
  <c r="AJ871" i="26"/>
  <c r="AI871" i="26"/>
  <c r="AH871" i="26"/>
  <c r="AG871" i="26"/>
  <c r="AF871" i="26"/>
  <c r="AE871" i="26"/>
  <c r="AD871" i="26"/>
  <c r="AC871" i="26"/>
  <c r="AB871" i="26"/>
  <c r="AA871" i="26"/>
  <c r="Z871" i="26"/>
  <c r="Y871" i="26"/>
  <c r="X871" i="26"/>
  <c r="W871" i="26"/>
  <c r="V871" i="26"/>
  <c r="U871" i="26"/>
  <c r="T871" i="26"/>
  <c r="S871" i="26"/>
  <c r="R871" i="26"/>
  <c r="Q871" i="26"/>
  <c r="P871" i="26"/>
  <c r="O871" i="26"/>
  <c r="N871" i="26"/>
  <c r="M871" i="26"/>
  <c r="L871" i="26"/>
  <c r="K871" i="26"/>
  <c r="J871" i="26"/>
  <c r="BP870" i="26"/>
  <c r="BO870" i="26"/>
  <c r="BN870" i="26"/>
  <c r="BM870" i="26"/>
  <c r="BL870" i="26"/>
  <c r="BK870" i="26"/>
  <c r="BJ870" i="26"/>
  <c r="BI870" i="26"/>
  <c r="BH870" i="26"/>
  <c r="BG870" i="26"/>
  <c r="BF870" i="26"/>
  <c r="BE870" i="26"/>
  <c r="BD870" i="26"/>
  <c r="BC870" i="26"/>
  <c r="BB870" i="26"/>
  <c r="BA870" i="26"/>
  <c r="AZ870" i="26"/>
  <c r="AY870" i="26"/>
  <c r="AX870" i="26"/>
  <c r="AW870" i="26"/>
  <c r="AV870" i="26"/>
  <c r="AU870" i="26"/>
  <c r="AT870" i="26"/>
  <c r="AS870" i="26"/>
  <c r="AR870" i="26"/>
  <c r="AQ870" i="26"/>
  <c r="AP870" i="26"/>
  <c r="AO870" i="26"/>
  <c r="AN870" i="26"/>
  <c r="AM870" i="26"/>
  <c r="AL870" i="26"/>
  <c r="AK870" i="26"/>
  <c r="AJ870" i="26"/>
  <c r="AI870" i="26"/>
  <c r="AH870" i="26"/>
  <c r="AG870" i="26"/>
  <c r="AF870" i="26"/>
  <c r="AE870" i="26"/>
  <c r="AD870" i="26"/>
  <c r="AC870" i="26"/>
  <c r="AB870" i="26"/>
  <c r="AA870" i="26"/>
  <c r="Z870" i="26"/>
  <c r="Y870" i="26"/>
  <c r="X870" i="26"/>
  <c r="W870" i="26"/>
  <c r="V870" i="26"/>
  <c r="U870" i="26"/>
  <c r="T870" i="26"/>
  <c r="S870" i="26"/>
  <c r="R870" i="26"/>
  <c r="Q870" i="26"/>
  <c r="P870" i="26"/>
  <c r="O870" i="26"/>
  <c r="N870" i="26"/>
  <c r="M870" i="26"/>
  <c r="L870" i="26"/>
  <c r="K870" i="26"/>
  <c r="J870" i="26"/>
  <c r="BP869" i="26"/>
  <c r="BO869" i="26"/>
  <c r="BN869" i="26"/>
  <c r="BM869" i="26"/>
  <c r="BL869" i="26"/>
  <c r="BK869" i="26"/>
  <c r="BJ869" i="26"/>
  <c r="BI869" i="26"/>
  <c r="BH869" i="26"/>
  <c r="BG869" i="26"/>
  <c r="BF869" i="26"/>
  <c r="BE869" i="26"/>
  <c r="BD869" i="26"/>
  <c r="BC869" i="26"/>
  <c r="BB869" i="26"/>
  <c r="BA869" i="26"/>
  <c r="AZ869" i="26"/>
  <c r="AY869" i="26"/>
  <c r="AX869" i="26"/>
  <c r="AW869" i="26"/>
  <c r="AV869" i="26"/>
  <c r="AU869" i="26"/>
  <c r="AT869" i="26"/>
  <c r="AS869" i="26"/>
  <c r="AR869" i="26"/>
  <c r="AQ869" i="26"/>
  <c r="AP869" i="26"/>
  <c r="AO869" i="26"/>
  <c r="AN869" i="26"/>
  <c r="AM869" i="26"/>
  <c r="AL869" i="26"/>
  <c r="AK869" i="26"/>
  <c r="AJ869" i="26"/>
  <c r="AI869" i="26"/>
  <c r="AH869" i="26"/>
  <c r="AG869" i="26"/>
  <c r="AF869" i="26"/>
  <c r="AE869" i="26"/>
  <c r="AD869" i="26"/>
  <c r="AC869" i="26"/>
  <c r="AB869" i="26"/>
  <c r="AA869" i="26"/>
  <c r="Z869" i="26"/>
  <c r="Y869" i="26"/>
  <c r="X869" i="26"/>
  <c r="W869" i="26"/>
  <c r="V869" i="26"/>
  <c r="U869" i="26"/>
  <c r="T869" i="26"/>
  <c r="S869" i="26"/>
  <c r="R869" i="26"/>
  <c r="Q869" i="26"/>
  <c r="P869" i="26"/>
  <c r="O869" i="26"/>
  <c r="N869" i="26"/>
  <c r="M869" i="26"/>
  <c r="L869" i="26"/>
  <c r="K869" i="26"/>
  <c r="J869" i="26"/>
  <c r="BP868" i="26"/>
  <c r="BO868" i="26"/>
  <c r="BN868" i="26"/>
  <c r="BM868" i="26"/>
  <c r="BL868" i="26"/>
  <c r="BK868" i="26"/>
  <c r="BJ868" i="26"/>
  <c r="BI868" i="26"/>
  <c r="BH868" i="26"/>
  <c r="BG868" i="26"/>
  <c r="BF868" i="26"/>
  <c r="BE868" i="26"/>
  <c r="BD868" i="26"/>
  <c r="BC868" i="26"/>
  <c r="BB868" i="26"/>
  <c r="BA868" i="26"/>
  <c r="AZ868" i="26"/>
  <c r="AY868" i="26"/>
  <c r="AX868" i="26"/>
  <c r="AW868" i="26"/>
  <c r="AV868" i="26"/>
  <c r="AU868" i="26"/>
  <c r="AT868" i="26"/>
  <c r="AS868" i="26"/>
  <c r="AR868" i="26"/>
  <c r="AQ868" i="26"/>
  <c r="AP868" i="26"/>
  <c r="AO868" i="26"/>
  <c r="AN868" i="26"/>
  <c r="AM868" i="26"/>
  <c r="AL868" i="26"/>
  <c r="AK868" i="26"/>
  <c r="AJ868" i="26"/>
  <c r="AI868" i="26"/>
  <c r="AH868" i="26"/>
  <c r="AG868" i="26"/>
  <c r="AF868" i="26"/>
  <c r="AE868" i="26"/>
  <c r="AD868" i="26"/>
  <c r="AC868" i="26"/>
  <c r="AB868" i="26"/>
  <c r="AA868" i="26"/>
  <c r="Z868" i="26"/>
  <c r="Y868" i="26"/>
  <c r="X868" i="26"/>
  <c r="W868" i="26"/>
  <c r="V868" i="26"/>
  <c r="U868" i="26"/>
  <c r="T868" i="26"/>
  <c r="S868" i="26"/>
  <c r="R868" i="26"/>
  <c r="Q868" i="26"/>
  <c r="P868" i="26"/>
  <c r="O868" i="26"/>
  <c r="N868" i="26"/>
  <c r="M868" i="26"/>
  <c r="L868" i="26"/>
  <c r="K868" i="26"/>
  <c r="J868" i="26"/>
  <c r="BP867" i="26"/>
  <c r="BO867" i="26"/>
  <c r="BN867" i="26"/>
  <c r="BM867" i="26"/>
  <c r="BL867" i="26"/>
  <c r="BK867" i="26"/>
  <c r="BJ867" i="26"/>
  <c r="BI867" i="26"/>
  <c r="BH867" i="26"/>
  <c r="BG867" i="26"/>
  <c r="BF867" i="26"/>
  <c r="BE867" i="26"/>
  <c r="BD867" i="26"/>
  <c r="BC867" i="26"/>
  <c r="BB867" i="26"/>
  <c r="BA867" i="26"/>
  <c r="AZ867" i="26"/>
  <c r="AY867" i="26"/>
  <c r="AX867" i="26"/>
  <c r="AW867" i="26"/>
  <c r="AV867" i="26"/>
  <c r="AU867" i="26"/>
  <c r="AT867" i="26"/>
  <c r="AS867" i="26"/>
  <c r="AR867" i="26"/>
  <c r="AQ867" i="26"/>
  <c r="AP867" i="26"/>
  <c r="AO867" i="26"/>
  <c r="AN867" i="26"/>
  <c r="AM867" i="26"/>
  <c r="AL867" i="26"/>
  <c r="AK867" i="26"/>
  <c r="AJ867" i="26"/>
  <c r="AI867" i="26"/>
  <c r="AH867" i="26"/>
  <c r="AG867" i="26"/>
  <c r="AF867" i="26"/>
  <c r="AE867" i="26"/>
  <c r="AD867" i="26"/>
  <c r="AC867" i="26"/>
  <c r="AB867" i="26"/>
  <c r="AA867" i="26"/>
  <c r="Z867" i="26"/>
  <c r="Y867" i="26"/>
  <c r="X867" i="26"/>
  <c r="W867" i="26"/>
  <c r="V867" i="26"/>
  <c r="U867" i="26"/>
  <c r="T867" i="26"/>
  <c r="S867" i="26"/>
  <c r="R867" i="26"/>
  <c r="Q867" i="26"/>
  <c r="P867" i="26"/>
  <c r="O867" i="26"/>
  <c r="N867" i="26"/>
  <c r="M867" i="26"/>
  <c r="L867" i="26"/>
  <c r="K867" i="26"/>
  <c r="J867" i="26"/>
  <c r="BP866" i="26"/>
  <c r="BO866" i="26"/>
  <c r="BN866" i="26"/>
  <c r="BM866" i="26"/>
  <c r="BL866" i="26"/>
  <c r="BK866" i="26"/>
  <c r="BJ866" i="26"/>
  <c r="BI866" i="26"/>
  <c r="BH866" i="26"/>
  <c r="BG866" i="26"/>
  <c r="BF866" i="26"/>
  <c r="BE866" i="26"/>
  <c r="BD866" i="26"/>
  <c r="BC866" i="26"/>
  <c r="BB866" i="26"/>
  <c r="BA866" i="26"/>
  <c r="AZ866" i="26"/>
  <c r="AY866" i="26"/>
  <c r="AX866" i="26"/>
  <c r="AW866" i="26"/>
  <c r="AV866" i="26"/>
  <c r="AU866" i="26"/>
  <c r="AT866" i="26"/>
  <c r="AS866" i="26"/>
  <c r="AR866" i="26"/>
  <c r="AQ866" i="26"/>
  <c r="AP866" i="26"/>
  <c r="AO866" i="26"/>
  <c r="AN866" i="26"/>
  <c r="AM866" i="26"/>
  <c r="AL866" i="26"/>
  <c r="AK866" i="26"/>
  <c r="AJ866" i="26"/>
  <c r="AI866" i="26"/>
  <c r="AH866" i="26"/>
  <c r="AG866" i="26"/>
  <c r="AF866" i="26"/>
  <c r="AE866" i="26"/>
  <c r="AD866" i="26"/>
  <c r="AC866" i="26"/>
  <c r="AB866" i="26"/>
  <c r="AA866" i="26"/>
  <c r="Z866" i="26"/>
  <c r="Y866" i="26"/>
  <c r="X866" i="26"/>
  <c r="W866" i="26"/>
  <c r="V866" i="26"/>
  <c r="U866" i="26"/>
  <c r="T866" i="26"/>
  <c r="S866" i="26"/>
  <c r="R866" i="26"/>
  <c r="Q866" i="26"/>
  <c r="P866" i="26"/>
  <c r="O866" i="26"/>
  <c r="N866" i="26"/>
  <c r="M866" i="26"/>
  <c r="L866" i="26"/>
  <c r="K866" i="26"/>
  <c r="J866" i="26"/>
  <c r="BP865" i="26"/>
  <c r="BO865" i="26"/>
  <c r="BN865" i="26"/>
  <c r="BM865" i="26"/>
  <c r="BL865" i="26"/>
  <c r="BK865" i="26"/>
  <c r="BJ865" i="26"/>
  <c r="BI865" i="26"/>
  <c r="BH865" i="26"/>
  <c r="BG865" i="26"/>
  <c r="BF865" i="26"/>
  <c r="BE865" i="26"/>
  <c r="BD865" i="26"/>
  <c r="BC865" i="26"/>
  <c r="BB865" i="26"/>
  <c r="BA865" i="26"/>
  <c r="AZ865" i="26"/>
  <c r="AY865" i="26"/>
  <c r="AX865" i="26"/>
  <c r="AW865" i="26"/>
  <c r="AV865" i="26"/>
  <c r="AU865" i="26"/>
  <c r="AT865" i="26"/>
  <c r="AS865" i="26"/>
  <c r="AR865" i="26"/>
  <c r="AQ865" i="26"/>
  <c r="AP865" i="26"/>
  <c r="AO865" i="26"/>
  <c r="AN865" i="26"/>
  <c r="AM865" i="26"/>
  <c r="AL865" i="26"/>
  <c r="AK865" i="26"/>
  <c r="AJ865" i="26"/>
  <c r="AI865" i="26"/>
  <c r="AH865" i="26"/>
  <c r="AG865" i="26"/>
  <c r="AF865" i="26"/>
  <c r="AE865" i="26"/>
  <c r="AD865" i="26"/>
  <c r="AC865" i="26"/>
  <c r="AB865" i="26"/>
  <c r="AA865" i="26"/>
  <c r="Z865" i="26"/>
  <c r="Y865" i="26"/>
  <c r="X865" i="26"/>
  <c r="W865" i="26"/>
  <c r="V865" i="26"/>
  <c r="U865" i="26"/>
  <c r="T865" i="26"/>
  <c r="S865" i="26"/>
  <c r="R865" i="26"/>
  <c r="Q865" i="26"/>
  <c r="P865" i="26"/>
  <c r="O865" i="26"/>
  <c r="N865" i="26"/>
  <c r="M865" i="26"/>
  <c r="L865" i="26"/>
  <c r="K865" i="26"/>
  <c r="J865" i="26"/>
  <c r="BP864" i="26"/>
  <c r="BO864" i="26"/>
  <c r="BN864" i="26"/>
  <c r="BM864" i="26"/>
  <c r="BL864" i="26"/>
  <c r="BK864" i="26"/>
  <c r="BJ864" i="26"/>
  <c r="BI864" i="26"/>
  <c r="BH864" i="26"/>
  <c r="BG864" i="26"/>
  <c r="BF864" i="26"/>
  <c r="BE864" i="26"/>
  <c r="BD864" i="26"/>
  <c r="BC864" i="26"/>
  <c r="BB864" i="26"/>
  <c r="BA864" i="26"/>
  <c r="AZ864" i="26"/>
  <c r="AY864" i="26"/>
  <c r="AX864" i="26"/>
  <c r="AW864" i="26"/>
  <c r="AV864" i="26"/>
  <c r="AU864" i="26"/>
  <c r="AT864" i="26"/>
  <c r="AS864" i="26"/>
  <c r="AR864" i="26"/>
  <c r="AQ864" i="26"/>
  <c r="AP864" i="26"/>
  <c r="AO864" i="26"/>
  <c r="AN864" i="26"/>
  <c r="AM864" i="26"/>
  <c r="AL864" i="26"/>
  <c r="AK864" i="26"/>
  <c r="AJ864" i="26"/>
  <c r="AI864" i="26"/>
  <c r="AH864" i="26"/>
  <c r="AG864" i="26"/>
  <c r="AF864" i="26"/>
  <c r="AE864" i="26"/>
  <c r="AD864" i="26"/>
  <c r="AC864" i="26"/>
  <c r="AB864" i="26"/>
  <c r="AA864" i="26"/>
  <c r="Z864" i="26"/>
  <c r="Y864" i="26"/>
  <c r="X864" i="26"/>
  <c r="W864" i="26"/>
  <c r="V864" i="26"/>
  <c r="U864" i="26"/>
  <c r="T864" i="26"/>
  <c r="S864" i="26"/>
  <c r="R864" i="26"/>
  <c r="Q864" i="26"/>
  <c r="P864" i="26"/>
  <c r="O864" i="26"/>
  <c r="N864" i="26"/>
  <c r="M864" i="26"/>
  <c r="L864" i="26"/>
  <c r="K864" i="26"/>
  <c r="J864" i="26"/>
  <c r="BP863" i="26"/>
  <c r="BO863" i="26"/>
  <c r="BN863" i="26"/>
  <c r="BM863" i="26"/>
  <c r="BL863" i="26"/>
  <c r="BK863" i="26"/>
  <c r="BJ863" i="26"/>
  <c r="BI863" i="26"/>
  <c r="BH863" i="26"/>
  <c r="BG863" i="26"/>
  <c r="BF863" i="26"/>
  <c r="BE863" i="26"/>
  <c r="BD863" i="26"/>
  <c r="BC863" i="26"/>
  <c r="BB863" i="26"/>
  <c r="BA863" i="26"/>
  <c r="AZ863" i="26"/>
  <c r="AY863" i="26"/>
  <c r="AX863" i="26"/>
  <c r="AW863" i="26"/>
  <c r="AV863" i="26"/>
  <c r="AU863" i="26"/>
  <c r="AT863" i="26"/>
  <c r="AS863" i="26"/>
  <c r="AR863" i="26"/>
  <c r="AQ863" i="26"/>
  <c r="AP863" i="26"/>
  <c r="AO863" i="26"/>
  <c r="AN863" i="26"/>
  <c r="AM863" i="26"/>
  <c r="AL863" i="26"/>
  <c r="AK863" i="26"/>
  <c r="AJ863" i="26"/>
  <c r="AI863" i="26"/>
  <c r="AH863" i="26"/>
  <c r="AG863" i="26"/>
  <c r="AF863" i="26"/>
  <c r="AE863" i="26"/>
  <c r="AD863" i="26"/>
  <c r="AC863" i="26"/>
  <c r="AB863" i="26"/>
  <c r="AA863" i="26"/>
  <c r="Z863" i="26"/>
  <c r="Y863" i="26"/>
  <c r="X863" i="26"/>
  <c r="W863" i="26"/>
  <c r="V863" i="26"/>
  <c r="U863" i="26"/>
  <c r="T863" i="26"/>
  <c r="S863" i="26"/>
  <c r="R863" i="26"/>
  <c r="Q863" i="26"/>
  <c r="P863" i="26"/>
  <c r="O863" i="26"/>
  <c r="N863" i="26"/>
  <c r="M863" i="26"/>
  <c r="L863" i="26"/>
  <c r="K863" i="26"/>
  <c r="J863" i="26"/>
  <c r="BP862" i="26"/>
  <c r="BO862" i="26"/>
  <c r="BN862" i="26"/>
  <c r="BM862" i="26"/>
  <c r="BL862" i="26"/>
  <c r="BK862" i="26"/>
  <c r="BJ862" i="26"/>
  <c r="BI862" i="26"/>
  <c r="BH862" i="26"/>
  <c r="BG862" i="26"/>
  <c r="BF862" i="26"/>
  <c r="BE862" i="26"/>
  <c r="BD862" i="26"/>
  <c r="BC862" i="26"/>
  <c r="BB862" i="26"/>
  <c r="BA862" i="26"/>
  <c r="AZ862" i="26"/>
  <c r="AY862" i="26"/>
  <c r="AX862" i="26"/>
  <c r="AW862" i="26"/>
  <c r="AV862" i="26"/>
  <c r="AU862" i="26"/>
  <c r="AT862" i="26"/>
  <c r="AS862" i="26"/>
  <c r="AR862" i="26"/>
  <c r="AQ862" i="26"/>
  <c r="AP862" i="26"/>
  <c r="AO862" i="26"/>
  <c r="AN862" i="26"/>
  <c r="AM862" i="26"/>
  <c r="AL862" i="26"/>
  <c r="AK862" i="26"/>
  <c r="AJ862" i="26"/>
  <c r="AI862" i="26"/>
  <c r="AH862" i="26"/>
  <c r="AG862" i="26"/>
  <c r="AF862" i="26"/>
  <c r="AE862" i="26"/>
  <c r="AD862" i="26"/>
  <c r="AC862" i="26"/>
  <c r="AB862" i="26"/>
  <c r="AA862" i="26"/>
  <c r="Z862" i="26"/>
  <c r="Y862" i="26"/>
  <c r="X862" i="26"/>
  <c r="W862" i="26"/>
  <c r="V862" i="26"/>
  <c r="U862" i="26"/>
  <c r="T862" i="26"/>
  <c r="S862" i="26"/>
  <c r="R862" i="26"/>
  <c r="Q862" i="26"/>
  <c r="P862" i="26"/>
  <c r="O862" i="26"/>
  <c r="N862" i="26"/>
  <c r="M862" i="26"/>
  <c r="L862" i="26"/>
  <c r="K862" i="26"/>
  <c r="J862" i="26"/>
  <c r="BP861" i="26"/>
  <c r="BO861" i="26"/>
  <c r="BN861" i="26"/>
  <c r="BM861" i="26"/>
  <c r="BL861" i="26"/>
  <c r="BK861" i="26"/>
  <c r="BJ861" i="26"/>
  <c r="BI861" i="26"/>
  <c r="BH861" i="26"/>
  <c r="BG861" i="26"/>
  <c r="BF861" i="26"/>
  <c r="BE861" i="26"/>
  <c r="BD861" i="26"/>
  <c r="BC861" i="26"/>
  <c r="BB861" i="26"/>
  <c r="BA861" i="26"/>
  <c r="AZ861" i="26"/>
  <c r="AY861" i="26"/>
  <c r="AX861" i="26"/>
  <c r="AW861" i="26"/>
  <c r="AV861" i="26"/>
  <c r="AU861" i="26"/>
  <c r="AT861" i="26"/>
  <c r="AS861" i="26"/>
  <c r="AR861" i="26"/>
  <c r="AQ861" i="26"/>
  <c r="AP861" i="26"/>
  <c r="AO861" i="26"/>
  <c r="AN861" i="26"/>
  <c r="AM861" i="26"/>
  <c r="AL861" i="26"/>
  <c r="AK861" i="26"/>
  <c r="AJ861" i="26"/>
  <c r="AI861" i="26"/>
  <c r="AH861" i="26"/>
  <c r="AG861" i="26"/>
  <c r="AF861" i="26"/>
  <c r="AE861" i="26"/>
  <c r="AD861" i="26"/>
  <c r="AC861" i="26"/>
  <c r="AB861" i="26"/>
  <c r="AA861" i="26"/>
  <c r="Z861" i="26"/>
  <c r="Y861" i="26"/>
  <c r="X861" i="26"/>
  <c r="W861" i="26"/>
  <c r="V861" i="26"/>
  <c r="U861" i="26"/>
  <c r="T861" i="26"/>
  <c r="S861" i="26"/>
  <c r="R861" i="26"/>
  <c r="Q861" i="26"/>
  <c r="P861" i="26"/>
  <c r="O861" i="26"/>
  <c r="N861" i="26"/>
  <c r="M861" i="26"/>
  <c r="L861" i="26"/>
  <c r="K861" i="26"/>
  <c r="J861" i="26"/>
  <c r="BP860" i="26"/>
  <c r="BO860" i="26"/>
  <c r="BN860" i="26"/>
  <c r="BM860" i="26"/>
  <c r="BL860" i="26"/>
  <c r="BK860" i="26"/>
  <c r="BJ860" i="26"/>
  <c r="BI860" i="26"/>
  <c r="BH860" i="26"/>
  <c r="BG860" i="26"/>
  <c r="BF860" i="26"/>
  <c r="BE860" i="26"/>
  <c r="BD860" i="26"/>
  <c r="BC860" i="26"/>
  <c r="BB860" i="26"/>
  <c r="BA860" i="26"/>
  <c r="AZ860" i="26"/>
  <c r="AY860" i="26"/>
  <c r="AX860" i="26"/>
  <c r="AW860" i="26"/>
  <c r="AV860" i="26"/>
  <c r="AU860" i="26"/>
  <c r="AT860" i="26"/>
  <c r="AS860" i="26"/>
  <c r="AR860" i="26"/>
  <c r="AQ860" i="26"/>
  <c r="AP860" i="26"/>
  <c r="AO860" i="26"/>
  <c r="AN860" i="26"/>
  <c r="AM860" i="26"/>
  <c r="AL860" i="26"/>
  <c r="AK860" i="26"/>
  <c r="AJ860" i="26"/>
  <c r="AI860" i="26"/>
  <c r="AH860" i="26"/>
  <c r="AG860" i="26"/>
  <c r="AF860" i="26"/>
  <c r="AE860" i="26"/>
  <c r="AD860" i="26"/>
  <c r="AC860" i="26"/>
  <c r="AB860" i="26"/>
  <c r="AA860" i="26"/>
  <c r="Z860" i="26"/>
  <c r="Y860" i="26"/>
  <c r="X860" i="26"/>
  <c r="W860" i="26"/>
  <c r="V860" i="26"/>
  <c r="U860" i="26"/>
  <c r="T860" i="26"/>
  <c r="S860" i="26"/>
  <c r="R860" i="26"/>
  <c r="Q860" i="26"/>
  <c r="P860" i="26"/>
  <c r="O860" i="26"/>
  <c r="N860" i="26"/>
  <c r="M860" i="26"/>
  <c r="L860" i="26"/>
  <c r="K860" i="26"/>
  <c r="J860" i="26"/>
  <c r="BP859" i="26"/>
  <c r="BO859" i="26"/>
  <c r="BN859" i="26"/>
  <c r="BM859" i="26"/>
  <c r="BL859" i="26"/>
  <c r="BK859" i="26"/>
  <c r="BJ859" i="26"/>
  <c r="BI859" i="26"/>
  <c r="BH859" i="26"/>
  <c r="BG859" i="26"/>
  <c r="BF859" i="26"/>
  <c r="BE859" i="26"/>
  <c r="BD859" i="26"/>
  <c r="BC859" i="26"/>
  <c r="BB859" i="26"/>
  <c r="BA859" i="26"/>
  <c r="AZ859" i="26"/>
  <c r="AY859" i="26"/>
  <c r="AX859" i="26"/>
  <c r="AW859" i="26"/>
  <c r="AV859" i="26"/>
  <c r="AU859" i="26"/>
  <c r="AT859" i="26"/>
  <c r="AS859" i="26"/>
  <c r="AR859" i="26"/>
  <c r="AQ859" i="26"/>
  <c r="AP859" i="26"/>
  <c r="AO859" i="26"/>
  <c r="AN859" i="26"/>
  <c r="AM859" i="26"/>
  <c r="AL859" i="26"/>
  <c r="AK859" i="26"/>
  <c r="AJ859" i="26"/>
  <c r="AI859" i="26"/>
  <c r="AH859" i="26"/>
  <c r="AG859" i="26"/>
  <c r="AF859" i="26"/>
  <c r="AE859" i="26"/>
  <c r="AD859" i="26"/>
  <c r="AC859" i="26"/>
  <c r="AB859" i="26"/>
  <c r="AA859" i="26"/>
  <c r="Z859" i="26"/>
  <c r="Y859" i="26"/>
  <c r="X859" i="26"/>
  <c r="W859" i="26"/>
  <c r="V859" i="26"/>
  <c r="U859" i="26"/>
  <c r="T859" i="26"/>
  <c r="S859" i="26"/>
  <c r="R859" i="26"/>
  <c r="Q859" i="26"/>
  <c r="P859" i="26"/>
  <c r="O859" i="26"/>
  <c r="N859" i="26"/>
  <c r="M859" i="26"/>
  <c r="L859" i="26"/>
  <c r="K859" i="26"/>
  <c r="J859" i="26"/>
  <c r="BP858" i="26"/>
  <c r="BO858" i="26"/>
  <c r="BN858" i="26"/>
  <c r="BM858" i="26"/>
  <c r="BL858" i="26"/>
  <c r="BK858" i="26"/>
  <c r="BJ858" i="26"/>
  <c r="BI858" i="26"/>
  <c r="BH858" i="26"/>
  <c r="BG858" i="26"/>
  <c r="BF858" i="26"/>
  <c r="BE858" i="26"/>
  <c r="BD858" i="26"/>
  <c r="BC858" i="26"/>
  <c r="BB858" i="26"/>
  <c r="BA858" i="26"/>
  <c r="AZ858" i="26"/>
  <c r="AY858" i="26"/>
  <c r="AX858" i="26"/>
  <c r="AW858" i="26"/>
  <c r="AV858" i="26"/>
  <c r="AU858" i="26"/>
  <c r="AT858" i="26"/>
  <c r="AS858" i="26"/>
  <c r="AR858" i="26"/>
  <c r="AQ858" i="26"/>
  <c r="AP858" i="26"/>
  <c r="AO858" i="26"/>
  <c r="AN858" i="26"/>
  <c r="AM858" i="26"/>
  <c r="AL858" i="26"/>
  <c r="AK858" i="26"/>
  <c r="AJ858" i="26"/>
  <c r="AI858" i="26"/>
  <c r="AH858" i="26"/>
  <c r="AG858" i="26"/>
  <c r="AF858" i="26"/>
  <c r="AE858" i="26"/>
  <c r="AD858" i="26"/>
  <c r="AC858" i="26"/>
  <c r="AB858" i="26"/>
  <c r="AA858" i="26"/>
  <c r="Z858" i="26"/>
  <c r="Y858" i="26"/>
  <c r="X858" i="26"/>
  <c r="W858" i="26"/>
  <c r="V858" i="26"/>
  <c r="U858" i="26"/>
  <c r="T858" i="26"/>
  <c r="S858" i="26"/>
  <c r="R858" i="26"/>
  <c r="Q858" i="26"/>
  <c r="P858" i="26"/>
  <c r="O858" i="26"/>
  <c r="N858" i="26"/>
  <c r="M858" i="26"/>
  <c r="L858" i="26"/>
  <c r="K858" i="26"/>
  <c r="J858" i="26"/>
  <c r="BP857" i="26"/>
  <c r="BO857" i="26"/>
  <c r="BN857" i="26"/>
  <c r="BM857" i="26"/>
  <c r="BL857" i="26"/>
  <c r="BK857" i="26"/>
  <c r="BJ857" i="26"/>
  <c r="BI857" i="26"/>
  <c r="BH857" i="26"/>
  <c r="BG857" i="26"/>
  <c r="BF857" i="26"/>
  <c r="BE857" i="26"/>
  <c r="BD857" i="26"/>
  <c r="BC857" i="26"/>
  <c r="BB857" i="26"/>
  <c r="BA857" i="26"/>
  <c r="AZ857" i="26"/>
  <c r="AY857" i="26"/>
  <c r="AX857" i="26"/>
  <c r="AW857" i="26"/>
  <c r="AV857" i="26"/>
  <c r="AU857" i="26"/>
  <c r="AT857" i="26"/>
  <c r="AS857" i="26"/>
  <c r="AR857" i="26"/>
  <c r="AQ857" i="26"/>
  <c r="AP857" i="26"/>
  <c r="AO857" i="26"/>
  <c r="AN857" i="26"/>
  <c r="AM857" i="26"/>
  <c r="AL857" i="26"/>
  <c r="AK857" i="26"/>
  <c r="AJ857" i="26"/>
  <c r="AI857" i="26"/>
  <c r="AH857" i="26"/>
  <c r="AG857" i="26"/>
  <c r="AF857" i="26"/>
  <c r="AE857" i="26"/>
  <c r="AD857" i="26"/>
  <c r="AC857" i="26"/>
  <c r="AB857" i="26"/>
  <c r="AA857" i="26"/>
  <c r="Z857" i="26"/>
  <c r="Y857" i="26"/>
  <c r="X857" i="26"/>
  <c r="W857" i="26"/>
  <c r="V857" i="26"/>
  <c r="U857" i="26"/>
  <c r="T857" i="26"/>
  <c r="S857" i="26"/>
  <c r="R857" i="26"/>
  <c r="Q857" i="26"/>
  <c r="P857" i="26"/>
  <c r="O857" i="26"/>
  <c r="N857" i="26"/>
  <c r="M857" i="26"/>
  <c r="L857" i="26"/>
  <c r="K857" i="26"/>
  <c r="J857" i="26"/>
  <c r="BP856" i="26"/>
  <c r="BO856" i="26"/>
  <c r="BN856" i="26"/>
  <c r="BM856" i="26"/>
  <c r="BL856" i="26"/>
  <c r="BK856" i="26"/>
  <c r="BJ856" i="26"/>
  <c r="BI856" i="26"/>
  <c r="BH856" i="26"/>
  <c r="BG856" i="26"/>
  <c r="BF856" i="26"/>
  <c r="BE856" i="26"/>
  <c r="BD856" i="26"/>
  <c r="BC856" i="26"/>
  <c r="BB856" i="26"/>
  <c r="BA856" i="26"/>
  <c r="AZ856" i="26"/>
  <c r="AY856" i="26"/>
  <c r="AX856" i="26"/>
  <c r="AW856" i="26"/>
  <c r="AV856" i="26"/>
  <c r="AU856" i="26"/>
  <c r="AT856" i="26"/>
  <c r="AS856" i="26"/>
  <c r="AR856" i="26"/>
  <c r="AQ856" i="26"/>
  <c r="AP856" i="26"/>
  <c r="AO856" i="26"/>
  <c r="AN856" i="26"/>
  <c r="AM856" i="26"/>
  <c r="AL856" i="26"/>
  <c r="AK856" i="26"/>
  <c r="AJ856" i="26"/>
  <c r="AI856" i="26"/>
  <c r="AH856" i="26"/>
  <c r="AG856" i="26"/>
  <c r="AF856" i="26"/>
  <c r="AE856" i="26"/>
  <c r="AD856" i="26"/>
  <c r="AC856" i="26"/>
  <c r="AB856" i="26"/>
  <c r="AA856" i="26"/>
  <c r="Z856" i="26"/>
  <c r="Y856" i="26"/>
  <c r="X856" i="26"/>
  <c r="W856" i="26"/>
  <c r="V856" i="26"/>
  <c r="U856" i="26"/>
  <c r="T856" i="26"/>
  <c r="S856" i="26"/>
  <c r="R856" i="26"/>
  <c r="Q856" i="26"/>
  <c r="P856" i="26"/>
  <c r="O856" i="26"/>
  <c r="N856" i="26"/>
  <c r="M856" i="26"/>
  <c r="L856" i="26"/>
  <c r="K856" i="26"/>
  <c r="J856" i="26"/>
  <c r="BP855" i="26"/>
  <c r="BO855" i="26"/>
  <c r="BN855" i="26"/>
  <c r="BM855" i="26"/>
  <c r="BL855" i="26"/>
  <c r="BK855" i="26"/>
  <c r="BJ855" i="26"/>
  <c r="BI855" i="26"/>
  <c r="BH855" i="26"/>
  <c r="BG855" i="26"/>
  <c r="BF855" i="26"/>
  <c r="BE855" i="26"/>
  <c r="BD855" i="26"/>
  <c r="BC855" i="26"/>
  <c r="BB855" i="26"/>
  <c r="BA855" i="26"/>
  <c r="AZ855" i="26"/>
  <c r="AY855" i="26"/>
  <c r="AX855" i="26"/>
  <c r="AW855" i="26"/>
  <c r="AV855" i="26"/>
  <c r="AU855" i="26"/>
  <c r="AT855" i="26"/>
  <c r="AS855" i="26"/>
  <c r="AR855" i="26"/>
  <c r="AQ855" i="26"/>
  <c r="AP855" i="26"/>
  <c r="AO855" i="26"/>
  <c r="AN855" i="26"/>
  <c r="AM855" i="26"/>
  <c r="AL855" i="26"/>
  <c r="AK855" i="26"/>
  <c r="AJ855" i="26"/>
  <c r="AI855" i="26"/>
  <c r="AH855" i="26"/>
  <c r="AG855" i="26"/>
  <c r="AF855" i="26"/>
  <c r="AE855" i="26"/>
  <c r="AD855" i="26"/>
  <c r="AC855" i="26"/>
  <c r="AB855" i="26"/>
  <c r="AA855" i="26"/>
  <c r="Z855" i="26"/>
  <c r="Y855" i="26"/>
  <c r="X855" i="26"/>
  <c r="W855" i="26"/>
  <c r="V855" i="26"/>
  <c r="U855" i="26"/>
  <c r="T855" i="26"/>
  <c r="S855" i="26"/>
  <c r="R855" i="26"/>
  <c r="Q855" i="26"/>
  <c r="P855" i="26"/>
  <c r="O855" i="26"/>
  <c r="N855" i="26"/>
  <c r="M855" i="26"/>
  <c r="L855" i="26"/>
  <c r="K855" i="26"/>
  <c r="J855" i="26"/>
  <c r="BP854" i="26"/>
  <c r="BO854" i="26"/>
  <c r="BN854" i="26"/>
  <c r="BM854" i="26"/>
  <c r="BL854" i="26"/>
  <c r="BK854" i="26"/>
  <c r="BJ854" i="26"/>
  <c r="BI854" i="26"/>
  <c r="BH854" i="26"/>
  <c r="BG854" i="26"/>
  <c r="BF854" i="26"/>
  <c r="BE854" i="26"/>
  <c r="BD854" i="26"/>
  <c r="BC854" i="26"/>
  <c r="BB854" i="26"/>
  <c r="BA854" i="26"/>
  <c r="AZ854" i="26"/>
  <c r="AY854" i="26"/>
  <c r="AX854" i="26"/>
  <c r="AW854" i="26"/>
  <c r="AV854" i="26"/>
  <c r="AU854" i="26"/>
  <c r="AT854" i="26"/>
  <c r="AS854" i="26"/>
  <c r="AR854" i="26"/>
  <c r="AQ854" i="26"/>
  <c r="AP854" i="26"/>
  <c r="AO854" i="26"/>
  <c r="AN854" i="26"/>
  <c r="AM854" i="26"/>
  <c r="AL854" i="26"/>
  <c r="AK854" i="26"/>
  <c r="AJ854" i="26"/>
  <c r="AI854" i="26"/>
  <c r="AH854" i="26"/>
  <c r="AG854" i="26"/>
  <c r="AF854" i="26"/>
  <c r="AE854" i="26"/>
  <c r="AD854" i="26"/>
  <c r="AC854" i="26"/>
  <c r="AB854" i="26"/>
  <c r="AA854" i="26"/>
  <c r="Z854" i="26"/>
  <c r="Y854" i="26"/>
  <c r="X854" i="26"/>
  <c r="W854" i="26"/>
  <c r="V854" i="26"/>
  <c r="U854" i="26"/>
  <c r="T854" i="26"/>
  <c r="S854" i="26"/>
  <c r="R854" i="26"/>
  <c r="Q854" i="26"/>
  <c r="P854" i="26"/>
  <c r="O854" i="26"/>
  <c r="N854" i="26"/>
  <c r="M854" i="26"/>
  <c r="L854" i="26"/>
  <c r="K854" i="26"/>
  <c r="J854" i="26"/>
  <c r="BP853" i="26"/>
  <c r="BO853" i="26"/>
  <c r="BN853" i="26"/>
  <c r="BM853" i="26"/>
  <c r="BL853" i="26"/>
  <c r="BK853" i="26"/>
  <c r="BJ853" i="26"/>
  <c r="BI853" i="26"/>
  <c r="BH853" i="26"/>
  <c r="BG853" i="26"/>
  <c r="BF853" i="26"/>
  <c r="BE853" i="26"/>
  <c r="BD853" i="26"/>
  <c r="BC853" i="26"/>
  <c r="BB853" i="26"/>
  <c r="BA853" i="26"/>
  <c r="AZ853" i="26"/>
  <c r="AY853" i="26"/>
  <c r="AX853" i="26"/>
  <c r="AW853" i="26"/>
  <c r="AV853" i="26"/>
  <c r="AU853" i="26"/>
  <c r="AT853" i="26"/>
  <c r="AS853" i="26"/>
  <c r="AR853" i="26"/>
  <c r="AQ853" i="26"/>
  <c r="AP853" i="26"/>
  <c r="AO853" i="26"/>
  <c r="AN853" i="26"/>
  <c r="AM853" i="26"/>
  <c r="AL853" i="26"/>
  <c r="AK853" i="26"/>
  <c r="AJ853" i="26"/>
  <c r="AI853" i="26"/>
  <c r="AH853" i="26"/>
  <c r="AG853" i="26"/>
  <c r="AF853" i="26"/>
  <c r="AE853" i="26"/>
  <c r="AD853" i="26"/>
  <c r="AC853" i="26"/>
  <c r="AB853" i="26"/>
  <c r="AA853" i="26"/>
  <c r="Z853" i="26"/>
  <c r="Y853" i="26"/>
  <c r="X853" i="26"/>
  <c r="W853" i="26"/>
  <c r="V853" i="26"/>
  <c r="U853" i="26"/>
  <c r="T853" i="26"/>
  <c r="S853" i="26"/>
  <c r="R853" i="26"/>
  <c r="Q853" i="26"/>
  <c r="P853" i="26"/>
  <c r="O853" i="26"/>
  <c r="N853" i="26"/>
  <c r="M853" i="26"/>
  <c r="L853" i="26"/>
  <c r="K853" i="26"/>
  <c r="J853" i="26"/>
  <c r="BP852" i="26"/>
  <c r="BO852" i="26"/>
  <c r="BN852" i="26"/>
  <c r="BM852" i="26"/>
  <c r="BL852" i="26"/>
  <c r="BK852" i="26"/>
  <c r="BJ852" i="26"/>
  <c r="BI852" i="26"/>
  <c r="BH852" i="26"/>
  <c r="BG852" i="26"/>
  <c r="BF852" i="26"/>
  <c r="BE852" i="26"/>
  <c r="BD852" i="26"/>
  <c r="BC852" i="26"/>
  <c r="BB852" i="26"/>
  <c r="BA852" i="26"/>
  <c r="AZ852" i="26"/>
  <c r="AY852" i="26"/>
  <c r="AX852" i="26"/>
  <c r="AW852" i="26"/>
  <c r="AV852" i="26"/>
  <c r="AU852" i="26"/>
  <c r="AT852" i="26"/>
  <c r="AS852" i="26"/>
  <c r="AR852" i="26"/>
  <c r="AQ852" i="26"/>
  <c r="AP852" i="26"/>
  <c r="AO852" i="26"/>
  <c r="AN852" i="26"/>
  <c r="AM852" i="26"/>
  <c r="AL852" i="26"/>
  <c r="AK852" i="26"/>
  <c r="AJ852" i="26"/>
  <c r="AI852" i="26"/>
  <c r="AH852" i="26"/>
  <c r="AG852" i="26"/>
  <c r="AF852" i="26"/>
  <c r="AE852" i="26"/>
  <c r="AD852" i="26"/>
  <c r="AC852" i="26"/>
  <c r="AB852" i="26"/>
  <c r="AA852" i="26"/>
  <c r="Z852" i="26"/>
  <c r="Y852" i="26"/>
  <c r="X852" i="26"/>
  <c r="W852" i="26"/>
  <c r="V852" i="26"/>
  <c r="U852" i="26"/>
  <c r="T852" i="26"/>
  <c r="S852" i="26"/>
  <c r="R852" i="26"/>
  <c r="Q852" i="26"/>
  <c r="P852" i="26"/>
  <c r="O852" i="26"/>
  <c r="N852" i="26"/>
  <c r="M852" i="26"/>
  <c r="L852" i="26"/>
  <c r="K852" i="26"/>
  <c r="J852" i="26"/>
  <c r="BP851" i="26"/>
  <c r="BO851" i="26"/>
  <c r="BN851" i="26"/>
  <c r="BM851" i="26"/>
  <c r="BL851" i="26"/>
  <c r="BK851" i="26"/>
  <c r="BJ851" i="26"/>
  <c r="BI851" i="26"/>
  <c r="BH851" i="26"/>
  <c r="BG851" i="26"/>
  <c r="BF851" i="26"/>
  <c r="BE851" i="26"/>
  <c r="BD851" i="26"/>
  <c r="BC851" i="26"/>
  <c r="BB851" i="26"/>
  <c r="BA851" i="26"/>
  <c r="AZ851" i="26"/>
  <c r="AY851" i="26"/>
  <c r="AX851" i="26"/>
  <c r="AW851" i="26"/>
  <c r="AV851" i="26"/>
  <c r="AU851" i="26"/>
  <c r="AT851" i="26"/>
  <c r="AS851" i="26"/>
  <c r="AR851" i="26"/>
  <c r="AQ851" i="26"/>
  <c r="AP851" i="26"/>
  <c r="AO851" i="26"/>
  <c r="AN851" i="26"/>
  <c r="AM851" i="26"/>
  <c r="AL851" i="26"/>
  <c r="AK851" i="26"/>
  <c r="AJ851" i="26"/>
  <c r="AI851" i="26"/>
  <c r="AH851" i="26"/>
  <c r="AG851" i="26"/>
  <c r="AF851" i="26"/>
  <c r="AE851" i="26"/>
  <c r="AD851" i="26"/>
  <c r="AC851" i="26"/>
  <c r="AB851" i="26"/>
  <c r="AA851" i="26"/>
  <c r="Z851" i="26"/>
  <c r="Y851" i="26"/>
  <c r="X851" i="26"/>
  <c r="W851" i="26"/>
  <c r="V851" i="26"/>
  <c r="U851" i="26"/>
  <c r="T851" i="26"/>
  <c r="S851" i="26"/>
  <c r="R851" i="26"/>
  <c r="Q851" i="26"/>
  <c r="P851" i="26"/>
  <c r="O851" i="26"/>
  <c r="N851" i="26"/>
  <c r="M851" i="26"/>
  <c r="L851" i="26"/>
  <c r="K851" i="26"/>
  <c r="J851" i="26"/>
  <c r="BP850" i="26"/>
  <c r="BO850" i="26"/>
  <c r="BN850" i="26"/>
  <c r="BM850" i="26"/>
  <c r="BL850" i="26"/>
  <c r="BK850" i="26"/>
  <c r="BJ850" i="26"/>
  <c r="BI850" i="26"/>
  <c r="BH850" i="26"/>
  <c r="BG850" i="26"/>
  <c r="BF850" i="26"/>
  <c r="BE850" i="26"/>
  <c r="BD850" i="26"/>
  <c r="BC850" i="26"/>
  <c r="BB850" i="26"/>
  <c r="BA850" i="26"/>
  <c r="AZ850" i="26"/>
  <c r="AY850" i="26"/>
  <c r="AX850" i="26"/>
  <c r="AW850" i="26"/>
  <c r="AV850" i="26"/>
  <c r="AU850" i="26"/>
  <c r="AT850" i="26"/>
  <c r="AS850" i="26"/>
  <c r="AR850" i="26"/>
  <c r="AQ850" i="26"/>
  <c r="AP850" i="26"/>
  <c r="AO850" i="26"/>
  <c r="AN850" i="26"/>
  <c r="AM850" i="26"/>
  <c r="AL850" i="26"/>
  <c r="AK850" i="26"/>
  <c r="AJ850" i="26"/>
  <c r="AI850" i="26"/>
  <c r="AH850" i="26"/>
  <c r="AG850" i="26"/>
  <c r="AF850" i="26"/>
  <c r="AE850" i="26"/>
  <c r="AD850" i="26"/>
  <c r="AC850" i="26"/>
  <c r="AB850" i="26"/>
  <c r="AA850" i="26"/>
  <c r="Z850" i="26"/>
  <c r="Y850" i="26"/>
  <c r="X850" i="26"/>
  <c r="W850" i="26"/>
  <c r="V850" i="26"/>
  <c r="U850" i="26"/>
  <c r="T850" i="26"/>
  <c r="S850" i="26"/>
  <c r="R850" i="26"/>
  <c r="Q850" i="26"/>
  <c r="P850" i="26"/>
  <c r="O850" i="26"/>
  <c r="N850" i="26"/>
  <c r="M850" i="26"/>
  <c r="L850" i="26"/>
  <c r="K850" i="26"/>
  <c r="J850" i="26"/>
  <c r="BP849" i="26"/>
  <c r="BO849" i="26"/>
  <c r="BN849" i="26"/>
  <c r="BM849" i="26"/>
  <c r="BL849" i="26"/>
  <c r="BK849" i="26"/>
  <c r="BJ849" i="26"/>
  <c r="BI849" i="26"/>
  <c r="BH849" i="26"/>
  <c r="BG849" i="26"/>
  <c r="BF849" i="26"/>
  <c r="BE849" i="26"/>
  <c r="BD849" i="26"/>
  <c r="BC849" i="26"/>
  <c r="BB849" i="26"/>
  <c r="BA849" i="26"/>
  <c r="AZ849" i="26"/>
  <c r="AY849" i="26"/>
  <c r="AX849" i="26"/>
  <c r="AW849" i="26"/>
  <c r="AV849" i="26"/>
  <c r="AU849" i="26"/>
  <c r="AT849" i="26"/>
  <c r="AS849" i="26"/>
  <c r="AR849" i="26"/>
  <c r="AQ849" i="26"/>
  <c r="AP849" i="26"/>
  <c r="AO849" i="26"/>
  <c r="AN849" i="26"/>
  <c r="AM849" i="26"/>
  <c r="AL849" i="26"/>
  <c r="AK849" i="26"/>
  <c r="AJ849" i="26"/>
  <c r="AI849" i="26"/>
  <c r="AH849" i="26"/>
  <c r="AG849" i="26"/>
  <c r="AF849" i="26"/>
  <c r="AE849" i="26"/>
  <c r="AD849" i="26"/>
  <c r="AC849" i="26"/>
  <c r="AB849" i="26"/>
  <c r="AA849" i="26"/>
  <c r="Z849" i="26"/>
  <c r="Y849" i="26"/>
  <c r="X849" i="26"/>
  <c r="W849" i="26"/>
  <c r="V849" i="26"/>
  <c r="U849" i="26"/>
  <c r="T849" i="26"/>
  <c r="S849" i="26"/>
  <c r="R849" i="26"/>
  <c r="Q849" i="26"/>
  <c r="P849" i="26"/>
  <c r="O849" i="26"/>
  <c r="N849" i="26"/>
  <c r="M849" i="26"/>
  <c r="L849" i="26"/>
  <c r="K849" i="26"/>
  <c r="J849" i="26"/>
  <c r="BP848" i="26"/>
  <c r="BO848" i="26"/>
  <c r="BN848" i="26"/>
  <c r="BM848" i="26"/>
  <c r="BL848" i="26"/>
  <c r="BK848" i="26"/>
  <c r="BJ848" i="26"/>
  <c r="BI848" i="26"/>
  <c r="BH848" i="26"/>
  <c r="BG848" i="26"/>
  <c r="BF848" i="26"/>
  <c r="BE848" i="26"/>
  <c r="BD848" i="26"/>
  <c r="BC848" i="26"/>
  <c r="BB848" i="26"/>
  <c r="BA848" i="26"/>
  <c r="AZ848" i="26"/>
  <c r="AY848" i="26"/>
  <c r="AX848" i="26"/>
  <c r="AW848" i="26"/>
  <c r="AV848" i="26"/>
  <c r="AU848" i="26"/>
  <c r="AT848" i="26"/>
  <c r="AS848" i="26"/>
  <c r="AR848" i="26"/>
  <c r="AQ848" i="26"/>
  <c r="AP848" i="26"/>
  <c r="AO848" i="26"/>
  <c r="AN848" i="26"/>
  <c r="AM848" i="26"/>
  <c r="AL848" i="26"/>
  <c r="AK848" i="26"/>
  <c r="AJ848" i="26"/>
  <c r="AI848" i="26"/>
  <c r="AH848" i="26"/>
  <c r="AG848" i="26"/>
  <c r="AF848" i="26"/>
  <c r="AE848" i="26"/>
  <c r="AD848" i="26"/>
  <c r="AC848" i="26"/>
  <c r="AB848" i="26"/>
  <c r="AA848" i="26"/>
  <c r="Z848" i="26"/>
  <c r="Y848" i="26"/>
  <c r="X848" i="26"/>
  <c r="W848" i="26"/>
  <c r="V848" i="26"/>
  <c r="U848" i="26"/>
  <c r="T848" i="26"/>
  <c r="S848" i="26"/>
  <c r="R848" i="26"/>
  <c r="Q848" i="26"/>
  <c r="P848" i="26"/>
  <c r="O848" i="26"/>
  <c r="N848" i="26"/>
  <c r="M848" i="26"/>
  <c r="L848" i="26"/>
  <c r="K848" i="26"/>
  <c r="J848" i="26"/>
  <c r="BP847" i="26"/>
  <c r="BO847" i="26"/>
  <c r="BN847" i="26"/>
  <c r="BM847" i="26"/>
  <c r="BL847" i="26"/>
  <c r="BK847" i="26"/>
  <c r="BJ847" i="26"/>
  <c r="BI847" i="26"/>
  <c r="BH847" i="26"/>
  <c r="BG847" i="26"/>
  <c r="BF847" i="26"/>
  <c r="BE847" i="26"/>
  <c r="BD847" i="26"/>
  <c r="BC847" i="26"/>
  <c r="BB847" i="26"/>
  <c r="BA847" i="26"/>
  <c r="AZ847" i="26"/>
  <c r="AY847" i="26"/>
  <c r="AX847" i="26"/>
  <c r="AW847" i="26"/>
  <c r="AV847" i="26"/>
  <c r="AU847" i="26"/>
  <c r="AT847" i="26"/>
  <c r="AS847" i="26"/>
  <c r="AR847" i="26"/>
  <c r="AQ847" i="26"/>
  <c r="AP847" i="26"/>
  <c r="AO847" i="26"/>
  <c r="AN847" i="26"/>
  <c r="AM847" i="26"/>
  <c r="AL847" i="26"/>
  <c r="AK847" i="26"/>
  <c r="AJ847" i="26"/>
  <c r="AI847" i="26"/>
  <c r="AH847" i="26"/>
  <c r="AG847" i="26"/>
  <c r="AF847" i="26"/>
  <c r="AE847" i="26"/>
  <c r="AD847" i="26"/>
  <c r="AC847" i="26"/>
  <c r="AB847" i="26"/>
  <c r="AA847" i="26"/>
  <c r="Z847" i="26"/>
  <c r="Y847" i="26"/>
  <c r="X847" i="26"/>
  <c r="W847" i="26"/>
  <c r="V847" i="26"/>
  <c r="U847" i="26"/>
  <c r="T847" i="26"/>
  <c r="S847" i="26"/>
  <c r="R847" i="26"/>
  <c r="Q847" i="26"/>
  <c r="P847" i="26"/>
  <c r="O847" i="26"/>
  <c r="N847" i="26"/>
  <c r="M847" i="26"/>
  <c r="L847" i="26"/>
  <c r="K847" i="26"/>
  <c r="J847" i="26"/>
  <c r="BP846" i="26"/>
  <c r="BO846" i="26"/>
  <c r="BN846" i="26"/>
  <c r="BM846" i="26"/>
  <c r="BL846" i="26"/>
  <c r="BK846" i="26"/>
  <c r="BJ846" i="26"/>
  <c r="BI846" i="26"/>
  <c r="BH846" i="26"/>
  <c r="BG846" i="26"/>
  <c r="BF846" i="26"/>
  <c r="BE846" i="26"/>
  <c r="BD846" i="26"/>
  <c r="BC846" i="26"/>
  <c r="BB846" i="26"/>
  <c r="BA846" i="26"/>
  <c r="AZ846" i="26"/>
  <c r="AY846" i="26"/>
  <c r="AX846" i="26"/>
  <c r="AW846" i="26"/>
  <c r="AV846" i="26"/>
  <c r="AU846" i="26"/>
  <c r="AT846" i="26"/>
  <c r="AS846" i="26"/>
  <c r="AR846" i="26"/>
  <c r="AQ846" i="26"/>
  <c r="AP846" i="26"/>
  <c r="AO846" i="26"/>
  <c r="AN846" i="26"/>
  <c r="AM846" i="26"/>
  <c r="AL846" i="26"/>
  <c r="AK846" i="26"/>
  <c r="AJ846" i="26"/>
  <c r="AI846" i="26"/>
  <c r="AH846" i="26"/>
  <c r="AG846" i="26"/>
  <c r="AF846" i="26"/>
  <c r="AE846" i="26"/>
  <c r="AD846" i="26"/>
  <c r="AC846" i="26"/>
  <c r="AB846" i="26"/>
  <c r="AA846" i="26"/>
  <c r="Z846" i="26"/>
  <c r="Y846" i="26"/>
  <c r="X846" i="26"/>
  <c r="W846" i="26"/>
  <c r="V846" i="26"/>
  <c r="U846" i="26"/>
  <c r="T846" i="26"/>
  <c r="S846" i="26"/>
  <c r="R846" i="26"/>
  <c r="Q846" i="26"/>
  <c r="P846" i="26"/>
  <c r="O846" i="26"/>
  <c r="N846" i="26"/>
  <c r="M846" i="26"/>
  <c r="L846" i="26"/>
  <c r="K846" i="26"/>
  <c r="J846" i="26"/>
  <c r="BP845" i="26"/>
  <c r="BO845" i="26"/>
  <c r="BN845" i="26"/>
  <c r="BM845" i="26"/>
  <c r="BL845" i="26"/>
  <c r="BK845" i="26"/>
  <c r="BJ845" i="26"/>
  <c r="BI845" i="26"/>
  <c r="BH845" i="26"/>
  <c r="BG845" i="26"/>
  <c r="BF845" i="26"/>
  <c r="BE845" i="26"/>
  <c r="BD845" i="26"/>
  <c r="BC845" i="26"/>
  <c r="BB845" i="26"/>
  <c r="BA845" i="26"/>
  <c r="AZ845" i="26"/>
  <c r="AY845" i="26"/>
  <c r="AX845" i="26"/>
  <c r="AW845" i="26"/>
  <c r="AV845" i="26"/>
  <c r="AU845" i="26"/>
  <c r="AT845" i="26"/>
  <c r="AS845" i="26"/>
  <c r="AR845" i="26"/>
  <c r="AQ845" i="26"/>
  <c r="AP845" i="26"/>
  <c r="AO845" i="26"/>
  <c r="AN845" i="26"/>
  <c r="AM845" i="26"/>
  <c r="AL845" i="26"/>
  <c r="AK845" i="26"/>
  <c r="AJ845" i="26"/>
  <c r="AI845" i="26"/>
  <c r="AH845" i="26"/>
  <c r="AG845" i="26"/>
  <c r="AF845" i="26"/>
  <c r="AE845" i="26"/>
  <c r="AD845" i="26"/>
  <c r="AC845" i="26"/>
  <c r="AB845" i="26"/>
  <c r="AA845" i="26"/>
  <c r="Z845" i="26"/>
  <c r="Y845" i="26"/>
  <c r="X845" i="26"/>
  <c r="W845" i="26"/>
  <c r="V845" i="26"/>
  <c r="U845" i="26"/>
  <c r="T845" i="26"/>
  <c r="S845" i="26"/>
  <c r="R845" i="26"/>
  <c r="Q845" i="26"/>
  <c r="P845" i="26"/>
  <c r="O845" i="26"/>
  <c r="N845" i="26"/>
  <c r="M845" i="26"/>
  <c r="L845" i="26"/>
  <c r="K845" i="26"/>
  <c r="J845" i="26"/>
  <c r="BP844" i="26"/>
  <c r="BO844" i="26"/>
  <c r="BN844" i="26"/>
  <c r="BM844" i="26"/>
  <c r="BL844" i="26"/>
  <c r="BK844" i="26"/>
  <c r="BJ844" i="26"/>
  <c r="BI844" i="26"/>
  <c r="BH844" i="26"/>
  <c r="BG844" i="26"/>
  <c r="BF844" i="26"/>
  <c r="BE844" i="26"/>
  <c r="BD844" i="26"/>
  <c r="BC844" i="26"/>
  <c r="BB844" i="26"/>
  <c r="BA844" i="26"/>
  <c r="AZ844" i="26"/>
  <c r="AY844" i="26"/>
  <c r="AX844" i="26"/>
  <c r="AW844" i="26"/>
  <c r="AV844" i="26"/>
  <c r="AU844" i="26"/>
  <c r="AT844" i="26"/>
  <c r="AS844" i="26"/>
  <c r="AR844" i="26"/>
  <c r="AQ844" i="26"/>
  <c r="AP844" i="26"/>
  <c r="AO844" i="26"/>
  <c r="AN844" i="26"/>
  <c r="AM844" i="26"/>
  <c r="AL844" i="26"/>
  <c r="AK844" i="26"/>
  <c r="AJ844" i="26"/>
  <c r="AI844" i="26"/>
  <c r="AH844" i="26"/>
  <c r="AG844" i="26"/>
  <c r="AF844" i="26"/>
  <c r="AE844" i="26"/>
  <c r="AD844" i="26"/>
  <c r="AC844" i="26"/>
  <c r="AB844" i="26"/>
  <c r="AA844" i="26"/>
  <c r="Z844" i="26"/>
  <c r="Y844" i="26"/>
  <c r="X844" i="26"/>
  <c r="W844" i="26"/>
  <c r="V844" i="26"/>
  <c r="U844" i="26"/>
  <c r="T844" i="26"/>
  <c r="S844" i="26"/>
  <c r="R844" i="26"/>
  <c r="Q844" i="26"/>
  <c r="P844" i="26"/>
  <c r="O844" i="26"/>
  <c r="N844" i="26"/>
  <c r="M844" i="26"/>
  <c r="L844" i="26"/>
  <c r="K844" i="26"/>
  <c r="J844" i="26"/>
  <c r="BP843" i="26"/>
  <c r="BO843" i="26"/>
  <c r="BN843" i="26"/>
  <c r="BM843" i="26"/>
  <c r="BL843" i="26"/>
  <c r="BK843" i="26"/>
  <c r="BJ843" i="26"/>
  <c r="BI843" i="26"/>
  <c r="BH843" i="26"/>
  <c r="BG843" i="26"/>
  <c r="BF843" i="26"/>
  <c r="BE843" i="26"/>
  <c r="BD843" i="26"/>
  <c r="BC843" i="26"/>
  <c r="BB843" i="26"/>
  <c r="BA843" i="26"/>
  <c r="AZ843" i="26"/>
  <c r="AY843" i="26"/>
  <c r="AX843" i="26"/>
  <c r="AW843" i="26"/>
  <c r="AV843" i="26"/>
  <c r="AU843" i="26"/>
  <c r="AT843" i="26"/>
  <c r="AS843" i="26"/>
  <c r="AR843" i="26"/>
  <c r="AQ843" i="26"/>
  <c r="AP843" i="26"/>
  <c r="AO843" i="26"/>
  <c r="AN843" i="26"/>
  <c r="AM843" i="26"/>
  <c r="AL843" i="26"/>
  <c r="AK843" i="26"/>
  <c r="AJ843" i="26"/>
  <c r="AI843" i="26"/>
  <c r="AH843" i="26"/>
  <c r="AG843" i="26"/>
  <c r="AF843" i="26"/>
  <c r="AE843" i="26"/>
  <c r="AD843" i="26"/>
  <c r="AC843" i="26"/>
  <c r="AB843" i="26"/>
  <c r="AA843" i="26"/>
  <c r="Z843" i="26"/>
  <c r="Y843" i="26"/>
  <c r="X843" i="26"/>
  <c r="W843" i="26"/>
  <c r="V843" i="26"/>
  <c r="U843" i="26"/>
  <c r="T843" i="26"/>
  <c r="S843" i="26"/>
  <c r="R843" i="26"/>
  <c r="Q843" i="26"/>
  <c r="P843" i="26"/>
  <c r="O843" i="26"/>
  <c r="N843" i="26"/>
  <c r="M843" i="26"/>
  <c r="L843" i="26"/>
  <c r="K843" i="26"/>
  <c r="J843" i="26"/>
  <c r="BP842" i="26"/>
  <c r="BO842" i="26"/>
  <c r="BN842" i="26"/>
  <c r="BM842" i="26"/>
  <c r="BL842" i="26"/>
  <c r="BK842" i="26"/>
  <c r="BJ842" i="26"/>
  <c r="BI842" i="26"/>
  <c r="BH842" i="26"/>
  <c r="BG842" i="26"/>
  <c r="BF842" i="26"/>
  <c r="BE842" i="26"/>
  <c r="BD842" i="26"/>
  <c r="BC842" i="26"/>
  <c r="BB842" i="26"/>
  <c r="BA842" i="26"/>
  <c r="AZ842" i="26"/>
  <c r="AY842" i="26"/>
  <c r="AX842" i="26"/>
  <c r="AW842" i="26"/>
  <c r="AV842" i="26"/>
  <c r="AU842" i="26"/>
  <c r="AT842" i="26"/>
  <c r="AS842" i="26"/>
  <c r="AR842" i="26"/>
  <c r="AQ842" i="26"/>
  <c r="AP842" i="26"/>
  <c r="AO842" i="26"/>
  <c r="AN842" i="26"/>
  <c r="AM842" i="26"/>
  <c r="AL842" i="26"/>
  <c r="AK842" i="26"/>
  <c r="AJ842" i="26"/>
  <c r="AI842" i="26"/>
  <c r="AH842" i="26"/>
  <c r="AG842" i="26"/>
  <c r="AF842" i="26"/>
  <c r="AE842" i="26"/>
  <c r="AD842" i="26"/>
  <c r="AC842" i="26"/>
  <c r="AB842" i="26"/>
  <c r="AA842" i="26"/>
  <c r="Z842" i="26"/>
  <c r="Y842" i="26"/>
  <c r="X842" i="26"/>
  <c r="W842" i="26"/>
  <c r="V842" i="26"/>
  <c r="U842" i="26"/>
  <c r="T842" i="26"/>
  <c r="S842" i="26"/>
  <c r="R842" i="26"/>
  <c r="Q842" i="26"/>
  <c r="P842" i="26"/>
  <c r="O842" i="26"/>
  <c r="N842" i="26"/>
  <c r="M842" i="26"/>
  <c r="L842" i="26"/>
  <c r="K842" i="26"/>
  <c r="J842" i="26"/>
  <c r="BP841" i="26"/>
  <c r="BO841" i="26"/>
  <c r="BN841" i="26"/>
  <c r="BM841" i="26"/>
  <c r="BL841" i="26"/>
  <c r="BK841" i="26"/>
  <c r="BJ841" i="26"/>
  <c r="BI841" i="26"/>
  <c r="BH841" i="26"/>
  <c r="BG841" i="26"/>
  <c r="BF841" i="26"/>
  <c r="BE841" i="26"/>
  <c r="BD841" i="26"/>
  <c r="BC841" i="26"/>
  <c r="BB841" i="26"/>
  <c r="BA841" i="26"/>
  <c r="AZ841" i="26"/>
  <c r="AY841" i="26"/>
  <c r="AX841" i="26"/>
  <c r="AW841" i="26"/>
  <c r="AV841" i="26"/>
  <c r="AU841" i="26"/>
  <c r="AT841" i="26"/>
  <c r="AS841" i="26"/>
  <c r="AR841" i="26"/>
  <c r="AQ841" i="26"/>
  <c r="AP841" i="26"/>
  <c r="AO841" i="26"/>
  <c r="AN841" i="26"/>
  <c r="AM841" i="26"/>
  <c r="AL841" i="26"/>
  <c r="AK841" i="26"/>
  <c r="AJ841" i="26"/>
  <c r="AI841" i="26"/>
  <c r="AH841" i="26"/>
  <c r="AG841" i="26"/>
  <c r="AF841" i="26"/>
  <c r="AE841" i="26"/>
  <c r="AD841" i="26"/>
  <c r="AC841" i="26"/>
  <c r="AB841" i="26"/>
  <c r="AA841" i="26"/>
  <c r="Z841" i="26"/>
  <c r="Y841" i="26"/>
  <c r="X841" i="26"/>
  <c r="W841" i="26"/>
  <c r="V841" i="26"/>
  <c r="U841" i="26"/>
  <c r="T841" i="26"/>
  <c r="S841" i="26"/>
  <c r="R841" i="26"/>
  <c r="Q841" i="26"/>
  <c r="P841" i="26"/>
  <c r="O841" i="26"/>
  <c r="N841" i="26"/>
  <c r="M841" i="26"/>
  <c r="L841" i="26"/>
  <c r="K841" i="26"/>
  <c r="J841" i="26"/>
  <c r="BP840" i="26"/>
  <c r="BO840" i="26"/>
  <c r="BN840" i="26"/>
  <c r="BM840" i="26"/>
  <c r="BL840" i="26"/>
  <c r="BK840" i="26"/>
  <c r="BJ840" i="26"/>
  <c r="BI840" i="26"/>
  <c r="BH840" i="26"/>
  <c r="BG840" i="26"/>
  <c r="BF840" i="26"/>
  <c r="BE840" i="26"/>
  <c r="BD840" i="26"/>
  <c r="BC840" i="26"/>
  <c r="BB840" i="26"/>
  <c r="BA840" i="26"/>
  <c r="AZ840" i="26"/>
  <c r="AY840" i="26"/>
  <c r="AX840" i="26"/>
  <c r="AW840" i="26"/>
  <c r="AV840" i="26"/>
  <c r="AU840" i="26"/>
  <c r="AT840" i="26"/>
  <c r="AS840" i="26"/>
  <c r="AR840" i="26"/>
  <c r="AQ840" i="26"/>
  <c r="AP840" i="26"/>
  <c r="AO840" i="26"/>
  <c r="AN840" i="26"/>
  <c r="AM840" i="26"/>
  <c r="AL840" i="26"/>
  <c r="AK840" i="26"/>
  <c r="AJ840" i="26"/>
  <c r="AI840" i="26"/>
  <c r="AH840" i="26"/>
  <c r="AG840" i="26"/>
  <c r="AF840" i="26"/>
  <c r="AE840" i="26"/>
  <c r="AD840" i="26"/>
  <c r="AC840" i="26"/>
  <c r="AB840" i="26"/>
  <c r="AA840" i="26"/>
  <c r="Z840" i="26"/>
  <c r="Y840" i="26"/>
  <c r="X840" i="26"/>
  <c r="W840" i="26"/>
  <c r="V840" i="26"/>
  <c r="U840" i="26"/>
  <c r="T840" i="26"/>
  <c r="S840" i="26"/>
  <c r="R840" i="26"/>
  <c r="Q840" i="26"/>
  <c r="P840" i="26"/>
  <c r="O840" i="26"/>
  <c r="N840" i="26"/>
  <c r="M840" i="26"/>
  <c r="L840" i="26"/>
  <c r="K840" i="26"/>
  <c r="J840" i="26"/>
  <c r="BP839" i="26"/>
  <c r="BO839" i="26"/>
  <c r="BN839" i="26"/>
  <c r="BM839" i="26"/>
  <c r="BL839" i="26"/>
  <c r="BK839" i="26"/>
  <c r="BJ839" i="26"/>
  <c r="BI839" i="26"/>
  <c r="BH839" i="26"/>
  <c r="BG839" i="26"/>
  <c r="BF839" i="26"/>
  <c r="BE839" i="26"/>
  <c r="BD839" i="26"/>
  <c r="BC839" i="26"/>
  <c r="BB839" i="26"/>
  <c r="BA839" i="26"/>
  <c r="AZ839" i="26"/>
  <c r="AY839" i="26"/>
  <c r="AX839" i="26"/>
  <c r="AW839" i="26"/>
  <c r="AV839" i="26"/>
  <c r="AU839" i="26"/>
  <c r="AT839" i="26"/>
  <c r="AS839" i="26"/>
  <c r="AR839" i="26"/>
  <c r="AQ839" i="26"/>
  <c r="AP839" i="26"/>
  <c r="AO839" i="26"/>
  <c r="AN839" i="26"/>
  <c r="AM839" i="26"/>
  <c r="AL839" i="26"/>
  <c r="AK839" i="26"/>
  <c r="AJ839" i="26"/>
  <c r="AI839" i="26"/>
  <c r="AH839" i="26"/>
  <c r="AG839" i="26"/>
  <c r="AF839" i="26"/>
  <c r="AE839" i="26"/>
  <c r="AD839" i="26"/>
  <c r="AC839" i="26"/>
  <c r="AB839" i="26"/>
  <c r="AA839" i="26"/>
  <c r="Z839" i="26"/>
  <c r="Y839" i="26"/>
  <c r="X839" i="26"/>
  <c r="W839" i="26"/>
  <c r="V839" i="26"/>
  <c r="U839" i="26"/>
  <c r="T839" i="26"/>
  <c r="S839" i="26"/>
  <c r="R839" i="26"/>
  <c r="Q839" i="26"/>
  <c r="P839" i="26"/>
  <c r="O839" i="26"/>
  <c r="N839" i="26"/>
  <c r="M839" i="26"/>
  <c r="L839" i="26"/>
  <c r="K839" i="26"/>
  <c r="J839" i="26"/>
  <c r="BP838" i="26"/>
  <c r="BO838" i="26"/>
  <c r="BN838" i="26"/>
  <c r="BM838" i="26"/>
  <c r="BL838" i="26"/>
  <c r="BK838" i="26"/>
  <c r="BJ838" i="26"/>
  <c r="BI838" i="26"/>
  <c r="BH838" i="26"/>
  <c r="BG838" i="26"/>
  <c r="BF838" i="26"/>
  <c r="BE838" i="26"/>
  <c r="BD838" i="26"/>
  <c r="BC838" i="26"/>
  <c r="BB838" i="26"/>
  <c r="BA838" i="26"/>
  <c r="AZ838" i="26"/>
  <c r="AY838" i="26"/>
  <c r="AX838" i="26"/>
  <c r="AW838" i="26"/>
  <c r="AV838" i="26"/>
  <c r="AU838" i="26"/>
  <c r="AT838" i="26"/>
  <c r="AS838" i="26"/>
  <c r="AR838" i="26"/>
  <c r="AQ838" i="26"/>
  <c r="AP838" i="26"/>
  <c r="AO838" i="26"/>
  <c r="AN838" i="26"/>
  <c r="AM838" i="26"/>
  <c r="AL838" i="26"/>
  <c r="AK838" i="26"/>
  <c r="AJ838" i="26"/>
  <c r="AI838" i="26"/>
  <c r="AH838" i="26"/>
  <c r="AG838" i="26"/>
  <c r="AF838" i="26"/>
  <c r="AE838" i="26"/>
  <c r="AD838" i="26"/>
  <c r="AC838" i="26"/>
  <c r="AB838" i="26"/>
  <c r="AA838" i="26"/>
  <c r="Z838" i="26"/>
  <c r="Y838" i="26"/>
  <c r="X838" i="26"/>
  <c r="W838" i="26"/>
  <c r="V838" i="26"/>
  <c r="U838" i="26"/>
  <c r="T838" i="26"/>
  <c r="S838" i="26"/>
  <c r="R838" i="26"/>
  <c r="Q838" i="26"/>
  <c r="P838" i="26"/>
  <c r="O838" i="26"/>
  <c r="N838" i="26"/>
  <c r="M838" i="26"/>
  <c r="L838" i="26"/>
  <c r="K838" i="26"/>
  <c r="J838" i="26"/>
  <c r="BP837" i="26"/>
  <c r="BO837" i="26"/>
  <c r="BN837" i="26"/>
  <c r="BM837" i="26"/>
  <c r="BL837" i="26"/>
  <c r="BK837" i="26"/>
  <c r="BJ837" i="26"/>
  <c r="BI837" i="26"/>
  <c r="BH837" i="26"/>
  <c r="BG837" i="26"/>
  <c r="BF837" i="26"/>
  <c r="BE837" i="26"/>
  <c r="BD837" i="26"/>
  <c r="BC837" i="26"/>
  <c r="BB837" i="26"/>
  <c r="BA837" i="26"/>
  <c r="AZ837" i="26"/>
  <c r="AY837" i="26"/>
  <c r="AX837" i="26"/>
  <c r="AW837" i="26"/>
  <c r="AV837" i="26"/>
  <c r="AU837" i="26"/>
  <c r="AT837" i="26"/>
  <c r="AS837" i="26"/>
  <c r="AR837" i="26"/>
  <c r="AQ837" i="26"/>
  <c r="AP837" i="26"/>
  <c r="AO837" i="26"/>
  <c r="AN837" i="26"/>
  <c r="AM837" i="26"/>
  <c r="AL837" i="26"/>
  <c r="AK837" i="26"/>
  <c r="AJ837" i="26"/>
  <c r="AI837" i="26"/>
  <c r="AH837" i="26"/>
  <c r="AG837" i="26"/>
  <c r="AF837" i="26"/>
  <c r="AE837" i="26"/>
  <c r="AD837" i="26"/>
  <c r="AC837" i="26"/>
  <c r="AB837" i="26"/>
  <c r="AA837" i="26"/>
  <c r="Z837" i="26"/>
  <c r="Y837" i="26"/>
  <c r="X837" i="26"/>
  <c r="W837" i="26"/>
  <c r="V837" i="26"/>
  <c r="U837" i="26"/>
  <c r="T837" i="26"/>
  <c r="S837" i="26"/>
  <c r="R837" i="26"/>
  <c r="Q837" i="26"/>
  <c r="P837" i="26"/>
  <c r="O837" i="26"/>
  <c r="N837" i="26"/>
  <c r="M837" i="26"/>
  <c r="L837" i="26"/>
  <c r="K837" i="26"/>
  <c r="J837" i="26"/>
  <c r="BP833" i="26"/>
  <c r="BO833" i="26"/>
  <c r="BN833" i="26"/>
  <c r="BM833" i="26"/>
  <c r="BL833" i="26"/>
  <c r="BK833" i="26"/>
  <c r="BJ833" i="26"/>
  <c r="BI833" i="26"/>
  <c r="BH833" i="26"/>
  <c r="BG833" i="26"/>
  <c r="BF833" i="26"/>
  <c r="BE833" i="26"/>
  <c r="BD833" i="26"/>
  <c r="BC833" i="26"/>
  <c r="BB833" i="26"/>
  <c r="BA833" i="26"/>
  <c r="AZ833" i="26"/>
  <c r="AY833" i="26"/>
  <c r="AX833" i="26"/>
  <c r="AW833" i="26"/>
  <c r="AV833" i="26"/>
  <c r="AU833" i="26"/>
  <c r="AT833" i="26"/>
  <c r="AS833" i="26"/>
  <c r="AR833" i="26"/>
  <c r="AQ833" i="26"/>
  <c r="AP833" i="26"/>
  <c r="AO833" i="26"/>
  <c r="AN833" i="26"/>
  <c r="AM833" i="26"/>
  <c r="AL833" i="26"/>
  <c r="AK833" i="26"/>
  <c r="AJ833" i="26"/>
  <c r="AI833" i="26"/>
  <c r="AH833" i="26"/>
  <c r="AG833" i="26"/>
  <c r="AF833" i="26"/>
  <c r="AE833" i="26"/>
  <c r="AD833" i="26"/>
  <c r="AC833" i="26"/>
  <c r="AB833" i="26"/>
  <c r="AA833" i="26"/>
  <c r="Z833" i="26"/>
  <c r="Y833" i="26"/>
  <c r="X833" i="26"/>
  <c r="W833" i="26"/>
  <c r="V833" i="26"/>
  <c r="U833" i="26"/>
  <c r="T833" i="26"/>
  <c r="S833" i="26"/>
  <c r="R833" i="26"/>
  <c r="Q833" i="26"/>
  <c r="P833" i="26"/>
  <c r="O833" i="26"/>
  <c r="N833" i="26"/>
  <c r="M833" i="26"/>
  <c r="L833" i="26"/>
  <c r="K833" i="26"/>
  <c r="J833" i="26"/>
  <c r="BP832" i="26"/>
  <c r="BO832" i="26"/>
  <c r="BN832" i="26"/>
  <c r="BM832" i="26"/>
  <c r="BL832" i="26"/>
  <c r="BK832" i="26"/>
  <c r="BJ832" i="26"/>
  <c r="BI832" i="26"/>
  <c r="BH832" i="26"/>
  <c r="BG832" i="26"/>
  <c r="BF832" i="26"/>
  <c r="BE832" i="26"/>
  <c r="BD832" i="26"/>
  <c r="BC832" i="26"/>
  <c r="BB832" i="26"/>
  <c r="BA832" i="26"/>
  <c r="AZ832" i="26"/>
  <c r="AY832" i="26"/>
  <c r="AX832" i="26"/>
  <c r="AW832" i="26"/>
  <c r="AV832" i="26"/>
  <c r="AU832" i="26"/>
  <c r="AT832" i="26"/>
  <c r="AS832" i="26"/>
  <c r="AR832" i="26"/>
  <c r="AQ832" i="26"/>
  <c r="AP832" i="26"/>
  <c r="AO832" i="26"/>
  <c r="AN832" i="26"/>
  <c r="AM832" i="26"/>
  <c r="AL832" i="26"/>
  <c r="AK832" i="26"/>
  <c r="AJ832" i="26"/>
  <c r="AI832" i="26"/>
  <c r="AH832" i="26"/>
  <c r="AG832" i="26"/>
  <c r="AF832" i="26"/>
  <c r="AE832" i="26"/>
  <c r="AD832" i="26"/>
  <c r="AC832" i="26"/>
  <c r="AB832" i="26"/>
  <c r="AA832" i="26"/>
  <c r="Z832" i="26"/>
  <c r="Y832" i="26"/>
  <c r="X832" i="26"/>
  <c r="W832" i="26"/>
  <c r="V832" i="26"/>
  <c r="U832" i="26"/>
  <c r="T832" i="26"/>
  <c r="S832" i="26"/>
  <c r="R832" i="26"/>
  <c r="Q832" i="26"/>
  <c r="P832" i="26"/>
  <c r="O832" i="26"/>
  <c r="N832" i="26"/>
  <c r="M832" i="26"/>
  <c r="L832" i="26"/>
  <c r="K832" i="26"/>
  <c r="J832" i="26"/>
  <c r="BP831" i="26"/>
  <c r="BO831" i="26"/>
  <c r="BN831" i="26"/>
  <c r="BM831" i="26"/>
  <c r="BL831" i="26"/>
  <c r="BK831" i="26"/>
  <c r="BJ831" i="26"/>
  <c r="BI831" i="26"/>
  <c r="BH831" i="26"/>
  <c r="BG831" i="26"/>
  <c r="BF831" i="26"/>
  <c r="BE831" i="26"/>
  <c r="BD831" i="26"/>
  <c r="BC831" i="26"/>
  <c r="BB831" i="26"/>
  <c r="BA831" i="26"/>
  <c r="AZ831" i="26"/>
  <c r="AY831" i="26"/>
  <c r="AX831" i="26"/>
  <c r="AW831" i="26"/>
  <c r="AV831" i="26"/>
  <c r="AU831" i="26"/>
  <c r="AT831" i="26"/>
  <c r="AS831" i="26"/>
  <c r="AR831" i="26"/>
  <c r="AQ831" i="26"/>
  <c r="AP831" i="26"/>
  <c r="AO831" i="26"/>
  <c r="AN831" i="26"/>
  <c r="AM831" i="26"/>
  <c r="AL831" i="26"/>
  <c r="AK831" i="26"/>
  <c r="AJ831" i="26"/>
  <c r="AI831" i="26"/>
  <c r="AH831" i="26"/>
  <c r="AG831" i="26"/>
  <c r="AF831" i="26"/>
  <c r="AE831" i="26"/>
  <c r="AD831" i="26"/>
  <c r="AC831" i="26"/>
  <c r="AB831" i="26"/>
  <c r="AA831" i="26"/>
  <c r="Z831" i="26"/>
  <c r="Y831" i="26"/>
  <c r="X831" i="26"/>
  <c r="W831" i="26"/>
  <c r="V831" i="26"/>
  <c r="U831" i="26"/>
  <c r="T831" i="26"/>
  <c r="S831" i="26"/>
  <c r="R831" i="26"/>
  <c r="Q831" i="26"/>
  <c r="P831" i="26"/>
  <c r="O831" i="26"/>
  <c r="N831" i="26"/>
  <c r="M831" i="26"/>
  <c r="L831" i="26"/>
  <c r="K831" i="26"/>
  <c r="J831" i="26"/>
  <c r="BP830" i="26"/>
  <c r="BO830" i="26"/>
  <c r="BN830" i="26"/>
  <c r="BM830" i="26"/>
  <c r="BL830" i="26"/>
  <c r="BK830" i="26"/>
  <c r="BJ830" i="26"/>
  <c r="BI830" i="26"/>
  <c r="BH830" i="26"/>
  <c r="BG830" i="26"/>
  <c r="BF830" i="26"/>
  <c r="BE830" i="26"/>
  <c r="BD830" i="26"/>
  <c r="BC830" i="26"/>
  <c r="BB830" i="26"/>
  <c r="BA830" i="26"/>
  <c r="AZ830" i="26"/>
  <c r="AY830" i="26"/>
  <c r="AX830" i="26"/>
  <c r="AW830" i="26"/>
  <c r="AV830" i="26"/>
  <c r="AU830" i="26"/>
  <c r="AT830" i="26"/>
  <c r="AS830" i="26"/>
  <c r="AR830" i="26"/>
  <c r="AQ830" i="26"/>
  <c r="AP830" i="26"/>
  <c r="AO830" i="26"/>
  <c r="AN830" i="26"/>
  <c r="AM830" i="26"/>
  <c r="AL830" i="26"/>
  <c r="AK830" i="26"/>
  <c r="AJ830" i="26"/>
  <c r="AI830" i="26"/>
  <c r="AH830" i="26"/>
  <c r="AG830" i="26"/>
  <c r="AF830" i="26"/>
  <c r="AE830" i="26"/>
  <c r="AD830" i="26"/>
  <c r="AC830" i="26"/>
  <c r="AB830" i="26"/>
  <c r="AA830" i="26"/>
  <c r="Z830" i="26"/>
  <c r="Y830" i="26"/>
  <c r="X830" i="26"/>
  <c r="W830" i="26"/>
  <c r="V830" i="26"/>
  <c r="U830" i="26"/>
  <c r="T830" i="26"/>
  <c r="S830" i="26"/>
  <c r="R830" i="26"/>
  <c r="Q830" i="26"/>
  <c r="P830" i="26"/>
  <c r="O830" i="26"/>
  <c r="N830" i="26"/>
  <c r="M830" i="26"/>
  <c r="L830" i="26"/>
  <c r="K830" i="26"/>
  <c r="J830" i="26"/>
  <c r="BP829" i="26"/>
  <c r="BO829" i="26"/>
  <c r="BN829" i="26"/>
  <c r="BM829" i="26"/>
  <c r="BL829" i="26"/>
  <c r="BK829" i="26"/>
  <c r="BJ829" i="26"/>
  <c r="BI829" i="26"/>
  <c r="BH829" i="26"/>
  <c r="BG829" i="26"/>
  <c r="BF829" i="26"/>
  <c r="BE829" i="26"/>
  <c r="BD829" i="26"/>
  <c r="BC829" i="26"/>
  <c r="BB829" i="26"/>
  <c r="BA829" i="26"/>
  <c r="AZ829" i="26"/>
  <c r="AY829" i="26"/>
  <c r="AX829" i="26"/>
  <c r="AW829" i="26"/>
  <c r="AV829" i="26"/>
  <c r="AU829" i="26"/>
  <c r="AT829" i="26"/>
  <c r="AS829" i="26"/>
  <c r="AR829" i="26"/>
  <c r="AQ829" i="26"/>
  <c r="AP829" i="26"/>
  <c r="AO829" i="26"/>
  <c r="AN829" i="26"/>
  <c r="AM829" i="26"/>
  <c r="AL829" i="26"/>
  <c r="AK829" i="26"/>
  <c r="AJ829" i="26"/>
  <c r="AI829" i="26"/>
  <c r="AH829" i="26"/>
  <c r="AG829" i="26"/>
  <c r="AF829" i="26"/>
  <c r="AE829" i="26"/>
  <c r="AD829" i="26"/>
  <c r="AC829" i="26"/>
  <c r="AB829" i="26"/>
  <c r="AA829" i="26"/>
  <c r="Z829" i="26"/>
  <c r="Y829" i="26"/>
  <c r="X829" i="26"/>
  <c r="W829" i="26"/>
  <c r="V829" i="26"/>
  <c r="U829" i="26"/>
  <c r="T829" i="26"/>
  <c r="S829" i="26"/>
  <c r="R829" i="26"/>
  <c r="Q829" i="26"/>
  <c r="P829" i="26"/>
  <c r="O829" i="26"/>
  <c r="N829" i="26"/>
  <c r="M829" i="26"/>
  <c r="L829" i="26"/>
  <c r="K829" i="26"/>
  <c r="J829" i="26"/>
  <c r="BP828" i="26"/>
  <c r="BO828" i="26"/>
  <c r="BN828" i="26"/>
  <c r="BM828" i="26"/>
  <c r="BL828" i="26"/>
  <c r="BK828" i="26"/>
  <c r="BJ828" i="26"/>
  <c r="BI828" i="26"/>
  <c r="BH828" i="26"/>
  <c r="BG828" i="26"/>
  <c r="BF828" i="26"/>
  <c r="BE828" i="26"/>
  <c r="BD828" i="26"/>
  <c r="BC828" i="26"/>
  <c r="BB828" i="26"/>
  <c r="BA828" i="26"/>
  <c r="AZ828" i="26"/>
  <c r="AY828" i="26"/>
  <c r="AX828" i="26"/>
  <c r="AW828" i="26"/>
  <c r="AV828" i="26"/>
  <c r="AU828" i="26"/>
  <c r="AT828" i="26"/>
  <c r="AS828" i="26"/>
  <c r="AR828" i="26"/>
  <c r="AQ828" i="26"/>
  <c r="AP828" i="26"/>
  <c r="AO828" i="26"/>
  <c r="AN828" i="26"/>
  <c r="AM828" i="26"/>
  <c r="AL828" i="26"/>
  <c r="AK828" i="26"/>
  <c r="AJ828" i="26"/>
  <c r="AI828" i="26"/>
  <c r="AH828" i="26"/>
  <c r="AG828" i="26"/>
  <c r="AF828" i="26"/>
  <c r="AE828" i="26"/>
  <c r="AD828" i="26"/>
  <c r="AC828" i="26"/>
  <c r="AB828" i="26"/>
  <c r="AA828" i="26"/>
  <c r="Z828" i="26"/>
  <c r="Y828" i="26"/>
  <c r="X828" i="26"/>
  <c r="W828" i="26"/>
  <c r="V828" i="26"/>
  <c r="U828" i="26"/>
  <c r="T828" i="26"/>
  <c r="S828" i="26"/>
  <c r="R828" i="26"/>
  <c r="Q828" i="26"/>
  <c r="P828" i="26"/>
  <c r="O828" i="26"/>
  <c r="N828" i="26"/>
  <c r="M828" i="26"/>
  <c r="L828" i="26"/>
  <c r="K828" i="26"/>
  <c r="J828" i="26"/>
  <c r="BP827" i="26"/>
  <c r="BO827" i="26"/>
  <c r="BN827" i="26"/>
  <c r="BM827" i="26"/>
  <c r="BL827" i="26"/>
  <c r="BK827" i="26"/>
  <c r="BJ827" i="26"/>
  <c r="BI827" i="26"/>
  <c r="BH827" i="26"/>
  <c r="BG827" i="26"/>
  <c r="BF827" i="26"/>
  <c r="BE827" i="26"/>
  <c r="BD827" i="26"/>
  <c r="BC827" i="26"/>
  <c r="BB827" i="26"/>
  <c r="BA827" i="26"/>
  <c r="AZ827" i="26"/>
  <c r="AY827" i="26"/>
  <c r="AX827" i="26"/>
  <c r="AW827" i="26"/>
  <c r="AV827" i="26"/>
  <c r="AU827" i="26"/>
  <c r="AT827" i="26"/>
  <c r="AS827" i="26"/>
  <c r="AR827" i="26"/>
  <c r="AQ827" i="26"/>
  <c r="AP827" i="26"/>
  <c r="AO827" i="26"/>
  <c r="AN827" i="26"/>
  <c r="AM827" i="26"/>
  <c r="AL827" i="26"/>
  <c r="AK827" i="26"/>
  <c r="AJ827" i="26"/>
  <c r="AI827" i="26"/>
  <c r="AH827" i="26"/>
  <c r="AG827" i="26"/>
  <c r="AF827" i="26"/>
  <c r="AE827" i="26"/>
  <c r="AD827" i="26"/>
  <c r="AC827" i="26"/>
  <c r="AB827" i="26"/>
  <c r="AA827" i="26"/>
  <c r="Z827" i="26"/>
  <c r="Y827" i="26"/>
  <c r="X827" i="26"/>
  <c r="W827" i="26"/>
  <c r="V827" i="26"/>
  <c r="U827" i="26"/>
  <c r="T827" i="26"/>
  <c r="S827" i="26"/>
  <c r="R827" i="26"/>
  <c r="Q827" i="26"/>
  <c r="P827" i="26"/>
  <c r="O827" i="26"/>
  <c r="N827" i="26"/>
  <c r="M827" i="26"/>
  <c r="L827" i="26"/>
  <c r="K827" i="26"/>
  <c r="J827" i="26"/>
  <c r="BP826" i="26"/>
  <c r="BO826" i="26"/>
  <c r="BN826" i="26"/>
  <c r="BM826" i="26"/>
  <c r="BL826" i="26"/>
  <c r="BK826" i="26"/>
  <c r="BJ826" i="26"/>
  <c r="BI826" i="26"/>
  <c r="BH826" i="26"/>
  <c r="BG826" i="26"/>
  <c r="BF826" i="26"/>
  <c r="BE826" i="26"/>
  <c r="BD826" i="26"/>
  <c r="BC826" i="26"/>
  <c r="BB826" i="26"/>
  <c r="BA826" i="26"/>
  <c r="AZ826" i="26"/>
  <c r="AY826" i="26"/>
  <c r="AX826" i="26"/>
  <c r="AW826" i="26"/>
  <c r="AV826" i="26"/>
  <c r="AU826" i="26"/>
  <c r="AT826" i="26"/>
  <c r="AS826" i="26"/>
  <c r="AR826" i="26"/>
  <c r="AQ826" i="26"/>
  <c r="AP826" i="26"/>
  <c r="AO826" i="26"/>
  <c r="AN826" i="26"/>
  <c r="AM826" i="26"/>
  <c r="AL826" i="26"/>
  <c r="AK826" i="26"/>
  <c r="AJ826" i="26"/>
  <c r="AI826" i="26"/>
  <c r="AH826" i="26"/>
  <c r="AG826" i="26"/>
  <c r="AF826" i="26"/>
  <c r="AE826" i="26"/>
  <c r="AD826" i="26"/>
  <c r="AC826" i="26"/>
  <c r="AB826" i="26"/>
  <c r="AA826" i="26"/>
  <c r="Z826" i="26"/>
  <c r="Y826" i="26"/>
  <c r="X826" i="26"/>
  <c r="W826" i="26"/>
  <c r="V826" i="26"/>
  <c r="U826" i="26"/>
  <c r="T826" i="26"/>
  <c r="S826" i="26"/>
  <c r="R826" i="26"/>
  <c r="Q826" i="26"/>
  <c r="P826" i="26"/>
  <c r="O826" i="26"/>
  <c r="N826" i="26"/>
  <c r="M826" i="26"/>
  <c r="L826" i="26"/>
  <c r="K826" i="26"/>
  <c r="J826" i="26"/>
  <c r="BP825" i="26"/>
  <c r="BO825" i="26"/>
  <c r="BN825" i="26"/>
  <c r="BM825" i="26"/>
  <c r="BL825" i="26"/>
  <c r="BK825" i="26"/>
  <c r="BJ825" i="26"/>
  <c r="BI825" i="26"/>
  <c r="BH825" i="26"/>
  <c r="BG825" i="26"/>
  <c r="BF825" i="26"/>
  <c r="BE825" i="26"/>
  <c r="BD825" i="26"/>
  <c r="BC825" i="26"/>
  <c r="BB825" i="26"/>
  <c r="BA825" i="26"/>
  <c r="AZ825" i="26"/>
  <c r="AY825" i="26"/>
  <c r="AX825" i="26"/>
  <c r="AW825" i="26"/>
  <c r="AV825" i="26"/>
  <c r="AU825" i="26"/>
  <c r="AT825" i="26"/>
  <c r="AS825" i="26"/>
  <c r="AR825" i="26"/>
  <c r="AQ825" i="26"/>
  <c r="AP825" i="26"/>
  <c r="AO825" i="26"/>
  <c r="AN825" i="26"/>
  <c r="AM825" i="26"/>
  <c r="AL825" i="26"/>
  <c r="AK825" i="26"/>
  <c r="AJ825" i="26"/>
  <c r="AI825" i="26"/>
  <c r="AH825" i="26"/>
  <c r="AG825" i="26"/>
  <c r="AF825" i="26"/>
  <c r="AE825" i="26"/>
  <c r="AD825" i="26"/>
  <c r="AC825" i="26"/>
  <c r="AB825" i="26"/>
  <c r="AA825" i="26"/>
  <c r="Z825" i="26"/>
  <c r="Y825" i="26"/>
  <c r="X825" i="26"/>
  <c r="W825" i="26"/>
  <c r="V825" i="26"/>
  <c r="U825" i="26"/>
  <c r="T825" i="26"/>
  <c r="S825" i="26"/>
  <c r="R825" i="26"/>
  <c r="Q825" i="26"/>
  <c r="P825" i="26"/>
  <c r="O825" i="26"/>
  <c r="N825" i="26"/>
  <c r="M825" i="26"/>
  <c r="L825" i="26"/>
  <c r="K825" i="26"/>
  <c r="J825" i="26"/>
  <c r="BP824" i="26"/>
  <c r="BO824" i="26"/>
  <c r="BN824" i="26"/>
  <c r="BM824" i="26"/>
  <c r="BL824" i="26"/>
  <c r="BK824" i="26"/>
  <c r="BJ824" i="26"/>
  <c r="BI824" i="26"/>
  <c r="BH824" i="26"/>
  <c r="BG824" i="26"/>
  <c r="BF824" i="26"/>
  <c r="BE824" i="26"/>
  <c r="BD824" i="26"/>
  <c r="BC824" i="26"/>
  <c r="BB824" i="26"/>
  <c r="BA824" i="26"/>
  <c r="AZ824" i="26"/>
  <c r="AY824" i="26"/>
  <c r="AX824" i="26"/>
  <c r="AW824" i="26"/>
  <c r="AV824" i="26"/>
  <c r="AU824" i="26"/>
  <c r="AT824" i="26"/>
  <c r="AS824" i="26"/>
  <c r="AR824" i="26"/>
  <c r="AQ824" i="26"/>
  <c r="AP824" i="26"/>
  <c r="AO824" i="26"/>
  <c r="AN824" i="26"/>
  <c r="AM824" i="26"/>
  <c r="AL824" i="26"/>
  <c r="AK824" i="26"/>
  <c r="AJ824" i="26"/>
  <c r="AI824" i="26"/>
  <c r="AH824" i="26"/>
  <c r="AG824" i="26"/>
  <c r="AF824" i="26"/>
  <c r="AE824" i="26"/>
  <c r="AD824" i="26"/>
  <c r="AC824" i="26"/>
  <c r="AB824" i="26"/>
  <c r="AA824" i="26"/>
  <c r="Z824" i="26"/>
  <c r="Y824" i="26"/>
  <c r="X824" i="26"/>
  <c r="W824" i="26"/>
  <c r="V824" i="26"/>
  <c r="U824" i="26"/>
  <c r="T824" i="26"/>
  <c r="S824" i="26"/>
  <c r="R824" i="26"/>
  <c r="Q824" i="26"/>
  <c r="P824" i="26"/>
  <c r="O824" i="26"/>
  <c r="N824" i="26"/>
  <c r="M824" i="26"/>
  <c r="L824" i="26"/>
  <c r="K824" i="26"/>
  <c r="J824" i="26"/>
  <c r="BP823" i="26"/>
  <c r="BO823" i="26"/>
  <c r="BN823" i="26"/>
  <c r="BM823" i="26"/>
  <c r="BL823" i="26"/>
  <c r="BK823" i="26"/>
  <c r="BJ823" i="26"/>
  <c r="BI823" i="26"/>
  <c r="BH823" i="26"/>
  <c r="BG823" i="26"/>
  <c r="BF823" i="26"/>
  <c r="BE823" i="26"/>
  <c r="BD823" i="26"/>
  <c r="BC823" i="26"/>
  <c r="BB823" i="26"/>
  <c r="BA823" i="26"/>
  <c r="AZ823" i="26"/>
  <c r="AY823" i="26"/>
  <c r="AX823" i="26"/>
  <c r="AW823" i="26"/>
  <c r="AV823" i="26"/>
  <c r="AU823" i="26"/>
  <c r="AT823" i="26"/>
  <c r="AS823" i="26"/>
  <c r="AR823" i="26"/>
  <c r="AQ823" i="26"/>
  <c r="AP823" i="26"/>
  <c r="AO823" i="26"/>
  <c r="AN823" i="26"/>
  <c r="AM823" i="26"/>
  <c r="AL823" i="26"/>
  <c r="AK823" i="26"/>
  <c r="AJ823" i="26"/>
  <c r="AI823" i="26"/>
  <c r="AH823" i="26"/>
  <c r="AG823" i="26"/>
  <c r="AF823" i="26"/>
  <c r="AE823" i="26"/>
  <c r="AD823" i="26"/>
  <c r="AC823" i="26"/>
  <c r="AB823" i="26"/>
  <c r="AA823" i="26"/>
  <c r="Z823" i="26"/>
  <c r="Y823" i="26"/>
  <c r="X823" i="26"/>
  <c r="W823" i="26"/>
  <c r="V823" i="26"/>
  <c r="U823" i="26"/>
  <c r="T823" i="26"/>
  <c r="S823" i="26"/>
  <c r="R823" i="26"/>
  <c r="Q823" i="26"/>
  <c r="P823" i="26"/>
  <c r="O823" i="26"/>
  <c r="N823" i="26"/>
  <c r="M823" i="26"/>
  <c r="L823" i="26"/>
  <c r="K823" i="26"/>
  <c r="J823" i="26"/>
  <c r="BP822" i="26"/>
  <c r="BO822" i="26"/>
  <c r="BN822" i="26"/>
  <c r="BM822" i="26"/>
  <c r="BL822" i="26"/>
  <c r="BK822" i="26"/>
  <c r="BJ822" i="26"/>
  <c r="BI822" i="26"/>
  <c r="BH822" i="26"/>
  <c r="BG822" i="26"/>
  <c r="BF822" i="26"/>
  <c r="BE822" i="26"/>
  <c r="BD822" i="26"/>
  <c r="BC822" i="26"/>
  <c r="BB822" i="26"/>
  <c r="BA822" i="26"/>
  <c r="AZ822" i="26"/>
  <c r="AY822" i="26"/>
  <c r="AX822" i="26"/>
  <c r="AW822" i="26"/>
  <c r="AV822" i="26"/>
  <c r="AU822" i="26"/>
  <c r="AT822" i="26"/>
  <c r="AS822" i="26"/>
  <c r="AR822" i="26"/>
  <c r="AQ822" i="26"/>
  <c r="AP822" i="26"/>
  <c r="AO822" i="26"/>
  <c r="AN822" i="26"/>
  <c r="AM822" i="26"/>
  <c r="AL822" i="26"/>
  <c r="AK822" i="26"/>
  <c r="AJ822" i="26"/>
  <c r="AI822" i="26"/>
  <c r="AH822" i="26"/>
  <c r="AG822" i="26"/>
  <c r="AF822" i="26"/>
  <c r="AE822" i="26"/>
  <c r="AD822" i="26"/>
  <c r="AC822" i="26"/>
  <c r="AB822" i="26"/>
  <c r="AA822" i="26"/>
  <c r="Z822" i="26"/>
  <c r="Y822" i="26"/>
  <c r="X822" i="26"/>
  <c r="W822" i="26"/>
  <c r="V822" i="26"/>
  <c r="U822" i="26"/>
  <c r="T822" i="26"/>
  <c r="S822" i="26"/>
  <c r="R822" i="26"/>
  <c r="Q822" i="26"/>
  <c r="P822" i="26"/>
  <c r="O822" i="26"/>
  <c r="N822" i="26"/>
  <c r="M822" i="26"/>
  <c r="L822" i="26"/>
  <c r="K822" i="26"/>
  <c r="J822" i="26"/>
  <c r="BP821" i="26"/>
  <c r="BO821" i="26"/>
  <c r="BN821" i="26"/>
  <c r="BM821" i="26"/>
  <c r="BL821" i="26"/>
  <c r="BK821" i="26"/>
  <c r="BJ821" i="26"/>
  <c r="BI821" i="26"/>
  <c r="BH821" i="26"/>
  <c r="BG821" i="26"/>
  <c r="BF821" i="26"/>
  <c r="BE821" i="26"/>
  <c r="BD821" i="26"/>
  <c r="BC821" i="26"/>
  <c r="BB821" i="26"/>
  <c r="BA821" i="26"/>
  <c r="AZ821" i="26"/>
  <c r="AY821" i="26"/>
  <c r="AX821" i="26"/>
  <c r="AW821" i="26"/>
  <c r="AV821" i="26"/>
  <c r="AU821" i="26"/>
  <c r="AT821" i="26"/>
  <c r="AS821" i="26"/>
  <c r="AR821" i="26"/>
  <c r="AQ821" i="26"/>
  <c r="AP821" i="26"/>
  <c r="AO821" i="26"/>
  <c r="AN821" i="26"/>
  <c r="AM821" i="26"/>
  <c r="AL821" i="26"/>
  <c r="AK821" i="26"/>
  <c r="AJ821" i="26"/>
  <c r="AI821" i="26"/>
  <c r="AH821" i="26"/>
  <c r="AG821" i="26"/>
  <c r="AF821" i="26"/>
  <c r="AE821" i="26"/>
  <c r="AD821" i="26"/>
  <c r="AC821" i="26"/>
  <c r="AB821" i="26"/>
  <c r="AA821" i="26"/>
  <c r="Z821" i="26"/>
  <c r="Y821" i="26"/>
  <c r="X821" i="26"/>
  <c r="W821" i="26"/>
  <c r="V821" i="26"/>
  <c r="U821" i="26"/>
  <c r="T821" i="26"/>
  <c r="S821" i="26"/>
  <c r="R821" i="26"/>
  <c r="Q821" i="26"/>
  <c r="P821" i="26"/>
  <c r="O821" i="26"/>
  <c r="N821" i="26"/>
  <c r="M821" i="26"/>
  <c r="L821" i="26"/>
  <c r="K821" i="26"/>
  <c r="J821" i="26"/>
  <c r="BP820" i="26"/>
  <c r="BO820" i="26"/>
  <c r="BN820" i="26"/>
  <c r="BM820" i="26"/>
  <c r="BL820" i="26"/>
  <c r="BK820" i="26"/>
  <c r="BJ820" i="26"/>
  <c r="BI820" i="26"/>
  <c r="BH820" i="26"/>
  <c r="BG820" i="26"/>
  <c r="BF820" i="26"/>
  <c r="BE820" i="26"/>
  <c r="BD820" i="26"/>
  <c r="BC820" i="26"/>
  <c r="BB820" i="26"/>
  <c r="BA820" i="26"/>
  <c r="AZ820" i="26"/>
  <c r="AY820" i="26"/>
  <c r="AX820" i="26"/>
  <c r="AW820" i="26"/>
  <c r="AV820" i="26"/>
  <c r="AU820" i="26"/>
  <c r="AT820" i="26"/>
  <c r="AS820" i="26"/>
  <c r="AR820" i="26"/>
  <c r="AQ820" i="26"/>
  <c r="AP820" i="26"/>
  <c r="AO820" i="26"/>
  <c r="AN820" i="26"/>
  <c r="AM820" i="26"/>
  <c r="AL820" i="26"/>
  <c r="AK820" i="26"/>
  <c r="AJ820" i="26"/>
  <c r="AI820" i="26"/>
  <c r="AH820" i="26"/>
  <c r="AG820" i="26"/>
  <c r="AF820" i="26"/>
  <c r="AE820" i="26"/>
  <c r="AD820" i="26"/>
  <c r="AC820" i="26"/>
  <c r="AB820" i="26"/>
  <c r="AA820" i="26"/>
  <c r="Z820" i="26"/>
  <c r="Y820" i="26"/>
  <c r="X820" i="26"/>
  <c r="W820" i="26"/>
  <c r="V820" i="26"/>
  <c r="U820" i="26"/>
  <c r="T820" i="26"/>
  <c r="S820" i="26"/>
  <c r="R820" i="26"/>
  <c r="Q820" i="26"/>
  <c r="P820" i="26"/>
  <c r="O820" i="26"/>
  <c r="N820" i="26"/>
  <c r="M820" i="26"/>
  <c r="L820" i="26"/>
  <c r="K820" i="26"/>
  <c r="J820" i="26"/>
  <c r="BP819" i="26"/>
  <c r="BO819" i="26"/>
  <c r="BN819" i="26"/>
  <c r="BM819" i="26"/>
  <c r="BL819" i="26"/>
  <c r="BK819" i="26"/>
  <c r="BJ819" i="26"/>
  <c r="BI819" i="26"/>
  <c r="BH819" i="26"/>
  <c r="BG819" i="26"/>
  <c r="BF819" i="26"/>
  <c r="BE819" i="26"/>
  <c r="BD819" i="26"/>
  <c r="BC819" i="26"/>
  <c r="BB819" i="26"/>
  <c r="BA819" i="26"/>
  <c r="AZ819" i="26"/>
  <c r="AY819" i="26"/>
  <c r="AX819" i="26"/>
  <c r="AW819" i="26"/>
  <c r="AV819" i="26"/>
  <c r="AU819" i="26"/>
  <c r="AT819" i="26"/>
  <c r="AS819" i="26"/>
  <c r="AR819" i="26"/>
  <c r="AQ819" i="26"/>
  <c r="AP819" i="26"/>
  <c r="AO819" i="26"/>
  <c r="AN819" i="26"/>
  <c r="AM819" i="26"/>
  <c r="AL819" i="26"/>
  <c r="AK819" i="26"/>
  <c r="AJ819" i="26"/>
  <c r="AI819" i="26"/>
  <c r="AH819" i="26"/>
  <c r="AG819" i="26"/>
  <c r="AF819" i="26"/>
  <c r="AE819" i="26"/>
  <c r="AD819" i="26"/>
  <c r="AC819" i="26"/>
  <c r="AB819" i="26"/>
  <c r="AA819" i="26"/>
  <c r="Z819" i="26"/>
  <c r="Y819" i="26"/>
  <c r="X819" i="26"/>
  <c r="W819" i="26"/>
  <c r="V819" i="26"/>
  <c r="U819" i="26"/>
  <c r="T819" i="26"/>
  <c r="S819" i="26"/>
  <c r="R819" i="26"/>
  <c r="Q819" i="26"/>
  <c r="P819" i="26"/>
  <c r="O819" i="26"/>
  <c r="N819" i="26"/>
  <c r="M819" i="26"/>
  <c r="L819" i="26"/>
  <c r="K819" i="26"/>
  <c r="J819" i="26"/>
  <c r="BP818" i="26"/>
  <c r="BO818" i="26"/>
  <c r="BN818" i="26"/>
  <c r="BM818" i="26"/>
  <c r="BL818" i="26"/>
  <c r="BK818" i="26"/>
  <c r="BJ818" i="26"/>
  <c r="BI818" i="26"/>
  <c r="BH818" i="26"/>
  <c r="BG818" i="26"/>
  <c r="BF818" i="26"/>
  <c r="BE818" i="26"/>
  <c r="BD818" i="26"/>
  <c r="BC818" i="26"/>
  <c r="BB818" i="26"/>
  <c r="BA818" i="26"/>
  <c r="AZ818" i="26"/>
  <c r="AY818" i="26"/>
  <c r="AX818" i="26"/>
  <c r="AW818" i="26"/>
  <c r="AV818" i="26"/>
  <c r="AU818" i="26"/>
  <c r="AT818" i="26"/>
  <c r="AS818" i="26"/>
  <c r="AR818" i="26"/>
  <c r="AQ818" i="26"/>
  <c r="AP818" i="26"/>
  <c r="AO818" i="26"/>
  <c r="AN818" i="26"/>
  <c r="AM818" i="26"/>
  <c r="AL818" i="26"/>
  <c r="AK818" i="26"/>
  <c r="AJ818" i="26"/>
  <c r="AI818" i="26"/>
  <c r="AH818" i="26"/>
  <c r="AG818" i="26"/>
  <c r="AF818" i="26"/>
  <c r="AE818" i="26"/>
  <c r="AD818" i="26"/>
  <c r="AC818" i="26"/>
  <c r="AB818" i="26"/>
  <c r="AA818" i="26"/>
  <c r="Z818" i="26"/>
  <c r="Y818" i="26"/>
  <c r="X818" i="26"/>
  <c r="W818" i="26"/>
  <c r="V818" i="26"/>
  <c r="U818" i="26"/>
  <c r="T818" i="26"/>
  <c r="S818" i="26"/>
  <c r="R818" i="26"/>
  <c r="Q818" i="26"/>
  <c r="P818" i="26"/>
  <c r="O818" i="26"/>
  <c r="N818" i="26"/>
  <c r="M818" i="26"/>
  <c r="L818" i="26"/>
  <c r="K818" i="26"/>
  <c r="J818" i="26"/>
  <c r="BP817" i="26"/>
  <c r="BO817" i="26"/>
  <c r="BN817" i="26"/>
  <c r="BM817" i="26"/>
  <c r="BL817" i="26"/>
  <c r="BK817" i="26"/>
  <c r="BJ817" i="26"/>
  <c r="BI817" i="26"/>
  <c r="BH817" i="26"/>
  <c r="BG817" i="26"/>
  <c r="BF817" i="26"/>
  <c r="BE817" i="26"/>
  <c r="BD817" i="26"/>
  <c r="BC817" i="26"/>
  <c r="BB817" i="26"/>
  <c r="BA817" i="26"/>
  <c r="AZ817" i="26"/>
  <c r="AY817" i="26"/>
  <c r="AX817" i="26"/>
  <c r="AW817" i="26"/>
  <c r="AV817" i="26"/>
  <c r="AU817" i="26"/>
  <c r="AT817" i="26"/>
  <c r="AS817" i="26"/>
  <c r="AR817" i="26"/>
  <c r="AQ817" i="26"/>
  <c r="AP817" i="26"/>
  <c r="AO817" i="26"/>
  <c r="AN817" i="26"/>
  <c r="AM817" i="26"/>
  <c r="AL817" i="26"/>
  <c r="AK817" i="26"/>
  <c r="AJ817" i="26"/>
  <c r="AI817" i="26"/>
  <c r="AH817" i="26"/>
  <c r="AG817" i="26"/>
  <c r="AF817" i="26"/>
  <c r="AE817" i="26"/>
  <c r="AD817" i="26"/>
  <c r="AC817" i="26"/>
  <c r="AB817" i="26"/>
  <c r="AA817" i="26"/>
  <c r="Z817" i="26"/>
  <c r="Y817" i="26"/>
  <c r="X817" i="26"/>
  <c r="W817" i="26"/>
  <c r="V817" i="26"/>
  <c r="U817" i="26"/>
  <c r="T817" i="26"/>
  <c r="S817" i="26"/>
  <c r="R817" i="26"/>
  <c r="Q817" i="26"/>
  <c r="P817" i="26"/>
  <c r="O817" i="26"/>
  <c r="N817" i="26"/>
  <c r="M817" i="26"/>
  <c r="L817" i="26"/>
  <c r="K817" i="26"/>
  <c r="J817" i="26"/>
  <c r="BP816" i="26"/>
  <c r="BO816" i="26"/>
  <c r="BN816" i="26"/>
  <c r="BM816" i="26"/>
  <c r="BL816" i="26"/>
  <c r="BK816" i="26"/>
  <c r="BJ816" i="26"/>
  <c r="BI816" i="26"/>
  <c r="BH816" i="26"/>
  <c r="BG816" i="26"/>
  <c r="BF816" i="26"/>
  <c r="BE816" i="26"/>
  <c r="BD816" i="26"/>
  <c r="BC816" i="26"/>
  <c r="BB816" i="26"/>
  <c r="BA816" i="26"/>
  <c r="AZ816" i="26"/>
  <c r="AY816" i="26"/>
  <c r="AX816" i="26"/>
  <c r="AW816" i="26"/>
  <c r="AV816" i="26"/>
  <c r="AU816" i="26"/>
  <c r="AT816" i="26"/>
  <c r="AS816" i="26"/>
  <c r="AR816" i="26"/>
  <c r="AQ816" i="26"/>
  <c r="AP816" i="26"/>
  <c r="AO816" i="26"/>
  <c r="AN816" i="26"/>
  <c r="AM816" i="26"/>
  <c r="AL816" i="26"/>
  <c r="AK816" i="26"/>
  <c r="AJ816" i="26"/>
  <c r="AI816" i="26"/>
  <c r="AH816" i="26"/>
  <c r="AG816" i="26"/>
  <c r="AF816" i="26"/>
  <c r="AE816" i="26"/>
  <c r="AD816" i="26"/>
  <c r="AC816" i="26"/>
  <c r="AB816" i="26"/>
  <c r="AA816" i="26"/>
  <c r="Z816" i="26"/>
  <c r="Y816" i="26"/>
  <c r="X816" i="26"/>
  <c r="W816" i="26"/>
  <c r="V816" i="26"/>
  <c r="U816" i="26"/>
  <c r="T816" i="26"/>
  <c r="S816" i="26"/>
  <c r="R816" i="26"/>
  <c r="Q816" i="26"/>
  <c r="P816" i="26"/>
  <c r="O816" i="26"/>
  <c r="N816" i="26"/>
  <c r="M816" i="26"/>
  <c r="L816" i="26"/>
  <c r="K816" i="26"/>
  <c r="J816" i="26"/>
  <c r="BP815" i="26"/>
  <c r="BO815" i="26"/>
  <c r="BN815" i="26"/>
  <c r="BM815" i="26"/>
  <c r="BL815" i="26"/>
  <c r="BK815" i="26"/>
  <c r="BJ815" i="26"/>
  <c r="BI815" i="26"/>
  <c r="BH815" i="26"/>
  <c r="BG815" i="26"/>
  <c r="BF815" i="26"/>
  <c r="BE815" i="26"/>
  <c r="BD815" i="26"/>
  <c r="BC815" i="26"/>
  <c r="BB815" i="26"/>
  <c r="BA815" i="26"/>
  <c r="AZ815" i="26"/>
  <c r="AY815" i="26"/>
  <c r="AX815" i="26"/>
  <c r="AW815" i="26"/>
  <c r="AV815" i="26"/>
  <c r="AU815" i="26"/>
  <c r="AT815" i="26"/>
  <c r="AS815" i="26"/>
  <c r="AR815" i="26"/>
  <c r="AQ815" i="26"/>
  <c r="AP815" i="26"/>
  <c r="AO815" i="26"/>
  <c r="AN815" i="26"/>
  <c r="AM815" i="26"/>
  <c r="AL815" i="26"/>
  <c r="AK815" i="26"/>
  <c r="AJ815" i="26"/>
  <c r="AI815" i="26"/>
  <c r="AH815" i="26"/>
  <c r="AG815" i="26"/>
  <c r="AF815" i="26"/>
  <c r="AE815" i="26"/>
  <c r="AD815" i="26"/>
  <c r="AC815" i="26"/>
  <c r="AB815" i="26"/>
  <c r="AA815" i="26"/>
  <c r="Z815" i="26"/>
  <c r="Y815" i="26"/>
  <c r="X815" i="26"/>
  <c r="W815" i="26"/>
  <c r="V815" i="26"/>
  <c r="U815" i="26"/>
  <c r="T815" i="26"/>
  <c r="S815" i="26"/>
  <c r="R815" i="26"/>
  <c r="Q815" i="26"/>
  <c r="P815" i="26"/>
  <c r="O815" i="26"/>
  <c r="N815" i="26"/>
  <c r="M815" i="26"/>
  <c r="L815" i="26"/>
  <c r="K815" i="26"/>
  <c r="J815" i="26"/>
  <c r="BP814" i="26"/>
  <c r="BO814" i="26"/>
  <c r="BN814" i="26"/>
  <c r="BM814" i="26"/>
  <c r="BL814" i="26"/>
  <c r="BK814" i="26"/>
  <c r="BJ814" i="26"/>
  <c r="BI814" i="26"/>
  <c r="BH814" i="26"/>
  <c r="BG814" i="26"/>
  <c r="BF814" i="26"/>
  <c r="BE814" i="26"/>
  <c r="BD814" i="26"/>
  <c r="BC814" i="26"/>
  <c r="BB814" i="26"/>
  <c r="BA814" i="26"/>
  <c r="AZ814" i="26"/>
  <c r="AY814" i="26"/>
  <c r="AX814" i="26"/>
  <c r="AW814" i="26"/>
  <c r="AV814" i="26"/>
  <c r="AU814" i="26"/>
  <c r="AT814" i="26"/>
  <c r="AS814" i="26"/>
  <c r="AR814" i="26"/>
  <c r="AQ814" i="26"/>
  <c r="AP814" i="26"/>
  <c r="AO814" i="26"/>
  <c r="AN814" i="26"/>
  <c r="AM814" i="26"/>
  <c r="AL814" i="26"/>
  <c r="AK814" i="26"/>
  <c r="AJ814" i="26"/>
  <c r="AI814" i="26"/>
  <c r="AH814" i="26"/>
  <c r="AG814" i="26"/>
  <c r="AF814" i="26"/>
  <c r="AE814" i="26"/>
  <c r="AD814" i="26"/>
  <c r="AC814" i="26"/>
  <c r="AB814" i="26"/>
  <c r="AA814" i="26"/>
  <c r="Z814" i="26"/>
  <c r="Y814" i="26"/>
  <c r="X814" i="26"/>
  <c r="W814" i="26"/>
  <c r="V814" i="26"/>
  <c r="U814" i="26"/>
  <c r="T814" i="26"/>
  <c r="S814" i="26"/>
  <c r="R814" i="26"/>
  <c r="Q814" i="26"/>
  <c r="P814" i="26"/>
  <c r="O814" i="26"/>
  <c r="N814" i="26"/>
  <c r="M814" i="26"/>
  <c r="L814" i="26"/>
  <c r="K814" i="26"/>
  <c r="J814" i="26"/>
  <c r="BP813" i="26"/>
  <c r="BO813" i="26"/>
  <c r="BN813" i="26"/>
  <c r="BM813" i="26"/>
  <c r="BL813" i="26"/>
  <c r="BK813" i="26"/>
  <c r="BJ813" i="26"/>
  <c r="BI813" i="26"/>
  <c r="BH813" i="26"/>
  <c r="BG813" i="26"/>
  <c r="BF813" i="26"/>
  <c r="BE813" i="26"/>
  <c r="BD813" i="26"/>
  <c r="BC813" i="26"/>
  <c r="BB813" i="26"/>
  <c r="BA813" i="26"/>
  <c r="AZ813" i="26"/>
  <c r="AY813" i="26"/>
  <c r="AX813" i="26"/>
  <c r="AW813" i="26"/>
  <c r="AV813" i="26"/>
  <c r="AU813" i="26"/>
  <c r="AT813" i="26"/>
  <c r="AS813" i="26"/>
  <c r="AR813" i="26"/>
  <c r="AQ813" i="26"/>
  <c r="AP813" i="26"/>
  <c r="AO813" i="26"/>
  <c r="AN813" i="26"/>
  <c r="AM813" i="26"/>
  <c r="AL813" i="26"/>
  <c r="AK813" i="26"/>
  <c r="AJ813" i="26"/>
  <c r="AI813" i="26"/>
  <c r="AH813" i="26"/>
  <c r="AG813" i="26"/>
  <c r="AF813" i="26"/>
  <c r="AE813" i="26"/>
  <c r="AD813" i="26"/>
  <c r="AC813" i="26"/>
  <c r="AB813" i="26"/>
  <c r="AA813" i="26"/>
  <c r="Z813" i="26"/>
  <c r="Y813" i="26"/>
  <c r="X813" i="26"/>
  <c r="W813" i="26"/>
  <c r="V813" i="26"/>
  <c r="U813" i="26"/>
  <c r="T813" i="26"/>
  <c r="S813" i="26"/>
  <c r="R813" i="26"/>
  <c r="Q813" i="26"/>
  <c r="P813" i="26"/>
  <c r="O813" i="26"/>
  <c r="N813" i="26"/>
  <c r="M813" i="26"/>
  <c r="L813" i="26"/>
  <c r="K813" i="26"/>
  <c r="J813" i="26"/>
  <c r="BP812" i="26"/>
  <c r="BO812" i="26"/>
  <c r="BN812" i="26"/>
  <c r="BM812" i="26"/>
  <c r="BL812" i="26"/>
  <c r="BK812" i="26"/>
  <c r="BJ812" i="26"/>
  <c r="BI812" i="26"/>
  <c r="BH812" i="26"/>
  <c r="BG812" i="26"/>
  <c r="BF812" i="26"/>
  <c r="BE812" i="26"/>
  <c r="BD812" i="26"/>
  <c r="BC812" i="26"/>
  <c r="BB812" i="26"/>
  <c r="BA812" i="26"/>
  <c r="AZ812" i="26"/>
  <c r="AY812" i="26"/>
  <c r="AX812" i="26"/>
  <c r="AW812" i="26"/>
  <c r="AV812" i="26"/>
  <c r="AU812" i="26"/>
  <c r="AT812" i="26"/>
  <c r="AS812" i="26"/>
  <c r="AR812" i="26"/>
  <c r="AQ812" i="26"/>
  <c r="AP812" i="26"/>
  <c r="AO812" i="26"/>
  <c r="AN812" i="26"/>
  <c r="AM812" i="26"/>
  <c r="AL812" i="26"/>
  <c r="AK812" i="26"/>
  <c r="AJ812" i="26"/>
  <c r="AI812" i="26"/>
  <c r="AH812" i="26"/>
  <c r="AG812" i="26"/>
  <c r="AF812" i="26"/>
  <c r="AE812" i="26"/>
  <c r="AD812" i="26"/>
  <c r="AC812" i="26"/>
  <c r="AB812" i="26"/>
  <c r="AA812" i="26"/>
  <c r="Z812" i="26"/>
  <c r="Y812" i="26"/>
  <c r="X812" i="26"/>
  <c r="W812" i="26"/>
  <c r="V812" i="26"/>
  <c r="U812" i="26"/>
  <c r="T812" i="26"/>
  <c r="S812" i="26"/>
  <c r="R812" i="26"/>
  <c r="Q812" i="26"/>
  <c r="P812" i="26"/>
  <c r="O812" i="26"/>
  <c r="N812" i="26"/>
  <c r="M812" i="26"/>
  <c r="L812" i="26"/>
  <c r="K812" i="26"/>
  <c r="J812" i="26"/>
  <c r="BP811" i="26"/>
  <c r="BO811" i="26"/>
  <c r="BN811" i="26"/>
  <c r="BM811" i="26"/>
  <c r="BL811" i="26"/>
  <c r="BK811" i="26"/>
  <c r="BJ811" i="26"/>
  <c r="BI811" i="26"/>
  <c r="BH811" i="26"/>
  <c r="BG811" i="26"/>
  <c r="BF811" i="26"/>
  <c r="BE811" i="26"/>
  <c r="BD811" i="26"/>
  <c r="BC811" i="26"/>
  <c r="BB811" i="26"/>
  <c r="BA811" i="26"/>
  <c r="AZ811" i="26"/>
  <c r="AY811" i="26"/>
  <c r="AX811" i="26"/>
  <c r="AW811" i="26"/>
  <c r="AV811" i="26"/>
  <c r="AU811" i="26"/>
  <c r="AT811" i="26"/>
  <c r="AS811" i="26"/>
  <c r="AR811" i="26"/>
  <c r="AQ811" i="26"/>
  <c r="AP811" i="26"/>
  <c r="AO811" i="26"/>
  <c r="AN811" i="26"/>
  <c r="AM811" i="26"/>
  <c r="AL811" i="26"/>
  <c r="AK811" i="26"/>
  <c r="AJ811" i="26"/>
  <c r="AI811" i="26"/>
  <c r="AH811" i="26"/>
  <c r="AG811" i="26"/>
  <c r="AF811" i="26"/>
  <c r="AE811" i="26"/>
  <c r="AD811" i="26"/>
  <c r="AC811" i="26"/>
  <c r="AB811" i="26"/>
  <c r="AA811" i="26"/>
  <c r="Z811" i="26"/>
  <c r="Y811" i="26"/>
  <c r="X811" i="26"/>
  <c r="W811" i="26"/>
  <c r="V811" i="26"/>
  <c r="U811" i="26"/>
  <c r="T811" i="26"/>
  <c r="S811" i="26"/>
  <c r="R811" i="26"/>
  <c r="Q811" i="26"/>
  <c r="P811" i="26"/>
  <c r="O811" i="26"/>
  <c r="N811" i="26"/>
  <c r="M811" i="26"/>
  <c r="L811" i="26"/>
  <c r="K811" i="26"/>
  <c r="J811" i="26"/>
  <c r="BP810" i="26"/>
  <c r="BO810" i="26"/>
  <c r="BN810" i="26"/>
  <c r="BM810" i="26"/>
  <c r="BL810" i="26"/>
  <c r="BK810" i="26"/>
  <c r="BJ810" i="26"/>
  <c r="BI810" i="26"/>
  <c r="BH810" i="26"/>
  <c r="BG810" i="26"/>
  <c r="BF810" i="26"/>
  <c r="BE810" i="26"/>
  <c r="BD810" i="26"/>
  <c r="BC810" i="26"/>
  <c r="BB810" i="26"/>
  <c r="BA810" i="26"/>
  <c r="AZ810" i="26"/>
  <c r="AY810" i="26"/>
  <c r="AX810" i="26"/>
  <c r="AW810" i="26"/>
  <c r="AV810" i="26"/>
  <c r="AU810" i="26"/>
  <c r="AT810" i="26"/>
  <c r="AS810" i="26"/>
  <c r="AR810" i="26"/>
  <c r="AQ810" i="26"/>
  <c r="AP810" i="26"/>
  <c r="AO810" i="26"/>
  <c r="AN810" i="26"/>
  <c r="AM810" i="26"/>
  <c r="AL810" i="26"/>
  <c r="AK810" i="26"/>
  <c r="AJ810" i="26"/>
  <c r="AI810" i="26"/>
  <c r="AH810" i="26"/>
  <c r="AG810" i="26"/>
  <c r="AF810" i="26"/>
  <c r="AE810" i="26"/>
  <c r="AD810" i="26"/>
  <c r="AC810" i="26"/>
  <c r="AB810" i="26"/>
  <c r="AA810" i="26"/>
  <c r="Z810" i="26"/>
  <c r="Y810" i="26"/>
  <c r="X810" i="26"/>
  <c r="W810" i="26"/>
  <c r="V810" i="26"/>
  <c r="U810" i="26"/>
  <c r="T810" i="26"/>
  <c r="S810" i="26"/>
  <c r="R810" i="26"/>
  <c r="Q810" i="26"/>
  <c r="P810" i="26"/>
  <c r="O810" i="26"/>
  <c r="N810" i="26"/>
  <c r="M810" i="26"/>
  <c r="L810" i="26"/>
  <c r="K810" i="26"/>
  <c r="J810" i="26"/>
  <c r="BP809" i="26"/>
  <c r="BO809" i="26"/>
  <c r="BN809" i="26"/>
  <c r="BM809" i="26"/>
  <c r="BL809" i="26"/>
  <c r="BK809" i="26"/>
  <c r="BJ809" i="26"/>
  <c r="BI809" i="26"/>
  <c r="BH809" i="26"/>
  <c r="BG809" i="26"/>
  <c r="BF809" i="26"/>
  <c r="BE809" i="26"/>
  <c r="BD809" i="26"/>
  <c r="BC809" i="26"/>
  <c r="BB809" i="26"/>
  <c r="BA809" i="26"/>
  <c r="AZ809" i="26"/>
  <c r="AY809" i="26"/>
  <c r="AX809" i="26"/>
  <c r="AW809" i="26"/>
  <c r="AV809" i="26"/>
  <c r="AU809" i="26"/>
  <c r="AT809" i="26"/>
  <c r="AS809" i="26"/>
  <c r="AR809" i="26"/>
  <c r="AQ809" i="26"/>
  <c r="AP809" i="26"/>
  <c r="AO809" i="26"/>
  <c r="AN809" i="26"/>
  <c r="AM809" i="26"/>
  <c r="AL809" i="26"/>
  <c r="AK809" i="26"/>
  <c r="AJ809" i="26"/>
  <c r="AI809" i="26"/>
  <c r="AH809" i="26"/>
  <c r="AG809" i="26"/>
  <c r="AF809" i="26"/>
  <c r="AE809" i="26"/>
  <c r="AD809" i="26"/>
  <c r="AC809" i="26"/>
  <c r="AB809" i="26"/>
  <c r="AA809" i="26"/>
  <c r="Z809" i="26"/>
  <c r="Y809" i="26"/>
  <c r="X809" i="26"/>
  <c r="W809" i="26"/>
  <c r="V809" i="26"/>
  <c r="U809" i="26"/>
  <c r="T809" i="26"/>
  <c r="S809" i="26"/>
  <c r="R809" i="26"/>
  <c r="Q809" i="26"/>
  <c r="P809" i="26"/>
  <c r="O809" i="26"/>
  <c r="N809" i="26"/>
  <c r="M809" i="26"/>
  <c r="L809" i="26"/>
  <c r="K809" i="26"/>
  <c r="J809" i="26"/>
  <c r="BP808" i="26"/>
  <c r="BO808" i="26"/>
  <c r="BN808" i="26"/>
  <c r="BM808" i="26"/>
  <c r="BL808" i="26"/>
  <c r="BK808" i="26"/>
  <c r="BJ808" i="26"/>
  <c r="BI808" i="26"/>
  <c r="BH808" i="26"/>
  <c r="BG808" i="26"/>
  <c r="BF808" i="26"/>
  <c r="BE808" i="26"/>
  <c r="BD808" i="26"/>
  <c r="BC808" i="26"/>
  <c r="BB808" i="26"/>
  <c r="BA808" i="26"/>
  <c r="AZ808" i="26"/>
  <c r="AY808" i="26"/>
  <c r="AX808" i="26"/>
  <c r="AW808" i="26"/>
  <c r="AV808" i="26"/>
  <c r="AU808" i="26"/>
  <c r="AT808" i="26"/>
  <c r="AS808" i="26"/>
  <c r="AR808" i="26"/>
  <c r="AQ808" i="26"/>
  <c r="AP808" i="26"/>
  <c r="AO808" i="26"/>
  <c r="AN808" i="26"/>
  <c r="AM808" i="26"/>
  <c r="AL808" i="26"/>
  <c r="AK808" i="26"/>
  <c r="AJ808" i="26"/>
  <c r="AI808" i="26"/>
  <c r="AH808" i="26"/>
  <c r="AG808" i="26"/>
  <c r="AF808" i="26"/>
  <c r="AE808" i="26"/>
  <c r="AD808" i="26"/>
  <c r="AC808" i="26"/>
  <c r="AB808" i="26"/>
  <c r="AA808" i="26"/>
  <c r="Z808" i="26"/>
  <c r="Y808" i="26"/>
  <c r="X808" i="26"/>
  <c r="W808" i="26"/>
  <c r="V808" i="26"/>
  <c r="U808" i="26"/>
  <c r="T808" i="26"/>
  <c r="S808" i="26"/>
  <c r="R808" i="26"/>
  <c r="Q808" i="26"/>
  <c r="P808" i="26"/>
  <c r="O808" i="26"/>
  <c r="N808" i="26"/>
  <c r="M808" i="26"/>
  <c r="L808" i="26"/>
  <c r="K808" i="26"/>
  <c r="J808" i="26"/>
  <c r="BP807" i="26"/>
  <c r="BO807" i="26"/>
  <c r="BN807" i="26"/>
  <c r="BM807" i="26"/>
  <c r="BL807" i="26"/>
  <c r="BK807" i="26"/>
  <c r="BJ807" i="26"/>
  <c r="BI807" i="26"/>
  <c r="BH807" i="26"/>
  <c r="BG807" i="26"/>
  <c r="BF807" i="26"/>
  <c r="BE807" i="26"/>
  <c r="BD807" i="26"/>
  <c r="BC807" i="26"/>
  <c r="BB807" i="26"/>
  <c r="BA807" i="26"/>
  <c r="AZ807" i="26"/>
  <c r="AY807" i="26"/>
  <c r="AX807" i="26"/>
  <c r="AW807" i="26"/>
  <c r="AV807" i="26"/>
  <c r="AU807" i="26"/>
  <c r="AT807" i="26"/>
  <c r="AS807" i="26"/>
  <c r="AR807" i="26"/>
  <c r="AQ807" i="26"/>
  <c r="AP807" i="26"/>
  <c r="AO807" i="26"/>
  <c r="AN807" i="26"/>
  <c r="AM807" i="26"/>
  <c r="AL807" i="26"/>
  <c r="AK807" i="26"/>
  <c r="AJ807" i="26"/>
  <c r="AI807" i="26"/>
  <c r="AH807" i="26"/>
  <c r="AG807" i="26"/>
  <c r="AF807" i="26"/>
  <c r="AE807" i="26"/>
  <c r="AD807" i="26"/>
  <c r="AC807" i="26"/>
  <c r="AB807" i="26"/>
  <c r="AA807" i="26"/>
  <c r="Z807" i="26"/>
  <c r="Y807" i="26"/>
  <c r="X807" i="26"/>
  <c r="W807" i="26"/>
  <c r="V807" i="26"/>
  <c r="U807" i="26"/>
  <c r="T807" i="26"/>
  <c r="S807" i="26"/>
  <c r="R807" i="26"/>
  <c r="Q807" i="26"/>
  <c r="P807" i="26"/>
  <c r="O807" i="26"/>
  <c r="N807" i="26"/>
  <c r="M807" i="26"/>
  <c r="L807" i="26"/>
  <c r="K807" i="26"/>
  <c r="J807" i="26"/>
  <c r="BP806" i="26"/>
  <c r="BO806" i="26"/>
  <c r="BN806" i="26"/>
  <c r="BM806" i="26"/>
  <c r="BL806" i="26"/>
  <c r="BK806" i="26"/>
  <c r="BJ806" i="26"/>
  <c r="BI806" i="26"/>
  <c r="BH806" i="26"/>
  <c r="BG806" i="26"/>
  <c r="BF806" i="26"/>
  <c r="BE806" i="26"/>
  <c r="BD806" i="26"/>
  <c r="BC806" i="26"/>
  <c r="BB806" i="26"/>
  <c r="BA806" i="26"/>
  <c r="AZ806" i="26"/>
  <c r="AY806" i="26"/>
  <c r="AX806" i="26"/>
  <c r="AW806" i="26"/>
  <c r="AV806" i="26"/>
  <c r="AU806" i="26"/>
  <c r="AT806" i="26"/>
  <c r="AS806" i="26"/>
  <c r="AR806" i="26"/>
  <c r="AQ806" i="26"/>
  <c r="AP806" i="26"/>
  <c r="AO806" i="26"/>
  <c r="AN806" i="26"/>
  <c r="AM806" i="26"/>
  <c r="AL806" i="26"/>
  <c r="AK806" i="26"/>
  <c r="AJ806" i="26"/>
  <c r="AI806" i="26"/>
  <c r="AH806" i="26"/>
  <c r="AG806" i="26"/>
  <c r="AF806" i="26"/>
  <c r="AE806" i="26"/>
  <c r="AD806" i="26"/>
  <c r="AC806" i="26"/>
  <c r="AB806" i="26"/>
  <c r="AA806" i="26"/>
  <c r="Z806" i="26"/>
  <c r="Y806" i="26"/>
  <c r="X806" i="26"/>
  <c r="W806" i="26"/>
  <c r="V806" i="26"/>
  <c r="U806" i="26"/>
  <c r="T806" i="26"/>
  <c r="S806" i="26"/>
  <c r="R806" i="26"/>
  <c r="Q806" i="26"/>
  <c r="P806" i="26"/>
  <c r="O806" i="26"/>
  <c r="N806" i="26"/>
  <c r="M806" i="26"/>
  <c r="L806" i="26"/>
  <c r="K806" i="26"/>
  <c r="J806" i="26"/>
  <c r="BP805" i="26"/>
  <c r="BO805" i="26"/>
  <c r="BN805" i="26"/>
  <c r="BM805" i="26"/>
  <c r="BL805" i="26"/>
  <c r="BK805" i="26"/>
  <c r="BJ805" i="26"/>
  <c r="BI805" i="26"/>
  <c r="BH805" i="26"/>
  <c r="BG805" i="26"/>
  <c r="BF805" i="26"/>
  <c r="BE805" i="26"/>
  <c r="BD805" i="26"/>
  <c r="BC805" i="26"/>
  <c r="BB805" i="26"/>
  <c r="BA805" i="26"/>
  <c r="AZ805" i="26"/>
  <c r="AY805" i="26"/>
  <c r="AX805" i="26"/>
  <c r="AW805" i="26"/>
  <c r="AV805" i="26"/>
  <c r="AU805" i="26"/>
  <c r="AT805" i="26"/>
  <c r="AS805" i="26"/>
  <c r="AR805" i="26"/>
  <c r="AQ805" i="26"/>
  <c r="AP805" i="26"/>
  <c r="AO805" i="26"/>
  <c r="AN805" i="26"/>
  <c r="AM805" i="26"/>
  <c r="AL805" i="26"/>
  <c r="AK805" i="26"/>
  <c r="AJ805" i="26"/>
  <c r="AI805" i="26"/>
  <c r="AH805" i="26"/>
  <c r="AG805" i="26"/>
  <c r="AF805" i="26"/>
  <c r="AE805" i="26"/>
  <c r="AD805" i="26"/>
  <c r="AC805" i="26"/>
  <c r="AB805" i="26"/>
  <c r="AA805" i="26"/>
  <c r="Z805" i="26"/>
  <c r="Y805" i="26"/>
  <c r="X805" i="26"/>
  <c r="W805" i="26"/>
  <c r="V805" i="26"/>
  <c r="U805" i="26"/>
  <c r="T805" i="26"/>
  <c r="S805" i="26"/>
  <c r="R805" i="26"/>
  <c r="Q805" i="26"/>
  <c r="P805" i="26"/>
  <c r="O805" i="26"/>
  <c r="N805" i="26"/>
  <c r="M805" i="26"/>
  <c r="L805" i="26"/>
  <c r="K805" i="26"/>
  <c r="J805" i="26"/>
  <c r="BP804" i="26"/>
  <c r="BO804" i="26"/>
  <c r="BN804" i="26"/>
  <c r="BM804" i="26"/>
  <c r="BL804" i="26"/>
  <c r="BK804" i="26"/>
  <c r="BJ804" i="26"/>
  <c r="BI804" i="26"/>
  <c r="BH804" i="26"/>
  <c r="BG804" i="26"/>
  <c r="BF804" i="26"/>
  <c r="BE804" i="26"/>
  <c r="BD804" i="26"/>
  <c r="BC804" i="26"/>
  <c r="BB804" i="26"/>
  <c r="BA804" i="26"/>
  <c r="AZ804" i="26"/>
  <c r="AY804" i="26"/>
  <c r="AX804" i="26"/>
  <c r="AW804" i="26"/>
  <c r="AV804" i="26"/>
  <c r="AU804" i="26"/>
  <c r="AT804" i="26"/>
  <c r="AS804" i="26"/>
  <c r="AR804" i="26"/>
  <c r="AQ804" i="26"/>
  <c r="AP804" i="26"/>
  <c r="AO804" i="26"/>
  <c r="AN804" i="26"/>
  <c r="AM804" i="26"/>
  <c r="AL804" i="26"/>
  <c r="AK804" i="26"/>
  <c r="AJ804" i="26"/>
  <c r="AI804" i="26"/>
  <c r="AH804" i="26"/>
  <c r="AG804" i="26"/>
  <c r="AF804" i="26"/>
  <c r="AE804" i="26"/>
  <c r="AD804" i="26"/>
  <c r="AC804" i="26"/>
  <c r="AB804" i="26"/>
  <c r="AA804" i="26"/>
  <c r="Z804" i="26"/>
  <c r="Y804" i="26"/>
  <c r="X804" i="26"/>
  <c r="W804" i="26"/>
  <c r="V804" i="26"/>
  <c r="U804" i="26"/>
  <c r="T804" i="26"/>
  <c r="S804" i="26"/>
  <c r="R804" i="26"/>
  <c r="Q804" i="26"/>
  <c r="P804" i="26"/>
  <c r="O804" i="26"/>
  <c r="N804" i="26"/>
  <c r="M804" i="26"/>
  <c r="L804" i="26"/>
  <c r="K804" i="26"/>
  <c r="J804" i="26"/>
  <c r="BP803" i="26"/>
  <c r="BO803" i="26"/>
  <c r="BN803" i="26"/>
  <c r="BM803" i="26"/>
  <c r="BL803" i="26"/>
  <c r="BK803" i="26"/>
  <c r="BJ803" i="26"/>
  <c r="BI803" i="26"/>
  <c r="BH803" i="26"/>
  <c r="BG803" i="26"/>
  <c r="BF803" i="26"/>
  <c r="BE803" i="26"/>
  <c r="BD803" i="26"/>
  <c r="BC803" i="26"/>
  <c r="BB803" i="26"/>
  <c r="BA803" i="26"/>
  <c r="AZ803" i="26"/>
  <c r="AY803" i="26"/>
  <c r="AX803" i="26"/>
  <c r="AW803" i="26"/>
  <c r="AV803" i="26"/>
  <c r="AU803" i="26"/>
  <c r="AT803" i="26"/>
  <c r="AS803" i="26"/>
  <c r="AR803" i="26"/>
  <c r="AQ803" i="26"/>
  <c r="AP803" i="26"/>
  <c r="AO803" i="26"/>
  <c r="AN803" i="26"/>
  <c r="AM803" i="26"/>
  <c r="AL803" i="26"/>
  <c r="AK803" i="26"/>
  <c r="AJ803" i="26"/>
  <c r="AI803" i="26"/>
  <c r="AH803" i="26"/>
  <c r="AG803" i="26"/>
  <c r="AF803" i="26"/>
  <c r="AE803" i="26"/>
  <c r="AD803" i="26"/>
  <c r="AC803" i="26"/>
  <c r="AB803" i="26"/>
  <c r="AA803" i="26"/>
  <c r="Z803" i="26"/>
  <c r="Y803" i="26"/>
  <c r="X803" i="26"/>
  <c r="W803" i="26"/>
  <c r="V803" i="26"/>
  <c r="U803" i="26"/>
  <c r="T803" i="26"/>
  <c r="S803" i="26"/>
  <c r="R803" i="26"/>
  <c r="Q803" i="26"/>
  <c r="P803" i="26"/>
  <c r="O803" i="26"/>
  <c r="N803" i="26"/>
  <c r="M803" i="26"/>
  <c r="L803" i="26"/>
  <c r="K803" i="26"/>
  <c r="J803" i="26"/>
  <c r="BP802" i="26"/>
  <c r="BO802" i="26"/>
  <c r="BN802" i="26"/>
  <c r="BM802" i="26"/>
  <c r="BL802" i="26"/>
  <c r="BK802" i="26"/>
  <c r="BJ802" i="26"/>
  <c r="BI802" i="26"/>
  <c r="BH802" i="26"/>
  <c r="BG802" i="26"/>
  <c r="BF802" i="26"/>
  <c r="BE802" i="26"/>
  <c r="BD802" i="26"/>
  <c r="BC802" i="26"/>
  <c r="BB802" i="26"/>
  <c r="BA802" i="26"/>
  <c r="AZ802" i="26"/>
  <c r="AY802" i="26"/>
  <c r="AX802" i="26"/>
  <c r="AW802" i="26"/>
  <c r="AV802" i="26"/>
  <c r="AU802" i="26"/>
  <c r="AT802" i="26"/>
  <c r="AS802" i="26"/>
  <c r="AR802" i="26"/>
  <c r="AQ802" i="26"/>
  <c r="AP802" i="26"/>
  <c r="AO802" i="26"/>
  <c r="AN802" i="26"/>
  <c r="AM802" i="26"/>
  <c r="AL802" i="26"/>
  <c r="AK802" i="26"/>
  <c r="AJ802" i="26"/>
  <c r="AI802" i="26"/>
  <c r="AH802" i="26"/>
  <c r="AG802" i="26"/>
  <c r="AF802" i="26"/>
  <c r="AE802" i="26"/>
  <c r="AD802" i="26"/>
  <c r="AC802" i="26"/>
  <c r="AB802" i="26"/>
  <c r="AA802" i="26"/>
  <c r="Z802" i="26"/>
  <c r="Y802" i="26"/>
  <c r="X802" i="26"/>
  <c r="W802" i="26"/>
  <c r="V802" i="26"/>
  <c r="U802" i="26"/>
  <c r="T802" i="26"/>
  <c r="S802" i="26"/>
  <c r="R802" i="26"/>
  <c r="Q802" i="26"/>
  <c r="P802" i="26"/>
  <c r="O802" i="26"/>
  <c r="N802" i="26"/>
  <c r="M802" i="26"/>
  <c r="L802" i="26"/>
  <c r="K802" i="26"/>
  <c r="J802" i="26"/>
  <c r="BP801" i="26"/>
  <c r="BO801" i="26"/>
  <c r="BN801" i="26"/>
  <c r="BM801" i="26"/>
  <c r="BL801" i="26"/>
  <c r="BK801" i="26"/>
  <c r="BJ801" i="26"/>
  <c r="BI801" i="26"/>
  <c r="BH801" i="26"/>
  <c r="BG801" i="26"/>
  <c r="BF801" i="26"/>
  <c r="BE801" i="26"/>
  <c r="BD801" i="26"/>
  <c r="BC801" i="26"/>
  <c r="BB801" i="26"/>
  <c r="BA801" i="26"/>
  <c r="AZ801" i="26"/>
  <c r="AY801" i="26"/>
  <c r="AX801" i="26"/>
  <c r="AW801" i="26"/>
  <c r="AV801" i="26"/>
  <c r="AU801" i="26"/>
  <c r="AT801" i="26"/>
  <c r="AS801" i="26"/>
  <c r="AR801" i="26"/>
  <c r="AQ801" i="26"/>
  <c r="AP801" i="26"/>
  <c r="AO801" i="26"/>
  <c r="AN801" i="26"/>
  <c r="AM801" i="26"/>
  <c r="AL801" i="26"/>
  <c r="AK801" i="26"/>
  <c r="AJ801" i="26"/>
  <c r="AI801" i="26"/>
  <c r="AH801" i="26"/>
  <c r="AG801" i="26"/>
  <c r="AF801" i="26"/>
  <c r="AE801" i="26"/>
  <c r="AD801" i="26"/>
  <c r="AC801" i="26"/>
  <c r="AB801" i="26"/>
  <c r="AA801" i="26"/>
  <c r="Z801" i="26"/>
  <c r="Y801" i="26"/>
  <c r="X801" i="26"/>
  <c r="W801" i="26"/>
  <c r="V801" i="26"/>
  <c r="U801" i="26"/>
  <c r="T801" i="26"/>
  <c r="S801" i="26"/>
  <c r="R801" i="26"/>
  <c r="Q801" i="26"/>
  <c r="P801" i="26"/>
  <c r="O801" i="26"/>
  <c r="N801" i="26"/>
  <c r="M801" i="26"/>
  <c r="L801" i="26"/>
  <c r="K801" i="26"/>
  <c r="J801" i="26"/>
  <c r="BP800" i="26"/>
  <c r="BO800" i="26"/>
  <c r="BN800" i="26"/>
  <c r="BM800" i="26"/>
  <c r="BL800" i="26"/>
  <c r="BK800" i="26"/>
  <c r="BJ800" i="26"/>
  <c r="BI800" i="26"/>
  <c r="BH800" i="26"/>
  <c r="BG800" i="26"/>
  <c r="BF800" i="26"/>
  <c r="BE800" i="26"/>
  <c r="BD800" i="26"/>
  <c r="BC800" i="26"/>
  <c r="BB800" i="26"/>
  <c r="BA800" i="26"/>
  <c r="AZ800" i="26"/>
  <c r="AY800" i="26"/>
  <c r="AX800" i="26"/>
  <c r="AW800" i="26"/>
  <c r="AV800" i="26"/>
  <c r="AU800" i="26"/>
  <c r="AT800" i="26"/>
  <c r="AS800" i="26"/>
  <c r="AR800" i="26"/>
  <c r="AQ800" i="26"/>
  <c r="AP800" i="26"/>
  <c r="AO800" i="26"/>
  <c r="AN800" i="26"/>
  <c r="AM800" i="26"/>
  <c r="AL800" i="26"/>
  <c r="AK800" i="26"/>
  <c r="AJ800" i="26"/>
  <c r="AI800" i="26"/>
  <c r="AH800" i="26"/>
  <c r="AG800" i="26"/>
  <c r="AF800" i="26"/>
  <c r="AE800" i="26"/>
  <c r="AD800" i="26"/>
  <c r="AC800" i="26"/>
  <c r="AB800" i="26"/>
  <c r="AA800" i="26"/>
  <c r="Z800" i="26"/>
  <c r="Y800" i="26"/>
  <c r="X800" i="26"/>
  <c r="W800" i="26"/>
  <c r="V800" i="26"/>
  <c r="U800" i="26"/>
  <c r="T800" i="26"/>
  <c r="S800" i="26"/>
  <c r="R800" i="26"/>
  <c r="Q800" i="26"/>
  <c r="P800" i="26"/>
  <c r="O800" i="26"/>
  <c r="N800" i="26"/>
  <c r="M800" i="26"/>
  <c r="L800" i="26"/>
  <c r="K800" i="26"/>
  <c r="J800" i="26"/>
  <c r="BP799" i="26"/>
  <c r="BO799" i="26"/>
  <c r="BN799" i="26"/>
  <c r="BM799" i="26"/>
  <c r="BL799" i="26"/>
  <c r="BK799" i="26"/>
  <c r="BJ799" i="26"/>
  <c r="BI799" i="26"/>
  <c r="BH799" i="26"/>
  <c r="BG799" i="26"/>
  <c r="BF799" i="26"/>
  <c r="BE799" i="26"/>
  <c r="BD799" i="26"/>
  <c r="BC799" i="26"/>
  <c r="BB799" i="26"/>
  <c r="BA799" i="26"/>
  <c r="AZ799" i="26"/>
  <c r="AY799" i="26"/>
  <c r="AX799" i="26"/>
  <c r="AW799" i="26"/>
  <c r="AV799" i="26"/>
  <c r="AU799" i="26"/>
  <c r="AT799" i="26"/>
  <c r="AS799" i="26"/>
  <c r="AR799" i="26"/>
  <c r="AQ799" i="26"/>
  <c r="AP799" i="26"/>
  <c r="AO799" i="26"/>
  <c r="AN799" i="26"/>
  <c r="AM799" i="26"/>
  <c r="AL799" i="26"/>
  <c r="AK799" i="26"/>
  <c r="AJ799" i="26"/>
  <c r="AI799" i="26"/>
  <c r="AH799" i="26"/>
  <c r="AG799" i="26"/>
  <c r="AF799" i="26"/>
  <c r="AE799" i="26"/>
  <c r="AD799" i="26"/>
  <c r="AC799" i="26"/>
  <c r="AB799" i="26"/>
  <c r="AA799" i="26"/>
  <c r="Z799" i="26"/>
  <c r="Y799" i="26"/>
  <c r="X799" i="26"/>
  <c r="W799" i="26"/>
  <c r="V799" i="26"/>
  <c r="U799" i="26"/>
  <c r="T799" i="26"/>
  <c r="S799" i="26"/>
  <c r="R799" i="26"/>
  <c r="Q799" i="26"/>
  <c r="P799" i="26"/>
  <c r="O799" i="26"/>
  <c r="N799" i="26"/>
  <c r="M799" i="26"/>
  <c r="L799" i="26"/>
  <c r="K799" i="26"/>
  <c r="J799" i="26"/>
  <c r="BP798" i="26"/>
  <c r="BO798" i="26"/>
  <c r="BN798" i="26"/>
  <c r="BM798" i="26"/>
  <c r="BL798" i="26"/>
  <c r="BK798" i="26"/>
  <c r="BJ798" i="26"/>
  <c r="BI798" i="26"/>
  <c r="BH798" i="26"/>
  <c r="BG798" i="26"/>
  <c r="BF798" i="26"/>
  <c r="BE798" i="26"/>
  <c r="BD798" i="26"/>
  <c r="BC798" i="26"/>
  <c r="BB798" i="26"/>
  <c r="BA798" i="26"/>
  <c r="AZ798" i="26"/>
  <c r="AY798" i="26"/>
  <c r="AX798" i="26"/>
  <c r="AW798" i="26"/>
  <c r="AV798" i="26"/>
  <c r="AU798" i="26"/>
  <c r="AT798" i="26"/>
  <c r="AS798" i="26"/>
  <c r="AR798" i="26"/>
  <c r="AQ798" i="26"/>
  <c r="AP798" i="26"/>
  <c r="AO798" i="26"/>
  <c r="AN798" i="26"/>
  <c r="AM798" i="26"/>
  <c r="AL798" i="26"/>
  <c r="AK798" i="26"/>
  <c r="AJ798" i="26"/>
  <c r="AI798" i="26"/>
  <c r="AH798" i="26"/>
  <c r="AG798" i="26"/>
  <c r="AF798" i="26"/>
  <c r="AE798" i="26"/>
  <c r="AD798" i="26"/>
  <c r="AC798" i="26"/>
  <c r="AB798" i="26"/>
  <c r="AA798" i="26"/>
  <c r="Z798" i="26"/>
  <c r="Y798" i="26"/>
  <c r="X798" i="26"/>
  <c r="W798" i="26"/>
  <c r="V798" i="26"/>
  <c r="U798" i="26"/>
  <c r="T798" i="26"/>
  <c r="S798" i="26"/>
  <c r="R798" i="26"/>
  <c r="Q798" i="26"/>
  <c r="P798" i="26"/>
  <c r="O798" i="26"/>
  <c r="N798" i="26"/>
  <c r="M798" i="26"/>
  <c r="L798" i="26"/>
  <c r="K798" i="26"/>
  <c r="J798" i="26"/>
  <c r="BP797" i="26"/>
  <c r="BO797" i="26"/>
  <c r="BN797" i="26"/>
  <c r="BM797" i="26"/>
  <c r="BL797" i="26"/>
  <c r="BK797" i="26"/>
  <c r="BJ797" i="26"/>
  <c r="BI797" i="26"/>
  <c r="BH797" i="26"/>
  <c r="BG797" i="26"/>
  <c r="BF797" i="26"/>
  <c r="BE797" i="26"/>
  <c r="BD797" i="26"/>
  <c r="BC797" i="26"/>
  <c r="BB797" i="26"/>
  <c r="BA797" i="26"/>
  <c r="AZ797" i="26"/>
  <c r="AY797" i="26"/>
  <c r="AX797" i="26"/>
  <c r="AW797" i="26"/>
  <c r="AV797" i="26"/>
  <c r="AU797" i="26"/>
  <c r="AT797" i="26"/>
  <c r="AS797" i="26"/>
  <c r="AR797" i="26"/>
  <c r="AQ797" i="26"/>
  <c r="AP797" i="26"/>
  <c r="AO797" i="26"/>
  <c r="AN797" i="26"/>
  <c r="AM797" i="26"/>
  <c r="AL797" i="26"/>
  <c r="AK797" i="26"/>
  <c r="AJ797" i="26"/>
  <c r="AI797" i="26"/>
  <c r="AH797" i="26"/>
  <c r="AG797" i="26"/>
  <c r="AF797" i="26"/>
  <c r="AE797" i="26"/>
  <c r="AD797" i="26"/>
  <c r="AC797" i="26"/>
  <c r="AB797" i="26"/>
  <c r="AA797" i="26"/>
  <c r="Z797" i="26"/>
  <c r="Y797" i="26"/>
  <c r="X797" i="26"/>
  <c r="W797" i="26"/>
  <c r="V797" i="26"/>
  <c r="U797" i="26"/>
  <c r="T797" i="26"/>
  <c r="S797" i="26"/>
  <c r="R797" i="26"/>
  <c r="Q797" i="26"/>
  <c r="P797" i="26"/>
  <c r="O797" i="26"/>
  <c r="N797" i="26"/>
  <c r="M797" i="26"/>
  <c r="L797" i="26"/>
  <c r="K797" i="26"/>
  <c r="J797" i="26"/>
  <c r="BP796" i="26"/>
  <c r="BO796" i="26"/>
  <c r="BN796" i="26"/>
  <c r="BM796" i="26"/>
  <c r="BL796" i="26"/>
  <c r="BK796" i="26"/>
  <c r="BJ796" i="26"/>
  <c r="BI796" i="26"/>
  <c r="BH796" i="26"/>
  <c r="BG796" i="26"/>
  <c r="BF796" i="26"/>
  <c r="BE796" i="26"/>
  <c r="BD796" i="26"/>
  <c r="BC796" i="26"/>
  <c r="BB796" i="26"/>
  <c r="BA796" i="26"/>
  <c r="AZ796" i="26"/>
  <c r="AY796" i="26"/>
  <c r="AX796" i="26"/>
  <c r="AW796" i="26"/>
  <c r="AV796" i="26"/>
  <c r="AU796" i="26"/>
  <c r="AT796" i="26"/>
  <c r="AS796" i="26"/>
  <c r="AR796" i="26"/>
  <c r="AQ796" i="26"/>
  <c r="AP796" i="26"/>
  <c r="AO796" i="26"/>
  <c r="AN796" i="26"/>
  <c r="AM796" i="26"/>
  <c r="AL796" i="26"/>
  <c r="AK796" i="26"/>
  <c r="AJ796" i="26"/>
  <c r="AI796" i="26"/>
  <c r="AH796" i="26"/>
  <c r="AG796" i="26"/>
  <c r="AF796" i="26"/>
  <c r="AE796" i="26"/>
  <c r="AD796" i="26"/>
  <c r="AC796" i="26"/>
  <c r="AB796" i="26"/>
  <c r="AA796" i="26"/>
  <c r="Z796" i="26"/>
  <c r="Y796" i="26"/>
  <c r="X796" i="26"/>
  <c r="W796" i="26"/>
  <c r="V796" i="26"/>
  <c r="U796" i="26"/>
  <c r="T796" i="26"/>
  <c r="S796" i="26"/>
  <c r="R796" i="26"/>
  <c r="Q796" i="26"/>
  <c r="P796" i="26"/>
  <c r="O796" i="26"/>
  <c r="N796" i="26"/>
  <c r="M796" i="26"/>
  <c r="L796" i="26"/>
  <c r="K796" i="26"/>
  <c r="J796" i="26"/>
  <c r="BP795" i="26"/>
  <c r="BO795" i="26"/>
  <c r="BN795" i="26"/>
  <c r="BM795" i="26"/>
  <c r="BL795" i="26"/>
  <c r="BK795" i="26"/>
  <c r="BJ795" i="26"/>
  <c r="BI795" i="26"/>
  <c r="BH795" i="26"/>
  <c r="BG795" i="26"/>
  <c r="BF795" i="26"/>
  <c r="BE795" i="26"/>
  <c r="BD795" i="26"/>
  <c r="BC795" i="26"/>
  <c r="BB795" i="26"/>
  <c r="BA795" i="26"/>
  <c r="AZ795" i="26"/>
  <c r="AY795" i="26"/>
  <c r="AX795" i="26"/>
  <c r="AW795" i="26"/>
  <c r="AV795" i="26"/>
  <c r="AU795" i="26"/>
  <c r="AT795" i="26"/>
  <c r="AS795" i="26"/>
  <c r="AR795" i="26"/>
  <c r="AQ795" i="26"/>
  <c r="AP795" i="26"/>
  <c r="AO795" i="26"/>
  <c r="AN795" i="26"/>
  <c r="AM795" i="26"/>
  <c r="AL795" i="26"/>
  <c r="AK795" i="26"/>
  <c r="AJ795" i="26"/>
  <c r="AI795" i="26"/>
  <c r="AH795" i="26"/>
  <c r="AG795" i="26"/>
  <c r="AF795" i="26"/>
  <c r="AE795" i="26"/>
  <c r="AD795" i="26"/>
  <c r="AC795" i="26"/>
  <c r="AB795" i="26"/>
  <c r="AA795" i="26"/>
  <c r="Z795" i="26"/>
  <c r="Y795" i="26"/>
  <c r="X795" i="26"/>
  <c r="W795" i="26"/>
  <c r="V795" i="26"/>
  <c r="U795" i="26"/>
  <c r="T795" i="26"/>
  <c r="S795" i="26"/>
  <c r="R795" i="26"/>
  <c r="Q795" i="26"/>
  <c r="P795" i="26"/>
  <c r="O795" i="26"/>
  <c r="N795" i="26"/>
  <c r="M795" i="26"/>
  <c r="L795" i="26"/>
  <c r="K795" i="26"/>
  <c r="J795" i="26"/>
  <c r="BP794" i="26"/>
  <c r="BO794" i="26"/>
  <c r="BN794" i="26"/>
  <c r="BM794" i="26"/>
  <c r="BL794" i="26"/>
  <c r="BK794" i="26"/>
  <c r="BJ794" i="26"/>
  <c r="BI794" i="26"/>
  <c r="BH794" i="26"/>
  <c r="BG794" i="26"/>
  <c r="BF794" i="26"/>
  <c r="BE794" i="26"/>
  <c r="BD794" i="26"/>
  <c r="BC794" i="26"/>
  <c r="BB794" i="26"/>
  <c r="BA794" i="26"/>
  <c r="AZ794" i="26"/>
  <c r="AY794" i="26"/>
  <c r="AX794" i="26"/>
  <c r="AW794" i="26"/>
  <c r="AV794" i="26"/>
  <c r="AU794" i="26"/>
  <c r="AT794" i="26"/>
  <c r="AS794" i="26"/>
  <c r="AR794" i="26"/>
  <c r="AQ794" i="26"/>
  <c r="AP794" i="26"/>
  <c r="AO794" i="26"/>
  <c r="AN794" i="26"/>
  <c r="AM794" i="26"/>
  <c r="AL794" i="26"/>
  <c r="AK794" i="26"/>
  <c r="AJ794" i="26"/>
  <c r="AI794" i="26"/>
  <c r="AH794" i="26"/>
  <c r="AG794" i="26"/>
  <c r="AF794" i="26"/>
  <c r="AE794" i="26"/>
  <c r="AD794" i="26"/>
  <c r="AC794" i="26"/>
  <c r="AB794" i="26"/>
  <c r="AA794" i="26"/>
  <c r="Z794" i="26"/>
  <c r="Y794" i="26"/>
  <c r="X794" i="26"/>
  <c r="W794" i="26"/>
  <c r="V794" i="26"/>
  <c r="U794" i="26"/>
  <c r="T794" i="26"/>
  <c r="S794" i="26"/>
  <c r="R794" i="26"/>
  <c r="Q794" i="26"/>
  <c r="P794" i="26"/>
  <c r="O794" i="26"/>
  <c r="N794" i="26"/>
  <c r="M794" i="26"/>
  <c r="L794" i="26"/>
  <c r="K794" i="26"/>
  <c r="J794" i="26"/>
  <c r="BP793" i="26"/>
  <c r="BO793" i="26"/>
  <c r="BN793" i="26"/>
  <c r="BM793" i="26"/>
  <c r="BL793" i="26"/>
  <c r="BK793" i="26"/>
  <c r="BJ793" i="26"/>
  <c r="BI793" i="26"/>
  <c r="BH793" i="26"/>
  <c r="BG793" i="26"/>
  <c r="BF793" i="26"/>
  <c r="BE793" i="26"/>
  <c r="BD793" i="26"/>
  <c r="BC793" i="26"/>
  <c r="BB793" i="26"/>
  <c r="BA793" i="26"/>
  <c r="AZ793" i="26"/>
  <c r="AY793" i="26"/>
  <c r="AX793" i="26"/>
  <c r="AW793" i="26"/>
  <c r="AV793" i="26"/>
  <c r="AU793" i="26"/>
  <c r="AT793" i="26"/>
  <c r="AS793" i="26"/>
  <c r="AR793" i="26"/>
  <c r="AQ793" i="26"/>
  <c r="AP793" i="26"/>
  <c r="AO793" i="26"/>
  <c r="AN793" i="26"/>
  <c r="AM793" i="26"/>
  <c r="AL793" i="26"/>
  <c r="AK793" i="26"/>
  <c r="AJ793" i="26"/>
  <c r="AI793" i="26"/>
  <c r="AH793" i="26"/>
  <c r="AG793" i="26"/>
  <c r="AF793" i="26"/>
  <c r="AE793" i="26"/>
  <c r="AD793" i="26"/>
  <c r="AC793" i="26"/>
  <c r="AB793" i="26"/>
  <c r="AA793" i="26"/>
  <c r="Z793" i="26"/>
  <c r="Y793" i="26"/>
  <c r="X793" i="26"/>
  <c r="W793" i="26"/>
  <c r="V793" i="26"/>
  <c r="U793" i="26"/>
  <c r="T793" i="26"/>
  <c r="S793" i="26"/>
  <c r="R793" i="26"/>
  <c r="Q793" i="26"/>
  <c r="P793" i="26"/>
  <c r="O793" i="26"/>
  <c r="N793" i="26"/>
  <c r="M793" i="26"/>
  <c r="L793" i="26"/>
  <c r="K793" i="26"/>
  <c r="J793" i="26"/>
  <c r="BP792" i="26"/>
  <c r="BO792" i="26"/>
  <c r="BN792" i="26"/>
  <c r="BM792" i="26"/>
  <c r="BL792" i="26"/>
  <c r="BK792" i="26"/>
  <c r="BJ792" i="26"/>
  <c r="BI792" i="26"/>
  <c r="BH792" i="26"/>
  <c r="BG792" i="26"/>
  <c r="BF792" i="26"/>
  <c r="BE792" i="26"/>
  <c r="BD792" i="26"/>
  <c r="BC792" i="26"/>
  <c r="BB792" i="26"/>
  <c r="BA792" i="26"/>
  <c r="AZ792" i="26"/>
  <c r="AY792" i="26"/>
  <c r="AX792" i="26"/>
  <c r="AW792" i="26"/>
  <c r="AV792" i="26"/>
  <c r="AU792" i="26"/>
  <c r="AT792" i="26"/>
  <c r="AS792" i="26"/>
  <c r="AR792" i="26"/>
  <c r="AQ792" i="26"/>
  <c r="AP792" i="26"/>
  <c r="AO792" i="26"/>
  <c r="AN792" i="26"/>
  <c r="AM792" i="26"/>
  <c r="AL792" i="26"/>
  <c r="AK792" i="26"/>
  <c r="AJ792" i="26"/>
  <c r="AI792" i="26"/>
  <c r="AH792" i="26"/>
  <c r="AG792" i="26"/>
  <c r="AF792" i="26"/>
  <c r="AE792" i="26"/>
  <c r="AD792" i="26"/>
  <c r="AC792" i="26"/>
  <c r="AB792" i="26"/>
  <c r="AA792" i="26"/>
  <c r="Z792" i="26"/>
  <c r="Y792" i="26"/>
  <c r="X792" i="26"/>
  <c r="W792" i="26"/>
  <c r="V792" i="26"/>
  <c r="U792" i="26"/>
  <c r="T792" i="26"/>
  <c r="S792" i="26"/>
  <c r="R792" i="26"/>
  <c r="Q792" i="26"/>
  <c r="P792" i="26"/>
  <c r="O792" i="26"/>
  <c r="N792" i="26"/>
  <c r="M792" i="26"/>
  <c r="L792" i="26"/>
  <c r="K792" i="26"/>
  <c r="J792" i="26"/>
  <c r="BP791" i="26"/>
  <c r="BO791" i="26"/>
  <c r="BN791" i="26"/>
  <c r="BM791" i="26"/>
  <c r="BL791" i="26"/>
  <c r="BK791" i="26"/>
  <c r="BJ791" i="26"/>
  <c r="BI791" i="26"/>
  <c r="BH791" i="26"/>
  <c r="BG791" i="26"/>
  <c r="BF791" i="26"/>
  <c r="BE791" i="26"/>
  <c r="BD791" i="26"/>
  <c r="BC791" i="26"/>
  <c r="BB791" i="26"/>
  <c r="BA791" i="26"/>
  <c r="AZ791" i="26"/>
  <c r="AY791" i="26"/>
  <c r="AX791" i="26"/>
  <c r="AW791" i="26"/>
  <c r="AV791" i="26"/>
  <c r="AU791" i="26"/>
  <c r="AT791" i="26"/>
  <c r="AS791" i="26"/>
  <c r="AR791" i="26"/>
  <c r="AQ791" i="26"/>
  <c r="AP791" i="26"/>
  <c r="AO791" i="26"/>
  <c r="AN791" i="26"/>
  <c r="AM791" i="26"/>
  <c r="AL791" i="26"/>
  <c r="AK791" i="26"/>
  <c r="AJ791" i="26"/>
  <c r="AI791" i="26"/>
  <c r="AH791" i="26"/>
  <c r="AG791" i="26"/>
  <c r="AF791" i="26"/>
  <c r="AE791" i="26"/>
  <c r="AD791" i="26"/>
  <c r="AC791" i="26"/>
  <c r="AB791" i="26"/>
  <c r="AA791" i="26"/>
  <c r="Z791" i="26"/>
  <c r="Y791" i="26"/>
  <c r="X791" i="26"/>
  <c r="W791" i="26"/>
  <c r="V791" i="26"/>
  <c r="U791" i="26"/>
  <c r="T791" i="26"/>
  <c r="S791" i="26"/>
  <c r="R791" i="26"/>
  <c r="Q791" i="26"/>
  <c r="P791" i="26"/>
  <c r="O791" i="26"/>
  <c r="N791" i="26"/>
  <c r="M791" i="26"/>
  <c r="L791" i="26"/>
  <c r="K791" i="26"/>
  <c r="J791" i="26"/>
  <c r="BP790" i="26"/>
  <c r="BO790" i="26"/>
  <c r="BN790" i="26"/>
  <c r="BM790" i="26"/>
  <c r="BL790" i="26"/>
  <c r="BK790" i="26"/>
  <c r="BJ790" i="26"/>
  <c r="BI790" i="26"/>
  <c r="BH790" i="26"/>
  <c r="BG790" i="26"/>
  <c r="BF790" i="26"/>
  <c r="BE790" i="26"/>
  <c r="BD790" i="26"/>
  <c r="BC790" i="26"/>
  <c r="BB790" i="26"/>
  <c r="BA790" i="26"/>
  <c r="AZ790" i="26"/>
  <c r="AY790" i="26"/>
  <c r="AX790" i="26"/>
  <c r="AW790" i="26"/>
  <c r="AV790" i="26"/>
  <c r="AU790" i="26"/>
  <c r="AT790" i="26"/>
  <c r="AS790" i="26"/>
  <c r="AR790" i="26"/>
  <c r="AQ790" i="26"/>
  <c r="AP790" i="26"/>
  <c r="AO790" i="26"/>
  <c r="AN790" i="26"/>
  <c r="AM790" i="26"/>
  <c r="AL790" i="26"/>
  <c r="AK790" i="26"/>
  <c r="AJ790" i="26"/>
  <c r="AI790" i="26"/>
  <c r="AH790" i="26"/>
  <c r="AG790" i="26"/>
  <c r="AF790" i="26"/>
  <c r="AE790" i="26"/>
  <c r="AD790" i="26"/>
  <c r="AC790" i="26"/>
  <c r="AB790" i="26"/>
  <c r="AA790" i="26"/>
  <c r="Z790" i="26"/>
  <c r="Y790" i="26"/>
  <c r="X790" i="26"/>
  <c r="W790" i="26"/>
  <c r="V790" i="26"/>
  <c r="U790" i="26"/>
  <c r="T790" i="26"/>
  <c r="S790" i="26"/>
  <c r="R790" i="26"/>
  <c r="Q790" i="26"/>
  <c r="P790" i="26"/>
  <c r="O790" i="26"/>
  <c r="N790" i="26"/>
  <c r="M790" i="26"/>
  <c r="L790" i="26"/>
  <c r="K790" i="26"/>
  <c r="J790" i="26"/>
  <c r="BP789" i="26"/>
  <c r="BO789" i="26"/>
  <c r="BN789" i="26"/>
  <c r="BM789" i="26"/>
  <c r="BL789" i="26"/>
  <c r="BK789" i="26"/>
  <c r="BJ789" i="26"/>
  <c r="BI789" i="26"/>
  <c r="BH789" i="26"/>
  <c r="BG789" i="26"/>
  <c r="BF789" i="26"/>
  <c r="BE789" i="26"/>
  <c r="BD789" i="26"/>
  <c r="BC789" i="26"/>
  <c r="BB789" i="26"/>
  <c r="BA789" i="26"/>
  <c r="AZ789" i="26"/>
  <c r="AY789" i="26"/>
  <c r="AX789" i="26"/>
  <c r="AW789" i="26"/>
  <c r="AV789" i="26"/>
  <c r="AU789" i="26"/>
  <c r="AT789" i="26"/>
  <c r="AS789" i="26"/>
  <c r="AR789" i="26"/>
  <c r="AQ789" i="26"/>
  <c r="AP789" i="26"/>
  <c r="AO789" i="26"/>
  <c r="AN789" i="26"/>
  <c r="AM789" i="26"/>
  <c r="AL789" i="26"/>
  <c r="AK789" i="26"/>
  <c r="AJ789" i="26"/>
  <c r="AI789" i="26"/>
  <c r="AH789" i="26"/>
  <c r="AG789" i="26"/>
  <c r="AF789" i="26"/>
  <c r="AE789" i="26"/>
  <c r="AD789" i="26"/>
  <c r="AC789" i="26"/>
  <c r="AB789" i="26"/>
  <c r="AA789" i="26"/>
  <c r="Z789" i="26"/>
  <c r="Y789" i="26"/>
  <c r="X789" i="26"/>
  <c r="W789" i="26"/>
  <c r="V789" i="26"/>
  <c r="U789" i="26"/>
  <c r="T789" i="26"/>
  <c r="S789" i="26"/>
  <c r="R789" i="26"/>
  <c r="Q789" i="26"/>
  <c r="P789" i="26"/>
  <c r="O789" i="26"/>
  <c r="N789" i="26"/>
  <c r="M789" i="26"/>
  <c r="L789" i="26"/>
  <c r="K789" i="26"/>
  <c r="J789" i="26"/>
  <c r="BP788" i="26"/>
  <c r="BO788" i="26"/>
  <c r="BN788" i="26"/>
  <c r="BM788" i="26"/>
  <c r="BL788" i="26"/>
  <c r="BK788" i="26"/>
  <c r="BJ788" i="26"/>
  <c r="BI788" i="26"/>
  <c r="BH788" i="26"/>
  <c r="BG788" i="26"/>
  <c r="BF788" i="26"/>
  <c r="BE788" i="26"/>
  <c r="BD788" i="26"/>
  <c r="BC788" i="26"/>
  <c r="BB788" i="26"/>
  <c r="BA788" i="26"/>
  <c r="AZ788" i="26"/>
  <c r="AY788" i="26"/>
  <c r="AX788" i="26"/>
  <c r="AW788" i="26"/>
  <c r="AV788" i="26"/>
  <c r="AU788" i="26"/>
  <c r="AT788" i="26"/>
  <c r="AS788" i="26"/>
  <c r="AR788" i="26"/>
  <c r="AQ788" i="26"/>
  <c r="AP788" i="26"/>
  <c r="AO788" i="26"/>
  <c r="AN788" i="26"/>
  <c r="AM788" i="26"/>
  <c r="AL788" i="26"/>
  <c r="AK788" i="26"/>
  <c r="AJ788" i="26"/>
  <c r="AI788" i="26"/>
  <c r="AH788" i="26"/>
  <c r="AG788" i="26"/>
  <c r="AF788" i="26"/>
  <c r="AE788" i="26"/>
  <c r="AD788" i="26"/>
  <c r="AC788" i="26"/>
  <c r="AB788" i="26"/>
  <c r="AA788" i="26"/>
  <c r="Z788" i="26"/>
  <c r="Y788" i="26"/>
  <c r="X788" i="26"/>
  <c r="W788" i="26"/>
  <c r="V788" i="26"/>
  <c r="U788" i="26"/>
  <c r="T788" i="26"/>
  <c r="S788" i="26"/>
  <c r="R788" i="26"/>
  <c r="Q788" i="26"/>
  <c r="P788" i="26"/>
  <c r="O788" i="26"/>
  <c r="N788" i="26"/>
  <c r="M788" i="26"/>
  <c r="L788" i="26"/>
  <c r="K788" i="26"/>
  <c r="J788" i="26"/>
  <c r="BP787" i="26"/>
  <c r="BO787" i="26"/>
  <c r="BN787" i="26"/>
  <c r="BM787" i="26"/>
  <c r="BL787" i="26"/>
  <c r="BK787" i="26"/>
  <c r="BJ787" i="26"/>
  <c r="BI787" i="26"/>
  <c r="BH787" i="26"/>
  <c r="BG787" i="26"/>
  <c r="BF787" i="26"/>
  <c r="BE787" i="26"/>
  <c r="BD787" i="26"/>
  <c r="BC787" i="26"/>
  <c r="BB787" i="26"/>
  <c r="BA787" i="26"/>
  <c r="AZ787" i="26"/>
  <c r="AY787" i="26"/>
  <c r="AX787" i="26"/>
  <c r="AW787" i="26"/>
  <c r="AV787" i="26"/>
  <c r="AU787" i="26"/>
  <c r="AT787" i="26"/>
  <c r="AS787" i="26"/>
  <c r="AR787" i="26"/>
  <c r="AQ787" i="26"/>
  <c r="AP787" i="26"/>
  <c r="AO787" i="26"/>
  <c r="AN787" i="26"/>
  <c r="AM787" i="26"/>
  <c r="AL787" i="26"/>
  <c r="AK787" i="26"/>
  <c r="AJ787" i="26"/>
  <c r="AI787" i="26"/>
  <c r="AH787" i="26"/>
  <c r="AG787" i="26"/>
  <c r="AF787" i="26"/>
  <c r="AE787" i="26"/>
  <c r="AD787" i="26"/>
  <c r="AC787" i="26"/>
  <c r="AB787" i="26"/>
  <c r="AA787" i="26"/>
  <c r="Z787" i="26"/>
  <c r="Y787" i="26"/>
  <c r="X787" i="26"/>
  <c r="W787" i="26"/>
  <c r="V787" i="26"/>
  <c r="U787" i="26"/>
  <c r="T787" i="26"/>
  <c r="S787" i="26"/>
  <c r="R787" i="26"/>
  <c r="Q787" i="26"/>
  <c r="P787" i="26"/>
  <c r="O787" i="26"/>
  <c r="N787" i="26"/>
  <c r="M787" i="26"/>
  <c r="L787" i="26"/>
  <c r="K787" i="26"/>
  <c r="J787" i="26"/>
  <c r="BP786" i="26"/>
  <c r="BO786" i="26"/>
  <c r="BN786" i="26"/>
  <c r="BM786" i="26"/>
  <c r="BL786" i="26"/>
  <c r="BK786" i="26"/>
  <c r="BJ786" i="26"/>
  <c r="BI786" i="26"/>
  <c r="BH786" i="26"/>
  <c r="BG786" i="26"/>
  <c r="BF786" i="26"/>
  <c r="BE786" i="26"/>
  <c r="BD786" i="26"/>
  <c r="BC786" i="26"/>
  <c r="BB786" i="26"/>
  <c r="BA786" i="26"/>
  <c r="AZ786" i="26"/>
  <c r="AY786" i="26"/>
  <c r="AX786" i="26"/>
  <c r="AW786" i="26"/>
  <c r="AV786" i="26"/>
  <c r="AU786" i="26"/>
  <c r="AT786" i="26"/>
  <c r="AS786" i="26"/>
  <c r="AR786" i="26"/>
  <c r="AQ786" i="26"/>
  <c r="AP786" i="26"/>
  <c r="AO786" i="26"/>
  <c r="AN786" i="26"/>
  <c r="AM786" i="26"/>
  <c r="AL786" i="26"/>
  <c r="AK786" i="26"/>
  <c r="AJ786" i="26"/>
  <c r="AI786" i="26"/>
  <c r="AH786" i="26"/>
  <c r="AG786" i="26"/>
  <c r="AF786" i="26"/>
  <c r="AE786" i="26"/>
  <c r="AD786" i="26"/>
  <c r="AC786" i="26"/>
  <c r="AB786" i="26"/>
  <c r="AA786" i="26"/>
  <c r="Z786" i="26"/>
  <c r="Y786" i="26"/>
  <c r="X786" i="26"/>
  <c r="W786" i="26"/>
  <c r="V786" i="26"/>
  <c r="U786" i="26"/>
  <c r="T786" i="26"/>
  <c r="S786" i="26"/>
  <c r="R786" i="26"/>
  <c r="Q786" i="26"/>
  <c r="P786" i="26"/>
  <c r="O786" i="26"/>
  <c r="N786" i="26"/>
  <c r="M786" i="26"/>
  <c r="L786" i="26"/>
  <c r="K786" i="26"/>
  <c r="J786" i="26"/>
  <c r="BP785" i="26"/>
  <c r="BO785" i="26"/>
  <c r="BN785" i="26"/>
  <c r="BM785" i="26"/>
  <c r="BL785" i="26"/>
  <c r="BK785" i="26"/>
  <c r="BJ785" i="26"/>
  <c r="BI785" i="26"/>
  <c r="BH785" i="26"/>
  <c r="BG785" i="26"/>
  <c r="BF785" i="26"/>
  <c r="BE785" i="26"/>
  <c r="BD785" i="26"/>
  <c r="BC785" i="26"/>
  <c r="BB785" i="26"/>
  <c r="BA785" i="26"/>
  <c r="AZ785" i="26"/>
  <c r="AY785" i="26"/>
  <c r="AX785" i="26"/>
  <c r="AW785" i="26"/>
  <c r="AV785" i="26"/>
  <c r="AU785" i="26"/>
  <c r="AT785" i="26"/>
  <c r="AS785" i="26"/>
  <c r="AR785" i="26"/>
  <c r="AQ785" i="26"/>
  <c r="AP785" i="26"/>
  <c r="AO785" i="26"/>
  <c r="AN785" i="26"/>
  <c r="AM785" i="26"/>
  <c r="AL785" i="26"/>
  <c r="AK785" i="26"/>
  <c r="AJ785" i="26"/>
  <c r="AI785" i="26"/>
  <c r="AH785" i="26"/>
  <c r="AG785" i="26"/>
  <c r="AF785" i="26"/>
  <c r="AE785" i="26"/>
  <c r="AD785" i="26"/>
  <c r="AC785" i="26"/>
  <c r="AB785" i="26"/>
  <c r="AA785" i="26"/>
  <c r="Z785" i="26"/>
  <c r="Y785" i="26"/>
  <c r="X785" i="26"/>
  <c r="W785" i="26"/>
  <c r="V785" i="26"/>
  <c r="U785" i="26"/>
  <c r="T785" i="26"/>
  <c r="S785" i="26"/>
  <c r="R785" i="26"/>
  <c r="Q785" i="26"/>
  <c r="P785" i="26"/>
  <c r="O785" i="26"/>
  <c r="N785" i="26"/>
  <c r="M785" i="26"/>
  <c r="L785" i="26"/>
  <c r="K785" i="26"/>
  <c r="J785" i="26"/>
  <c r="BP784" i="26"/>
  <c r="BO784" i="26"/>
  <c r="BN784" i="26"/>
  <c r="BM784" i="26"/>
  <c r="BL784" i="26"/>
  <c r="BK784" i="26"/>
  <c r="BJ784" i="26"/>
  <c r="BI784" i="26"/>
  <c r="BH784" i="26"/>
  <c r="BG784" i="26"/>
  <c r="BF784" i="26"/>
  <c r="BE784" i="26"/>
  <c r="BD784" i="26"/>
  <c r="BC784" i="26"/>
  <c r="BB784" i="26"/>
  <c r="BA784" i="26"/>
  <c r="AZ784" i="26"/>
  <c r="AY784" i="26"/>
  <c r="AX784" i="26"/>
  <c r="AW784" i="26"/>
  <c r="AV784" i="26"/>
  <c r="AU784" i="26"/>
  <c r="AT784" i="26"/>
  <c r="AS784" i="26"/>
  <c r="AR784" i="26"/>
  <c r="AQ784" i="26"/>
  <c r="AP784" i="26"/>
  <c r="AO784" i="26"/>
  <c r="AN784" i="26"/>
  <c r="AM784" i="26"/>
  <c r="AL784" i="26"/>
  <c r="AK784" i="26"/>
  <c r="AJ784" i="26"/>
  <c r="AI784" i="26"/>
  <c r="AH784" i="26"/>
  <c r="AG784" i="26"/>
  <c r="AF784" i="26"/>
  <c r="AE784" i="26"/>
  <c r="AD784" i="26"/>
  <c r="AC784" i="26"/>
  <c r="AB784" i="26"/>
  <c r="AA784" i="26"/>
  <c r="Z784" i="26"/>
  <c r="Y784" i="26"/>
  <c r="X784" i="26"/>
  <c r="W784" i="26"/>
  <c r="V784" i="26"/>
  <c r="U784" i="26"/>
  <c r="T784" i="26"/>
  <c r="S784" i="26"/>
  <c r="R784" i="26"/>
  <c r="Q784" i="26"/>
  <c r="P784" i="26"/>
  <c r="O784" i="26"/>
  <c r="N784" i="26"/>
  <c r="M784" i="26"/>
  <c r="L784" i="26"/>
  <c r="K784" i="26"/>
  <c r="J784" i="26"/>
  <c r="BP783" i="26"/>
  <c r="BO783" i="26"/>
  <c r="BN783" i="26"/>
  <c r="BM783" i="26"/>
  <c r="BL783" i="26"/>
  <c r="BK783" i="26"/>
  <c r="BJ783" i="26"/>
  <c r="BI783" i="26"/>
  <c r="BH783" i="26"/>
  <c r="BG783" i="26"/>
  <c r="BF783" i="26"/>
  <c r="BE783" i="26"/>
  <c r="BD783" i="26"/>
  <c r="BC783" i="26"/>
  <c r="BB783" i="26"/>
  <c r="BA783" i="26"/>
  <c r="AZ783" i="26"/>
  <c r="AY783" i="26"/>
  <c r="AX783" i="26"/>
  <c r="AW783" i="26"/>
  <c r="AV783" i="26"/>
  <c r="AU783" i="26"/>
  <c r="AT783" i="26"/>
  <c r="AS783" i="26"/>
  <c r="AR783" i="26"/>
  <c r="AQ783" i="26"/>
  <c r="AP783" i="26"/>
  <c r="AO783" i="26"/>
  <c r="AN783" i="26"/>
  <c r="AM783" i="26"/>
  <c r="AL783" i="26"/>
  <c r="AK783" i="26"/>
  <c r="AJ783" i="26"/>
  <c r="AI783" i="26"/>
  <c r="AH783" i="26"/>
  <c r="AG783" i="26"/>
  <c r="AF783" i="26"/>
  <c r="AE783" i="26"/>
  <c r="AD783" i="26"/>
  <c r="AC783" i="26"/>
  <c r="AB783" i="26"/>
  <c r="AA783" i="26"/>
  <c r="Z783" i="26"/>
  <c r="Y783" i="26"/>
  <c r="X783" i="26"/>
  <c r="W783" i="26"/>
  <c r="V783" i="26"/>
  <c r="U783" i="26"/>
  <c r="T783" i="26"/>
  <c r="S783" i="26"/>
  <c r="R783" i="26"/>
  <c r="Q783" i="26"/>
  <c r="P783" i="26"/>
  <c r="O783" i="26"/>
  <c r="N783" i="26"/>
  <c r="M783" i="26"/>
  <c r="L783" i="26"/>
  <c r="K783" i="26"/>
  <c r="J783" i="26"/>
  <c r="BP782" i="26"/>
  <c r="BO782" i="26"/>
  <c r="BN782" i="26"/>
  <c r="BM782" i="26"/>
  <c r="BL782" i="26"/>
  <c r="BK782" i="26"/>
  <c r="BJ782" i="26"/>
  <c r="BI782" i="26"/>
  <c r="BH782" i="26"/>
  <c r="BG782" i="26"/>
  <c r="BF782" i="26"/>
  <c r="BE782" i="26"/>
  <c r="BD782" i="26"/>
  <c r="BC782" i="26"/>
  <c r="BB782" i="26"/>
  <c r="BA782" i="26"/>
  <c r="AZ782" i="26"/>
  <c r="AY782" i="26"/>
  <c r="AX782" i="26"/>
  <c r="AW782" i="26"/>
  <c r="AV782" i="26"/>
  <c r="AU782" i="26"/>
  <c r="AT782" i="26"/>
  <c r="AS782" i="26"/>
  <c r="AR782" i="26"/>
  <c r="AQ782" i="26"/>
  <c r="AP782" i="26"/>
  <c r="AO782" i="26"/>
  <c r="AN782" i="26"/>
  <c r="AM782" i="26"/>
  <c r="AL782" i="26"/>
  <c r="AK782" i="26"/>
  <c r="AJ782" i="26"/>
  <c r="AI782" i="26"/>
  <c r="AH782" i="26"/>
  <c r="AG782" i="26"/>
  <c r="AF782" i="26"/>
  <c r="AE782" i="26"/>
  <c r="AD782" i="26"/>
  <c r="AC782" i="26"/>
  <c r="AB782" i="26"/>
  <c r="AA782" i="26"/>
  <c r="Z782" i="26"/>
  <c r="Y782" i="26"/>
  <c r="X782" i="26"/>
  <c r="W782" i="26"/>
  <c r="V782" i="26"/>
  <c r="U782" i="26"/>
  <c r="T782" i="26"/>
  <c r="S782" i="26"/>
  <c r="R782" i="26"/>
  <c r="Q782" i="26"/>
  <c r="P782" i="26"/>
  <c r="O782" i="26"/>
  <c r="N782" i="26"/>
  <c r="M782" i="26"/>
  <c r="L782" i="26"/>
  <c r="K782" i="26"/>
  <c r="J782" i="26"/>
  <c r="BP781" i="26"/>
  <c r="BO781" i="26"/>
  <c r="BN781" i="26"/>
  <c r="BM781" i="26"/>
  <c r="BL781" i="26"/>
  <c r="BK781" i="26"/>
  <c r="BJ781" i="26"/>
  <c r="BI781" i="26"/>
  <c r="BH781" i="26"/>
  <c r="BG781" i="26"/>
  <c r="BF781" i="26"/>
  <c r="BE781" i="26"/>
  <c r="BD781" i="26"/>
  <c r="BC781" i="26"/>
  <c r="BB781" i="26"/>
  <c r="BA781" i="26"/>
  <c r="AZ781" i="26"/>
  <c r="AY781" i="26"/>
  <c r="AX781" i="26"/>
  <c r="AW781" i="26"/>
  <c r="AV781" i="26"/>
  <c r="AU781" i="26"/>
  <c r="AT781" i="26"/>
  <c r="AS781" i="26"/>
  <c r="AR781" i="26"/>
  <c r="AQ781" i="26"/>
  <c r="AP781" i="26"/>
  <c r="AO781" i="26"/>
  <c r="AN781" i="26"/>
  <c r="AM781" i="26"/>
  <c r="AL781" i="26"/>
  <c r="AK781" i="26"/>
  <c r="AJ781" i="26"/>
  <c r="AI781" i="26"/>
  <c r="AH781" i="26"/>
  <c r="AG781" i="26"/>
  <c r="AF781" i="26"/>
  <c r="AE781" i="26"/>
  <c r="AD781" i="26"/>
  <c r="AC781" i="26"/>
  <c r="AB781" i="26"/>
  <c r="AA781" i="26"/>
  <c r="Z781" i="26"/>
  <c r="Y781" i="26"/>
  <c r="X781" i="26"/>
  <c r="W781" i="26"/>
  <c r="V781" i="26"/>
  <c r="U781" i="26"/>
  <c r="T781" i="26"/>
  <c r="S781" i="26"/>
  <c r="R781" i="26"/>
  <c r="Q781" i="26"/>
  <c r="P781" i="26"/>
  <c r="O781" i="26"/>
  <c r="N781" i="26"/>
  <c r="M781" i="26"/>
  <c r="L781" i="26"/>
  <c r="K781" i="26"/>
  <c r="J781" i="26"/>
  <c r="BP780" i="26"/>
  <c r="BO780" i="26"/>
  <c r="BN780" i="26"/>
  <c r="BM780" i="26"/>
  <c r="BL780" i="26"/>
  <c r="BK780" i="26"/>
  <c r="BJ780" i="26"/>
  <c r="BI780" i="26"/>
  <c r="BH780" i="26"/>
  <c r="BG780" i="26"/>
  <c r="BF780" i="26"/>
  <c r="BE780" i="26"/>
  <c r="BD780" i="26"/>
  <c r="BC780" i="26"/>
  <c r="BB780" i="26"/>
  <c r="BA780" i="26"/>
  <c r="AZ780" i="26"/>
  <c r="AY780" i="26"/>
  <c r="AX780" i="26"/>
  <c r="AW780" i="26"/>
  <c r="AV780" i="26"/>
  <c r="AU780" i="26"/>
  <c r="AT780" i="26"/>
  <c r="AS780" i="26"/>
  <c r="AR780" i="26"/>
  <c r="AQ780" i="26"/>
  <c r="AP780" i="26"/>
  <c r="AO780" i="26"/>
  <c r="AN780" i="26"/>
  <c r="AM780" i="26"/>
  <c r="AL780" i="26"/>
  <c r="AK780" i="26"/>
  <c r="AJ780" i="26"/>
  <c r="AI780" i="26"/>
  <c r="AH780" i="26"/>
  <c r="AG780" i="26"/>
  <c r="AF780" i="26"/>
  <c r="AE780" i="26"/>
  <c r="AD780" i="26"/>
  <c r="AC780" i="26"/>
  <c r="AB780" i="26"/>
  <c r="AA780" i="26"/>
  <c r="Z780" i="26"/>
  <c r="Y780" i="26"/>
  <c r="X780" i="26"/>
  <c r="W780" i="26"/>
  <c r="V780" i="26"/>
  <c r="U780" i="26"/>
  <c r="T780" i="26"/>
  <c r="S780" i="26"/>
  <c r="R780" i="26"/>
  <c r="Q780" i="26"/>
  <c r="P780" i="26"/>
  <c r="O780" i="26"/>
  <c r="N780" i="26"/>
  <c r="M780" i="26"/>
  <c r="L780" i="26"/>
  <c r="K780" i="26"/>
  <c r="J780" i="26"/>
  <c r="BP779" i="26"/>
  <c r="BO779" i="26"/>
  <c r="BN779" i="26"/>
  <c r="BM779" i="26"/>
  <c r="BL779" i="26"/>
  <c r="BK779" i="26"/>
  <c r="BJ779" i="26"/>
  <c r="BI779" i="26"/>
  <c r="BH779" i="26"/>
  <c r="BG779" i="26"/>
  <c r="BF779" i="26"/>
  <c r="BE779" i="26"/>
  <c r="BD779" i="26"/>
  <c r="BC779" i="26"/>
  <c r="BB779" i="26"/>
  <c r="BA779" i="26"/>
  <c r="AZ779" i="26"/>
  <c r="AY779" i="26"/>
  <c r="AX779" i="26"/>
  <c r="AW779" i="26"/>
  <c r="AV779" i="26"/>
  <c r="AU779" i="26"/>
  <c r="AT779" i="26"/>
  <c r="AS779" i="26"/>
  <c r="AR779" i="26"/>
  <c r="AQ779" i="26"/>
  <c r="AP779" i="26"/>
  <c r="AO779" i="26"/>
  <c r="AN779" i="26"/>
  <c r="AM779" i="26"/>
  <c r="AL779" i="26"/>
  <c r="AK779" i="26"/>
  <c r="AJ779" i="26"/>
  <c r="AI779" i="26"/>
  <c r="AH779" i="26"/>
  <c r="AG779" i="26"/>
  <c r="AF779" i="26"/>
  <c r="AE779" i="26"/>
  <c r="AD779" i="26"/>
  <c r="AC779" i="26"/>
  <c r="AB779" i="26"/>
  <c r="AA779" i="26"/>
  <c r="Z779" i="26"/>
  <c r="Y779" i="26"/>
  <c r="X779" i="26"/>
  <c r="W779" i="26"/>
  <c r="V779" i="26"/>
  <c r="U779" i="26"/>
  <c r="T779" i="26"/>
  <c r="S779" i="26"/>
  <c r="R779" i="26"/>
  <c r="Q779" i="26"/>
  <c r="P779" i="26"/>
  <c r="O779" i="26"/>
  <c r="N779" i="26"/>
  <c r="M779" i="26"/>
  <c r="L779" i="26"/>
  <c r="K779" i="26"/>
  <c r="J779" i="26"/>
  <c r="BP778" i="26"/>
  <c r="BO778" i="26"/>
  <c r="BN778" i="26"/>
  <c r="BM778" i="26"/>
  <c r="BL778" i="26"/>
  <c r="BK778" i="26"/>
  <c r="BJ778" i="26"/>
  <c r="BI778" i="26"/>
  <c r="BH778" i="26"/>
  <c r="BG778" i="26"/>
  <c r="BF778" i="26"/>
  <c r="BE778" i="26"/>
  <c r="BD778" i="26"/>
  <c r="BC778" i="26"/>
  <c r="BB778" i="26"/>
  <c r="BA778" i="26"/>
  <c r="AZ778" i="26"/>
  <c r="AY778" i="26"/>
  <c r="AX778" i="26"/>
  <c r="AW778" i="26"/>
  <c r="AV778" i="26"/>
  <c r="AU778" i="26"/>
  <c r="AT778" i="26"/>
  <c r="AS778" i="26"/>
  <c r="AR778" i="26"/>
  <c r="AQ778" i="26"/>
  <c r="AP778" i="26"/>
  <c r="AO778" i="26"/>
  <c r="AN778" i="26"/>
  <c r="AM778" i="26"/>
  <c r="AL778" i="26"/>
  <c r="AK778" i="26"/>
  <c r="AJ778" i="26"/>
  <c r="AI778" i="26"/>
  <c r="AH778" i="26"/>
  <c r="AG778" i="26"/>
  <c r="AF778" i="26"/>
  <c r="AE778" i="26"/>
  <c r="AD778" i="26"/>
  <c r="AC778" i="26"/>
  <c r="AB778" i="26"/>
  <c r="AA778" i="26"/>
  <c r="Z778" i="26"/>
  <c r="Y778" i="26"/>
  <c r="X778" i="26"/>
  <c r="W778" i="26"/>
  <c r="V778" i="26"/>
  <c r="U778" i="26"/>
  <c r="T778" i="26"/>
  <c r="S778" i="26"/>
  <c r="R778" i="26"/>
  <c r="Q778" i="26"/>
  <c r="P778" i="26"/>
  <c r="O778" i="26"/>
  <c r="N778" i="26"/>
  <c r="M778" i="26"/>
  <c r="L778" i="26"/>
  <c r="K778" i="26"/>
  <c r="J778" i="26"/>
  <c r="BP777" i="26"/>
  <c r="BO777" i="26"/>
  <c r="BN777" i="26"/>
  <c r="BM777" i="26"/>
  <c r="BL777" i="26"/>
  <c r="BK777" i="26"/>
  <c r="BJ777" i="26"/>
  <c r="BI777" i="26"/>
  <c r="BH777" i="26"/>
  <c r="BG777" i="26"/>
  <c r="BF777" i="26"/>
  <c r="BE777" i="26"/>
  <c r="BD777" i="26"/>
  <c r="BC777" i="26"/>
  <c r="BB777" i="26"/>
  <c r="BA777" i="26"/>
  <c r="AZ777" i="26"/>
  <c r="AY777" i="26"/>
  <c r="AX777" i="26"/>
  <c r="AW777" i="26"/>
  <c r="AV777" i="26"/>
  <c r="AU777" i="26"/>
  <c r="AT777" i="26"/>
  <c r="AS777" i="26"/>
  <c r="AR777" i="26"/>
  <c r="AQ777" i="26"/>
  <c r="AP777" i="26"/>
  <c r="AO777" i="26"/>
  <c r="AN777" i="26"/>
  <c r="AM777" i="26"/>
  <c r="AL777" i="26"/>
  <c r="AK777" i="26"/>
  <c r="AJ777" i="26"/>
  <c r="AI777" i="26"/>
  <c r="AH777" i="26"/>
  <c r="AG777" i="26"/>
  <c r="AF777" i="26"/>
  <c r="AE777" i="26"/>
  <c r="AD777" i="26"/>
  <c r="AC777" i="26"/>
  <c r="AB777" i="26"/>
  <c r="AA777" i="26"/>
  <c r="Z777" i="26"/>
  <c r="Y777" i="26"/>
  <c r="X777" i="26"/>
  <c r="W777" i="26"/>
  <c r="V777" i="26"/>
  <c r="U777" i="26"/>
  <c r="T777" i="26"/>
  <c r="S777" i="26"/>
  <c r="R777" i="26"/>
  <c r="Q777" i="26"/>
  <c r="P777" i="26"/>
  <c r="O777" i="26"/>
  <c r="N777" i="26"/>
  <c r="M777" i="26"/>
  <c r="L777" i="26"/>
  <c r="K777" i="26"/>
  <c r="J777" i="26"/>
  <c r="BP776" i="26"/>
  <c r="BO776" i="26"/>
  <c r="BN776" i="26"/>
  <c r="BM776" i="26"/>
  <c r="BL776" i="26"/>
  <c r="BK776" i="26"/>
  <c r="BJ776" i="26"/>
  <c r="BI776" i="26"/>
  <c r="BH776" i="26"/>
  <c r="BG776" i="26"/>
  <c r="BF776" i="26"/>
  <c r="BE776" i="26"/>
  <c r="BD776" i="26"/>
  <c r="BC776" i="26"/>
  <c r="BB776" i="26"/>
  <c r="BA776" i="26"/>
  <c r="AZ776" i="26"/>
  <c r="AY776" i="26"/>
  <c r="AX776" i="26"/>
  <c r="AW776" i="26"/>
  <c r="AV776" i="26"/>
  <c r="AU776" i="26"/>
  <c r="AT776" i="26"/>
  <c r="AS776" i="26"/>
  <c r="AR776" i="26"/>
  <c r="AQ776" i="26"/>
  <c r="AP776" i="26"/>
  <c r="AO776" i="26"/>
  <c r="AN776" i="26"/>
  <c r="AM776" i="26"/>
  <c r="AL776" i="26"/>
  <c r="AK776" i="26"/>
  <c r="AJ776" i="26"/>
  <c r="AI776" i="26"/>
  <c r="AH776" i="26"/>
  <c r="AG776" i="26"/>
  <c r="AF776" i="26"/>
  <c r="AE776" i="26"/>
  <c r="AD776" i="26"/>
  <c r="AC776" i="26"/>
  <c r="AB776" i="26"/>
  <c r="AA776" i="26"/>
  <c r="Z776" i="26"/>
  <c r="Y776" i="26"/>
  <c r="X776" i="26"/>
  <c r="W776" i="26"/>
  <c r="V776" i="26"/>
  <c r="U776" i="26"/>
  <c r="T776" i="26"/>
  <c r="S776" i="26"/>
  <c r="R776" i="26"/>
  <c r="Q776" i="26"/>
  <c r="P776" i="26"/>
  <c r="O776" i="26"/>
  <c r="N776" i="26"/>
  <c r="M776" i="26"/>
  <c r="L776" i="26"/>
  <c r="K776" i="26"/>
  <c r="J776" i="26"/>
  <c r="BP775" i="26"/>
  <c r="BO775" i="26"/>
  <c r="BN775" i="26"/>
  <c r="BM775" i="26"/>
  <c r="BL775" i="26"/>
  <c r="BK775" i="26"/>
  <c r="BJ775" i="26"/>
  <c r="BI775" i="26"/>
  <c r="BH775" i="26"/>
  <c r="BG775" i="26"/>
  <c r="BF775" i="26"/>
  <c r="BE775" i="26"/>
  <c r="BD775" i="26"/>
  <c r="BC775" i="26"/>
  <c r="BB775" i="26"/>
  <c r="BA775" i="26"/>
  <c r="AZ775" i="26"/>
  <c r="AY775" i="26"/>
  <c r="AX775" i="26"/>
  <c r="AW775" i="26"/>
  <c r="AV775" i="26"/>
  <c r="AU775" i="26"/>
  <c r="AT775" i="26"/>
  <c r="AS775" i="26"/>
  <c r="AR775" i="26"/>
  <c r="AQ775" i="26"/>
  <c r="AP775" i="26"/>
  <c r="AO775" i="26"/>
  <c r="AN775" i="26"/>
  <c r="AM775" i="26"/>
  <c r="AL775" i="26"/>
  <c r="AK775" i="26"/>
  <c r="AJ775" i="26"/>
  <c r="AI775" i="26"/>
  <c r="AH775" i="26"/>
  <c r="AG775" i="26"/>
  <c r="AF775" i="26"/>
  <c r="AE775" i="26"/>
  <c r="AD775" i="26"/>
  <c r="AC775" i="26"/>
  <c r="AB775" i="26"/>
  <c r="AA775" i="26"/>
  <c r="Z775" i="26"/>
  <c r="Y775" i="26"/>
  <c r="X775" i="26"/>
  <c r="W775" i="26"/>
  <c r="V775" i="26"/>
  <c r="U775" i="26"/>
  <c r="T775" i="26"/>
  <c r="S775" i="26"/>
  <c r="R775" i="26"/>
  <c r="Q775" i="26"/>
  <c r="P775" i="26"/>
  <c r="O775" i="26"/>
  <c r="N775" i="26"/>
  <c r="M775" i="26"/>
  <c r="L775" i="26"/>
  <c r="K775" i="26"/>
  <c r="J775" i="26"/>
  <c r="BP774" i="26"/>
  <c r="BO774" i="26"/>
  <c r="BN774" i="26"/>
  <c r="BM774" i="26"/>
  <c r="BL774" i="26"/>
  <c r="BK774" i="26"/>
  <c r="BJ774" i="26"/>
  <c r="BI774" i="26"/>
  <c r="BH774" i="26"/>
  <c r="BG774" i="26"/>
  <c r="BF774" i="26"/>
  <c r="BE774" i="26"/>
  <c r="BD774" i="26"/>
  <c r="BC774" i="26"/>
  <c r="BB774" i="26"/>
  <c r="BA774" i="26"/>
  <c r="AZ774" i="26"/>
  <c r="AY774" i="26"/>
  <c r="AX774" i="26"/>
  <c r="AW774" i="26"/>
  <c r="AV774" i="26"/>
  <c r="AU774" i="26"/>
  <c r="AT774" i="26"/>
  <c r="AS774" i="26"/>
  <c r="AR774" i="26"/>
  <c r="AQ774" i="26"/>
  <c r="AP774" i="26"/>
  <c r="AO774" i="26"/>
  <c r="AN774" i="26"/>
  <c r="AM774" i="26"/>
  <c r="AL774" i="26"/>
  <c r="AK774" i="26"/>
  <c r="AJ774" i="26"/>
  <c r="AI774" i="26"/>
  <c r="AH774" i="26"/>
  <c r="AG774" i="26"/>
  <c r="AF774" i="26"/>
  <c r="AE774" i="26"/>
  <c r="AD774" i="26"/>
  <c r="AC774" i="26"/>
  <c r="AB774" i="26"/>
  <c r="AA774" i="26"/>
  <c r="Z774" i="26"/>
  <c r="Y774" i="26"/>
  <c r="X774" i="26"/>
  <c r="W774" i="26"/>
  <c r="V774" i="26"/>
  <c r="U774" i="26"/>
  <c r="T774" i="26"/>
  <c r="S774" i="26"/>
  <c r="R774" i="26"/>
  <c r="Q774" i="26"/>
  <c r="P774" i="26"/>
  <c r="O774" i="26"/>
  <c r="N774" i="26"/>
  <c r="M774" i="26"/>
  <c r="L774" i="26"/>
  <c r="K774" i="26"/>
  <c r="J774" i="26"/>
  <c r="BP773" i="26"/>
  <c r="BO773" i="26"/>
  <c r="BN773" i="26"/>
  <c r="BM773" i="26"/>
  <c r="BL773" i="26"/>
  <c r="BK773" i="26"/>
  <c r="BJ773" i="26"/>
  <c r="BI773" i="26"/>
  <c r="BH773" i="26"/>
  <c r="BG773" i="26"/>
  <c r="BF773" i="26"/>
  <c r="BE773" i="26"/>
  <c r="BD773" i="26"/>
  <c r="BC773" i="26"/>
  <c r="BB773" i="26"/>
  <c r="BA773" i="26"/>
  <c r="AZ773" i="26"/>
  <c r="AY773" i="26"/>
  <c r="AX773" i="26"/>
  <c r="AW773" i="26"/>
  <c r="AV773" i="26"/>
  <c r="AU773" i="26"/>
  <c r="AT773" i="26"/>
  <c r="AS773" i="26"/>
  <c r="AR773" i="26"/>
  <c r="AQ773" i="26"/>
  <c r="AP773" i="26"/>
  <c r="AO773" i="26"/>
  <c r="AN773" i="26"/>
  <c r="AM773" i="26"/>
  <c r="AL773" i="26"/>
  <c r="AK773" i="26"/>
  <c r="AJ773" i="26"/>
  <c r="AI773" i="26"/>
  <c r="AH773" i="26"/>
  <c r="AG773" i="26"/>
  <c r="AF773" i="26"/>
  <c r="AE773" i="26"/>
  <c r="AD773" i="26"/>
  <c r="AC773" i="26"/>
  <c r="AB773" i="26"/>
  <c r="AA773" i="26"/>
  <c r="Z773" i="26"/>
  <c r="Y773" i="26"/>
  <c r="X773" i="26"/>
  <c r="W773" i="26"/>
  <c r="V773" i="26"/>
  <c r="U773" i="26"/>
  <c r="T773" i="26"/>
  <c r="S773" i="26"/>
  <c r="R773" i="26"/>
  <c r="Q773" i="26"/>
  <c r="P773" i="26"/>
  <c r="O773" i="26"/>
  <c r="N773" i="26"/>
  <c r="M773" i="26"/>
  <c r="L773" i="26"/>
  <c r="K773" i="26"/>
  <c r="J773" i="26"/>
  <c r="BP772" i="26"/>
  <c r="BO772" i="26"/>
  <c r="BN772" i="26"/>
  <c r="BM772" i="26"/>
  <c r="BL772" i="26"/>
  <c r="BK772" i="26"/>
  <c r="BJ772" i="26"/>
  <c r="BI772" i="26"/>
  <c r="BH772" i="26"/>
  <c r="BG772" i="26"/>
  <c r="BF772" i="26"/>
  <c r="BE772" i="26"/>
  <c r="BD772" i="26"/>
  <c r="BC772" i="26"/>
  <c r="BB772" i="26"/>
  <c r="BA772" i="26"/>
  <c r="AZ772" i="26"/>
  <c r="AY772" i="26"/>
  <c r="AX772" i="26"/>
  <c r="AW772" i="26"/>
  <c r="AV772" i="26"/>
  <c r="AU772" i="26"/>
  <c r="AT772" i="26"/>
  <c r="AS772" i="26"/>
  <c r="AR772" i="26"/>
  <c r="AQ772" i="26"/>
  <c r="AP772" i="26"/>
  <c r="AO772" i="26"/>
  <c r="AN772" i="26"/>
  <c r="AM772" i="26"/>
  <c r="AL772" i="26"/>
  <c r="AK772" i="26"/>
  <c r="AJ772" i="26"/>
  <c r="AI772" i="26"/>
  <c r="AH772" i="26"/>
  <c r="AG772" i="26"/>
  <c r="AF772" i="26"/>
  <c r="AE772" i="26"/>
  <c r="AD772" i="26"/>
  <c r="AC772" i="26"/>
  <c r="AB772" i="26"/>
  <c r="AA772" i="26"/>
  <c r="Z772" i="26"/>
  <c r="Y772" i="26"/>
  <c r="X772" i="26"/>
  <c r="W772" i="26"/>
  <c r="V772" i="26"/>
  <c r="U772" i="26"/>
  <c r="T772" i="26"/>
  <c r="S772" i="26"/>
  <c r="R772" i="26"/>
  <c r="Q772" i="26"/>
  <c r="P772" i="26"/>
  <c r="O772" i="26"/>
  <c r="N772" i="26"/>
  <c r="M772" i="26"/>
  <c r="L772" i="26"/>
  <c r="K772" i="26"/>
  <c r="J772" i="26"/>
  <c r="BP771" i="26"/>
  <c r="BO771" i="26"/>
  <c r="BN771" i="26"/>
  <c r="BM771" i="26"/>
  <c r="BL771" i="26"/>
  <c r="BK771" i="26"/>
  <c r="BJ771" i="26"/>
  <c r="BI771" i="26"/>
  <c r="BH771" i="26"/>
  <c r="BG771" i="26"/>
  <c r="BF771" i="26"/>
  <c r="BE771" i="26"/>
  <c r="BD771" i="26"/>
  <c r="BC771" i="26"/>
  <c r="BB771" i="26"/>
  <c r="BA771" i="26"/>
  <c r="AZ771" i="26"/>
  <c r="AY771" i="26"/>
  <c r="AX771" i="26"/>
  <c r="AW771" i="26"/>
  <c r="AV771" i="26"/>
  <c r="AU771" i="26"/>
  <c r="AT771" i="26"/>
  <c r="AS771" i="26"/>
  <c r="AR771" i="26"/>
  <c r="AQ771" i="26"/>
  <c r="AP771" i="26"/>
  <c r="AO771" i="26"/>
  <c r="AN771" i="26"/>
  <c r="AM771" i="26"/>
  <c r="AL771" i="26"/>
  <c r="AK771" i="26"/>
  <c r="AJ771" i="26"/>
  <c r="AI771" i="26"/>
  <c r="AH771" i="26"/>
  <c r="AG771" i="26"/>
  <c r="AF771" i="26"/>
  <c r="AE771" i="26"/>
  <c r="AD771" i="26"/>
  <c r="AC771" i="26"/>
  <c r="AB771" i="26"/>
  <c r="AA771" i="26"/>
  <c r="Z771" i="26"/>
  <c r="Y771" i="26"/>
  <c r="X771" i="26"/>
  <c r="W771" i="26"/>
  <c r="V771" i="26"/>
  <c r="U771" i="26"/>
  <c r="T771" i="26"/>
  <c r="S771" i="26"/>
  <c r="R771" i="26"/>
  <c r="Q771" i="26"/>
  <c r="P771" i="26"/>
  <c r="O771" i="26"/>
  <c r="N771" i="26"/>
  <c r="M771" i="26"/>
  <c r="L771" i="26"/>
  <c r="K771" i="26"/>
  <c r="J771" i="26"/>
  <c r="BP770" i="26"/>
  <c r="BO770" i="26"/>
  <c r="BN770" i="26"/>
  <c r="BM770" i="26"/>
  <c r="BL770" i="26"/>
  <c r="BK770" i="26"/>
  <c r="BJ770" i="26"/>
  <c r="BI770" i="26"/>
  <c r="BH770" i="26"/>
  <c r="BG770" i="26"/>
  <c r="BF770" i="26"/>
  <c r="BE770" i="26"/>
  <c r="BD770" i="26"/>
  <c r="BC770" i="26"/>
  <c r="BB770" i="26"/>
  <c r="BA770" i="26"/>
  <c r="AZ770" i="26"/>
  <c r="AY770" i="26"/>
  <c r="AX770" i="26"/>
  <c r="AW770" i="26"/>
  <c r="AV770" i="26"/>
  <c r="AU770" i="26"/>
  <c r="AT770" i="26"/>
  <c r="AS770" i="26"/>
  <c r="AR770" i="26"/>
  <c r="AQ770" i="26"/>
  <c r="AP770" i="26"/>
  <c r="AO770" i="26"/>
  <c r="AN770" i="26"/>
  <c r="AM770" i="26"/>
  <c r="AL770" i="26"/>
  <c r="AK770" i="26"/>
  <c r="AJ770" i="26"/>
  <c r="AI770" i="26"/>
  <c r="AH770" i="26"/>
  <c r="AG770" i="26"/>
  <c r="AF770" i="26"/>
  <c r="AE770" i="26"/>
  <c r="AD770" i="26"/>
  <c r="AC770" i="26"/>
  <c r="AB770" i="26"/>
  <c r="AA770" i="26"/>
  <c r="Z770" i="26"/>
  <c r="Y770" i="26"/>
  <c r="X770" i="26"/>
  <c r="W770" i="26"/>
  <c r="V770" i="26"/>
  <c r="U770" i="26"/>
  <c r="T770" i="26"/>
  <c r="S770" i="26"/>
  <c r="R770" i="26"/>
  <c r="Q770" i="26"/>
  <c r="P770" i="26"/>
  <c r="O770" i="26"/>
  <c r="N770" i="26"/>
  <c r="M770" i="26"/>
  <c r="L770" i="26"/>
  <c r="K770" i="26"/>
  <c r="J770" i="26"/>
  <c r="BP769" i="26"/>
  <c r="BO769" i="26"/>
  <c r="BN769" i="26"/>
  <c r="BM769" i="26"/>
  <c r="BL769" i="26"/>
  <c r="BK769" i="26"/>
  <c r="BJ769" i="26"/>
  <c r="BI769" i="26"/>
  <c r="BH769" i="26"/>
  <c r="BG769" i="26"/>
  <c r="BF769" i="26"/>
  <c r="BE769" i="26"/>
  <c r="BD769" i="26"/>
  <c r="BC769" i="26"/>
  <c r="BB769" i="26"/>
  <c r="BA769" i="26"/>
  <c r="AZ769" i="26"/>
  <c r="AY769" i="26"/>
  <c r="AX769" i="26"/>
  <c r="AW769" i="26"/>
  <c r="AV769" i="26"/>
  <c r="AU769" i="26"/>
  <c r="AT769" i="26"/>
  <c r="AS769" i="26"/>
  <c r="AR769" i="26"/>
  <c r="AQ769" i="26"/>
  <c r="AP769" i="26"/>
  <c r="AO769" i="26"/>
  <c r="AN769" i="26"/>
  <c r="AM769" i="26"/>
  <c r="AL769" i="26"/>
  <c r="AK769" i="26"/>
  <c r="AJ769" i="26"/>
  <c r="AI769" i="26"/>
  <c r="AH769" i="26"/>
  <c r="AG769" i="26"/>
  <c r="AF769" i="26"/>
  <c r="AE769" i="26"/>
  <c r="AD769" i="26"/>
  <c r="AC769" i="26"/>
  <c r="AB769" i="26"/>
  <c r="AA769" i="26"/>
  <c r="Z769" i="26"/>
  <c r="Y769" i="26"/>
  <c r="X769" i="26"/>
  <c r="W769" i="26"/>
  <c r="V769" i="26"/>
  <c r="U769" i="26"/>
  <c r="T769" i="26"/>
  <c r="S769" i="26"/>
  <c r="R769" i="26"/>
  <c r="Q769" i="26"/>
  <c r="P769" i="26"/>
  <c r="O769" i="26"/>
  <c r="N769" i="26"/>
  <c r="M769" i="26"/>
  <c r="L769" i="26"/>
  <c r="K769" i="26"/>
  <c r="J769" i="26"/>
  <c r="BP768" i="26"/>
  <c r="BO768" i="26"/>
  <c r="BN768" i="26"/>
  <c r="BM768" i="26"/>
  <c r="BL768" i="26"/>
  <c r="BK768" i="26"/>
  <c r="BJ768" i="26"/>
  <c r="BI768" i="26"/>
  <c r="BH768" i="26"/>
  <c r="BG768" i="26"/>
  <c r="BF768" i="26"/>
  <c r="BE768" i="26"/>
  <c r="BD768" i="26"/>
  <c r="BC768" i="26"/>
  <c r="BB768" i="26"/>
  <c r="BA768" i="26"/>
  <c r="AZ768" i="26"/>
  <c r="AY768" i="26"/>
  <c r="AX768" i="26"/>
  <c r="AW768" i="26"/>
  <c r="AV768" i="26"/>
  <c r="AU768" i="26"/>
  <c r="AT768" i="26"/>
  <c r="AS768" i="26"/>
  <c r="AR768" i="26"/>
  <c r="AQ768" i="26"/>
  <c r="AP768" i="26"/>
  <c r="AO768" i="26"/>
  <c r="AN768" i="26"/>
  <c r="AM768" i="26"/>
  <c r="AL768" i="26"/>
  <c r="AK768" i="26"/>
  <c r="AJ768" i="26"/>
  <c r="AI768" i="26"/>
  <c r="AH768" i="26"/>
  <c r="AG768" i="26"/>
  <c r="AF768" i="26"/>
  <c r="AE768" i="26"/>
  <c r="AD768" i="26"/>
  <c r="AC768" i="26"/>
  <c r="AB768" i="26"/>
  <c r="AA768" i="26"/>
  <c r="Z768" i="26"/>
  <c r="Y768" i="26"/>
  <c r="X768" i="26"/>
  <c r="W768" i="26"/>
  <c r="V768" i="26"/>
  <c r="U768" i="26"/>
  <c r="T768" i="26"/>
  <c r="S768" i="26"/>
  <c r="R768" i="26"/>
  <c r="Q768" i="26"/>
  <c r="P768" i="26"/>
  <c r="O768" i="26"/>
  <c r="N768" i="26"/>
  <c r="M768" i="26"/>
  <c r="L768" i="26"/>
  <c r="K768" i="26"/>
  <c r="J768" i="26"/>
  <c r="BP767" i="26"/>
  <c r="BO767" i="26"/>
  <c r="BN767" i="26"/>
  <c r="BM767" i="26"/>
  <c r="BL767" i="26"/>
  <c r="BK767" i="26"/>
  <c r="BJ767" i="26"/>
  <c r="BI767" i="26"/>
  <c r="BH767" i="26"/>
  <c r="BG767" i="26"/>
  <c r="BF767" i="26"/>
  <c r="BE767" i="26"/>
  <c r="BD767" i="26"/>
  <c r="BC767" i="26"/>
  <c r="BB767" i="26"/>
  <c r="BA767" i="26"/>
  <c r="AZ767" i="26"/>
  <c r="AY767" i="26"/>
  <c r="AX767" i="26"/>
  <c r="AW767" i="26"/>
  <c r="AV767" i="26"/>
  <c r="AU767" i="26"/>
  <c r="AT767" i="26"/>
  <c r="AS767" i="26"/>
  <c r="AR767" i="26"/>
  <c r="AQ767" i="26"/>
  <c r="AP767" i="26"/>
  <c r="AO767" i="26"/>
  <c r="AN767" i="26"/>
  <c r="AM767" i="26"/>
  <c r="AL767" i="26"/>
  <c r="AK767" i="26"/>
  <c r="AJ767" i="26"/>
  <c r="AI767" i="26"/>
  <c r="AH767" i="26"/>
  <c r="AG767" i="26"/>
  <c r="AF767" i="26"/>
  <c r="AE767" i="26"/>
  <c r="AD767" i="26"/>
  <c r="AC767" i="26"/>
  <c r="AB767" i="26"/>
  <c r="AA767" i="26"/>
  <c r="Z767" i="26"/>
  <c r="Y767" i="26"/>
  <c r="X767" i="26"/>
  <c r="W767" i="26"/>
  <c r="V767" i="26"/>
  <c r="U767" i="26"/>
  <c r="T767" i="26"/>
  <c r="S767" i="26"/>
  <c r="R767" i="26"/>
  <c r="Q767" i="26"/>
  <c r="P767" i="26"/>
  <c r="O767" i="26"/>
  <c r="N767" i="26"/>
  <c r="M767" i="26"/>
  <c r="L767" i="26"/>
  <c r="K767" i="26"/>
  <c r="J767" i="26"/>
  <c r="BP766" i="26"/>
  <c r="BO766" i="26"/>
  <c r="BN766" i="26"/>
  <c r="BM766" i="26"/>
  <c r="BL766" i="26"/>
  <c r="BK766" i="26"/>
  <c r="BJ766" i="26"/>
  <c r="BI766" i="26"/>
  <c r="BH766" i="26"/>
  <c r="BG766" i="26"/>
  <c r="BF766" i="26"/>
  <c r="BE766" i="26"/>
  <c r="BD766" i="26"/>
  <c r="BC766" i="26"/>
  <c r="BB766" i="26"/>
  <c r="BA766" i="26"/>
  <c r="AZ766" i="26"/>
  <c r="AY766" i="26"/>
  <c r="AX766" i="26"/>
  <c r="AW766" i="26"/>
  <c r="AV766" i="26"/>
  <c r="AU766" i="26"/>
  <c r="AT766" i="26"/>
  <c r="AS766" i="26"/>
  <c r="AR766" i="26"/>
  <c r="AQ766" i="26"/>
  <c r="AP766" i="26"/>
  <c r="AO766" i="26"/>
  <c r="AN766" i="26"/>
  <c r="AM766" i="26"/>
  <c r="AL766" i="26"/>
  <c r="AK766" i="26"/>
  <c r="AJ766" i="26"/>
  <c r="AI766" i="26"/>
  <c r="AH766" i="26"/>
  <c r="AG766" i="26"/>
  <c r="AF766" i="26"/>
  <c r="AE766" i="26"/>
  <c r="AD766" i="26"/>
  <c r="AC766" i="26"/>
  <c r="AB766" i="26"/>
  <c r="AA766" i="26"/>
  <c r="Z766" i="26"/>
  <c r="Y766" i="26"/>
  <c r="X766" i="26"/>
  <c r="W766" i="26"/>
  <c r="V766" i="26"/>
  <c r="U766" i="26"/>
  <c r="T766" i="26"/>
  <c r="S766" i="26"/>
  <c r="R766" i="26"/>
  <c r="Q766" i="26"/>
  <c r="P766" i="26"/>
  <c r="O766" i="26"/>
  <c r="N766" i="26"/>
  <c r="M766" i="26"/>
  <c r="L766" i="26"/>
  <c r="K766" i="26"/>
  <c r="J766" i="26"/>
  <c r="BP764" i="26"/>
  <c r="BO764" i="26"/>
  <c r="BN764" i="26"/>
  <c r="BM764" i="26"/>
  <c r="BL764" i="26"/>
  <c r="BK764" i="26"/>
  <c r="BJ764" i="26"/>
  <c r="BI764" i="26"/>
  <c r="BH764" i="26"/>
  <c r="BG764" i="26"/>
  <c r="BF764" i="26"/>
  <c r="BE764" i="26"/>
  <c r="BD764" i="26"/>
  <c r="BC764" i="26"/>
  <c r="BB764" i="26"/>
  <c r="BA764" i="26"/>
  <c r="AZ764" i="26"/>
  <c r="AY764" i="26"/>
  <c r="AX764" i="26"/>
  <c r="AW764" i="26"/>
  <c r="AV764" i="26"/>
  <c r="AU764" i="26"/>
  <c r="AT764" i="26"/>
  <c r="AS764" i="26"/>
  <c r="AR764" i="26"/>
  <c r="AQ764" i="26"/>
  <c r="AP764" i="26"/>
  <c r="AO764" i="26"/>
  <c r="AN764" i="26"/>
  <c r="AM764" i="26"/>
  <c r="AL764" i="26"/>
  <c r="AK764" i="26"/>
  <c r="AJ764" i="26"/>
  <c r="AI764" i="26"/>
  <c r="AH764" i="26"/>
  <c r="AG764" i="26"/>
  <c r="AF764" i="26"/>
  <c r="AE764" i="26"/>
  <c r="AD764" i="26"/>
  <c r="AC764" i="26"/>
  <c r="AB764" i="26"/>
  <c r="AA764" i="26"/>
  <c r="Z764" i="26"/>
  <c r="Y764" i="26"/>
  <c r="X764" i="26"/>
  <c r="W764" i="26"/>
  <c r="V764" i="26"/>
  <c r="U764" i="26"/>
  <c r="T764" i="26"/>
  <c r="S764" i="26"/>
  <c r="R764" i="26"/>
  <c r="Q764" i="26"/>
  <c r="P764" i="26"/>
  <c r="O764" i="26"/>
  <c r="N764" i="26"/>
  <c r="M764" i="26"/>
  <c r="L764" i="26"/>
  <c r="K764" i="26"/>
  <c r="J764" i="26"/>
  <c r="BP763" i="26"/>
  <c r="BO763" i="26"/>
  <c r="BN763" i="26"/>
  <c r="BM763" i="26"/>
  <c r="BL763" i="26"/>
  <c r="BK763" i="26"/>
  <c r="BJ763" i="26"/>
  <c r="BI763" i="26"/>
  <c r="BH763" i="26"/>
  <c r="BG763" i="26"/>
  <c r="BF763" i="26"/>
  <c r="BE763" i="26"/>
  <c r="BD763" i="26"/>
  <c r="BC763" i="26"/>
  <c r="BB763" i="26"/>
  <c r="BA763" i="26"/>
  <c r="AZ763" i="26"/>
  <c r="AY763" i="26"/>
  <c r="AX763" i="26"/>
  <c r="AW763" i="26"/>
  <c r="AV763" i="26"/>
  <c r="AU763" i="26"/>
  <c r="AT763" i="26"/>
  <c r="AS763" i="26"/>
  <c r="AR763" i="26"/>
  <c r="AQ763" i="26"/>
  <c r="AP763" i="26"/>
  <c r="AO763" i="26"/>
  <c r="AN763" i="26"/>
  <c r="AM763" i="26"/>
  <c r="AL763" i="26"/>
  <c r="AK763" i="26"/>
  <c r="AJ763" i="26"/>
  <c r="AI763" i="26"/>
  <c r="AH763" i="26"/>
  <c r="AG763" i="26"/>
  <c r="AF763" i="26"/>
  <c r="AE763" i="26"/>
  <c r="AD763" i="26"/>
  <c r="AC763" i="26"/>
  <c r="AB763" i="26"/>
  <c r="AA763" i="26"/>
  <c r="Z763" i="26"/>
  <c r="Y763" i="26"/>
  <c r="X763" i="26"/>
  <c r="W763" i="26"/>
  <c r="V763" i="26"/>
  <c r="U763" i="26"/>
  <c r="T763" i="26"/>
  <c r="S763" i="26"/>
  <c r="R763" i="26"/>
  <c r="Q763" i="26"/>
  <c r="P763" i="26"/>
  <c r="O763" i="26"/>
  <c r="N763" i="26"/>
  <c r="M763" i="26"/>
  <c r="L763" i="26"/>
  <c r="K763" i="26"/>
  <c r="J763" i="26"/>
  <c r="BP762" i="26"/>
  <c r="BO762" i="26"/>
  <c r="BN762" i="26"/>
  <c r="BM762" i="26"/>
  <c r="BL762" i="26"/>
  <c r="BK762" i="26"/>
  <c r="BJ762" i="26"/>
  <c r="BI762" i="26"/>
  <c r="BH762" i="26"/>
  <c r="BG762" i="26"/>
  <c r="BF762" i="26"/>
  <c r="BE762" i="26"/>
  <c r="BD762" i="26"/>
  <c r="BC762" i="26"/>
  <c r="BB762" i="26"/>
  <c r="BA762" i="26"/>
  <c r="AZ762" i="26"/>
  <c r="AY762" i="26"/>
  <c r="AX762" i="26"/>
  <c r="AW762" i="26"/>
  <c r="AV762" i="26"/>
  <c r="AU762" i="26"/>
  <c r="AT762" i="26"/>
  <c r="AS762" i="26"/>
  <c r="AR762" i="26"/>
  <c r="AQ762" i="26"/>
  <c r="AP762" i="26"/>
  <c r="AO762" i="26"/>
  <c r="AN762" i="26"/>
  <c r="AM762" i="26"/>
  <c r="AL762" i="26"/>
  <c r="AK762" i="26"/>
  <c r="AJ762" i="26"/>
  <c r="AI762" i="26"/>
  <c r="AH762" i="26"/>
  <c r="AG762" i="26"/>
  <c r="AF762" i="26"/>
  <c r="AE762" i="26"/>
  <c r="AD762" i="26"/>
  <c r="AC762" i="26"/>
  <c r="AB762" i="26"/>
  <c r="AA762" i="26"/>
  <c r="Z762" i="26"/>
  <c r="Y762" i="26"/>
  <c r="X762" i="26"/>
  <c r="W762" i="26"/>
  <c r="V762" i="26"/>
  <c r="U762" i="26"/>
  <c r="T762" i="26"/>
  <c r="S762" i="26"/>
  <c r="R762" i="26"/>
  <c r="Q762" i="26"/>
  <c r="P762" i="26"/>
  <c r="O762" i="26"/>
  <c r="N762" i="26"/>
  <c r="M762" i="26"/>
  <c r="L762" i="26"/>
  <c r="K762" i="26"/>
  <c r="J762" i="26"/>
  <c r="BP761" i="26"/>
  <c r="BO761" i="26"/>
  <c r="BN761" i="26"/>
  <c r="BM761" i="26"/>
  <c r="BL761" i="26"/>
  <c r="BK761" i="26"/>
  <c r="BJ761" i="26"/>
  <c r="BI761" i="26"/>
  <c r="BH761" i="26"/>
  <c r="BG761" i="26"/>
  <c r="BF761" i="26"/>
  <c r="BE761" i="26"/>
  <c r="BD761" i="26"/>
  <c r="BC761" i="26"/>
  <c r="BB761" i="26"/>
  <c r="BA761" i="26"/>
  <c r="AZ761" i="26"/>
  <c r="AY761" i="26"/>
  <c r="AX761" i="26"/>
  <c r="AW761" i="26"/>
  <c r="AV761" i="26"/>
  <c r="AU761" i="26"/>
  <c r="AT761" i="26"/>
  <c r="AS761" i="26"/>
  <c r="AR761" i="26"/>
  <c r="AQ761" i="26"/>
  <c r="AP761" i="26"/>
  <c r="AO761" i="26"/>
  <c r="AN761" i="26"/>
  <c r="AM761" i="26"/>
  <c r="AL761" i="26"/>
  <c r="AK761" i="26"/>
  <c r="AJ761" i="26"/>
  <c r="AI761" i="26"/>
  <c r="AH761" i="26"/>
  <c r="AG761" i="26"/>
  <c r="AF761" i="26"/>
  <c r="AE761" i="26"/>
  <c r="AD761" i="26"/>
  <c r="AC761" i="26"/>
  <c r="AB761" i="26"/>
  <c r="AA761" i="26"/>
  <c r="Z761" i="26"/>
  <c r="Y761" i="26"/>
  <c r="X761" i="26"/>
  <c r="W761" i="26"/>
  <c r="V761" i="26"/>
  <c r="U761" i="26"/>
  <c r="T761" i="26"/>
  <c r="S761" i="26"/>
  <c r="R761" i="26"/>
  <c r="Q761" i="26"/>
  <c r="P761" i="26"/>
  <c r="O761" i="26"/>
  <c r="N761" i="26"/>
  <c r="M761" i="26"/>
  <c r="L761" i="26"/>
  <c r="K761" i="26"/>
  <c r="J761" i="26"/>
  <c r="BP760" i="26"/>
  <c r="BO760" i="26"/>
  <c r="BN760" i="26"/>
  <c r="BM760" i="26"/>
  <c r="BL760" i="26"/>
  <c r="BK760" i="26"/>
  <c r="BJ760" i="26"/>
  <c r="BI760" i="26"/>
  <c r="BH760" i="26"/>
  <c r="BG760" i="26"/>
  <c r="BF760" i="26"/>
  <c r="BE760" i="26"/>
  <c r="BD760" i="26"/>
  <c r="BC760" i="26"/>
  <c r="BB760" i="26"/>
  <c r="BA760" i="26"/>
  <c r="AZ760" i="26"/>
  <c r="AY760" i="26"/>
  <c r="AX760" i="26"/>
  <c r="AW760" i="26"/>
  <c r="AV760" i="26"/>
  <c r="AU760" i="26"/>
  <c r="AT760" i="26"/>
  <c r="AS760" i="26"/>
  <c r="AR760" i="26"/>
  <c r="AQ760" i="26"/>
  <c r="AP760" i="26"/>
  <c r="AO760" i="26"/>
  <c r="AN760" i="26"/>
  <c r="AM760" i="26"/>
  <c r="AL760" i="26"/>
  <c r="AK760" i="26"/>
  <c r="AJ760" i="26"/>
  <c r="AI760" i="26"/>
  <c r="AH760" i="26"/>
  <c r="AG760" i="26"/>
  <c r="AF760" i="26"/>
  <c r="AE760" i="26"/>
  <c r="AD760" i="26"/>
  <c r="AC760" i="26"/>
  <c r="AB760" i="26"/>
  <c r="AA760" i="26"/>
  <c r="Z760" i="26"/>
  <c r="Y760" i="26"/>
  <c r="X760" i="26"/>
  <c r="W760" i="26"/>
  <c r="V760" i="26"/>
  <c r="U760" i="26"/>
  <c r="T760" i="26"/>
  <c r="S760" i="26"/>
  <c r="R760" i="26"/>
  <c r="Q760" i="26"/>
  <c r="P760" i="26"/>
  <c r="O760" i="26"/>
  <c r="N760" i="26"/>
  <c r="M760" i="26"/>
  <c r="L760" i="26"/>
  <c r="K760" i="26"/>
  <c r="J760" i="26"/>
  <c r="BP759" i="26"/>
  <c r="BO759" i="26"/>
  <c r="BN759" i="26"/>
  <c r="BM759" i="26"/>
  <c r="BL759" i="26"/>
  <c r="BK759" i="26"/>
  <c r="BJ759" i="26"/>
  <c r="BI759" i="26"/>
  <c r="BH759" i="26"/>
  <c r="BG759" i="26"/>
  <c r="BF759" i="26"/>
  <c r="BE759" i="26"/>
  <c r="BD759" i="26"/>
  <c r="BC759" i="26"/>
  <c r="BB759" i="26"/>
  <c r="BA759" i="26"/>
  <c r="AZ759" i="26"/>
  <c r="AY759" i="26"/>
  <c r="AX759" i="26"/>
  <c r="AW759" i="26"/>
  <c r="AV759" i="26"/>
  <c r="AU759" i="26"/>
  <c r="AT759" i="26"/>
  <c r="AS759" i="26"/>
  <c r="AR759" i="26"/>
  <c r="AQ759" i="26"/>
  <c r="AP759" i="26"/>
  <c r="AO759" i="26"/>
  <c r="AN759" i="26"/>
  <c r="AM759" i="26"/>
  <c r="AL759" i="26"/>
  <c r="AK759" i="26"/>
  <c r="AJ759" i="26"/>
  <c r="AI759" i="26"/>
  <c r="AH759" i="26"/>
  <c r="AG759" i="26"/>
  <c r="AF759" i="26"/>
  <c r="AE759" i="26"/>
  <c r="AD759" i="26"/>
  <c r="AC759" i="26"/>
  <c r="AB759" i="26"/>
  <c r="AA759" i="26"/>
  <c r="Z759" i="26"/>
  <c r="Y759" i="26"/>
  <c r="X759" i="26"/>
  <c r="W759" i="26"/>
  <c r="V759" i="26"/>
  <c r="U759" i="26"/>
  <c r="T759" i="26"/>
  <c r="S759" i="26"/>
  <c r="R759" i="26"/>
  <c r="Q759" i="26"/>
  <c r="P759" i="26"/>
  <c r="O759" i="26"/>
  <c r="N759" i="26"/>
  <c r="M759" i="26"/>
  <c r="L759" i="26"/>
  <c r="K759" i="26"/>
  <c r="J759" i="26"/>
  <c r="BP758" i="26"/>
  <c r="BO758" i="26"/>
  <c r="BN758" i="26"/>
  <c r="BM758" i="26"/>
  <c r="BL758" i="26"/>
  <c r="BK758" i="26"/>
  <c r="BJ758" i="26"/>
  <c r="BI758" i="26"/>
  <c r="BH758" i="26"/>
  <c r="BG758" i="26"/>
  <c r="BF758" i="26"/>
  <c r="BE758" i="26"/>
  <c r="BD758" i="26"/>
  <c r="BC758" i="26"/>
  <c r="BB758" i="26"/>
  <c r="BA758" i="26"/>
  <c r="AZ758" i="26"/>
  <c r="AY758" i="26"/>
  <c r="AX758" i="26"/>
  <c r="AW758" i="26"/>
  <c r="AV758" i="26"/>
  <c r="AU758" i="26"/>
  <c r="AT758" i="26"/>
  <c r="AS758" i="26"/>
  <c r="AR758" i="26"/>
  <c r="AQ758" i="26"/>
  <c r="AP758" i="26"/>
  <c r="AO758" i="26"/>
  <c r="AN758" i="26"/>
  <c r="AM758" i="26"/>
  <c r="AL758" i="26"/>
  <c r="AK758" i="26"/>
  <c r="AJ758" i="26"/>
  <c r="AI758" i="26"/>
  <c r="AH758" i="26"/>
  <c r="AG758" i="26"/>
  <c r="AF758" i="26"/>
  <c r="AE758" i="26"/>
  <c r="AD758" i="26"/>
  <c r="AC758" i="26"/>
  <c r="AB758" i="26"/>
  <c r="AA758" i="26"/>
  <c r="Z758" i="26"/>
  <c r="Y758" i="26"/>
  <c r="X758" i="26"/>
  <c r="W758" i="26"/>
  <c r="V758" i="26"/>
  <c r="U758" i="26"/>
  <c r="T758" i="26"/>
  <c r="S758" i="26"/>
  <c r="R758" i="26"/>
  <c r="Q758" i="26"/>
  <c r="P758" i="26"/>
  <c r="O758" i="26"/>
  <c r="N758" i="26"/>
  <c r="M758" i="26"/>
  <c r="L758" i="26"/>
  <c r="K758" i="26"/>
  <c r="J758" i="26"/>
  <c r="BP757" i="26"/>
  <c r="BO757" i="26"/>
  <c r="BN757" i="26"/>
  <c r="BM757" i="26"/>
  <c r="BL757" i="26"/>
  <c r="BK757" i="26"/>
  <c r="BJ757" i="26"/>
  <c r="BI757" i="26"/>
  <c r="BH757" i="26"/>
  <c r="BG757" i="26"/>
  <c r="BF757" i="26"/>
  <c r="BE757" i="26"/>
  <c r="BD757" i="26"/>
  <c r="BC757" i="26"/>
  <c r="BB757" i="26"/>
  <c r="BA757" i="26"/>
  <c r="AZ757" i="26"/>
  <c r="AY757" i="26"/>
  <c r="AX757" i="26"/>
  <c r="AW757" i="26"/>
  <c r="AV757" i="26"/>
  <c r="AU757" i="26"/>
  <c r="AT757" i="26"/>
  <c r="AS757" i="26"/>
  <c r="AR757" i="26"/>
  <c r="AQ757" i="26"/>
  <c r="AP757" i="26"/>
  <c r="AO757" i="26"/>
  <c r="AN757" i="26"/>
  <c r="AM757" i="26"/>
  <c r="AL757" i="26"/>
  <c r="AK757" i="26"/>
  <c r="AJ757" i="26"/>
  <c r="AI757" i="26"/>
  <c r="AH757" i="26"/>
  <c r="AG757" i="26"/>
  <c r="AF757" i="26"/>
  <c r="AE757" i="26"/>
  <c r="AD757" i="26"/>
  <c r="AC757" i="26"/>
  <c r="AB757" i="26"/>
  <c r="AA757" i="26"/>
  <c r="Z757" i="26"/>
  <c r="Y757" i="26"/>
  <c r="X757" i="26"/>
  <c r="W757" i="26"/>
  <c r="V757" i="26"/>
  <c r="U757" i="26"/>
  <c r="T757" i="26"/>
  <c r="S757" i="26"/>
  <c r="R757" i="26"/>
  <c r="Q757" i="26"/>
  <c r="P757" i="26"/>
  <c r="O757" i="26"/>
  <c r="N757" i="26"/>
  <c r="M757" i="26"/>
  <c r="L757" i="26"/>
  <c r="K757" i="26"/>
  <c r="J757" i="26"/>
  <c r="BP756" i="26"/>
  <c r="BO756" i="26"/>
  <c r="BN756" i="26"/>
  <c r="BM756" i="26"/>
  <c r="BL756" i="26"/>
  <c r="BK756" i="26"/>
  <c r="BJ756" i="26"/>
  <c r="BI756" i="26"/>
  <c r="BH756" i="26"/>
  <c r="BG756" i="26"/>
  <c r="BF756" i="26"/>
  <c r="BE756" i="26"/>
  <c r="BD756" i="26"/>
  <c r="BC756" i="26"/>
  <c r="BB756" i="26"/>
  <c r="BA756" i="26"/>
  <c r="AZ756" i="26"/>
  <c r="AY756" i="26"/>
  <c r="AX756" i="26"/>
  <c r="AW756" i="26"/>
  <c r="AV756" i="26"/>
  <c r="AU756" i="26"/>
  <c r="AT756" i="26"/>
  <c r="AS756" i="26"/>
  <c r="AR756" i="26"/>
  <c r="AQ756" i="26"/>
  <c r="AP756" i="26"/>
  <c r="AO756" i="26"/>
  <c r="AN756" i="26"/>
  <c r="AM756" i="26"/>
  <c r="AL756" i="26"/>
  <c r="AK756" i="26"/>
  <c r="AJ756" i="26"/>
  <c r="AI756" i="26"/>
  <c r="AH756" i="26"/>
  <c r="AG756" i="26"/>
  <c r="AF756" i="26"/>
  <c r="AE756" i="26"/>
  <c r="AD756" i="26"/>
  <c r="AC756" i="26"/>
  <c r="AB756" i="26"/>
  <c r="AA756" i="26"/>
  <c r="Z756" i="26"/>
  <c r="Y756" i="26"/>
  <c r="X756" i="26"/>
  <c r="W756" i="26"/>
  <c r="V756" i="26"/>
  <c r="U756" i="26"/>
  <c r="T756" i="26"/>
  <c r="S756" i="26"/>
  <c r="R756" i="26"/>
  <c r="Q756" i="26"/>
  <c r="P756" i="26"/>
  <c r="O756" i="26"/>
  <c r="N756" i="26"/>
  <c r="M756" i="26"/>
  <c r="L756" i="26"/>
  <c r="K756" i="26"/>
  <c r="J756" i="26"/>
  <c r="BP755" i="26"/>
  <c r="BO755" i="26"/>
  <c r="BN755" i="26"/>
  <c r="BM755" i="26"/>
  <c r="BL755" i="26"/>
  <c r="BK755" i="26"/>
  <c r="BJ755" i="26"/>
  <c r="BI755" i="26"/>
  <c r="BH755" i="26"/>
  <c r="BG755" i="26"/>
  <c r="BF755" i="26"/>
  <c r="BE755" i="26"/>
  <c r="BD755" i="26"/>
  <c r="BC755" i="26"/>
  <c r="BB755" i="26"/>
  <c r="BA755" i="26"/>
  <c r="AZ755" i="26"/>
  <c r="AY755" i="26"/>
  <c r="AX755" i="26"/>
  <c r="AW755" i="26"/>
  <c r="AV755" i="26"/>
  <c r="AU755" i="26"/>
  <c r="AT755" i="26"/>
  <c r="AS755" i="26"/>
  <c r="AR755" i="26"/>
  <c r="AQ755" i="26"/>
  <c r="AP755" i="26"/>
  <c r="AO755" i="26"/>
  <c r="AN755" i="26"/>
  <c r="AM755" i="26"/>
  <c r="AL755" i="26"/>
  <c r="AK755" i="26"/>
  <c r="AJ755" i="26"/>
  <c r="AI755" i="26"/>
  <c r="AH755" i="26"/>
  <c r="AG755" i="26"/>
  <c r="AF755" i="26"/>
  <c r="AE755" i="26"/>
  <c r="AD755" i="26"/>
  <c r="AC755" i="26"/>
  <c r="AB755" i="26"/>
  <c r="AA755" i="26"/>
  <c r="Z755" i="26"/>
  <c r="Y755" i="26"/>
  <c r="X755" i="26"/>
  <c r="W755" i="26"/>
  <c r="V755" i="26"/>
  <c r="U755" i="26"/>
  <c r="T755" i="26"/>
  <c r="S755" i="26"/>
  <c r="R755" i="26"/>
  <c r="Q755" i="26"/>
  <c r="P755" i="26"/>
  <c r="O755" i="26"/>
  <c r="N755" i="26"/>
  <c r="M755" i="26"/>
  <c r="L755" i="26"/>
  <c r="K755" i="26"/>
  <c r="J755" i="26"/>
  <c r="BP754" i="26"/>
  <c r="BO754" i="26"/>
  <c r="BN754" i="26"/>
  <c r="BM754" i="26"/>
  <c r="BL754" i="26"/>
  <c r="BK754" i="26"/>
  <c r="BJ754" i="26"/>
  <c r="BI754" i="26"/>
  <c r="BH754" i="26"/>
  <c r="BG754" i="26"/>
  <c r="BF754" i="26"/>
  <c r="BE754" i="26"/>
  <c r="BD754" i="26"/>
  <c r="BC754" i="26"/>
  <c r="BB754" i="26"/>
  <c r="BA754" i="26"/>
  <c r="AZ754" i="26"/>
  <c r="AY754" i="26"/>
  <c r="AX754" i="26"/>
  <c r="AW754" i="26"/>
  <c r="AV754" i="26"/>
  <c r="AU754" i="26"/>
  <c r="AT754" i="26"/>
  <c r="AS754" i="26"/>
  <c r="AR754" i="26"/>
  <c r="AQ754" i="26"/>
  <c r="AP754" i="26"/>
  <c r="AO754" i="26"/>
  <c r="AN754" i="26"/>
  <c r="AM754" i="26"/>
  <c r="AL754" i="26"/>
  <c r="AK754" i="26"/>
  <c r="AJ754" i="26"/>
  <c r="AI754" i="26"/>
  <c r="AH754" i="26"/>
  <c r="AG754" i="26"/>
  <c r="AF754" i="26"/>
  <c r="AE754" i="26"/>
  <c r="AD754" i="26"/>
  <c r="AC754" i="26"/>
  <c r="AB754" i="26"/>
  <c r="AA754" i="26"/>
  <c r="Z754" i="26"/>
  <c r="Y754" i="26"/>
  <c r="X754" i="26"/>
  <c r="W754" i="26"/>
  <c r="V754" i="26"/>
  <c r="U754" i="26"/>
  <c r="T754" i="26"/>
  <c r="S754" i="26"/>
  <c r="R754" i="26"/>
  <c r="Q754" i="26"/>
  <c r="P754" i="26"/>
  <c r="O754" i="26"/>
  <c r="N754" i="26"/>
  <c r="M754" i="26"/>
  <c r="L754" i="26"/>
  <c r="K754" i="26"/>
  <c r="J754" i="26"/>
  <c r="BP753" i="26"/>
  <c r="BO753" i="26"/>
  <c r="BN753" i="26"/>
  <c r="BM753" i="26"/>
  <c r="BL753" i="26"/>
  <c r="BK753" i="26"/>
  <c r="BJ753" i="26"/>
  <c r="BI753" i="26"/>
  <c r="BH753" i="26"/>
  <c r="BG753" i="26"/>
  <c r="BF753" i="26"/>
  <c r="BE753" i="26"/>
  <c r="BD753" i="26"/>
  <c r="BC753" i="26"/>
  <c r="BB753" i="26"/>
  <c r="BA753" i="26"/>
  <c r="AZ753" i="26"/>
  <c r="AY753" i="26"/>
  <c r="AX753" i="26"/>
  <c r="AW753" i="26"/>
  <c r="AV753" i="26"/>
  <c r="AU753" i="26"/>
  <c r="AT753" i="26"/>
  <c r="AS753" i="26"/>
  <c r="AR753" i="26"/>
  <c r="AQ753" i="26"/>
  <c r="AP753" i="26"/>
  <c r="AO753" i="26"/>
  <c r="AN753" i="26"/>
  <c r="AM753" i="26"/>
  <c r="AL753" i="26"/>
  <c r="AK753" i="26"/>
  <c r="AJ753" i="26"/>
  <c r="AI753" i="26"/>
  <c r="AH753" i="26"/>
  <c r="AG753" i="26"/>
  <c r="AF753" i="26"/>
  <c r="AE753" i="26"/>
  <c r="AD753" i="26"/>
  <c r="AC753" i="26"/>
  <c r="AB753" i="26"/>
  <c r="AA753" i="26"/>
  <c r="Z753" i="26"/>
  <c r="Y753" i="26"/>
  <c r="X753" i="26"/>
  <c r="W753" i="26"/>
  <c r="V753" i="26"/>
  <c r="U753" i="26"/>
  <c r="T753" i="26"/>
  <c r="S753" i="26"/>
  <c r="R753" i="26"/>
  <c r="Q753" i="26"/>
  <c r="P753" i="26"/>
  <c r="O753" i="26"/>
  <c r="N753" i="26"/>
  <c r="M753" i="26"/>
  <c r="L753" i="26"/>
  <c r="K753" i="26"/>
  <c r="J753" i="26"/>
  <c r="BP752" i="26"/>
  <c r="BO752" i="26"/>
  <c r="BN752" i="26"/>
  <c r="BM752" i="26"/>
  <c r="BL752" i="26"/>
  <c r="BK752" i="26"/>
  <c r="BJ752" i="26"/>
  <c r="BI752" i="26"/>
  <c r="BH752" i="26"/>
  <c r="BG752" i="26"/>
  <c r="BF752" i="26"/>
  <c r="BE752" i="26"/>
  <c r="BD752" i="26"/>
  <c r="BC752" i="26"/>
  <c r="BB752" i="26"/>
  <c r="BA752" i="26"/>
  <c r="AZ752" i="26"/>
  <c r="AY752" i="26"/>
  <c r="AX752" i="26"/>
  <c r="AW752" i="26"/>
  <c r="AV752" i="26"/>
  <c r="AU752" i="26"/>
  <c r="AT752" i="26"/>
  <c r="AS752" i="26"/>
  <c r="AR752" i="26"/>
  <c r="AQ752" i="26"/>
  <c r="AP752" i="26"/>
  <c r="AO752" i="26"/>
  <c r="AN752" i="26"/>
  <c r="AM752" i="26"/>
  <c r="AL752" i="26"/>
  <c r="AK752" i="26"/>
  <c r="AJ752" i="26"/>
  <c r="AI752" i="26"/>
  <c r="AH752" i="26"/>
  <c r="AG752" i="26"/>
  <c r="AF752" i="26"/>
  <c r="AE752" i="26"/>
  <c r="AD752" i="26"/>
  <c r="AC752" i="26"/>
  <c r="AB752" i="26"/>
  <c r="AA752" i="26"/>
  <c r="Z752" i="26"/>
  <c r="Y752" i="26"/>
  <c r="X752" i="26"/>
  <c r="W752" i="26"/>
  <c r="V752" i="26"/>
  <c r="U752" i="26"/>
  <c r="T752" i="26"/>
  <c r="S752" i="26"/>
  <c r="R752" i="26"/>
  <c r="Q752" i="26"/>
  <c r="P752" i="26"/>
  <c r="O752" i="26"/>
  <c r="N752" i="26"/>
  <c r="M752" i="26"/>
  <c r="L752" i="26"/>
  <c r="K752" i="26"/>
  <c r="J752" i="26"/>
  <c r="BP751" i="26"/>
  <c r="BO751" i="26"/>
  <c r="BN751" i="26"/>
  <c r="BM751" i="26"/>
  <c r="BL751" i="26"/>
  <c r="BK751" i="26"/>
  <c r="BJ751" i="26"/>
  <c r="BI751" i="26"/>
  <c r="BH751" i="26"/>
  <c r="BG751" i="26"/>
  <c r="BF751" i="26"/>
  <c r="BE751" i="26"/>
  <c r="BD751" i="26"/>
  <c r="BC751" i="26"/>
  <c r="BB751" i="26"/>
  <c r="BA751" i="26"/>
  <c r="AZ751" i="26"/>
  <c r="AY751" i="26"/>
  <c r="AX751" i="26"/>
  <c r="AW751" i="26"/>
  <c r="AV751" i="26"/>
  <c r="AU751" i="26"/>
  <c r="AT751" i="26"/>
  <c r="AS751" i="26"/>
  <c r="AR751" i="26"/>
  <c r="AQ751" i="26"/>
  <c r="AP751" i="26"/>
  <c r="AO751" i="26"/>
  <c r="AN751" i="26"/>
  <c r="AM751" i="26"/>
  <c r="AL751" i="26"/>
  <c r="AK751" i="26"/>
  <c r="AJ751" i="26"/>
  <c r="AI751" i="26"/>
  <c r="AH751" i="26"/>
  <c r="AG751" i="26"/>
  <c r="AF751" i="26"/>
  <c r="AE751" i="26"/>
  <c r="AD751" i="26"/>
  <c r="AC751" i="26"/>
  <c r="AB751" i="26"/>
  <c r="AA751" i="26"/>
  <c r="Z751" i="26"/>
  <c r="Y751" i="26"/>
  <c r="X751" i="26"/>
  <c r="W751" i="26"/>
  <c r="V751" i="26"/>
  <c r="U751" i="26"/>
  <c r="T751" i="26"/>
  <c r="S751" i="26"/>
  <c r="R751" i="26"/>
  <c r="Q751" i="26"/>
  <c r="P751" i="26"/>
  <c r="O751" i="26"/>
  <c r="N751" i="26"/>
  <c r="M751" i="26"/>
  <c r="L751" i="26"/>
  <c r="K751" i="26"/>
  <c r="J751" i="26"/>
  <c r="BP750" i="26"/>
  <c r="BO750" i="26"/>
  <c r="BN750" i="26"/>
  <c r="BM750" i="26"/>
  <c r="BL750" i="26"/>
  <c r="BK750" i="26"/>
  <c r="BJ750" i="26"/>
  <c r="BI750" i="26"/>
  <c r="BH750" i="26"/>
  <c r="BG750" i="26"/>
  <c r="BF750" i="26"/>
  <c r="BE750" i="26"/>
  <c r="BD750" i="26"/>
  <c r="BC750" i="26"/>
  <c r="BB750" i="26"/>
  <c r="BA750" i="26"/>
  <c r="AZ750" i="26"/>
  <c r="AY750" i="26"/>
  <c r="AX750" i="26"/>
  <c r="AW750" i="26"/>
  <c r="AV750" i="26"/>
  <c r="AU750" i="26"/>
  <c r="AT750" i="26"/>
  <c r="AS750" i="26"/>
  <c r="AR750" i="26"/>
  <c r="AQ750" i="26"/>
  <c r="AP750" i="26"/>
  <c r="AO750" i="26"/>
  <c r="AN750" i="26"/>
  <c r="AM750" i="26"/>
  <c r="AL750" i="26"/>
  <c r="AK750" i="26"/>
  <c r="AJ750" i="26"/>
  <c r="AI750" i="26"/>
  <c r="AH750" i="26"/>
  <c r="AG750" i="26"/>
  <c r="AF750" i="26"/>
  <c r="AE750" i="26"/>
  <c r="AD750" i="26"/>
  <c r="AC750" i="26"/>
  <c r="AB750" i="26"/>
  <c r="AA750" i="26"/>
  <c r="Z750" i="26"/>
  <c r="Y750" i="26"/>
  <c r="X750" i="26"/>
  <c r="W750" i="26"/>
  <c r="V750" i="26"/>
  <c r="U750" i="26"/>
  <c r="T750" i="26"/>
  <c r="S750" i="26"/>
  <c r="R750" i="26"/>
  <c r="Q750" i="26"/>
  <c r="P750" i="26"/>
  <c r="O750" i="26"/>
  <c r="N750" i="26"/>
  <c r="M750" i="26"/>
  <c r="L750" i="26"/>
  <c r="K750" i="26"/>
  <c r="J750" i="26"/>
  <c r="BP749" i="26"/>
  <c r="BO749" i="26"/>
  <c r="BN749" i="26"/>
  <c r="BM749" i="26"/>
  <c r="BL749" i="26"/>
  <c r="BK749" i="26"/>
  <c r="BJ749" i="26"/>
  <c r="BI749" i="26"/>
  <c r="BH749" i="26"/>
  <c r="BG749" i="26"/>
  <c r="BF749" i="26"/>
  <c r="BE749" i="26"/>
  <c r="BD749" i="26"/>
  <c r="BC749" i="26"/>
  <c r="BB749" i="26"/>
  <c r="BA749" i="26"/>
  <c r="AZ749" i="26"/>
  <c r="AY749" i="26"/>
  <c r="AX749" i="26"/>
  <c r="AW749" i="26"/>
  <c r="AV749" i="26"/>
  <c r="AU749" i="26"/>
  <c r="AT749" i="26"/>
  <c r="AS749" i="26"/>
  <c r="AR749" i="26"/>
  <c r="AQ749" i="26"/>
  <c r="AP749" i="26"/>
  <c r="AO749" i="26"/>
  <c r="AN749" i="26"/>
  <c r="AM749" i="26"/>
  <c r="AL749" i="26"/>
  <c r="AK749" i="26"/>
  <c r="AJ749" i="26"/>
  <c r="AI749" i="26"/>
  <c r="AH749" i="26"/>
  <c r="AG749" i="26"/>
  <c r="AF749" i="26"/>
  <c r="AE749" i="26"/>
  <c r="AD749" i="26"/>
  <c r="AC749" i="26"/>
  <c r="AB749" i="26"/>
  <c r="AA749" i="26"/>
  <c r="Z749" i="26"/>
  <c r="Y749" i="26"/>
  <c r="X749" i="26"/>
  <c r="W749" i="26"/>
  <c r="V749" i="26"/>
  <c r="U749" i="26"/>
  <c r="T749" i="26"/>
  <c r="S749" i="26"/>
  <c r="R749" i="26"/>
  <c r="Q749" i="26"/>
  <c r="P749" i="26"/>
  <c r="O749" i="26"/>
  <c r="N749" i="26"/>
  <c r="M749" i="26"/>
  <c r="L749" i="26"/>
  <c r="K749" i="26"/>
  <c r="J749" i="26"/>
  <c r="BP748" i="26"/>
  <c r="BO748" i="26"/>
  <c r="BN748" i="26"/>
  <c r="BM748" i="26"/>
  <c r="BL748" i="26"/>
  <c r="BK748" i="26"/>
  <c r="BJ748" i="26"/>
  <c r="BI748" i="26"/>
  <c r="BH748" i="26"/>
  <c r="BG748" i="26"/>
  <c r="BF748" i="26"/>
  <c r="BE748" i="26"/>
  <c r="BD748" i="26"/>
  <c r="BC748" i="26"/>
  <c r="BB748" i="26"/>
  <c r="BA748" i="26"/>
  <c r="AZ748" i="26"/>
  <c r="AY748" i="26"/>
  <c r="AX748" i="26"/>
  <c r="AW748" i="26"/>
  <c r="AV748" i="26"/>
  <c r="AU748" i="26"/>
  <c r="AT748" i="26"/>
  <c r="AS748" i="26"/>
  <c r="AR748" i="26"/>
  <c r="AQ748" i="26"/>
  <c r="AP748" i="26"/>
  <c r="AO748" i="26"/>
  <c r="AN748" i="26"/>
  <c r="AM748" i="26"/>
  <c r="AL748" i="26"/>
  <c r="AK748" i="26"/>
  <c r="AJ748" i="26"/>
  <c r="AI748" i="26"/>
  <c r="AH748" i="26"/>
  <c r="AG748" i="26"/>
  <c r="AF748" i="26"/>
  <c r="AE748" i="26"/>
  <c r="AD748" i="26"/>
  <c r="AC748" i="26"/>
  <c r="AB748" i="26"/>
  <c r="AA748" i="26"/>
  <c r="Z748" i="26"/>
  <c r="Y748" i="26"/>
  <c r="X748" i="26"/>
  <c r="W748" i="26"/>
  <c r="V748" i="26"/>
  <c r="U748" i="26"/>
  <c r="T748" i="26"/>
  <c r="S748" i="26"/>
  <c r="R748" i="26"/>
  <c r="Q748" i="26"/>
  <c r="P748" i="26"/>
  <c r="O748" i="26"/>
  <c r="N748" i="26"/>
  <c r="M748" i="26"/>
  <c r="L748" i="26"/>
  <c r="K748" i="26"/>
  <c r="J748" i="26"/>
  <c r="BP747" i="26"/>
  <c r="BO747" i="26"/>
  <c r="BN747" i="26"/>
  <c r="BM747" i="26"/>
  <c r="BL747" i="26"/>
  <c r="BK747" i="26"/>
  <c r="BJ747" i="26"/>
  <c r="BI747" i="26"/>
  <c r="BH747" i="26"/>
  <c r="BG747" i="26"/>
  <c r="BF747" i="26"/>
  <c r="BE747" i="26"/>
  <c r="BD747" i="26"/>
  <c r="BC747" i="26"/>
  <c r="BB747" i="26"/>
  <c r="BA747" i="26"/>
  <c r="AZ747" i="26"/>
  <c r="AY747" i="26"/>
  <c r="AX747" i="26"/>
  <c r="AW747" i="26"/>
  <c r="AV747" i="26"/>
  <c r="AU747" i="26"/>
  <c r="AT747" i="26"/>
  <c r="AS747" i="26"/>
  <c r="AR747" i="26"/>
  <c r="AQ747" i="26"/>
  <c r="AP747" i="26"/>
  <c r="AO747" i="26"/>
  <c r="AN747" i="26"/>
  <c r="AM747" i="26"/>
  <c r="AL747" i="26"/>
  <c r="AK747" i="26"/>
  <c r="AJ747" i="26"/>
  <c r="AI747" i="26"/>
  <c r="AH747" i="26"/>
  <c r="AG747" i="26"/>
  <c r="AF747" i="26"/>
  <c r="AE747" i="26"/>
  <c r="AD747" i="26"/>
  <c r="AC747" i="26"/>
  <c r="AB747" i="26"/>
  <c r="AA747" i="26"/>
  <c r="Z747" i="26"/>
  <c r="Y747" i="26"/>
  <c r="X747" i="26"/>
  <c r="W747" i="26"/>
  <c r="V747" i="26"/>
  <c r="U747" i="26"/>
  <c r="T747" i="26"/>
  <c r="S747" i="26"/>
  <c r="R747" i="26"/>
  <c r="Q747" i="26"/>
  <c r="P747" i="26"/>
  <c r="O747" i="26"/>
  <c r="N747" i="26"/>
  <c r="M747" i="26"/>
  <c r="L747" i="26"/>
  <c r="K747" i="26"/>
  <c r="J747" i="26"/>
  <c r="BP746" i="26"/>
  <c r="BO746" i="26"/>
  <c r="BN746" i="26"/>
  <c r="BM746" i="26"/>
  <c r="BL746" i="26"/>
  <c r="BK746" i="26"/>
  <c r="BJ746" i="26"/>
  <c r="BI746" i="26"/>
  <c r="BH746" i="26"/>
  <c r="BG746" i="26"/>
  <c r="BF746" i="26"/>
  <c r="BE746" i="26"/>
  <c r="BD746" i="26"/>
  <c r="BC746" i="26"/>
  <c r="BB746" i="26"/>
  <c r="BA746" i="26"/>
  <c r="AZ746" i="26"/>
  <c r="AY746" i="26"/>
  <c r="AX746" i="26"/>
  <c r="AW746" i="26"/>
  <c r="AV746" i="26"/>
  <c r="AU746" i="26"/>
  <c r="AT746" i="26"/>
  <c r="AS746" i="26"/>
  <c r="AR746" i="26"/>
  <c r="AQ746" i="26"/>
  <c r="AP746" i="26"/>
  <c r="AO746" i="26"/>
  <c r="AN746" i="26"/>
  <c r="AM746" i="26"/>
  <c r="AL746" i="26"/>
  <c r="AK746" i="26"/>
  <c r="AJ746" i="26"/>
  <c r="AI746" i="26"/>
  <c r="AH746" i="26"/>
  <c r="AG746" i="26"/>
  <c r="AF746" i="26"/>
  <c r="AE746" i="26"/>
  <c r="AD746" i="26"/>
  <c r="AC746" i="26"/>
  <c r="AB746" i="26"/>
  <c r="AA746" i="26"/>
  <c r="Z746" i="26"/>
  <c r="Y746" i="26"/>
  <c r="X746" i="26"/>
  <c r="W746" i="26"/>
  <c r="V746" i="26"/>
  <c r="U746" i="26"/>
  <c r="T746" i="26"/>
  <c r="S746" i="26"/>
  <c r="R746" i="26"/>
  <c r="Q746" i="26"/>
  <c r="P746" i="26"/>
  <c r="O746" i="26"/>
  <c r="N746" i="26"/>
  <c r="M746" i="26"/>
  <c r="L746" i="26"/>
  <c r="K746" i="26"/>
  <c r="J746" i="26"/>
  <c r="BP745" i="26"/>
  <c r="BO745" i="26"/>
  <c r="BN745" i="26"/>
  <c r="BM745" i="26"/>
  <c r="BL745" i="26"/>
  <c r="BK745" i="26"/>
  <c r="BJ745" i="26"/>
  <c r="BI745" i="26"/>
  <c r="BH745" i="26"/>
  <c r="BG745" i="26"/>
  <c r="BF745" i="26"/>
  <c r="BE745" i="26"/>
  <c r="BD745" i="26"/>
  <c r="BC745" i="26"/>
  <c r="BB745" i="26"/>
  <c r="BA745" i="26"/>
  <c r="AZ745" i="26"/>
  <c r="AY745" i="26"/>
  <c r="AX745" i="26"/>
  <c r="AW745" i="26"/>
  <c r="AV745" i="26"/>
  <c r="AU745" i="26"/>
  <c r="AT745" i="26"/>
  <c r="AS745" i="26"/>
  <c r="AR745" i="26"/>
  <c r="AQ745" i="26"/>
  <c r="AP745" i="26"/>
  <c r="AO745" i="26"/>
  <c r="AN745" i="26"/>
  <c r="AM745" i="26"/>
  <c r="AL745" i="26"/>
  <c r="AK745" i="26"/>
  <c r="AJ745" i="26"/>
  <c r="AI745" i="26"/>
  <c r="AH745" i="26"/>
  <c r="AG745" i="26"/>
  <c r="AF745" i="26"/>
  <c r="AE745" i="26"/>
  <c r="AD745" i="26"/>
  <c r="AC745" i="26"/>
  <c r="AB745" i="26"/>
  <c r="AA745" i="26"/>
  <c r="Z745" i="26"/>
  <c r="Y745" i="26"/>
  <c r="X745" i="26"/>
  <c r="W745" i="26"/>
  <c r="V745" i="26"/>
  <c r="U745" i="26"/>
  <c r="T745" i="26"/>
  <c r="S745" i="26"/>
  <c r="R745" i="26"/>
  <c r="Q745" i="26"/>
  <c r="P745" i="26"/>
  <c r="O745" i="26"/>
  <c r="N745" i="26"/>
  <c r="M745" i="26"/>
  <c r="L745" i="26"/>
  <c r="K745" i="26"/>
  <c r="J745" i="26"/>
  <c r="BP744" i="26"/>
  <c r="BO744" i="26"/>
  <c r="BN744" i="26"/>
  <c r="BM744" i="26"/>
  <c r="BL744" i="26"/>
  <c r="BK744" i="26"/>
  <c r="BJ744" i="26"/>
  <c r="BI744" i="26"/>
  <c r="BH744" i="26"/>
  <c r="BG744" i="26"/>
  <c r="BF744" i="26"/>
  <c r="BE744" i="26"/>
  <c r="BD744" i="26"/>
  <c r="BC744" i="26"/>
  <c r="BB744" i="26"/>
  <c r="BA744" i="26"/>
  <c r="AZ744" i="26"/>
  <c r="AY744" i="26"/>
  <c r="AX744" i="26"/>
  <c r="AW744" i="26"/>
  <c r="AV744" i="26"/>
  <c r="AU744" i="26"/>
  <c r="AT744" i="26"/>
  <c r="AS744" i="26"/>
  <c r="AR744" i="26"/>
  <c r="AQ744" i="26"/>
  <c r="AP744" i="26"/>
  <c r="AO744" i="26"/>
  <c r="AN744" i="26"/>
  <c r="AM744" i="26"/>
  <c r="AL744" i="26"/>
  <c r="AK744" i="26"/>
  <c r="AJ744" i="26"/>
  <c r="AI744" i="26"/>
  <c r="AH744" i="26"/>
  <c r="AG744" i="26"/>
  <c r="AF744" i="26"/>
  <c r="AE744" i="26"/>
  <c r="AD744" i="26"/>
  <c r="AC744" i="26"/>
  <c r="AB744" i="26"/>
  <c r="AA744" i="26"/>
  <c r="Z744" i="26"/>
  <c r="Y744" i="26"/>
  <c r="X744" i="26"/>
  <c r="W744" i="26"/>
  <c r="V744" i="26"/>
  <c r="U744" i="26"/>
  <c r="T744" i="26"/>
  <c r="S744" i="26"/>
  <c r="R744" i="26"/>
  <c r="Q744" i="26"/>
  <c r="P744" i="26"/>
  <c r="O744" i="26"/>
  <c r="N744" i="26"/>
  <c r="M744" i="26"/>
  <c r="L744" i="26"/>
  <c r="K744" i="26"/>
  <c r="J744" i="26"/>
  <c r="BP743" i="26"/>
  <c r="BO743" i="26"/>
  <c r="BN743" i="26"/>
  <c r="BM743" i="26"/>
  <c r="BL743" i="26"/>
  <c r="BK743" i="26"/>
  <c r="BJ743" i="26"/>
  <c r="BI743" i="26"/>
  <c r="BH743" i="26"/>
  <c r="BG743" i="26"/>
  <c r="BF743" i="26"/>
  <c r="BE743" i="26"/>
  <c r="BD743" i="26"/>
  <c r="BC743" i="26"/>
  <c r="BB743" i="26"/>
  <c r="BA743" i="26"/>
  <c r="AZ743" i="26"/>
  <c r="AY743" i="26"/>
  <c r="AX743" i="26"/>
  <c r="AW743" i="26"/>
  <c r="AV743" i="26"/>
  <c r="AU743" i="26"/>
  <c r="AT743" i="26"/>
  <c r="AS743" i="26"/>
  <c r="AR743" i="26"/>
  <c r="AQ743" i="26"/>
  <c r="AP743" i="26"/>
  <c r="AO743" i="26"/>
  <c r="AN743" i="26"/>
  <c r="AM743" i="26"/>
  <c r="AL743" i="26"/>
  <c r="AK743" i="26"/>
  <c r="AJ743" i="26"/>
  <c r="AI743" i="26"/>
  <c r="AH743" i="26"/>
  <c r="AG743" i="26"/>
  <c r="AF743" i="26"/>
  <c r="AE743" i="26"/>
  <c r="AD743" i="26"/>
  <c r="AC743" i="26"/>
  <c r="AB743" i="26"/>
  <c r="AA743" i="26"/>
  <c r="Z743" i="26"/>
  <c r="Y743" i="26"/>
  <c r="X743" i="26"/>
  <c r="W743" i="26"/>
  <c r="V743" i="26"/>
  <c r="U743" i="26"/>
  <c r="T743" i="26"/>
  <c r="S743" i="26"/>
  <c r="R743" i="26"/>
  <c r="Q743" i="26"/>
  <c r="P743" i="26"/>
  <c r="O743" i="26"/>
  <c r="N743" i="26"/>
  <c r="M743" i="26"/>
  <c r="L743" i="26"/>
  <c r="K743" i="26"/>
  <c r="J743" i="26"/>
  <c r="BP742" i="26"/>
  <c r="BO742" i="26"/>
  <c r="BN742" i="26"/>
  <c r="BM742" i="26"/>
  <c r="BL742" i="26"/>
  <c r="BK742" i="26"/>
  <c r="BJ742" i="26"/>
  <c r="BI742" i="26"/>
  <c r="BH742" i="26"/>
  <c r="BG742" i="26"/>
  <c r="BF742" i="26"/>
  <c r="BE742" i="26"/>
  <c r="BD742" i="26"/>
  <c r="BC742" i="26"/>
  <c r="BB742" i="26"/>
  <c r="BA742" i="26"/>
  <c r="AZ742" i="26"/>
  <c r="AY742" i="26"/>
  <c r="AX742" i="26"/>
  <c r="AW742" i="26"/>
  <c r="AV742" i="26"/>
  <c r="AU742" i="26"/>
  <c r="AT742" i="26"/>
  <c r="AS742" i="26"/>
  <c r="AR742" i="26"/>
  <c r="AQ742" i="26"/>
  <c r="AP742" i="26"/>
  <c r="AO742" i="26"/>
  <c r="AN742" i="26"/>
  <c r="AM742" i="26"/>
  <c r="AL742" i="26"/>
  <c r="AK742" i="26"/>
  <c r="AJ742" i="26"/>
  <c r="AI742" i="26"/>
  <c r="AH742" i="26"/>
  <c r="AG742" i="26"/>
  <c r="AF742" i="26"/>
  <c r="AE742" i="26"/>
  <c r="AD742" i="26"/>
  <c r="AC742" i="26"/>
  <c r="AB742" i="26"/>
  <c r="AA742" i="26"/>
  <c r="Z742" i="26"/>
  <c r="Y742" i="26"/>
  <c r="X742" i="26"/>
  <c r="W742" i="26"/>
  <c r="V742" i="26"/>
  <c r="U742" i="26"/>
  <c r="T742" i="26"/>
  <c r="S742" i="26"/>
  <c r="R742" i="26"/>
  <c r="Q742" i="26"/>
  <c r="P742" i="26"/>
  <c r="O742" i="26"/>
  <c r="N742" i="26"/>
  <c r="M742" i="26"/>
  <c r="L742" i="26"/>
  <c r="K742" i="26"/>
  <c r="J742" i="26"/>
  <c r="BP741" i="26"/>
  <c r="BO741" i="26"/>
  <c r="BN741" i="26"/>
  <c r="BM741" i="26"/>
  <c r="BL741" i="26"/>
  <c r="BK741" i="26"/>
  <c r="BJ741" i="26"/>
  <c r="BI741" i="26"/>
  <c r="BH741" i="26"/>
  <c r="BG741" i="26"/>
  <c r="BF741" i="26"/>
  <c r="BE741" i="26"/>
  <c r="BD741" i="26"/>
  <c r="BC741" i="26"/>
  <c r="BB741" i="26"/>
  <c r="BA741" i="26"/>
  <c r="AZ741" i="26"/>
  <c r="AY741" i="26"/>
  <c r="AX741" i="26"/>
  <c r="AW741" i="26"/>
  <c r="AV741" i="26"/>
  <c r="AU741" i="26"/>
  <c r="AT741" i="26"/>
  <c r="AS741" i="26"/>
  <c r="AR741" i="26"/>
  <c r="AQ741" i="26"/>
  <c r="AP741" i="26"/>
  <c r="AO741" i="26"/>
  <c r="AN741" i="26"/>
  <c r="AM741" i="26"/>
  <c r="AL741" i="26"/>
  <c r="AK741" i="26"/>
  <c r="AJ741" i="26"/>
  <c r="AI741" i="26"/>
  <c r="AH741" i="26"/>
  <c r="AG741" i="26"/>
  <c r="AF741" i="26"/>
  <c r="AE741" i="26"/>
  <c r="AD741" i="26"/>
  <c r="AC741" i="26"/>
  <c r="AB741" i="26"/>
  <c r="AA741" i="26"/>
  <c r="Z741" i="26"/>
  <c r="Y741" i="26"/>
  <c r="X741" i="26"/>
  <c r="W741" i="26"/>
  <c r="V741" i="26"/>
  <c r="U741" i="26"/>
  <c r="T741" i="26"/>
  <c r="S741" i="26"/>
  <c r="R741" i="26"/>
  <c r="Q741" i="26"/>
  <c r="P741" i="26"/>
  <c r="O741" i="26"/>
  <c r="N741" i="26"/>
  <c r="M741" i="26"/>
  <c r="L741" i="26"/>
  <c r="K741" i="26"/>
  <c r="J741" i="26"/>
  <c r="BP740" i="26"/>
  <c r="BO740" i="26"/>
  <c r="BN740" i="26"/>
  <c r="BM740" i="26"/>
  <c r="BL740" i="26"/>
  <c r="BK740" i="26"/>
  <c r="BJ740" i="26"/>
  <c r="BI740" i="26"/>
  <c r="BH740" i="26"/>
  <c r="BG740" i="26"/>
  <c r="BF740" i="26"/>
  <c r="BE740" i="26"/>
  <c r="BD740" i="26"/>
  <c r="BC740" i="26"/>
  <c r="BB740" i="26"/>
  <c r="BA740" i="26"/>
  <c r="AZ740" i="26"/>
  <c r="AY740" i="26"/>
  <c r="AX740" i="26"/>
  <c r="AW740" i="26"/>
  <c r="AV740" i="26"/>
  <c r="AU740" i="26"/>
  <c r="AT740" i="26"/>
  <c r="AS740" i="26"/>
  <c r="AR740" i="26"/>
  <c r="AQ740" i="26"/>
  <c r="AP740" i="26"/>
  <c r="AO740" i="26"/>
  <c r="AN740" i="26"/>
  <c r="AM740" i="26"/>
  <c r="AL740" i="26"/>
  <c r="AK740" i="26"/>
  <c r="AJ740" i="26"/>
  <c r="AI740" i="26"/>
  <c r="AH740" i="26"/>
  <c r="AG740" i="26"/>
  <c r="AF740" i="26"/>
  <c r="AE740" i="26"/>
  <c r="AD740" i="26"/>
  <c r="AC740" i="26"/>
  <c r="AB740" i="26"/>
  <c r="AA740" i="26"/>
  <c r="Z740" i="26"/>
  <c r="Y740" i="26"/>
  <c r="X740" i="26"/>
  <c r="W740" i="26"/>
  <c r="V740" i="26"/>
  <c r="U740" i="26"/>
  <c r="T740" i="26"/>
  <c r="S740" i="26"/>
  <c r="R740" i="26"/>
  <c r="Q740" i="26"/>
  <c r="P740" i="26"/>
  <c r="O740" i="26"/>
  <c r="N740" i="26"/>
  <c r="M740" i="26"/>
  <c r="L740" i="26"/>
  <c r="K740" i="26"/>
  <c r="J740" i="26"/>
  <c r="BP739" i="26"/>
  <c r="BO739" i="26"/>
  <c r="BN739" i="26"/>
  <c r="BM739" i="26"/>
  <c r="BL739" i="26"/>
  <c r="BK739" i="26"/>
  <c r="BJ739" i="26"/>
  <c r="BI739" i="26"/>
  <c r="BH739" i="26"/>
  <c r="BG739" i="26"/>
  <c r="BF739" i="26"/>
  <c r="BE739" i="26"/>
  <c r="BD739" i="26"/>
  <c r="BC739" i="26"/>
  <c r="BB739" i="26"/>
  <c r="BA739" i="26"/>
  <c r="AZ739" i="26"/>
  <c r="AY739" i="26"/>
  <c r="AX739" i="26"/>
  <c r="AW739" i="26"/>
  <c r="AV739" i="26"/>
  <c r="AU739" i="26"/>
  <c r="AT739" i="26"/>
  <c r="AS739" i="26"/>
  <c r="AR739" i="26"/>
  <c r="AQ739" i="26"/>
  <c r="AP739" i="26"/>
  <c r="AO739" i="26"/>
  <c r="AN739" i="26"/>
  <c r="AM739" i="26"/>
  <c r="AL739" i="26"/>
  <c r="AK739" i="26"/>
  <c r="AJ739" i="26"/>
  <c r="AI739" i="26"/>
  <c r="AH739" i="26"/>
  <c r="AG739" i="26"/>
  <c r="AF739" i="26"/>
  <c r="AE739" i="26"/>
  <c r="AD739" i="26"/>
  <c r="AC739" i="26"/>
  <c r="AB739" i="26"/>
  <c r="AA739" i="26"/>
  <c r="Z739" i="26"/>
  <c r="Y739" i="26"/>
  <c r="X739" i="26"/>
  <c r="W739" i="26"/>
  <c r="V739" i="26"/>
  <c r="U739" i="26"/>
  <c r="T739" i="26"/>
  <c r="S739" i="26"/>
  <c r="R739" i="26"/>
  <c r="Q739" i="26"/>
  <c r="P739" i="26"/>
  <c r="O739" i="26"/>
  <c r="N739" i="26"/>
  <c r="M739" i="26"/>
  <c r="L739" i="26"/>
  <c r="K739" i="26"/>
  <c r="J739" i="26"/>
  <c r="BP738" i="26"/>
  <c r="BO738" i="26"/>
  <c r="BN738" i="26"/>
  <c r="BM738" i="26"/>
  <c r="BL738" i="26"/>
  <c r="BK738" i="26"/>
  <c r="BJ738" i="26"/>
  <c r="BI738" i="26"/>
  <c r="BH738" i="26"/>
  <c r="BG738" i="26"/>
  <c r="BF738" i="26"/>
  <c r="BE738" i="26"/>
  <c r="BD738" i="26"/>
  <c r="BC738" i="26"/>
  <c r="BB738" i="26"/>
  <c r="BA738" i="26"/>
  <c r="AZ738" i="26"/>
  <c r="AY738" i="26"/>
  <c r="AX738" i="26"/>
  <c r="AW738" i="26"/>
  <c r="AV738" i="26"/>
  <c r="AU738" i="26"/>
  <c r="AT738" i="26"/>
  <c r="AS738" i="26"/>
  <c r="AR738" i="26"/>
  <c r="AQ738" i="26"/>
  <c r="AP738" i="26"/>
  <c r="AO738" i="26"/>
  <c r="AN738" i="26"/>
  <c r="AM738" i="26"/>
  <c r="AL738" i="26"/>
  <c r="AK738" i="26"/>
  <c r="AJ738" i="26"/>
  <c r="AI738" i="26"/>
  <c r="AH738" i="26"/>
  <c r="AG738" i="26"/>
  <c r="AF738" i="26"/>
  <c r="AE738" i="26"/>
  <c r="AD738" i="26"/>
  <c r="AC738" i="26"/>
  <c r="AB738" i="26"/>
  <c r="AA738" i="26"/>
  <c r="Z738" i="26"/>
  <c r="Y738" i="26"/>
  <c r="X738" i="26"/>
  <c r="W738" i="26"/>
  <c r="V738" i="26"/>
  <c r="U738" i="26"/>
  <c r="T738" i="26"/>
  <c r="S738" i="26"/>
  <c r="R738" i="26"/>
  <c r="Q738" i="26"/>
  <c r="P738" i="26"/>
  <c r="O738" i="26"/>
  <c r="N738" i="26"/>
  <c r="M738" i="26"/>
  <c r="L738" i="26"/>
  <c r="K738" i="26"/>
  <c r="J738" i="26"/>
  <c r="BP737" i="26"/>
  <c r="BO737" i="26"/>
  <c r="BN737" i="26"/>
  <c r="BM737" i="26"/>
  <c r="BL737" i="26"/>
  <c r="BK737" i="26"/>
  <c r="BJ737" i="26"/>
  <c r="BI737" i="26"/>
  <c r="BH737" i="26"/>
  <c r="BG737" i="26"/>
  <c r="BF737" i="26"/>
  <c r="BE737" i="26"/>
  <c r="BD737" i="26"/>
  <c r="BC737" i="26"/>
  <c r="BB737" i="26"/>
  <c r="BA737" i="26"/>
  <c r="AZ737" i="26"/>
  <c r="AY737" i="26"/>
  <c r="AX737" i="26"/>
  <c r="AW737" i="26"/>
  <c r="AV737" i="26"/>
  <c r="AU737" i="26"/>
  <c r="AT737" i="26"/>
  <c r="AS737" i="26"/>
  <c r="AR737" i="26"/>
  <c r="AQ737" i="26"/>
  <c r="AP737" i="26"/>
  <c r="AO737" i="26"/>
  <c r="AN737" i="26"/>
  <c r="AM737" i="26"/>
  <c r="AL737" i="26"/>
  <c r="AK737" i="26"/>
  <c r="AJ737" i="26"/>
  <c r="AI737" i="26"/>
  <c r="AH737" i="26"/>
  <c r="AG737" i="26"/>
  <c r="AF737" i="26"/>
  <c r="AE737" i="26"/>
  <c r="AD737" i="26"/>
  <c r="AC737" i="26"/>
  <c r="AB737" i="26"/>
  <c r="AA737" i="26"/>
  <c r="Z737" i="26"/>
  <c r="Y737" i="26"/>
  <c r="X737" i="26"/>
  <c r="W737" i="26"/>
  <c r="V737" i="26"/>
  <c r="U737" i="26"/>
  <c r="T737" i="26"/>
  <c r="S737" i="26"/>
  <c r="R737" i="26"/>
  <c r="Q737" i="26"/>
  <c r="P737" i="26"/>
  <c r="O737" i="26"/>
  <c r="N737" i="26"/>
  <c r="M737" i="26"/>
  <c r="L737" i="26"/>
  <c r="K737" i="26"/>
  <c r="J737" i="26"/>
  <c r="BP736" i="26"/>
  <c r="BO736" i="26"/>
  <c r="BN736" i="26"/>
  <c r="BM736" i="26"/>
  <c r="BL736" i="26"/>
  <c r="BK736" i="26"/>
  <c r="BJ736" i="26"/>
  <c r="BI736" i="26"/>
  <c r="BH736" i="26"/>
  <c r="BG736" i="26"/>
  <c r="BF736" i="26"/>
  <c r="BE736" i="26"/>
  <c r="BD736" i="26"/>
  <c r="BC736" i="26"/>
  <c r="BB736" i="26"/>
  <c r="BA736" i="26"/>
  <c r="AZ736" i="26"/>
  <c r="AY736" i="26"/>
  <c r="AX736" i="26"/>
  <c r="AW736" i="26"/>
  <c r="AV736" i="26"/>
  <c r="AU736" i="26"/>
  <c r="AT736" i="26"/>
  <c r="AS736" i="26"/>
  <c r="AR736" i="26"/>
  <c r="AQ736" i="26"/>
  <c r="AP736" i="26"/>
  <c r="AO736" i="26"/>
  <c r="AN736" i="26"/>
  <c r="AM736" i="26"/>
  <c r="AL736" i="26"/>
  <c r="AK736" i="26"/>
  <c r="AJ736" i="26"/>
  <c r="AI736" i="26"/>
  <c r="AH736" i="26"/>
  <c r="AG736" i="26"/>
  <c r="AF736" i="26"/>
  <c r="AE736" i="26"/>
  <c r="AD736" i="26"/>
  <c r="AC736" i="26"/>
  <c r="AB736" i="26"/>
  <c r="AA736" i="26"/>
  <c r="Z736" i="26"/>
  <c r="Y736" i="26"/>
  <c r="X736" i="26"/>
  <c r="W736" i="26"/>
  <c r="V736" i="26"/>
  <c r="U736" i="26"/>
  <c r="T736" i="26"/>
  <c r="S736" i="26"/>
  <c r="R736" i="26"/>
  <c r="Q736" i="26"/>
  <c r="P736" i="26"/>
  <c r="O736" i="26"/>
  <c r="N736" i="26"/>
  <c r="M736" i="26"/>
  <c r="L736" i="26"/>
  <c r="K736" i="26"/>
  <c r="J736" i="26"/>
  <c r="BP735" i="26"/>
  <c r="BO735" i="26"/>
  <c r="BN735" i="26"/>
  <c r="BM735" i="26"/>
  <c r="BL735" i="26"/>
  <c r="BK735" i="26"/>
  <c r="BJ735" i="26"/>
  <c r="BI735" i="26"/>
  <c r="BH735" i="26"/>
  <c r="BG735" i="26"/>
  <c r="BF735" i="26"/>
  <c r="BE735" i="26"/>
  <c r="BD735" i="26"/>
  <c r="BC735" i="26"/>
  <c r="BB735" i="26"/>
  <c r="BA735" i="26"/>
  <c r="AZ735" i="26"/>
  <c r="AY735" i="26"/>
  <c r="AX735" i="26"/>
  <c r="AW735" i="26"/>
  <c r="AV735" i="26"/>
  <c r="AU735" i="26"/>
  <c r="AT735" i="26"/>
  <c r="AS735" i="26"/>
  <c r="AR735" i="26"/>
  <c r="AQ735" i="26"/>
  <c r="AP735" i="26"/>
  <c r="AO735" i="26"/>
  <c r="AN735" i="26"/>
  <c r="AM735" i="26"/>
  <c r="AL735" i="26"/>
  <c r="AK735" i="26"/>
  <c r="AJ735" i="26"/>
  <c r="AI735" i="26"/>
  <c r="AH735" i="26"/>
  <c r="AG735" i="26"/>
  <c r="AF735" i="26"/>
  <c r="AE735" i="26"/>
  <c r="AD735" i="26"/>
  <c r="AC735" i="26"/>
  <c r="AB735" i="26"/>
  <c r="AA735" i="26"/>
  <c r="Z735" i="26"/>
  <c r="Y735" i="26"/>
  <c r="X735" i="26"/>
  <c r="W735" i="26"/>
  <c r="V735" i="26"/>
  <c r="U735" i="26"/>
  <c r="T735" i="26"/>
  <c r="S735" i="26"/>
  <c r="R735" i="26"/>
  <c r="Q735" i="26"/>
  <c r="P735" i="26"/>
  <c r="O735" i="26"/>
  <c r="N735" i="26"/>
  <c r="M735" i="26"/>
  <c r="L735" i="26"/>
  <c r="K735" i="26"/>
  <c r="J735" i="26"/>
  <c r="BP734" i="26"/>
  <c r="BO734" i="26"/>
  <c r="BN734" i="26"/>
  <c r="BM734" i="26"/>
  <c r="BL734" i="26"/>
  <c r="BK734" i="26"/>
  <c r="BJ734" i="26"/>
  <c r="BI734" i="26"/>
  <c r="BH734" i="26"/>
  <c r="BG734" i="26"/>
  <c r="BF734" i="26"/>
  <c r="BE734" i="26"/>
  <c r="BD734" i="26"/>
  <c r="BC734" i="26"/>
  <c r="BB734" i="26"/>
  <c r="BA734" i="26"/>
  <c r="AZ734" i="26"/>
  <c r="AY734" i="26"/>
  <c r="AX734" i="26"/>
  <c r="AW734" i="26"/>
  <c r="AV734" i="26"/>
  <c r="AU734" i="26"/>
  <c r="AT734" i="26"/>
  <c r="AS734" i="26"/>
  <c r="AR734" i="26"/>
  <c r="AQ734" i="26"/>
  <c r="AP734" i="26"/>
  <c r="AO734" i="26"/>
  <c r="AN734" i="26"/>
  <c r="AM734" i="26"/>
  <c r="AL734" i="26"/>
  <c r="AK734" i="26"/>
  <c r="AJ734" i="26"/>
  <c r="AI734" i="26"/>
  <c r="AH734" i="26"/>
  <c r="AG734" i="26"/>
  <c r="AF734" i="26"/>
  <c r="AE734" i="26"/>
  <c r="AD734" i="26"/>
  <c r="AC734" i="26"/>
  <c r="AB734" i="26"/>
  <c r="AA734" i="26"/>
  <c r="Z734" i="26"/>
  <c r="Y734" i="26"/>
  <c r="X734" i="26"/>
  <c r="W734" i="26"/>
  <c r="V734" i="26"/>
  <c r="U734" i="26"/>
  <c r="T734" i="26"/>
  <c r="S734" i="26"/>
  <c r="R734" i="26"/>
  <c r="Q734" i="26"/>
  <c r="P734" i="26"/>
  <c r="O734" i="26"/>
  <c r="N734" i="26"/>
  <c r="M734" i="26"/>
  <c r="L734" i="26"/>
  <c r="K734" i="26"/>
  <c r="J734" i="26"/>
  <c r="BP733" i="26"/>
  <c r="BO733" i="26"/>
  <c r="BN733" i="26"/>
  <c r="BM733" i="26"/>
  <c r="BL733" i="26"/>
  <c r="BK733" i="26"/>
  <c r="BJ733" i="26"/>
  <c r="BI733" i="26"/>
  <c r="BH733" i="26"/>
  <c r="BG733" i="26"/>
  <c r="BF733" i="26"/>
  <c r="BE733" i="26"/>
  <c r="BD733" i="26"/>
  <c r="BC733" i="26"/>
  <c r="BB733" i="26"/>
  <c r="BA733" i="26"/>
  <c r="AZ733" i="26"/>
  <c r="AY733" i="26"/>
  <c r="AX733" i="26"/>
  <c r="AW733" i="26"/>
  <c r="AV733" i="26"/>
  <c r="AU733" i="26"/>
  <c r="AT733" i="26"/>
  <c r="AS733" i="26"/>
  <c r="AR733" i="26"/>
  <c r="AQ733" i="26"/>
  <c r="AP733" i="26"/>
  <c r="AO733" i="26"/>
  <c r="AN733" i="26"/>
  <c r="AM733" i="26"/>
  <c r="AL733" i="26"/>
  <c r="AK733" i="26"/>
  <c r="AJ733" i="26"/>
  <c r="AI733" i="26"/>
  <c r="AH733" i="26"/>
  <c r="AG733" i="26"/>
  <c r="AF733" i="26"/>
  <c r="AE733" i="26"/>
  <c r="AD733" i="26"/>
  <c r="AC733" i="26"/>
  <c r="AB733" i="26"/>
  <c r="AA733" i="26"/>
  <c r="Z733" i="26"/>
  <c r="Y733" i="26"/>
  <c r="X733" i="26"/>
  <c r="W733" i="26"/>
  <c r="V733" i="26"/>
  <c r="U733" i="26"/>
  <c r="T733" i="26"/>
  <c r="S733" i="26"/>
  <c r="R733" i="26"/>
  <c r="Q733" i="26"/>
  <c r="P733" i="26"/>
  <c r="O733" i="26"/>
  <c r="N733" i="26"/>
  <c r="M733" i="26"/>
  <c r="L733" i="26"/>
  <c r="K733" i="26"/>
  <c r="J733" i="26"/>
  <c r="BP732" i="26"/>
  <c r="BO732" i="26"/>
  <c r="BN732" i="26"/>
  <c r="BM732" i="26"/>
  <c r="BL732" i="26"/>
  <c r="BK732" i="26"/>
  <c r="BJ732" i="26"/>
  <c r="BI732" i="26"/>
  <c r="BH732" i="26"/>
  <c r="BG732" i="26"/>
  <c r="BF732" i="26"/>
  <c r="BE732" i="26"/>
  <c r="BD732" i="26"/>
  <c r="BC732" i="26"/>
  <c r="BB732" i="26"/>
  <c r="BA732" i="26"/>
  <c r="AZ732" i="26"/>
  <c r="AY732" i="26"/>
  <c r="AX732" i="26"/>
  <c r="AW732" i="26"/>
  <c r="AV732" i="26"/>
  <c r="AU732" i="26"/>
  <c r="AT732" i="26"/>
  <c r="AS732" i="26"/>
  <c r="AR732" i="26"/>
  <c r="AQ732" i="26"/>
  <c r="AP732" i="26"/>
  <c r="AO732" i="26"/>
  <c r="AN732" i="26"/>
  <c r="AM732" i="26"/>
  <c r="AL732" i="26"/>
  <c r="AK732" i="26"/>
  <c r="AJ732" i="26"/>
  <c r="AI732" i="26"/>
  <c r="AH732" i="26"/>
  <c r="AG732" i="26"/>
  <c r="AF732" i="26"/>
  <c r="AE732" i="26"/>
  <c r="AD732" i="26"/>
  <c r="AC732" i="26"/>
  <c r="AB732" i="26"/>
  <c r="AA732" i="26"/>
  <c r="Z732" i="26"/>
  <c r="Y732" i="26"/>
  <c r="X732" i="26"/>
  <c r="W732" i="26"/>
  <c r="V732" i="26"/>
  <c r="U732" i="26"/>
  <c r="T732" i="26"/>
  <c r="S732" i="26"/>
  <c r="R732" i="26"/>
  <c r="Q732" i="26"/>
  <c r="P732" i="26"/>
  <c r="O732" i="26"/>
  <c r="N732" i="26"/>
  <c r="M732" i="26"/>
  <c r="L732" i="26"/>
  <c r="K732" i="26"/>
  <c r="J732" i="26"/>
  <c r="BP731" i="26"/>
  <c r="BO731" i="26"/>
  <c r="BN731" i="26"/>
  <c r="BM731" i="26"/>
  <c r="BL731" i="26"/>
  <c r="BK731" i="26"/>
  <c r="BJ731" i="26"/>
  <c r="BI731" i="26"/>
  <c r="BH731" i="26"/>
  <c r="BG731" i="26"/>
  <c r="BF731" i="26"/>
  <c r="BE731" i="26"/>
  <c r="BD731" i="26"/>
  <c r="BC731" i="26"/>
  <c r="BB731" i="26"/>
  <c r="BA731" i="26"/>
  <c r="AZ731" i="26"/>
  <c r="AY731" i="26"/>
  <c r="AX731" i="26"/>
  <c r="AW731" i="26"/>
  <c r="AV731" i="26"/>
  <c r="AU731" i="26"/>
  <c r="AT731" i="26"/>
  <c r="AS731" i="26"/>
  <c r="AR731" i="26"/>
  <c r="AQ731" i="26"/>
  <c r="AP731" i="26"/>
  <c r="AO731" i="26"/>
  <c r="AN731" i="26"/>
  <c r="AM731" i="26"/>
  <c r="AL731" i="26"/>
  <c r="AK731" i="26"/>
  <c r="AJ731" i="26"/>
  <c r="AI731" i="26"/>
  <c r="AH731" i="26"/>
  <c r="AG731" i="26"/>
  <c r="AF731" i="26"/>
  <c r="AE731" i="26"/>
  <c r="AD731" i="26"/>
  <c r="AC731" i="26"/>
  <c r="AB731" i="26"/>
  <c r="AA731" i="26"/>
  <c r="Z731" i="26"/>
  <c r="Y731" i="26"/>
  <c r="X731" i="26"/>
  <c r="W731" i="26"/>
  <c r="V731" i="26"/>
  <c r="U731" i="26"/>
  <c r="T731" i="26"/>
  <c r="S731" i="26"/>
  <c r="R731" i="26"/>
  <c r="Q731" i="26"/>
  <c r="P731" i="26"/>
  <c r="O731" i="26"/>
  <c r="N731" i="26"/>
  <c r="M731" i="26"/>
  <c r="L731" i="26"/>
  <c r="K731" i="26"/>
  <c r="J731" i="26"/>
  <c r="BP730" i="26"/>
  <c r="BO730" i="26"/>
  <c r="BN730" i="26"/>
  <c r="BM730" i="26"/>
  <c r="BL730" i="26"/>
  <c r="BK730" i="26"/>
  <c r="BJ730" i="26"/>
  <c r="BI730" i="26"/>
  <c r="BH730" i="26"/>
  <c r="BG730" i="26"/>
  <c r="BF730" i="26"/>
  <c r="BE730" i="26"/>
  <c r="BD730" i="26"/>
  <c r="BC730" i="26"/>
  <c r="BB730" i="26"/>
  <c r="BA730" i="26"/>
  <c r="AZ730" i="26"/>
  <c r="AY730" i="26"/>
  <c r="AX730" i="26"/>
  <c r="AW730" i="26"/>
  <c r="AV730" i="26"/>
  <c r="AU730" i="26"/>
  <c r="AT730" i="26"/>
  <c r="AS730" i="26"/>
  <c r="AR730" i="26"/>
  <c r="AQ730" i="26"/>
  <c r="AP730" i="26"/>
  <c r="AO730" i="26"/>
  <c r="AN730" i="26"/>
  <c r="AM730" i="26"/>
  <c r="AL730" i="26"/>
  <c r="AK730" i="26"/>
  <c r="AJ730" i="26"/>
  <c r="AI730" i="26"/>
  <c r="AH730" i="26"/>
  <c r="AG730" i="26"/>
  <c r="AF730" i="26"/>
  <c r="AE730" i="26"/>
  <c r="AD730" i="26"/>
  <c r="AC730" i="26"/>
  <c r="AB730" i="26"/>
  <c r="AA730" i="26"/>
  <c r="Z730" i="26"/>
  <c r="Y730" i="26"/>
  <c r="X730" i="26"/>
  <c r="W730" i="26"/>
  <c r="V730" i="26"/>
  <c r="U730" i="26"/>
  <c r="T730" i="26"/>
  <c r="S730" i="26"/>
  <c r="R730" i="26"/>
  <c r="Q730" i="26"/>
  <c r="P730" i="26"/>
  <c r="O730" i="26"/>
  <c r="N730" i="26"/>
  <c r="M730" i="26"/>
  <c r="L730" i="26"/>
  <c r="K730" i="26"/>
  <c r="J730" i="26"/>
  <c r="BP729" i="26"/>
  <c r="BO729" i="26"/>
  <c r="BN729" i="26"/>
  <c r="BM729" i="26"/>
  <c r="BL729" i="26"/>
  <c r="BK729" i="26"/>
  <c r="BJ729" i="26"/>
  <c r="BI729" i="26"/>
  <c r="BH729" i="26"/>
  <c r="BG729" i="26"/>
  <c r="BF729" i="26"/>
  <c r="BE729" i="26"/>
  <c r="BD729" i="26"/>
  <c r="BC729" i="26"/>
  <c r="BB729" i="26"/>
  <c r="BA729" i="26"/>
  <c r="AZ729" i="26"/>
  <c r="AY729" i="26"/>
  <c r="AX729" i="26"/>
  <c r="AW729" i="26"/>
  <c r="AV729" i="26"/>
  <c r="AU729" i="26"/>
  <c r="AT729" i="26"/>
  <c r="AS729" i="26"/>
  <c r="AR729" i="26"/>
  <c r="AQ729" i="26"/>
  <c r="AP729" i="26"/>
  <c r="AO729" i="26"/>
  <c r="AN729" i="26"/>
  <c r="AM729" i="26"/>
  <c r="AL729" i="26"/>
  <c r="AK729" i="26"/>
  <c r="AJ729" i="26"/>
  <c r="AI729" i="26"/>
  <c r="AH729" i="26"/>
  <c r="AG729" i="26"/>
  <c r="AF729" i="26"/>
  <c r="AE729" i="26"/>
  <c r="AD729" i="26"/>
  <c r="AC729" i="26"/>
  <c r="AB729" i="26"/>
  <c r="AA729" i="26"/>
  <c r="Z729" i="26"/>
  <c r="Y729" i="26"/>
  <c r="X729" i="26"/>
  <c r="W729" i="26"/>
  <c r="V729" i="26"/>
  <c r="U729" i="26"/>
  <c r="T729" i="26"/>
  <c r="S729" i="26"/>
  <c r="R729" i="26"/>
  <c r="Q729" i="26"/>
  <c r="P729" i="26"/>
  <c r="O729" i="26"/>
  <c r="N729" i="26"/>
  <c r="M729" i="26"/>
  <c r="L729" i="26"/>
  <c r="K729" i="26"/>
  <c r="J729" i="26"/>
  <c r="BP728" i="26"/>
  <c r="BO728" i="26"/>
  <c r="BN728" i="26"/>
  <c r="BM728" i="26"/>
  <c r="BL728" i="26"/>
  <c r="BK728" i="26"/>
  <c r="BJ728" i="26"/>
  <c r="BI728" i="26"/>
  <c r="BH728" i="26"/>
  <c r="BG728" i="26"/>
  <c r="BF728" i="26"/>
  <c r="BE728" i="26"/>
  <c r="BD728" i="26"/>
  <c r="BC728" i="26"/>
  <c r="BB728" i="26"/>
  <c r="BA728" i="26"/>
  <c r="AZ728" i="26"/>
  <c r="AY728" i="26"/>
  <c r="AX728" i="26"/>
  <c r="AW728" i="26"/>
  <c r="AV728" i="26"/>
  <c r="AU728" i="26"/>
  <c r="AT728" i="26"/>
  <c r="AS728" i="26"/>
  <c r="AR728" i="26"/>
  <c r="AQ728" i="26"/>
  <c r="AP728" i="26"/>
  <c r="AO728" i="26"/>
  <c r="AN728" i="26"/>
  <c r="AM728" i="26"/>
  <c r="AL728" i="26"/>
  <c r="AK728" i="26"/>
  <c r="AJ728" i="26"/>
  <c r="AI728" i="26"/>
  <c r="AH728" i="26"/>
  <c r="AG728" i="26"/>
  <c r="AF728" i="26"/>
  <c r="AE728" i="26"/>
  <c r="AD728" i="26"/>
  <c r="AC728" i="26"/>
  <c r="AB728" i="26"/>
  <c r="AA728" i="26"/>
  <c r="Z728" i="26"/>
  <c r="Y728" i="26"/>
  <c r="X728" i="26"/>
  <c r="W728" i="26"/>
  <c r="V728" i="26"/>
  <c r="U728" i="26"/>
  <c r="T728" i="26"/>
  <c r="S728" i="26"/>
  <c r="R728" i="26"/>
  <c r="Q728" i="26"/>
  <c r="P728" i="26"/>
  <c r="O728" i="26"/>
  <c r="N728" i="26"/>
  <c r="M728" i="26"/>
  <c r="L728" i="26"/>
  <c r="K728" i="26"/>
  <c r="J728" i="26"/>
  <c r="BP727" i="26"/>
  <c r="BO727" i="26"/>
  <c r="BN727" i="26"/>
  <c r="BM727" i="26"/>
  <c r="BL727" i="26"/>
  <c r="BK727" i="26"/>
  <c r="BJ727" i="26"/>
  <c r="BI727" i="26"/>
  <c r="BH727" i="26"/>
  <c r="BG727" i="26"/>
  <c r="BF727" i="26"/>
  <c r="BE727" i="26"/>
  <c r="BD727" i="26"/>
  <c r="BC727" i="26"/>
  <c r="BB727" i="26"/>
  <c r="BA727" i="26"/>
  <c r="AZ727" i="26"/>
  <c r="AY727" i="26"/>
  <c r="AX727" i="26"/>
  <c r="AW727" i="26"/>
  <c r="AV727" i="26"/>
  <c r="AU727" i="26"/>
  <c r="AT727" i="26"/>
  <c r="AS727" i="26"/>
  <c r="AR727" i="26"/>
  <c r="AQ727" i="26"/>
  <c r="AP727" i="26"/>
  <c r="AO727" i="26"/>
  <c r="AN727" i="26"/>
  <c r="AM727" i="26"/>
  <c r="AL727" i="26"/>
  <c r="AK727" i="26"/>
  <c r="AJ727" i="26"/>
  <c r="AI727" i="26"/>
  <c r="AH727" i="26"/>
  <c r="AG727" i="26"/>
  <c r="AF727" i="26"/>
  <c r="AE727" i="26"/>
  <c r="AD727" i="26"/>
  <c r="AC727" i="26"/>
  <c r="AB727" i="26"/>
  <c r="AA727" i="26"/>
  <c r="Z727" i="26"/>
  <c r="Y727" i="26"/>
  <c r="X727" i="26"/>
  <c r="W727" i="26"/>
  <c r="V727" i="26"/>
  <c r="U727" i="26"/>
  <c r="T727" i="26"/>
  <c r="S727" i="26"/>
  <c r="R727" i="26"/>
  <c r="Q727" i="26"/>
  <c r="P727" i="26"/>
  <c r="O727" i="26"/>
  <c r="N727" i="26"/>
  <c r="M727" i="26"/>
  <c r="L727" i="26"/>
  <c r="K727" i="26"/>
  <c r="J727" i="26"/>
  <c r="BP726" i="26"/>
  <c r="BO726" i="26"/>
  <c r="BN726" i="26"/>
  <c r="BM726" i="26"/>
  <c r="BL726" i="26"/>
  <c r="BK726" i="26"/>
  <c r="BJ726" i="26"/>
  <c r="BI726" i="26"/>
  <c r="BH726" i="26"/>
  <c r="BG726" i="26"/>
  <c r="BF726" i="26"/>
  <c r="BE726" i="26"/>
  <c r="BD726" i="26"/>
  <c r="BC726" i="26"/>
  <c r="BB726" i="26"/>
  <c r="BA726" i="26"/>
  <c r="AZ726" i="26"/>
  <c r="AY726" i="26"/>
  <c r="AX726" i="26"/>
  <c r="AW726" i="26"/>
  <c r="AV726" i="26"/>
  <c r="AU726" i="26"/>
  <c r="AT726" i="26"/>
  <c r="AS726" i="26"/>
  <c r="AR726" i="26"/>
  <c r="AQ726" i="26"/>
  <c r="AP726" i="26"/>
  <c r="AO726" i="26"/>
  <c r="AN726" i="26"/>
  <c r="AM726" i="26"/>
  <c r="AL726" i="26"/>
  <c r="AK726" i="26"/>
  <c r="AJ726" i="26"/>
  <c r="AI726" i="26"/>
  <c r="AH726" i="26"/>
  <c r="AG726" i="26"/>
  <c r="AF726" i="26"/>
  <c r="AE726" i="26"/>
  <c r="AD726" i="26"/>
  <c r="AC726" i="26"/>
  <c r="AB726" i="26"/>
  <c r="AA726" i="26"/>
  <c r="Z726" i="26"/>
  <c r="Y726" i="26"/>
  <c r="X726" i="26"/>
  <c r="W726" i="26"/>
  <c r="V726" i="26"/>
  <c r="U726" i="26"/>
  <c r="T726" i="26"/>
  <c r="S726" i="26"/>
  <c r="R726" i="26"/>
  <c r="Q726" i="26"/>
  <c r="P726" i="26"/>
  <c r="O726" i="26"/>
  <c r="N726" i="26"/>
  <c r="M726" i="26"/>
  <c r="L726" i="26"/>
  <c r="K726" i="26"/>
  <c r="J726" i="26"/>
  <c r="BP725" i="26"/>
  <c r="BO725" i="26"/>
  <c r="BN725" i="26"/>
  <c r="BM725" i="26"/>
  <c r="BL725" i="26"/>
  <c r="BK725" i="26"/>
  <c r="BJ725" i="26"/>
  <c r="BI725" i="26"/>
  <c r="BH725" i="26"/>
  <c r="BG725" i="26"/>
  <c r="BF725" i="26"/>
  <c r="BE725" i="26"/>
  <c r="BD725" i="26"/>
  <c r="BC725" i="26"/>
  <c r="BB725" i="26"/>
  <c r="BA725" i="26"/>
  <c r="AZ725" i="26"/>
  <c r="AY725" i="26"/>
  <c r="AX725" i="26"/>
  <c r="AW725" i="26"/>
  <c r="AV725" i="26"/>
  <c r="AU725" i="26"/>
  <c r="AT725" i="26"/>
  <c r="AS725" i="26"/>
  <c r="AR725" i="26"/>
  <c r="AQ725" i="26"/>
  <c r="AP725" i="26"/>
  <c r="AO725" i="26"/>
  <c r="AN725" i="26"/>
  <c r="AM725" i="26"/>
  <c r="AL725" i="26"/>
  <c r="AK725" i="26"/>
  <c r="AJ725" i="26"/>
  <c r="AI725" i="26"/>
  <c r="AH725" i="26"/>
  <c r="AG725" i="26"/>
  <c r="AF725" i="26"/>
  <c r="AE725" i="26"/>
  <c r="AD725" i="26"/>
  <c r="AC725" i="26"/>
  <c r="AB725" i="26"/>
  <c r="AA725" i="26"/>
  <c r="Z725" i="26"/>
  <c r="Y725" i="26"/>
  <c r="X725" i="26"/>
  <c r="W725" i="26"/>
  <c r="V725" i="26"/>
  <c r="U725" i="26"/>
  <c r="T725" i="26"/>
  <c r="S725" i="26"/>
  <c r="R725" i="26"/>
  <c r="Q725" i="26"/>
  <c r="P725" i="26"/>
  <c r="O725" i="26"/>
  <c r="N725" i="26"/>
  <c r="M725" i="26"/>
  <c r="L725" i="26"/>
  <c r="K725" i="26"/>
  <c r="J725" i="26"/>
  <c r="BP724" i="26"/>
  <c r="BO724" i="26"/>
  <c r="BN724" i="26"/>
  <c r="BM724" i="26"/>
  <c r="BL724" i="26"/>
  <c r="BK724" i="26"/>
  <c r="BJ724" i="26"/>
  <c r="BI724" i="26"/>
  <c r="BH724" i="26"/>
  <c r="BG724" i="26"/>
  <c r="BF724" i="26"/>
  <c r="BE724" i="26"/>
  <c r="BD724" i="26"/>
  <c r="BC724" i="26"/>
  <c r="BB724" i="26"/>
  <c r="BA724" i="26"/>
  <c r="AZ724" i="26"/>
  <c r="AY724" i="26"/>
  <c r="AX724" i="26"/>
  <c r="AW724" i="26"/>
  <c r="AV724" i="26"/>
  <c r="AU724" i="26"/>
  <c r="AT724" i="26"/>
  <c r="AS724" i="26"/>
  <c r="AR724" i="26"/>
  <c r="AQ724" i="26"/>
  <c r="AP724" i="26"/>
  <c r="AO724" i="26"/>
  <c r="AN724" i="26"/>
  <c r="AM724" i="26"/>
  <c r="AL724" i="26"/>
  <c r="AK724" i="26"/>
  <c r="AJ724" i="26"/>
  <c r="AI724" i="26"/>
  <c r="AH724" i="26"/>
  <c r="AG724" i="26"/>
  <c r="AF724" i="26"/>
  <c r="AE724" i="26"/>
  <c r="AD724" i="26"/>
  <c r="AC724" i="26"/>
  <c r="AB724" i="26"/>
  <c r="AA724" i="26"/>
  <c r="Z724" i="26"/>
  <c r="Y724" i="26"/>
  <c r="X724" i="26"/>
  <c r="W724" i="26"/>
  <c r="V724" i="26"/>
  <c r="U724" i="26"/>
  <c r="T724" i="26"/>
  <c r="S724" i="26"/>
  <c r="R724" i="26"/>
  <c r="Q724" i="26"/>
  <c r="P724" i="26"/>
  <c r="O724" i="26"/>
  <c r="N724" i="26"/>
  <c r="M724" i="26"/>
  <c r="L724" i="26"/>
  <c r="K724" i="26"/>
  <c r="J724" i="26"/>
  <c r="BP723" i="26"/>
  <c r="BO723" i="26"/>
  <c r="BN723" i="26"/>
  <c r="BM723" i="26"/>
  <c r="BL723" i="26"/>
  <c r="BK723" i="26"/>
  <c r="BJ723" i="26"/>
  <c r="BI723" i="26"/>
  <c r="BH723" i="26"/>
  <c r="BG723" i="26"/>
  <c r="BF723" i="26"/>
  <c r="BE723" i="26"/>
  <c r="BD723" i="26"/>
  <c r="BC723" i="26"/>
  <c r="BB723" i="26"/>
  <c r="BA723" i="26"/>
  <c r="AZ723" i="26"/>
  <c r="AY723" i="26"/>
  <c r="AX723" i="26"/>
  <c r="AW723" i="26"/>
  <c r="AV723" i="26"/>
  <c r="AU723" i="26"/>
  <c r="AT723" i="26"/>
  <c r="AS723" i="26"/>
  <c r="AR723" i="26"/>
  <c r="AQ723" i="26"/>
  <c r="AP723" i="26"/>
  <c r="AO723" i="26"/>
  <c r="AN723" i="26"/>
  <c r="AM723" i="26"/>
  <c r="AL723" i="26"/>
  <c r="AK723" i="26"/>
  <c r="AJ723" i="26"/>
  <c r="AI723" i="26"/>
  <c r="AH723" i="26"/>
  <c r="AG723" i="26"/>
  <c r="AF723" i="26"/>
  <c r="AE723" i="26"/>
  <c r="AD723" i="26"/>
  <c r="AC723" i="26"/>
  <c r="AB723" i="26"/>
  <c r="AA723" i="26"/>
  <c r="Z723" i="26"/>
  <c r="Y723" i="26"/>
  <c r="X723" i="26"/>
  <c r="W723" i="26"/>
  <c r="V723" i="26"/>
  <c r="U723" i="26"/>
  <c r="T723" i="26"/>
  <c r="S723" i="26"/>
  <c r="R723" i="26"/>
  <c r="Q723" i="26"/>
  <c r="P723" i="26"/>
  <c r="O723" i="26"/>
  <c r="N723" i="26"/>
  <c r="M723" i="26"/>
  <c r="L723" i="26"/>
  <c r="K723" i="26"/>
  <c r="J723" i="26"/>
  <c r="BP722" i="26"/>
  <c r="BO722" i="26"/>
  <c r="BN722" i="26"/>
  <c r="BM722" i="26"/>
  <c r="BL722" i="26"/>
  <c r="BK722" i="26"/>
  <c r="BJ722" i="26"/>
  <c r="BI722" i="26"/>
  <c r="BH722" i="26"/>
  <c r="BG722" i="26"/>
  <c r="BF722" i="26"/>
  <c r="BE722" i="26"/>
  <c r="BD722" i="26"/>
  <c r="BC722" i="26"/>
  <c r="BB722" i="26"/>
  <c r="BA722" i="26"/>
  <c r="AZ722" i="26"/>
  <c r="AY722" i="26"/>
  <c r="AX722" i="26"/>
  <c r="AW722" i="26"/>
  <c r="AV722" i="26"/>
  <c r="AU722" i="26"/>
  <c r="AT722" i="26"/>
  <c r="AS722" i="26"/>
  <c r="AR722" i="26"/>
  <c r="AQ722" i="26"/>
  <c r="AP722" i="26"/>
  <c r="AO722" i="26"/>
  <c r="AN722" i="26"/>
  <c r="AM722" i="26"/>
  <c r="AL722" i="26"/>
  <c r="AK722" i="26"/>
  <c r="AJ722" i="26"/>
  <c r="AI722" i="26"/>
  <c r="AH722" i="26"/>
  <c r="AG722" i="26"/>
  <c r="AF722" i="26"/>
  <c r="AE722" i="26"/>
  <c r="AD722" i="26"/>
  <c r="AC722" i="26"/>
  <c r="AB722" i="26"/>
  <c r="AA722" i="26"/>
  <c r="Z722" i="26"/>
  <c r="Y722" i="26"/>
  <c r="X722" i="26"/>
  <c r="W722" i="26"/>
  <c r="V722" i="26"/>
  <c r="U722" i="26"/>
  <c r="T722" i="26"/>
  <c r="S722" i="26"/>
  <c r="R722" i="26"/>
  <c r="Q722" i="26"/>
  <c r="P722" i="26"/>
  <c r="O722" i="26"/>
  <c r="N722" i="26"/>
  <c r="M722" i="26"/>
  <c r="L722" i="26"/>
  <c r="K722" i="26"/>
  <c r="J722" i="26"/>
  <c r="BP721" i="26"/>
  <c r="BO721" i="26"/>
  <c r="BN721" i="26"/>
  <c r="BM721" i="26"/>
  <c r="BL721" i="26"/>
  <c r="BK721" i="26"/>
  <c r="BJ721" i="26"/>
  <c r="BI721" i="26"/>
  <c r="BH721" i="26"/>
  <c r="BG721" i="26"/>
  <c r="BF721" i="26"/>
  <c r="BE721" i="26"/>
  <c r="BD721" i="26"/>
  <c r="BC721" i="26"/>
  <c r="BB721" i="26"/>
  <c r="BA721" i="26"/>
  <c r="AZ721" i="26"/>
  <c r="AY721" i="26"/>
  <c r="AX721" i="26"/>
  <c r="AW721" i="26"/>
  <c r="AV721" i="26"/>
  <c r="AU721" i="26"/>
  <c r="AT721" i="26"/>
  <c r="AS721" i="26"/>
  <c r="AR721" i="26"/>
  <c r="AQ721" i="26"/>
  <c r="AP721" i="26"/>
  <c r="AO721" i="26"/>
  <c r="AN721" i="26"/>
  <c r="AM721" i="26"/>
  <c r="AL721" i="26"/>
  <c r="AK721" i="26"/>
  <c r="AJ721" i="26"/>
  <c r="AI721" i="26"/>
  <c r="AH721" i="26"/>
  <c r="AG721" i="26"/>
  <c r="AF721" i="26"/>
  <c r="AE721" i="26"/>
  <c r="AD721" i="26"/>
  <c r="AC721" i="26"/>
  <c r="AB721" i="26"/>
  <c r="AA721" i="26"/>
  <c r="Z721" i="26"/>
  <c r="Y721" i="26"/>
  <c r="X721" i="26"/>
  <c r="W721" i="26"/>
  <c r="V721" i="26"/>
  <c r="U721" i="26"/>
  <c r="T721" i="26"/>
  <c r="S721" i="26"/>
  <c r="R721" i="26"/>
  <c r="Q721" i="26"/>
  <c r="P721" i="26"/>
  <c r="O721" i="26"/>
  <c r="N721" i="26"/>
  <c r="M721" i="26"/>
  <c r="L721" i="26"/>
  <c r="K721" i="26"/>
  <c r="J721" i="26"/>
  <c r="BP720" i="26"/>
  <c r="BO720" i="26"/>
  <c r="BN720" i="26"/>
  <c r="BM720" i="26"/>
  <c r="BL720" i="26"/>
  <c r="BK720" i="26"/>
  <c r="BJ720" i="26"/>
  <c r="BI720" i="26"/>
  <c r="BH720" i="26"/>
  <c r="BG720" i="26"/>
  <c r="BF720" i="26"/>
  <c r="BE720" i="26"/>
  <c r="BD720" i="26"/>
  <c r="BC720" i="26"/>
  <c r="BB720" i="26"/>
  <c r="BA720" i="26"/>
  <c r="AZ720" i="26"/>
  <c r="AY720" i="26"/>
  <c r="AX720" i="26"/>
  <c r="AW720" i="26"/>
  <c r="AV720" i="26"/>
  <c r="AU720" i="26"/>
  <c r="AT720" i="26"/>
  <c r="AS720" i="26"/>
  <c r="AR720" i="26"/>
  <c r="AQ720" i="26"/>
  <c r="AP720" i="26"/>
  <c r="AO720" i="26"/>
  <c r="AN720" i="26"/>
  <c r="AM720" i="26"/>
  <c r="AL720" i="26"/>
  <c r="AK720" i="26"/>
  <c r="AJ720" i="26"/>
  <c r="AI720" i="26"/>
  <c r="AH720" i="26"/>
  <c r="AG720" i="26"/>
  <c r="AF720" i="26"/>
  <c r="AE720" i="26"/>
  <c r="AD720" i="26"/>
  <c r="AC720" i="26"/>
  <c r="AB720" i="26"/>
  <c r="AA720" i="26"/>
  <c r="Z720" i="26"/>
  <c r="Y720" i="26"/>
  <c r="X720" i="26"/>
  <c r="W720" i="26"/>
  <c r="V720" i="26"/>
  <c r="U720" i="26"/>
  <c r="T720" i="26"/>
  <c r="S720" i="26"/>
  <c r="R720" i="26"/>
  <c r="Q720" i="26"/>
  <c r="P720" i="26"/>
  <c r="O720" i="26"/>
  <c r="N720" i="26"/>
  <c r="M720" i="26"/>
  <c r="L720" i="26"/>
  <c r="K720" i="26"/>
  <c r="J720" i="26"/>
  <c r="BP719" i="26"/>
  <c r="BO719" i="26"/>
  <c r="BN719" i="26"/>
  <c r="BM719" i="26"/>
  <c r="BL719" i="26"/>
  <c r="BK719" i="26"/>
  <c r="BJ719" i="26"/>
  <c r="BI719" i="26"/>
  <c r="BH719" i="26"/>
  <c r="BG719" i="26"/>
  <c r="BF719" i="26"/>
  <c r="BE719" i="26"/>
  <c r="BD719" i="26"/>
  <c r="BC719" i="26"/>
  <c r="BB719" i="26"/>
  <c r="BA719" i="26"/>
  <c r="AZ719" i="26"/>
  <c r="AY719" i="26"/>
  <c r="AX719" i="26"/>
  <c r="AW719" i="26"/>
  <c r="AV719" i="26"/>
  <c r="AU719" i="26"/>
  <c r="AT719" i="26"/>
  <c r="AS719" i="26"/>
  <c r="AR719" i="26"/>
  <c r="AQ719" i="26"/>
  <c r="AP719" i="26"/>
  <c r="AO719" i="26"/>
  <c r="AN719" i="26"/>
  <c r="AM719" i="26"/>
  <c r="AL719" i="26"/>
  <c r="AK719" i="26"/>
  <c r="AJ719" i="26"/>
  <c r="AI719" i="26"/>
  <c r="AH719" i="26"/>
  <c r="AG719" i="26"/>
  <c r="AF719" i="26"/>
  <c r="AE719" i="26"/>
  <c r="AD719" i="26"/>
  <c r="AC719" i="26"/>
  <c r="AB719" i="26"/>
  <c r="AA719" i="26"/>
  <c r="Z719" i="26"/>
  <c r="Y719" i="26"/>
  <c r="X719" i="26"/>
  <c r="W719" i="26"/>
  <c r="V719" i="26"/>
  <c r="U719" i="26"/>
  <c r="T719" i="26"/>
  <c r="S719" i="26"/>
  <c r="R719" i="26"/>
  <c r="Q719" i="26"/>
  <c r="P719" i="26"/>
  <c r="O719" i="26"/>
  <c r="N719" i="26"/>
  <c r="M719" i="26"/>
  <c r="L719" i="26"/>
  <c r="K719" i="26"/>
  <c r="J719" i="26"/>
  <c r="BP718" i="26"/>
  <c r="BO718" i="26"/>
  <c r="BN718" i="26"/>
  <c r="BM718" i="26"/>
  <c r="BL718" i="26"/>
  <c r="BK718" i="26"/>
  <c r="BJ718" i="26"/>
  <c r="BI718" i="26"/>
  <c r="BH718" i="26"/>
  <c r="BG718" i="26"/>
  <c r="BF718" i="26"/>
  <c r="BE718" i="26"/>
  <c r="BD718" i="26"/>
  <c r="BC718" i="26"/>
  <c r="BB718" i="26"/>
  <c r="BA718" i="26"/>
  <c r="AZ718" i="26"/>
  <c r="AY718" i="26"/>
  <c r="AX718" i="26"/>
  <c r="AW718" i="26"/>
  <c r="AV718" i="26"/>
  <c r="AU718" i="26"/>
  <c r="AT718" i="26"/>
  <c r="AS718" i="26"/>
  <c r="AR718" i="26"/>
  <c r="AQ718" i="26"/>
  <c r="AP718" i="26"/>
  <c r="AO718" i="26"/>
  <c r="AN718" i="26"/>
  <c r="AM718" i="26"/>
  <c r="AL718" i="26"/>
  <c r="AK718" i="26"/>
  <c r="AJ718" i="26"/>
  <c r="AI718" i="26"/>
  <c r="AH718" i="26"/>
  <c r="AG718" i="26"/>
  <c r="AF718" i="26"/>
  <c r="AE718" i="26"/>
  <c r="AD718" i="26"/>
  <c r="AC718" i="26"/>
  <c r="AB718" i="26"/>
  <c r="AA718" i="26"/>
  <c r="Z718" i="26"/>
  <c r="Y718" i="26"/>
  <c r="X718" i="26"/>
  <c r="W718" i="26"/>
  <c r="V718" i="26"/>
  <c r="U718" i="26"/>
  <c r="T718" i="26"/>
  <c r="S718" i="26"/>
  <c r="R718" i="26"/>
  <c r="Q718" i="26"/>
  <c r="P718" i="26"/>
  <c r="O718" i="26"/>
  <c r="N718" i="26"/>
  <c r="M718" i="26"/>
  <c r="L718" i="26"/>
  <c r="K718" i="26"/>
  <c r="J718" i="26"/>
  <c r="BP717" i="26"/>
  <c r="BO717" i="26"/>
  <c r="BN717" i="26"/>
  <c r="BM717" i="26"/>
  <c r="BL717" i="26"/>
  <c r="BK717" i="26"/>
  <c r="BJ717" i="26"/>
  <c r="BI717" i="26"/>
  <c r="BH717" i="26"/>
  <c r="BG717" i="26"/>
  <c r="BF717" i="26"/>
  <c r="BE717" i="26"/>
  <c r="BD717" i="26"/>
  <c r="BC717" i="26"/>
  <c r="BB717" i="26"/>
  <c r="BA717" i="26"/>
  <c r="AZ717" i="26"/>
  <c r="AY717" i="26"/>
  <c r="AX717" i="26"/>
  <c r="AW717" i="26"/>
  <c r="AV717" i="26"/>
  <c r="AU717" i="26"/>
  <c r="AT717" i="26"/>
  <c r="AS717" i="26"/>
  <c r="AR717" i="26"/>
  <c r="AQ717" i="26"/>
  <c r="AP717" i="26"/>
  <c r="AO717" i="26"/>
  <c r="AN717" i="26"/>
  <c r="AM717" i="26"/>
  <c r="AL717" i="26"/>
  <c r="AK717" i="26"/>
  <c r="AJ717" i="26"/>
  <c r="AI717" i="26"/>
  <c r="AH717" i="26"/>
  <c r="AG717" i="26"/>
  <c r="AF717" i="26"/>
  <c r="AE717" i="26"/>
  <c r="AD717" i="26"/>
  <c r="AC717" i="26"/>
  <c r="AB717" i="26"/>
  <c r="AA717" i="26"/>
  <c r="Z717" i="26"/>
  <c r="Y717" i="26"/>
  <c r="X717" i="26"/>
  <c r="W717" i="26"/>
  <c r="V717" i="26"/>
  <c r="U717" i="26"/>
  <c r="T717" i="26"/>
  <c r="S717" i="26"/>
  <c r="R717" i="26"/>
  <c r="Q717" i="26"/>
  <c r="P717" i="26"/>
  <c r="O717" i="26"/>
  <c r="N717" i="26"/>
  <c r="M717" i="26"/>
  <c r="L717" i="26"/>
  <c r="K717" i="26"/>
  <c r="J717" i="26"/>
  <c r="BP716" i="26"/>
  <c r="BO716" i="26"/>
  <c r="BN716" i="26"/>
  <c r="BM716" i="26"/>
  <c r="BL716" i="26"/>
  <c r="BK716" i="26"/>
  <c r="BJ716" i="26"/>
  <c r="BI716" i="26"/>
  <c r="BH716" i="26"/>
  <c r="BG716" i="26"/>
  <c r="BF716" i="26"/>
  <c r="BE716" i="26"/>
  <c r="BD716" i="26"/>
  <c r="BC716" i="26"/>
  <c r="BB716" i="26"/>
  <c r="BA716" i="26"/>
  <c r="AZ716" i="26"/>
  <c r="AY716" i="26"/>
  <c r="AX716" i="26"/>
  <c r="AW716" i="26"/>
  <c r="AV716" i="26"/>
  <c r="AU716" i="26"/>
  <c r="AT716" i="26"/>
  <c r="AS716" i="26"/>
  <c r="AR716" i="26"/>
  <c r="AQ716" i="26"/>
  <c r="AP716" i="26"/>
  <c r="AO716" i="26"/>
  <c r="AN716" i="26"/>
  <c r="AM716" i="26"/>
  <c r="AL716" i="26"/>
  <c r="AK716" i="26"/>
  <c r="AJ716" i="26"/>
  <c r="AI716" i="26"/>
  <c r="AH716" i="26"/>
  <c r="AG716" i="26"/>
  <c r="AF716" i="26"/>
  <c r="AE716" i="26"/>
  <c r="AD716" i="26"/>
  <c r="AC716" i="26"/>
  <c r="AB716" i="26"/>
  <c r="AA716" i="26"/>
  <c r="Z716" i="26"/>
  <c r="Y716" i="26"/>
  <c r="X716" i="26"/>
  <c r="W716" i="26"/>
  <c r="V716" i="26"/>
  <c r="U716" i="26"/>
  <c r="T716" i="26"/>
  <c r="S716" i="26"/>
  <c r="R716" i="26"/>
  <c r="Q716" i="26"/>
  <c r="P716" i="26"/>
  <c r="O716" i="26"/>
  <c r="N716" i="26"/>
  <c r="M716" i="26"/>
  <c r="L716" i="26"/>
  <c r="K716" i="26"/>
  <c r="J716" i="26"/>
  <c r="BP715" i="26"/>
  <c r="BO715" i="26"/>
  <c r="BN715" i="26"/>
  <c r="BM715" i="26"/>
  <c r="BL715" i="26"/>
  <c r="BK715" i="26"/>
  <c r="BJ715" i="26"/>
  <c r="BI715" i="26"/>
  <c r="BH715" i="26"/>
  <c r="BG715" i="26"/>
  <c r="BF715" i="26"/>
  <c r="BE715" i="26"/>
  <c r="BD715" i="26"/>
  <c r="BC715" i="26"/>
  <c r="BB715" i="26"/>
  <c r="BA715" i="26"/>
  <c r="AZ715" i="26"/>
  <c r="AY715" i="26"/>
  <c r="AX715" i="26"/>
  <c r="AW715" i="26"/>
  <c r="AV715" i="26"/>
  <c r="AU715" i="26"/>
  <c r="AT715" i="26"/>
  <c r="AS715" i="26"/>
  <c r="AR715" i="26"/>
  <c r="AQ715" i="26"/>
  <c r="AP715" i="26"/>
  <c r="AO715" i="26"/>
  <c r="AN715" i="26"/>
  <c r="AM715" i="26"/>
  <c r="AL715" i="26"/>
  <c r="AK715" i="26"/>
  <c r="AJ715" i="26"/>
  <c r="AI715" i="26"/>
  <c r="AH715" i="26"/>
  <c r="AG715" i="26"/>
  <c r="AF715" i="26"/>
  <c r="AE715" i="26"/>
  <c r="AD715" i="26"/>
  <c r="AC715" i="26"/>
  <c r="AB715" i="26"/>
  <c r="AA715" i="26"/>
  <c r="Z715" i="26"/>
  <c r="Y715" i="26"/>
  <c r="X715" i="26"/>
  <c r="W715" i="26"/>
  <c r="V715" i="26"/>
  <c r="U715" i="26"/>
  <c r="T715" i="26"/>
  <c r="S715" i="26"/>
  <c r="R715" i="26"/>
  <c r="Q715" i="26"/>
  <c r="P715" i="26"/>
  <c r="O715" i="26"/>
  <c r="N715" i="26"/>
  <c r="M715" i="26"/>
  <c r="L715" i="26"/>
  <c r="K715" i="26"/>
  <c r="J715" i="26"/>
  <c r="BP714" i="26"/>
  <c r="BO714" i="26"/>
  <c r="BN714" i="26"/>
  <c r="BM714" i="26"/>
  <c r="BL714" i="26"/>
  <c r="BK714" i="26"/>
  <c r="BJ714" i="26"/>
  <c r="BI714" i="26"/>
  <c r="BH714" i="26"/>
  <c r="BG714" i="26"/>
  <c r="BF714" i="26"/>
  <c r="BE714" i="26"/>
  <c r="BD714" i="26"/>
  <c r="BC714" i="26"/>
  <c r="BB714" i="26"/>
  <c r="BA714" i="26"/>
  <c r="AZ714" i="26"/>
  <c r="AY714" i="26"/>
  <c r="AX714" i="26"/>
  <c r="AW714" i="26"/>
  <c r="AV714" i="26"/>
  <c r="AU714" i="26"/>
  <c r="AT714" i="26"/>
  <c r="AS714" i="26"/>
  <c r="AR714" i="26"/>
  <c r="AQ714" i="26"/>
  <c r="AP714" i="26"/>
  <c r="AO714" i="26"/>
  <c r="AN714" i="26"/>
  <c r="AM714" i="26"/>
  <c r="AL714" i="26"/>
  <c r="AK714" i="26"/>
  <c r="AJ714" i="26"/>
  <c r="AI714" i="26"/>
  <c r="AH714" i="26"/>
  <c r="AG714" i="26"/>
  <c r="AF714" i="26"/>
  <c r="AE714" i="26"/>
  <c r="AD714" i="26"/>
  <c r="AC714" i="26"/>
  <c r="AB714" i="26"/>
  <c r="AA714" i="26"/>
  <c r="Z714" i="26"/>
  <c r="Y714" i="26"/>
  <c r="X714" i="26"/>
  <c r="W714" i="26"/>
  <c r="V714" i="26"/>
  <c r="U714" i="26"/>
  <c r="T714" i="26"/>
  <c r="S714" i="26"/>
  <c r="R714" i="26"/>
  <c r="Q714" i="26"/>
  <c r="P714" i="26"/>
  <c r="O714" i="26"/>
  <c r="N714" i="26"/>
  <c r="M714" i="26"/>
  <c r="L714" i="26"/>
  <c r="K714" i="26"/>
  <c r="J714" i="26"/>
  <c r="BP713" i="26"/>
  <c r="BO713" i="26"/>
  <c r="BN713" i="26"/>
  <c r="BM713" i="26"/>
  <c r="BL713" i="26"/>
  <c r="BK713" i="26"/>
  <c r="BJ713" i="26"/>
  <c r="BI713" i="26"/>
  <c r="BH713" i="26"/>
  <c r="BG713" i="26"/>
  <c r="BF713" i="26"/>
  <c r="BE713" i="26"/>
  <c r="BD713" i="26"/>
  <c r="BC713" i="26"/>
  <c r="BB713" i="26"/>
  <c r="BA713" i="26"/>
  <c r="AZ713" i="26"/>
  <c r="AY713" i="26"/>
  <c r="AX713" i="26"/>
  <c r="AW713" i="26"/>
  <c r="AV713" i="26"/>
  <c r="AU713" i="26"/>
  <c r="AT713" i="26"/>
  <c r="AS713" i="26"/>
  <c r="AR713" i="26"/>
  <c r="AQ713" i="26"/>
  <c r="AP713" i="26"/>
  <c r="AO713" i="26"/>
  <c r="AN713" i="26"/>
  <c r="AM713" i="26"/>
  <c r="AL713" i="26"/>
  <c r="AK713" i="26"/>
  <c r="AJ713" i="26"/>
  <c r="AI713" i="26"/>
  <c r="AH713" i="26"/>
  <c r="AG713" i="26"/>
  <c r="AF713" i="26"/>
  <c r="AE713" i="26"/>
  <c r="AD713" i="26"/>
  <c r="AC713" i="26"/>
  <c r="AB713" i="26"/>
  <c r="AA713" i="26"/>
  <c r="Z713" i="26"/>
  <c r="Y713" i="26"/>
  <c r="X713" i="26"/>
  <c r="W713" i="26"/>
  <c r="V713" i="26"/>
  <c r="U713" i="26"/>
  <c r="T713" i="26"/>
  <c r="S713" i="26"/>
  <c r="R713" i="26"/>
  <c r="Q713" i="26"/>
  <c r="P713" i="26"/>
  <c r="O713" i="26"/>
  <c r="N713" i="26"/>
  <c r="M713" i="26"/>
  <c r="L713" i="26"/>
  <c r="K713" i="26"/>
  <c r="J713" i="26"/>
  <c r="BP712" i="26"/>
  <c r="BO712" i="26"/>
  <c r="BN712" i="26"/>
  <c r="BM712" i="26"/>
  <c r="BL712" i="26"/>
  <c r="BK712" i="26"/>
  <c r="BJ712" i="26"/>
  <c r="BI712" i="26"/>
  <c r="BH712" i="26"/>
  <c r="BG712" i="26"/>
  <c r="BF712" i="26"/>
  <c r="BE712" i="26"/>
  <c r="BD712" i="26"/>
  <c r="BC712" i="26"/>
  <c r="BB712" i="26"/>
  <c r="BA712" i="26"/>
  <c r="AZ712" i="26"/>
  <c r="AY712" i="26"/>
  <c r="AX712" i="26"/>
  <c r="AW712" i="26"/>
  <c r="AV712" i="26"/>
  <c r="AU712" i="26"/>
  <c r="AT712" i="26"/>
  <c r="AS712" i="26"/>
  <c r="AR712" i="26"/>
  <c r="AQ712" i="26"/>
  <c r="AP712" i="26"/>
  <c r="AO712" i="26"/>
  <c r="AN712" i="26"/>
  <c r="AM712" i="26"/>
  <c r="AL712" i="26"/>
  <c r="AK712" i="26"/>
  <c r="AJ712" i="26"/>
  <c r="AI712" i="26"/>
  <c r="AH712" i="26"/>
  <c r="AG712" i="26"/>
  <c r="AF712" i="26"/>
  <c r="AE712" i="26"/>
  <c r="AD712" i="26"/>
  <c r="AC712" i="26"/>
  <c r="AB712" i="26"/>
  <c r="AA712" i="26"/>
  <c r="Z712" i="26"/>
  <c r="Y712" i="26"/>
  <c r="X712" i="26"/>
  <c r="W712" i="26"/>
  <c r="V712" i="26"/>
  <c r="U712" i="26"/>
  <c r="T712" i="26"/>
  <c r="S712" i="26"/>
  <c r="R712" i="26"/>
  <c r="Q712" i="26"/>
  <c r="P712" i="26"/>
  <c r="O712" i="26"/>
  <c r="N712" i="26"/>
  <c r="M712" i="26"/>
  <c r="L712" i="26"/>
  <c r="K712" i="26"/>
  <c r="J712" i="26"/>
  <c r="BP711" i="26"/>
  <c r="BO711" i="26"/>
  <c r="BN711" i="26"/>
  <c r="BM711" i="26"/>
  <c r="BL711" i="26"/>
  <c r="BK711" i="26"/>
  <c r="BJ711" i="26"/>
  <c r="BI711" i="26"/>
  <c r="BH711" i="26"/>
  <c r="BG711" i="26"/>
  <c r="BF711" i="26"/>
  <c r="BE711" i="26"/>
  <c r="BD711" i="26"/>
  <c r="BC711" i="26"/>
  <c r="BB711" i="26"/>
  <c r="BA711" i="26"/>
  <c r="AZ711" i="26"/>
  <c r="AY711" i="26"/>
  <c r="AX711" i="26"/>
  <c r="AW711" i="26"/>
  <c r="AV711" i="26"/>
  <c r="AU711" i="26"/>
  <c r="AT711" i="26"/>
  <c r="AS711" i="26"/>
  <c r="AR711" i="26"/>
  <c r="AQ711" i="26"/>
  <c r="AP711" i="26"/>
  <c r="AO711" i="26"/>
  <c r="AN711" i="26"/>
  <c r="AM711" i="26"/>
  <c r="AL711" i="26"/>
  <c r="AK711" i="26"/>
  <c r="AJ711" i="26"/>
  <c r="AI711" i="26"/>
  <c r="AH711" i="26"/>
  <c r="AG711" i="26"/>
  <c r="AF711" i="26"/>
  <c r="AE711" i="26"/>
  <c r="AD711" i="26"/>
  <c r="AC711" i="26"/>
  <c r="AB711" i="26"/>
  <c r="AA711" i="26"/>
  <c r="Z711" i="26"/>
  <c r="Y711" i="26"/>
  <c r="X711" i="26"/>
  <c r="W711" i="26"/>
  <c r="V711" i="26"/>
  <c r="U711" i="26"/>
  <c r="T711" i="26"/>
  <c r="S711" i="26"/>
  <c r="R711" i="26"/>
  <c r="Q711" i="26"/>
  <c r="P711" i="26"/>
  <c r="O711" i="26"/>
  <c r="N711" i="26"/>
  <c r="M711" i="26"/>
  <c r="L711" i="26"/>
  <c r="K711" i="26"/>
  <c r="J711" i="26"/>
  <c r="BP710" i="26"/>
  <c r="BO710" i="26"/>
  <c r="BN710" i="26"/>
  <c r="BM710" i="26"/>
  <c r="BL710" i="26"/>
  <c r="BK710" i="26"/>
  <c r="BJ710" i="26"/>
  <c r="BI710" i="26"/>
  <c r="BH710" i="26"/>
  <c r="BG710" i="26"/>
  <c r="BF710" i="26"/>
  <c r="BE710" i="26"/>
  <c r="BD710" i="26"/>
  <c r="BC710" i="26"/>
  <c r="BB710" i="26"/>
  <c r="BA710" i="26"/>
  <c r="AZ710" i="26"/>
  <c r="AY710" i="26"/>
  <c r="AX710" i="26"/>
  <c r="AW710" i="26"/>
  <c r="AV710" i="26"/>
  <c r="AU710" i="26"/>
  <c r="AT710" i="26"/>
  <c r="AS710" i="26"/>
  <c r="AR710" i="26"/>
  <c r="AQ710" i="26"/>
  <c r="AP710" i="26"/>
  <c r="AO710" i="26"/>
  <c r="AN710" i="26"/>
  <c r="AM710" i="26"/>
  <c r="AL710" i="26"/>
  <c r="AK710" i="26"/>
  <c r="AJ710" i="26"/>
  <c r="AI710" i="26"/>
  <c r="AH710" i="26"/>
  <c r="AG710" i="26"/>
  <c r="AF710" i="26"/>
  <c r="AE710" i="26"/>
  <c r="AD710" i="26"/>
  <c r="AC710" i="26"/>
  <c r="AB710" i="26"/>
  <c r="AA710" i="26"/>
  <c r="Z710" i="26"/>
  <c r="Y710" i="26"/>
  <c r="X710" i="26"/>
  <c r="W710" i="26"/>
  <c r="V710" i="26"/>
  <c r="U710" i="26"/>
  <c r="T710" i="26"/>
  <c r="S710" i="26"/>
  <c r="R710" i="26"/>
  <c r="Q710" i="26"/>
  <c r="P710" i="26"/>
  <c r="O710" i="26"/>
  <c r="N710" i="26"/>
  <c r="M710" i="26"/>
  <c r="L710" i="26"/>
  <c r="K710" i="26"/>
  <c r="J710" i="26"/>
  <c r="BP709" i="26"/>
  <c r="BO709" i="26"/>
  <c r="BN709" i="26"/>
  <c r="BM709" i="26"/>
  <c r="BL709" i="26"/>
  <c r="BK709" i="26"/>
  <c r="BJ709" i="26"/>
  <c r="BI709" i="26"/>
  <c r="BH709" i="26"/>
  <c r="BG709" i="26"/>
  <c r="BF709" i="26"/>
  <c r="BE709" i="26"/>
  <c r="BD709" i="26"/>
  <c r="BC709" i="26"/>
  <c r="BB709" i="26"/>
  <c r="BA709" i="26"/>
  <c r="AZ709" i="26"/>
  <c r="AY709" i="26"/>
  <c r="AX709" i="26"/>
  <c r="AW709" i="26"/>
  <c r="AV709" i="26"/>
  <c r="AU709" i="26"/>
  <c r="AT709" i="26"/>
  <c r="AS709" i="26"/>
  <c r="AR709" i="26"/>
  <c r="AQ709" i="26"/>
  <c r="AP709" i="26"/>
  <c r="AO709" i="26"/>
  <c r="AN709" i="26"/>
  <c r="AM709" i="26"/>
  <c r="AL709" i="26"/>
  <c r="AK709" i="26"/>
  <c r="AJ709" i="26"/>
  <c r="AI709" i="26"/>
  <c r="AH709" i="26"/>
  <c r="AG709" i="26"/>
  <c r="AF709" i="26"/>
  <c r="AE709" i="26"/>
  <c r="AD709" i="26"/>
  <c r="AC709" i="26"/>
  <c r="AB709" i="26"/>
  <c r="AA709" i="26"/>
  <c r="Z709" i="26"/>
  <c r="Y709" i="26"/>
  <c r="X709" i="26"/>
  <c r="W709" i="26"/>
  <c r="V709" i="26"/>
  <c r="U709" i="26"/>
  <c r="T709" i="26"/>
  <c r="S709" i="26"/>
  <c r="R709" i="26"/>
  <c r="Q709" i="26"/>
  <c r="P709" i="26"/>
  <c r="O709" i="26"/>
  <c r="N709" i="26"/>
  <c r="M709" i="26"/>
  <c r="L709" i="26"/>
  <c r="K709" i="26"/>
  <c r="J709" i="26"/>
  <c r="BP708" i="26"/>
  <c r="BO708" i="26"/>
  <c r="BN708" i="26"/>
  <c r="BM708" i="26"/>
  <c r="BL708" i="26"/>
  <c r="BK708" i="26"/>
  <c r="BJ708" i="26"/>
  <c r="BI708" i="26"/>
  <c r="BH708" i="26"/>
  <c r="BG708" i="26"/>
  <c r="BF708" i="26"/>
  <c r="BE708" i="26"/>
  <c r="BD708" i="26"/>
  <c r="BC708" i="26"/>
  <c r="BB708" i="26"/>
  <c r="BA708" i="26"/>
  <c r="AZ708" i="26"/>
  <c r="AY708" i="26"/>
  <c r="AX708" i="26"/>
  <c r="AW708" i="26"/>
  <c r="AV708" i="26"/>
  <c r="AU708" i="26"/>
  <c r="AT708" i="26"/>
  <c r="AS708" i="26"/>
  <c r="AR708" i="26"/>
  <c r="AQ708" i="26"/>
  <c r="AP708" i="26"/>
  <c r="AO708" i="26"/>
  <c r="AN708" i="26"/>
  <c r="AM708" i="26"/>
  <c r="AL708" i="26"/>
  <c r="AK708" i="26"/>
  <c r="AJ708" i="26"/>
  <c r="AI708" i="26"/>
  <c r="AH708" i="26"/>
  <c r="AG708" i="26"/>
  <c r="AF708" i="26"/>
  <c r="AE708" i="26"/>
  <c r="AD708" i="26"/>
  <c r="AC708" i="26"/>
  <c r="AB708" i="26"/>
  <c r="AA708" i="26"/>
  <c r="Z708" i="26"/>
  <c r="Y708" i="26"/>
  <c r="X708" i="26"/>
  <c r="W708" i="26"/>
  <c r="V708" i="26"/>
  <c r="U708" i="26"/>
  <c r="T708" i="26"/>
  <c r="S708" i="26"/>
  <c r="R708" i="26"/>
  <c r="Q708" i="26"/>
  <c r="P708" i="26"/>
  <c r="O708" i="26"/>
  <c r="N708" i="26"/>
  <c r="M708" i="26"/>
  <c r="L708" i="26"/>
  <c r="K708" i="26"/>
  <c r="J708" i="26"/>
  <c r="BP707" i="26"/>
  <c r="BO707" i="26"/>
  <c r="BN707" i="26"/>
  <c r="BM707" i="26"/>
  <c r="BL707" i="26"/>
  <c r="BK707" i="26"/>
  <c r="BJ707" i="26"/>
  <c r="BI707" i="26"/>
  <c r="BH707" i="26"/>
  <c r="BG707" i="26"/>
  <c r="BF707" i="26"/>
  <c r="BE707" i="26"/>
  <c r="BD707" i="26"/>
  <c r="BC707" i="26"/>
  <c r="BB707" i="26"/>
  <c r="BA707" i="26"/>
  <c r="AZ707" i="26"/>
  <c r="AY707" i="26"/>
  <c r="AX707" i="26"/>
  <c r="AW707" i="26"/>
  <c r="AV707" i="26"/>
  <c r="AU707" i="26"/>
  <c r="AT707" i="26"/>
  <c r="AS707" i="26"/>
  <c r="AR707" i="26"/>
  <c r="AQ707" i="26"/>
  <c r="AP707" i="26"/>
  <c r="AO707" i="26"/>
  <c r="AN707" i="26"/>
  <c r="AM707" i="26"/>
  <c r="AL707" i="26"/>
  <c r="AK707" i="26"/>
  <c r="AJ707" i="26"/>
  <c r="AI707" i="26"/>
  <c r="AH707" i="26"/>
  <c r="AG707" i="26"/>
  <c r="AF707" i="26"/>
  <c r="AE707" i="26"/>
  <c r="AD707" i="26"/>
  <c r="AC707" i="26"/>
  <c r="AB707" i="26"/>
  <c r="AA707" i="26"/>
  <c r="Z707" i="26"/>
  <c r="Y707" i="26"/>
  <c r="X707" i="26"/>
  <c r="W707" i="26"/>
  <c r="V707" i="26"/>
  <c r="U707" i="26"/>
  <c r="T707" i="26"/>
  <c r="S707" i="26"/>
  <c r="R707" i="26"/>
  <c r="Q707" i="26"/>
  <c r="P707" i="26"/>
  <c r="O707" i="26"/>
  <c r="N707" i="26"/>
  <c r="M707" i="26"/>
  <c r="L707" i="26"/>
  <c r="K707" i="26"/>
  <c r="J707" i="26"/>
  <c r="BP706" i="26"/>
  <c r="BO706" i="26"/>
  <c r="BN706" i="26"/>
  <c r="BM706" i="26"/>
  <c r="BL706" i="26"/>
  <c r="BK706" i="26"/>
  <c r="BJ706" i="26"/>
  <c r="BI706" i="26"/>
  <c r="BH706" i="26"/>
  <c r="BG706" i="26"/>
  <c r="BF706" i="26"/>
  <c r="BE706" i="26"/>
  <c r="BD706" i="26"/>
  <c r="BC706" i="26"/>
  <c r="BB706" i="26"/>
  <c r="BA706" i="26"/>
  <c r="AZ706" i="26"/>
  <c r="AY706" i="26"/>
  <c r="AX706" i="26"/>
  <c r="AW706" i="26"/>
  <c r="AV706" i="26"/>
  <c r="AU706" i="26"/>
  <c r="AT706" i="26"/>
  <c r="AS706" i="26"/>
  <c r="AR706" i="26"/>
  <c r="AQ706" i="26"/>
  <c r="AP706" i="26"/>
  <c r="AO706" i="26"/>
  <c r="AN706" i="26"/>
  <c r="AM706" i="26"/>
  <c r="AL706" i="26"/>
  <c r="AK706" i="26"/>
  <c r="AJ706" i="26"/>
  <c r="AI706" i="26"/>
  <c r="AH706" i="26"/>
  <c r="AG706" i="26"/>
  <c r="AF706" i="26"/>
  <c r="AE706" i="26"/>
  <c r="AD706" i="26"/>
  <c r="AC706" i="26"/>
  <c r="AB706" i="26"/>
  <c r="AA706" i="26"/>
  <c r="Z706" i="26"/>
  <c r="Y706" i="26"/>
  <c r="X706" i="26"/>
  <c r="W706" i="26"/>
  <c r="V706" i="26"/>
  <c r="U706" i="26"/>
  <c r="T706" i="26"/>
  <c r="S706" i="26"/>
  <c r="R706" i="26"/>
  <c r="Q706" i="26"/>
  <c r="P706" i="26"/>
  <c r="O706" i="26"/>
  <c r="N706" i="26"/>
  <c r="M706" i="26"/>
  <c r="L706" i="26"/>
  <c r="K706" i="26"/>
  <c r="J706" i="26"/>
  <c r="BP705" i="26"/>
  <c r="BO705" i="26"/>
  <c r="BN705" i="26"/>
  <c r="BM705" i="26"/>
  <c r="BL705" i="26"/>
  <c r="BK705" i="26"/>
  <c r="BJ705" i="26"/>
  <c r="BI705" i="26"/>
  <c r="BH705" i="26"/>
  <c r="BG705" i="26"/>
  <c r="BF705" i="26"/>
  <c r="BE705" i="26"/>
  <c r="BD705" i="26"/>
  <c r="BC705" i="26"/>
  <c r="BB705" i="26"/>
  <c r="BA705" i="26"/>
  <c r="AZ705" i="26"/>
  <c r="AY705" i="26"/>
  <c r="AX705" i="26"/>
  <c r="AW705" i="26"/>
  <c r="AV705" i="26"/>
  <c r="AU705" i="26"/>
  <c r="AT705" i="26"/>
  <c r="AS705" i="26"/>
  <c r="AR705" i="26"/>
  <c r="AQ705" i="26"/>
  <c r="AP705" i="26"/>
  <c r="AO705" i="26"/>
  <c r="AN705" i="26"/>
  <c r="AM705" i="26"/>
  <c r="AL705" i="26"/>
  <c r="AK705" i="26"/>
  <c r="AJ705" i="26"/>
  <c r="AI705" i="26"/>
  <c r="AH705" i="26"/>
  <c r="AG705" i="26"/>
  <c r="AF705" i="26"/>
  <c r="AE705" i="26"/>
  <c r="AD705" i="26"/>
  <c r="AC705" i="26"/>
  <c r="AB705" i="26"/>
  <c r="AA705" i="26"/>
  <c r="Z705" i="26"/>
  <c r="Y705" i="26"/>
  <c r="X705" i="26"/>
  <c r="W705" i="26"/>
  <c r="V705" i="26"/>
  <c r="U705" i="26"/>
  <c r="T705" i="26"/>
  <c r="S705" i="26"/>
  <c r="R705" i="26"/>
  <c r="Q705" i="26"/>
  <c r="P705" i="26"/>
  <c r="O705" i="26"/>
  <c r="N705" i="26"/>
  <c r="M705" i="26"/>
  <c r="L705" i="26"/>
  <c r="K705" i="26"/>
  <c r="J705" i="26"/>
  <c r="BP704" i="26"/>
  <c r="BO704" i="26"/>
  <c r="BN704" i="26"/>
  <c r="BM704" i="26"/>
  <c r="BL704" i="26"/>
  <c r="BK704" i="26"/>
  <c r="BJ704" i="26"/>
  <c r="BI704" i="26"/>
  <c r="BH704" i="26"/>
  <c r="BG704" i="26"/>
  <c r="BF704" i="26"/>
  <c r="BE704" i="26"/>
  <c r="BD704" i="26"/>
  <c r="BC704" i="26"/>
  <c r="BB704" i="26"/>
  <c r="BA704" i="26"/>
  <c r="AZ704" i="26"/>
  <c r="AY704" i="26"/>
  <c r="AX704" i="26"/>
  <c r="AW704" i="26"/>
  <c r="AV704" i="26"/>
  <c r="AU704" i="26"/>
  <c r="AT704" i="26"/>
  <c r="AS704" i="26"/>
  <c r="AR704" i="26"/>
  <c r="AQ704" i="26"/>
  <c r="AP704" i="26"/>
  <c r="AO704" i="26"/>
  <c r="AN704" i="26"/>
  <c r="AM704" i="26"/>
  <c r="AL704" i="26"/>
  <c r="AK704" i="26"/>
  <c r="AJ704" i="26"/>
  <c r="AI704" i="26"/>
  <c r="AH704" i="26"/>
  <c r="AG704" i="26"/>
  <c r="AF704" i="26"/>
  <c r="AE704" i="26"/>
  <c r="AD704" i="26"/>
  <c r="AC704" i="26"/>
  <c r="AB704" i="26"/>
  <c r="AA704" i="26"/>
  <c r="Z704" i="26"/>
  <c r="Y704" i="26"/>
  <c r="X704" i="26"/>
  <c r="W704" i="26"/>
  <c r="V704" i="26"/>
  <c r="U704" i="26"/>
  <c r="T704" i="26"/>
  <c r="S704" i="26"/>
  <c r="R704" i="26"/>
  <c r="Q704" i="26"/>
  <c r="P704" i="26"/>
  <c r="O704" i="26"/>
  <c r="N704" i="26"/>
  <c r="M704" i="26"/>
  <c r="L704" i="26"/>
  <c r="K704" i="26"/>
  <c r="J704" i="26"/>
  <c r="BP703" i="26"/>
  <c r="BO703" i="26"/>
  <c r="BN703" i="26"/>
  <c r="BM703" i="26"/>
  <c r="BL703" i="26"/>
  <c r="BK703" i="26"/>
  <c r="BJ703" i="26"/>
  <c r="BI703" i="26"/>
  <c r="BH703" i="26"/>
  <c r="BG703" i="26"/>
  <c r="BF703" i="26"/>
  <c r="BE703" i="26"/>
  <c r="BD703" i="26"/>
  <c r="BC703" i="26"/>
  <c r="BB703" i="26"/>
  <c r="BA703" i="26"/>
  <c r="AZ703" i="26"/>
  <c r="AY703" i="26"/>
  <c r="AX703" i="26"/>
  <c r="AW703" i="26"/>
  <c r="AV703" i="26"/>
  <c r="AU703" i="26"/>
  <c r="AT703" i="26"/>
  <c r="AS703" i="26"/>
  <c r="AR703" i="26"/>
  <c r="AQ703" i="26"/>
  <c r="AP703" i="26"/>
  <c r="AO703" i="26"/>
  <c r="AN703" i="26"/>
  <c r="AM703" i="26"/>
  <c r="AL703" i="26"/>
  <c r="AK703" i="26"/>
  <c r="AJ703" i="26"/>
  <c r="AI703" i="26"/>
  <c r="AH703" i="26"/>
  <c r="AG703" i="26"/>
  <c r="AF703" i="26"/>
  <c r="AE703" i="26"/>
  <c r="AD703" i="26"/>
  <c r="AC703" i="26"/>
  <c r="AB703" i="26"/>
  <c r="AA703" i="26"/>
  <c r="Z703" i="26"/>
  <c r="Y703" i="26"/>
  <c r="X703" i="26"/>
  <c r="W703" i="26"/>
  <c r="V703" i="26"/>
  <c r="U703" i="26"/>
  <c r="T703" i="26"/>
  <c r="S703" i="26"/>
  <c r="R703" i="26"/>
  <c r="Q703" i="26"/>
  <c r="P703" i="26"/>
  <c r="O703" i="26"/>
  <c r="N703" i="26"/>
  <c r="M703" i="26"/>
  <c r="L703" i="26"/>
  <c r="K703" i="26"/>
  <c r="J703" i="26"/>
  <c r="BP702" i="26"/>
  <c r="BO702" i="26"/>
  <c r="BN702" i="26"/>
  <c r="BM702" i="26"/>
  <c r="BL702" i="26"/>
  <c r="BK702" i="26"/>
  <c r="BJ702" i="26"/>
  <c r="BI702" i="26"/>
  <c r="BH702" i="26"/>
  <c r="BG702" i="26"/>
  <c r="BF702" i="26"/>
  <c r="BE702" i="26"/>
  <c r="BD702" i="26"/>
  <c r="BC702" i="26"/>
  <c r="BB702" i="26"/>
  <c r="BA702" i="26"/>
  <c r="AZ702" i="26"/>
  <c r="AY702" i="26"/>
  <c r="AX702" i="26"/>
  <c r="AW702" i="26"/>
  <c r="AV702" i="26"/>
  <c r="AU702" i="26"/>
  <c r="AT702" i="26"/>
  <c r="AS702" i="26"/>
  <c r="AR702" i="26"/>
  <c r="AQ702" i="26"/>
  <c r="AP702" i="26"/>
  <c r="AO702" i="26"/>
  <c r="AN702" i="26"/>
  <c r="AM702" i="26"/>
  <c r="AL702" i="26"/>
  <c r="AK702" i="26"/>
  <c r="AJ702" i="26"/>
  <c r="AI702" i="26"/>
  <c r="AH702" i="26"/>
  <c r="AG702" i="26"/>
  <c r="AF702" i="26"/>
  <c r="AE702" i="26"/>
  <c r="AD702" i="26"/>
  <c r="AC702" i="26"/>
  <c r="AB702" i="26"/>
  <c r="AA702" i="26"/>
  <c r="Z702" i="26"/>
  <c r="Y702" i="26"/>
  <c r="X702" i="26"/>
  <c r="W702" i="26"/>
  <c r="V702" i="26"/>
  <c r="U702" i="26"/>
  <c r="T702" i="26"/>
  <c r="S702" i="26"/>
  <c r="R702" i="26"/>
  <c r="Q702" i="26"/>
  <c r="P702" i="26"/>
  <c r="O702" i="26"/>
  <c r="N702" i="26"/>
  <c r="M702" i="26"/>
  <c r="L702" i="26"/>
  <c r="K702" i="26"/>
  <c r="J702" i="26"/>
  <c r="BP701" i="26"/>
  <c r="BO701" i="26"/>
  <c r="BN701" i="26"/>
  <c r="BM701" i="26"/>
  <c r="BL701" i="26"/>
  <c r="BK701" i="26"/>
  <c r="BJ701" i="26"/>
  <c r="BI701" i="26"/>
  <c r="BH701" i="26"/>
  <c r="BG701" i="26"/>
  <c r="BF701" i="26"/>
  <c r="BE701" i="26"/>
  <c r="BD701" i="26"/>
  <c r="BC701" i="26"/>
  <c r="BB701" i="26"/>
  <c r="BA701" i="26"/>
  <c r="AZ701" i="26"/>
  <c r="AY701" i="26"/>
  <c r="AX701" i="26"/>
  <c r="AW701" i="26"/>
  <c r="AV701" i="26"/>
  <c r="AU701" i="26"/>
  <c r="AT701" i="26"/>
  <c r="AS701" i="26"/>
  <c r="AR701" i="26"/>
  <c r="AQ701" i="26"/>
  <c r="AP701" i="26"/>
  <c r="AO701" i="26"/>
  <c r="AN701" i="26"/>
  <c r="AM701" i="26"/>
  <c r="AL701" i="26"/>
  <c r="AK701" i="26"/>
  <c r="AJ701" i="26"/>
  <c r="AI701" i="26"/>
  <c r="AH701" i="26"/>
  <c r="AG701" i="26"/>
  <c r="AF701" i="26"/>
  <c r="AE701" i="26"/>
  <c r="AD701" i="26"/>
  <c r="AC701" i="26"/>
  <c r="AB701" i="26"/>
  <c r="AA701" i="26"/>
  <c r="Z701" i="26"/>
  <c r="Y701" i="26"/>
  <c r="X701" i="26"/>
  <c r="W701" i="26"/>
  <c r="V701" i="26"/>
  <c r="U701" i="26"/>
  <c r="T701" i="26"/>
  <c r="S701" i="26"/>
  <c r="R701" i="26"/>
  <c r="Q701" i="26"/>
  <c r="P701" i="26"/>
  <c r="O701" i="26"/>
  <c r="N701" i="26"/>
  <c r="M701" i="26"/>
  <c r="L701" i="26"/>
  <c r="K701" i="26"/>
  <c r="J701" i="26"/>
  <c r="BP700" i="26"/>
  <c r="BO700" i="26"/>
  <c r="BN700" i="26"/>
  <c r="BM700" i="26"/>
  <c r="BL700" i="26"/>
  <c r="BK700" i="26"/>
  <c r="BJ700" i="26"/>
  <c r="BI700" i="26"/>
  <c r="BH700" i="26"/>
  <c r="BG700" i="26"/>
  <c r="BF700" i="26"/>
  <c r="BE700" i="26"/>
  <c r="BD700" i="26"/>
  <c r="BC700" i="26"/>
  <c r="BB700" i="26"/>
  <c r="BA700" i="26"/>
  <c r="AZ700" i="26"/>
  <c r="AY700" i="26"/>
  <c r="AX700" i="26"/>
  <c r="AW700" i="26"/>
  <c r="AV700" i="26"/>
  <c r="AU700" i="26"/>
  <c r="AT700" i="26"/>
  <c r="AS700" i="26"/>
  <c r="AR700" i="26"/>
  <c r="AQ700" i="26"/>
  <c r="AP700" i="26"/>
  <c r="AO700" i="26"/>
  <c r="AN700" i="26"/>
  <c r="AM700" i="26"/>
  <c r="AL700" i="26"/>
  <c r="AK700" i="26"/>
  <c r="AJ700" i="26"/>
  <c r="AI700" i="26"/>
  <c r="AH700" i="26"/>
  <c r="AG700" i="26"/>
  <c r="AF700" i="26"/>
  <c r="AE700" i="26"/>
  <c r="AD700" i="26"/>
  <c r="AC700" i="26"/>
  <c r="AB700" i="26"/>
  <c r="AA700" i="26"/>
  <c r="Z700" i="26"/>
  <c r="Y700" i="26"/>
  <c r="X700" i="26"/>
  <c r="W700" i="26"/>
  <c r="V700" i="26"/>
  <c r="U700" i="26"/>
  <c r="T700" i="26"/>
  <c r="S700" i="26"/>
  <c r="R700" i="26"/>
  <c r="Q700" i="26"/>
  <c r="P700" i="26"/>
  <c r="O700" i="26"/>
  <c r="N700" i="26"/>
  <c r="M700" i="26"/>
  <c r="L700" i="26"/>
  <c r="K700" i="26"/>
  <c r="J700" i="26"/>
  <c r="BP699" i="26"/>
  <c r="BO699" i="26"/>
  <c r="BN699" i="26"/>
  <c r="BM699" i="26"/>
  <c r="BL699" i="26"/>
  <c r="BK699" i="26"/>
  <c r="BJ699" i="26"/>
  <c r="BI699" i="26"/>
  <c r="BH699" i="26"/>
  <c r="BG699" i="26"/>
  <c r="BF699" i="26"/>
  <c r="BE699" i="26"/>
  <c r="BD699" i="26"/>
  <c r="BC699" i="26"/>
  <c r="BB699" i="26"/>
  <c r="BA699" i="26"/>
  <c r="AZ699" i="26"/>
  <c r="AY699" i="26"/>
  <c r="AX699" i="26"/>
  <c r="AW699" i="26"/>
  <c r="AV699" i="26"/>
  <c r="AU699" i="26"/>
  <c r="AT699" i="26"/>
  <c r="AS699" i="26"/>
  <c r="AR699" i="26"/>
  <c r="AQ699" i="26"/>
  <c r="AP699" i="26"/>
  <c r="AO699" i="26"/>
  <c r="AN699" i="26"/>
  <c r="AM699" i="26"/>
  <c r="AL699" i="26"/>
  <c r="AK699" i="26"/>
  <c r="AJ699" i="26"/>
  <c r="AI699" i="26"/>
  <c r="AH699" i="26"/>
  <c r="AG699" i="26"/>
  <c r="AF699" i="26"/>
  <c r="AE699" i="26"/>
  <c r="AD699" i="26"/>
  <c r="AC699" i="26"/>
  <c r="AB699" i="26"/>
  <c r="AA699" i="26"/>
  <c r="Z699" i="26"/>
  <c r="Y699" i="26"/>
  <c r="X699" i="26"/>
  <c r="W699" i="26"/>
  <c r="V699" i="26"/>
  <c r="U699" i="26"/>
  <c r="T699" i="26"/>
  <c r="S699" i="26"/>
  <c r="R699" i="26"/>
  <c r="Q699" i="26"/>
  <c r="P699" i="26"/>
  <c r="O699" i="26"/>
  <c r="N699" i="26"/>
  <c r="M699" i="26"/>
  <c r="L699" i="26"/>
  <c r="K699" i="26"/>
  <c r="J699" i="26"/>
  <c r="BP698" i="26"/>
  <c r="BO698" i="26"/>
  <c r="BN698" i="26"/>
  <c r="BM698" i="26"/>
  <c r="BL698" i="26"/>
  <c r="BK698" i="26"/>
  <c r="BJ698" i="26"/>
  <c r="BI698" i="26"/>
  <c r="BH698" i="26"/>
  <c r="BG698" i="26"/>
  <c r="BF698" i="26"/>
  <c r="BE698" i="26"/>
  <c r="BD698" i="26"/>
  <c r="BC698" i="26"/>
  <c r="BB698" i="26"/>
  <c r="BA698" i="26"/>
  <c r="AZ698" i="26"/>
  <c r="AY698" i="26"/>
  <c r="AX698" i="26"/>
  <c r="AW698" i="26"/>
  <c r="AV698" i="26"/>
  <c r="AU698" i="26"/>
  <c r="AT698" i="26"/>
  <c r="AS698" i="26"/>
  <c r="AR698" i="26"/>
  <c r="AQ698" i="26"/>
  <c r="AP698" i="26"/>
  <c r="AO698" i="26"/>
  <c r="AN698" i="26"/>
  <c r="AM698" i="26"/>
  <c r="AL698" i="26"/>
  <c r="AK698" i="26"/>
  <c r="AJ698" i="26"/>
  <c r="AI698" i="26"/>
  <c r="AH698" i="26"/>
  <c r="AG698" i="26"/>
  <c r="AF698" i="26"/>
  <c r="AE698" i="26"/>
  <c r="AD698" i="26"/>
  <c r="AC698" i="26"/>
  <c r="AB698" i="26"/>
  <c r="AA698" i="26"/>
  <c r="Z698" i="26"/>
  <c r="Y698" i="26"/>
  <c r="X698" i="26"/>
  <c r="W698" i="26"/>
  <c r="V698" i="26"/>
  <c r="U698" i="26"/>
  <c r="T698" i="26"/>
  <c r="S698" i="26"/>
  <c r="R698" i="26"/>
  <c r="Q698" i="26"/>
  <c r="P698" i="26"/>
  <c r="O698" i="26"/>
  <c r="N698" i="26"/>
  <c r="M698" i="26"/>
  <c r="L698" i="26"/>
  <c r="K698" i="26"/>
  <c r="J698" i="26"/>
  <c r="BP697" i="26"/>
  <c r="BO697" i="26"/>
  <c r="BN697" i="26"/>
  <c r="BM697" i="26"/>
  <c r="BL697" i="26"/>
  <c r="BK697" i="26"/>
  <c r="BJ697" i="26"/>
  <c r="BI697" i="26"/>
  <c r="BH697" i="26"/>
  <c r="BG697" i="26"/>
  <c r="BF697" i="26"/>
  <c r="BE697" i="26"/>
  <c r="BD697" i="26"/>
  <c r="BC697" i="26"/>
  <c r="BB697" i="26"/>
  <c r="BA697" i="26"/>
  <c r="AZ697" i="26"/>
  <c r="AY697" i="26"/>
  <c r="AX697" i="26"/>
  <c r="AW697" i="26"/>
  <c r="AV697" i="26"/>
  <c r="AU697" i="26"/>
  <c r="AT697" i="26"/>
  <c r="AS697" i="26"/>
  <c r="AR697" i="26"/>
  <c r="AQ697" i="26"/>
  <c r="AP697" i="26"/>
  <c r="AO697" i="26"/>
  <c r="AN697" i="26"/>
  <c r="AM697" i="26"/>
  <c r="AL697" i="26"/>
  <c r="AK697" i="26"/>
  <c r="AJ697" i="26"/>
  <c r="AI697" i="26"/>
  <c r="AH697" i="26"/>
  <c r="AG697" i="26"/>
  <c r="AF697" i="26"/>
  <c r="AE697" i="26"/>
  <c r="AD697" i="26"/>
  <c r="AC697" i="26"/>
  <c r="AB697" i="26"/>
  <c r="AA697" i="26"/>
  <c r="Z697" i="26"/>
  <c r="Y697" i="26"/>
  <c r="X697" i="26"/>
  <c r="W697" i="26"/>
  <c r="V697" i="26"/>
  <c r="U697" i="26"/>
  <c r="T697" i="26"/>
  <c r="S697" i="26"/>
  <c r="R697" i="26"/>
  <c r="Q697" i="26"/>
  <c r="P697" i="26"/>
  <c r="O697" i="26"/>
  <c r="N697" i="26"/>
  <c r="M697" i="26"/>
  <c r="L697" i="26"/>
  <c r="K697" i="26"/>
  <c r="J697" i="26"/>
  <c r="BP693" i="26"/>
  <c r="BO693" i="26"/>
  <c r="BN693" i="26"/>
  <c r="BM693" i="26"/>
  <c r="BL693" i="26"/>
  <c r="BK693" i="26"/>
  <c r="BJ693" i="26"/>
  <c r="BI693" i="26"/>
  <c r="BH693" i="26"/>
  <c r="BG693" i="26"/>
  <c r="BF693" i="26"/>
  <c r="BE693" i="26"/>
  <c r="BD693" i="26"/>
  <c r="BC693" i="26"/>
  <c r="BB693" i="26"/>
  <c r="BA693" i="26"/>
  <c r="AZ693" i="26"/>
  <c r="AY693" i="26"/>
  <c r="AX693" i="26"/>
  <c r="AW693" i="26"/>
  <c r="AV693" i="26"/>
  <c r="AU693" i="26"/>
  <c r="AT693" i="26"/>
  <c r="AS693" i="26"/>
  <c r="AR693" i="26"/>
  <c r="AQ693" i="26"/>
  <c r="AP693" i="26"/>
  <c r="AO693" i="26"/>
  <c r="AN693" i="26"/>
  <c r="AM693" i="26"/>
  <c r="AL693" i="26"/>
  <c r="AK693" i="26"/>
  <c r="AJ693" i="26"/>
  <c r="AI693" i="26"/>
  <c r="AH693" i="26"/>
  <c r="AG693" i="26"/>
  <c r="AF693" i="26"/>
  <c r="AE693" i="26"/>
  <c r="AD693" i="26"/>
  <c r="AC693" i="26"/>
  <c r="AB693" i="26"/>
  <c r="AA693" i="26"/>
  <c r="Z693" i="26"/>
  <c r="Y693" i="26"/>
  <c r="X693" i="26"/>
  <c r="W693" i="26"/>
  <c r="V693" i="26"/>
  <c r="U693" i="26"/>
  <c r="T693" i="26"/>
  <c r="S693" i="26"/>
  <c r="R693" i="26"/>
  <c r="Q693" i="26"/>
  <c r="P693" i="26"/>
  <c r="O693" i="26"/>
  <c r="N693" i="26"/>
  <c r="M693" i="26"/>
  <c r="L693" i="26"/>
  <c r="K693" i="26"/>
  <c r="J693" i="26"/>
  <c r="BP692" i="26"/>
  <c r="BO692" i="26"/>
  <c r="BN692" i="26"/>
  <c r="BM692" i="26"/>
  <c r="BL692" i="26"/>
  <c r="BK692" i="26"/>
  <c r="BJ692" i="26"/>
  <c r="BI692" i="26"/>
  <c r="BH692" i="26"/>
  <c r="BG692" i="26"/>
  <c r="BF692" i="26"/>
  <c r="BE692" i="26"/>
  <c r="BD692" i="26"/>
  <c r="BC692" i="26"/>
  <c r="BB692" i="26"/>
  <c r="BA692" i="26"/>
  <c r="AZ692" i="26"/>
  <c r="AY692" i="26"/>
  <c r="AX692" i="26"/>
  <c r="AW692" i="26"/>
  <c r="AV692" i="26"/>
  <c r="AU692" i="26"/>
  <c r="AT692" i="26"/>
  <c r="AS692" i="26"/>
  <c r="AR692" i="26"/>
  <c r="AQ692" i="26"/>
  <c r="AP692" i="26"/>
  <c r="AO692" i="26"/>
  <c r="AN692" i="26"/>
  <c r="AM692" i="26"/>
  <c r="AL692" i="26"/>
  <c r="AK692" i="26"/>
  <c r="AJ692" i="26"/>
  <c r="AI692" i="26"/>
  <c r="AH692" i="26"/>
  <c r="AG692" i="26"/>
  <c r="AF692" i="26"/>
  <c r="AE692" i="26"/>
  <c r="AD692" i="26"/>
  <c r="AC692" i="26"/>
  <c r="AB692" i="26"/>
  <c r="AA692" i="26"/>
  <c r="Z692" i="26"/>
  <c r="Y692" i="26"/>
  <c r="X692" i="26"/>
  <c r="W692" i="26"/>
  <c r="V692" i="26"/>
  <c r="U692" i="26"/>
  <c r="T692" i="26"/>
  <c r="S692" i="26"/>
  <c r="R692" i="26"/>
  <c r="Q692" i="26"/>
  <c r="P692" i="26"/>
  <c r="O692" i="26"/>
  <c r="N692" i="26"/>
  <c r="M692" i="26"/>
  <c r="L692" i="26"/>
  <c r="K692" i="26"/>
  <c r="J692" i="26"/>
  <c r="BP691" i="26"/>
  <c r="BO691" i="26"/>
  <c r="BN691" i="26"/>
  <c r="BM691" i="26"/>
  <c r="BL691" i="26"/>
  <c r="BK691" i="26"/>
  <c r="BJ691" i="26"/>
  <c r="BI691" i="26"/>
  <c r="BH691" i="26"/>
  <c r="BG691" i="26"/>
  <c r="BF691" i="26"/>
  <c r="BE691" i="26"/>
  <c r="BD691" i="26"/>
  <c r="BC691" i="26"/>
  <c r="BB691" i="26"/>
  <c r="BA691" i="26"/>
  <c r="AZ691" i="26"/>
  <c r="AY691" i="26"/>
  <c r="AX691" i="26"/>
  <c r="AW691" i="26"/>
  <c r="AV691" i="26"/>
  <c r="AU691" i="26"/>
  <c r="AT691" i="26"/>
  <c r="AS691" i="26"/>
  <c r="AR691" i="26"/>
  <c r="AQ691" i="26"/>
  <c r="AP691" i="26"/>
  <c r="AO691" i="26"/>
  <c r="AN691" i="26"/>
  <c r="AM691" i="26"/>
  <c r="AL691" i="26"/>
  <c r="AK691" i="26"/>
  <c r="AJ691" i="26"/>
  <c r="AI691" i="26"/>
  <c r="AH691" i="26"/>
  <c r="AG691" i="26"/>
  <c r="AF691" i="26"/>
  <c r="AE691" i="26"/>
  <c r="AD691" i="26"/>
  <c r="AC691" i="26"/>
  <c r="AB691" i="26"/>
  <c r="AA691" i="26"/>
  <c r="Z691" i="26"/>
  <c r="Y691" i="26"/>
  <c r="X691" i="26"/>
  <c r="W691" i="26"/>
  <c r="V691" i="26"/>
  <c r="U691" i="26"/>
  <c r="T691" i="26"/>
  <c r="S691" i="26"/>
  <c r="R691" i="26"/>
  <c r="Q691" i="26"/>
  <c r="P691" i="26"/>
  <c r="O691" i="26"/>
  <c r="N691" i="26"/>
  <c r="M691" i="26"/>
  <c r="L691" i="26"/>
  <c r="K691" i="26"/>
  <c r="J691" i="26"/>
  <c r="BP690" i="26"/>
  <c r="BO690" i="26"/>
  <c r="BN690" i="26"/>
  <c r="BM690" i="26"/>
  <c r="BL690" i="26"/>
  <c r="BK690" i="26"/>
  <c r="BJ690" i="26"/>
  <c r="BI690" i="26"/>
  <c r="BH690" i="26"/>
  <c r="BG690" i="26"/>
  <c r="BF690" i="26"/>
  <c r="BE690" i="26"/>
  <c r="BD690" i="26"/>
  <c r="BC690" i="26"/>
  <c r="BB690" i="26"/>
  <c r="BA690" i="26"/>
  <c r="AZ690" i="26"/>
  <c r="AY690" i="26"/>
  <c r="AX690" i="26"/>
  <c r="AW690" i="26"/>
  <c r="AV690" i="26"/>
  <c r="AU690" i="26"/>
  <c r="AT690" i="26"/>
  <c r="AS690" i="26"/>
  <c r="AR690" i="26"/>
  <c r="AQ690" i="26"/>
  <c r="AP690" i="26"/>
  <c r="AO690" i="26"/>
  <c r="AN690" i="26"/>
  <c r="AM690" i="26"/>
  <c r="AL690" i="26"/>
  <c r="AK690" i="26"/>
  <c r="AJ690" i="26"/>
  <c r="AI690" i="26"/>
  <c r="AH690" i="26"/>
  <c r="AG690" i="26"/>
  <c r="AF690" i="26"/>
  <c r="AE690" i="26"/>
  <c r="AD690" i="26"/>
  <c r="AC690" i="26"/>
  <c r="AB690" i="26"/>
  <c r="AA690" i="26"/>
  <c r="Z690" i="26"/>
  <c r="Y690" i="26"/>
  <c r="X690" i="26"/>
  <c r="W690" i="26"/>
  <c r="V690" i="26"/>
  <c r="U690" i="26"/>
  <c r="T690" i="26"/>
  <c r="S690" i="26"/>
  <c r="R690" i="26"/>
  <c r="Q690" i="26"/>
  <c r="P690" i="26"/>
  <c r="O690" i="26"/>
  <c r="N690" i="26"/>
  <c r="M690" i="26"/>
  <c r="L690" i="26"/>
  <c r="K690" i="26"/>
  <c r="J690" i="26"/>
  <c r="BP689" i="26"/>
  <c r="BO689" i="26"/>
  <c r="BN689" i="26"/>
  <c r="BM689" i="26"/>
  <c r="BL689" i="26"/>
  <c r="BK689" i="26"/>
  <c r="BJ689" i="26"/>
  <c r="BI689" i="26"/>
  <c r="BH689" i="26"/>
  <c r="BG689" i="26"/>
  <c r="BF689" i="26"/>
  <c r="BE689" i="26"/>
  <c r="BD689" i="26"/>
  <c r="BC689" i="26"/>
  <c r="BB689" i="26"/>
  <c r="BA689" i="26"/>
  <c r="AZ689" i="26"/>
  <c r="AY689" i="26"/>
  <c r="AX689" i="26"/>
  <c r="AW689" i="26"/>
  <c r="AV689" i="26"/>
  <c r="AU689" i="26"/>
  <c r="AT689" i="26"/>
  <c r="AS689" i="26"/>
  <c r="AR689" i="26"/>
  <c r="AQ689" i="26"/>
  <c r="AP689" i="26"/>
  <c r="AO689" i="26"/>
  <c r="AN689" i="26"/>
  <c r="AM689" i="26"/>
  <c r="AL689" i="26"/>
  <c r="AK689" i="26"/>
  <c r="AJ689" i="26"/>
  <c r="AI689" i="26"/>
  <c r="AH689" i="26"/>
  <c r="AG689" i="26"/>
  <c r="AF689" i="26"/>
  <c r="AE689" i="26"/>
  <c r="AD689" i="26"/>
  <c r="AC689" i="26"/>
  <c r="AB689" i="26"/>
  <c r="AA689" i="26"/>
  <c r="Z689" i="26"/>
  <c r="Y689" i="26"/>
  <c r="X689" i="26"/>
  <c r="W689" i="26"/>
  <c r="V689" i="26"/>
  <c r="U689" i="26"/>
  <c r="T689" i="26"/>
  <c r="S689" i="26"/>
  <c r="R689" i="26"/>
  <c r="Q689" i="26"/>
  <c r="P689" i="26"/>
  <c r="O689" i="26"/>
  <c r="N689" i="26"/>
  <c r="M689" i="26"/>
  <c r="L689" i="26"/>
  <c r="K689" i="26"/>
  <c r="J689" i="26"/>
  <c r="BP688" i="26"/>
  <c r="BO688" i="26"/>
  <c r="BN688" i="26"/>
  <c r="BM688" i="26"/>
  <c r="BL688" i="26"/>
  <c r="BK688" i="26"/>
  <c r="BJ688" i="26"/>
  <c r="BI688" i="26"/>
  <c r="BH688" i="26"/>
  <c r="BG688" i="26"/>
  <c r="BF688" i="26"/>
  <c r="BE688" i="26"/>
  <c r="BD688" i="26"/>
  <c r="BC688" i="26"/>
  <c r="BB688" i="26"/>
  <c r="BA688" i="26"/>
  <c r="AZ688" i="26"/>
  <c r="AY688" i="26"/>
  <c r="AX688" i="26"/>
  <c r="AW688" i="26"/>
  <c r="AV688" i="26"/>
  <c r="AU688" i="26"/>
  <c r="AT688" i="26"/>
  <c r="AS688" i="26"/>
  <c r="AR688" i="26"/>
  <c r="AQ688" i="26"/>
  <c r="AP688" i="26"/>
  <c r="AO688" i="26"/>
  <c r="AN688" i="26"/>
  <c r="AM688" i="26"/>
  <c r="AL688" i="26"/>
  <c r="AK688" i="26"/>
  <c r="AJ688" i="26"/>
  <c r="AI688" i="26"/>
  <c r="AH688" i="26"/>
  <c r="AG688" i="26"/>
  <c r="AF688" i="26"/>
  <c r="AE688" i="26"/>
  <c r="AD688" i="26"/>
  <c r="AC688" i="26"/>
  <c r="AB688" i="26"/>
  <c r="AA688" i="26"/>
  <c r="Z688" i="26"/>
  <c r="Y688" i="26"/>
  <c r="X688" i="26"/>
  <c r="W688" i="26"/>
  <c r="V688" i="26"/>
  <c r="U688" i="26"/>
  <c r="T688" i="26"/>
  <c r="S688" i="26"/>
  <c r="R688" i="26"/>
  <c r="Q688" i="26"/>
  <c r="P688" i="26"/>
  <c r="O688" i="26"/>
  <c r="N688" i="26"/>
  <c r="M688" i="26"/>
  <c r="L688" i="26"/>
  <c r="K688" i="26"/>
  <c r="J688" i="26"/>
  <c r="BP687" i="26"/>
  <c r="BO687" i="26"/>
  <c r="BN687" i="26"/>
  <c r="BM687" i="26"/>
  <c r="BL687" i="26"/>
  <c r="BK687" i="26"/>
  <c r="BJ687" i="26"/>
  <c r="BI687" i="26"/>
  <c r="BH687" i="26"/>
  <c r="BG687" i="26"/>
  <c r="BF687" i="26"/>
  <c r="BE687" i="26"/>
  <c r="BD687" i="26"/>
  <c r="BC687" i="26"/>
  <c r="BB687" i="26"/>
  <c r="BA687" i="26"/>
  <c r="AZ687" i="26"/>
  <c r="AY687" i="26"/>
  <c r="AX687" i="26"/>
  <c r="AW687" i="26"/>
  <c r="AV687" i="26"/>
  <c r="AU687" i="26"/>
  <c r="AT687" i="26"/>
  <c r="AS687" i="26"/>
  <c r="AR687" i="26"/>
  <c r="AQ687" i="26"/>
  <c r="AP687" i="26"/>
  <c r="AO687" i="26"/>
  <c r="AN687" i="26"/>
  <c r="AM687" i="26"/>
  <c r="AL687" i="26"/>
  <c r="AK687" i="26"/>
  <c r="AJ687" i="26"/>
  <c r="AI687" i="26"/>
  <c r="AH687" i="26"/>
  <c r="AG687" i="26"/>
  <c r="AF687" i="26"/>
  <c r="AE687" i="26"/>
  <c r="AD687" i="26"/>
  <c r="AC687" i="26"/>
  <c r="AB687" i="26"/>
  <c r="AA687" i="26"/>
  <c r="Z687" i="26"/>
  <c r="Y687" i="26"/>
  <c r="X687" i="26"/>
  <c r="W687" i="26"/>
  <c r="V687" i="26"/>
  <c r="U687" i="26"/>
  <c r="T687" i="26"/>
  <c r="S687" i="26"/>
  <c r="R687" i="26"/>
  <c r="Q687" i="26"/>
  <c r="P687" i="26"/>
  <c r="O687" i="26"/>
  <c r="N687" i="26"/>
  <c r="M687" i="26"/>
  <c r="L687" i="26"/>
  <c r="K687" i="26"/>
  <c r="J687" i="26"/>
  <c r="BP686" i="26"/>
  <c r="BO686" i="26"/>
  <c r="BN686" i="26"/>
  <c r="BM686" i="26"/>
  <c r="BL686" i="26"/>
  <c r="BK686" i="26"/>
  <c r="BJ686" i="26"/>
  <c r="BI686" i="26"/>
  <c r="BH686" i="26"/>
  <c r="BG686" i="26"/>
  <c r="BF686" i="26"/>
  <c r="BE686" i="26"/>
  <c r="BD686" i="26"/>
  <c r="BC686" i="26"/>
  <c r="BB686" i="26"/>
  <c r="BA686" i="26"/>
  <c r="AZ686" i="26"/>
  <c r="AY686" i="26"/>
  <c r="AX686" i="26"/>
  <c r="AW686" i="26"/>
  <c r="AV686" i="26"/>
  <c r="AU686" i="26"/>
  <c r="AT686" i="26"/>
  <c r="AS686" i="26"/>
  <c r="AR686" i="26"/>
  <c r="AQ686" i="26"/>
  <c r="AP686" i="26"/>
  <c r="AO686" i="26"/>
  <c r="AN686" i="26"/>
  <c r="AM686" i="26"/>
  <c r="AL686" i="26"/>
  <c r="AK686" i="26"/>
  <c r="AJ686" i="26"/>
  <c r="AI686" i="26"/>
  <c r="AH686" i="26"/>
  <c r="AG686" i="26"/>
  <c r="AF686" i="26"/>
  <c r="AE686" i="26"/>
  <c r="AD686" i="26"/>
  <c r="AC686" i="26"/>
  <c r="AB686" i="26"/>
  <c r="AA686" i="26"/>
  <c r="Z686" i="26"/>
  <c r="Y686" i="26"/>
  <c r="X686" i="26"/>
  <c r="W686" i="26"/>
  <c r="V686" i="26"/>
  <c r="U686" i="26"/>
  <c r="T686" i="26"/>
  <c r="S686" i="26"/>
  <c r="R686" i="26"/>
  <c r="Q686" i="26"/>
  <c r="P686" i="26"/>
  <c r="O686" i="26"/>
  <c r="N686" i="26"/>
  <c r="M686" i="26"/>
  <c r="L686" i="26"/>
  <c r="K686" i="26"/>
  <c r="J686" i="26"/>
  <c r="BP685" i="26"/>
  <c r="BO685" i="26"/>
  <c r="BN685" i="26"/>
  <c r="BM685" i="26"/>
  <c r="BL685" i="26"/>
  <c r="BK685" i="26"/>
  <c r="BJ685" i="26"/>
  <c r="BI685" i="26"/>
  <c r="BH685" i="26"/>
  <c r="BG685" i="26"/>
  <c r="BF685" i="26"/>
  <c r="BE685" i="26"/>
  <c r="BD685" i="26"/>
  <c r="BC685" i="26"/>
  <c r="BB685" i="26"/>
  <c r="BA685" i="26"/>
  <c r="AZ685" i="26"/>
  <c r="AY685" i="26"/>
  <c r="AX685" i="26"/>
  <c r="AW685" i="26"/>
  <c r="AV685" i="26"/>
  <c r="AU685" i="26"/>
  <c r="AT685" i="26"/>
  <c r="AS685" i="26"/>
  <c r="AR685" i="26"/>
  <c r="AQ685" i="26"/>
  <c r="AP685" i="26"/>
  <c r="AO685" i="26"/>
  <c r="AN685" i="26"/>
  <c r="AM685" i="26"/>
  <c r="AL685" i="26"/>
  <c r="AK685" i="26"/>
  <c r="AJ685" i="26"/>
  <c r="AI685" i="26"/>
  <c r="AH685" i="26"/>
  <c r="AG685" i="26"/>
  <c r="AF685" i="26"/>
  <c r="AE685" i="26"/>
  <c r="AD685" i="26"/>
  <c r="AC685" i="26"/>
  <c r="AB685" i="26"/>
  <c r="AA685" i="26"/>
  <c r="Z685" i="26"/>
  <c r="Y685" i="26"/>
  <c r="X685" i="26"/>
  <c r="W685" i="26"/>
  <c r="V685" i="26"/>
  <c r="U685" i="26"/>
  <c r="T685" i="26"/>
  <c r="S685" i="26"/>
  <c r="R685" i="26"/>
  <c r="Q685" i="26"/>
  <c r="P685" i="26"/>
  <c r="O685" i="26"/>
  <c r="N685" i="26"/>
  <c r="M685" i="26"/>
  <c r="L685" i="26"/>
  <c r="K685" i="26"/>
  <c r="J685" i="26"/>
  <c r="BP684" i="26"/>
  <c r="BO684" i="26"/>
  <c r="BN684" i="26"/>
  <c r="BM684" i="26"/>
  <c r="BL684" i="26"/>
  <c r="BK684" i="26"/>
  <c r="BJ684" i="26"/>
  <c r="BI684" i="26"/>
  <c r="BH684" i="26"/>
  <c r="BG684" i="26"/>
  <c r="BF684" i="26"/>
  <c r="BE684" i="26"/>
  <c r="BD684" i="26"/>
  <c r="BC684" i="26"/>
  <c r="BB684" i="26"/>
  <c r="BA684" i="26"/>
  <c r="AZ684" i="26"/>
  <c r="AY684" i="26"/>
  <c r="AX684" i="26"/>
  <c r="AW684" i="26"/>
  <c r="AV684" i="26"/>
  <c r="AU684" i="26"/>
  <c r="AT684" i="26"/>
  <c r="AS684" i="26"/>
  <c r="AR684" i="26"/>
  <c r="AQ684" i="26"/>
  <c r="AP684" i="26"/>
  <c r="AO684" i="26"/>
  <c r="AN684" i="26"/>
  <c r="AM684" i="26"/>
  <c r="AL684" i="26"/>
  <c r="AK684" i="26"/>
  <c r="AJ684" i="26"/>
  <c r="AI684" i="26"/>
  <c r="AH684" i="26"/>
  <c r="AG684" i="26"/>
  <c r="AF684" i="26"/>
  <c r="AE684" i="26"/>
  <c r="AD684" i="26"/>
  <c r="AC684" i="26"/>
  <c r="AB684" i="26"/>
  <c r="AA684" i="26"/>
  <c r="Z684" i="26"/>
  <c r="Y684" i="26"/>
  <c r="X684" i="26"/>
  <c r="W684" i="26"/>
  <c r="V684" i="26"/>
  <c r="U684" i="26"/>
  <c r="T684" i="26"/>
  <c r="S684" i="26"/>
  <c r="R684" i="26"/>
  <c r="Q684" i="26"/>
  <c r="P684" i="26"/>
  <c r="O684" i="26"/>
  <c r="N684" i="26"/>
  <c r="M684" i="26"/>
  <c r="L684" i="26"/>
  <c r="K684" i="26"/>
  <c r="J684" i="26"/>
  <c r="BP683" i="26"/>
  <c r="BO683" i="26"/>
  <c r="BN683" i="26"/>
  <c r="BM683" i="26"/>
  <c r="BL683" i="26"/>
  <c r="BK683" i="26"/>
  <c r="BJ683" i="26"/>
  <c r="BI683" i="26"/>
  <c r="BH683" i="26"/>
  <c r="BG683" i="26"/>
  <c r="BF683" i="26"/>
  <c r="BE683" i="26"/>
  <c r="BD683" i="26"/>
  <c r="BC683" i="26"/>
  <c r="BB683" i="26"/>
  <c r="BA683" i="26"/>
  <c r="AZ683" i="26"/>
  <c r="AY683" i="26"/>
  <c r="AX683" i="26"/>
  <c r="AW683" i="26"/>
  <c r="AV683" i="26"/>
  <c r="AU683" i="26"/>
  <c r="AT683" i="26"/>
  <c r="AS683" i="26"/>
  <c r="AR683" i="26"/>
  <c r="AQ683" i="26"/>
  <c r="AP683" i="26"/>
  <c r="AO683" i="26"/>
  <c r="AN683" i="26"/>
  <c r="AM683" i="26"/>
  <c r="AL683" i="26"/>
  <c r="AK683" i="26"/>
  <c r="AJ683" i="26"/>
  <c r="AI683" i="26"/>
  <c r="AH683" i="26"/>
  <c r="AG683" i="26"/>
  <c r="AF683" i="26"/>
  <c r="AE683" i="26"/>
  <c r="AD683" i="26"/>
  <c r="AC683" i="26"/>
  <c r="AB683" i="26"/>
  <c r="AA683" i="26"/>
  <c r="Z683" i="26"/>
  <c r="Y683" i="26"/>
  <c r="X683" i="26"/>
  <c r="W683" i="26"/>
  <c r="V683" i="26"/>
  <c r="U683" i="26"/>
  <c r="T683" i="26"/>
  <c r="S683" i="26"/>
  <c r="R683" i="26"/>
  <c r="Q683" i="26"/>
  <c r="P683" i="26"/>
  <c r="O683" i="26"/>
  <c r="N683" i="26"/>
  <c r="M683" i="26"/>
  <c r="L683" i="26"/>
  <c r="K683" i="26"/>
  <c r="J683" i="26"/>
  <c r="BP682" i="26"/>
  <c r="BO682" i="26"/>
  <c r="BN682" i="26"/>
  <c r="BM682" i="26"/>
  <c r="BL682" i="26"/>
  <c r="BK682" i="26"/>
  <c r="BJ682" i="26"/>
  <c r="BI682" i="26"/>
  <c r="BH682" i="26"/>
  <c r="BG682" i="26"/>
  <c r="BF682" i="26"/>
  <c r="BE682" i="26"/>
  <c r="BD682" i="26"/>
  <c r="BC682" i="26"/>
  <c r="BB682" i="26"/>
  <c r="BA682" i="26"/>
  <c r="AZ682" i="26"/>
  <c r="AY682" i="26"/>
  <c r="AX682" i="26"/>
  <c r="AW682" i="26"/>
  <c r="AV682" i="26"/>
  <c r="AU682" i="26"/>
  <c r="AT682" i="26"/>
  <c r="AS682" i="26"/>
  <c r="AR682" i="26"/>
  <c r="AQ682" i="26"/>
  <c r="AP682" i="26"/>
  <c r="AO682" i="26"/>
  <c r="AN682" i="26"/>
  <c r="AM682" i="26"/>
  <c r="AL682" i="26"/>
  <c r="AK682" i="26"/>
  <c r="AJ682" i="26"/>
  <c r="AI682" i="26"/>
  <c r="AH682" i="26"/>
  <c r="AG682" i="26"/>
  <c r="AF682" i="26"/>
  <c r="AE682" i="26"/>
  <c r="AD682" i="26"/>
  <c r="AC682" i="26"/>
  <c r="AB682" i="26"/>
  <c r="AA682" i="26"/>
  <c r="Z682" i="26"/>
  <c r="Y682" i="26"/>
  <c r="X682" i="26"/>
  <c r="W682" i="26"/>
  <c r="V682" i="26"/>
  <c r="U682" i="26"/>
  <c r="T682" i="26"/>
  <c r="S682" i="26"/>
  <c r="R682" i="26"/>
  <c r="Q682" i="26"/>
  <c r="P682" i="26"/>
  <c r="O682" i="26"/>
  <c r="N682" i="26"/>
  <c r="M682" i="26"/>
  <c r="L682" i="26"/>
  <c r="K682" i="26"/>
  <c r="J682" i="26"/>
  <c r="BP681" i="26"/>
  <c r="BO681" i="26"/>
  <c r="BN681" i="26"/>
  <c r="BM681" i="26"/>
  <c r="BL681" i="26"/>
  <c r="BK681" i="26"/>
  <c r="BJ681" i="26"/>
  <c r="BI681" i="26"/>
  <c r="BH681" i="26"/>
  <c r="BG681" i="26"/>
  <c r="BF681" i="26"/>
  <c r="BE681" i="26"/>
  <c r="BD681" i="26"/>
  <c r="BC681" i="26"/>
  <c r="BB681" i="26"/>
  <c r="BA681" i="26"/>
  <c r="AZ681" i="26"/>
  <c r="AY681" i="26"/>
  <c r="AX681" i="26"/>
  <c r="AW681" i="26"/>
  <c r="AV681" i="26"/>
  <c r="AU681" i="26"/>
  <c r="AT681" i="26"/>
  <c r="AS681" i="26"/>
  <c r="AR681" i="26"/>
  <c r="AQ681" i="26"/>
  <c r="AP681" i="26"/>
  <c r="AO681" i="26"/>
  <c r="AN681" i="26"/>
  <c r="AM681" i="26"/>
  <c r="AL681" i="26"/>
  <c r="AK681" i="26"/>
  <c r="AJ681" i="26"/>
  <c r="AI681" i="26"/>
  <c r="AH681" i="26"/>
  <c r="AG681" i="26"/>
  <c r="AF681" i="26"/>
  <c r="AE681" i="26"/>
  <c r="AD681" i="26"/>
  <c r="AC681" i="26"/>
  <c r="AB681" i="26"/>
  <c r="AA681" i="26"/>
  <c r="Z681" i="26"/>
  <c r="Y681" i="26"/>
  <c r="X681" i="26"/>
  <c r="W681" i="26"/>
  <c r="V681" i="26"/>
  <c r="U681" i="26"/>
  <c r="T681" i="26"/>
  <c r="S681" i="26"/>
  <c r="R681" i="26"/>
  <c r="Q681" i="26"/>
  <c r="P681" i="26"/>
  <c r="O681" i="26"/>
  <c r="N681" i="26"/>
  <c r="M681" i="26"/>
  <c r="L681" i="26"/>
  <c r="K681" i="26"/>
  <c r="J681" i="26"/>
  <c r="BP680" i="26"/>
  <c r="BO680" i="26"/>
  <c r="BN680" i="26"/>
  <c r="BM680" i="26"/>
  <c r="BL680" i="26"/>
  <c r="BK680" i="26"/>
  <c r="BJ680" i="26"/>
  <c r="BI680" i="26"/>
  <c r="BH680" i="26"/>
  <c r="BG680" i="26"/>
  <c r="BF680" i="26"/>
  <c r="BE680" i="26"/>
  <c r="BD680" i="26"/>
  <c r="BC680" i="26"/>
  <c r="BB680" i="26"/>
  <c r="BA680" i="26"/>
  <c r="AZ680" i="26"/>
  <c r="AY680" i="26"/>
  <c r="AX680" i="26"/>
  <c r="AW680" i="26"/>
  <c r="AV680" i="26"/>
  <c r="AU680" i="26"/>
  <c r="AT680" i="26"/>
  <c r="AS680" i="26"/>
  <c r="AR680" i="26"/>
  <c r="AQ680" i="26"/>
  <c r="AP680" i="26"/>
  <c r="AO680" i="26"/>
  <c r="AN680" i="26"/>
  <c r="AM680" i="26"/>
  <c r="AL680" i="26"/>
  <c r="AK680" i="26"/>
  <c r="AJ680" i="26"/>
  <c r="AI680" i="26"/>
  <c r="AH680" i="26"/>
  <c r="AG680" i="26"/>
  <c r="AF680" i="26"/>
  <c r="AE680" i="26"/>
  <c r="AD680" i="26"/>
  <c r="AC680" i="26"/>
  <c r="AB680" i="26"/>
  <c r="AA680" i="26"/>
  <c r="Z680" i="26"/>
  <c r="Y680" i="26"/>
  <c r="X680" i="26"/>
  <c r="W680" i="26"/>
  <c r="V680" i="26"/>
  <c r="U680" i="26"/>
  <c r="T680" i="26"/>
  <c r="S680" i="26"/>
  <c r="R680" i="26"/>
  <c r="Q680" i="26"/>
  <c r="P680" i="26"/>
  <c r="O680" i="26"/>
  <c r="N680" i="26"/>
  <c r="M680" i="26"/>
  <c r="L680" i="26"/>
  <c r="K680" i="26"/>
  <c r="J680" i="26"/>
  <c r="BP679" i="26"/>
  <c r="BO679" i="26"/>
  <c r="BN679" i="26"/>
  <c r="BM679" i="26"/>
  <c r="BL679" i="26"/>
  <c r="BK679" i="26"/>
  <c r="BJ679" i="26"/>
  <c r="BI679" i="26"/>
  <c r="BH679" i="26"/>
  <c r="BG679" i="26"/>
  <c r="BF679" i="26"/>
  <c r="BE679" i="26"/>
  <c r="BD679" i="26"/>
  <c r="BC679" i="26"/>
  <c r="BB679" i="26"/>
  <c r="BA679" i="26"/>
  <c r="AZ679" i="26"/>
  <c r="AY679" i="26"/>
  <c r="AX679" i="26"/>
  <c r="AW679" i="26"/>
  <c r="AV679" i="26"/>
  <c r="AU679" i="26"/>
  <c r="AT679" i="26"/>
  <c r="AS679" i="26"/>
  <c r="AR679" i="26"/>
  <c r="AQ679" i="26"/>
  <c r="AP679" i="26"/>
  <c r="AO679" i="26"/>
  <c r="AN679" i="26"/>
  <c r="AM679" i="26"/>
  <c r="AL679" i="26"/>
  <c r="AK679" i="26"/>
  <c r="AJ679" i="26"/>
  <c r="AI679" i="26"/>
  <c r="AH679" i="26"/>
  <c r="AG679" i="26"/>
  <c r="AF679" i="26"/>
  <c r="AE679" i="26"/>
  <c r="AD679" i="26"/>
  <c r="AC679" i="26"/>
  <c r="AB679" i="26"/>
  <c r="AA679" i="26"/>
  <c r="Z679" i="26"/>
  <c r="Y679" i="26"/>
  <c r="X679" i="26"/>
  <c r="W679" i="26"/>
  <c r="V679" i="26"/>
  <c r="U679" i="26"/>
  <c r="T679" i="26"/>
  <c r="S679" i="26"/>
  <c r="R679" i="26"/>
  <c r="Q679" i="26"/>
  <c r="P679" i="26"/>
  <c r="O679" i="26"/>
  <c r="N679" i="26"/>
  <c r="M679" i="26"/>
  <c r="L679" i="26"/>
  <c r="K679" i="26"/>
  <c r="J679" i="26"/>
  <c r="BP678" i="26"/>
  <c r="BO678" i="26"/>
  <c r="BN678" i="26"/>
  <c r="BM678" i="26"/>
  <c r="BL678" i="26"/>
  <c r="BK678" i="26"/>
  <c r="BJ678" i="26"/>
  <c r="BI678" i="26"/>
  <c r="BH678" i="26"/>
  <c r="BG678" i="26"/>
  <c r="BF678" i="26"/>
  <c r="BE678" i="26"/>
  <c r="BD678" i="26"/>
  <c r="BC678" i="26"/>
  <c r="BB678" i="26"/>
  <c r="BA678" i="26"/>
  <c r="AZ678" i="26"/>
  <c r="AY678" i="26"/>
  <c r="AX678" i="26"/>
  <c r="AW678" i="26"/>
  <c r="AV678" i="26"/>
  <c r="AU678" i="26"/>
  <c r="AT678" i="26"/>
  <c r="AS678" i="26"/>
  <c r="AR678" i="26"/>
  <c r="AQ678" i="26"/>
  <c r="AP678" i="26"/>
  <c r="AO678" i="26"/>
  <c r="AN678" i="26"/>
  <c r="AM678" i="26"/>
  <c r="AL678" i="26"/>
  <c r="AK678" i="26"/>
  <c r="AJ678" i="26"/>
  <c r="AI678" i="26"/>
  <c r="AH678" i="26"/>
  <c r="AG678" i="26"/>
  <c r="AF678" i="26"/>
  <c r="AE678" i="26"/>
  <c r="AD678" i="26"/>
  <c r="AC678" i="26"/>
  <c r="AB678" i="26"/>
  <c r="AA678" i="26"/>
  <c r="Z678" i="26"/>
  <c r="Y678" i="26"/>
  <c r="X678" i="26"/>
  <c r="W678" i="26"/>
  <c r="V678" i="26"/>
  <c r="U678" i="26"/>
  <c r="T678" i="26"/>
  <c r="S678" i="26"/>
  <c r="R678" i="26"/>
  <c r="Q678" i="26"/>
  <c r="P678" i="26"/>
  <c r="O678" i="26"/>
  <c r="N678" i="26"/>
  <c r="M678" i="26"/>
  <c r="L678" i="26"/>
  <c r="K678" i="26"/>
  <c r="J678" i="26"/>
  <c r="BP677" i="26"/>
  <c r="BO677" i="26"/>
  <c r="BN677" i="26"/>
  <c r="BM677" i="26"/>
  <c r="BL677" i="26"/>
  <c r="BK677" i="26"/>
  <c r="BJ677" i="26"/>
  <c r="BI677" i="26"/>
  <c r="BH677" i="26"/>
  <c r="BG677" i="26"/>
  <c r="BF677" i="26"/>
  <c r="BE677" i="26"/>
  <c r="BD677" i="26"/>
  <c r="BC677" i="26"/>
  <c r="BB677" i="26"/>
  <c r="BA677" i="26"/>
  <c r="AZ677" i="26"/>
  <c r="AY677" i="26"/>
  <c r="AX677" i="26"/>
  <c r="AW677" i="26"/>
  <c r="AV677" i="26"/>
  <c r="AU677" i="26"/>
  <c r="AT677" i="26"/>
  <c r="AS677" i="26"/>
  <c r="AR677" i="26"/>
  <c r="AQ677" i="26"/>
  <c r="AP677" i="26"/>
  <c r="AO677" i="26"/>
  <c r="AN677" i="26"/>
  <c r="AM677" i="26"/>
  <c r="AL677" i="26"/>
  <c r="AK677" i="26"/>
  <c r="AJ677" i="26"/>
  <c r="AI677" i="26"/>
  <c r="AH677" i="26"/>
  <c r="AG677" i="26"/>
  <c r="AF677" i="26"/>
  <c r="AE677" i="26"/>
  <c r="AD677" i="26"/>
  <c r="AC677" i="26"/>
  <c r="AB677" i="26"/>
  <c r="AA677" i="26"/>
  <c r="Z677" i="26"/>
  <c r="Y677" i="26"/>
  <c r="X677" i="26"/>
  <c r="W677" i="26"/>
  <c r="V677" i="26"/>
  <c r="U677" i="26"/>
  <c r="T677" i="26"/>
  <c r="S677" i="26"/>
  <c r="R677" i="26"/>
  <c r="Q677" i="26"/>
  <c r="P677" i="26"/>
  <c r="O677" i="26"/>
  <c r="N677" i="26"/>
  <c r="M677" i="26"/>
  <c r="L677" i="26"/>
  <c r="K677" i="26"/>
  <c r="J677" i="26"/>
  <c r="BP676" i="26"/>
  <c r="BO676" i="26"/>
  <c r="BN676" i="26"/>
  <c r="BM676" i="26"/>
  <c r="BL676" i="26"/>
  <c r="BK676" i="26"/>
  <c r="BJ676" i="26"/>
  <c r="BI676" i="26"/>
  <c r="BH676" i="26"/>
  <c r="BG676" i="26"/>
  <c r="BF676" i="26"/>
  <c r="BE676" i="26"/>
  <c r="BD676" i="26"/>
  <c r="BC676" i="26"/>
  <c r="BB676" i="26"/>
  <c r="BA676" i="26"/>
  <c r="AZ676" i="26"/>
  <c r="AY676" i="26"/>
  <c r="AX676" i="26"/>
  <c r="AW676" i="26"/>
  <c r="AV676" i="26"/>
  <c r="AU676" i="26"/>
  <c r="AT676" i="26"/>
  <c r="AS676" i="26"/>
  <c r="AR676" i="26"/>
  <c r="AQ676" i="26"/>
  <c r="AP676" i="26"/>
  <c r="AO676" i="26"/>
  <c r="AN676" i="26"/>
  <c r="AM676" i="26"/>
  <c r="AL676" i="26"/>
  <c r="AK676" i="26"/>
  <c r="AJ676" i="26"/>
  <c r="AI676" i="26"/>
  <c r="AH676" i="26"/>
  <c r="AG676" i="26"/>
  <c r="AF676" i="26"/>
  <c r="AE676" i="26"/>
  <c r="AD676" i="26"/>
  <c r="AC676" i="26"/>
  <c r="AB676" i="26"/>
  <c r="AA676" i="26"/>
  <c r="Z676" i="26"/>
  <c r="Y676" i="26"/>
  <c r="X676" i="26"/>
  <c r="W676" i="26"/>
  <c r="V676" i="26"/>
  <c r="U676" i="26"/>
  <c r="T676" i="26"/>
  <c r="S676" i="26"/>
  <c r="R676" i="26"/>
  <c r="Q676" i="26"/>
  <c r="P676" i="26"/>
  <c r="O676" i="26"/>
  <c r="N676" i="26"/>
  <c r="M676" i="26"/>
  <c r="L676" i="26"/>
  <c r="K676" i="26"/>
  <c r="J676" i="26"/>
  <c r="BP675" i="26"/>
  <c r="BO675" i="26"/>
  <c r="BN675" i="26"/>
  <c r="BM675" i="26"/>
  <c r="BL675" i="26"/>
  <c r="BK675" i="26"/>
  <c r="BJ675" i="26"/>
  <c r="BI675" i="26"/>
  <c r="BH675" i="26"/>
  <c r="BG675" i="26"/>
  <c r="BF675" i="26"/>
  <c r="BE675" i="26"/>
  <c r="BD675" i="26"/>
  <c r="BC675" i="26"/>
  <c r="BB675" i="26"/>
  <c r="BA675" i="26"/>
  <c r="AZ675" i="26"/>
  <c r="AY675" i="26"/>
  <c r="AX675" i="26"/>
  <c r="AW675" i="26"/>
  <c r="AV675" i="26"/>
  <c r="AU675" i="26"/>
  <c r="AT675" i="26"/>
  <c r="AS675" i="26"/>
  <c r="AR675" i="26"/>
  <c r="AQ675" i="26"/>
  <c r="AP675" i="26"/>
  <c r="AO675" i="26"/>
  <c r="AN675" i="26"/>
  <c r="AM675" i="26"/>
  <c r="AL675" i="26"/>
  <c r="AK675" i="26"/>
  <c r="AJ675" i="26"/>
  <c r="AI675" i="26"/>
  <c r="AH675" i="26"/>
  <c r="AG675" i="26"/>
  <c r="AF675" i="26"/>
  <c r="AE675" i="26"/>
  <c r="AD675" i="26"/>
  <c r="AC675" i="26"/>
  <c r="AB675" i="26"/>
  <c r="AA675" i="26"/>
  <c r="Z675" i="26"/>
  <c r="Y675" i="26"/>
  <c r="X675" i="26"/>
  <c r="W675" i="26"/>
  <c r="V675" i="26"/>
  <c r="U675" i="26"/>
  <c r="T675" i="26"/>
  <c r="S675" i="26"/>
  <c r="R675" i="26"/>
  <c r="Q675" i="26"/>
  <c r="P675" i="26"/>
  <c r="O675" i="26"/>
  <c r="N675" i="26"/>
  <c r="M675" i="26"/>
  <c r="L675" i="26"/>
  <c r="K675" i="26"/>
  <c r="J675" i="26"/>
  <c r="BP674" i="26"/>
  <c r="BO674" i="26"/>
  <c r="BN674" i="26"/>
  <c r="BM674" i="26"/>
  <c r="BL674" i="26"/>
  <c r="BK674" i="26"/>
  <c r="BJ674" i="26"/>
  <c r="BI674" i="26"/>
  <c r="BH674" i="26"/>
  <c r="BG674" i="26"/>
  <c r="BF674" i="26"/>
  <c r="BE674" i="26"/>
  <c r="BD674" i="26"/>
  <c r="BC674" i="26"/>
  <c r="BB674" i="26"/>
  <c r="BA674" i="26"/>
  <c r="AZ674" i="26"/>
  <c r="AY674" i="26"/>
  <c r="AX674" i="26"/>
  <c r="AW674" i="26"/>
  <c r="AV674" i="26"/>
  <c r="AU674" i="26"/>
  <c r="AT674" i="26"/>
  <c r="AS674" i="26"/>
  <c r="AR674" i="26"/>
  <c r="AQ674" i="26"/>
  <c r="AP674" i="26"/>
  <c r="AO674" i="26"/>
  <c r="AN674" i="26"/>
  <c r="AM674" i="26"/>
  <c r="AL674" i="26"/>
  <c r="AK674" i="26"/>
  <c r="AJ674" i="26"/>
  <c r="AI674" i="26"/>
  <c r="AH674" i="26"/>
  <c r="AG674" i="26"/>
  <c r="AF674" i="26"/>
  <c r="AE674" i="26"/>
  <c r="AD674" i="26"/>
  <c r="AC674" i="26"/>
  <c r="AB674" i="26"/>
  <c r="AA674" i="26"/>
  <c r="Z674" i="26"/>
  <c r="Y674" i="26"/>
  <c r="X674" i="26"/>
  <c r="W674" i="26"/>
  <c r="V674" i="26"/>
  <c r="U674" i="26"/>
  <c r="T674" i="26"/>
  <c r="S674" i="26"/>
  <c r="R674" i="26"/>
  <c r="Q674" i="26"/>
  <c r="P674" i="26"/>
  <c r="O674" i="26"/>
  <c r="N674" i="26"/>
  <c r="M674" i="26"/>
  <c r="L674" i="26"/>
  <c r="K674" i="26"/>
  <c r="J674" i="26"/>
  <c r="BP673" i="26"/>
  <c r="BO673" i="26"/>
  <c r="BN673" i="26"/>
  <c r="BM673" i="26"/>
  <c r="BL673" i="26"/>
  <c r="BK673" i="26"/>
  <c r="BJ673" i="26"/>
  <c r="BI673" i="26"/>
  <c r="BH673" i="26"/>
  <c r="BG673" i="26"/>
  <c r="BF673" i="26"/>
  <c r="BE673" i="26"/>
  <c r="BD673" i="26"/>
  <c r="BC673" i="26"/>
  <c r="BB673" i="26"/>
  <c r="BA673" i="26"/>
  <c r="AZ673" i="26"/>
  <c r="AY673" i="26"/>
  <c r="AX673" i="26"/>
  <c r="AW673" i="26"/>
  <c r="AV673" i="26"/>
  <c r="AU673" i="26"/>
  <c r="AT673" i="26"/>
  <c r="AS673" i="26"/>
  <c r="AR673" i="26"/>
  <c r="AQ673" i="26"/>
  <c r="AP673" i="26"/>
  <c r="AO673" i="26"/>
  <c r="AN673" i="26"/>
  <c r="AM673" i="26"/>
  <c r="AL673" i="26"/>
  <c r="AK673" i="26"/>
  <c r="AJ673" i="26"/>
  <c r="AI673" i="26"/>
  <c r="AH673" i="26"/>
  <c r="AG673" i="26"/>
  <c r="AF673" i="26"/>
  <c r="AE673" i="26"/>
  <c r="AD673" i="26"/>
  <c r="AC673" i="26"/>
  <c r="AB673" i="26"/>
  <c r="AA673" i="26"/>
  <c r="Z673" i="26"/>
  <c r="Y673" i="26"/>
  <c r="X673" i="26"/>
  <c r="W673" i="26"/>
  <c r="V673" i="26"/>
  <c r="U673" i="26"/>
  <c r="T673" i="26"/>
  <c r="S673" i="26"/>
  <c r="R673" i="26"/>
  <c r="Q673" i="26"/>
  <c r="P673" i="26"/>
  <c r="O673" i="26"/>
  <c r="N673" i="26"/>
  <c r="M673" i="26"/>
  <c r="L673" i="26"/>
  <c r="K673" i="26"/>
  <c r="J673" i="26"/>
  <c r="BP672" i="26"/>
  <c r="BO672" i="26"/>
  <c r="BN672" i="26"/>
  <c r="BM672" i="26"/>
  <c r="BL672" i="26"/>
  <c r="BK672" i="26"/>
  <c r="BJ672" i="26"/>
  <c r="BI672" i="26"/>
  <c r="BH672" i="26"/>
  <c r="BG672" i="26"/>
  <c r="BF672" i="26"/>
  <c r="BE672" i="26"/>
  <c r="BD672" i="26"/>
  <c r="BC672" i="26"/>
  <c r="BB672" i="26"/>
  <c r="BA672" i="26"/>
  <c r="AZ672" i="26"/>
  <c r="AY672" i="26"/>
  <c r="AX672" i="26"/>
  <c r="AW672" i="26"/>
  <c r="AV672" i="26"/>
  <c r="AU672" i="26"/>
  <c r="AT672" i="26"/>
  <c r="AS672" i="26"/>
  <c r="AR672" i="26"/>
  <c r="AQ672" i="26"/>
  <c r="AP672" i="26"/>
  <c r="AO672" i="26"/>
  <c r="AN672" i="26"/>
  <c r="AM672" i="26"/>
  <c r="AL672" i="26"/>
  <c r="AK672" i="26"/>
  <c r="AJ672" i="26"/>
  <c r="AI672" i="26"/>
  <c r="AH672" i="26"/>
  <c r="AG672" i="26"/>
  <c r="AF672" i="26"/>
  <c r="AE672" i="26"/>
  <c r="AD672" i="26"/>
  <c r="AC672" i="26"/>
  <c r="AB672" i="26"/>
  <c r="AA672" i="26"/>
  <c r="Z672" i="26"/>
  <c r="Y672" i="26"/>
  <c r="X672" i="26"/>
  <c r="W672" i="26"/>
  <c r="V672" i="26"/>
  <c r="U672" i="26"/>
  <c r="T672" i="26"/>
  <c r="S672" i="26"/>
  <c r="R672" i="26"/>
  <c r="Q672" i="26"/>
  <c r="P672" i="26"/>
  <c r="O672" i="26"/>
  <c r="N672" i="26"/>
  <c r="M672" i="26"/>
  <c r="L672" i="26"/>
  <c r="K672" i="26"/>
  <c r="J672" i="26"/>
  <c r="BP671" i="26"/>
  <c r="BO671" i="26"/>
  <c r="BN671" i="26"/>
  <c r="BM671" i="26"/>
  <c r="BL671" i="26"/>
  <c r="BK671" i="26"/>
  <c r="BJ671" i="26"/>
  <c r="BI671" i="26"/>
  <c r="BH671" i="26"/>
  <c r="BG671" i="26"/>
  <c r="BF671" i="26"/>
  <c r="BE671" i="26"/>
  <c r="BD671" i="26"/>
  <c r="BC671" i="26"/>
  <c r="BB671" i="26"/>
  <c r="BA671" i="26"/>
  <c r="AZ671" i="26"/>
  <c r="AY671" i="26"/>
  <c r="AX671" i="26"/>
  <c r="AW671" i="26"/>
  <c r="AV671" i="26"/>
  <c r="AU671" i="26"/>
  <c r="AT671" i="26"/>
  <c r="AS671" i="26"/>
  <c r="AR671" i="26"/>
  <c r="AQ671" i="26"/>
  <c r="AP671" i="26"/>
  <c r="AO671" i="26"/>
  <c r="AN671" i="26"/>
  <c r="AM671" i="26"/>
  <c r="AL671" i="26"/>
  <c r="AK671" i="26"/>
  <c r="AJ671" i="26"/>
  <c r="AI671" i="26"/>
  <c r="AH671" i="26"/>
  <c r="AG671" i="26"/>
  <c r="AF671" i="26"/>
  <c r="AE671" i="26"/>
  <c r="AD671" i="26"/>
  <c r="AC671" i="26"/>
  <c r="AB671" i="26"/>
  <c r="AA671" i="26"/>
  <c r="Z671" i="26"/>
  <c r="Y671" i="26"/>
  <c r="X671" i="26"/>
  <c r="W671" i="26"/>
  <c r="V671" i="26"/>
  <c r="U671" i="26"/>
  <c r="T671" i="26"/>
  <c r="S671" i="26"/>
  <c r="R671" i="26"/>
  <c r="Q671" i="26"/>
  <c r="P671" i="26"/>
  <c r="O671" i="26"/>
  <c r="N671" i="26"/>
  <c r="M671" i="26"/>
  <c r="L671" i="26"/>
  <c r="K671" i="26"/>
  <c r="J671" i="26"/>
  <c r="BP670" i="26"/>
  <c r="BO670" i="26"/>
  <c r="BN670" i="26"/>
  <c r="BM670" i="26"/>
  <c r="BL670" i="26"/>
  <c r="BK670" i="26"/>
  <c r="BJ670" i="26"/>
  <c r="BI670" i="26"/>
  <c r="BH670" i="26"/>
  <c r="BG670" i="26"/>
  <c r="BF670" i="26"/>
  <c r="BE670" i="26"/>
  <c r="BD670" i="26"/>
  <c r="BC670" i="26"/>
  <c r="BB670" i="26"/>
  <c r="BA670" i="26"/>
  <c r="AZ670" i="26"/>
  <c r="AY670" i="26"/>
  <c r="AX670" i="26"/>
  <c r="AW670" i="26"/>
  <c r="AV670" i="26"/>
  <c r="AU670" i="26"/>
  <c r="AT670" i="26"/>
  <c r="AS670" i="26"/>
  <c r="AR670" i="26"/>
  <c r="AQ670" i="26"/>
  <c r="AP670" i="26"/>
  <c r="AO670" i="26"/>
  <c r="AN670" i="26"/>
  <c r="AM670" i="26"/>
  <c r="AL670" i="26"/>
  <c r="AK670" i="26"/>
  <c r="AJ670" i="26"/>
  <c r="AI670" i="26"/>
  <c r="AH670" i="26"/>
  <c r="AG670" i="26"/>
  <c r="AF670" i="26"/>
  <c r="AE670" i="26"/>
  <c r="AD670" i="26"/>
  <c r="AC670" i="26"/>
  <c r="AB670" i="26"/>
  <c r="AA670" i="26"/>
  <c r="Z670" i="26"/>
  <c r="Y670" i="26"/>
  <c r="X670" i="26"/>
  <c r="W670" i="26"/>
  <c r="V670" i="26"/>
  <c r="U670" i="26"/>
  <c r="T670" i="26"/>
  <c r="S670" i="26"/>
  <c r="R670" i="26"/>
  <c r="Q670" i="26"/>
  <c r="P670" i="26"/>
  <c r="O670" i="26"/>
  <c r="N670" i="26"/>
  <c r="M670" i="26"/>
  <c r="L670" i="26"/>
  <c r="K670" i="26"/>
  <c r="J670" i="26"/>
  <c r="BP669" i="26"/>
  <c r="BO669" i="26"/>
  <c r="BN669" i="26"/>
  <c r="BM669" i="26"/>
  <c r="BL669" i="26"/>
  <c r="BK669" i="26"/>
  <c r="BJ669" i="26"/>
  <c r="BI669" i="26"/>
  <c r="BH669" i="26"/>
  <c r="BG669" i="26"/>
  <c r="BF669" i="26"/>
  <c r="BE669" i="26"/>
  <c r="BD669" i="26"/>
  <c r="BC669" i="26"/>
  <c r="BB669" i="26"/>
  <c r="BA669" i="26"/>
  <c r="AZ669" i="26"/>
  <c r="AY669" i="26"/>
  <c r="AX669" i="26"/>
  <c r="AW669" i="26"/>
  <c r="AV669" i="26"/>
  <c r="AU669" i="26"/>
  <c r="AT669" i="26"/>
  <c r="AS669" i="26"/>
  <c r="AR669" i="26"/>
  <c r="AQ669" i="26"/>
  <c r="AP669" i="26"/>
  <c r="AO669" i="26"/>
  <c r="AN669" i="26"/>
  <c r="AM669" i="26"/>
  <c r="AL669" i="26"/>
  <c r="AK669" i="26"/>
  <c r="AJ669" i="26"/>
  <c r="AI669" i="26"/>
  <c r="AH669" i="26"/>
  <c r="AG669" i="26"/>
  <c r="AF669" i="26"/>
  <c r="AE669" i="26"/>
  <c r="AD669" i="26"/>
  <c r="AC669" i="26"/>
  <c r="AB669" i="26"/>
  <c r="AA669" i="26"/>
  <c r="Z669" i="26"/>
  <c r="Y669" i="26"/>
  <c r="X669" i="26"/>
  <c r="W669" i="26"/>
  <c r="V669" i="26"/>
  <c r="U669" i="26"/>
  <c r="T669" i="26"/>
  <c r="S669" i="26"/>
  <c r="R669" i="26"/>
  <c r="Q669" i="26"/>
  <c r="P669" i="26"/>
  <c r="O669" i="26"/>
  <c r="N669" i="26"/>
  <c r="M669" i="26"/>
  <c r="L669" i="26"/>
  <c r="K669" i="26"/>
  <c r="J669" i="26"/>
  <c r="BP668" i="26"/>
  <c r="BO668" i="26"/>
  <c r="BN668" i="26"/>
  <c r="BM668" i="26"/>
  <c r="BL668" i="26"/>
  <c r="BK668" i="26"/>
  <c r="BJ668" i="26"/>
  <c r="BI668" i="26"/>
  <c r="BH668" i="26"/>
  <c r="BG668" i="26"/>
  <c r="BF668" i="26"/>
  <c r="BE668" i="26"/>
  <c r="BD668" i="26"/>
  <c r="BC668" i="26"/>
  <c r="BB668" i="26"/>
  <c r="BA668" i="26"/>
  <c r="AZ668" i="26"/>
  <c r="AY668" i="26"/>
  <c r="AX668" i="26"/>
  <c r="AW668" i="26"/>
  <c r="AV668" i="26"/>
  <c r="AU668" i="26"/>
  <c r="AT668" i="26"/>
  <c r="AS668" i="26"/>
  <c r="AR668" i="26"/>
  <c r="AQ668" i="26"/>
  <c r="AP668" i="26"/>
  <c r="AO668" i="26"/>
  <c r="AN668" i="26"/>
  <c r="AM668" i="26"/>
  <c r="AL668" i="26"/>
  <c r="AK668" i="26"/>
  <c r="AJ668" i="26"/>
  <c r="AI668" i="26"/>
  <c r="AH668" i="26"/>
  <c r="AG668" i="26"/>
  <c r="AF668" i="26"/>
  <c r="AE668" i="26"/>
  <c r="AD668" i="26"/>
  <c r="AC668" i="26"/>
  <c r="AB668" i="26"/>
  <c r="AA668" i="26"/>
  <c r="Z668" i="26"/>
  <c r="Y668" i="26"/>
  <c r="X668" i="26"/>
  <c r="W668" i="26"/>
  <c r="V668" i="26"/>
  <c r="U668" i="26"/>
  <c r="T668" i="26"/>
  <c r="S668" i="26"/>
  <c r="R668" i="26"/>
  <c r="Q668" i="26"/>
  <c r="P668" i="26"/>
  <c r="O668" i="26"/>
  <c r="N668" i="26"/>
  <c r="M668" i="26"/>
  <c r="L668" i="26"/>
  <c r="K668" i="26"/>
  <c r="J668" i="26"/>
  <c r="BP667" i="26"/>
  <c r="BO667" i="26"/>
  <c r="BN667" i="26"/>
  <c r="BM667" i="26"/>
  <c r="BL667" i="26"/>
  <c r="BK667" i="26"/>
  <c r="BJ667" i="26"/>
  <c r="BI667" i="26"/>
  <c r="BH667" i="26"/>
  <c r="BG667" i="26"/>
  <c r="BF667" i="26"/>
  <c r="BE667" i="26"/>
  <c r="BD667" i="26"/>
  <c r="BC667" i="26"/>
  <c r="BB667" i="26"/>
  <c r="BA667" i="26"/>
  <c r="AZ667" i="26"/>
  <c r="AY667" i="26"/>
  <c r="AX667" i="26"/>
  <c r="AW667" i="26"/>
  <c r="AV667" i="26"/>
  <c r="AU667" i="26"/>
  <c r="AT667" i="26"/>
  <c r="AS667" i="26"/>
  <c r="AR667" i="26"/>
  <c r="AQ667" i="26"/>
  <c r="AP667" i="26"/>
  <c r="AO667" i="26"/>
  <c r="AN667" i="26"/>
  <c r="AM667" i="26"/>
  <c r="AL667" i="26"/>
  <c r="AK667" i="26"/>
  <c r="AJ667" i="26"/>
  <c r="AI667" i="26"/>
  <c r="AH667" i="26"/>
  <c r="AG667" i="26"/>
  <c r="AF667" i="26"/>
  <c r="AE667" i="26"/>
  <c r="AD667" i="26"/>
  <c r="AC667" i="26"/>
  <c r="AB667" i="26"/>
  <c r="AA667" i="26"/>
  <c r="Z667" i="26"/>
  <c r="Y667" i="26"/>
  <c r="X667" i="26"/>
  <c r="W667" i="26"/>
  <c r="V667" i="26"/>
  <c r="U667" i="26"/>
  <c r="T667" i="26"/>
  <c r="S667" i="26"/>
  <c r="R667" i="26"/>
  <c r="Q667" i="26"/>
  <c r="P667" i="26"/>
  <c r="O667" i="26"/>
  <c r="N667" i="26"/>
  <c r="M667" i="26"/>
  <c r="L667" i="26"/>
  <c r="K667" i="26"/>
  <c r="J667" i="26"/>
  <c r="BP666" i="26"/>
  <c r="BO666" i="26"/>
  <c r="BN666" i="26"/>
  <c r="BM666" i="26"/>
  <c r="BL666" i="26"/>
  <c r="BK666" i="26"/>
  <c r="BJ666" i="26"/>
  <c r="BI666" i="26"/>
  <c r="BH666" i="26"/>
  <c r="BG666" i="26"/>
  <c r="BF666" i="26"/>
  <c r="BE666" i="26"/>
  <c r="BD666" i="26"/>
  <c r="BC666" i="26"/>
  <c r="BB666" i="26"/>
  <c r="BA666" i="26"/>
  <c r="AZ666" i="26"/>
  <c r="AY666" i="26"/>
  <c r="AX666" i="26"/>
  <c r="AW666" i="26"/>
  <c r="AV666" i="26"/>
  <c r="AU666" i="26"/>
  <c r="AT666" i="26"/>
  <c r="AS666" i="26"/>
  <c r="AR666" i="26"/>
  <c r="AQ666" i="26"/>
  <c r="AP666" i="26"/>
  <c r="AO666" i="26"/>
  <c r="AN666" i="26"/>
  <c r="AM666" i="26"/>
  <c r="AL666" i="26"/>
  <c r="AK666" i="26"/>
  <c r="AJ666" i="26"/>
  <c r="AI666" i="26"/>
  <c r="AH666" i="26"/>
  <c r="AG666" i="26"/>
  <c r="AF666" i="26"/>
  <c r="AE666" i="26"/>
  <c r="AD666" i="26"/>
  <c r="AC666" i="26"/>
  <c r="AB666" i="26"/>
  <c r="AA666" i="26"/>
  <c r="Z666" i="26"/>
  <c r="Y666" i="26"/>
  <c r="X666" i="26"/>
  <c r="W666" i="26"/>
  <c r="V666" i="26"/>
  <c r="U666" i="26"/>
  <c r="T666" i="26"/>
  <c r="S666" i="26"/>
  <c r="R666" i="26"/>
  <c r="Q666" i="26"/>
  <c r="P666" i="26"/>
  <c r="O666" i="26"/>
  <c r="N666" i="26"/>
  <c r="M666" i="26"/>
  <c r="L666" i="26"/>
  <c r="K666" i="26"/>
  <c r="J666" i="26"/>
  <c r="BP665" i="26"/>
  <c r="BO665" i="26"/>
  <c r="BN665" i="26"/>
  <c r="BM665" i="26"/>
  <c r="BL665" i="26"/>
  <c r="BK665" i="26"/>
  <c r="BJ665" i="26"/>
  <c r="BI665" i="26"/>
  <c r="BH665" i="26"/>
  <c r="BG665" i="26"/>
  <c r="BF665" i="26"/>
  <c r="BE665" i="26"/>
  <c r="BD665" i="26"/>
  <c r="BC665" i="26"/>
  <c r="BB665" i="26"/>
  <c r="BA665" i="26"/>
  <c r="AZ665" i="26"/>
  <c r="AY665" i="26"/>
  <c r="AX665" i="26"/>
  <c r="AW665" i="26"/>
  <c r="AV665" i="26"/>
  <c r="AU665" i="26"/>
  <c r="AT665" i="26"/>
  <c r="AS665" i="26"/>
  <c r="AR665" i="26"/>
  <c r="AQ665" i="26"/>
  <c r="AP665" i="26"/>
  <c r="AO665" i="26"/>
  <c r="AN665" i="26"/>
  <c r="AM665" i="26"/>
  <c r="AL665" i="26"/>
  <c r="AK665" i="26"/>
  <c r="AJ665" i="26"/>
  <c r="AI665" i="26"/>
  <c r="AH665" i="26"/>
  <c r="AG665" i="26"/>
  <c r="AF665" i="26"/>
  <c r="AE665" i="26"/>
  <c r="AD665" i="26"/>
  <c r="AC665" i="26"/>
  <c r="AB665" i="26"/>
  <c r="AA665" i="26"/>
  <c r="Z665" i="26"/>
  <c r="Y665" i="26"/>
  <c r="X665" i="26"/>
  <c r="W665" i="26"/>
  <c r="V665" i="26"/>
  <c r="U665" i="26"/>
  <c r="T665" i="26"/>
  <c r="S665" i="26"/>
  <c r="R665" i="26"/>
  <c r="Q665" i="26"/>
  <c r="P665" i="26"/>
  <c r="O665" i="26"/>
  <c r="N665" i="26"/>
  <c r="M665" i="26"/>
  <c r="L665" i="26"/>
  <c r="K665" i="26"/>
  <c r="J665" i="26"/>
  <c r="BP664" i="26"/>
  <c r="BO664" i="26"/>
  <c r="BN664" i="26"/>
  <c r="BM664" i="26"/>
  <c r="BL664" i="26"/>
  <c r="BK664" i="26"/>
  <c r="BJ664" i="26"/>
  <c r="BI664" i="26"/>
  <c r="BH664" i="26"/>
  <c r="BG664" i="26"/>
  <c r="BF664" i="26"/>
  <c r="BE664" i="26"/>
  <c r="BD664" i="26"/>
  <c r="BC664" i="26"/>
  <c r="BB664" i="26"/>
  <c r="BA664" i="26"/>
  <c r="AZ664" i="26"/>
  <c r="AY664" i="26"/>
  <c r="AX664" i="26"/>
  <c r="AW664" i="26"/>
  <c r="AV664" i="26"/>
  <c r="AU664" i="26"/>
  <c r="AT664" i="26"/>
  <c r="AS664" i="26"/>
  <c r="AR664" i="26"/>
  <c r="AQ664" i="26"/>
  <c r="AP664" i="26"/>
  <c r="AO664" i="26"/>
  <c r="AN664" i="26"/>
  <c r="AM664" i="26"/>
  <c r="AL664" i="26"/>
  <c r="AK664" i="26"/>
  <c r="AJ664" i="26"/>
  <c r="AI664" i="26"/>
  <c r="AH664" i="26"/>
  <c r="AG664" i="26"/>
  <c r="AF664" i="26"/>
  <c r="AE664" i="26"/>
  <c r="AD664" i="26"/>
  <c r="AC664" i="26"/>
  <c r="AB664" i="26"/>
  <c r="AA664" i="26"/>
  <c r="Z664" i="26"/>
  <c r="Y664" i="26"/>
  <c r="X664" i="26"/>
  <c r="W664" i="26"/>
  <c r="V664" i="26"/>
  <c r="U664" i="26"/>
  <c r="T664" i="26"/>
  <c r="S664" i="26"/>
  <c r="R664" i="26"/>
  <c r="Q664" i="26"/>
  <c r="P664" i="26"/>
  <c r="O664" i="26"/>
  <c r="N664" i="26"/>
  <c r="M664" i="26"/>
  <c r="L664" i="26"/>
  <c r="K664" i="26"/>
  <c r="J664" i="26"/>
  <c r="BP663" i="26"/>
  <c r="BO663" i="26"/>
  <c r="BN663" i="26"/>
  <c r="BM663" i="26"/>
  <c r="BL663" i="26"/>
  <c r="BK663" i="26"/>
  <c r="BJ663" i="26"/>
  <c r="BI663" i="26"/>
  <c r="BH663" i="26"/>
  <c r="BG663" i="26"/>
  <c r="BF663" i="26"/>
  <c r="BE663" i="26"/>
  <c r="BD663" i="26"/>
  <c r="BC663" i="26"/>
  <c r="BB663" i="26"/>
  <c r="BA663" i="26"/>
  <c r="AZ663" i="26"/>
  <c r="AY663" i="26"/>
  <c r="AX663" i="26"/>
  <c r="AW663" i="26"/>
  <c r="AV663" i="26"/>
  <c r="AU663" i="26"/>
  <c r="AT663" i="26"/>
  <c r="AS663" i="26"/>
  <c r="AR663" i="26"/>
  <c r="AQ663" i="26"/>
  <c r="AP663" i="26"/>
  <c r="AO663" i="26"/>
  <c r="AN663" i="26"/>
  <c r="AM663" i="26"/>
  <c r="AL663" i="26"/>
  <c r="AK663" i="26"/>
  <c r="AJ663" i="26"/>
  <c r="AI663" i="26"/>
  <c r="AH663" i="26"/>
  <c r="AG663" i="26"/>
  <c r="AF663" i="26"/>
  <c r="AE663" i="26"/>
  <c r="AD663" i="26"/>
  <c r="AC663" i="26"/>
  <c r="AB663" i="26"/>
  <c r="AA663" i="26"/>
  <c r="Z663" i="26"/>
  <c r="Y663" i="26"/>
  <c r="X663" i="26"/>
  <c r="W663" i="26"/>
  <c r="V663" i="26"/>
  <c r="U663" i="26"/>
  <c r="T663" i="26"/>
  <c r="S663" i="26"/>
  <c r="R663" i="26"/>
  <c r="Q663" i="26"/>
  <c r="P663" i="26"/>
  <c r="O663" i="26"/>
  <c r="N663" i="26"/>
  <c r="M663" i="26"/>
  <c r="L663" i="26"/>
  <c r="K663" i="26"/>
  <c r="J663" i="26"/>
  <c r="BP662" i="26"/>
  <c r="BO662" i="26"/>
  <c r="BN662" i="26"/>
  <c r="BM662" i="26"/>
  <c r="BL662" i="26"/>
  <c r="BK662" i="26"/>
  <c r="BJ662" i="26"/>
  <c r="BI662" i="26"/>
  <c r="BH662" i="26"/>
  <c r="BG662" i="26"/>
  <c r="BF662" i="26"/>
  <c r="BE662" i="26"/>
  <c r="BD662" i="26"/>
  <c r="BC662" i="26"/>
  <c r="BB662" i="26"/>
  <c r="BA662" i="26"/>
  <c r="AZ662" i="26"/>
  <c r="AY662" i="26"/>
  <c r="AX662" i="26"/>
  <c r="AW662" i="26"/>
  <c r="AV662" i="26"/>
  <c r="AU662" i="26"/>
  <c r="AT662" i="26"/>
  <c r="AS662" i="26"/>
  <c r="AR662" i="26"/>
  <c r="AQ662" i="26"/>
  <c r="AP662" i="26"/>
  <c r="AO662" i="26"/>
  <c r="AN662" i="26"/>
  <c r="AM662" i="26"/>
  <c r="AL662" i="26"/>
  <c r="AK662" i="26"/>
  <c r="AJ662" i="26"/>
  <c r="AI662" i="26"/>
  <c r="AH662" i="26"/>
  <c r="AG662" i="26"/>
  <c r="AF662" i="26"/>
  <c r="AE662" i="26"/>
  <c r="AD662" i="26"/>
  <c r="AC662" i="26"/>
  <c r="AB662" i="26"/>
  <c r="AA662" i="26"/>
  <c r="Z662" i="26"/>
  <c r="Y662" i="26"/>
  <c r="X662" i="26"/>
  <c r="W662" i="26"/>
  <c r="V662" i="26"/>
  <c r="U662" i="26"/>
  <c r="T662" i="26"/>
  <c r="S662" i="26"/>
  <c r="R662" i="26"/>
  <c r="Q662" i="26"/>
  <c r="P662" i="26"/>
  <c r="O662" i="26"/>
  <c r="N662" i="26"/>
  <c r="M662" i="26"/>
  <c r="L662" i="26"/>
  <c r="K662" i="26"/>
  <c r="J662" i="26"/>
  <c r="BP661" i="26"/>
  <c r="BO661" i="26"/>
  <c r="BN661" i="26"/>
  <c r="BM661" i="26"/>
  <c r="BL661" i="26"/>
  <c r="BK661" i="26"/>
  <c r="BJ661" i="26"/>
  <c r="BI661" i="26"/>
  <c r="BH661" i="26"/>
  <c r="BG661" i="26"/>
  <c r="BF661" i="26"/>
  <c r="BE661" i="26"/>
  <c r="BD661" i="26"/>
  <c r="BC661" i="26"/>
  <c r="BB661" i="26"/>
  <c r="BA661" i="26"/>
  <c r="AZ661" i="26"/>
  <c r="AY661" i="26"/>
  <c r="AX661" i="26"/>
  <c r="AW661" i="26"/>
  <c r="AV661" i="26"/>
  <c r="AU661" i="26"/>
  <c r="AT661" i="26"/>
  <c r="AS661" i="26"/>
  <c r="AR661" i="26"/>
  <c r="AQ661" i="26"/>
  <c r="AP661" i="26"/>
  <c r="AO661" i="26"/>
  <c r="AN661" i="26"/>
  <c r="AM661" i="26"/>
  <c r="AL661" i="26"/>
  <c r="AK661" i="26"/>
  <c r="AJ661" i="26"/>
  <c r="AI661" i="26"/>
  <c r="AH661" i="26"/>
  <c r="AG661" i="26"/>
  <c r="AF661" i="26"/>
  <c r="AE661" i="26"/>
  <c r="AD661" i="26"/>
  <c r="AC661" i="26"/>
  <c r="AB661" i="26"/>
  <c r="AA661" i="26"/>
  <c r="Z661" i="26"/>
  <c r="Y661" i="26"/>
  <c r="X661" i="26"/>
  <c r="W661" i="26"/>
  <c r="V661" i="26"/>
  <c r="U661" i="26"/>
  <c r="T661" i="26"/>
  <c r="S661" i="26"/>
  <c r="R661" i="26"/>
  <c r="Q661" i="26"/>
  <c r="P661" i="26"/>
  <c r="O661" i="26"/>
  <c r="N661" i="26"/>
  <c r="M661" i="26"/>
  <c r="L661" i="26"/>
  <c r="K661" i="26"/>
  <c r="J661" i="26"/>
  <c r="BP660" i="26"/>
  <c r="BO660" i="26"/>
  <c r="BN660" i="26"/>
  <c r="BM660" i="26"/>
  <c r="BL660" i="26"/>
  <c r="BK660" i="26"/>
  <c r="BJ660" i="26"/>
  <c r="BI660" i="26"/>
  <c r="BH660" i="26"/>
  <c r="BG660" i="26"/>
  <c r="BF660" i="26"/>
  <c r="BE660" i="26"/>
  <c r="BD660" i="26"/>
  <c r="BC660" i="26"/>
  <c r="BB660" i="26"/>
  <c r="BA660" i="26"/>
  <c r="AZ660" i="26"/>
  <c r="AY660" i="26"/>
  <c r="AX660" i="26"/>
  <c r="AW660" i="26"/>
  <c r="AV660" i="26"/>
  <c r="AU660" i="26"/>
  <c r="AT660" i="26"/>
  <c r="AS660" i="26"/>
  <c r="AR660" i="26"/>
  <c r="AQ660" i="26"/>
  <c r="AP660" i="26"/>
  <c r="AO660" i="26"/>
  <c r="AN660" i="26"/>
  <c r="AM660" i="26"/>
  <c r="AL660" i="26"/>
  <c r="AK660" i="26"/>
  <c r="AJ660" i="26"/>
  <c r="AI660" i="26"/>
  <c r="AH660" i="26"/>
  <c r="AG660" i="26"/>
  <c r="AF660" i="26"/>
  <c r="AE660" i="26"/>
  <c r="AD660" i="26"/>
  <c r="AC660" i="26"/>
  <c r="AB660" i="26"/>
  <c r="AA660" i="26"/>
  <c r="Z660" i="26"/>
  <c r="Y660" i="26"/>
  <c r="X660" i="26"/>
  <c r="W660" i="26"/>
  <c r="V660" i="26"/>
  <c r="U660" i="26"/>
  <c r="T660" i="26"/>
  <c r="S660" i="26"/>
  <c r="R660" i="26"/>
  <c r="Q660" i="26"/>
  <c r="P660" i="26"/>
  <c r="O660" i="26"/>
  <c r="N660" i="26"/>
  <c r="M660" i="26"/>
  <c r="L660" i="26"/>
  <c r="K660" i="26"/>
  <c r="J660" i="26"/>
  <c r="BP659" i="26"/>
  <c r="BO659" i="26"/>
  <c r="BN659" i="26"/>
  <c r="BM659" i="26"/>
  <c r="BL659" i="26"/>
  <c r="BK659" i="26"/>
  <c r="BJ659" i="26"/>
  <c r="BI659" i="26"/>
  <c r="BH659" i="26"/>
  <c r="BG659" i="26"/>
  <c r="BF659" i="26"/>
  <c r="BE659" i="26"/>
  <c r="BD659" i="26"/>
  <c r="BC659" i="26"/>
  <c r="BB659" i="26"/>
  <c r="BA659" i="26"/>
  <c r="AZ659" i="26"/>
  <c r="AY659" i="26"/>
  <c r="AX659" i="26"/>
  <c r="AW659" i="26"/>
  <c r="AV659" i="26"/>
  <c r="AU659" i="26"/>
  <c r="AT659" i="26"/>
  <c r="AS659" i="26"/>
  <c r="AR659" i="26"/>
  <c r="AQ659" i="26"/>
  <c r="AP659" i="26"/>
  <c r="AO659" i="26"/>
  <c r="AN659" i="26"/>
  <c r="AM659" i="26"/>
  <c r="AL659" i="26"/>
  <c r="AK659" i="26"/>
  <c r="AJ659" i="26"/>
  <c r="AI659" i="26"/>
  <c r="AH659" i="26"/>
  <c r="AG659" i="26"/>
  <c r="AF659" i="26"/>
  <c r="AE659" i="26"/>
  <c r="AD659" i="26"/>
  <c r="AC659" i="26"/>
  <c r="AB659" i="26"/>
  <c r="AA659" i="26"/>
  <c r="Z659" i="26"/>
  <c r="Y659" i="26"/>
  <c r="X659" i="26"/>
  <c r="W659" i="26"/>
  <c r="V659" i="26"/>
  <c r="U659" i="26"/>
  <c r="T659" i="26"/>
  <c r="S659" i="26"/>
  <c r="R659" i="26"/>
  <c r="Q659" i="26"/>
  <c r="P659" i="26"/>
  <c r="O659" i="26"/>
  <c r="N659" i="26"/>
  <c r="M659" i="26"/>
  <c r="L659" i="26"/>
  <c r="K659" i="26"/>
  <c r="J659" i="26"/>
  <c r="BP658" i="26"/>
  <c r="BO658" i="26"/>
  <c r="BN658" i="26"/>
  <c r="BM658" i="26"/>
  <c r="BL658" i="26"/>
  <c r="BK658" i="26"/>
  <c r="BJ658" i="26"/>
  <c r="BI658" i="26"/>
  <c r="BH658" i="26"/>
  <c r="BG658" i="26"/>
  <c r="BF658" i="26"/>
  <c r="BE658" i="26"/>
  <c r="BD658" i="26"/>
  <c r="BC658" i="26"/>
  <c r="BB658" i="26"/>
  <c r="BA658" i="26"/>
  <c r="AZ658" i="26"/>
  <c r="AY658" i="26"/>
  <c r="AX658" i="26"/>
  <c r="AW658" i="26"/>
  <c r="AV658" i="26"/>
  <c r="AU658" i="26"/>
  <c r="AT658" i="26"/>
  <c r="AS658" i="26"/>
  <c r="AR658" i="26"/>
  <c r="AQ658" i="26"/>
  <c r="AP658" i="26"/>
  <c r="AO658" i="26"/>
  <c r="AN658" i="26"/>
  <c r="AM658" i="26"/>
  <c r="AL658" i="26"/>
  <c r="AK658" i="26"/>
  <c r="AJ658" i="26"/>
  <c r="AI658" i="26"/>
  <c r="AH658" i="26"/>
  <c r="AG658" i="26"/>
  <c r="AF658" i="26"/>
  <c r="AE658" i="26"/>
  <c r="AD658" i="26"/>
  <c r="AC658" i="26"/>
  <c r="AB658" i="26"/>
  <c r="AA658" i="26"/>
  <c r="Z658" i="26"/>
  <c r="Y658" i="26"/>
  <c r="X658" i="26"/>
  <c r="W658" i="26"/>
  <c r="V658" i="26"/>
  <c r="U658" i="26"/>
  <c r="T658" i="26"/>
  <c r="S658" i="26"/>
  <c r="R658" i="26"/>
  <c r="Q658" i="26"/>
  <c r="P658" i="26"/>
  <c r="O658" i="26"/>
  <c r="N658" i="26"/>
  <c r="M658" i="26"/>
  <c r="L658" i="26"/>
  <c r="K658" i="26"/>
  <c r="J658" i="26"/>
  <c r="BP657" i="26"/>
  <c r="BO657" i="26"/>
  <c r="BN657" i="26"/>
  <c r="BM657" i="26"/>
  <c r="BL657" i="26"/>
  <c r="BK657" i="26"/>
  <c r="BJ657" i="26"/>
  <c r="BI657" i="26"/>
  <c r="BH657" i="26"/>
  <c r="BG657" i="26"/>
  <c r="BF657" i="26"/>
  <c r="BE657" i="26"/>
  <c r="BD657" i="26"/>
  <c r="BC657" i="26"/>
  <c r="BB657" i="26"/>
  <c r="BA657" i="26"/>
  <c r="AZ657" i="26"/>
  <c r="AY657" i="26"/>
  <c r="AX657" i="26"/>
  <c r="AW657" i="26"/>
  <c r="AV657" i="26"/>
  <c r="AU657" i="26"/>
  <c r="AT657" i="26"/>
  <c r="AS657" i="26"/>
  <c r="AR657" i="26"/>
  <c r="AQ657" i="26"/>
  <c r="AP657" i="26"/>
  <c r="AO657" i="26"/>
  <c r="AN657" i="26"/>
  <c r="AM657" i="26"/>
  <c r="AL657" i="26"/>
  <c r="AK657" i="26"/>
  <c r="AJ657" i="26"/>
  <c r="AI657" i="26"/>
  <c r="AH657" i="26"/>
  <c r="AG657" i="26"/>
  <c r="AF657" i="26"/>
  <c r="AE657" i="26"/>
  <c r="AD657" i="26"/>
  <c r="AC657" i="26"/>
  <c r="AB657" i="26"/>
  <c r="AA657" i="26"/>
  <c r="Z657" i="26"/>
  <c r="Y657" i="26"/>
  <c r="X657" i="26"/>
  <c r="W657" i="26"/>
  <c r="V657" i="26"/>
  <c r="U657" i="26"/>
  <c r="T657" i="26"/>
  <c r="S657" i="26"/>
  <c r="R657" i="26"/>
  <c r="Q657" i="26"/>
  <c r="P657" i="26"/>
  <c r="O657" i="26"/>
  <c r="N657" i="26"/>
  <c r="M657" i="26"/>
  <c r="L657" i="26"/>
  <c r="K657" i="26"/>
  <c r="J657" i="26"/>
  <c r="BP656" i="26"/>
  <c r="BO656" i="26"/>
  <c r="BN656" i="26"/>
  <c r="BM656" i="26"/>
  <c r="BL656" i="26"/>
  <c r="BK656" i="26"/>
  <c r="BJ656" i="26"/>
  <c r="BI656" i="26"/>
  <c r="BH656" i="26"/>
  <c r="BG656" i="26"/>
  <c r="BF656" i="26"/>
  <c r="BE656" i="26"/>
  <c r="BD656" i="26"/>
  <c r="BC656" i="26"/>
  <c r="BB656" i="26"/>
  <c r="BA656" i="26"/>
  <c r="AZ656" i="26"/>
  <c r="AY656" i="26"/>
  <c r="AX656" i="26"/>
  <c r="AW656" i="26"/>
  <c r="AV656" i="26"/>
  <c r="AU656" i="26"/>
  <c r="AT656" i="26"/>
  <c r="AS656" i="26"/>
  <c r="AR656" i="26"/>
  <c r="AQ656" i="26"/>
  <c r="AP656" i="26"/>
  <c r="AO656" i="26"/>
  <c r="AN656" i="26"/>
  <c r="AM656" i="26"/>
  <c r="AL656" i="26"/>
  <c r="AK656" i="26"/>
  <c r="AJ656" i="26"/>
  <c r="AI656" i="26"/>
  <c r="AH656" i="26"/>
  <c r="AG656" i="26"/>
  <c r="AF656" i="26"/>
  <c r="AE656" i="26"/>
  <c r="AD656" i="26"/>
  <c r="AC656" i="26"/>
  <c r="AB656" i="26"/>
  <c r="AA656" i="26"/>
  <c r="Z656" i="26"/>
  <c r="Y656" i="26"/>
  <c r="X656" i="26"/>
  <c r="W656" i="26"/>
  <c r="V656" i="26"/>
  <c r="U656" i="26"/>
  <c r="T656" i="26"/>
  <c r="S656" i="26"/>
  <c r="R656" i="26"/>
  <c r="Q656" i="26"/>
  <c r="P656" i="26"/>
  <c r="O656" i="26"/>
  <c r="N656" i="26"/>
  <c r="M656" i="26"/>
  <c r="L656" i="26"/>
  <c r="K656" i="26"/>
  <c r="J656" i="26"/>
  <c r="BP655" i="26"/>
  <c r="BO655" i="26"/>
  <c r="BN655" i="26"/>
  <c r="BM655" i="26"/>
  <c r="BL655" i="26"/>
  <c r="BK655" i="26"/>
  <c r="BJ655" i="26"/>
  <c r="BI655" i="26"/>
  <c r="BH655" i="26"/>
  <c r="BG655" i="26"/>
  <c r="BF655" i="26"/>
  <c r="BE655" i="26"/>
  <c r="BD655" i="26"/>
  <c r="BC655" i="26"/>
  <c r="BB655" i="26"/>
  <c r="BA655" i="26"/>
  <c r="AZ655" i="26"/>
  <c r="AY655" i="26"/>
  <c r="AX655" i="26"/>
  <c r="AW655" i="26"/>
  <c r="AV655" i="26"/>
  <c r="AU655" i="26"/>
  <c r="AT655" i="26"/>
  <c r="AS655" i="26"/>
  <c r="AR655" i="26"/>
  <c r="AQ655" i="26"/>
  <c r="AP655" i="26"/>
  <c r="AO655" i="26"/>
  <c r="AN655" i="26"/>
  <c r="AM655" i="26"/>
  <c r="AL655" i="26"/>
  <c r="AK655" i="26"/>
  <c r="AJ655" i="26"/>
  <c r="AI655" i="26"/>
  <c r="AH655" i="26"/>
  <c r="AG655" i="26"/>
  <c r="AF655" i="26"/>
  <c r="AE655" i="26"/>
  <c r="AD655" i="26"/>
  <c r="AC655" i="26"/>
  <c r="AB655" i="26"/>
  <c r="AA655" i="26"/>
  <c r="Z655" i="26"/>
  <c r="Y655" i="26"/>
  <c r="X655" i="26"/>
  <c r="W655" i="26"/>
  <c r="V655" i="26"/>
  <c r="U655" i="26"/>
  <c r="T655" i="26"/>
  <c r="S655" i="26"/>
  <c r="R655" i="26"/>
  <c r="Q655" i="26"/>
  <c r="P655" i="26"/>
  <c r="O655" i="26"/>
  <c r="N655" i="26"/>
  <c r="M655" i="26"/>
  <c r="L655" i="26"/>
  <c r="K655" i="26"/>
  <c r="J655" i="26"/>
  <c r="BP654" i="26"/>
  <c r="BO654" i="26"/>
  <c r="BN654" i="26"/>
  <c r="BM654" i="26"/>
  <c r="BL654" i="26"/>
  <c r="BK654" i="26"/>
  <c r="BJ654" i="26"/>
  <c r="BI654" i="26"/>
  <c r="BH654" i="26"/>
  <c r="BG654" i="26"/>
  <c r="BF654" i="26"/>
  <c r="BE654" i="26"/>
  <c r="BD654" i="26"/>
  <c r="BC654" i="26"/>
  <c r="BB654" i="26"/>
  <c r="BA654" i="26"/>
  <c r="AZ654" i="26"/>
  <c r="AY654" i="26"/>
  <c r="AX654" i="26"/>
  <c r="AW654" i="26"/>
  <c r="AV654" i="26"/>
  <c r="AU654" i="26"/>
  <c r="AT654" i="26"/>
  <c r="AS654" i="26"/>
  <c r="AR654" i="26"/>
  <c r="AQ654" i="26"/>
  <c r="AP654" i="26"/>
  <c r="AO654" i="26"/>
  <c r="AN654" i="26"/>
  <c r="AM654" i="26"/>
  <c r="AL654" i="26"/>
  <c r="AK654" i="26"/>
  <c r="AJ654" i="26"/>
  <c r="AI654" i="26"/>
  <c r="AH654" i="26"/>
  <c r="AG654" i="26"/>
  <c r="AF654" i="26"/>
  <c r="AE654" i="26"/>
  <c r="AD654" i="26"/>
  <c r="AC654" i="26"/>
  <c r="AB654" i="26"/>
  <c r="AA654" i="26"/>
  <c r="Z654" i="26"/>
  <c r="Y654" i="26"/>
  <c r="X654" i="26"/>
  <c r="W654" i="26"/>
  <c r="V654" i="26"/>
  <c r="U654" i="26"/>
  <c r="T654" i="26"/>
  <c r="S654" i="26"/>
  <c r="R654" i="26"/>
  <c r="Q654" i="26"/>
  <c r="P654" i="26"/>
  <c r="O654" i="26"/>
  <c r="N654" i="26"/>
  <c r="M654" i="26"/>
  <c r="L654" i="26"/>
  <c r="K654" i="26"/>
  <c r="J654" i="26"/>
  <c r="BP653" i="26"/>
  <c r="BO653" i="26"/>
  <c r="BN653" i="26"/>
  <c r="BM653" i="26"/>
  <c r="BL653" i="26"/>
  <c r="BK653" i="26"/>
  <c r="BJ653" i="26"/>
  <c r="BI653" i="26"/>
  <c r="BH653" i="26"/>
  <c r="BG653" i="26"/>
  <c r="BF653" i="26"/>
  <c r="BE653" i="26"/>
  <c r="BD653" i="26"/>
  <c r="BC653" i="26"/>
  <c r="BB653" i="26"/>
  <c r="BA653" i="26"/>
  <c r="AZ653" i="26"/>
  <c r="AY653" i="26"/>
  <c r="AX653" i="26"/>
  <c r="AW653" i="26"/>
  <c r="AV653" i="26"/>
  <c r="AU653" i="26"/>
  <c r="AT653" i="26"/>
  <c r="AS653" i="26"/>
  <c r="AR653" i="26"/>
  <c r="AQ653" i="26"/>
  <c r="AP653" i="26"/>
  <c r="AO653" i="26"/>
  <c r="AN653" i="26"/>
  <c r="AM653" i="26"/>
  <c r="AL653" i="26"/>
  <c r="AK653" i="26"/>
  <c r="AJ653" i="26"/>
  <c r="AI653" i="26"/>
  <c r="AH653" i="26"/>
  <c r="AG653" i="26"/>
  <c r="AF653" i="26"/>
  <c r="AE653" i="26"/>
  <c r="AD653" i="26"/>
  <c r="AC653" i="26"/>
  <c r="AB653" i="26"/>
  <c r="AA653" i="26"/>
  <c r="Z653" i="26"/>
  <c r="Y653" i="26"/>
  <c r="X653" i="26"/>
  <c r="W653" i="26"/>
  <c r="V653" i="26"/>
  <c r="U653" i="26"/>
  <c r="T653" i="26"/>
  <c r="S653" i="26"/>
  <c r="R653" i="26"/>
  <c r="Q653" i="26"/>
  <c r="P653" i="26"/>
  <c r="O653" i="26"/>
  <c r="N653" i="26"/>
  <c r="M653" i="26"/>
  <c r="L653" i="26"/>
  <c r="K653" i="26"/>
  <c r="J653" i="26"/>
  <c r="BP652" i="26"/>
  <c r="BO652" i="26"/>
  <c r="BN652" i="26"/>
  <c r="BM652" i="26"/>
  <c r="BL652" i="26"/>
  <c r="BK652" i="26"/>
  <c r="BJ652" i="26"/>
  <c r="BI652" i="26"/>
  <c r="BH652" i="26"/>
  <c r="BG652" i="26"/>
  <c r="BF652" i="26"/>
  <c r="BE652" i="26"/>
  <c r="BD652" i="26"/>
  <c r="BC652" i="26"/>
  <c r="BB652" i="26"/>
  <c r="BA652" i="26"/>
  <c r="AZ652" i="26"/>
  <c r="AY652" i="26"/>
  <c r="AX652" i="26"/>
  <c r="AW652" i="26"/>
  <c r="AV652" i="26"/>
  <c r="AU652" i="26"/>
  <c r="AT652" i="26"/>
  <c r="AS652" i="26"/>
  <c r="AR652" i="26"/>
  <c r="AQ652" i="26"/>
  <c r="AP652" i="26"/>
  <c r="AO652" i="26"/>
  <c r="AN652" i="26"/>
  <c r="AM652" i="26"/>
  <c r="AL652" i="26"/>
  <c r="AK652" i="26"/>
  <c r="AJ652" i="26"/>
  <c r="AI652" i="26"/>
  <c r="AH652" i="26"/>
  <c r="AG652" i="26"/>
  <c r="AF652" i="26"/>
  <c r="AE652" i="26"/>
  <c r="AD652" i="26"/>
  <c r="AC652" i="26"/>
  <c r="AB652" i="26"/>
  <c r="AA652" i="26"/>
  <c r="Z652" i="26"/>
  <c r="Y652" i="26"/>
  <c r="X652" i="26"/>
  <c r="W652" i="26"/>
  <c r="V652" i="26"/>
  <c r="U652" i="26"/>
  <c r="T652" i="26"/>
  <c r="S652" i="26"/>
  <c r="R652" i="26"/>
  <c r="Q652" i="26"/>
  <c r="P652" i="26"/>
  <c r="O652" i="26"/>
  <c r="N652" i="26"/>
  <c r="M652" i="26"/>
  <c r="L652" i="26"/>
  <c r="K652" i="26"/>
  <c r="J652" i="26"/>
  <c r="BP651" i="26"/>
  <c r="BO651" i="26"/>
  <c r="BN651" i="26"/>
  <c r="BM651" i="26"/>
  <c r="BL651" i="26"/>
  <c r="BK651" i="26"/>
  <c r="BJ651" i="26"/>
  <c r="BI651" i="26"/>
  <c r="BH651" i="26"/>
  <c r="BG651" i="26"/>
  <c r="BF651" i="26"/>
  <c r="BE651" i="26"/>
  <c r="BD651" i="26"/>
  <c r="BC651" i="26"/>
  <c r="BB651" i="26"/>
  <c r="BA651" i="26"/>
  <c r="AZ651" i="26"/>
  <c r="AY651" i="26"/>
  <c r="AX651" i="26"/>
  <c r="AW651" i="26"/>
  <c r="AV651" i="26"/>
  <c r="AU651" i="26"/>
  <c r="AT651" i="26"/>
  <c r="AS651" i="26"/>
  <c r="AR651" i="26"/>
  <c r="AQ651" i="26"/>
  <c r="AP651" i="26"/>
  <c r="AO651" i="26"/>
  <c r="AN651" i="26"/>
  <c r="AM651" i="26"/>
  <c r="AL651" i="26"/>
  <c r="AK651" i="26"/>
  <c r="AJ651" i="26"/>
  <c r="AI651" i="26"/>
  <c r="AH651" i="26"/>
  <c r="AG651" i="26"/>
  <c r="AF651" i="26"/>
  <c r="AE651" i="26"/>
  <c r="AD651" i="26"/>
  <c r="AC651" i="26"/>
  <c r="AB651" i="26"/>
  <c r="AA651" i="26"/>
  <c r="Z651" i="26"/>
  <c r="Y651" i="26"/>
  <c r="X651" i="26"/>
  <c r="W651" i="26"/>
  <c r="V651" i="26"/>
  <c r="U651" i="26"/>
  <c r="T651" i="26"/>
  <c r="S651" i="26"/>
  <c r="R651" i="26"/>
  <c r="Q651" i="26"/>
  <c r="P651" i="26"/>
  <c r="O651" i="26"/>
  <c r="N651" i="26"/>
  <c r="M651" i="26"/>
  <c r="L651" i="26"/>
  <c r="K651" i="26"/>
  <c r="J651" i="26"/>
  <c r="BP650" i="26"/>
  <c r="BO650" i="26"/>
  <c r="BN650" i="26"/>
  <c r="BM650" i="26"/>
  <c r="BL650" i="26"/>
  <c r="BK650" i="26"/>
  <c r="BJ650" i="26"/>
  <c r="BI650" i="26"/>
  <c r="BH650" i="26"/>
  <c r="BG650" i="26"/>
  <c r="BF650" i="26"/>
  <c r="BE650" i="26"/>
  <c r="BD650" i="26"/>
  <c r="BC650" i="26"/>
  <c r="BB650" i="26"/>
  <c r="BA650" i="26"/>
  <c r="AZ650" i="26"/>
  <c r="AY650" i="26"/>
  <c r="AX650" i="26"/>
  <c r="AW650" i="26"/>
  <c r="AV650" i="26"/>
  <c r="AU650" i="26"/>
  <c r="AT650" i="26"/>
  <c r="AS650" i="26"/>
  <c r="AR650" i="26"/>
  <c r="AQ650" i="26"/>
  <c r="AP650" i="26"/>
  <c r="AO650" i="26"/>
  <c r="AN650" i="26"/>
  <c r="AM650" i="26"/>
  <c r="AL650" i="26"/>
  <c r="AK650" i="26"/>
  <c r="AJ650" i="26"/>
  <c r="AI650" i="26"/>
  <c r="AH650" i="26"/>
  <c r="AG650" i="26"/>
  <c r="AF650" i="26"/>
  <c r="AE650" i="26"/>
  <c r="AD650" i="26"/>
  <c r="AC650" i="26"/>
  <c r="AB650" i="26"/>
  <c r="AA650" i="26"/>
  <c r="Z650" i="26"/>
  <c r="Y650" i="26"/>
  <c r="X650" i="26"/>
  <c r="W650" i="26"/>
  <c r="V650" i="26"/>
  <c r="U650" i="26"/>
  <c r="T650" i="26"/>
  <c r="S650" i="26"/>
  <c r="R650" i="26"/>
  <c r="Q650" i="26"/>
  <c r="P650" i="26"/>
  <c r="O650" i="26"/>
  <c r="N650" i="26"/>
  <c r="M650" i="26"/>
  <c r="L650" i="26"/>
  <c r="K650" i="26"/>
  <c r="J650" i="26"/>
  <c r="BP649" i="26"/>
  <c r="BO649" i="26"/>
  <c r="BN649" i="26"/>
  <c r="BM649" i="26"/>
  <c r="BL649" i="26"/>
  <c r="BK649" i="26"/>
  <c r="BJ649" i="26"/>
  <c r="BI649" i="26"/>
  <c r="BH649" i="26"/>
  <c r="BG649" i="26"/>
  <c r="BF649" i="26"/>
  <c r="BE649" i="26"/>
  <c r="BD649" i="26"/>
  <c r="BC649" i="26"/>
  <c r="BB649" i="26"/>
  <c r="BA649" i="26"/>
  <c r="AZ649" i="26"/>
  <c r="AY649" i="26"/>
  <c r="AX649" i="26"/>
  <c r="AW649" i="26"/>
  <c r="AV649" i="26"/>
  <c r="AU649" i="26"/>
  <c r="AT649" i="26"/>
  <c r="AS649" i="26"/>
  <c r="AR649" i="26"/>
  <c r="AQ649" i="26"/>
  <c r="AP649" i="26"/>
  <c r="AO649" i="26"/>
  <c r="AN649" i="26"/>
  <c r="AM649" i="26"/>
  <c r="AL649" i="26"/>
  <c r="AK649" i="26"/>
  <c r="AJ649" i="26"/>
  <c r="AI649" i="26"/>
  <c r="AH649" i="26"/>
  <c r="AG649" i="26"/>
  <c r="AF649" i="26"/>
  <c r="AE649" i="26"/>
  <c r="AD649" i="26"/>
  <c r="AC649" i="26"/>
  <c r="AB649" i="26"/>
  <c r="AA649" i="26"/>
  <c r="Z649" i="26"/>
  <c r="Y649" i="26"/>
  <c r="X649" i="26"/>
  <c r="W649" i="26"/>
  <c r="V649" i="26"/>
  <c r="U649" i="26"/>
  <c r="T649" i="26"/>
  <c r="S649" i="26"/>
  <c r="R649" i="26"/>
  <c r="Q649" i="26"/>
  <c r="P649" i="26"/>
  <c r="O649" i="26"/>
  <c r="N649" i="26"/>
  <c r="M649" i="26"/>
  <c r="L649" i="26"/>
  <c r="K649" i="26"/>
  <c r="J649" i="26"/>
  <c r="BP648" i="26"/>
  <c r="BO648" i="26"/>
  <c r="BN648" i="26"/>
  <c r="BM648" i="26"/>
  <c r="BL648" i="26"/>
  <c r="BK648" i="26"/>
  <c r="BJ648" i="26"/>
  <c r="BI648" i="26"/>
  <c r="BH648" i="26"/>
  <c r="BG648" i="26"/>
  <c r="BF648" i="26"/>
  <c r="BE648" i="26"/>
  <c r="BD648" i="26"/>
  <c r="BC648" i="26"/>
  <c r="BB648" i="26"/>
  <c r="BA648" i="26"/>
  <c r="AZ648" i="26"/>
  <c r="AY648" i="26"/>
  <c r="AX648" i="26"/>
  <c r="AW648" i="26"/>
  <c r="AV648" i="26"/>
  <c r="AU648" i="26"/>
  <c r="AT648" i="26"/>
  <c r="AS648" i="26"/>
  <c r="AR648" i="26"/>
  <c r="AQ648" i="26"/>
  <c r="AP648" i="26"/>
  <c r="AO648" i="26"/>
  <c r="AN648" i="26"/>
  <c r="AM648" i="26"/>
  <c r="AL648" i="26"/>
  <c r="AK648" i="26"/>
  <c r="AJ648" i="26"/>
  <c r="AI648" i="26"/>
  <c r="AH648" i="26"/>
  <c r="AG648" i="26"/>
  <c r="AF648" i="26"/>
  <c r="AE648" i="26"/>
  <c r="AD648" i="26"/>
  <c r="AC648" i="26"/>
  <c r="AB648" i="26"/>
  <c r="AA648" i="26"/>
  <c r="Z648" i="26"/>
  <c r="Y648" i="26"/>
  <c r="X648" i="26"/>
  <c r="W648" i="26"/>
  <c r="V648" i="26"/>
  <c r="U648" i="26"/>
  <c r="T648" i="26"/>
  <c r="S648" i="26"/>
  <c r="R648" i="26"/>
  <c r="Q648" i="26"/>
  <c r="P648" i="26"/>
  <c r="O648" i="26"/>
  <c r="N648" i="26"/>
  <c r="M648" i="26"/>
  <c r="L648" i="26"/>
  <c r="K648" i="26"/>
  <c r="J648" i="26"/>
  <c r="BP647" i="26"/>
  <c r="BO647" i="26"/>
  <c r="BN647" i="26"/>
  <c r="BM647" i="26"/>
  <c r="BL647" i="26"/>
  <c r="BK647" i="26"/>
  <c r="BJ647" i="26"/>
  <c r="BI647" i="26"/>
  <c r="BH647" i="26"/>
  <c r="BG647" i="26"/>
  <c r="BF647" i="26"/>
  <c r="BE647" i="26"/>
  <c r="BD647" i="26"/>
  <c r="BC647" i="26"/>
  <c r="BB647" i="26"/>
  <c r="BA647" i="26"/>
  <c r="AZ647" i="26"/>
  <c r="AY647" i="26"/>
  <c r="AX647" i="26"/>
  <c r="AW647" i="26"/>
  <c r="AV647" i="26"/>
  <c r="AU647" i="26"/>
  <c r="AT647" i="26"/>
  <c r="AS647" i="26"/>
  <c r="AR647" i="26"/>
  <c r="AQ647" i="26"/>
  <c r="AP647" i="26"/>
  <c r="AO647" i="26"/>
  <c r="AN647" i="26"/>
  <c r="AM647" i="26"/>
  <c r="AL647" i="26"/>
  <c r="AK647" i="26"/>
  <c r="AJ647" i="26"/>
  <c r="AI647" i="26"/>
  <c r="AH647" i="26"/>
  <c r="AG647" i="26"/>
  <c r="AF647" i="26"/>
  <c r="AE647" i="26"/>
  <c r="AD647" i="26"/>
  <c r="AC647" i="26"/>
  <c r="AB647" i="26"/>
  <c r="AA647" i="26"/>
  <c r="Z647" i="26"/>
  <c r="Y647" i="26"/>
  <c r="X647" i="26"/>
  <c r="W647" i="26"/>
  <c r="V647" i="26"/>
  <c r="U647" i="26"/>
  <c r="T647" i="26"/>
  <c r="S647" i="26"/>
  <c r="R647" i="26"/>
  <c r="Q647" i="26"/>
  <c r="P647" i="26"/>
  <c r="O647" i="26"/>
  <c r="N647" i="26"/>
  <c r="M647" i="26"/>
  <c r="L647" i="26"/>
  <c r="K647" i="26"/>
  <c r="J647" i="26"/>
  <c r="BP646" i="26"/>
  <c r="BO646" i="26"/>
  <c r="BN646" i="26"/>
  <c r="BM646" i="26"/>
  <c r="BL646" i="26"/>
  <c r="BK646" i="26"/>
  <c r="BJ646" i="26"/>
  <c r="BI646" i="26"/>
  <c r="BH646" i="26"/>
  <c r="BG646" i="26"/>
  <c r="BF646" i="26"/>
  <c r="BE646" i="26"/>
  <c r="BD646" i="26"/>
  <c r="BC646" i="26"/>
  <c r="BB646" i="26"/>
  <c r="BA646" i="26"/>
  <c r="AZ646" i="26"/>
  <c r="AY646" i="26"/>
  <c r="AX646" i="26"/>
  <c r="AW646" i="26"/>
  <c r="AV646" i="26"/>
  <c r="AU646" i="26"/>
  <c r="AT646" i="26"/>
  <c r="AS646" i="26"/>
  <c r="AR646" i="26"/>
  <c r="AQ646" i="26"/>
  <c r="AP646" i="26"/>
  <c r="AO646" i="26"/>
  <c r="AN646" i="26"/>
  <c r="AM646" i="26"/>
  <c r="AL646" i="26"/>
  <c r="AK646" i="26"/>
  <c r="AJ646" i="26"/>
  <c r="AI646" i="26"/>
  <c r="AH646" i="26"/>
  <c r="AG646" i="26"/>
  <c r="AF646" i="26"/>
  <c r="AE646" i="26"/>
  <c r="AD646" i="26"/>
  <c r="AC646" i="26"/>
  <c r="AB646" i="26"/>
  <c r="AA646" i="26"/>
  <c r="Z646" i="26"/>
  <c r="Y646" i="26"/>
  <c r="X646" i="26"/>
  <c r="W646" i="26"/>
  <c r="V646" i="26"/>
  <c r="U646" i="26"/>
  <c r="T646" i="26"/>
  <c r="S646" i="26"/>
  <c r="R646" i="26"/>
  <c r="Q646" i="26"/>
  <c r="P646" i="26"/>
  <c r="O646" i="26"/>
  <c r="N646" i="26"/>
  <c r="M646" i="26"/>
  <c r="L646" i="26"/>
  <c r="K646" i="26"/>
  <c r="J646" i="26"/>
  <c r="BP645" i="26"/>
  <c r="BO645" i="26"/>
  <c r="BN645" i="26"/>
  <c r="BM645" i="26"/>
  <c r="BL645" i="26"/>
  <c r="BK645" i="26"/>
  <c r="BJ645" i="26"/>
  <c r="BI645" i="26"/>
  <c r="BH645" i="26"/>
  <c r="BG645" i="26"/>
  <c r="BF645" i="26"/>
  <c r="BE645" i="26"/>
  <c r="BD645" i="26"/>
  <c r="BC645" i="26"/>
  <c r="BB645" i="26"/>
  <c r="BA645" i="26"/>
  <c r="AZ645" i="26"/>
  <c r="AY645" i="26"/>
  <c r="AX645" i="26"/>
  <c r="AW645" i="26"/>
  <c r="AV645" i="26"/>
  <c r="AU645" i="26"/>
  <c r="AT645" i="26"/>
  <c r="AS645" i="26"/>
  <c r="AR645" i="26"/>
  <c r="AQ645" i="26"/>
  <c r="AP645" i="26"/>
  <c r="AO645" i="26"/>
  <c r="AN645" i="26"/>
  <c r="AM645" i="26"/>
  <c r="AL645" i="26"/>
  <c r="AK645" i="26"/>
  <c r="AJ645" i="26"/>
  <c r="AI645" i="26"/>
  <c r="AH645" i="26"/>
  <c r="AG645" i="26"/>
  <c r="AF645" i="26"/>
  <c r="AE645" i="26"/>
  <c r="AD645" i="26"/>
  <c r="AC645" i="26"/>
  <c r="AB645" i="26"/>
  <c r="AA645" i="26"/>
  <c r="Z645" i="26"/>
  <c r="Y645" i="26"/>
  <c r="X645" i="26"/>
  <c r="W645" i="26"/>
  <c r="V645" i="26"/>
  <c r="U645" i="26"/>
  <c r="T645" i="26"/>
  <c r="S645" i="26"/>
  <c r="R645" i="26"/>
  <c r="Q645" i="26"/>
  <c r="P645" i="26"/>
  <c r="O645" i="26"/>
  <c r="N645" i="26"/>
  <c r="M645" i="26"/>
  <c r="L645" i="26"/>
  <c r="K645" i="26"/>
  <c r="J645" i="26"/>
  <c r="BP644" i="26"/>
  <c r="BO644" i="26"/>
  <c r="BN644" i="26"/>
  <c r="BM644" i="26"/>
  <c r="BL644" i="26"/>
  <c r="BK644" i="26"/>
  <c r="BJ644" i="26"/>
  <c r="BI644" i="26"/>
  <c r="BH644" i="26"/>
  <c r="BG644" i="26"/>
  <c r="BF644" i="26"/>
  <c r="BE644" i="26"/>
  <c r="BD644" i="26"/>
  <c r="BC644" i="26"/>
  <c r="BB644" i="26"/>
  <c r="BA644" i="26"/>
  <c r="AZ644" i="26"/>
  <c r="AY644" i="26"/>
  <c r="AX644" i="26"/>
  <c r="AW644" i="26"/>
  <c r="AV644" i="26"/>
  <c r="AU644" i="26"/>
  <c r="AT644" i="26"/>
  <c r="AS644" i="26"/>
  <c r="AR644" i="26"/>
  <c r="AQ644" i="26"/>
  <c r="AP644" i="26"/>
  <c r="AO644" i="26"/>
  <c r="AN644" i="26"/>
  <c r="AM644" i="26"/>
  <c r="AL644" i="26"/>
  <c r="AK644" i="26"/>
  <c r="AJ644" i="26"/>
  <c r="AI644" i="26"/>
  <c r="AH644" i="26"/>
  <c r="AG644" i="26"/>
  <c r="AF644" i="26"/>
  <c r="AE644" i="26"/>
  <c r="AD644" i="26"/>
  <c r="AC644" i="26"/>
  <c r="AB644" i="26"/>
  <c r="AA644" i="26"/>
  <c r="Z644" i="26"/>
  <c r="Y644" i="26"/>
  <c r="X644" i="26"/>
  <c r="W644" i="26"/>
  <c r="V644" i="26"/>
  <c r="U644" i="26"/>
  <c r="T644" i="26"/>
  <c r="S644" i="26"/>
  <c r="R644" i="26"/>
  <c r="Q644" i="26"/>
  <c r="P644" i="26"/>
  <c r="O644" i="26"/>
  <c r="N644" i="26"/>
  <c r="M644" i="26"/>
  <c r="L644" i="26"/>
  <c r="K644" i="26"/>
  <c r="J644" i="26"/>
  <c r="BP643" i="26"/>
  <c r="BO643" i="26"/>
  <c r="BN643" i="26"/>
  <c r="BM643" i="26"/>
  <c r="BL643" i="26"/>
  <c r="BK643" i="26"/>
  <c r="BJ643" i="26"/>
  <c r="BI643" i="26"/>
  <c r="BH643" i="26"/>
  <c r="BG643" i="26"/>
  <c r="BF643" i="26"/>
  <c r="BE643" i="26"/>
  <c r="BD643" i="26"/>
  <c r="BC643" i="26"/>
  <c r="BB643" i="26"/>
  <c r="BA643" i="26"/>
  <c r="AZ643" i="26"/>
  <c r="AY643" i="26"/>
  <c r="AX643" i="26"/>
  <c r="AW643" i="26"/>
  <c r="AV643" i="26"/>
  <c r="AU643" i="26"/>
  <c r="AT643" i="26"/>
  <c r="AS643" i="26"/>
  <c r="AR643" i="26"/>
  <c r="AQ643" i="26"/>
  <c r="AP643" i="26"/>
  <c r="AO643" i="26"/>
  <c r="AN643" i="26"/>
  <c r="AM643" i="26"/>
  <c r="AL643" i="26"/>
  <c r="AK643" i="26"/>
  <c r="AJ643" i="26"/>
  <c r="AI643" i="26"/>
  <c r="AH643" i="26"/>
  <c r="AG643" i="26"/>
  <c r="AF643" i="26"/>
  <c r="AE643" i="26"/>
  <c r="AD643" i="26"/>
  <c r="AC643" i="26"/>
  <c r="AB643" i="26"/>
  <c r="AA643" i="26"/>
  <c r="Z643" i="26"/>
  <c r="Y643" i="26"/>
  <c r="X643" i="26"/>
  <c r="W643" i="26"/>
  <c r="V643" i="26"/>
  <c r="U643" i="26"/>
  <c r="T643" i="26"/>
  <c r="S643" i="26"/>
  <c r="R643" i="26"/>
  <c r="Q643" i="26"/>
  <c r="P643" i="26"/>
  <c r="O643" i="26"/>
  <c r="N643" i="26"/>
  <c r="M643" i="26"/>
  <c r="L643" i="26"/>
  <c r="K643" i="26"/>
  <c r="J643" i="26"/>
  <c r="BP642" i="26"/>
  <c r="BO642" i="26"/>
  <c r="BN642" i="26"/>
  <c r="BM642" i="26"/>
  <c r="BL642" i="26"/>
  <c r="BK642" i="26"/>
  <c r="BJ642" i="26"/>
  <c r="BI642" i="26"/>
  <c r="BH642" i="26"/>
  <c r="BG642" i="26"/>
  <c r="BF642" i="26"/>
  <c r="BE642" i="26"/>
  <c r="BD642" i="26"/>
  <c r="BC642" i="26"/>
  <c r="BB642" i="26"/>
  <c r="BA642" i="26"/>
  <c r="AZ642" i="26"/>
  <c r="AY642" i="26"/>
  <c r="AX642" i="26"/>
  <c r="AW642" i="26"/>
  <c r="AV642" i="26"/>
  <c r="AU642" i="26"/>
  <c r="AT642" i="26"/>
  <c r="AS642" i="26"/>
  <c r="AR642" i="26"/>
  <c r="AQ642" i="26"/>
  <c r="AP642" i="26"/>
  <c r="AO642" i="26"/>
  <c r="AN642" i="26"/>
  <c r="AM642" i="26"/>
  <c r="AL642" i="26"/>
  <c r="AK642" i="26"/>
  <c r="AJ642" i="26"/>
  <c r="AI642" i="26"/>
  <c r="AH642" i="26"/>
  <c r="AG642" i="26"/>
  <c r="AF642" i="26"/>
  <c r="AE642" i="26"/>
  <c r="AD642" i="26"/>
  <c r="AC642" i="26"/>
  <c r="AB642" i="26"/>
  <c r="AA642" i="26"/>
  <c r="Z642" i="26"/>
  <c r="Y642" i="26"/>
  <c r="X642" i="26"/>
  <c r="W642" i="26"/>
  <c r="V642" i="26"/>
  <c r="U642" i="26"/>
  <c r="T642" i="26"/>
  <c r="S642" i="26"/>
  <c r="R642" i="26"/>
  <c r="Q642" i="26"/>
  <c r="P642" i="26"/>
  <c r="O642" i="26"/>
  <c r="N642" i="26"/>
  <c r="M642" i="26"/>
  <c r="L642" i="26"/>
  <c r="K642" i="26"/>
  <c r="J642" i="26"/>
  <c r="BP641" i="26"/>
  <c r="BO641" i="26"/>
  <c r="BN641" i="26"/>
  <c r="BM641" i="26"/>
  <c r="BL641" i="26"/>
  <c r="BK641" i="26"/>
  <c r="BJ641" i="26"/>
  <c r="BI641" i="26"/>
  <c r="BH641" i="26"/>
  <c r="BG641" i="26"/>
  <c r="BF641" i="26"/>
  <c r="BE641" i="26"/>
  <c r="BD641" i="26"/>
  <c r="BC641" i="26"/>
  <c r="BB641" i="26"/>
  <c r="BA641" i="26"/>
  <c r="AZ641" i="26"/>
  <c r="AY641" i="26"/>
  <c r="AX641" i="26"/>
  <c r="AW641" i="26"/>
  <c r="AV641" i="26"/>
  <c r="AU641" i="26"/>
  <c r="AT641" i="26"/>
  <c r="AS641" i="26"/>
  <c r="AR641" i="26"/>
  <c r="AQ641" i="26"/>
  <c r="AP641" i="26"/>
  <c r="AO641" i="26"/>
  <c r="AN641" i="26"/>
  <c r="AM641" i="26"/>
  <c r="AL641" i="26"/>
  <c r="AK641" i="26"/>
  <c r="AJ641" i="26"/>
  <c r="AI641" i="26"/>
  <c r="AH641" i="26"/>
  <c r="AG641" i="26"/>
  <c r="AF641" i="26"/>
  <c r="AE641" i="26"/>
  <c r="AD641" i="26"/>
  <c r="AC641" i="26"/>
  <c r="AB641" i="26"/>
  <c r="AA641" i="26"/>
  <c r="Z641" i="26"/>
  <c r="Y641" i="26"/>
  <c r="X641" i="26"/>
  <c r="W641" i="26"/>
  <c r="V641" i="26"/>
  <c r="U641" i="26"/>
  <c r="T641" i="26"/>
  <c r="S641" i="26"/>
  <c r="R641" i="26"/>
  <c r="Q641" i="26"/>
  <c r="P641" i="26"/>
  <c r="O641" i="26"/>
  <c r="N641" i="26"/>
  <c r="M641" i="26"/>
  <c r="L641" i="26"/>
  <c r="K641" i="26"/>
  <c r="J641" i="26"/>
  <c r="BP640" i="26"/>
  <c r="BO640" i="26"/>
  <c r="BN640" i="26"/>
  <c r="BM640" i="26"/>
  <c r="BL640" i="26"/>
  <c r="BK640" i="26"/>
  <c r="BJ640" i="26"/>
  <c r="BI640" i="26"/>
  <c r="BH640" i="26"/>
  <c r="BG640" i="26"/>
  <c r="BF640" i="26"/>
  <c r="BE640" i="26"/>
  <c r="BD640" i="26"/>
  <c r="BC640" i="26"/>
  <c r="BB640" i="26"/>
  <c r="BA640" i="26"/>
  <c r="AZ640" i="26"/>
  <c r="AY640" i="26"/>
  <c r="AX640" i="26"/>
  <c r="AW640" i="26"/>
  <c r="AV640" i="26"/>
  <c r="AU640" i="26"/>
  <c r="AT640" i="26"/>
  <c r="AS640" i="26"/>
  <c r="AR640" i="26"/>
  <c r="AQ640" i="26"/>
  <c r="AP640" i="26"/>
  <c r="AO640" i="26"/>
  <c r="AN640" i="26"/>
  <c r="AM640" i="26"/>
  <c r="AL640" i="26"/>
  <c r="AK640" i="26"/>
  <c r="AJ640" i="26"/>
  <c r="AI640" i="26"/>
  <c r="AH640" i="26"/>
  <c r="AG640" i="26"/>
  <c r="AF640" i="26"/>
  <c r="AE640" i="26"/>
  <c r="AD640" i="26"/>
  <c r="AC640" i="26"/>
  <c r="AB640" i="26"/>
  <c r="AA640" i="26"/>
  <c r="Z640" i="26"/>
  <c r="Y640" i="26"/>
  <c r="X640" i="26"/>
  <c r="W640" i="26"/>
  <c r="V640" i="26"/>
  <c r="U640" i="26"/>
  <c r="T640" i="26"/>
  <c r="S640" i="26"/>
  <c r="R640" i="26"/>
  <c r="Q640" i="26"/>
  <c r="P640" i="26"/>
  <c r="O640" i="26"/>
  <c r="N640" i="26"/>
  <c r="M640" i="26"/>
  <c r="L640" i="26"/>
  <c r="K640" i="26"/>
  <c r="J640" i="26"/>
  <c r="BP639" i="26"/>
  <c r="BO639" i="26"/>
  <c r="BN639" i="26"/>
  <c r="BM639" i="26"/>
  <c r="BL639" i="26"/>
  <c r="BK639" i="26"/>
  <c r="BJ639" i="26"/>
  <c r="BI639" i="26"/>
  <c r="BH639" i="26"/>
  <c r="BG639" i="26"/>
  <c r="BF639" i="26"/>
  <c r="BE639" i="26"/>
  <c r="BD639" i="26"/>
  <c r="BC639" i="26"/>
  <c r="BB639" i="26"/>
  <c r="BA639" i="26"/>
  <c r="AZ639" i="26"/>
  <c r="AY639" i="26"/>
  <c r="AX639" i="26"/>
  <c r="AW639" i="26"/>
  <c r="AV639" i="26"/>
  <c r="AU639" i="26"/>
  <c r="AT639" i="26"/>
  <c r="AS639" i="26"/>
  <c r="AR639" i="26"/>
  <c r="AQ639" i="26"/>
  <c r="AP639" i="26"/>
  <c r="AO639" i="26"/>
  <c r="AN639" i="26"/>
  <c r="AM639" i="26"/>
  <c r="AL639" i="26"/>
  <c r="AK639" i="26"/>
  <c r="AJ639" i="26"/>
  <c r="AI639" i="26"/>
  <c r="AH639" i="26"/>
  <c r="AG639" i="26"/>
  <c r="AF639" i="26"/>
  <c r="AE639" i="26"/>
  <c r="AD639" i="26"/>
  <c r="AC639" i="26"/>
  <c r="AB639" i="26"/>
  <c r="AA639" i="26"/>
  <c r="Z639" i="26"/>
  <c r="Y639" i="26"/>
  <c r="X639" i="26"/>
  <c r="W639" i="26"/>
  <c r="V639" i="26"/>
  <c r="U639" i="26"/>
  <c r="T639" i="26"/>
  <c r="S639" i="26"/>
  <c r="R639" i="26"/>
  <c r="Q639" i="26"/>
  <c r="P639" i="26"/>
  <c r="O639" i="26"/>
  <c r="N639" i="26"/>
  <c r="M639" i="26"/>
  <c r="L639" i="26"/>
  <c r="K639" i="26"/>
  <c r="J639" i="26"/>
  <c r="BP638" i="26"/>
  <c r="BO638" i="26"/>
  <c r="BN638" i="26"/>
  <c r="BM638" i="26"/>
  <c r="BL638" i="26"/>
  <c r="BK638" i="26"/>
  <c r="BJ638" i="26"/>
  <c r="BI638" i="26"/>
  <c r="BH638" i="26"/>
  <c r="BG638" i="26"/>
  <c r="BF638" i="26"/>
  <c r="BE638" i="26"/>
  <c r="BD638" i="26"/>
  <c r="BC638" i="26"/>
  <c r="BB638" i="26"/>
  <c r="BA638" i="26"/>
  <c r="AZ638" i="26"/>
  <c r="AY638" i="26"/>
  <c r="AX638" i="26"/>
  <c r="AW638" i="26"/>
  <c r="AV638" i="26"/>
  <c r="AU638" i="26"/>
  <c r="AT638" i="26"/>
  <c r="AS638" i="26"/>
  <c r="AR638" i="26"/>
  <c r="AQ638" i="26"/>
  <c r="AP638" i="26"/>
  <c r="AO638" i="26"/>
  <c r="AN638" i="26"/>
  <c r="AM638" i="26"/>
  <c r="AL638" i="26"/>
  <c r="AK638" i="26"/>
  <c r="AJ638" i="26"/>
  <c r="AI638" i="26"/>
  <c r="AH638" i="26"/>
  <c r="AG638" i="26"/>
  <c r="AF638" i="26"/>
  <c r="AE638" i="26"/>
  <c r="AD638" i="26"/>
  <c r="AC638" i="26"/>
  <c r="AB638" i="26"/>
  <c r="AA638" i="26"/>
  <c r="Z638" i="26"/>
  <c r="Y638" i="26"/>
  <c r="X638" i="26"/>
  <c r="W638" i="26"/>
  <c r="V638" i="26"/>
  <c r="U638" i="26"/>
  <c r="T638" i="26"/>
  <c r="S638" i="26"/>
  <c r="R638" i="26"/>
  <c r="Q638" i="26"/>
  <c r="P638" i="26"/>
  <c r="O638" i="26"/>
  <c r="N638" i="26"/>
  <c r="M638" i="26"/>
  <c r="L638" i="26"/>
  <c r="K638" i="26"/>
  <c r="J638" i="26"/>
  <c r="BP637" i="26"/>
  <c r="BO637" i="26"/>
  <c r="BN637" i="26"/>
  <c r="BM637" i="26"/>
  <c r="BL637" i="26"/>
  <c r="BK637" i="26"/>
  <c r="BJ637" i="26"/>
  <c r="BI637" i="26"/>
  <c r="BH637" i="26"/>
  <c r="BG637" i="26"/>
  <c r="BF637" i="26"/>
  <c r="BE637" i="26"/>
  <c r="BD637" i="26"/>
  <c r="BC637" i="26"/>
  <c r="BB637" i="26"/>
  <c r="BA637" i="26"/>
  <c r="AZ637" i="26"/>
  <c r="AY637" i="26"/>
  <c r="AX637" i="26"/>
  <c r="AW637" i="26"/>
  <c r="AV637" i="26"/>
  <c r="AU637" i="26"/>
  <c r="AT637" i="26"/>
  <c r="AS637" i="26"/>
  <c r="AR637" i="26"/>
  <c r="AQ637" i="26"/>
  <c r="AP637" i="26"/>
  <c r="AO637" i="26"/>
  <c r="AN637" i="26"/>
  <c r="AM637" i="26"/>
  <c r="AL637" i="26"/>
  <c r="AK637" i="26"/>
  <c r="AJ637" i="26"/>
  <c r="AI637" i="26"/>
  <c r="AH637" i="26"/>
  <c r="AG637" i="26"/>
  <c r="AF637" i="26"/>
  <c r="AE637" i="26"/>
  <c r="AD637" i="26"/>
  <c r="AC637" i="26"/>
  <c r="AB637" i="26"/>
  <c r="AA637" i="26"/>
  <c r="Z637" i="26"/>
  <c r="Y637" i="26"/>
  <c r="X637" i="26"/>
  <c r="W637" i="26"/>
  <c r="V637" i="26"/>
  <c r="U637" i="26"/>
  <c r="T637" i="26"/>
  <c r="S637" i="26"/>
  <c r="R637" i="26"/>
  <c r="Q637" i="26"/>
  <c r="P637" i="26"/>
  <c r="O637" i="26"/>
  <c r="N637" i="26"/>
  <c r="M637" i="26"/>
  <c r="L637" i="26"/>
  <c r="K637" i="26"/>
  <c r="J637" i="26"/>
  <c r="BP636" i="26"/>
  <c r="BO636" i="26"/>
  <c r="BN636" i="26"/>
  <c r="BM636" i="26"/>
  <c r="BL636" i="26"/>
  <c r="BK636" i="26"/>
  <c r="BJ636" i="26"/>
  <c r="BI636" i="26"/>
  <c r="BH636" i="26"/>
  <c r="BG636" i="26"/>
  <c r="BF636" i="26"/>
  <c r="BE636" i="26"/>
  <c r="BD636" i="26"/>
  <c r="BC636" i="26"/>
  <c r="BB636" i="26"/>
  <c r="BA636" i="26"/>
  <c r="AZ636" i="26"/>
  <c r="AY636" i="26"/>
  <c r="AX636" i="26"/>
  <c r="AW636" i="26"/>
  <c r="AV636" i="26"/>
  <c r="AU636" i="26"/>
  <c r="AT636" i="26"/>
  <c r="AS636" i="26"/>
  <c r="AR636" i="26"/>
  <c r="AQ636" i="26"/>
  <c r="AP636" i="26"/>
  <c r="AO636" i="26"/>
  <c r="AN636" i="26"/>
  <c r="AM636" i="26"/>
  <c r="AL636" i="26"/>
  <c r="AK636" i="26"/>
  <c r="AJ636" i="26"/>
  <c r="AI636" i="26"/>
  <c r="AH636" i="26"/>
  <c r="AG636" i="26"/>
  <c r="AF636" i="26"/>
  <c r="AE636" i="26"/>
  <c r="AD636" i="26"/>
  <c r="AC636" i="26"/>
  <c r="AB636" i="26"/>
  <c r="AA636" i="26"/>
  <c r="Z636" i="26"/>
  <c r="Y636" i="26"/>
  <c r="X636" i="26"/>
  <c r="W636" i="26"/>
  <c r="V636" i="26"/>
  <c r="U636" i="26"/>
  <c r="T636" i="26"/>
  <c r="S636" i="26"/>
  <c r="R636" i="26"/>
  <c r="Q636" i="26"/>
  <c r="P636" i="26"/>
  <c r="O636" i="26"/>
  <c r="N636" i="26"/>
  <c r="M636" i="26"/>
  <c r="L636" i="26"/>
  <c r="K636" i="26"/>
  <c r="J636" i="26"/>
  <c r="BP635" i="26"/>
  <c r="BO635" i="26"/>
  <c r="BN635" i="26"/>
  <c r="BM635" i="26"/>
  <c r="BL635" i="26"/>
  <c r="BK635" i="26"/>
  <c r="BJ635" i="26"/>
  <c r="BI635" i="26"/>
  <c r="BH635" i="26"/>
  <c r="BG635" i="26"/>
  <c r="BF635" i="26"/>
  <c r="BE635" i="26"/>
  <c r="BD635" i="26"/>
  <c r="BC635" i="26"/>
  <c r="BB635" i="26"/>
  <c r="BA635" i="26"/>
  <c r="AZ635" i="26"/>
  <c r="AY635" i="26"/>
  <c r="AX635" i="26"/>
  <c r="AW635" i="26"/>
  <c r="AV635" i="26"/>
  <c r="AU635" i="26"/>
  <c r="AT635" i="26"/>
  <c r="AS635" i="26"/>
  <c r="AR635" i="26"/>
  <c r="AQ635" i="26"/>
  <c r="AP635" i="26"/>
  <c r="AO635" i="26"/>
  <c r="AN635" i="26"/>
  <c r="AM635" i="26"/>
  <c r="AL635" i="26"/>
  <c r="AK635" i="26"/>
  <c r="AJ635" i="26"/>
  <c r="AI635" i="26"/>
  <c r="AH635" i="26"/>
  <c r="AG635" i="26"/>
  <c r="AF635" i="26"/>
  <c r="AE635" i="26"/>
  <c r="AD635" i="26"/>
  <c r="AC635" i="26"/>
  <c r="AB635" i="26"/>
  <c r="AA635" i="26"/>
  <c r="Z635" i="26"/>
  <c r="Y635" i="26"/>
  <c r="X635" i="26"/>
  <c r="W635" i="26"/>
  <c r="V635" i="26"/>
  <c r="U635" i="26"/>
  <c r="T635" i="26"/>
  <c r="S635" i="26"/>
  <c r="R635" i="26"/>
  <c r="Q635" i="26"/>
  <c r="P635" i="26"/>
  <c r="O635" i="26"/>
  <c r="N635" i="26"/>
  <c r="M635" i="26"/>
  <c r="L635" i="26"/>
  <c r="K635" i="26"/>
  <c r="J635" i="26"/>
  <c r="BP634" i="26"/>
  <c r="BO634" i="26"/>
  <c r="BN634" i="26"/>
  <c r="BM634" i="26"/>
  <c r="BL634" i="26"/>
  <c r="BK634" i="26"/>
  <c r="BJ634" i="26"/>
  <c r="BI634" i="26"/>
  <c r="BH634" i="26"/>
  <c r="BG634" i="26"/>
  <c r="BF634" i="26"/>
  <c r="BE634" i="26"/>
  <c r="BD634" i="26"/>
  <c r="BC634" i="26"/>
  <c r="BB634" i="26"/>
  <c r="BA634" i="26"/>
  <c r="AZ634" i="26"/>
  <c r="AY634" i="26"/>
  <c r="AX634" i="26"/>
  <c r="AW634" i="26"/>
  <c r="AV634" i="26"/>
  <c r="AU634" i="26"/>
  <c r="AT634" i="26"/>
  <c r="AS634" i="26"/>
  <c r="AR634" i="26"/>
  <c r="AQ634" i="26"/>
  <c r="AP634" i="26"/>
  <c r="AO634" i="26"/>
  <c r="AN634" i="26"/>
  <c r="AM634" i="26"/>
  <c r="AL634" i="26"/>
  <c r="AK634" i="26"/>
  <c r="AJ634" i="26"/>
  <c r="AI634" i="26"/>
  <c r="AH634" i="26"/>
  <c r="AG634" i="26"/>
  <c r="AF634" i="26"/>
  <c r="AE634" i="26"/>
  <c r="AD634" i="26"/>
  <c r="AC634" i="26"/>
  <c r="AB634" i="26"/>
  <c r="AA634" i="26"/>
  <c r="Z634" i="26"/>
  <c r="Y634" i="26"/>
  <c r="X634" i="26"/>
  <c r="W634" i="26"/>
  <c r="V634" i="26"/>
  <c r="U634" i="26"/>
  <c r="T634" i="26"/>
  <c r="S634" i="26"/>
  <c r="R634" i="26"/>
  <c r="Q634" i="26"/>
  <c r="P634" i="26"/>
  <c r="O634" i="26"/>
  <c r="N634" i="26"/>
  <c r="M634" i="26"/>
  <c r="L634" i="26"/>
  <c r="K634" i="26"/>
  <c r="J634" i="26"/>
  <c r="BP633" i="26"/>
  <c r="BO633" i="26"/>
  <c r="BN633" i="26"/>
  <c r="BM633" i="26"/>
  <c r="BL633" i="26"/>
  <c r="BK633" i="26"/>
  <c r="BJ633" i="26"/>
  <c r="BI633" i="26"/>
  <c r="BH633" i="26"/>
  <c r="BG633" i="26"/>
  <c r="BF633" i="26"/>
  <c r="BE633" i="26"/>
  <c r="BD633" i="26"/>
  <c r="BC633" i="26"/>
  <c r="BB633" i="26"/>
  <c r="BA633" i="26"/>
  <c r="AZ633" i="26"/>
  <c r="AY633" i="26"/>
  <c r="AX633" i="26"/>
  <c r="AW633" i="26"/>
  <c r="AV633" i="26"/>
  <c r="AU633" i="26"/>
  <c r="AT633" i="26"/>
  <c r="AS633" i="26"/>
  <c r="AR633" i="26"/>
  <c r="AQ633" i="26"/>
  <c r="AP633" i="26"/>
  <c r="AO633" i="26"/>
  <c r="AN633" i="26"/>
  <c r="AM633" i="26"/>
  <c r="AL633" i="26"/>
  <c r="AK633" i="26"/>
  <c r="AJ633" i="26"/>
  <c r="AI633" i="26"/>
  <c r="AH633" i="26"/>
  <c r="AG633" i="26"/>
  <c r="AF633" i="26"/>
  <c r="AE633" i="26"/>
  <c r="AD633" i="26"/>
  <c r="AC633" i="26"/>
  <c r="AB633" i="26"/>
  <c r="AA633" i="26"/>
  <c r="Z633" i="26"/>
  <c r="Y633" i="26"/>
  <c r="X633" i="26"/>
  <c r="W633" i="26"/>
  <c r="V633" i="26"/>
  <c r="U633" i="26"/>
  <c r="T633" i="26"/>
  <c r="S633" i="26"/>
  <c r="R633" i="26"/>
  <c r="Q633" i="26"/>
  <c r="P633" i="26"/>
  <c r="O633" i="26"/>
  <c r="N633" i="26"/>
  <c r="M633" i="26"/>
  <c r="L633" i="26"/>
  <c r="K633" i="26"/>
  <c r="J633" i="26"/>
  <c r="BP632" i="26"/>
  <c r="BO632" i="26"/>
  <c r="BN632" i="26"/>
  <c r="BM632" i="26"/>
  <c r="BL632" i="26"/>
  <c r="BK632" i="26"/>
  <c r="BJ632" i="26"/>
  <c r="BI632" i="26"/>
  <c r="BH632" i="26"/>
  <c r="BG632" i="26"/>
  <c r="BF632" i="26"/>
  <c r="BE632" i="26"/>
  <c r="BD632" i="26"/>
  <c r="BC632" i="26"/>
  <c r="BB632" i="26"/>
  <c r="BA632" i="26"/>
  <c r="AZ632" i="26"/>
  <c r="AY632" i="26"/>
  <c r="AX632" i="26"/>
  <c r="AW632" i="26"/>
  <c r="AV632" i="26"/>
  <c r="AU632" i="26"/>
  <c r="AT632" i="26"/>
  <c r="AS632" i="26"/>
  <c r="AR632" i="26"/>
  <c r="AQ632" i="26"/>
  <c r="AP632" i="26"/>
  <c r="AO632" i="26"/>
  <c r="AN632" i="26"/>
  <c r="AM632" i="26"/>
  <c r="AL632" i="26"/>
  <c r="AK632" i="26"/>
  <c r="AJ632" i="26"/>
  <c r="AI632" i="26"/>
  <c r="AH632" i="26"/>
  <c r="AG632" i="26"/>
  <c r="AF632" i="26"/>
  <c r="AE632" i="26"/>
  <c r="AD632" i="26"/>
  <c r="AC632" i="26"/>
  <c r="AB632" i="26"/>
  <c r="AA632" i="26"/>
  <c r="Z632" i="26"/>
  <c r="Y632" i="26"/>
  <c r="X632" i="26"/>
  <c r="W632" i="26"/>
  <c r="V632" i="26"/>
  <c r="U632" i="26"/>
  <c r="T632" i="26"/>
  <c r="S632" i="26"/>
  <c r="R632" i="26"/>
  <c r="Q632" i="26"/>
  <c r="P632" i="26"/>
  <c r="O632" i="26"/>
  <c r="N632" i="26"/>
  <c r="M632" i="26"/>
  <c r="L632" i="26"/>
  <c r="K632" i="26"/>
  <c r="J632" i="26"/>
  <c r="BP631" i="26"/>
  <c r="BO631" i="26"/>
  <c r="BN631" i="26"/>
  <c r="BM631" i="26"/>
  <c r="BL631" i="26"/>
  <c r="BK631" i="26"/>
  <c r="BJ631" i="26"/>
  <c r="BI631" i="26"/>
  <c r="BH631" i="26"/>
  <c r="BG631" i="26"/>
  <c r="BF631" i="26"/>
  <c r="BE631" i="26"/>
  <c r="BD631" i="26"/>
  <c r="BC631" i="26"/>
  <c r="BB631" i="26"/>
  <c r="BA631" i="26"/>
  <c r="AZ631" i="26"/>
  <c r="AY631" i="26"/>
  <c r="AX631" i="26"/>
  <c r="AW631" i="26"/>
  <c r="AV631" i="26"/>
  <c r="AU631" i="26"/>
  <c r="AT631" i="26"/>
  <c r="AS631" i="26"/>
  <c r="AR631" i="26"/>
  <c r="AQ631" i="26"/>
  <c r="AP631" i="26"/>
  <c r="AO631" i="26"/>
  <c r="AN631" i="26"/>
  <c r="AM631" i="26"/>
  <c r="AL631" i="26"/>
  <c r="AK631" i="26"/>
  <c r="AJ631" i="26"/>
  <c r="AI631" i="26"/>
  <c r="AH631" i="26"/>
  <c r="AG631" i="26"/>
  <c r="AF631" i="26"/>
  <c r="AE631" i="26"/>
  <c r="AD631" i="26"/>
  <c r="AC631" i="26"/>
  <c r="AB631" i="26"/>
  <c r="AA631" i="26"/>
  <c r="Z631" i="26"/>
  <c r="Y631" i="26"/>
  <c r="X631" i="26"/>
  <c r="W631" i="26"/>
  <c r="V631" i="26"/>
  <c r="U631" i="26"/>
  <c r="T631" i="26"/>
  <c r="S631" i="26"/>
  <c r="R631" i="26"/>
  <c r="Q631" i="26"/>
  <c r="P631" i="26"/>
  <c r="O631" i="26"/>
  <c r="N631" i="26"/>
  <c r="M631" i="26"/>
  <c r="L631" i="26"/>
  <c r="K631" i="26"/>
  <c r="J631" i="26"/>
  <c r="BP630" i="26"/>
  <c r="BO630" i="26"/>
  <c r="BN630" i="26"/>
  <c r="BM630" i="26"/>
  <c r="BL630" i="26"/>
  <c r="BK630" i="26"/>
  <c r="BJ630" i="26"/>
  <c r="BI630" i="26"/>
  <c r="BH630" i="26"/>
  <c r="BG630" i="26"/>
  <c r="BF630" i="26"/>
  <c r="BE630" i="26"/>
  <c r="BD630" i="26"/>
  <c r="BC630" i="26"/>
  <c r="BB630" i="26"/>
  <c r="BA630" i="26"/>
  <c r="AZ630" i="26"/>
  <c r="AY630" i="26"/>
  <c r="AX630" i="26"/>
  <c r="AW630" i="26"/>
  <c r="AV630" i="26"/>
  <c r="AU630" i="26"/>
  <c r="AT630" i="26"/>
  <c r="AS630" i="26"/>
  <c r="AR630" i="26"/>
  <c r="AQ630" i="26"/>
  <c r="AP630" i="26"/>
  <c r="AO630" i="26"/>
  <c r="AN630" i="26"/>
  <c r="AM630" i="26"/>
  <c r="AL630" i="26"/>
  <c r="AK630" i="26"/>
  <c r="AJ630" i="26"/>
  <c r="AI630" i="26"/>
  <c r="AH630" i="26"/>
  <c r="AG630" i="26"/>
  <c r="AF630" i="26"/>
  <c r="AE630" i="26"/>
  <c r="AD630" i="26"/>
  <c r="AC630" i="26"/>
  <c r="AB630" i="26"/>
  <c r="AA630" i="26"/>
  <c r="Z630" i="26"/>
  <c r="Y630" i="26"/>
  <c r="X630" i="26"/>
  <c r="W630" i="26"/>
  <c r="V630" i="26"/>
  <c r="U630" i="26"/>
  <c r="T630" i="26"/>
  <c r="S630" i="26"/>
  <c r="R630" i="26"/>
  <c r="Q630" i="26"/>
  <c r="P630" i="26"/>
  <c r="O630" i="26"/>
  <c r="N630" i="26"/>
  <c r="M630" i="26"/>
  <c r="L630" i="26"/>
  <c r="K630" i="26"/>
  <c r="J630" i="26"/>
  <c r="BP629" i="26"/>
  <c r="BO629" i="26"/>
  <c r="BN629" i="26"/>
  <c r="BM629" i="26"/>
  <c r="BL629" i="26"/>
  <c r="BK629" i="26"/>
  <c r="BJ629" i="26"/>
  <c r="BI629" i="26"/>
  <c r="BH629" i="26"/>
  <c r="BG629" i="26"/>
  <c r="BF629" i="26"/>
  <c r="BE629" i="26"/>
  <c r="BD629" i="26"/>
  <c r="BC629" i="26"/>
  <c r="BB629" i="26"/>
  <c r="BA629" i="26"/>
  <c r="AZ629" i="26"/>
  <c r="AY629" i="26"/>
  <c r="AX629" i="26"/>
  <c r="AW629" i="26"/>
  <c r="AV629" i="26"/>
  <c r="AU629" i="26"/>
  <c r="AT629" i="26"/>
  <c r="AS629" i="26"/>
  <c r="AR629" i="26"/>
  <c r="AQ629" i="26"/>
  <c r="AP629" i="26"/>
  <c r="AO629" i="26"/>
  <c r="AN629" i="26"/>
  <c r="AM629" i="26"/>
  <c r="AL629" i="26"/>
  <c r="AK629" i="26"/>
  <c r="AJ629" i="26"/>
  <c r="AI629" i="26"/>
  <c r="AH629" i="26"/>
  <c r="AG629" i="26"/>
  <c r="AF629" i="26"/>
  <c r="AE629" i="26"/>
  <c r="AD629" i="26"/>
  <c r="AC629" i="26"/>
  <c r="AB629" i="26"/>
  <c r="AA629" i="26"/>
  <c r="Z629" i="26"/>
  <c r="Y629" i="26"/>
  <c r="X629" i="26"/>
  <c r="W629" i="26"/>
  <c r="V629" i="26"/>
  <c r="U629" i="26"/>
  <c r="T629" i="26"/>
  <c r="S629" i="26"/>
  <c r="R629" i="26"/>
  <c r="Q629" i="26"/>
  <c r="P629" i="26"/>
  <c r="O629" i="26"/>
  <c r="N629" i="26"/>
  <c r="M629" i="26"/>
  <c r="L629" i="26"/>
  <c r="K629" i="26"/>
  <c r="J629" i="26"/>
  <c r="BP628" i="26"/>
  <c r="BO628" i="26"/>
  <c r="BN628" i="26"/>
  <c r="BM628" i="26"/>
  <c r="BL628" i="26"/>
  <c r="BK628" i="26"/>
  <c r="BJ628" i="26"/>
  <c r="BI628" i="26"/>
  <c r="BH628" i="26"/>
  <c r="BG628" i="26"/>
  <c r="BF628" i="26"/>
  <c r="BE628" i="26"/>
  <c r="BD628" i="26"/>
  <c r="BC628" i="26"/>
  <c r="BB628" i="26"/>
  <c r="BA628" i="26"/>
  <c r="AZ628" i="26"/>
  <c r="AY628" i="26"/>
  <c r="AX628" i="26"/>
  <c r="AW628" i="26"/>
  <c r="AV628" i="26"/>
  <c r="AU628" i="26"/>
  <c r="AT628" i="26"/>
  <c r="AS628" i="26"/>
  <c r="AR628" i="26"/>
  <c r="AQ628" i="26"/>
  <c r="AP628" i="26"/>
  <c r="AO628" i="26"/>
  <c r="AN628" i="26"/>
  <c r="AM628" i="26"/>
  <c r="AL628" i="26"/>
  <c r="AK628" i="26"/>
  <c r="AJ628" i="26"/>
  <c r="AI628" i="26"/>
  <c r="AH628" i="26"/>
  <c r="AG628" i="26"/>
  <c r="AF628" i="26"/>
  <c r="AE628" i="26"/>
  <c r="AD628" i="26"/>
  <c r="AC628" i="26"/>
  <c r="AB628" i="26"/>
  <c r="AA628" i="26"/>
  <c r="Z628" i="26"/>
  <c r="Y628" i="26"/>
  <c r="X628" i="26"/>
  <c r="W628" i="26"/>
  <c r="V628" i="26"/>
  <c r="U628" i="26"/>
  <c r="T628" i="26"/>
  <c r="S628" i="26"/>
  <c r="R628" i="26"/>
  <c r="Q628" i="26"/>
  <c r="P628" i="26"/>
  <c r="O628" i="26"/>
  <c r="N628" i="26"/>
  <c r="M628" i="26"/>
  <c r="L628" i="26"/>
  <c r="K628" i="26"/>
  <c r="J628" i="26"/>
  <c r="BP627" i="26"/>
  <c r="BO627" i="26"/>
  <c r="BN627" i="26"/>
  <c r="BM627" i="26"/>
  <c r="BL627" i="26"/>
  <c r="BK627" i="26"/>
  <c r="BJ627" i="26"/>
  <c r="BI627" i="26"/>
  <c r="BH627" i="26"/>
  <c r="BG627" i="26"/>
  <c r="BF627" i="26"/>
  <c r="BE627" i="26"/>
  <c r="BD627" i="26"/>
  <c r="BC627" i="26"/>
  <c r="BB627" i="26"/>
  <c r="BA627" i="26"/>
  <c r="AZ627" i="26"/>
  <c r="AY627" i="26"/>
  <c r="AX627" i="26"/>
  <c r="AW627" i="26"/>
  <c r="AV627" i="26"/>
  <c r="AU627" i="26"/>
  <c r="AT627" i="26"/>
  <c r="AS627" i="26"/>
  <c r="AR627" i="26"/>
  <c r="AQ627" i="26"/>
  <c r="AP627" i="26"/>
  <c r="AO627" i="26"/>
  <c r="AN627" i="26"/>
  <c r="AM627" i="26"/>
  <c r="AL627" i="26"/>
  <c r="AK627" i="26"/>
  <c r="AJ627" i="26"/>
  <c r="AI627" i="26"/>
  <c r="AH627" i="26"/>
  <c r="AG627" i="26"/>
  <c r="AF627" i="26"/>
  <c r="AE627" i="26"/>
  <c r="AD627" i="26"/>
  <c r="AC627" i="26"/>
  <c r="AB627" i="26"/>
  <c r="AA627" i="26"/>
  <c r="Z627" i="26"/>
  <c r="Y627" i="26"/>
  <c r="X627" i="26"/>
  <c r="W627" i="26"/>
  <c r="V627" i="26"/>
  <c r="U627" i="26"/>
  <c r="T627" i="26"/>
  <c r="S627" i="26"/>
  <c r="R627" i="26"/>
  <c r="Q627" i="26"/>
  <c r="P627" i="26"/>
  <c r="O627" i="26"/>
  <c r="N627" i="26"/>
  <c r="M627" i="26"/>
  <c r="L627" i="26"/>
  <c r="K627" i="26"/>
  <c r="J627" i="26"/>
  <c r="BP626" i="26"/>
  <c r="BO626" i="26"/>
  <c r="BN626" i="26"/>
  <c r="BM626" i="26"/>
  <c r="BL626" i="26"/>
  <c r="BK626" i="26"/>
  <c r="BJ626" i="26"/>
  <c r="BI626" i="26"/>
  <c r="BH626" i="26"/>
  <c r="BG626" i="26"/>
  <c r="BF626" i="26"/>
  <c r="BE626" i="26"/>
  <c r="BD626" i="26"/>
  <c r="BC626" i="26"/>
  <c r="BB626" i="26"/>
  <c r="BA626" i="26"/>
  <c r="AZ626" i="26"/>
  <c r="AY626" i="26"/>
  <c r="AX626" i="26"/>
  <c r="AW626" i="26"/>
  <c r="AV626" i="26"/>
  <c r="AU626" i="26"/>
  <c r="AT626" i="26"/>
  <c r="AS626" i="26"/>
  <c r="AR626" i="26"/>
  <c r="AQ626" i="26"/>
  <c r="AP626" i="26"/>
  <c r="AO626" i="26"/>
  <c r="AN626" i="26"/>
  <c r="AM626" i="26"/>
  <c r="AL626" i="26"/>
  <c r="AK626" i="26"/>
  <c r="AJ626" i="26"/>
  <c r="AI626" i="26"/>
  <c r="AH626" i="26"/>
  <c r="AG626" i="26"/>
  <c r="AF626" i="26"/>
  <c r="AE626" i="26"/>
  <c r="AD626" i="26"/>
  <c r="AC626" i="26"/>
  <c r="AB626" i="26"/>
  <c r="AA626" i="26"/>
  <c r="Z626" i="26"/>
  <c r="Y626" i="26"/>
  <c r="X626" i="26"/>
  <c r="W626" i="26"/>
  <c r="V626" i="26"/>
  <c r="U626" i="26"/>
  <c r="T626" i="26"/>
  <c r="S626" i="26"/>
  <c r="R626" i="26"/>
  <c r="Q626" i="26"/>
  <c r="P626" i="26"/>
  <c r="O626" i="26"/>
  <c r="N626" i="26"/>
  <c r="M626" i="26"/>
  <c r="L626" i="26"/>
  <c r="K626" i="26"/>
  <c r="J626" i="26"/>
  <c r="BP624" i="26"/>
  <c r="BO624" i="26"/>
  <c r="BN624" i="26"/>
  <c r="BM624" i="26"/>
  <c r="BL624" i="26"/>
  <c r="BK624" i="26"/>
  <c r="BJ624" i="26"/>
  <c r="BI624" i="26"/>
  <c r="BH624" i="26"/>
  <c r="BG624" i="26"/>
  <c r="BF624" i="26"/>
  <c r="BE624" i="26"/>
  <c r="BD624" i="26"/>
  <c r="BC624" i="26"/>
  <c r="BB624" i="26"/>
  <c r="BA624" i="26"/>
  <c r="AZ624" i="26"/>
  <c r="AY624" i="26"/>
  <c r="AX624" i="26"/>
  <c r="AW624" i="26"/>
  <c r="AV624" i="26"/>
  <c r="AU624" i="26"/>
  <c r="AT624" i="26"/>
  <c r="AS624" i="26"/>
  <c r="AR624" i="26"/>
  <c r="AQ624" i="26"/>
  <c r="AP624" i="26"/>
  <c r="AO624" i="26"/>
  <c r="AN624" i="26"/>
  <c r="AM624" i="26"/>
  <c r="AL624" i="26"/>
  <c r="AK624" i="26"/>
  <c r="AJ624" i="26"/>
  <c r="AI624" i="26"/>
  <c r="AH624" i="26"/>
  <c r="AG624" i="26"/>
  <c r="AF624" i="26"/>
  <c r="AE624" i="26"/>
  <c r="AD624" i="26"/>
  <c r="AC624" i="26"/>
  <c r="AB624" i="26"/>
  <c r="AA624" i="26"/>
  <c r="Z624" i="26"/>
  <c r="Y624" i="26"/>
  <c r="X624" i="26"/>
  <c r="W624" i="26"/>
  <c r="V624" i="26"/>
  <c r="U624" i="26"/>
  <c r="T624" i="26"/>
  <c r="S624" i="26"/>
  <c r="R624" i="26"/>
  <c r="Q624" i="26"/>
  <c r="P624" i="26"/>
  <c r="O624" i="26"/>
  <c r="N624" i="26"/>
  <c r="M624" i="26"/>
  <c r="L624" i="26"/>
  <c r="K624" i="26"/>
  <c r="J624" i="26"/>
  <c r="BP623" i="26"/>
  <c r="BO623" i="26"/>
  <c r="BN623" i="26"/>
  <c r="BM623" i="26"/>
  <c r="BL623" i="26"/>
  <c r="BK623" i="26"/>
  <c r="BJ623" i="26"/>
  <c r="BI623" i="26"/>
  <c r="BH623" i="26"/>
  <c r="BG623" i="26"/>
  <c r="BF623" i="26"/>
  <c r="BE623" i="26"/>
  <c r="BD623" i="26"/>
  <c r="BC623" i="26"/>
  <c r="BB623" i="26"/>
  <c r="BA623" i="26"/>
  <c r="AZ623" i="26"/>
  <c r="AY623" i="26"/>
  <c r="AX623" i="26"/>
  <c r="AW623" i="26"/>
  <c r="AV623" i="26"/>
  <c r="AU623" i="26"/>
  <c r="AT623" i="26"/>
  <c r="AS623" i="26"/>
  <c r="AR623" i="26"/>
  <c r="AQ623" i="26"/>
  <c r="AP623" i="26"/>
  <c r="AO623" i="26"/>
  <c r="AN623" i="26"/>
  <c r="AM623" i="26"/>
  <c r="AL623" i="26"/>
  <c r="AK623" i="26"/>
  <c r="AJ623" i="26"/>
  <c r="AI623" i="26"/>
  <c r="AH623" i="26"/>
  <c r="AG623" i="26"/>
  <c r="AF623" i="26"/>
  <c r="AE623" i="26"/>
  <c r="AD623" i="26"/>
  <c r="AC623" i="26"/>
  <c r="AB623" i="26"/>
  <c r="AA623" i="26"/>
  <c r="Z623" i="26"/>
  <c r="Y623" i="26"/>
  <c r="X623" i="26"/>
  <c r="W623" i="26"/>
  <c r="V623" i="26"/>
  <c r="U623" i="26"/>
  <c r="T623" i="26"/>
  <c r="S623" i="26"/>
  <c r="R623" i="26"/>
  <c r="Q623" i="26"/>
  <c r="P623" i="26"/>
  <c r="O623" i="26"/>
  <c r="N623" i="26"/>
  <c r="M623" i="26"/>
  <c r="L623" i="26"/>
  <c r="K623" i="26"/>
  <c r="J623" i="26"/>
  <c r="BP622" i="26"/>
  <c r="BO622" i="26"/>
  <c r="BN622" i="26"/>
  <c r="BM622" i="26"/>
  <c r="BL622" i="26"/>
  <c r="BK622" i="26"/>
  <c r="BJ622" i="26"/>
  <c r="BI622" i="26"/>
  <c r="BH622" i="26"/>
  <c r="BG622" i="26"/>
  <c r="BF622" i="26"/>
  <c r="BE622" i="26"/>
  <c r="BD622" i="26"/>
  <c r="BC622" i="26"/>
  <c r="BB622" i="26"/>
  <c r="BA622" i="26"/>
  <c r="AZ622" i="26"/>
  <c r="AY622" i="26"/>
  <c r="AX622" i="26"/>
  <c r="AW622" i="26"/>
  <c r="AV622" i="26"/>
  <c r="AU622" i="26"/>
  <c r="AT622" i="26"/>
  <c r="AS622" i="26"/>
  <c r="AR622" i="26"/>
  <c r="AQ622" i="26"/>
  <c r="AP622" i="26"/>
  <c r="AO622" i="26"/>
  <c r="AN622" i="26"/>
  <c r="AM622" i="26"/>
  <c r="AL622" i="26"/>
  <c r="AK622" i="26"/>
  <c r="AJ622" i="26"/>
  <c r="AI622" i="26"/>
  <c r="AH622" i="26"/>
  <c r="AG622" i="26"/>
  <c r="AF622" i="26"/>
  <c r="AE622" i="26"/>
  <c r="AD622" i="26"/>
  <c r="AC622" i="26"/>
  <c r="AB622" i="26"/>
  <c r="AA622" i="26"/>
  <c r="Z622" i="26"/>
  <c r="Y622" i="26"/>
  <c r="X622" i="26"/>
  <c r="W622" i="26"/>
  <c r="V622" i="26"/>
  <c r="U622" i="26"/>
  <c r="T622" i="26"/>
  <c r="S622" i="26"/>
  <c r="R622" i="26"/>
  <c r="Q622" i="26"/>
  <c r="P622" i="26"/>
  <c r="O622" i="26"/>
  <c r="N622" i="26"/>
  <c r="M622" i="26"/>
  <c r="L622" i="26"/>
  <c r="K622" i="26"/>
  <c r="J622" i="26"/>
  <c r="BP621" i="26"/>
  <c r="BO621" i="26"/>
  <c r="BN621" i="26"/>
  <c r="BM621" i="26"/>
  <c r="BL621" i="26"/>
  <c r="BK621" i="26"/>
  <c r="BJ621" i="26"/>
  <c r="BI621" i="26"/>
  <c r="BH621" i="26"/>
  <c r="BG621" i="26"/>
  <c r="BF621" i="26"/>
  <c r="BE621" i="26"/>
  <c r="BD621" i="26"/>
  <c r="BC621" i="26"/>
  <c r="BB621" i="26"/>
  <c r="BA621" i="26"/>
  <c r="AZ621" i="26"/>
  <c r="AY621" i="26"/>
  <c r="AX621" i="26"/>
  <c r="AW621" i="26"/>
  <c r="AV621" i="26"/>
  <c r="AU621" i="26"/>
  <c r="AT621" i="26"/>
  <c r="AS621" i="26"/>
  <c r="AR621" i="26"/>
  <c r="AQ621" i="26"/>
  <c r="AP621" i="26"/>
  <c r="AO621" i="26"/>
  <c r="AN621" i="26"/>
  <c r="AM621" i="26"/>
  <c r="AL621" i="26"/>
  <c r="AK621" i="26"/>
  <c r="AJ621" i="26"/>
  <c r="AI621" i="26"/>
  <c r="AH621" i="26"/>
  <c r="AG621" i="26"/>
  <c r="AF621" i="26"/>
  <c r="AE621" i="26"/>
  <c r="AD621" i="26"/>
  <c r="AC621" i="26"/>
  <c r="AB621" i="26"/>
  <c r="AA621" i="26"/>
  <c r="Z621" i="26"/>
  <c r="Y621" i="26"/>
  <c r="X621" i="26"/>
  <c r="W621" i="26"/>
  <c r="V621" i="26"/>
  <c r="U621" i="26"/>
  <c r="T621" i="26"/>
  <c r="S621" i="26"/>
  <c r="R621" i="26"/>
  <c r="Q621" i="26"/>
  <c r="P621" i="26"/>
  <c r="O621" i="26"/>
  <c r="N621" i="26"/>
  <c r="M621" i="26"/>
  <c r="L621" i="26"/>
  <c r="K621" i="26"/>
  <c r="J621" i="26"/>
  <c r="BP620" i="26"/>
  <c r="BO620" i="26"/>
  <c r="BN620" i="26"/>
  <c r="BM620" i="26"/>
  <c r="BL620" i="26"/>
  <c r="BK620" i="26"/>
  <c r="BJ620" i="26"/>
  <c r="BI620" i="26"/>
  <c r="BH620" i="26"/>
  <c r="BG620" i="26"/>
  <c r="BF620" i="26"/>
  <c r="BE620" i="26"/>
  <c r="BD620" i="26"/>
  <c r="BC620" i="26"/>
  <c r="BB620" i="26"/>
  <c r="BA620" i="26"/>
  <c r="AZ620" i="26"/>
  <c r="AY620" i="26"/>
  <c r="AX620" i="26"/>
  <c r="AW620" i="26"/>
  <c r="AV620" i="26"/>
  <c r="AU620" i="26"/>
  <c r="AT620" i="26"/>
  <c r="AS620" i="26"/>
  <c r="AR620" i="26"/>
  <c r="AQ620" i="26"/>
  <c r="AP620" i="26"/>
  <c r="AO620" i="26"/>
  <c r="AN620" i="26"/>
  <c r="AM620" i="26"/>
  <c r="AL620" i="26"/>
  <c r="AK620" i="26"/>
  <c r="AJ620" i="26"/>
  <c r="AI620" i="26"/>
  <c r="AH620" i="26"/>
  <c r="AG620" i="26"/>
  <c r="AF620" i="26"/>
  <c r="AE620" i="26"/>
  <c r="AD620" i="26"/>
  <c r="AC620" i="26"/>
  <c r="AB620" i="26"/>
  <c r="AA620" i="26"/>
  <c r="Z620" i="26"/>
  <c r="Y620" i="26"/>
  <c r="X620" i="26"/>
  <c r="W620" i="26"/>
  <c r="V620" i="26"/>
  <c r="U620" i="26"/>
  <c r="T620" i="26"/>
  <c r="S620" i="26"/>
  <c r="R620" i="26"/>
  <c r="Q620" i="26"/>
  <c r="P620" i="26"/>
  <c r="O620" i="26"/>
  <c r="N620" i="26"/>
  <c r="M620" i="26"/>
  <c r="L620" i="26"/>
  <c r="K620" i="26"/>
  <c r="J620" i="26"/>
  <c r="BP619" i="26"/>
  <c r="BO619" i="26"/>
  <c r="BN619" i="26"/>
  <c r="BM619" i="26"/>
  <c r="BL619" i="26"/>
  <c r="BK619" i="26"/>
  <c r="BJ619" i="26"/>
  <c r="BI619" i="26"/>
  <c r="BH619" i="26"/>
  <c r="BG619" i="26"/>
  <c r="BF619" i="26"/>
  <c r="BE619" i="26"/>
  <c r="BD619" i="26"/>
  <c r="BC619" i="26"/>
  <c r="BB619" i="26"/>
  <c r="BA619" i="26"/>
  <c r="AZ619" i="26"/>
  <c r="AY619" i="26"/>
  <c r="AX619" i="26"/>
  <c r="AW619" i="26"/>
  <c r="AV619" i="26"/>
  <c r="AU619" i="26"/>
  <c r="AT619" i="26"/>
  <c r="AS619" i="26"/>
  <c r="AR619" i="26"/>
  <c r="AQ619" i="26"/>
  <c r="AP619" i="26"/>
  <c r="AO619" i="26"/>
  <c r="AN619" i="26"/>
  <c r="AM619" i="26"/>
  <c r="AL619" i="26"/>
  <c r="AK619" i="26"/>
  <c r="AJ619" i="26"/>
  <c r="AI619" i="26"/>
  <c r="AH619" i="26"/>
  <c r="AG619" i="26"/>
  <c r="AF619" i="26"/>
  <c r="AE619" i="26"/>
  <c r="AD619" i="26"/>
  <c r="AC619" i="26"/>
  <c r="AB619" i="26"/>
  <c r="AA619" i="26"/>
  <c r="Z619" i="26"/>
  <c r="Y619" i="26"/>
  <c r="X619" i="26"/>
  <c r="W619" i="26"/>
  <c r="V619" i="26"/>
  <c r="U619" i="26"/>
  <c r="T619" i="26"/>
  <c r="S619" i="26"/>
  <c r="R619" i="26"/>
  <c r="Q619" i="26"/>
  <c r="P619" i="26"/>
  <c r="O619" i="26"/>
  <c r="N619" i="26"/>
  <c r="M619" i="26"/>
  <c r="L619" i="26"/>
  <c r="K619" i="26"/>
  <c r="J619" i="26"/>
  <c r="BP618" i="26"/>
  <c r="BO618" i="26"/>
  <c r="BN618" i="26"/>
  <c r="BM618" i="26"/>
  <c r="BL618" i="26"/>
  <c r="BK618" i="26"/>
  <c r="BJ618" i="26"/>
  <c r="BI618" i="26"/>
  <c r="BH618" i="26"/>
  <c r="BG618" i="26"/>
  <c r="BF618" i="26"/>
  <c r="BE618" i="26"/>
  <c r="BD618" i="26"/>
  <c r="BC618" i="26"/>
  <c r="BB618" i="26"/>
  <c r="BA618" i="26"/>
  <c r="AZ618" i="26"/>
  <c r="AY618" i="26"/>
  <c r="AX618" i="26"/>
  <c r="AW618" i="26"/>
  <c r="AV618" i="26"/>
  <c r="AU618" i="26"/>
  <c r="AT618" i="26"/>
  <c r="AS618" i="26"/>
  <c r="AR618" i="26"/>
  <c r="AQ618" i="26"/>
  <c r="AP618" i="26"/>
  <c r="AO618" i="26"/>
  <c r="AN618" i="26"/>
  <c r="AM618" i="26"/>
  <c r="AL618" i="26"/>
  <c r="AK618" i="26"/>
  <c r="AJ618" i="26"/>
  <c r="AI618" i="26"/>
  <c r="AH618" i="26"/>
  <c r="AG618" i="26"/>
  <c r="AF618" i="26"/>
  <c r="AE618" i="26"/>
  <c r="AD618" i="26"/>
  <c r="AC618" i="26"/>
  <c r="AB618" i="26"/>
  <c r="AA618" i="26"/>
  <c r="Z618" i="26"/>
  <c r="Y618" i="26"/>
  <c r="X618" i="26"/>
  <c r="W618" i="26"/>
  <c r="V618" i="26"/>
  <c r="U618" i="26"/>
  <c r="T618" i="26"/>
  <c r="S618" i="26"/>
  <c r="R618" i="26"/>
  <c r="Q618" i="26"/>
  <c r="P618" i="26"/>
  <c r="O618" i="26"/>
  <c r="N618" i="26"/>
  <c r="M618" i="26"/>
  <c r="L618" i="26"/>
  <c r="K618" i="26"/>
  <c r="J618" i="26"/>
  <c r="BP617" i="26"/>
  <c r="BO617" i="26"/>
  <c r="BN617" i="26"/>
  <c r="BM617" i="26"/>
  <c r="BL617" i="26"/>
  <c r="BK617" i="26"/>
  <c r="BJ617" i="26"/>
  <c r="BI617" i="26"/>
  <c r="BH617" i="26"/>
  <c r="BG617" i="26"/>
  <c r="BF617" i="26"/>
  <c r="BE617" i="26"/>
  <c r="BD617" i="26"/>
  <c r="BC617" i="26"/>
  <c r="BB617" i="26"/>
  <c r="BA617" i="26"/>
  <c r="AZ617" i="26"/>
  <c r="AY617" i="26"/>
  <c r="AX617" i="26"/>
  <c r="AW617" i="26"/>
  <c r="AV617" i="26"/>
  <c r="AU617" i="26"/>
  <c r="AT617" i="26"/>
  <c r="AS617" i="26"/>
  <c r="AR617" i="26"/>
  <c r="AQ617" i="26"/>
  <c r="AP617" i="26"/>
  <c r="AO617" i="26"/>
  <c r="AN617" i="26"/>
  <c r="AM617" i="26"/>
  <c r="AL617" i="26"/>
  <c r="AK617" i="26"/>
  <c r="AJ617" i="26"/>
  <c r="AI617" i="26"/>
  <c r="AH617" i="26"/>
  <c r="AG617" i="26"/>
  <c r="AF617" i="26"/>
  <c r="AE617" i="26"/>
  <c r="AD617" i="26"/>
  <c r="AC617" i="26"/>
  <c r="AB617" i="26"/>
  <c r="AA617" i="26"/>
  <c r="Z617" i="26"/>
  <c r="Y617" i="26"/>
  <c r="X617" i="26"/>
  <c r="W617" i="26"/>
  <c r="V617" i="26"/>
  <c r="U617" i="26"/>
  <c r="T617" i="26"/>
  <c r="S617" i="26"/>
  <c r="R617" i="26"/>
  <c r="Q617" i="26"/>
  <c r="P617" i="26"/>
  <c r="O617" i="26"/>
  <c r="N617" i="26"/>
  <c r="M617" i="26"/>
  <c r="L617" i="26"/>
  <c r="K617" i="26"/>
  <c r="J617" i="26"/>
  <c r="BP616" i="26"/>
  <c r="BO616" i="26"/>
  <c r="BN616" i="26"/>
  <c r="BM616" i="26"/>
  <c r="BL616" i="26"/>
  <c r="BK616" i="26"/>
  <c r="BJ616" i="26"/>
  <c r="BI616" i="26"/>
  <c r="BH616" i="26"/>
  <c r="BG616" i="26"/>
  <c r="BF616" i="26"/>
  <c r="BE616" i="26"/>
  <c r="BD616" i="26"/>
  <c r="BC616" i="26"/>
  <c r="BB616" i="26"/>
  <c r="BA616" i="26"/>
  <c r="AZ616" i="26"/>
  <c r="AY616" i="26"/>
  <c r="AX616" i="26"/>
  <c r="AW616" i="26"/>
  <c r="AV616" i="26"/>
  <c r="AU616" i="26"/>
  <c r="AT616" i="26"/>
  <c r="AS616" i="26"/>
  <c r="AR616" i="26"/>
  <c r="AQ616" i="26"/>
  <c r="AP616" i="26"/>
  <c r="AO616" i="26"/>
  <c r="AN616" i="26"/>
  <c r="AM616" i="26"/>
  <c r="AL616" i="26"/>
  <c r="AK616" i="26"/>
  <c r="AJ616" i="26"/>
  <c r="AI616" i="26"/>
  <c r="AH616" i="26"/>
  <c r="AG616" i="26"/>
  <c r="AF616" i="26"/>
  <c r="AE616" i="26"/>
  <c r="AD616" i="26"/>
  <c r="AC616" i="26"/>
  <c r="AB616" i="26"/>
  <c r="AA616" i="26"/>
  <c r="Z616" i="26"/>
  <c r="Y616" i="26"/>
  <c r="X616" i="26"/>
  <c r="W616" i="26"/>
  <c r="V616" i="26"/>
  <c r="U616" i="26"/>
  <c r="T616" i="26"/>
  <c r="S616" i="26"/>
  <c r="R616" i="26"/>
  <c r="Q616" i="26"/>
  <c r="P616" i="26"/>
  <c r="O616" i="26"/>
  <c r="N616" i="26"/>
  <c r="M616" i="26"/>
  <c r="L616" i="26"/>
  <c r="K616" i="26"/>
  <c r="J616" i="26"/>
  <c r="BP615" i="26"/>
  <c r="BO615" i="26"/>
  <c r="BN615" i="26"/>
  <c r="BM615" i="26"/>
  <c r="BL615" i="26"/>
  <c r="BK615" i="26"/>
  <c r="BJ615" i="26"/>
  <c r="BI615" i="26"/>
  <c r="BH615" i="26"/>
  <c r="BG615" i="26"/>
  <c r="BF615" i="26"/>
  <c r="BE615" i="26"/>
  <c r="BD615" i="26"/>
  <c r="BC615" i="26"/>
  <c r="BB615" i="26"/>
  <c r="BA615" i="26"/>
  <c r="AZ615" i="26"/>
  <c r="AY615" i="26"/>
  <c r="AX615" i="26"/>
  <c r="AW615" i="26"/>
  <c r="AV615" i="26"/>
  <c r="AU615" i="26"/>
  <c r="AT615" i="26"/>
  <c r="AS615" i="26"/>
  <c r="AR615" i="26"/>
  <c r="AQ615" i="26"/>
  <c r="AP615" i="26"/>
  <c r="AO615" i="26"/>
  <c r="AN615" i="26"/>
  <c r="AM615" i="26"/>
  <c r="AL615" i="26"/>
  <c r="AK615" i="26"/>
  <c r="AJ615" i="26"/>
  <c r="AI615" i="26"/>
  <c r="AH615" i="26"/>
  <c r="AG615" i="26"/>
  <c r="AF615" i="26"/>
  <c r="AE615" i="26"/>
  <c r="AD615" i="26"/>
  <c r="AC615" i="26"/>
  <c r="AB615" i="26"/>
  <c r="AA615" i="26"/>
  <c r="Z615" i="26"/>
  <c r="Y615" i="26"/>
  <c r="X615" i="26"/>
  <c r="W615" i="26"/>
  <c r="V615" i="26"/>
  <c r="U615" i="26"/>
  <c r="T615" i="26"/>
  <c r="S615" i="26"/>
  <c r="R615" i="26"/>
  <c r="Q615" i="26"/>
  <c r="P615" i="26"/>
  <c r="O615" i="26"/>
  <c r="N615" i="26"/>
  <c r="M615" i="26"/>
  <c r="L615" i="26"/>
  <c r="K615" i="26"/>
  <c r="J615" i="26"/>
  <c r="BP614" i="26"/>
  <c r="BO614" i="26"/>
  <c r="BN614" i="26"/>
  <c r="BM614" i="26"/>
  <c r="BL614" i="26"/>
  <c r="BK614" i="26"/>
  <c r="BJ614" i="26"/>
  <c r="BI614" i="26"/>
  <c r="BH614" i="26"/>
  <c r="BG614" i="26"/>
  <c r="BF614" i="26"/>
  <c r="BE614" i="26"/>
  <c r="BD614" i="26"/>
  <c r="BC614" i="26"/>
  <c r="BB614" i="26"/>
  <c r="BA614" i="26"/>
  <c r="AZ614" i="26"/>
  <c r="AY614" i="26"/>
  <c r="AX614" i="26"/>
  <c r="AW614" i="26"/>
  <c r="AV614" i="26"/>
  <c r="AU614" i="26"/>
  <c r="AT614" i="26"/>
  <c r="AS614" i="26"/>
  <c r="AR614" i="26"/>
  <c r="AQ614" i="26"/>
  <c r="AP614" i="26"/>
  <c r="AO614" i="26"/>
  <c r="AN614" i="26"/>
  <c r="AM614" i="26"/>
  <c r="AL614" i="26"/>
  <c r="AK614" i="26"/>
  <c r="AJ614" i="26"/>
  <c r="AI614" i="26"/>
  <c r="AH614" i="26"/>
  <c r="AG614" i="26"/>
  <c r="AF614" i="26"/>
  <c r="AE614" i="26"/>
  <c r="AD614" i="26"/>
  <c r="AC614" i="26"/>
  <c r="AB614" i="26"/>
  <c r="AA614" i="26"/>
  <c r="Z614" i="26"/>
  <c r="Y614" i="26"/>
  <c r="X614" i="26"/>
  <c r="W614" i="26"/>
  <c r="V614" i="26"/>
  <c r="U614" i="26"/>
  <c r="T614" i="26"/>
  <c r="S614" i="26"/>
  <c r="R614" i="26"/>
  <c r="Q614" i="26"/>
  <c r="P614" i="26"/>
  <c r="O614" i="26"/>
  <c r="N614" i="26"/>
  <c r="M614" i="26"/>
  <c r="L614" i="26"/>
  <c r="K614" i="26"/>
  <c r="J614" i="26"/>
  <c r="BP613" i="26"/>
  <c r="BO613" i="26"/>
  <c r="BN613" i="26"/>
  <c r="BM613" i="26"/>
  <c r="BL613" i="26"/>
  <c r="BK613" i="26"/>
  <c r="BJ613" i="26"/>
  <c r="BI613" i="26"/>
  <c r="BH613" i="26"/>
  <c r="BG613" i="26"/>
  <c r="BF613" i="26"/>
  <c r="BE613" i="26"/>
  <c r="BD613" i="26"/>
  <c r="BC613" i="26"/>
  <c r="BB613" i="26"/>
  <c r="BA613" i="26"/>
  <c r="AZ613" i="26"/>
  <c r="AY613" i="26"/>
  <c r="AX613" i="26"/>
  <c r="AW613" i="26"/>
  <c r="AV613" i="26"/>
  <c r="AU613" i="26"/>
  <c r="AT613" i="26"/>
  <c r="AS613" i="26"/>
  <c r="AR613" i="26"/>
  <c r="AQ613" i="26"/>
  <c r="AP613" i="26"/>
  <c r="AO613" i="26"/>
  <c r="AN613" i="26"/>
  <c r="AM613" i="26"/>
  <c r="AL613" i="26"/>
  <c r="AK613" i="26"/>
  <c r="AJ613" i="26"/>
  <c r="AI613" i="26"/>
  <c r="AH613" i="26"/>
  <c r="AG613" i="26"/>
  <c r="AF613" i="26"/>
  <c r="AE613" i="26"/>
  <c r="AD613" i="26"/>
  <c r="AC613" i="26"/>
  <c r="AB613" i="26"/>
  <c r="AA613" i="26"/>
  <c r="Z613" i="26"/>
  <c r="Y613" i="26"/>
  <c r="X613" i="26"/>
  <c r="W613" i="26"/>
  <c r="V613" i="26"/>
  <c r="U613" i="26"/>
  <c r="T613" i="26"/>
  <c r="S613" i="26"/>
  <c r="R613" i="26"/>
  <c r="Q613" i="26"/>
  <c r="P613" i="26"/>
  <c r="O613" i="26"/>
  <c r="N613" i="26"/>
  <c r="M613" i="26"/>
  <c r="L613" i="26"/>
  <c r="K613" i="26"/>
  <c r="J613" i="26"/>
  <c r="BP612" i="26"/>
  <c r="BO612" i="26"/>
  <c r="BN612" i="26"/>
  <c r="BM612" i="26"/>
  <c r="BL612" i="26"/>
  <c r="BK612" i="26"/>
  <c r="BJ612" i="26"/>
  <c r="BI612" i="26"/>
  <c r="BH612" i="26"/>
  <c r="BG612" i="26"/>
  <c r="BF612" i="26"/>
  <c r="BE612" i="26"/>
  <c r="BD612" i="26"/>
  <c r="BC612" i="26"/>
  <c r="BB612" i="26"/>
  <c r="BA612" i="26"/>
  <c r="AZ612" i="26"/>
  <c r="AY612" i="26"/>
  <c r="AX612" i="26"/>
  <c r="AW612" i="26"/>
  <c r="AV612" i="26"/>
  <c r="AU612" i="26"/>
  <c r="AT612" i="26"/>
  <c r="AS612" i="26"/>
  <c r="AR612" i="26"/>
  <c r="AQ612" i="26"/>
  <c r="AP612" i="26"/>
  <c r="AO612" i="26"/>
  <c r="AN612" i="26"/>
  <c r="AM612" i="26"/>
  <c r="AL612" i="26"/>
  <c r="AK612" i="26"/>
  <c r="AJ612" i="26"/>
  <c r="AI612" i="26"/>
  <c r="AH612" i="26"/>
  <c r="AG612" i="26"/>
  <c r="AF612" i="26"/>
  <c r="AE612" i="26"/>
  <c r="AD612" i="26"/>
  <c r="AC612" i="26"/>
  <c r="AB612" i="26"/>
  <c r="AA612" i="26"/>
  <c r="Z612" i="26"/>
  <c r="Y612" i="26"/>
  <c r="X612" i="26"/>
  <c r="W612" i="26"/>
  <c r="V612" i="26"/>
  <c r="U612" i="26"/>
  <c r="T612" i="26"/>
  <c r="S612" i="26"/>
  <c r="R612" i="26"/>
  <c r="Q612" i="26"/>
  <c r="P612" i="26"/>
  <c r="O612" i="26"/>
  <c r="N612" i="26"/>
  <c r="M612" i="26"/>
  <c r="L612" i="26"/>
  <c r="K612" i="26"/>
  <c r="J612" i="26"/>
  <c r="BP611" i="26"/>
  <c r="BO611" i="26"/>
  <c r="BN611" i="26"/>
  <c r="BM611" i="26"/>
  <c r="BL611" i="26"/>
  <c r="BK611" i="26"/>
  <c r="BJ611" i="26"/>
  <c r="BI611" i="26"/>
  <c r="BH611" i="26"/>
  <c r="BG611" i="26"/>
  <c r="BF611" i="26"/>
  <c r="BE611" i="26"/>
  <c r="BD611" i="26"/>
  <c r="BC611" i="26"/>
  <c r="BB611" i="26"/>
  <c r="BA611" i="26"/>
  <c r="AZ611" i="26"/>
  <c r="AY611" i="26"/>
  <c r="AX611" i="26"/>
  <c r="AW611" i="26"/>
  <c r="AV611" i="26"/>
  <c r="AU611" i="26"/>
  <c r="AT611" i="26"/>
  <c r="AS611" i="26"/>
  <c r="AR611" i="26"/>
  <c r="AQ611" i="26"/>
  <c r="AP611" i="26"/>
  <c r="AO611" i="26"/>
  <c r="AN611" i="26"/>
  <c r="AM611" i="26"/>
  <c r="AL611" i="26"/>
  <c r="AK611" i="26"/>
  <c r="AJ611" i="26"/>
  <c r="AI611" i="26"/>
  <c r="AH611" i="26"/>
  <c r="AG611" i="26"/>
  <c r="AF611" i="26"/>
  <c r="AE611" i="26"/>
  <c r="AD611" i="26"/>
  <c r="AC611" i="26"/>
  <c r="AB611" i="26"/>
  <c r="AA611" i="26"/>
  <c r="Z611" i="26"/>
  <c r="Y611" i="26"/>
  <c r="X611" i="26"/>
  <c r="W611" i="26"/>
  <c r="V611" i="26"/>
  <c r="U611" i="26"/>
  <c r="T611" i="26"/>
  <c r="S611" i="26"/>
  <c r="R611" i="26"/>
  <c r="Q611" i="26"/>
  <c r="P611" i="26"/>
  <c r="O611" i="26"/>
  <c r="N611" i="26"/>
  <c r="M611" i="26"/>
  <c r="L611" i="26"/>
  <c r="K611" i="26"/>
  <c r="J611" i="26"/>
  <c r="BP610" i="26"/>
  <c r="BO610" i="26"/>
  <c r="BN610" i="26"/>
  <c r="BM610" i="26"/>
  <c r="BL610" i="26"/>
  <c r="BK610" i="26"/>
  <c r="BJ610" i="26"/>
  <c r="BI610" i="26"/>
  <c r="BH610" i="26"/>
  <c r="BG610" i="26"/>
  <c r="BF610" i="26"/>
  <c r="BE610" i="26"/>
  <c r="BD610" i="26"/>
  <c r="BC610" i="26"/>
  <c r="BB610" i="26"/>
  <c r="BA610" i="26"/>
  <c r="AZ610" i="26"/>
  <c r="AY610" i="26"/>
  <c r="AX610" i="26"/>
  <c r="AW610" i="26"/>
  <c r="AV610" i="26"/>
  <c r="AU610" i="26"/>
  <c r="AT610" i="26"/>
  <c r="AS610" i="26"/>
  <c r="AR610" i="26"/>
  <c r="AQ610" i="26"/>
  <c r="AP610" i="26"/>
  <c r="AO610" i="26"/>
  <c r="AN610" i="26"/>
  <c r="AM610" i="26"/>
  <c r="AL610" i="26"/>
  <c r="AK610" i="26"/>
  <c r="AJ610" i="26"/>
  <c r="AI610" i="26"/>
  <c r="AH610" i="26"/>
  <c r="AG610" i="26"/>
  <c r="AF610" i="26"/>
  <c r="AE610" i="26"/>
  <c r="AD610" i="26"/>
  <c r="AC610" i="26"/>
  <c r="AB610" i="26"/>
  <c r="AA610" i="26"/>
  <c r="Z610" i="26"/>
  <c r="Y610" i="26"/>
  <c r="X610" i="26"/>
  <c r="W610" i="26"/>
  <c r="V610" i="26"/>
  <c r="U610" i="26"/>
  <c r="T610" i="26"/>
  <c r="S610" i="26"/>
  <c r="R610" i="26"/>
  <c r="Q610" i="26"/>
  <c r="P610" i="26"/>
  <c r="O610" i="26"/>
  <c r="N610" i="26"/>
  <c r="M610" i="26"/>
  <c r="L610" i="26"/>
  <c r="K610" i="26"/>
  <c r="J610" i="26"/>
  <c r="BP609" i="26"/>
  <c r="BO609" i="26"/>
  <c r="BN609" i="26"/>
  <c r="BM609" i="26"/>
  <c r="BL609" i="26"/>
  <c r="BK609" i="26"/>
  <c r="BJ609" i="26"/>
  <c r="BI609" i="26"/>
  <c r="BH609" i="26"/>
  <c r="BG609" i="26"/>
  <c r="BF609" i="26"/>
  <c r="BE609" i="26"/>
  <c r="BD609" i="26"/>
  <c r="BC609" i="26"/>
  <c r="BB609" i="26"/>
  <c r="BA609" i="26"/>
  <c r="AZ609" i="26"/>
  <c r="AY609" i="26"/>
  <c r="AX609" i="26"/>
  <c r="AW609" i="26"/>
  <c r="AV609" i="26"/>
  <c r="AU609" i="26"/>
  <c r="AT609" i="26"/>
  <c r="AS609" i="26"/>
  <c r="AR609" i="26"/>
  <c r="AQ609" i="26"/>
  <c r="AP609" i="26"/>
  <c r="AO609" i="26"/>
  <c r="AN609" i="26"/>
  <c r="AM609" i="26"/>
  <c r="AL609" i="26"/>
  <c r="AK609" i="26"/>
  <c r="AJ609" i="26"/>
  <c r="AI609" i="26"/>
  <c r="AH609" i="26"/>
  <c r="AG609" i="26"/>
  <c r="AF609" i="26"/>
  <c r="AE609" i="26"/>
  <c r="AD609" i="26"/>
  <c r="AC609" i="26"/>
  <c r="AB609" i="26"/>
  <c r="AA609" i="26"/>
  <c r="Z609" i="26"/>
  <c r="Y609" i="26"/>
  <c r="X609" i="26"/>
  <c r="W609" i="26"/>
  <c r="V609" i="26"/>
  <c r="U609" i="26"/>
  <c r="T609" i="26"/>
  <c r="S609" i="26"/>
  <c r="R609" i="26"/>
  <c r="Q609" i="26"/>
  <c r="P609" i="26"/>
  <c r="O609" i="26"/>
  <c r="N609" i="26"/>
  <c r="M609" i="26"/>
  <c r="L609" i="26"/>
  <c r="K609" i="26"/>
  <c r="J609" i="26"/>
  <c r="BP608" i="26"/>
  <c r="BO608" i="26"/>
  <c r="BN608" i="26"/>
  <c r="BM608" i="26"/>
  <c r="BL608" i="26"/>
  <c r="BK608" i="26"/>
  <c r="BJ608" i="26"/>
  <c r="BI608" i="26"/>
  <c r="BH608" i="26"/>
  <c r="BG608" i="26"/>
  <c r="BF608" i="26"/>
  <c r="BE608" i="26"/>
  <c r="BD608" i="26"/>
  <c r="BC608" i="26"/>
  <c r="BB608" i="26"/>
  <c r="BA608" i="26"/>
  <c r="AZ608" i="26"/>
  <c r="AY608" i="26"/>
  <c r="AX608" i="26"/>
  <c r="AW608" i="26"/>
  <c r="AV608" i="26"/>
  <c r="AU608" i="26"/>
  <c r="AT608" i="26"/>
  <c r="AS608" i="26"/>
  <c r="AR608" i="26"/>
  <c r="AQ608" i="26"/>
  <c r="AP608" i="26"/>
  <c r="AO608" i="26"/>
  <c r="AN608" i="26"/>
  <c r="AM608" i="26"/>
  <c r="AL608" i="26"/>
  <c r="AK608" i="26"/>
  <c r="AJ608" i="26"/>
  <c r="AI608" i="26"/>
  <c r="AH608" i="26"/>
  <c r="AG608" i="26"/>
  <c r="AF608" i="26"/>
  <c r="AE608" i="26"/>
  <c r="AD608" i="26"/>
  <c r="AC608" i="26"/>
  <c r="AB608" i="26"/>
  <c r="AA608" i="26"/>
  <c r="Z608" i="26"/>
  <c r="Y608" i="26"/>
  <c r="X608" i="26"/>
  <c r="W608" i="26"/>
  <c r="V608" i="26"/>
  <c r="U608" i="26"/>
  <c r="T608" i="26"/>
  <c r="S608" i="26"/>
  <c r="R608" i="26"/>
  <c r="Q608" i="26"/>
  <c r="P608" i="26"/>
  <c r="O608" i="26"/>
  <c r="N608" i="26"/>
  <c r="M608" i="26"/>
  <c r="L608" i="26"/>
  <c r="K608" i="26"/>
  <c r="J608" i="26"/>
  <c r="BP607" i="26"/>
  <c r="BO607" i="26"/>
  <c r="BN607" i="26"/>
  <c r="BM607" i="26"/>
  <c r="BL607" i="26"/>
  <c r="BK607" i="26"/>
  <c r="BJ607" i="26"/>
  <c r="BI607" i="26"/>
  <c r="BH607" i="26"/>
  <c r="BG607" i="26"/>
  <c r="BF607" i="26"/>
  <c r="BE607" i="26"/>
  <c r="BD607" i="26"/>
  <c r="BC607" i="26"/>
  <c r="BB607" i="26"/>
  <c r="BA607" i="26"/>
  <c r="AZ607" i="26"/>
  <c r="AY607" i="26"/>
  <c r="AX607" i="26"/>
  <c r="AW607" i="26"/>
  <c r="AV607" i="26"/>
  <c r="AU607" i="26"/>
  <c r="AT607" i="26"/>
  <c r="AS607" i="26"/>
  <c r="AR607" i="26"/>
  <c r="AQ607" i="26"/>
  <c r="AP607" i="26"/>
  <c r="AO607" i="26"/>
  <c r="AN607" i="26"/>
  <c r="AM607" i="26"/>
  <c r="AL607" i="26"/>
  <c r="AK607" i="26"/>
  <c r="AJ607" i="26"/>
  <c r="AI607" i="26"/>
  <c r="AH607" i="26"/>
  <c r="AG607" i="26"/>
  <c r="AF607" i="26"/>
  <c r="AE607" i="26"/>
  <c r="AD607" i="26"/>
  <c r="AC607" i="26"/>
  <c r="AB607" i="26"/>
  <c r="AA607" i="26"/>
  <c r="Z607" i="26"/>
  <c r="Y607" i="26"/>
  <c r="X607" i="26"/>
  <c r="W607" i="26"/>
  <c r="V607" i="26"/>
  <c r="U607" i="26"/>
  <c r="T607" i="26"/>
  <c r="S607" i="26"/>
  <c r="R607" i="26"/>
  <c r="Q607" i="26"/>
  <c r="P607" i="26"/>
  <c r="O607" i="26"/>
  <c r="N607" i="26"/>
  <c r="M607" i="26"/>
  <c r="L607" i="26"/>
  <c r="K607" i="26"/>
  <c r="J607" i="26"/>
  <c r="BP606" i="26"/>
  <c r="BO606" i="26"/>
  <c r="BN606" i="26"/>
  <c r="BM606" i="26"/>
  <c r="BL606" i="26"/>
  <c r="BK606" i="26"/>
  <c r="BJ606" i="26"/>
  <c r="BI606" i="26"/>
  <c r="BH606" i="26"/>
  <c r="BG606" i="26"/>
  <c r="BF606" i="26"/>
  <c r="BE606" i="26"/>
  <c r="BD606" i="26"/>
  <c r="BC606" i="26"/>
  <c r="BB606" i="26"/>
  <c r="BA606" i="26"/>
  <c r="AZ606" i="26"/>
  <c r="AY606" i="26"/>
  <c r="AX606" i="26"/>
  <c r="AW606" i="26"/>
  <c r="AV606" i="26"/>
  <c r="AU606" i="26"/>
  <c r="AT606" i="26"/>
  <c r="AS606" i="26"/>
  <c r="AR606" i="26"/>
  <c r="AQ606" i="26"/>
  <c r="AP606" i="26"/>
  <c r="AO606" i="26"/>
  <c r="AN606" i="26"/>
  <c r="AM606" i="26"/>
  <c r="AL606" i="26"/>
  <c r="AK606" i="26"/>
  <c r="AJ606" i="26"/>
  <c r="AI606" i="26"/>
  <c r="AH606" i="26"/>
  <c r="AG606" i="26"/>
  <c r="AF606" i="26"/>
  <c r="AE606" i="26"/>
  <c r="AD606" i="26"/>
  <c r="AC606" i="26"/>
  <c r="AB606" i="26"/>
  <c r="AA606" i="26"/>
  <c r="Z606" i="26"/>
  <c r="Y606" i="26"/>
  <c r="X606" i="26"/>
  <c r="W606" i="26"/>
  <c r="V606" i="26"/>
  <c r="U606" i="26"/>
  <c r="T606" i="26"/>
  <c r="S606" i="26"/>
  <c r="R606" i="26"/>
  <c r="Q606" i="26"/>
  <c r="P606" i="26"/>
  <c r="O606" i="26"/>
  <c r="N606" i="26"/>
  <c r="M606" i="26"/>
  <c r="L606" i="26"/>
  <c r="K606" i="26"/>
  <c r="J606" i="26"/>
  <c r="BP605" i="26"/>
  <c r="BO605" i="26"/>
  <c r="BN605" i="26"/>
  <c r="BM605" i="26"/>
  <c r="BL605" i="26"/>
  <c r="BK605" i="26"/>
  <c r="BJ605" i="26"/>
  <c r="BI605" i="26"/>
  <c r="BH605" i="26"/>
  <c r="BG605" i="26"/>
  <c r="BF605" i="26"/>
  <c r="BE605" i="26"/>
  <c r="BD605" i="26"/>
  <c r="BC605" i="26"/>
  <c r="BB605" i="26"/>
  <c r="BA605" i="26"/>
  <c r="AZ605" i="26"/>
  <c r="AY605" i="26"/>
  <c r="AX605" i="26"/>
  <c r="AW605" i="26"/>
  <c r="AV605" i="26"/>
  <c r="AU605" i="26"/>
  <c r="AT605" i="26"/>
  <c r="AS605" i="26"/>
  <c r="AR605" i="26"/>
  <c r="AQ605" i="26"/>
  <c r="AP605" i="26"/>
  <c r="AO605" i="26"/>
  <c r="AN605" i="26"/>
  <c r="AM605" i="26"/>
  <c r="AL605" i="26"/>
  <c r="AK605" i="26"/>
  <c r="AJ605" i="26"/>
  <c r="AI605" i="26"/>
  <c r="AH605" i="26"/>
  <c r="AG605" i="26"/>
  <c r="AF605" i="26"/>
  <c r="AE605" i="26"/>
  <c r="AD605" i="26"/>
  <c r="AC605" i="26"/>
  <c r="AB605" i="26"/>
  <c r="AA605" i="26"/>
  <c r="Z605" i="26"/>
  <c r="Y605" i="26"/>
  <c r="X605" i="26"/>
  <c r="W605" i="26"/>
  <c r="V605" i="26"/>
  <c r="U605" i="26"/>
  <c r="T605" i="26"/>
  <c r="S605" i="26"/>
  <c r="R605" i="26"/>
  <c r="Q605" i="26"/>
  <c r="P605" i="26"/>
  <c r="O605" i="26"/>
  <c r="N605" i="26"/>
  <c r="M605" i="26"/>
  <c r="L605" i="26"/>
  <c r="K605" i="26"/>
  <c r="J605" i="26"/>
  <c r="BP604" i="26"/>
  <c r="BO604" i="26"/>
  <c r="BN604" i="26"/>
  <c r="BM604" i="26"/>
  <c r="BL604" i="26"/>
  <c r="BK604" i="26"/>
  <c r="BJ604" i="26"/>
  <c r="BI604" i="26"/>
  <c r="BH604" i="26"/>
  <c r="BG604" i="26"/>
  <c r="BF604" i="26"/>
  <c r="BE604" i="26"/>
  <c r="BD604" i="26"/>
  <c r="BC604" i="26"/>
  <c r="BB604" i="26"/>
  <c r="BA604" i="26"/>
  <c r="AZ604" i="26"/>
  <c r="AY604" i="26"/>
  <c r="AX604" i="26"/>
  <c r="AW604" i="26"/>
  <c r="AV604" i="26"/>
  <c r="AU604" i="26"/>
  <c r="AT604" i="26"/>
  <c r="AS604" i="26"/>
  <c r="AR604" i="26"/>
  <c r="AQ604" i="26"/>
  <c r="AP604" i="26"/>
  <c r="AO604" i="26"/>
  <c r="AN604" i="26"/>
  <c r="AM604" i="26"/>
  <c r="AL604" i="26"/>
  <c r="AK604" i="26"/>
  <c r="AJ604" i="26"/>
  <c r="AI604" i="26"/>
  <c r="AH604" i="26"/>
  <c r="AG604" i="26"/>
  <c r="AF604" i="26"/>
  <c r="AE604" i="26"/>
  <c r="AD604" i="26"/>
  <c r="AC604" i="26"/>
  <c r="AB604" i="26"/>
  <c r="AA604" i="26"/>
  <c r="Z604" i="26"/>
  <c r="Y604" i="26"/>
  <c r="X604" i="26"/>
  <c r="W604" i="26"/>
  <c r="V604" i="26"/>
  <c r="U604" i="26"/>
  <c r="T604" i="26"/>
  <c r="S604" i="26"/>
  <c r="R604" i="26"/>
  <c r="Q604" i="26"/>
  <c r="P604" i="26"/>
  <c r="O604" i="26"/>
  <c r="N604" i="26"/>
  <c r="M604" i="26"/>
  <c r="L604" i="26"/>
  <c r="K604" i="26"/>
  <c r="J604" i="26"/>
  <c r="BP603" i="26"/>
  <c r="BO603" i="26"/>
  <c r="BN603" i="26"/>
  <c r="BM603" i="26"/>
  <c r="BL603" i="26"/>
  <c r="BK603" i="26"/>
  <c r="BJ603" i="26"/>
  <c r="BI603" i="26"/>
  <c r="BH603" i="26"/>
  <c r="BG603" i="26"/>
  <c r="BF603" i="26"/>
  <c r="BE603" i="26"/>
  <c r="BD603" i="26"/>
  <c r="BC603" i="26"/>
  <c r="BB603" i="26"/>
  <c r="BA603" i="26"/>
  <c r="AZ603" i="26"/>
  <c r="AY603" i="26"/>
  <c r="AX603" i="26"/>
  <c r="AW603" i="26"/>
  <c r="AV603" i="26"/>
  <c r="AU603" i="26"/>
  <c r="AT603" i="26"/>
  <c r="AS603" i="26"/>
  <c r="AR603" i="26"/>
  <c r="AQ603" i="26"/>
  <c r="AP603" i="26"/>
  <c r="AO603" i="26"/>
  <c r="AN603" i="26"/>
  <c r="AM603" i="26"/>
  <c r="AL603" i="26"/>
  <c r="AK603" i="26"/>
  <c r="AJ603" i="26"/>
  <c r="AI603" i="26"/>
  <c r="AH603" i="26"/>
  <c r="AG603" i="26"/>
  <c r="AF603" i="26"/>
  <c r="AE603" i="26"/>
  <c r="AD603" i="26"/>
  <c r="AC603" i="26"/>
  <c r="AB603" i="26"/>
  <c r="AA603" i="26"/>
  <c r="Z603" i="26"/>
  <c r="Y603" i="26"/>
  <c r="X603" i="26"/>
  <c r="W603" i="26"/>
  <c r="V603" i="26"/>
  <c r="U603" i="26"/>
  <c r="T603" i="26"/>
  <c r="S603" i="26"/>
  <c r="R603" i="26"/>
  <c r="Q603" i="26"/>
  <c r="P603" i="26"/>
  <c r="O603" i="26"/>
  <c r="N603" i="26"/>
  <c r="M603" i="26"/>
  <c r="L603" i="26"/>
  <c r="K603" i="26"/>
  <c r="J603" i="26"/>
  <c r="BP602" i="26"/>
  <c r="BO602" i="26"/>
  <c r="BN602" i="26"/>
  <c r="BM602" i="26"/>
  <c r="BL602" i="26"/>
  <c r="BK602" i="26"/>
  <c r="BJ602" i="26"/>
  <c r="BI602" i="26"/>
  <c r="BH602" i="26"/>
  <c r="BG602" i="26"/>
  <c r="BF602" i="26"/>
  <c r="BE602" i="26"/>
  <c r="BD602" i="26"/>
  <c r="BC602" i="26"/>
  <c r="BB602" i="26"/>
  <c r="BA602" i="26"/>
  <c r="AZ602" i="26"/>
  <c r="AY602" i="26"/>
  <c r="AX602" i="26"/>
  <c r="AW602" i="26"/>
  <c r="AV602" i="26"/>
  <c r="AU602" i="26"/>
  <c r="AT602" i="26"/>
  <c r="AS602" i="26"/>
  <c r="AR602" i="26"/>
  <c r="AQ602" i="26"/>
  <c r="AP602" i="26"/>
  <c r="AO602" i="26"/>
  <c r="AN602" i="26"/>
  <c r="AM602" i="26"/>
  <c r="AL602" i="26"/>
  <c r="AK602" i="26"/>
  <c r="AJ602" i="26"/>
  <c r="AI602" i="26"/>
  <c r="AH602" i="26"/>
  <c r="AG602" i="26"/>
  <c r="AF602" i="26"/>
  <c r="AE602" i="26"/>
  <c r="AD602" i="26"/>
  <c r="AC602" i="26"/>
  <c r="AB602" i="26"/>
  <c r="AA602" i="26"/>
  <c r="Z602" i="26"/>
  <c r="Y602" i="26"/>
  <c r="X602" i="26"/>
  <c r="W602" i="26"/>
  <c r="V602" i="26"/>
  <c r="U602" i="26"/>
  <c r="T602" i="26"/>
  <c r="S602" i="26"/>
  <c r="R602" i="26"/>
  <c r="Q602" i="26"/>
  <c r="P602" i="26"/>
  <c r="O602" i="26"/>
  <c r="N602" i="26"/>
  <c r="M602" i="26"/>
  <c r="L602" i="26"/>
  <c r="K602" i="26"/>
  <c r="J602" i="26"/>
  <c r="BP601" i="26"/>
  <c r="BO601" i="26"/>
  <c r="BN601" i="26"/>
  <c r="BM601" i="26"/>
  <c r="BL601" i="26"/>
  <c r="BK601" i="26"/>
  <c r="BJ601" i="26"/>
  <c r="BI601" i="26"/>
  <c r="BH601" i="26"/>
  <c r="BG601" i="26"/>
  <c r="BF601" i="26"/>
  <c r="BE601" i="26"/>
  <c r="BD601" i="26"/>
  <c r="BC601" i="26"/>
  <c r="BB601" i="26"/>
  <c r="BA601" i="26"/>
  <c r="AZ601" i="26"/>
  <c r="AY601" i="26"/>
  <c r="AX601" i="26"/>
  <c r="AW601" i="26"/>
  <c r="AV601" i="26"/>
  <c r="AU601" i="26"/>
  <c r="AT601" i="26"/>
  <c r="AS601" i="26"/>
  <c r="AR601" i="26"/>
  <c r="AQ601" i="26"/>
  <c r="AP601" i="26"/>
  <c r="AO601" i="26"/>
  <c r="AN601" i="26"/>
  <c r="AM601" i="26"/>
  <c r="AL601" i="26"/>
  <c r="AK601" i="26"/>
  <c r="AJ601" i="26"/>
  <c r="AI601" i="26"/>
  <c r="AH601" i="26"/>
  <c r="AG601" i="26"/>
  <c r="AF601" i="26"/>
  <c r="AE601" i="26"/>
  <c r="AD601" i="26"/>
  <c r="AC601" i="26"/>
  <c r="AB601" i="26"/>
  <c r="AA601" i="26"/>
  <c r="Z601" i="26"/>
  <c r="Y601" i="26"/>
  <c r="X601" i="26"/>
  <c r="W601" i="26"/>
  <c r="V601" i="26"/>
  <c r="U601" i="26"/>
  <c r="T601" i="26"/>
  <c r="S601" i="26"/>
  <c r="R601" i="26"/>
  <c r="Q601" i="26"/>
  <c r="P601" i="26"/>
  <c r="O601" i="26"/>
  <c r="N601" i="26"/>
  <c r="M601" i="26"/>
  <c r="L601" i="26"/>
  <c r="K601" i="26"/>
  <c r="J601" i="26"/>
  <c r="BP600" i="26"/>
  <c r="BO600" i="26"/>
  <c r="BN600" i="26"/>
  <c r="BM600" i="26"/>
  <c r="BL600" i="26"/>
  <c r="BK600" i="26"/>
  <c r="BJ600" i="26"/>
  <c r="BI600" i="26"/>
  <c r="BH600" i="26"/>
  <c r="BG600" i="26"/>
  <c r="BF600" i="26"/>
  <c r="BE600" i="26"/>
  <c r="BD600" i="26"/>
  <c r="BC600" i="26"/>
  <c r="BB600" i="26"/>
  <c r="BA600" i="26"/>
  <c r="AZ600" i="26"/>
  <c r="AY600" i="26"/>
  <c r="AX600" i="26"/>
  <c r="AW600" i="26"/>
  <c r="AV600" i="26"/>
  <c r="AU600" i="26"/>
  <c r="AT600" i="26"/>
  <c r="AS600" i="26"/>
  <c r="AR600" i="26"/>
  <c r="AQ600" i="26"/>
  <c r="AP600" i="26"/>
  <c r="AO600" i="26"/>
  <c r="AN600" i="26"/>
  <c r="AM600" i="26"/>
  <c r="AL600" i="26"/>
  <c r="AK600" i="26"/>
  <c r="AJ600" i="26"/>
  <c r="AI600" i="26"/>
  <c r="AH600" i="26"/>
  <c r="AG600" i="26"/>
  <c r="AF600" i="26"/>
  <c r="AE600" i="26"/>
  <c r="AD600" i="26"/>
  <c r="AC600" i="26"/>
  <c r="AB600" i="26"/>
  <c r="AA600" i="26"/>
  <c r="Z600" i="26"/>
  <c r="Y600" i="26"/>
  <c r="X600" i="26"/>
  <c r="W600" i="26"/>
  <c r="V600" i="26"/>
  <c r="U600" i="26"/>
  <c r="T600" i="26"/>
  <c r="S600" i="26"/>
  <c r="R600" i="26"/>
  <c r="Q600" i="26"/>
  <c r="P600" i="26"/>
  <c r="O600" i="26"/>
  <c r="N600" i="26"/>
  <c r="M600" i="26"/>
  <c r="L600" i="26"/>
  <c r="K600" i="26"/>
  <c r="J600" i="26"/>
  <c r="BP599" i="26"/>
  <c r="BO599" i="26"/>
  <c r="BN599" i="26"/>
  <c r="BM599" i="26"/>
  <c r="BL599" i="26"/>
  <c r="BK599" i="26"/>
  <c r="BJ599" i="26"/>
  <c r="BI599" i="26"/>
  <c r="BH599" i="26"/>
  <c r="BG599" i="26"/>
  <c r="BF599" i="26"/>
  <c r="BE599" i="26"/>
  <c r="BD599" i="26"/>
  <c r="BC599" i="26"/>
  <c r="BB599" i="26"/>
  <c r="BA599" i="26"/>
  <c r="AZ599" i="26"/>
  <c r="AY599" i="26"/>
  <c r="AX599" i="26"/>
  <c r="AW599" i="26"/>
  <c r="AV599" i="26"/>
  <c r="AU599" i="26"/>
  <c r="AT599" i="26"/>
  <c r="AS599" i="26"/>
  <c r="AR599" i="26"/>
  <c r="AQ599" i="26"/>
  <c r="AP599" i="26"/>
  <c r="AO599" i="26"/>
  <c r="AN599" i="26"/>
  <c r="AM599" i="26"/>
  <c r="AL599" i="26"/>
  <c r="AK599" i="26"/>
  <c r="AJ599" i="26"/>
  <c r="AI599" i="26"/>
  <c r="AH599" i="26"/>
  <c r="AG599" i="26"/>
  <c r="AF599" i="26"/>
  <c r="AE599" i="26"/>
  <c r="AD599" i="26"/>
  <c r="AC599" i="26"/>
  <c r="AB599" i="26"/>
  <c r="AA599" i="26"/>
  <c r="Z599" i="26"/>
  <c r="Y599" i="26"/>
  <c r="X599" i="26"/>
  <c r="W599" i="26"/>
  <c r="V599" i="26"/>
  <c r="U599" i="26"/>
  <c r="T599" i="26"/>
  <c r="S599" i="26"/>
  <c r="R599" i="26"/>
  <c r="Q599" i="26"/>
  <c r="P599" i="26"/>
  <c r="O599" i="26"/>
  <c r="N599" i="26"/>
  <c r="M599" i="26"/>
  <c r="L599" i="26"/>
  <c r="K599" i="26"/>
  <c r="J599" i="26"/>
  <c r="BP598" i="26"/>
  <c r="BO598" i="26"/>
  <c r="BN598" i="26"/>
  <c r="BM598" i="26"/>
  <c r="BL598" i="26"/>
  <c r="BK598" i="26"/>
  <c r="BJ598" i="26"/>
  <c r="BI598" i="26"/>
  <c r="BH598" i="26"/>
  <c r="BG598" i="26"/>
  <c r="BF598" i="26"/>
  <c r="BE598" i="26"/>
  <c r="BD598" i="26"/>
  <c r="BC598" i="26"/>
  <c r="BB598" i="26"/>
  <c r="BA598" i="26"/>
  <c r="AZ598" i="26"/>
  <c r="AY598" i="26"/>
  <c r="AX598" i="26"/>
  <c r="AW598" i="26"/>
  <c r="AV598" i="26"/>
  <c r="AU598" i="26"/>
  <c r="AT598" i="26"/>
  <c r="AS598" i="26"/>
  <c r="AR598" i="26"/>
  <c r="AQ598" i="26"/>
  <c r="AP598" i="26"/>
  <c r="AO598" i="26"/>
  <c r="AN598" i="26"/>
  <c r="AM598" i="26"/>
  <c r="AL598" i="26"/>
  <c r="AK598" i="26"/>
  <c r="AJ598" i="26"/>
  <c r="AI598" i="26"/>
  <c r="AH598" i="26"/>
  <c r="AG598" i="26"/>
  <c r="AF598" i="26"/>
  <c r="AE598" i="26"/>
  <c r="AD598" i="26"/>
  <c r="AC598" i="26"/>
  <c r="AB598" i="26"/>
  <c r="AA598" i="26"/>
  <c r="Z598" i="26"/>
  <c r="Y598" i="26"/>
  <c r="X598" i="26"/>
  <c r="W598" i="26"/>
  <c r="V598" i="26"/>
  <c r="U598" i="26"/>
  <c r="T598" i="26"/>
  <c r="S598" i="26"/>
  <c r="R598" i="26"/>
  <c r="Q598" i="26"/>
  <c r="P598" i="26"/>
  <c r="O598" i="26"/>
  <c r="N598" i="26"/>
  <c r="M598" i="26"/>
  <c r="L598" i="26"/>
  <c r="K598" i="26"/>
  <c r="J598" i="26"/>
  <c r="BP597" i="26"/>
  <c r="BO597" i="26"/>
  <c r="BN597" i="26"/>
  <c r="BM597" i="26"/>
  <c r="BL597" i="26"/>
  <c r="BK597" i="26"/>
  <c r="BJ597" i="26"/>
  <c r="BI597" i="26"/>
  <c r="BH597" i="26"/>
  <c r="BG597" i="26"/>
  <c r="BF597" i="26"/>
  <c r="BE597" i="26"/>
  <c r="BD597" i="26"/>
  <c r="BC597" i="26"/>
  <c r="BB597" i="26"/>
  <c r="BA597" i="26"/>
  <c r="AZ597" i="26"/>
  <c r="AY597" i="26"/>
  <c r="AX597" i="26"/>
  <c r="AW597" i="26"/>
  <c r="AV597" i="26"/>
  <c r="AU597" i="26"/>
  <c r="AT597" i="26"/>
  <c r="AS597" i="26"/>
  <c r="AR597" i="26"/>
  <c r="AQ597" i="26"/>
  <c r="AP597" i="26"/>
  <c r="AO597" i="26"/>
  <c r="AN597" i="26"/>
  <c r="AM597" i="26"/>
  <c r="AL597" i="26"/>
  <c r="AK597" i="26"/>
  <c r="AJ597" i="26"/>
  <c r="AI597" i="26"/>
  <c r="AH597" i="26"/>
  <c r="AG597" i="26"/>
  <c r="AF597" i="26"/>
  <c r="AE597" i="26"/>
  <c r="AD597" i="26"/>
  <c r="AC597" i="26"/>
  <c r="AB597" i="26"/>
  <c r="AA597" i="26"/>
  <c r="Z597" i="26"/>
  <c r="Y597" i="26"/>
  <c r="X597" i="26"/>
  <c r="W597" i="26"/>
  <c r="V597" i="26"/>
  <c r="U597" i="26"/>
  <c r="T597" i="26"/>
  <c r="S597" i="26"/>
  <c r="R597" i="26"/>
  <c r="Q597" i="26"/>
  <c r="P597" i="26"/>
  <c r="O597" i="26"/>
  <c r="N597" i="26"/>
  <c r="M597" i="26"/>
  <c r="L597" i="26"/>
  <c r="K597" i="26"/>
  <c r="J597" i="26"/>
  <c r="BP596" i="26"/>
  <c r="BO596" i="26"/>
  <c r="BN596" i="26"/>
  <c r="BM596" i="26"/>
  <c r="BL596" i="26"/>
  <c r="BK596" i="26"/>
  <c r="BJ596" i="26"/>
  <c r="BI596" i="26"/>
  <c r="BH596" i="26"/>
  <c r="BG596" i="26"/>
  <c r="BF596" i="26"/>
  <c r="BE596" i="26"/>
  <c r="BD596" i="26"/>
  <c r="BC596" i="26"/>
  <c r="BB596" i="26"/>
  <c r="BA596" i="26"/>
  <c r="AZ596" i="26"/>
  <c r="AY596" i="26"/>
  <c r="AX596" i="26"/>
  <c r="AW596" i="26"/>
  <c r="AV596" i="26"/>
  <c r="AU596" i="26"/>
  <c r="AT596" i="26"/>
  <c r="AS596" i="26"/>
  <c r="AR596" i="26"/>
  <c r="AQ596" i="26"/>
  <c r="AP596" i="26"/>
  <c r="AO596" i="26"/>
  <c r="AN596" i="26"/>
  <c r="AM596" i="26"/>
  <c r="AL596" i="26"/>
  <c r="AK596" i="26"/>
  <c r="AJ596" i="26"/>
  <c r="AI596" i="26"/>
  <c r="AH596" i="26"/>
  <c r="AG596" i="26"/>
  <c r="AF596" i="26"/>
  <c r="AE596" i="26"/>
  <c r="AD596" i="26"/>
  <c r="AC596" i="26"/>
  <c r="AB596" i="26"/>
  <c r="AA596" i="26"/>
  <c r="Z596" i="26"/>
  <c r="Y596" i="26"/>
  <c r="X596" i="26"/>
  <c r="W596" i="26"/>
  <c r="V596" i="26"/>
  <c r="U596" i="26"/>
  <c r="T596" i="26"/>
  <c r="S596" i="26"/>
  <c r="R596" i="26"/>
  <c r="Q596" i="26"/>
  <c r="P596" i="26"/>
  <c r="O596" i="26"/>
  <c r="N596" i="26"/>
  <c r="M596" i="26"/>
  <c r="L596" i="26"/>
  <c r="K596" i="26"/>
  <c r="J596" i="26"/>
  <c r="BP595" i="26"/>
  <c r="BO595" i="26"/>
  <c r="BN595" i="26"/>
  <c r="BM595" i="26"/>
  <c r="BL595" i="26"/>
  <c r="BK595" i="26"/>
  <c r="BJ595" i="26"/>
  <c r="BI595" i="26"/>
  <c r="BH595" i="26"/>
  <c r="BG595" i="26"/>
  <c r="BF595" i="26"/>
  <c r="BE595" i="26"/>
  <c r="BD595" i="26"/>
  <c r="BC595" i="26"/>
  <c r="BB595" i="26"/>
  <c r="BA595" i="26"/>
  <c r="AZ595" i="26"/>
  <c r="AY595" i="26"/>
  <c r="AX595" i="26"/>
  <c r="AW595" i="26"/>
  <c r="AV595" i="26"/>
  <c r="AU595" i="26"/>
  <c r="AT595" i="26"/>
  <c r="AS595" i="26"/>
  <c r="AR595" i="26"/>
  <c r="AQ595" i="26"/>
  <c r="AP595" i="26"/>
  <c r="AO595" i="26"/>
  <c r="AN595" i="26"/>
  <c r="AM595" i="26"/>
  <c r="AL595" i="26"/>
  <c r="AK595" i="26"/>
  <c r="AJ595" i="26"/>
  <c r="AI595" i="26"/>
  <c r="AH595" i="26"/>
  <c r="AG595" i="26"/>
  <c r="AF595" i="26"/>
  <c r="AE595" i="26"/>
  <c r="AD595" i="26"/>
  <c r="AC595" i="26"/>
  <c r="AB595" i="26"/>
  <c r="AA595" i="26"/>
  <c r="Z595" i="26"/>
  <c r="Y595" i="26"/>
  <c r="X595" i="26"/>
  <c r="W595" i="26"/>
  <c r="V595" i="26"/>
  <c r="U595" i="26"/>
  <c r="T595" i="26"/>
  <c r="S595" i="26"/>
  <c r="R595" i="26"/>
  <c r="Q595" i="26"/>
  <c r="P595" i="26"/>
  <c r="O595" i="26"/>
  <c r="N595" i="26"/>
  <c r="M595" i="26"/>
  <c r="L595" i="26"/>
  <c r="K595" i="26"/>
  <c r="J595" i="26"/>
  <c r="BP594" i="26"/>
  <c r="BO594" i="26"/>
  <c r="BN594" i="26"/>
  <c r="BM594" i="26"/>
  <c r="BL594" i="26"/>
  <c r="BK594" i="26"/>
  <c r="BJ594" i="26"/>
  <c r="BI594" i="26"/>
  <c r="BH594" i="26"/>
  <c r="BG594" i="26"/>
  <c r="BF594" i="26"/>
  <c r="BE594" i="26"/>
  <c r="BD594" i="26"/>
  <c r="BC594" i="26"/>
  <c r="BB594" i="26"/>
  <c r="BA594" i="26"/>
  <c r="AZ594" i="26"/>
  <c r="AY594" i="26"/>
  <c r="AX594" i="26"/>
  <c r="AW594" i="26"/>
  <c r="AV594" i="26"/>
  <c r="AU594" i="26"/>
  <c r="AT594" i="26"/>
  <c r="AS594" i="26"/>
  <c r="AR594" i="26"/>
  <c r="AQ594" i="26"/>
  <c r="AP594" i="26"/>
  <c r="AO594" i="26"/>
  <c r="AN594" i="26"/>
  <c r="AM594" i="26"/>
  <c r="AL594" i="26"/>
  <c r="AK594" i="26"/>
  <c r="AJ594" i="26"/>
  <c r="AI594" i="26"/>
  <c r="AH594" i="26"/>
  <c r="AG594" i="26"/>
  <c r="AF594" i="26"/>
  <c r="AE594" i="26"/>
  <c r="AD594" i="26"/>
  <c r="AC594" i="26"/>
  <c r="AB594" i="26"/>
  <c r="AA594" i="26"/>
  <c r="Z594" i="26"/>
  <c r="Y594" i="26"/>
  <c r="X594" i="26"/>
  <c r="W594" i="26"/>
  <c r="V594" i="26"/>
  <c r="U594" i="26"/>
  <c r="T594" i="26"/>
  <c r="S594" i="26"/>
  <c r="R594" i="26"/>
  <c r="Q594" i="26"/>
  <c r="P594" i="26"/>
  <c r="O594" i="26"/>
  <c r="N594" i="26"/>
  <c r="M594" i="26"/>
  <c r="L594" i="26"/>
  <c r="K594" i="26"/>
  <c r="J594" i="26"/>
  <c r="BP593" i="26"/>
  <c r="BO593" i="26"/>
  <c r="BN593" i="26"/>
  <c r="BM593" i="26"/>
  <c r="BL593" i="26"/>
  <c r="BK593" i="26"/>
  <c r="BJ593" i="26"/>
  <c r="BI593" i="26"/>
  <c r="BH593" i="26"/>
  <c r="BG593" i="26"/>
  <c r="BF593" i="26"/>
  <c r="BE593" i="26"/>
  <c r="BD593" i="26"/>
  <c r="BC593" i="26"/>
  <c r="BB593" i="26"/>
  <c r="BA593" i="26"/>
  <c r="AZ593" i="26"/>
  <c r="AY593" i="26"/>
  <c r="AX593" i="26"/>
  <c r="AW593" i="26"/>
  <c r="AV593" i="26"/>
  <c r="AU593" i="26"/>
  <c r="AT593" i="26"/>
  <c r="AS593" i="26"/>
  <c r="AR593" i="26"/>
  <c r="AQ593" i="26"/>
  <c r="AP593" i="26"/>
  <c r="AO593" i="26"/>
  <c r="AN593" i="26"/>
  <c r="AM593" i="26"/>
  <c r="AL593" i="26"/>
  <c r="AK593" i="26"/>
  <c r="AJ593" i="26"/>
  <c r="AI593" i="26"/>
  <c r="AH593" i="26"/>
  <c r="AG593" i="26"/>
  <c r="AF593" i="26"/>
  <c r="AE593" i="26"/>
  <c r="AD593" i="26"/>
  <c r="AC593" i="26"/>
  <c r="AB593" i="26"/>
  <c r="AA593" i="26"/>
  <c r="Z593" i="26"/>
  <c r="Y593" i="26"/>
  <c r="X593" i="26"/>
  <c r="W593" i="26"/>
  <c r="V593" i="26"/>
  <c r="U593" i="26"/>
  <c r="T593" i="26"/>
  <c r="S593" i="26"/>
  <c r="R593" i="26"/>
  <c r="Q593" i="26"/>
  <c r="P593" i="26"/>
  <c r="O593" i="26"/>
  <c r="N593" i="26"/>
  <c r="M593" i="26"/>
  <c r="L593" i="26"/>
  <c r="K593" i="26"/>
  <c r="J593" i="26"/>
  <c r="BP592" i="26"/>
  <c r="BO592" i="26"/>
  <c r="BN592" i="26"/>
  <c r="BM592" i="26"/>
  <c r="BL592" i="26"/>
  <c r="BK592" i="26"/>
  <c r="BJ592" i="26"/>
  <c r="BI592" i="26"/>
  <c r="BH592" i="26"/>
  <c r="BG592" i="26"/>
  <c r="BF592" i="26"/>
  <c r="BE592" i="26"/>
  <c r="BD592" i="26"/>
  <c r="BC592" i="26"/>
  <c r="BB592" i="26"/>
  <c r="BA592" i="26"/>
  <c r="AZ592" i="26"/>
  <c r="AY592" i="26"/>
  <c r="AX592" i="26"/>
  <c r="AW592" i="26"/>
  <c r="AV592" i="26"/>
  <c r="AU592" i="26"/>
  <c r="AT592" i="26"/>
  <c r="AS592" i="26"/>
  <c r="AR592" i="26"/>
  <c r="AQ592" i="26"/>
  <c r="AP592" i="26"/>
  <c r="AO592" i="26"/>
  <c r="AN592" i="26"/>
  <c r="AM592" i="26"/>
  <c r="AL592" i="26"/>
  <c r="AK592" i="26"/>
  <c r="AJ592" i="26"/>
  <c r="AI592" i="26"/>
  <c r="AH592" i="26"/>
  <c r="AG592" i="26"/>
  <c r="AF592" i="26"/>
  <c r="AE592" i="26"/>
  <c r="AD592" i="26"/>
  <c r="AC592" i="26"/>
  <c r="AB592" i="26"/>
  <c r="AA592" i="26"/>
  <c r="Z592" i="26"/>
  <c r="Y592" i="26"/>
  <c r="X592" i="26"/>
  <c r="W592" i="26"/>
  <c r="V592" i="26"/>
  <c r="U592" i="26"/>
  <c r="T592" i="26"/>
  <c r="S592" i="26"/>
  <c r="R592" i="26"/>
  <c r="Q592" i="26"/>
  <c r="P592" i="26"/>
  <c r="O592" i="26"/>
  <c r="N592" i="26"/>
  <c r="M592" i="26"/>
  <c r="L592" i="26"/>
  <c r="K592" i="26"/>
  <c r="J592" i="26"/>
  <c r="BP591" i="26"/>
  <c r="BO591" i="26"/>
  <c r="BN591" i="26"/>
  <c r="BM591" i="26"/>
  <c r="BL591" i="26"/>
  <c r="BK591" i="26"/>
  <c r="BJ591" i="26"/>
  <c r="BI591" i="26"/>
  <c r="BH591" i="26"/>
  <c r="BG591" i="26"/>
  <c r="BF591" i="26"/>
  <c r="BE591" i="26"/>
  <c r="BD591" i="26"/>
  <c r="BC591" i="26"/>
  <c r="BB591" i="26"/>
  <c r="BA591" i="26"/>
  <c r="AZ591" i="26"/>
  <c r="AY591" i="26"/>
  <c r="AX591" i="26"/>
  <c r="AW591" i="26"/>
  <c r="AV591" i="26"/>
  <c r="AU591" i="26"/>
  <c r="AT591" i="26"/>
  <c r="AS591" i="26"/>
  <c r="AR591" i="26"/>
  <c r="AQ591" i="26"/>
  <c r="AP591" i="26"/>
  <c r="AO591" i="26"/>
  <c r="AN591" i="26"/>
  <c r="AM591" i="26"/>
  <c r="AL591" i="26"/>
  <c r="AK591" i="26"/>
  <c r="AJ591" i="26"/>
  <c r="AI591" i="26"/>
  <c r="AH591" i="26"/>
  <c r="AG591" i="26"/>
  <c r="AF591" i="26"/>
  <c r="AE591" i="26"/>
  <c r="AD591" i="26"/>
  <c r="AC591" i="26"/>
  <c r="AB591" i="26"/>
  <c r="AA591" i="26"/>
  <c r="Z591" i="26"/>
  <c r="Y591" i="26"/>
  <c r="X591" i="26"/>
  <c r="W591" i="26"/>
  <c r="V591" i="26"/>
  <c r="U591" i="26"/>
  <c r="T591" i="26"/>
  <c r="S591" i="26"/>
  <c r="R591" i="26"/>
  <c r="Q591" i="26"/>
  <c r="P591" i="26"/>
  <c r="O591" i="26"/>
  <c r="N591" i="26"/>
  <c r="M591" i="26"/>
  <c r="L591" i="26"/>
  <c r="K591" i="26"/>
  <c r="J591" i="26"/>
  <c r="BP590" i="26"/>
  <c r="BO590" i="26"/>
  <c r="BN590" i="26"/>
  <c r="BM590" i="26"/>
  <c r="BL590" i="26"/>
  <c r="BK590" i="26"/>
  <c r="BJ590" i="26"/>
  <c r="BI590" i="26"/>
  <c r="BH590" i="26"/>
  <c r="BG590" i="26"/>
  <c r="BF590" i="26"/>
  <c r="BE590" i="26"/>
  <c r="BD590" i="26"/>
  <c r="BC590" i="26"/>
  <c r="BB590" i="26"/>
  <c r="BA590" i="26"/>
  <c r="AZ590" i="26"/>
  <c r="AY590" i="26"/>
  <c r="AX590" i="26"/>
  <c r="AW590" i="26"/>
  <c r="AV590" i="26"/>
  <c r="AU590" i="26"/>
  <c r="AT590" i="26"/>
  <c r="AS590" i="26"/>
  <c r="AR590" i="26"/>
  <c r="AQ590" i="26"/>
  <c r="AP590" i="26"/>
  <c r="AO590" i="26"/>
  <c r="AN590" i="26"/>
  <c r="AM590" i="26"/>
  <c r="AL590" i="26"/>
  <c r="AK590" i="26"/>
  <c r="AJ590" i="26"/>
  <c r="AI590" i="26"/>
  <c r="AH590" i="26"/>
  <c r="AG590" i="26"/>
  <c r="AF590" i="26"/>
  <c r="AE590" i="26"/>
  <c r="AD590" i="26"/>
  <c r="AC590" i="26"/>
  <c r="AB590" i="26"/>
  <c r="AA590" i="26"/>
  <c r="Z590" i="26"/>
  <c r="Y590" i="26"/>
  <c r="X590" i="26"/>
  <c r="W590" i="26"/>
  <c r="V590" i="26"/>
  <c r="U590" i="26"/>
  <c r="T590" i="26"/>
  <c r="S590" i="26"/>
  <c r="R590" i="26"/>
  <c r="Q590" i="26"/>
  <c r="P590" i="26"/>
  <c r="O590" i="26"/>
  <c r="N590" i="26"/>
  <c r="M590" i="26"/>
  <c r="L590" i="26"/>
  <c r="K590" i="26"/>
  <c r="J590" i="26"/>
  <c r="BP589" i="26"/>
  <c r="BO589" i="26"/>
  <c r="BN589" i="26"/>
  <c r="BM589" i="26"/>
  <c r="BL589" i="26"/>
  <c r="BK589" i="26"/>
  <c r="BJ589" i="26"/>
  <c r="BI589" i="26"/>
  <c r="BH589" i="26"/>
  <c r="BG589" i="26"/>
  <c r="BF589" i="26"/>
  <c r="BE589" i="26"/>
  <c r="BD589" i="26"/>
  <c r="BC589" i="26"/>
  <c r="BB589" i="26"/>
  <c r="BA589" i="26"/>
  <c r="AZ589" i="26"/>
  <c r="AY589" i="26"/>
  <c r="AX589" i="26"/>
  <c r="AW589" i="26"/>
  <c r="AV589" i="26"/>
  <c r="AU589" i="26"/>
  <c r="AT589" i="26"/>
  <c r="AS589" i="26"/>
  <c r="AR589" i="26"/>
  <c r="AQ589" i="26"/>
  <c r="AP589" i="26"/>
  <c r="AO589" i="26"/>
  <c r="AN589" i="26"/>
  <c r="AM589" i="26"/>
  <c r="AL589" i="26"/>
  <c r="AK589" i="26"/>
  <c r="AJ589" i="26"/>
  <c r="AI589" i="26"/>
  <c r="AH589" i="26"/>
  <c r="AG589" i="26"/>
  <c r="AF589" i="26"/>
  <c r="AE589" i="26"/>
  <c r="AD589" i="26"/>
  <c r="AC589" i="26"/>
  <c r="AB589" i="26"/>
  <c r="AA589" i="26"/>
  <c r="Z589" i="26"/>
  <c r="Y589" i="26"/>
  <c r="X589" i="26"/>
  <c r="W589" i="26"/>
  <c r="V589" i="26"/>
  <c r="U589" i="26"/>
  <c r="T589" i="26"/>
  <c r="S589" i="26"/>
  <c r="R589" i="26"/>
  <c r="Q589" i="26"/>
  <c r="P589" i="26"/>
  <c r="O589" i="26"/>
  <c r="N589" i="26"/>
  <c r="M589" i="26"/>
  <c r="L589" i="26"/>
  <c r="K589" i="26"/>
  <c r="J589" i="26"/>
  <c r="BP588" i="26"/>
  <c r="BO588" i="26"/>
  <c r="BN588" i="26"/>
  <c r="BM588" i="26"/>
  <c r="BL588" i="26"/>
  <c r="BK588" i="26"/>
  <c r="BJ588" i="26"/>
  <c r="BI588" i="26"/>
  <c r="BH588" i="26"/>
  <c r="BG588" i="26"/>
  <c r="BF588" i="26"/>
  <c r="BE588" i="26"/>
  <c r="BD588" i="26"/>
  <c r="BC588" i="26"/>
  <c r="BB588" i="26"/>
  <c r="BA588" i="26"/>
  <c r="AZ588" i="26"/>
  <c r="AY588" i="26"/>
  <c r="AX588" i="26"/>
  <c r="AW588" i="26"/>
  <c r="AV588" i="26"/>
  <c r="AU588" i="26"/>
  <c r="AT588" i="26"/>
  <c r="AS588" i="26"/>
  <c r="AR588" i="26"/>
  <c r="AQ588" i="26"/>
  <c r="AP588" i="26"/>
  <c r="AO588" i="26"/>
  <c r="AN588" i="26"/>
  <c r="AM588" i="26"/>
  <c r="AL588" i="26"/>
  <c r="AK588" i="26"/>
  <c r="AJ588" i="26"/>
  <c r="AI588" i="26"/>
  <c r="AH588" i="26"/>
  <c r="AG588" i="26"/>
  <c r="AF588" i="26"/>
  <c r="AE588" i="26"/>
  <c r="AD588" i="26"/>
  <c r="AC588" i="26"/>
  <c r="AB588" i="26"/>
  <c r="AA588" i="26"/>
  <c r="Z588" i="26"/>
  <c r="Y588" i="26"/>
  <c r="X588" i="26"/>
  <c r="W588" i="26"/>
  <c r="V588" i="26"/>
  <c r="U588" i="26"/>
  <c r="T588" i="26"/>
  <c r="S588" i="26"/>
  <c r="R588" i="26"/>
  <c r="Q588" i="26"/>
  <c r="P588" i="26"/>
  <c r="O588" i="26"/>
  <c r="N588" i="26"/>
  <c r="M588" i="26"/>
  <c r="L588" i="26"/>
  <c r="K588" i="26"/>
  <c r="J588" i="26"/>
  <c r="BP587" i="26"/>
  <c r="BO587" i="26"/>
  <c r="BN587" i="26"/>
  <c r="BM587" i="26"/>
  <c r="BL587" i="26"/>
  <c r="BK587" i="26"/>
  <c r="BJ587" i="26"/>
  <c r="BI587" i="26"/>
  <c r="BH587" i="26"/>
  <c r="BG587" i="26"/>
  <c r="BF587" i="26"/>
  <c r="BE587" i="26"/>
  <c r="BD587" i="26"/>
  <c r="BC587" i="26"/>
  <c r="BB587" i="26"/>
  <c r="BA587" i="26"/>
  <c r="AZ587" i="26"/>
  <c r="AY587" i="26"/>
  <c r="AX587" i="26"/>
  <c r="AW587" i="26"/>
  <c r="AV587" i="26"/>
  <c r="AU587" i="26"/>
  <c r="AT587" i="26"/>
  <c r="AS587" i="26"/>
  <c r="AR587" i="26"/>
  <c r="AQ587" i="26"/>
  <c r="AP587" i="26"/>
  <c r="AO587" i="26"/>
  <c r="AN587" i="26"/>
  <c r="AM587" i="26"/>
  <c r="AL587" i="26"/>
  <c r="AK587" i="26"/>
  <c r="AJ587" i="26"/>
  <c r="AI587" i="26"/>
  <c r="AH587" i="26"/>
  <c r="AG587" i="26"/>
  <c r="AF587" i="26"/>
  <c r="AE587" i="26"/>
  <c r="AD587" i="26"/>
  <c r="AC587" i="26"/>
  <c r="AB587" i="26"/>
  <c r="AA587" i="26"/>
  <c r="Z587" i="26"/>
  <c r="Y587" i="26"/>
  <c r="X587" i="26"/>
  <c r="W587" i="26"/>
  <c r="V587" i="26"/>
  <c r="U587" i="26"/>
  <c r="T587" i="26"/>
  <c r="S587" i="26"/>
  <c r="R587" i="26"/>
  <c r="Q587" i="26"/>
  <c r="P587" i="26"/>
  <c r="O587" i="26"/>
  <c r="N587" i="26"/>
  <c r="M587" i="26"/>
  <c r="L587" i="26"/>
  <c r="K587" i="26"/>
  <c r="J587" i="26"/>
  <c r="BP586" i="26"/>
  <c r="BO586" i="26"/>
  <c r="BN586" i="26"/>
  <c r="BM586" i="26"/>
  <c r="BL586" i="26"/>
  <c r="BK586" i="26"/>
  <c r="BJ586" i="26"/>
  <c r="BI586" i="26"/>
  <c r="BH586" i="26"/>
  <c r="BG586" i="26"/>
  <c r="BF586" i="26"/>
  <c r="BE586" i="26"/>
  <c r="BD586" i="26"/>
  <c r="BC586" i="26"/>
  <c r="BB586" i="26"/>
  <c r="BA586" i="26"/>
  <c r="AZ586" i="26"/>
  <c r="AY586" i="26"/>
  <c r="AX586" i="26"/>
  <c r="AW586" i="26"/>
  <c r="AV586" i="26"/>
  <c r="AU586" i="26"/>
  <c r="AT586" i="26"/>
  <c r="AS586" i="26"/>
  <c r="AR586" i="26"/>
  <c r="AQ586" i="26"/>
  <c r="AP586" i="26"/>
  <c r="AO586" i="26"/>
  <c r="AN586" i="26"/>
  <c r="AM586" i="26"/>
  <c r="AL586" i="26"/>
  <c r="AK586" i="26"/>
  <c r="AJ586" i="26"/>
  <c r="AI586" i="26"/>
  <c r="AH586" i="26"/>
  <c r="AG586" i="26"/>
  <c r="AF586" i="26"/>
  <c r="AE586" i="26"/>
  <c r="AD586" i="26"/>
  <c r="AC586" i="26"/>
  <c r="AB586" i="26"/>
  <c r="AA586" i="26"/>
  <c r="Z586" i="26"/>
  <c r="Y586" i="26"/>
  <c r="X586" i="26"/>
  <c r="W586" i="26"/>
  <c r="V586" i="26"/>
  <c r="U586" i="26"/>
  <c r="T586" i="26"/>
  <c r="S586" i="26"/>
  <c r="R586" i="26"/>
  <c r="Q586" i="26"/>
  <c r="P586" i="26"/>
  <c r="O586" i="26"/>
  <c r="N586" i="26"/>
  <c r="M586" i="26"/>
  <c r="L586" i="26"/>
  <c r="K586" i="26"/>
  <c r="J586" i="26"/>
  <c r="BP585" i="26"/>
  <c r="BO585" i="26"/>
  <c r="BN585" i="26"/>
  <c r="BM585" i="26"/>
  <c r="BL585" i="26"/>
  <c r="BK585" i="26"/>
  <c r="BJ585" i="26"/>
  <c r="BI585" i="26"/>
  <c r="BH585" i="26"/>
  <c r="BG585" i="26"/>
  <c r="BF585" i="26"/>
  <c r="BE585" i="26"/>
  <c r="BD585" i="26"/>
  <c r="BC585" i="26"/>
  <c r="BB585" i="26"/>
  <c r="BA585" i="26"/>
  <c r="AZ585" i="26"/>
  <c r="AY585" i="26"/>
  <c r="AX585" i="26"/>
  <c r="AW585" i="26"/>
  <c r="AV585" i="26"/>
  <c r="AU585" i="26"/>
  <c r="AT585" i="26"/>
  <c r="AS585" i="26"/>
  <c r="AR585" i="26"/>
  <c r="AQ585" i="26"/>
  <c r="AP585" i="26"/>
  <c r="AO585" i="26"/>
  <c r="AN585" i="26"/>
  <c r="AM585" i="26"/>
  <c r="AL585" i="26"/>
  <c r="AK585" i="26"/>
  <c r="AJ585" i="26"/>
  <c r="AI585" i="26"/>
  <c r="AH585" i="26"/>
  <c r="AG585" i="26"/>
  <c r="AF585" i="26"/>
  <c r="AE585" i="26"/>
  <c r="AD585" i="26"/>
  <c r="AC585" i="26"/>
  <c r="AB585" i="26"/>
  <c r="AA585" i="26"/>
  <c r="Z585" i="26"/>
  <c r="Y585" i="26"/>
  <c r="X585" i="26"/>
  <c r="W585" i="26"/>
  <c r="V585" i="26"/>
  <c r="U585" i="26"/>
  <c r="T585" i="26"/>
  <c r="S585" i="26"/>
  <c r="R585" i="26"/>
  <c r="Q585" i="26"/>
  <c r="P585" i="26"/>
  <c r="O585" i="26"/>
  <c r="N585" i="26"/>
  <c r="M585" i="26"/>
  <c r="L585" i="26"/>
  <c r="K585" i="26"/>
  <c r="J585" i="26"/>
  <c r="BP584" i="26"/>
  <c r="BO584" i="26"/>
  <c r="BN584" i="26"/>
  <c r="BM584" i="26"/>
  <c r="BL584" i="26"/>
  <c r="BK584" i="26"/>
  <c r="BJ584" i="26"/>
  <c r="BI584" i="26"/>
  <c r="BH584" i="26"/>
  <c r="BG584" i="26"/>
  <c r="BF584" i="26"/>
  <c r="BE584" i="26"/>
  <c r="BD584" i="26"/>
  <c r="BC584" i="26"/>
  <c r="BB584" i="26"/>
  <c r="BA584" i="26"/>
  <c r="AZ584" i="26"/>
  <c r="AY584" i="26"/>
  <c r="AX584" i="26"/>
  <c r="AW584" i="26"/>
  <c r="AV584" i="26"/>
  <c r="AU584" i="26"/>
  <c r="AT584" i="26"/>
  <c r="AS584" i="26"/>
  <c r="AR584" i="26"/>
  <c r="AQ584" i="26"/>
  <c r="AP584" i="26"/>
  <c r="AO584" i="26"/>
  <c r="AN584" i="26"/>
  <c r="AM584" i="26"/>
  <c r="AL584" i="26"/>
  <c r="AK584" i="26"/>
  <c r="AJ584" i="26"/>
  <c r="AI584" i="26"/>
  <c r="AH584" i="26"/>
  <c r="AG584" i="26"/>
  <c r="AF584" i="26"/>
  <c r="AE584" i="26"/>
  <c r="AD584" i="26"/>
  <c r="AC584" i="26"/>
  <c r="AB584" i="26"/>
  <c r="AA584" i="26"/>
  <c r="Z584" i="26"/>
  <c r="Y584" i="26"/>
  <c r="X584" i="26"/>
  <c r="W584" i="26"/>
  <c r="V584" i="26"/>
  <c r="U584" i="26"/>
  <c r="T584" i="26"/>
  <c r="S584" i="26"/>
  <c r="R584" i="26"/>
  <c r="Q584" i="26"/>
  <c r="P584" i="26"/>
  <c r="O584" i="26"/>
  <c r="N584" i="26"/>
  <c r="M584" i="26"/>
  <c r="L584" i="26"/>
  <c r="K584" i="26"/>
  <c r="J584" i="26"/>
  <c r="BP583" i="26"/>
  <c r="BO583" i="26"/>
  <c r="BN583" i="26"/>
  <c r="BM583" i="26"/>
  <c r="BL583" i="26"/>
  <c r="BK583" i="26"/>
  <c r="BJ583" i="26"/>
  <c r="BI583" i="26"/>
  <c r="BH583" i="26"/>
  <c r="BG583" i="26"/>
  <c r="BF583" i="26"/>
  <c r="BE583" i="26"/>
  <c r="BD583" i="26"/>
  <c r="BC583" i="26"/>
  <c r="BB583" i="26"/>
  <c r="BA583" i="26"/>
  <c r="AZ583" i="26"/>
  <c r="AY583" i="26"/>
  <c r="AX583" i="26"/>
  <c r="AW583" i="26"/>
  <c r="AV583" i="26"/>
  <c r="AU583" i="26"/>
  <c r="AT583" i="26"/>
  <c r="AS583" i="26"/>
  <c r="AR583" i="26"/>
  <c r="AQ583" i="26"/>
  <c r="AP583" i="26"/>
  <c r="AO583" i="26"/>
  <c r="AN583" i="26"/>
  <c r="AM583" i="26"/>
  <c r="AL583" i="26"/>
  <c r="AK583" i="26"/>
  <c r="AJ583" i="26"/>
  <c r="AI583" i="26"/>
  <c r="AH583" i="26"/>
  <c r="AG583" i="26"/>
  <c r="AF583" i="26"/>
  <c r="AE583" i="26"/>
  <c r="AD583" i="26"/>
  <c r="AC583" i="26"/>
  <c r="AB583" i="26"/>
  <c r="AA583" i="26"/>
  <c r="Z583" i="26"/>
  <c r="Y583" i="26"/>
  <c r="X583" i="26"/>
  <c r="W583" i="26"/>
  <c r="V583" i="26"/>
  <c r="U583" i="26"/>
  <c r="T583" i="26"/>
  <c r="S583" i="26"/>
  <c r="R583" i="26"/>
  <c r="Q583" i="26"/>
  <c r="P583" i="26"/>
  <c r="O583" i="26"/>
  <c r="N583" i="26"/>
  <c r="M583" i="26"/>
  <c r="L583" i="26"/>
  <c r="K583" i="26"/>
  <c r="J583" i="26"/>
  <c r="BP582" i="26"/>
  <c r="BO582" i="26"/>
  <c r="BN582" i="26"/>
  <c r="BM582" i="26"/>
  <c r="BL582" i="26"/>
  <c r="BK582" i="26"/>
  <c r="BJ582" i="26"/>
  <c r="BI582" i="26"/>
  <c r="BH582" i="26"/>
  <c r="BG582" i="26"/>
  <c r="BF582" i="26"/>
  <c r="BE582" i="26"/>
  <c r="BD582" i="26"/>
  <c r="BC582" i="26"/>
  <c r="BB582" i="26"/>
  <c r="BA582" i="26"/>
  <c r="AZ582" i="26"/>
  <c r="AY582" i="26"/>
  <c r="AX582" i="26"/>
  <c r="AW582" i="26"/>
  <c r="AV582" i="26"/>
  <c r="AU582" i="26"/>
  <c r="AT582" i="26"/>
  <c r="AS582" i="26"/>
  <c r="AR582" i="26"/>
  <c r="AQ582" i="26"/>
  <c r="AP582" i="26"/>
  <c r="AO582" i="26"/>
  <c r="AN582" i="26"/>
  <c r="AM582" i="26"/>
  <c r="AL582" i="26"/>
  <c r="AK582" i="26"/>
  <c r="AJ582" i="26"/>
  <c r="AI582" i="26"/>
  <c r="AH582" i="26"/>
  <c r="AG582" i="26"/>
  <c r="AF582" i="26"/>
  <c r="AE582" i="26"/>
  <c r="AD582" i="26"/>
  <c r="AC582" i="26"/>
  <c r="AB582" i="26"/>
  <c r="AA582" i="26"/>
  <c r="Z582" i="26"/>
  <c r="Y582" i="26"/>
  <c r="X582" i="26"/>
  <c r="W582" i="26"/>
  <c r="V582" i="26"/>
  <c r="U582" i="26"/>
  <c r="T582" i="26"/>
  <c r="S582" i="26"/>
  <c r="R582" i="26"/>
  <c r="Q582" i="26"/>
  <c r="P582" i="26"/>
  <c r="O582" i="26"/>
  <c r="N582" i="26"/>
  <c r="M582" i="26"/>
  <c r="L582" i="26"/>
  <c r="K582" i="26"/>
  <c r="J582" i="26"/>
  <c r="BP581" i="26"/>
  <c r="BO581" i="26"/>
  <c r="BN581" i="26"/>
  <c r="BM581" i="26"/>
  <c r="BL581" i="26"/>
  <c r="BK581" i="26"/>
  <c r="BJ581" i="26"/>
  <c r="BI581" i="26"/>
  <c r="BH581" i="26"/>
  <c r="BG581" i="26"/>
  <c r="BF581" i="26"/>
  <c r="BE581" i="26"/>
  <c r="BD581" i="26"/>
  <c r="BC581" i="26"/>
  <c r="BB581" i="26"/>
  <c r="BA581" i="26"/>
  <c r="AZ581" i="26"/>
  <c r="AY581" i="26"/>
  <c r="AX581" i="26"/>
  <c r="AW581" i="26"/>
  <c r="AV581" i="26"/>
  <c r="AU581" i="26"/>
  <c r="AT581" i="26"/>
  <c r="AS581" i="26"/>
  <c r="AR581" i="26"/>
  <c r="AQ581" i="26"/>
  <c r="AP581" i="26"/>
  <c r="AO581" i="26"/>
  <c r="AN581" i="26"/>
  <c r="AM581" i="26"/>
  <c r="AL581" i="26"/>
  <c r="AK581" i="26"/>
  <c r="AJ581" i="26"/>
  <c r="AI581" i="26"/>
  <c r="AH581" i="26"/>
  <c r="AG581" i="26"/>
  <c r="AF581" i="26"/>
  <c r="AE581" i="26"/>
  <c r="AD581" i="26"/>
  <c r="AC581" i="26"/>
  <c r="AB581" i="26"/>
  <c r="AA581" i="26"/>
  <c r="Z581" i="26"/>
  <c r="Y581" i="26"/>
  <c r="X581" i="26"/>
  <c r="W581" i="26"/>
  <c r="V581" i="26"/>
  <c r="U581" i="26"/>
  <c r="T581" i="26"/>
  <c r="S581" i="26"/>
  <c r="R581" i="26"/>
  <c r="Q581" i="26"/>
  <c r="P581" i="26"/>
  <c r="O581" i="26"/>
  <c r="N581" i="26"/>
  <c r="M581" i="26"/>
  <c r="L581" i="26"/>
  <c r="K581" i="26"/>
  <c r="J581" i="26"/>
  <c r="BP580" i="26"/>
  <c r="BO580" i="26"/>
  <c r="BN580" i="26"/>
  <c r="BM580" i="26"/>
  <c r="BL580" i="26"/>
  <c r="BK580" i="26"/>
  <c r="BJ580" i="26"/>
  <c r="BI580" i="26"/>
  <c r="BH580" i="26"/>
  <c r="BG580" i="26"/>
  <c r="BF580" i="26"/>
  <c r="BE580" i="26"/>
  <c r="BD580" i="26"/>
  <c r="BC580" i="26"/>
  <c r="BB580" i="26"/>
  <c r="BA580" i="26"/>
  <c r="AZ580" i="26"/>
  <c r="AY580" i="26"/>
  <c r="AX580" i="26"/>
  <c r="AW580" i="26"/>
  <c r="AV580" i="26"/>
  <c r="AU580" i="26"/>
  <c r="AT580" i="26"/>
  <c r="AS580" i="26"/>
  <c r="AR580" i="26"/>
  <c r="AQ580" i="26"/>
  <c r="AP580" i="26"/>
  <c r="AO580" i="26"/>
  <c r="AN580" i="26"/>
  <c r="AM580" i="26"/>
  <c r="AL580" i="26"/>
  <c r="AK580" i="26"/>
  <c r="AJ580" i="26"/>
  <c r="AI580" i="26"/>
  <c r="AH580" i="26"/>
  <c r="AG580" i="26"/>
  <c r="AF580" i="26"/>
  <c r="AE580" i="26"/>
  <c r="AD580" i="26"/>
  <c r="AC580" i="26"/>
  <c r="AB580" i="26"/>
  <c r="AA580" i="26"/>
  <c r="Z580" i="26"/>
  <c r="Y580" i="26"/>
  <c r="X580" i="26"/>
  <c r="W580" i="26"/>
  <c r="V580" i="26"/>
  <c r="U580" i="26"/>
  <c r="T580" i="26"/>
  <c r="S580" i="26"/>
  <c r="R580" i="26"/>
  <c r="Q580" i="26"/>
  <c r="P580" i="26"/>
  <c r="O580" i="26"/>
  <c r="N580" i="26"/>
  <c r="M580" i="26"/>
  <c r="L580" i="26"/>
  <c r="K580" i="26"/>
  <c r="J580" i="26"/>
  <c r="BP579" i="26"/>
  <c r="BO579" i="26"/>
  <c r="BN579" i="26"/>
  <c r="BM579" i="26"/>
  <c r="BL579" i="26"/>
  <c r="BK579" i="26"/>
  <c r="BJ579" i="26"/>
  <c r="BI579" i="26"/>
  <c r="BH579" i="26"/>
  <c r="BG579" i="26"/>
  <c r="BF579" i="26"/>
  <c r="BE579" i="26"/>
  <c r="BD579" i="26"/>
  <c r="BC579" i="26"/>
  <c r="BB579" i="26"/>
  <c r="BA579" i="26"/>
  <c r="AZ579" i="26"/>
  <c r="AY579" i="26"/>
  <c r="AX579" i="26"/>
  <c r="AW579" i="26"/>
  <c r="AV579" i="26"/>
  <c r="AU579" i="26"/>
  <c r="AT579" i="26"/>
  <c r="AS579" i="26"/>
  <c r="AR579" i="26"/>
  <c r="AQ579" i="26"/>
  <c r="AP579" i="26"/>
  <c r="AO579" i="26"/>
  <c r="AN579" i="26"/>
  <c r="AM579" i="26"/>
  <c r="AL579" i="26"/>
  <c r="AK579" i="26"/>
  <c r="AJ579" i="26"/>
  <c r="AI579" i="26"/>
  <c r="AH579" i="26"/>
  <c r="AG579" i="26"/>
  <c r="AF579" i="26"/>
  <c r="AE579" i="26"/>
  <c r="AD579" i="26"/>
  <c r="AC579" i="26"/>
  <c r="AB579" i="26"/>
  <c r="AA579" i="26"/>
  <c r="Z579" i="26"/>
  <c r="Y579" i="26"/>
  <c r="X579" i="26"/>
  <c r="W579" i="26"/>
  <c r="V579" i="26"/>
  <c r="U579" i="26"/>
  <c r="T579" i="26"/>
  <c r="S579" i="26"/>
  <c r="R579" i="26"/>
  <c r="Q579" i="26"/>
  <c r="P579" i="26"/>
  <c r="O579" i="26"/>
  <c r="N579" i="26"/>
  <c r="M579" i="26"/>
  <c r="L579" i="26"/>
  <c r="K579" i="26"/>
  <c r="J579" i="26"/>
  <c r="BP578" i="26"/>
  <c r="BO578" i="26"/>
  <c r="BN578" i="26"/>
  <c r="BM578" i="26"/>
  <c r="BL578" i="26"/>
  <c r="BK578" i="26"/>
  <c r="BJ578" i="26"/>
  <c r="BI578" i="26"/>
  <c r="BH578" i="26"/>
  <c r="BG578" i="26"/>
  <c r="BF578" i="26"/>
  <c r="BE578" i="26"/>
  <c r="BD578" i="26"/>
  <c r="BC578" i="26"/>
  <c r="BB578" i="26"/>
  <c r="BA578" i="26"/>
  <c r="AZ578" i="26"/>
  <c r="AY578" i="26"/>
  <c r="AX578" i="26"/>
  <c r="AW578" i="26"/>
  <c r="AV578" i="26"/>
  <c r="AU578" i="26"/>
  <c r="AT578" i="26"/>
  <c r="AS578" i="26"/>
  <c r="AR578" i="26"/>
  <c r="AQ578" i="26"/>
  <c r="AP578" i="26"/>
  <c r="AO578" i="26"/>
  <c r="AN578" i="26"/>
  <c r="AM578" i="26"/>
  <c r="AL578" i="26"/>
  <c r="AK578" i="26"/>
  <c r="AJ578" i="26"/>
  <c r="AI578" i="26"/>
  <c r="AH578" i="26"/>
  <c r="AG578" i="26"/>
  <c r="AF578" i="26"/>
  <c r="AE578" i="26"/>
  <c r="AD578" i="26"/>
  <c r="AC578" i="26"/>
  <c r="AB578" i="26"/>
  <c r="AA578" i="26"/>
  <c r="Z578" i="26"/>
  <c r="Y578" i="26"/>
  <c r="X578" i="26"/>
  <c r="W578" i="26"/>
  <c r="V578" i="26"/>
  <c r="U578" i="26"/>
  <c r="T578" i="26"/>
  <c r="S578" i="26"/>
  <c r="R578" i="26"/>
  <c r="Q578" i="26"/>
  <c r="P578" i="26"/>
  <c r="O578" i="26"/>
  <c r="N578" i="26"/>
  <c r="M578" i="26"/>
  <c r="L578" i="26"/>
  <c r="K578" i="26"/>
  <c r="J578" i="26"/>
  <c r="BP577" i="26"/>
  <c r="BO577" i="26"/>
  <c r="BN577" i="26"/>
  <c r="BM577" i="26"/>
  <c r="BL577" i="26"/>
  <c r="BK577" i="26"/>
  <c r="BJ577" i="26"/>
  <c r="BI577" i="26"/>
  <c r="BH577" i="26"/>
  <c r="BG577" i="26"/>
  <c r="BF577" i="26"/>
  <c r="BE577" i="26"/>
  <c r="BD577" i="26"/>
  <c r="BC577" i="26"/>
  <c r="BB577" i="26"/>
  <c r="BA577" i="26"/>
  <c r="AZ577" i="26"/>
  <c r="AY577" i="26"/>
  <c r="AX577" i="26"/>
  <c r="AW577" i="26"/>
  <c r="AV577" i="26"/>
  <c r="AU577" i="26"/>
  <c r="AT577" i="26"/>
  <c r="AS577" i="26"/>
  <c r="AR577" i="26"/>
  <c r="AQ577" i="26"/>
  <c r="AP577" i="26"/>
  <c r="AO577" i="26"/>
  <c r="AN577" i="26"/>
  <c r="AM577" i="26"/>
  <c r="AL577" i="26"/>
  <c r="AK577" i="26"/>
  <c r="AJ577" i="26"/>
  <c r="AI577" i="26"/>
  <c r="AH577" i="26"/>
  <c r="AG577" i="26"/>
  <c r="AF577" i="26"/>
  <c r="AE577" i="26"/>
  <c r="AD577" i="26"/>
  <c r="AC577" i="26"/>
  <c r="AB577" i="26"/>
  <c r="AA577" i="26"/>
  <c r="Z577" i="26"/>
  <c r="Y577" i="26"/>
  <c r="X577" i="26"/>
  <c r="W577" i="26"/>
  <c r="V577" i="26"/>
  <c r="U577" i="26"/>
  <c r="T577" i="26"/>
  <c r="S577" i="26"/>
  <c r="R577" i="26"/>
  <c r="Q577" i="26"/>
  <c r="P577" i="26"/>
  <c r="O577" i="26"/>
  <c r="N577" i="26"/>
  <c r="M577" i="26"/>
  <c r="L577" i="26"/>
  <c r="K577" i="26"/>
  <c r="J577" i="26"/>
  <c r="BP576" i="26"/>
  <c r="BO576" i="26"/>
  <c r="BN576" i="26"/>
  <c r="BM576" i="26"/>
  <c r="BL576" i="26"/>
  <c r="BK576" i="26"/>
  <c r="BJ576" i="26"/>
  <c r="BI576" i="26"/>
  <c r="BH576" i="26"/>
  <c r="BG576" i="26"/>
  <c r="BF576" i="26"/>
  <c r="BE576" i="26"/>
  <c r="BD576" i="26"/>
  <c r="BC576" i="26"/>
  <c r="BB576" i="26"/>
  <c r="BA576" i="26"/>
  <c r="AZ576" i="26"/>
  <c r="AY576" i="26"/>
  <c r="AX576" i="26"/>
  <c r="AW576" i="26"/>
  <c r="AV576" i="26"/>
  <c r="AU576" i="26"/>
  <c r="AT576" i="26"/>
  <c r="AS576" i="26"/>
  <c r="AR576" i="26"/>
  <c r="AQ576" i="26"/>
  <c r="AP576" i="26"/>
  <c r="AO576" i="26"/>
  <c r="AN576" i="26"/>
  <c r="AM576" i="26"/>
  <c r="AL576" i="26"/>
  <c r="AK576" i="26"/>
  <c r="AJ576" i="26"/>
  <c r="AI576" i="26"/>
  <c r="AH576" i="26"/>
  <c r="AG576" i="26"/>
  <c r="AF576" i="26"/>
  <c r="AE576" i="26"/>
  <c r="AD576" i="26"/>
  <c r="AC576" i="26"/>
  <c r="AB576" i="26"/>
  <c r="AA576" i="26"/>
  <c r="Z576" i="26"/>
  <c r="Y576" i="26"/>
  <c r="X576" i="26"/>
  <c r="W576" i="26"/>
  <c r="V576" i="26"/>
  <c r="U576" i="26"/>
  <c r="T576" i="26"/>
  <c r="S576" i="26"/>
  <c r="R576" i="26"/>
  <c r="Q576" i="26"/>
  <c r="P576" i="26"/>
  <c r="O576" i="26"/>
  <c r="N576" i="26"/>
  <c r="M576" i="26"/>
  <c r="L576" i="26"/>
  <c r="K576" i="26"/>
  <c r="J576" i="26"/>
  <c r="BP575" i="26"/>
  <c r="BO575" i="26"/>
  <c r="BN575" i="26"/>
  <c r="BM575" i="26"/>
  <c r="BL575" i="26"/>
  <c r="BK575" i="26"/>
  <c r="BJ575" i="26"/>
  <c r="BI575" i="26"/>
  <c r="BH575" i="26"/>
  <c r="BG575" i="26"/>
  <c r="BF575" i="26"/>
  <c r="BE575" i="26"/>
  <c r="BD575" i="26"/>
  <c r="BC575" i="26"/>
  <c r="BB575" i="26"/>
  <c r="BA575" i="26"/>
  <c r="AZ575" i="26"/>
  <c r="AY575" i="26"/>
  <c r="AX575" i="26"/>
  <c r="AW575" i="26"/>
  <c r="AV575" i="26"/>
  <c r="AU575" i="26"/>
  <c r="AT575" i="26"/>
  <c r="AS575" i="26"/>
  <c r="AR575" i="26"/>
  <c r="AQ575" i="26"/>
  <c r="AP575" i="26"/>
  <c r="AO575" i="26"/>
  <c r="AN575" i="26"/>
  <c r="AM575" i="26"/>
  <c r="AL575" i="26"/>
  <c r="AK575" i="26"/>
  <c r="AJ575" i="26"/>
  <c r="AI575" i="26"/>
  <c r="AH575" i="26"/>
  <c r="AG575" i="26"/>
  <c r="AF575" i="26"/>
  <c r="AE575" i="26"/>
  <c r="AD575" i="26"/>
  <c r="AC575" i="26"/>
  <c r="AB575" i="26"/>
  <c r="AA575" i="26"/>
  <c r="Z575" i="26"/>
  <c r="Y575" i="26"/>
  <c r="X575" i="26"/>
  <c r="W575" i="26"/>
  <c r="V575" i="26"/>
  <c r="U575" i="26"/>
  <c r="T575" i="26"/>
  <c r="S575" i="26"/>
  <c r="R575" i="26"/>
  <c r="Q575" i="26"/>
  <c r="P575" i="26"/>
  <c r="O575" i="26"/>
  <c r="N575" i="26"/>
  <c r="M575" i="26"/>
  <c r="L575" i="26"/>
  <c r="K575" i="26"/>
  <c r="J575" i="26"/>
  <c r="BP574" i="26"/>
  <c r="BO574" i="26"/>
  <c r="BN574" i="26"/>
  <c r="BM574" i="26"/>
  <c r="BL574" i="26"/>
  <c r="BK574" i="26"/>
  <c r="BJ574" i="26"/>
  <c r="BI574" i="26"/>
  <c r="BH574" i="26"/>
  <c r="BG574" i="26"/>
  <c r="BF574" i="26"/>
  <c r="BE574" i="26"/>
  <c r="BD574" i="26"/>
  <c r="BC574" i="26"/>
  <c r="BB574" i="26"/>
  <c r="BA574" i="26"/>
  <c r="AZ574" i="26"/>
  <c r="AY574" i="26"/>
  <c r="AX574" i="26"/>
  <c r="AW574" i="26"/>
  <c r="AV574" i="26"/>
  <c r="AU574" i="26"/>
  <c r="AT574" i="26"/>
  <c r="AS574" i="26"/>
  <c r="AR574" i="26"/>
  <c r="AQ574" i="26"/>
  <c r="AP574" i="26"/>
  <c r="AO574" i="26"/>
  <c r="AN574" i="26"/>
  <c r="AM574" i="26"/>
  <c r="AL574" i="26"/>
  <c r="AK574" i="26"/>
  <c r="AJ574" i="26"/>
  <c r="AI574" i="26"/>
  <c r="AH574" i="26"/>
  <c r="AG574" i="26"/>
  <c r="AF574" i="26"/>
  <c r="AE574" i="26"/>
  <c r="AD574" i="26"/>
  <c r="AC574" i="26"/>
  <c r="AB574" i="26"/>
  <c r="AA574" i="26"/>
  <c r="Z574" i="26"/>
  <c r="Y574" i="26"/>
  <c r="X574" i="26"/>
  <c r="W574" i="26"/>
  <c r="V574" i="26"/>
  <c r="U574" i="26"/>
  <c r="T574" i="26"/>
  <c r="S574" i="26"/>
  <c r="R574" i="26"/>
  <c r="Q574" i="26"/>
  <c r="P574" i="26"/>
  <c r="O574" i="26"/>
  <c r="N574" i="26"/>
  <c r="M574" i="26"/>
  <c r="L574" i="26"/>
  <c r="K574" i="26"/>
  <c r="J574" i="26"/>
  <c r="BP573" i="26"/>
  <c r="BO573" i="26"/>
  <c r="BN573" i="26"/>
  <c r="BM573" i="26"/>
  <c r="BL573" i="26"/>
  <c r="BK573" i="26"/>
  <c r="BJ573" i="26"/>
  <c r="BI573" i="26"/>
  <c r="BH573" i="26"/>
  <c r="BG573" i="26"/>
  <c r="BF573" i="26"/>
  <c r="BE573" i="26"/>
  <c r="BD573" i="26"/>
  <c r="BC573" i="26"/>
  <c r="BB573" i="26"/>
  <c r="BA573" i="26"/>
  <c r="AZ573" i="26"/>
  <c r="AY573" i="26"/>
  <c r="AX573" i="26"/>
  <c r="AW573" i="26"/>
  <c r="AV573" i="26"/>
  <c r="AU573" i="26"/>
  <c r="AT573" i="26"/>
  <c r="AS573" i="26"/>
  <c r="AR573" i="26"/>
  <c r="AQ573" i="26"/>
  <c r="AP573" i="26"/>
  <c r="AO573" i="26"/>
  <c r="AN573" i="26"/>
  <c r="AM573" i="26"/>
  <c r="AL573" i="26"/>
  <c r="AK573" i="26"/>
  <c r="AJ573" i="26"/>
  <c r="AI573" i="26"/>
  <c r="AH573" i="26"/>
  <c r="AG573" i="26"/>
  <c r="AF573" i="26"/>
  <c r="AE573" i="26"/>
  <c r="AD573" i="26"/>
  <c r="AC573" i="26"/>
  <c r="AB573" i="26"/>
  <c r="AA573" i="26"/>
  <c r="Z573" i="26"/>
  <c r="Y573" i="26"/>
  <c r="X573" i="26"/>
  <c r="W573" i="26"/>
  <c r="V573" i="26"/>
  <c r="U573" i="26"/>
  <c r="T573" i="26"/>
  <c r="S573" i="26"/>
  <c r="R573" i="26"/>
  <c r="Q573" i="26"/>
  <c r="P573" i="26"/>
  <c r="O573" i="26"/>
  <c r="N573" i="26"/>
  <c r="M573" i="26"/>
  <c r="L573" i="26"/>
  <c r="K573" i="26"/>
  <c r="J573" i="26"/>
  <c r="BP572" i="26"/>
  <c r="BO572" i="26"/>
  <c r="BN572" i="26"/>
  <c r="BM572" i="26"/>
  <c r="BL572" i="26"/>
  <c r="BK572" i="26"/>
  <c r="BJ572" i="26"/>
  <c r="BI572" i="26"/>
  <c r="BH572" i="26"/>
  <c r="BG572" i="26"/>
  <c r="BF572" i="26"/>
  <c r="BE572" i="26"/>
  <c r="BD572" i="26"/>
  <c r="BC572" i="26"/>
  <c r="BB572" i="26"/>
  <c r="BA572" i="26"/>
  <c r="AZ572" i="26"/>
  <c r="AY572" i="26"/>
  <c r="AX572" i="26"/>
  <c r="AW572" i="26"/>
  <c r="AV572" i="26"/>
  <c r="AU572" i="26"/>
  <c r="AT572" i="26"/>
  <c r="AS572" i="26"/>
  <c r="AR572" i="26"/>
  <c r="AQ572" i="26"/>
  <c r="AP572" i="26"/>
  <c r="AO572" i="26"/>
  <c r="AN572" i="26"/>
  <c r="AM572" i="26"/>
  <c r="AL572" i="26"/>
  <c r="AK572" i="26"/>
  <c r="AJ572" i="26"/>
  <c r="AI572" i="26"/>
  <c r="AH572" i="26"/>
  <c r="AG572" i="26"/>
  <c r="AF572" i="26"/>
  <c r="AE572" i="26"/>
  <c r="AD572" i="26"/>
  <c r="AC572" i="26"/>
  <c r="AB572" i="26"/>
  <c r="AA572" i="26"/>
  <c r="Z572" i="26"/>
  <c r="Y572" i="26"/>
  <c r="X572" i="26"/>
  <c r="W572" i="26"/>
  <c r="V572" i="26"/>
  <c r="U572" i="26"/>
  <c r="T572" i="26"/>
  <c r="S572" i="26"/>
  <c r="R572" i="26"/>
  <c r="Q572" i="26"/>
  <c r="P572" i="26"/>
  <c r="O572" i="26"/>
  <c r="N572" i="26"/>
  <c r="M572" i="26"/>
  <c r="L572" i="26"/>
  <c r="K572" i="26"/>
  <c r="J572" i="26"/>
  <c r="BP571" i="26"/>
  <c r="BO571" i="26"/>
  <c r="BN571" i="26"/>
  <c r="BM571" i="26"/>
  <c r="BL571" i="26"/>
  <c r="BK571" i="26"/>
  <c r="BJ571" i="26"/>
  <c r="BI571" i="26"/>
  <c r="BH571" i="26"/>
  <c r="BG571" i="26"/>
  <c r="BF571" i="26"/>
  <c r="BE571" i="26"/>
  <c r="BD571" i="26"/>
  <c r="BC571" i="26"/>
  <c r="BB571" i="26"/>
  <c r="BA571" i="26"/>
  <c r="AZ571" i="26"/>
  <c r="AY571" i="26"/>
  <c r="AX571" i="26"/>
  <c r="AW571" i="26"/>
  <c r="AV571" i="26"/>
  <c r="AU571" i="26"/>
  <c r="AT571" i="26"/>
  <c r="AS571" i="26"/>
  <c r="AR571" i="26"/>
  <c r="AQ571" i="26"/>
  <c r="AP571" i="26"/>
  <c r="AO571" i="26"/>
  <c r="AN571" i="26"/>
  <c r="AM571" i="26"/>
  <c r="AL571" i="26"/>
  <c r="AK571" i="26"/>
  <c r="AJ571" i="26"/>
  <c r="AI571" i="26"/>
  <c r="AH571" i="26"/>
  <c r="AG571" i="26"/>
  <c r="AF571" i="26"/>
  <c r="AE571" i="26"/>
  <c r="AD571" i="26"/>
  <c r="AC571" i="26"/>
  <c r="AB571" i="26"/>
  <c r="AA571" i="26"/>
  <c r="Z571" i="26"/>
  <c r="Y571" i="26"/>
  <c r="X571" i="26"/>
  <c r="W571" i="26"/>
  <c r="V571" i="26"/>
  <c r="U571" i="26"/>
  <c r="T571" i="26"/>
  <c r="S571" i="26"/>
  <c r="R571" i="26"/>
  <c r="Q571" i="26"/>
  <c r="P571" i="26"/>
  <c r="O571" i="26"/>
  <c r="N571" i="26"/>
  <c r="M571" i="26"/>
  <c r="L571" i="26"/>
  <c r="K571" i="26"/>
  <c r="J571" i="26"/>
  <c r="BP570" i="26"/>
  <c r="BO570" i="26"/>
  <c r="BN570" i="26"/>
  <c r="BM570" i="26"/>
  <c r="BL570" i="26"/>
  <c r="BK570" i="26"/>
  <c r="BJ570" i="26"/>
  <c r="BI570" i="26"/>
  <c r="BH570" i="26"/>
  <c r="BG570" i="26"/>
  <c r="BF570" i="26"/>
  <c r="BE570" i="26"/>
  <c r="BD570" i="26"/>
  <c r="BC570" i="26"/>
  <c r="BB570" i="26"/>
  <c r="BA570" i="26"/>
  <c r="AZ570" i="26"/>
  <c r="AY570" i="26"/>
  <c r="AX570" i="26"/>
  <c r="AW570" i="26"/>
  <c r="AV570" i="26"/>
  <c r="AU570" i="26"/>
  <c r="AT570" i="26"/>
  <c r="AS570" i="26"/>
  <c r="AR570" i="26"/>
  <c r="AQ570" i="26"/>
  <c r="AP570" i="26"/>
  <c r="AO570" i="26"/>
  <c r="AN570" i="26"/>
  <c r="AM570" i="26"/>
  <c r="AL570" i="26"/>
  <c r="AK570" i="26"/>
  <c r="AJ570" i="26"/>
  <c r="AI570" i="26"/>
  <c r="AH570" i="26"/>
  <c r="AG570" i="26"/>
  <c r="AF570" i="26"/>
  <c r="AE570" i="26"/>
  <c r="AD570" i="26"/>
  <c r="AC570" i="26"/>
  <c r="AB570" i="26"/>
  <c r="AA570" i="26"/>
  <c r="Z570" i="26"/>
  <c r="Y570" i="26"/>
  <c r="X570" i="26"/>
  <c r="W570" i="26"/>
  <c r="V570" i="26"/>
  <c r="U570" i="26"/>
  <c r="T570" i="26"/>
  <c r="S570" i="26"/>
  <c r="R570" i="26"/>
  <c r="Q570" i="26"/>
  <c r="P570" i="26"/>
  <c r="O570" i="26"/>
  <c r="N570" i="26"/>
  <c r="M570" i="26"/>
  <c r="L570" i="26"/>
  <c r="K570" i="26"/>
  <c r="J570" i="26"/>
  <c r="BP569" i="26"/>
  <c r="BO569" i="26"/>
  <c r="BN569" i="26"/>
  <c r="BM569" i="26"/>
  <c r="BL569" i="26"/>
  <c r="BK569" i="26"/>
  <c r="BJ569" i="26"/>
  <c r="BI569" i="26"/>
  <c r="BH569" i="26"/>
  <c r="BG569" i="26"/>
  <c r="BF569" i="26"/>
  <c r="BE569" i="26"/>
  <c r="BD569" i="26"/>
  <c r="BC569" i="26"/>
  <c r="BB569" i="26"/>
  <c r="BA569" i="26"/>
  <c r="AZ569" i="26"/>
  <c r="AY569" i="26"/>
  <c r="AX569" i="26"/>
  <c r="AW569" i="26"/>
  <c r="AV569" i="26"/>
  <c r="AU569" i="26"/>
  <c r="AT569" i="26"/>
  <c r="AS569" i="26"/>
  <c r="AR569" i="26"/>
  <c r="AQ569" i="26"/>
  <c r="AP569" i="26"/>
  <c r="AO569" i="26"/>
  <c r="AN569" i="26"/>
  <c r="AM569" i="26"/>
  <c r="AL569" i="26"/>
  <c r="AK569" i="26"/>
  <c r="AJ569" i="26"/>
  <c r="AI569" i="26"/>
  <c r="AH569" i="26"/>
  <c r="AG569" i="26"/>
  <c r="AF569" i="26"/>
  <c r="AE569" i="26"/>
  <c r="AD569" i="26"/>
  <c r="AC569" i="26"/>
  <c r="AB569" i="26"/>
  <c r="AA569" i="26"/>
  <c r="Z569" i="26"/>
  <c r="Y569" i="26"/>
  <c r="X569" i="26"/>
  <c r="W569" i="26"/>
  <c r="V569" i="26"/>
  <c r="U569" i="26"/>
  <c r="T569" i="26"/>
  <c r="S569" i="26"/>
  <c r="R569" i="26"/>
  <c r="Q569" i="26"/>
  <c r="P569" i="26"/>
  <c r="O569" i="26"/>
  <c r="N569" i="26"/>
  <c r="M569" i="26"/>
  <c r="L569" i="26"/>
  <c r="K569" i="26"/>
  <c r="J569" i="26"/>
  <c r="BP568" i="26"/>
  <c r="BO568" i="26"/>
  <c r="BN568" i="26"/>
  <c r="BM568" i="26"/>
  <c r="BL568" i="26"/>
  <c r="BK568" i="26"/>
  <c r="BJ568" i="26"/>
  <c r="BI568" i="26"/>
  <c r="BH568" i="26"/>
  <c r="BG568" i="26"/>
  <c r="BF568" i="26"/>
  <c r="BE568" i="26"/>
  <c r="BD568" i="26"/>
  <c r="BC568" i="26"/>
  <c r="BB568" i="26"/>
  <c r="BA568" i="26"/>
  <c r="AZ568" i="26"/>
  <c r="AY568" i="26"/>
  <c r="AX568" i="26"/>
  <c r="AW568" i="26"/>
  <c r="AV568" i="26"/>
  <c r="AU568" i="26"/>
  <c r="AT568" i="26"/>
  <c r="AS568" i="26"/>
  <c r="AR568" i="26"/>
  <c r="AQ568" i="26"/>
  <c r="AP568" i="26"/>
  <c r="AO568" i="26"/>
  <c r="AN568" i="26"/>
  <c r="AM568" i="26"/>
  <c r="AL568" i="26"/>
  <c r="AK568" i="26"/>
  <c r="AJ568" i="26"/>
  <c r="AI568" i="26"/>
  <c r="AH568" i="26"/>
  <c r="AG568" i="26"/>
  <c r="AF568" i="26"/>
  <c r="AE568" i="26"/>
  <c r="AD568" i="26"/>
  <c r="AC568" i="26"/>
  <c r="AB568" i="26"/>
  <c r="AA568" i="26"/>
  <c r="Z568" i="26"/>
  <c r="Y568" i="26"/>
  <c r="X568" i="26"/>
  <c r="W568" i="26"/>
  <c r="V568" i="26"/>
  <c r="U568" i="26"/>
  <c r="T568" i="26"/>
  <c r="S568" i="26"/>
  <c r="R568" i="26"/>
  <c r="Q568" i="26"/>
  <c r="P568" i="26"/>
  <c r="O568" i="26"/>
  <c r="N568" i="26"/>
  <c r="M568" i="26"/>
  <c r="L568" i="26"/>
  <c r="K568" i="26"/>
  <c r="J568" i="26"/>
  <c r="BP567" i="26"/>
  <c r="BO567" i="26"/>
  <c r="BN567" i="26"/>
  <c r="BM567" i="26"/>
  <c r="BL567" i="26"/>
  <c r="BK567" i="26"/>
  <c r="BJ567" i="26"/>
  <c r="BI567" i="26"/>
  <c r="BH567" i="26"/>
  <c r="BG567" i="26"/>
  <c r="BF567" i="26"/>
  <c r="BE567" i="26"/>
  <c r="BD567" i="26"/>
  <c r="BC567" i="26"/>
  <c r="BB567" i="26"/>
  <c r="BA567" i="26"/>
  <c r="AZ567" i="26"/>
  <c r="AY567" i="26"/>
  <c r="AX567" i="26"/>
  <c r="AW567" i="26"/>
  <c r="AV567" i="26"/>
  <c r="AU567" i="26"/>
  <c r="AT567" i="26"/>
  <c r="AS567" i="26"/>
  <c r="AR567" i="26"/>
  <c r="AQ567" i="26"/>
  <c r="AP567" i="26"/>
  <c r="AO567" i="26"/>
  <c r="AN567" i="26"/>
  <c r="AM567" i="26"/>
  <c r="AL567" i="26"/>
  <c r="AK567" i="26"/>
  <c r="AJ567" i="26"/>
  <c r="AI567" i="26"/>
  <c r="AH567" i="26"/>
  <c r="AG567" i="26"/>
  <c r="AF567" i="26"/>
  <c r="AE567" i="26"/>
  <c r="AD567" i="26"/>
  <c r="AC567" i="26"/>
  <c r="AB567" i="26"/>
  <c r="AA567" i="26"/>
  <c r="Z567" i="26"/>
  <c r="Y567" i="26"/>
  <c r="X567" i="26"/>
  <c r="W567" i="26"/>
  <c r="V567" i="26"/>
  <c r="U567" i="26"/>
  <c r="T567" i="26"/>
  <c r="S567" i="26"/>
  <c r="R567" i="26"/>
  <c r="Q567" i="26"/>
  <c r="P567" i="26"/>
  <c r="O567" i="26"/>
  <c r="N567" i="26"/>
  <c r="M567" i="26"/>
  <c r="L567" i="26"/>
  <c r="K567" i="26"/>
  <c r="J567" i="26"/>
  <c r="BP566" i="26"/>
  <c r="BO566" i="26"/>
  <c r="BN566" i="26"/>
  <c r="BM566" i="26"/>
  <c r="BL566" i="26"/>
  <c r="BK566" i="26"/>
  <c r="BJ566" i="26"/>
  <c r="BI566" i="26"/>
  <c r="BH566" i="26"/>
  <c r="BG566" i="26"/>
  <c r="BF566" i="26"/>
  <c r="BE566" i="26"/>
  <c r="BD566" i="26"/>
  <c r="BC566" i="26"/>
  <c r="BB566" i="26"/>
  <c r="BA566" i="26"/>
  <c r="AZ566" i="26"/>
  <c r="AY566" i="26"/>
  <c r="AX566" i="26"/>
  <c r="AW566" i="26"/>
  <c r="AV566" i="26"/>
  <c r="AU566" i="26"/>
  <c r="AT566" i="26"/>
  <c r="AS566" i="26"/>
  <c r="AR566" i="26"/>
  <c r="AQ566" i="26"/>
  <c r="AP566" i="26"/>
  <c r="AO566" i="26"/>
  <c r="AN566" i="26"/>
  <c r="AM566" i="26"/>
  <c r="AL566" i="26"/>
  <c r="AK566" i="26"/>
  <c r="AJ566" i="26"/>
  <c r="AI566" i="26"/>
  <c r="AH566" i="26"/>
  <c r="AG566" i="26"/>
  <c r="AF566" i="26"/>
  <c r="AE566" i="26"/>
  <c r="AD566" i="26"/>
  <c r="AC566" i="26"/>
  <c r="AB566" i="26"/>
  <c r="AA566" i="26"/>
  <c r="Z566" i="26"/>
  <c r="Y566" i="26"/>
  <c r="X566" i="26"/>
  <c r="W566" i="26"/>
  <c r="V566" i="26"/>
  <c r="U566" i="26"/>
  <c r="T566" i="26"/>
  <c r="S566" i="26"/>
  <c r="R566" i="26"/>
  <c r="Q566" i="26"/>
  <c r="P566" i="26"/>
  <c r="O566" i="26"/>
  <c r="N566" i="26"/>
  <c r="M566" i="26"/>
  <c r="L566" i="26"/>
  <c r="K566" i="26"/>
  <c r="J566" i="26"/>
  <c r="BP565" i="26"/>
  <c r="BO565" i="26"/>
  <c r="BN565" i="26"/>
  <c r="BM565" i="26"/>
  <c r="BL565" i="26"/>
  <c r="BK565" i="26"/>
  <c r="BJ565" i="26"/>
  <c r="BI565" i="26"/>
  <c r="BH565" i="26"/>
  <c r="BG565" i="26"/>
  <c r="BF565" i="26"/>
  <c r="BE565" i="26"/>
  <c r="BD565" i="26"/>
  <c r="BC565" i="26"/>
  <c r="BB565" i="26"/>
  <c r="BA565" i="26"/>
  <c r="AZ565" i="26"/>
  <c r="AY565" i="26"/>
  <c r="AX565" i="26"/>
  <c r="AW565" i="26"/>
  <c r="AV565" i="26"/>
  <c r="AU565" i="26"/>
  <c r="AT565" i="26"/>
  <c r="AS565" i="26"/>
  <c r="AR565" i="26"/>
  <c r="AQ565" i="26"/>
  <c r="AP565" i="26"/>
  <c r="AO565" i="26"/>
  <c r="AN565" i="26"/>
  <c r="AM565" i="26"/>
  <c r="AL565" i="26"/>
  <c r="AK565" i="26"/>
  <c r="AJ565" i="26"/>
  <c r="AI565" i="26"/>
  <c r="AH565" i="26"/>
  <c r="AG565" i="26"/>
  <c r="AF565" i="26"/>
  <c r="AE565" i="26"/>
  <c r="AD565" i="26"/>
  <c r="AC565" i="26"/>
  <c r="AB565" i="26"/>
  <c r="AA565" i="26"/>
  <c r="Z565" i="26"/>
  <c r="Y565" i="26"/>
  <c r="X565" i="26"/>
  <c r="W565" i="26"/>
  <c r="V565" i="26"/>
  <c r="U565" i="26"/>
  <c r="T565" i="26"/>
  <c r="S565" i="26"/>
  <c r="R565" i="26"/>
  <c r="Q565" i="26"/>
  <c r="P565" i="26"/>
  <c r="O565" i="26"/>
  <c r="N565" i="26"/>
  <c r="M565" i="26"/>
  <c r="L565" i="26"/>
  <c r="K565" i="26"/>
  <c r="J565" i="26"/>
  <c r="BP564" i="26"/>
  <c r="BO564" i="26"/>
  <c r="BN564" i="26"/>
  <c r="BM564" i="26"/>
  <c r="BL564" i="26"/>
  <c r="BK564" i="26"/>
  <c r="BJ564" i="26"/>
  <c r="BI564" i="26"/>
  <c r="BH564" i="26"/>
  <c r="BG564" i="26"/>
  <c r="BF564" i="26"/>
  <c r="BE564" i="26"/>
  <c r="BD564" i="26"/>
  <c r="BC564" i="26"/>
  <c r="BB564" i="26"/>
  <c r="BA564" i="26"/>
  <c r="AZ564" i="26"/>
  <c r="AY564" i="26"/>
  <c r="AX564" i="26"/>
  <c r="AW564" i="26"/>
  <c r="AV564" i="26"/>
  <c r="AU564" i="26"/>
  <c r="AT564" i="26"/>
  <c r="AS564" i="26"/>
  <c r="AR564" i="26"/>
  <c r="AQ564" i="26"/>
  <c r="AP564" i="26"/>
  <c r="AO564" i="26"/>
  <c r="AN564" i="26"/>
  <c r="AM564" i="26"/>
  <c r="AL564" i="26"/>
  <c r="AK564" i="26"/>
  <c r="AJ564" i="26"/>
  <c r="AI564" i="26"/>
  <c r="AH564" i="26"/>
  <c r="AG564" i="26"/>
  <c r="AF564" i="26"/>
  <c r="AE564" i="26"/>
  <c r="AD564" i="26"/>
  <c r="AC564" i="26"/>
  <c r="AB564" i="26"/>
  <c r="AA564" i="26"/>
  <c r="Z564" i="26"/>
  <c r="Y564" i="26"/>
  <c r="X564" i="26"/>
  <c r="W564" i="26"/>
  <c r="V564" i="26"/>
  <c r="U564" i="26"/>
  <c r="T564" i="26"/>
  <c r="S564" i="26"/>
  <c r="R564" i="26"/>
  <c r="Q564" i="26"/>
  <c r="P564" i="26"/>
  <c r="O564" i="26"/>
  <c r="N564" i="26"/>
  <c r="M564" i="26"/>
  <c r="L564" i="26"/>
  <c r="K564" i="26"/>
  <c r="J564" i="26"/>
  <c r="BP563" i="26"/>
  <c r="BO563" i="26"/>
  <c r="BN563" i="26"/>
  <c r="BM563" i="26"/>
  <c r="BL563" i="26"/>
  <c r="BK563" i="26"/>
  <c r="BJ563" i="26"/>
  <c r="BI563" i="26"/>
  <c r="BH563" i="26"/>
  <c r="BG563" i="26"/>
  <c r="BF563" i="26"/>
  <c r="BE563" i="26"/>
  <c r="BD563" i="26"/>
  <c r="BC563" i="26"/>
  <c r="BB563" i="26"/>
  <c r="BA563" i="26"/>
  <c r="AZ563" i="26"/>
  <c r="AY563" i="26"/>
  <c r="AX563" i="26"/>
  <c r="AW563" i="26"/>
  <c r="AV563" i="26"/>
  <c r="AU563" i="26"/>
  <c r="AT563" i="26"/>
  <c r="AS563" i="26"/>
  <c r="AR563" i="26"/>
  <c r="AQ563" i="26"/>
  <c r="AP563" i="26"/>
  <c r="AO563" i="26"/>
  <c r="AN563" i="26"/>
  <c r="AM563" i="26"/>
  <c r="AL563" i="26"/>
  <c r="AK563" i="26"/>
  <c r="AJ563" i="26"/>
  <c r="AI563" i="26"/>
  <c r="AH563" i="26"/>
  <c r="AG563" i="26"/>
  <c r="AF563" i="26"/>
  <c r="AE563" i="26"/>
  <c r="AD563" i="26"/>
  <c r="AC563" i="26"/>
  <c r="AB563" i="26"/>
  <c r="AA563" i="26"/>
  <c r="Z563" i="26"/>
  <c r="Y563" i="26"/>
  <c r="X563" i="26"/>
  <c r="W563" i="26"/>
  <c r="V563" i="26"/>
  <c r="U563" i="26"/>
  <c r="T563" i="26"/>
  <c r="S563" i="26"/>
  <c r="R563" i="26"/>
  <c r="Q563" i="26"/>
  <c r="P563" i="26"/>
  <c r="O563" i="26"/>
  <c r="N563" i="26"/>
  <c r="M563" i="26"/>
  <c r="L563" i="26"/>
  <c r="K563" i="26"/>
  <c r="J563" i="26"/>
  <c r="BP562" i="26"/>
  <c r="BO562" i="26"/>
  <c r="BN562" i="26"/>
  <c r="BM562" i="26"/>
  <c r="BL562" i="26"/>
  <c r="BK562" i="26"/>
  <c r="BJ562" i="26"/>
  <c r="BI562" i="26"/>
  <c r="BH562" i="26"/>
  <c r="BG562" i="26"/>
  <c r="BF562" i="26"/>
  <c r="BE562" i="26"/>
  <c r="BD562" i="26"/>
  <c r="BC562" i="26"/>
  <c r="BB562" i="26"/>
  <c r="BA562" i="26"/>
  <c r="AZ562" i="26"/>
  <c r="AY562" i="26"/>
  <c r="AX562" i="26"/>
  <c r="AW562" i="26"/>
  <c r="AV562" i="26"/>
  <c r="AU562" i="26"/>
  <c r="AT562" i="26"/>
  <c r="AS562" i="26"/>
  <c r="AR562" i="26"/>
  <c r="AQ562" i="26"/>
  <c r="AP562" i="26"/>
  <c r="AO562" i="26"/>
  <c r="AN562" i="26"/>
  <c r="AM562" i="26"/>
  <c r="AL562" i="26"/>
  <c r="AK562" i="26"/>
  <c r="AJ562" i="26"/>
  <c r="AI562" i="26"/>
  <c r="AH562" i="26"/>
  <c r="AG562" i="26"/>
  <c r="AF562" i="26"/>
  <c r="AE562" i="26"/>
  <c r="AD562" i="26"/>
  <c r="AC562" i="26"/>
  <c r="AB562" i="26"/>
  <c r="AA562" i="26"/>
  <c r="Z562" i="26"/>
  <c r="Y562" i="26"/>
  <c r="X562" i="26"/>
  <c r="W562" i="26"/>
  <c r="V562" i="26"/>
  <c r="U562" i="26"/>
  <c r="T562" i="26"/>
  <c r="S562" i="26"/>
  <c r="R562" i="26"/>
  <c r="Q562" i="26"/>
  <c r="P562" i="26"/>
  <c r="O562" i="26"/>
  <c r="N562" i="26"/>
  <c r="M562" i="26"/>
  <c r="L562" i="26"/>
  <c r="K562" i="26"/>
  <c r="J562" i="26"/>
  <c r="BP561" i="26"/>
  <c r="BO561" i="26"/>
  <c r="BN561" i="26"/>
  <c r="BM561" i="26"/>
  <c r="BL561" i="26"/>
  <c r="BK561" i="26"/>
  <c r="BJ561" i="26"/>
  <c r="BI561" i="26"/>
  <c r="BH561" i="26"/>
  <c r="BG561" i="26"/>
  <c r="BF561" i="26"/>
  <c r="BE561" i="26"/>
  <c r="BD561" i="26"/>
  <c r="BC561" i="26"/>
  <c r="BB561" i="26"/>
  <c r="BA561" i="26"/>
  <c r="AZ561" i="26"/>
  <c r="AY561" i="26"/>
  <c r="AX561" i="26"/>
  <c r="AW561" i="26"/>
  <c r="AV561" i="26"/>
  <c r="AU561" i="26"/>
  <c r="AT561" i="26"/>
  <c r="AS561" i="26"/>
  <c r="AR561" i="26"/>
  <c r="AQ561" i="26"/>
  <c r="AP561" i="26"/>
  <c r="AO561" i="26"/>
  <c r="AN561" i="26"/>
  <c r="AM561" i="26"/>
  <c r="AL561" i="26"/>
  <c r="AK561" i="26"/>
  <c r="AJ561" i="26"/>
  <c r="AI561" i="26"/>
  <c r="AH561" i="26"/>
  <c r="AG561" i="26"/>
  <c r="AF561" i="26"/>
  <c r="AE561" i="26"/>
  <c r="AD561" i="26"/>
  <c r="AC561" i="26"/>
  <c r="AB561" i="26"/>
  <c r="AA561" i="26"/>
  <c r="Z561" i="26"/>
  <c r="Y561" i="26"/>
  <c r="X561" i="26"/>
  <c r="W561" i="26"/>
  <c r="V561" i="26"/>
  <c r="U561" i="26"/>
  <c r="T561" i="26"/>
  <c r="S561" i="26"/>
  <c r="R561" i="26"/>
  <c r="Q561" i="26"/>
  <c r="P561" i="26"/>
  <c r="O561" i="26"/>
  <c r="N561" i="26"/>
  <c r="M561" i="26"/>
  <c r="L561" i="26"/>
  <c r="K561" i="26"/>
  <c r="J561" i="26"/>
  <c r="BP560" i="26"/>
  <c r="BO560" i="26"/>
  <c r="BN560" i="26"/>
  <c r="BM560" i="26"/>
  <c r="BL560" i="26"/>
  <c r="BK560" i="26"/>
  <c r="BJ560" i="26"/>
  <c r="BI560" i="26"/>
  <c r="BH560" i="26"/>
  <c r="BG560" i="26"/>
  <c r="BF560" i="26"/>
  <c r="BE560" i="26"/>
  <c r="BD560" i="26"/>
  <c r="BC560" i="26"/>
  <c r="BB560" i="26"/>
  <c r="BA560" i="26"/>
  <c r="AZ560" i="26"/>
  <c r="AY560" i="26"/>
  <c r="AX560" i="26"/>
  <c r="AW560" i="26"/>
  <c r="AV560" i="26"/>
  <c r="AU560" i="26"/>
  <c r="AT560" i="26"/>
  <c r="AS560" i="26"/>
  <c r="AR560" i="26"/>
  <c r="AQ560" i="26"/>
  <c r="AP560" i="26"/>
  <c r="AO560" i="26"/>
  <c r="AN560" i="26"/>
  <c r="AM560" i="26"/>
  <c r="AL560" i="26"/>
  <c r="AK560" i="26"/>
  <c r="AJ560" i="26"/>
  <c r="AI560" i="26"/>
  <c r="AH560" i="26"/>
  <c r="AG560" i="26"/>
  <c r="AF560" i="26"/>
  <c r="AE560" i="26"/>
  <c r="AD560" i="26"/>
  <c r="AC560" i="26"/>
  <c r="AB560" i="26"/>
  <c r="AA560" i="26"/>
  <c r="Z560" i="26"/>
  <c r="Y560" i="26"/>
  <c r="X560" i="26"/>
  <c r="W560" i="26"/>
  <c r="V560" i="26"/>
  <c r="U560" i="26"/>
  <c r="T560" i="26"/>
  <c r="S560" i="26"/>
  <c r="R560" i="26"/>
  <c r="Q560" i="26"/>
  <c r="P560" i="26"/>
  <c r="O560" i="26"/>
  <c r="N560" i="26"/>
  <c r="M560" i="26"/>
  <c r="L560" i="26"/>
  <c r="K560" i="26"/>
  <c r="J560" i="26"/>
  <c r="BP559" i="26"/>
  <c r="BO559" i="26"/>
  <c r="BN559" i="26"/>
  <c r="BM559" i="26"/>
  <c r="BL559" i="26"/>
  <c r="BK559" i="26"/>
  <c r="BJ559" i="26"/>
  <c r="BI559" i="26"/>
  <c r="BH559" i="26"/>
  <c r="BG559" i="26"/>
  <c r="BF559" i="26"/>
  <c r="BE559" i="26"/>
  <c r="BD559" i="26"/>
  <c r="BC559" i="26"/>
  <c r="BB559" i="26"/>
  <c r="BA559" i="26"/>
  <c r="AZ559" i="26"/>
  <c r="AY559" i="26"/>
  <c r="AX559" i="26"/>
  <c r="AW559" i="26"/>
  <c r="AV559" i="26"/>
  <c r="AU559" i="26"/>
  <c r="AT559" i="26"/>
  <c r="AS559" i="26"/>
  <c r="AR559" i="26"/>
  <c r="AQ559" i="26"/>
  <c r="AP559" i="26"/>
  <c r="AO559" i="26"/>
  <c r="AN559" i="26"/>
  <c r="AM559" i="26"/>
  <c r="AL559" i="26"/>
  <c r="AK559" i="26"/>
  <c r="AJ559" i="26"/>
  <c r="AI559" i="26"/>
  <c r="AH559" i="26"/>
  <c r="AG559" i="26"/>
  <c r="AF559" i="26"/>
  <c r="AE559" i="26"/>
  <c r="AD559" i="26"/>
  <c r="AC559" i="26"/>
  <c r="AB559" i="26"/>
  <c r="AA559" i="26"/>
  <c r="Z559" i="26"/>
  <c r="Y559" i="26"/>
  <c r="X559" i="26"/>
  <c r="W559" i="26"/>
  <c r="V559" i="26"/>
  <c r="U559" i="26"/>
  <c r="T559" i="26"/>
  <c r="S559" i="26"/>
  <c r="R559" i="26"/>
  <c r="Q559" i="26"/>
  <c r="P559" i="26"/>
  <c r="O559" i="26"/>
  <c r="N559" i="26"/>
  <c r="M559" i="26"/>
  <c r="L559" i="26"/>
  <c r="K559" i="26"/>
  <c r="J559" i="26"/>
  <c r="BP558" i="26"/>
  <c r="BO558" i="26"/>
  <c r="BN558" i="26"/>
  <c r="BM558" i="26"/>
  <c r="BL558" i="26"/>
  <c r="BK558" i="26"/>
  <c r="BJ558" i="26"/>
  <c r="BI558" i="26"/>
  <c r="BH558" i="26"/>
  <c r="BG558" i="26"/>
  <c r="BF558" i="26"/>
  <c r="BE558" i="26"/>
  <c r="BD558" i="26"/>
  <c r="BC558" i="26"/>
  <c r="BB558" i="26"/>
  <c r="BA558" i="26"/>
  <c r="AZ558" i="26"/>
  <c r="AY558" i="26"/>
  <c r="AX558" i="26"/>
  <c r="AW558" i="26"/>
  <c r="AV558" i="26"/>
  <c r="AU558" i="26"/>
  <c r="AT558" i="26"/>
  <c r="AS558" i="26"/>
  <c r="AR558" i="26"/>
  <c r="AQ558" i="26"/>
  <c r="AP558" i="26"/>
  <c r="AO558" i="26"/>
  <c r="AN558" i="26"/>
  <c r="AM558" i="26"/>
  <c r="AL558" i="26"/>
  <c r="AK558" i="26"/>
  <c r="AJ558" i="26"/>
  <c r="AI558" i="26"/>
  <c r="AH558" i="26"/>
  <c r="AG558" i="26"/>
  <c r="AF558" i="26"/>
  <c r="AE558" i="26"/>
  <c r="AD558" i="26"/>
  <c r="AC558" i="26"/>
  <c r="AB558" i="26"/>
  <c r="AA558" i="26"/>
  <c r="Z558" i="26"/>
  <c r="Y558" i="26"/>
  <c r="X558" i="26"/>
  <c r="W558" i="26"/>
  <c r="V558" i="26"/>
  <c r="U558" i="26"/>
  <c r="T558" i="26"/>
  <c r="S558" i="26"/>
  <c r="R558" i="26"/>
  <c r="Q558" i="26"/>
  <c r="P558" i="26"/>
  <c r="O558" i="26"/>
  <c r="N558" i="26"/>
  <c r="M558" i="26"/>
  <c r="L558" i="26"/>
  <c r="K558" i="26"/>
  <c r="J558" i="26"/>
  <c r="BP557" i="26"/>
  <c r="BO557" i="26"/>
  <c r="BN557" i="26"/>
  <c r="BM557" i="26"/>
  <c r="BL557" i="26"/>
  <c r="BK557" i="26"/>
  <c r="BJ557" i="26"/>
  <c r="BI557" i="26"/>
  <c r="BH557" i="26"/>
  <c r="BG557" i="26"/>
  <c r="BF557" i="26"/>
  <c r="BE557" i="26"/>
  <c r="BD557" i="26"/>
  <c r="BC557" i="26"/>
  <c r="BB557" i="26"/>
  <c r="BA557" i="26"/>
  <c r="AZ557" i="26"/>
  <c r="AY557" i="26"/>
  <c r="AX557" i="26"/>
  <c r="AW557" i="26"/>
  <c r="AV557" i="26"/>
  <c r="AU557" i="26"/>
  <c r="AT557" i="26"/>
  <c r="AS557" i="26"/>
  <c r="AR557" i="26"/>
  <c r="AQ557" i="26"/>
  <c r="AP557" i="26"/>
  <c r="AO557" i="26"/>
  <c r="AN557" i="26"/>
  <c r="AM557" i="26"/>
  <c r="AL557" i="26"/>
  <c r="AK557" i="26"/>
  <c r="AJ557" i="26"/>
  <c r="AI557" i="26"/>
  <c r="AH557" i="26"/>
  <c r="AG557" i="26"/>
  <c r="AF557" i="26"/>
  <c r="AE557" i="26"/>
  <c r="AD557" i="26"/>
  <c r="AC557" i="26"/>
  <c r="AB557" i="26"/>
  <c r="AA557" i="26"/>
  <c r="Z557" i="26"/>
  <c r="Y557" i="26"/>
  <c r="X557" i="26"/>
  <c r="W557" i="26"/>
  <c r="V557" i="26"/>
  <c r="U557" i="26"/>
  <c r="T557" i="26"/>
  <c r="S557" i="26"/>
  <c r="R557" i="26"/>
  <c r="Q557" i="26"/>
  <c r="P557" i="26"/>
  <c r="O557" i="26"/>
  <c r="N557" i="26"/>
  <c r="M557" i="26"/>
  <c r="L557" i="26"/>
  <c r="K557" i="26"/>
  <c r="J557" i="26"/>
  <c r="BP553" i="26"/>
  <c r="BO553" i="26"/>
  <c r="BN553" i="26"/>
  <c r="BM553" i="26"/>
  <c r="BL553" i="26"/>
  <c r="BK553" i="26"/>
  <c r="BJ553" i="26"/>
  <c r="BI553" i="26"/>
  <c r="BH553" i="26"/>
  <c r="BG553" i="26"/>
  <c r="BF553" i="26"/>
  <c r="BE553" i="26"/>
  <c r="BD553" i="26"/>
  <c r="BC553" i="26"/>
  <c r="BB553" i="26"/>
  <c r="BA553" i="26"/>
  <c r="AZ553" i="26"/>
  <c r="AY553" i="26"/>
  <c r="AX553" i="26"/>
  <c r="AW553" i="26"/>
  <c r="AV553" i="26"/>
  <c r="AU553" i="26"/>
  <c r="AT553" i="26"/>
  <c r="AS553" i="26"/>
  <c r="AR553" i="26"/>
  <c r="AQ553" i="26"/>
  <c r="AP553" i="26"/>
  <c r="AO553" i="26"/>
  <c r="AN553" i="26"/>
  <c r="AM553" i="26"/>
  <c r="AL553" i="26"/>
  <c r="AK553" i="26"/>
  <c r="AJ553" i="26"/>
  <c r="AI553" i="26"/>
  <c r="AH553" i="26"/>
  <c r="AG553" i="26"/>
  <c r="AF553" i="26"/>
  <c r="AE553" i="26"/>
  <c r="AD553" i="26"/>
  <c r="AC553" i="26"/>
  <c r="AB553" i="26"/>
  <c r="AA553" i="26"/>
  <c r="Z553" i="26"/>
  <c r="Y553" i="26"/>
  <c r="X553" i="26"/>
  <c r="W553" i="26"/>
  <c r="V553" i="26"/>
  <c r="U553" i="26"/>
  <c r="T553" i="26"/>
  <c r="S553" i="26"/>
  <c r="R553" i="26"/>
  <c r="Q553" i="26"/>
  <c r="P553" i="26"/>
  <c r="O553" i="26"/>
  <c r="N553" i="26"/>
  <c r="M553" i="26"/>
  <c r="L553" i="26"/>
  <c r="K553" i="26"/>
  <c r="J553" i="26"/>
  <c r="BP552" i="26"/>
  <c r="BO552" i="26"/>
  <c r="BN552" i="26"/>
  <c r="BM552" i="26"/>
  <c r="BL552" i="26"/>
  <c r="BK552" i="26"/>
  <c r="BJ552" i="26"/>
  <c r="BI552" i="26"/>
  <c r="BH552" i="26"/>
  <c r="BG552" i="26"/>
  <c r="BF552" i="26"/>
  <c r="BE552" i="26"/>
  <c r="BD552" i="26"/>
  <c r="BC552" i="26"/>
  <c r="BB552" i="26"/>
  <c r="BA552" i="26"/>
  <c r="AZ552" i="26"/>
  <c r="AY552" i="26"/>
  <c r="AX552" i="26"/>
  <c r="AW552" i="26"/>
  <c r="AV552" i="26"/>
  <c r="AU552" i="26"/>
  <c r="AT552" i="26"/>
  <c r="AS552" i="26"/>
  <c r="AR552" i="26"/>
  <c r="AQ552" i="26"/>
  <c r="AP552" i="26"/>
  <c r="AO552" i="26"/>
  <c r="AN552" i="26"/>
  <c r="AM552" i="26"/>
  <c r="AL552" i="26"/>
  <c r="AK552" i="26"/>
  <c r="AJ552" i="26"/>
  <c r="AI552" i="26"/>
  <c r="AH552" i="26"/>
  <c r="AG552" i="26"/>
  <c r="AF552" i="26"/>
  <c r="AE552" i="26"/>
  <c r="AD552" i="26"/>
  <c r="AC552" i="26"/>
  <c r="AB552" i="26"/>
  <c r="AA552" i="26"/>
  <c r="Z552" i="26"/>
  <c r="Y552" i="26"/>
  <c r="X552" i="26"/>
  <c r="W552" i="26"/>
  <c r="V552" i="26"/>
  <c r="U552" i="26"/>
  <c r="T552" i="26"/>
  <c r="S552" i="26"/>
  <c r="R552" i="26"/>
  <c r="Q552" i="26"/>
  <c r="P552" i="26"/>
  <c r="O552" i="26"/>
  <c r="N552" i="26"/>
  <c r="M552" i="26"/>
  <c r="L552" i="26"/>
  <c r="K552" i="26"/>
  <c r="J552" i="26"/>
  <c r="BP551" i="26"/>
  <c r="BO551" i="26"/>
  <c r="BN551" i="26"/>
  <c r="BM551" i="26"/>
  <c r="BL551" i="26"/>
  <c r="BK551" i="26"/>
  <c r="BJ551" i="26"/>
  <c r="BI551" i="26"/>
  <c r="BH551" i="26"/>
  <c r="BG551" i="26"/>
  <c r="BF551" i="26"/>
  <c r="BE551" i="26"/>
  <c r="BD551" i="26"/>
  <c r="BC551" i="26"/>
  <c r="BB551" i="26"/>
  <c r="BA551" i="26"/>
  <c r="AZ551" i="26"/>
  <c r="AY551" i="26"/>
  <c r="AX551" i="26"/>
  <c r="AW551" i="26"/>
  <c r="AV551" i="26"/>
  <c r="AU551" i="26"/>
  <c r="AT551" i="26"/>
  <c r="AS551" i="26"/>
  <c r="AR551" i="26"/>
  <c r="AQ551" i="26"/>
  <c r="AP551" i="26"/>
  <c r="AO551" i="26"/>
  <c r="AN551" i="26"/>
  <c r="AM551" i="26"/>
  <c r="AL551" i="26"/>
  <c r="AK551" i="26"/>
  <c r="AJ551" i="26"/>
  <c r="AI551" i="26"/>
  <c r="AH551" i="26"/>
  <c r="AG551" i="26"/>
  <c r="AF551" i="26"/>
  <c r="AE551" i="26"/>
  <c r="AD551" i="26"/>
  <c r="AC551" i="26"/>
  <c r="AB551" i="26"/>
  <c r="AA551" i="26"/>
  <c r="Z551" i="26"/>
  <c r="Y551" i="26"/>
  <c r="X551" i="26"/>
  <c r="W551" i="26"/>
  <c r="V551" i="26"/>
  <c r="U551" i="26"/>
  <c r="T551" i="26"/>
  <c r="S551" i="26"/>
  <c r="R551" i="26"/>
  <c r="Q551" i="26"/>
  <c r="P551" i="26"/>
  <c r="O551" i="26"/>
  <c r="N551" i="26"/>
  <c r="M551" i="26"/>
  <c r="L551" i="26"/>
  <c r="K551" i="26"/>
  <c r="J551" i="26"/>
  <c r="BP550" i="26"/>
  <c r="BO550" i="26"/>
  <c r="BN550" i="26"/>
  <c r="BM550" i="26"/>
  <c r="BL550" i="26"/>
  <c r="BK550" i="26"/>
  <c r="BJ550" i="26"/>
  <c r="BI550" i="26"/>
  <c r="BH550" i="26"/>
  <c r="BG550" i="26"/>
  <c r="BF550" i="26"/>
  <c r="BE550" i="26"/>
  <c r="BD550" i="26"/>
  <c r="BC550" i="26"/>
  <c r="BB550" i="26"/>
  <c r="BA550" i="26"/>
  <c r="AZ550" i="26"/>
  <c r="AY550" i="26"/>
  <c r="AX550" i="26"/>
  <c r="AW550" i="26"/>
  <c r="AV550" i="26"/>
  <c r="AU550" i="26"/>
  <c r="AT550" i="26"/>
  <c r="AS550" i="26"/>
  <c r="AR550" i="26"/>
  <c r="AQ550" i="26"/>
  <c r="AP550" i="26"/>
  <c r="AO550" i="26"/>
  <c r="AN550" i="26"/>
  <c r="AM550" i="26"/>
  <c r="AL550" i="26"/>
  <c r="AK550" i="26"/>
  <c r="AJ550" i="26"/>
  <c r="AI550" i="26"/>
  <c r="AH550" i="26"/>
  <c r="AG550" i="26"/>
  <c r="AF550" i="26"/>
  <c r="AE550" i="26"/>
  <c r="AD550" i="26"/>
  <c r="AC550" i="26"/>
  <c r="AB550" i="26"/>
  <c r="AA550" i="26"/>
  <c r="Z550" i="26"/>
  <c r="Y550" i="26"/>
  <c r="X550" i="26"/>
  <c r="W550" i="26"/>
  <c r="V550" i="26"/>
  <c r="U550" i="26"/>
  <c r="T550" i="26"/>
  <c r="S550" i="26"/>
  <c r="R550" i="26"/>
  <c r="Q550" i="26"/>
  <c r="P550" i="26"/>
  <c r="O550" i="26"/>
  <c r="N550" i="26"/>
  <c r="M550" i="26"/>
  <c r="L550" i="26"/>
  <c r="K550" i="26"/>
  <c r="J550" i="26"/>
  <c r="BP549" i="26"/>
  <c r="BO549" i="26"/>
  <c r="BN549" i="26"/>
  <c r="BM549" i="26"/>
  <c r="BL549" i="26"/>
  <c r="BK549" i="26"/>
  <c r="BJ549" i="26"/>
  <c r="BI549" i="26"/>
  <c r="BH549" i="26"/>
  <c r="BG549" i="26"/>
  <c r="BF549" i="26"/>
  <c r="BE549" i="26"/>
  <c r="BD549" i="26"/>
  <c r="BC549" i="26"/>
  <c r="BB549" i="26"/>
  <c r="BA549" i="26"/>
  <c r="AZ549" i="26"/>
  <c r="AY549" i="26"/>
  <c r="AX549" i="26"/>
  <c r="AW549" i="26"/>
  <c r="AV549" i="26"/>
  <c r="AU549" i="26"/>
  <c r="AT549" i="26"/>
  <c r="AS549" i="26"/>
  <c r="AR549" i="26"/>
  <c r="AQ549" i="26"/>
  <c r="AP549" i="26"/>
  <c r="AO549" i="26"/>
  <c r="AN549" i="26"/>
  <c r="AM549" i="26"/>
  <c r="AL549" i="26"/>
  <c r="AK549" i="26"/>
  <c r="AJ549" i="26"/>
  <c r="AI549" i="26"/>
  <c r="AH549" i="26"/>
  <c r="AG549" i="26"/>
  <c r="AF549" i="26"/>
  <c r="AE549" i="26"/>
  <c r="AD549" i="26"/>
  <c r="AC549" i="26"/>
  <c r="AB549" i="26"/>
  <c r="AA549" i="26"/>
  <c r="Z549" i="26"/>
  <c r="Y549" i="26"/>
  <c r="X549" i="26"/>
  <c r="W549" i="26"/>
  <c r="V549" i="26"/>
  <c r="U549" i="26"/>
  <c r="T549" i="26"/>
  <c r="S549" i="26"/>
  <c r="R549" i="26"/>
  <c r="Q549" i="26"/>
  <c r="P549" i="26"/>
  <c r="O549" i="26"/>
  <c r="N549" i="26"/>
  <c r="M549" i="26"/>
  <c r="L549" i="26"/>
  <c r="K549" i="26"/>
  <c r="J549" i="26"/>
  <c r="BP548" i="26"/>
  <c r="BO548" i="26"/>
  <c r="BN548" i="26"/>
  <c r="BM548" i="26"/>
  <c r="BL548" i="26"/>
  <c r="BK548" i="26"/>
  <c r="BJ548" i="26"/>
  <c r="BI548" i="26"/>
  <c r="BH548" i="26"/>
  <c r="BG548" i="26"/>
  <c r="BF548" i="26"/>
  <c r="BE548" i="26"/>
  <c r="BD548" i="26"/>
  <c r="BC548" i="26"/>
  <c r="BB548" i="26"/>
  <c r="BA548" i="26"/>
  <c r="AZ548" i="26"/>
  <c r="AY548" i="26"/>
  <c r="AX548" i="26"/>
  <c r="AW548" i="26"/>
  <c r="AV548" i="26"/>
  <c r="AU548" i="26"/>
  <c r="AT548" i="26"/>
  <c r="AS548" i="26"/>
  <c r="AR548" i="26"/>
  <c r="AQ548" i="26"/>
  <c r="AP548" i="26"/>
  <c r="AO548" i="26"/>
  <c r="AN548" i="26"/>
  <c r="AM548" i="26"/>
  <c r="AL548" i="26"/>
  <c r="AK548" i="26"/>
  <c r="AJ548" i="26"/>
  <c r="AI548" i="26"/>
  <c r="AH548" i="26"/>
  <c r="AG548" i="26"/>
  <c r="AF548" i="26"/>
  <c r="AE548" i="26"/>
  <c r="AD548" i="26"/>
  <c r="AC548" i="26"/>
  <c r="AB548" i="26"/>
  <c r="AA548" i="26"/>
  <c r="Z548" i="26"/>
  <c r="Y548" i="26"/>
  <c r="X548" i="26"/>
  <c r="W548" i="26"/>
  <c r="V548" i="26"/>
  <c r="U548" i="26"/>
  <c r="T548" i="26"/>
  <c r="S548" i="26"/>
  <c r="R548" i="26"/>
  <c r="Q548" i="26"/>
  <c r="P548" i="26"/>
  <c r="O548" i="26"/>
  <c r="N548" i="26"/>
  <c r="M548" i="26"/>
  <c r="L548" i="26"/>
  <c r="K548" i="26"/>
  <c r="J548" i="26"/>
  <c r="BP547" i="26"/>
  <c r="BO547" i="26"/>
  <c r="BN547" i="26"/>
  <c r="BM547" i="26"/>
  <c r="BL547" i="26"/>
  <c r="BK547" i="26"/>
  <c r="BJ547" i="26"/>
  <c r="BI547" i="26"/>
  <c r="BH547" i="26"/>
  <c r="BG547" i="26"/>
  <c r="BF547" i="26"/>
  <c r="BE547" i="26"/>
  <c r="BD547" i="26"/>
  <c r="BC547" i="26"/>
  <c r="BB547" i="26"/>
  <c r="BA547" i="26"/>
  <c r="AZ547" i="26"/>
  <c r="AY547" i="26"/>
  <c r="AX547" i="26"/>
  <c r="AW547" i="26"/>
  <c r="AV547" i="26"/>
  <c r="AU547" i="26"/>
  <c r="AT547" i="26"/>
  <c r="AS547" i="26"/>
  <c r="AR547" i="26"/>
  <c r="AQ547" i="26"/>
  <c r="AP547" i="26"/>
  <c r="AO547" i="26"/>
  <c r="AN547" i="26"/>
  <c r="AM547" i="26"/>
  <c r="AL547" i="26"/>
  <c r="AK547" i="26"/>
  <c r="AJ547" i="26"/>
  <c r="AI547" i="26"/>
  <c r="AH547" i="26"/>
  <c r="AG547" i="26"/>
  <c r="AF547" i="26"/>
  <c r="AE547" i="26"/>
  <c r="AD547" i="26"/>
  <c r="AC547" i="26"/>
  <c r="AB547" i="26"/>
  <c r="AA547" i="26"/>
  <c r="Z547" i="26"/>
  <c r="Y547" i="26"/>
  <c r="X547" i="26"/>
  <c r="W547" i="26"/>
  <c r="V547" i="26"/>
  <c r="U547" i="26"/>
  <c r="T547" i="26"/>
  <c r="S547" i="26"/>
  <c r="R547" i="26"/>
  <c r="Q547" i="26"/>
  <c r="P547" i="26"/>
  <c r="O547" i="26"/>
  <c r="N547" i="26"/>
  <c r="M547" i="26"/>
  <c r="L547" i="26"/>
  <c r="K547" i="26"/>
  <c r="J547" i="26"/>
  <c r="BP546" i="26"/>
  <c r="BO546" i="26"/>
  <c r="BN546" i="26"/>
  <c r="BM546" i="26"/>
  <c r="BL546" i="26"/>
  <c r="BK546" i="26"/>
  <c r="BJ546" i="26"/>
  <c r="BI546" i="26"/>
  <c r="BH546" i="26"/>
  <c r="BG546" i="26"/>
  <c r="BF546" i="26"/>
  <c r="BE546" i="26"/>
  <c r="BD546" i="26"/>
  <c r="BC546" i="26"/>
  <c r="BB546" i="26"/>
  <c r="BA546" i="26"/>
  <c r="AZ546" i="26"/>
  <c r="AY546" i="26"/>
  <c r="AX546" i="26"/>
  <c r="AW546" i="26"/>
  <c r="AV546" i="26"/>
  <c r="AU546" i="26"/>
  <c r="AT546" i="26"/>
  <c r="AS546" i="26"/>
  <c r="AR546" i="26"/>
  <c r="AQ546" i="26"/>
  <c r="AP546" i="26"/>
  <c r="AO546" i="26"/>
  <c r="AN546" i="26"/>
  <c r="AM546" i="26"/>
  <c r="AL546" i="26"/>
  <c r="AK546" i="26"/>
  <c r="AJ546" i="26"/>
  <c r="AI546" i="26"/>
  <c r="AH546" i="26"/>
  <c r="AG546" i="26"/>
  <c r="AF546" i="26"/>
  <c r="AE546" i="26"/>
  <c r="AD546" i="26"/>
  <c r="AC546" i="26"/>
  <c r="AB546" i="26"/>
  <c r="AA546" i="26"/>
  <c r="Z546" i="26"/>
  <c r="Y546" i="26"/>
  <c r="X546" i="26"/>
  <c r="W546" i="26"/>
  <c r="V546" i="26"/>
  <c r="U546" i="26"/>
  <c r="T546" i="26"/>
  <c r="S546" i="26"/>
  <c r="R546" i="26"/>
  <c r="Q546" i="26"/>
  <c r="P546" i="26"/>
  <c r="O546" i="26"/>
  <c r="N546" i="26"/>
  <c r="M546" i="26"/>
  <c r="L546" i="26"/>
  <c r="K546" i="26"/>
  <c r="J546" i="26"/>
  <c r="BP545" i="26"/>
  <c r="BO545" i="26"/>
  <c r="BN545" i="26"/>
  <c r="BM545" i="26"/>
  <c r="BL545" i="26"/>
  <c r="BK545" i="26"/>
  <c r="BJ545" i="26"/>
  <c r="BI545" i="26"/>
  <c r="BH545" i="26"/>
  <c r="BG545" i="26"/>
  <c r="BF545" i="26"/>
  <c r="BE545" i="26"/>
  <c r="BD545" i="26"/>
  <c r="BC545" i="26"/>
  <c r="BB545" i="26"/>
  <c r="BA545" i="26"/>
  <c r="AZ545" i="26"/>
  <c r="AY545" i="26"/>
  <c r="AX545" i="26"/>
  <c r="AW545" i="26"/>
  <c r="AV545" i="26"/>
  <c r="AU545" i="26"/>
  <c r="AT545" i="26"/>
  <c r="AS545" i="26"/>
  <c r="AR545" i="26"/>
  <c r="AQ545" i="26"/>
  <c r="AP545" i="26"/>
  <c r="AO545" i="26"/>
  <c r="AN545" i="26"/>
  <c r="AM545" i="26"/>
  <c r="AL545" i="26"/>
  <c r="AK545" i="26"/>
  <c r="AJ545" i="26"/>
  <c r="AI545" i="26"/>
  <c r="AH545" i="26"/>
  <c r="AG545" i="26"/>
  <c r="AF545" i="26"/>
  <c r="AE545" i="26"/>
  <c r="AD545" i="26"/>
  <c r="AC545" i="26"/>
  <c r="AB545" i="26"/>
  <c r="AA545" i="26"/>
  <c r="Z545" i="26"/>
  <c r="Y545" i="26"/>
  <c r="X545" i="26"/>
  <c r="W545" i="26"/>
  <c r="V545" i="26"/>
  <c r="U545" i="26"/>
  <c r="T545" i="26"/>
  <c r="S545" i="26"/>
  <c r="R545" i="26"/>
  <c r="Q545" i="26"/>
  <c r="P545" i="26"/>
  <c r="O545" i="26"/>
  <c r="N545" i="26"/>
  <c r="M545" i="26"/>
  <c r="L545" i="26"/>
  <c r="K545" i="26"/>
  <c r="J545" i="26"/>
  <c r="BP544" i="26"/>
  <c r="BO544" i="26"/>
  <c r="BN544" i="26"/>
  <c r="BM544" i="26"/>
  <c r="BL544" i="26"/>
  <c r="BK544" i="26"/>
  <c r="BJ544" i="26"/>
  <c r="BI544" i="26"/>
  <c r="BH544" i="26"/>
  <c r="BG544" i="26"/>
  <c r="BF544" i="26"/>
  <c r="BE544" i="26"/>
  <c r="BD544" i="26"/>
  <c r="BC544" i="26"/>
  <c r="BB544" i="26"/>
  <c r="BA544" i="26"/>
  <c r="AZ544" i="26"/>
  <c r="AY544" i="26"/>
  <c r="AX544" i="26"/>
  <c r="AW544" i="26"/>
  <c r="AV544" i="26"/>
  <c r="AU544" i="26"/>
  <c r="AT544" i="26"/>
  <c r="AS544" i="26"/>
  <c r="AR544" i="26"/>
  <c r="AQ544" i="26"/>
  <c r="AP544" i="26"/>
  <c r="AO544" i="26"/>
  <c r="AN544" i="26"/>
  <c r="AM544" i="26"/>
  <c r="AL544" i="26"/>
  <c r="AK544" i="26"/>
  <c r="AJ544" i="26"/>
  <c r="AI544" i="26"/>
  <c r="AH544" i="26"/>
  <c r="AG544" i="26"/>
  <c r="AF544" i="26"/>
  <c r="AE544" i="26"/>
  <c r="AD544" i="26"/>
  <c r="AC544" i="26"/>
  <c r="AB544" i="26"/>
  <c r="AA544" i="26"/>
  <c r="Z544" i="26"/>
  <c r="Y544" i="26"/>
  <c r="X544" i="26"/>
  <c r="W544" i="26"/>
  <c r="V544" i="26"/>
  <c r="U544" i="26"/>
  <c r="T544" i="26"/>
  <c r="S544" i="26"/>
  <c r="R544" i="26"/>
  <c r="Q544" i="26"/>
  <c r="P544" i="26"/>
  <c r="O544" i="26"/>
  <c r="N544" i="26"/>
  <c r="M544" i="26"/>
  <c r="L544" i="26"/>
  <c r="K544" i="26"/>
  <c r="J544" i="26"/>
  <c r="BP543" i="26"/>
  <c r="BO543" i="26"/>
  <c r="BN543" i="26"/>
  <c r="BM543" i="26"/>
  <c r="BL543" i="26"/>
  <c r="BK543" i="26"/>
  <c r="BJ543" i="26"/>
  <c r="BI543" i="26"/>
  <c r="BH543" i="26"/>
  <c r="BG543" i="26"/>
  <c r="BF543" i="26"/>
  <c r="BE543" i="26"/>
  <c r="BD543" i="26"/>
  <c r="BC543" i="26"/>
  <c r="BB543" i="26"/>
  <c r="BA543" i="26"/>
  <c r="AZ543" i="26"/>
  <c r="AY543" i="26"/>
  <c r="AX543" i="26"/>
  <c r="AW543" i="26"/>
  <c r="AV543" i="26"/>
  <c r="AU543" i="26"/>
  <c r="AT543" i="26"/>
  <c r="AS543" i="26"/>
  <c r="AR543" i="26"/>
  <c r="AQ543" i="26"/>
  <c r="AP543" i="26"/>
  <c r="AO543" i="26"/>
  <c r="AN543" i="26"/>
  <c r="AM543" i="26"/>
  <c r="AL543" i="26"/>
  <c r="AK543" i="26"/>
  <c r="AJ543" i="26"/>
  <c r="AI543" i="26"/>
  <c r="AH543" i="26"/>
  <c r="AG543" i="26"/>
  <c r="AF543" i="26"/>
  <c r="AE543" i="26"/>
  <c r="AD543" i="26"/>
  <c r="AC543" i="26"/>
  <c r="AB543" i="26"/>
  <c r="AA543" i="26"/>
  <c r="Z543" i="26"/>
  <c r="Y543" i="26"/>
  <c r="X543" i="26"/>
  <c r="W543" i="26"/>
  <c r="V543" i="26"/>
  <c r="U543" i="26"/>
  <c r="T543" i="26"/>
  <c r="S543" i="26"/>
  <c r="R543" i="26"/>
  <c r="Q543" i="26"/>
  <c r="P543" i="26"/>
  <c r="O543" i="26"/>
  <c r="N543" i="26"/>
  <c r="M543" i="26"/>
  <c r="L543" i="26"/>
  <c r="K543" i="26"/>
  <c r="J543" i="26"/>
  <c r="BP542" i="26"/>
  <c r="BO542" i="26"/>
  <c r="BN542" i="26"/>
  <c r="BM542" i="26"/>
  <c r="BL542" i="26"/>
  <c r="BK542" i="26"/>
  <c r="BJ542" i="26"/>
  <c r="BI542" i="26"/>
  <c r="BH542" i="26"/>
  <c r="BG542" i="26"/>
  <c r="BF542" i="26"/>
  <c r="BE542" i="26"/>
  <c r="BD542" i="26"/>
  <c r="BC542" i="26"/>
  <c r="BB542" i="26"/>
  <c r="BA542" i="26"/>
  <c r="AZ542" i="26"/>
  <c r="AY542" i="26"/>
  <c r="AX542" i="26"/>
  <c r="AW542" i="26"/>
  <c r="AV542" i="26"/>
  <c r="AU542" i="26"/>
  <c r="AT542" i="26"/>
  <c r="AS542" i="26"/>
  <c r="AR542" i="26"/>
  <c r="AQ542" i="26"/>
  <c r="AP542" i="26"/>
  <c r="AO542" i="26"/>
  <c r="AN542" i="26"/>
  <c r="AM542" i="26"/>
  <c r="AL542" i="26"/>
  <c r="AK542" i="26"/>
  <c r="AJ542" i="26"/>
  <c r="AI542" i="26"/>
  <c r="AH542" i="26"/>
  <c r="AG542" i="26"/>
  <c r="AF542" i="26"/>
  <c r="AE542" i="26"/>
  <c r="AD542" i="26"/>
  <c r="AC542" i="26"/>
  <c r="AB542" i="26"/>
  <c r="AA542" i="26"/>
  <c r="Z542" i="26"/>
  <c r="Y542" i="26"/>
  <c r="X542" i="26"/>
  <c r="W542" i="26"/>
  <c r="V542" i="26"/>
  <c r="U542" i="26"/>
  <c r="T542" i="26"/>
  <c r="S542" i="26"/>
  <c r="R542" i="26"/>
  <c r="Q542" i="26"/>
  <c r="P542" i="26"/>
  <c r="O542" i="26"/>
  <c r="N542" i="26"/>
  <c r="M542" i="26"/>
  <c r="L542" i="26"/>
  <c r="K542" i="26"/>
  <c r="J542" i="26"/>
  <c r="BP541" i="26"/>
  <c r="BO541" i="26"/>
  <c r="BN541" i="26"/>
  <c r="BM541" i="26"/>
  <c r="BL541" i="26"/>
  <c r="BK541" i="26"/>
  <c r="BJ541" i="26"/>
  <c r="BI541" i="26"/>
  <c r="BH541" i="26"/>
  <c r="BG541" i="26"/>
  <c r="BF541" i="26"/>
  <c r="BE541" i="26"/>
  <c r="BD541" i="26"/>
  <c r="BC541" i="26"/>
  <c r="BB541" i="26"/>
  <c r="BA541" i="26"/>
  <c r="AZ541" i="26"/>
  <c r="AY541" i="26"/>
  <c r="AX541" i="26"/>
  <c r="AW541" i="26"/>
  <c r="AV541" i="26"/>
  <c r="AU541" i="26"/>
  <c r="AT541" i="26"/>
  <c r="AS541" i="26"/>
  <c r="AR541" i="26"/>
  <c r="AQ541" i="26"/>
  <c r="AP541" i="26"/>
  <c r="AO541" i="26"/>
  <c r="AN541" i="26"/>
  <c r="AM541" i="26"/>
  <c r="AL541" i="26"/>
  <c r="AK541" i="26"/>
  <c r="AJ541" i="26"/>
  <c r="AI541" i="26"/>
  <c r="AH541" i="26"/>
  <c r="AG541" i="26"/>
  <c r="AF541" i="26"/>
  <c r="AE541" i="26"/>
  <c r="AD541" i="26"/>
  <c r="AC541" i="26"/>
  <c r="AB541" i="26"/>
  <c r="AA541" i="26"/>
  <c r="Z541" i="26"/>
  <c r="Y541" i="26"/>
  <c r="X541" i="26"/>
  <c r="W541" i="26"/>
  <c r="V541" i="26"/>
  <c r="U541" i="26"/>
  <c r="T541" i="26"/>
  <c r="S541" i="26"/>
  <c r="R541" i="26"/>
  <c r="Q541" i="26"/>
  <c r="P541" i="26"/>
  <c r="O541" i="26"/>
  <c r="N541" i="26"/>
  <c r="M541" i="26"/>
  <c r="L541" i="26"/>
  <c r="K541" i="26"/>
  <c r="J541" i="26"/>
  <c r="BP540" i="26"/>
  <c r="BO540" i="26"/>
  <c r="BN540" i="26"/>
  <c r="BM540" i="26"/>
  <c r="BL540" i="26"/>
  <c r="BK540" i="26"/>
  <c r="BJ540" i="26"/>
  <c r="BI540" i="26"/>
  <c r="BH540" i="26"/>
  <c r="BG540" i="26"/>
  <c r="BF540" i="26"/>
  <c r="BE540" i="26"/>
  <c r="BD540" i="26"/>
  <c r="BC540" i="26"/>
  <c r="BB540" i="26"/>
  <c r="BA540" i="26"/>
  <c r="AZ540" i="26"/>
  <c r="AY540" i="26"/>
  <c r="AX540" i="26"/>
  <c r="AW540" i="26"/>
  <c r="AV540" i="26"/>
  <c r="AU540" i="26"/>
  <c r="AT540" i="26"/>
  <c r="AS540" i="26"/>
  <c r="AR540" i="26"/>
  <c r="AQ540" i="26"/>
  <c r="AP540" i="26"/>
  <c r="AO540" i="26"/>
  <c r="AN540" i="26"/>
  <c r="AM540" i="26"/>
  <c r="AL540" i="26"/>
  <c r="AK540" i="26"/>
  <c r="AJ540" i="26"/>
  <c r="AI540" i="26"/>
  <c r="AH540" i="26"/>
  <c r="AG540" i="26"/>
  <c r="AF540" i="26"/>
  <c r="AE540" i="26"/>
  <c r="AD540" i="26"/>
  <c r="AC540" i="26"/>
  <c r="AB540" i="26"/>
  <c r="AA540" i="26"/>
  <c r="Z540" i="26"/>
  <c r="Y540" i="26"/>
  <c r="X540" i="26"/>
  <c r="W540" i="26"/>
  <c r="V540" i="26"/>
  <c r="U540" i="26"/>
  <c r="T540" i="26"/>
  <c r="S540" i="26"/>
  <c r="R540" i="26"/>
  <c r="Q540" i="26"/>
  <c r="P540" i="26"/>
  <c r="O540" i="26"/>
  <c r="N540" i="26"/>
  <c r="M540" i="26"/>
  <c r="L540" i="26"/>
  <c r="K540" i="26"/>
  <c r="J540" i="26"/>
  <c r="BP539" i="26"/>
  <c r="BO539" i="26"/>
  <c r="BN539" i="26"/>
  <c r="BM539" i="26"/>
  <c r="BL539" i="26"/>
  <c r="BK539" i="26"/>
  <c r="BJ539" i="26"/>
  <c r="BI539" i="26"/>
  <c r="BH539" i="26"/>
  <c r="BG539" i="26"/>
  <c r="BF539" i="26"/>
  <c r="BE539" i="26"/>
  <c r="BD539" i="26"/>
  <c r="BC539" i="26"/>
  <c r="BB539" i="26"/>
  <c r="BA539" i="26"/>
  <c r="AZ539" i="26"/>
  <c r="AY539" i="26"/>
  <c r="AX539" i="26"/>
  <c r="AW539" i="26"/>
  <c r="AV539" i="26"/>
  <c r="AU539" i="26"/>
  <c r="AT539" i="26"/>
  <c r="AS539" i="26"/>
  <c r="AR539" i="26"/>
  <c r="AQ539" i="26"/>
  <c r="AP539" i="26"/>
  <c r="AO539" i="26"/>
  <c r="AN539" i="26"/>
  <c r="AM539" i="26"/>
  <c r="AL539" i="26"/>
  <c r="AK539" i="26"/>
  <c r="AJ539" i="26"/>
  <c r="AI539" i="26"/>
  <c r="AH539" i="26"/>
  <c r="AG539" i="26"/>
  <c r="AF539" i="26"/>
  <c r="AE539" i="26"/>
  <c r="AD539" i="26"/>
  <c r="AC539" i="26"/>
  <c r="AB539" i="26"/>
  <c r="AA539" i="26"/>
  <c r="Z539" i="26"/>
  <c r="Y539" i="26"/>
  <c r="X539" i="26"/>
  <c r="W539" i="26"/>
  <c r="V539" i="26"/>
  <c r="U539" i="26"/>
  <c r="T539" i="26"/>
  <c r="S539" i="26"/>
  <c r="R539" i="26"/>
  <c r="Q539" i="26"/>
  <c r="P539" i="26"/>
  <c r="O539" i="26"/>
  <c r="N539" i="26"/>
  <c r="M539" i="26"/>
  <c r="L539" i="26"/>
  <c r="K539" i="26"/>
  <c r="J539" i="26"/>
  <c r="BP538" i="26"/>
  <c r="BO538" i="26"/>
  <c r="BN538" i="26"/>
  <c r="BM538" i="26"/>
  <c r="BL538" i="26"/>
  <c r="BK538" i="26"/>
  <c r="BJ538" i="26"/>
  <c r="BI538" i="26"/>
  <c r="BH538" i="26"/>
  <c r="BG538" i="26"/>
  <c r="BF538" i="26"/>
  <c r="BE538" i="26"/>
  <c r="BD538" i="26"/>
  <c r="BC538" i="26"/>
  <c r="BB538" i="26"/>
  <c r="BA538" i="26"/>
  <c r="AZ538" i="26"/>
  <c r="AY538" i="26"/>
  <c r="AX538" i="26"/>
  <c r="AW538" i="26"/>
  <c r="AV538" i="26"/>
  <c r="AU538" i="26"/>
  <c r="AT538" i="26"/>
  <c r="AS538" i="26"/>
  <c r="AR538" i="26"/>
  <c r="AQ538" i="26"/>
  <c r="AP538" i="26"/>
  <c r="AO538" i="26"/>
  <c r="AN538" i="26"/>
  <c r="AM538" i="26"/>
  <c r="AL538" i="26"/>
  <c r="AK538" i="26"/>
  <c r="AJ538" i="26"/>
  <c r="AI538" i="26"/>
  <c r="AH538" i="26"/>
  <c r="AG538" i="26"/>
  <c r="AF538" i="26"/>
  <c r="AE538" i="26"/>
  <c r="AD538" i="26"/>
  <c r="AC538" i="26"/>
  <c r="AB538" i="26"/>
  <c r="AA538" i="26"/>
  <c r="Z538" i="26"/>
  <c r="Y538" i="26"/>
  <c r="X538" i="26"/>
  <c r="W538" i="26"/>
  <c r="V538" i="26"/>
  <c r="U538" i="26"/>
  <c r="T538" i="26"/>
  <c r="S538" i="26"/>
  <c r="R538" i="26"/>
  <c r="Q538" i="26"/>
  <c r="P538" i="26"/>
  <c r="O538" i="26"/>
  <c r="N538" i="26"/>
  <c r="M538" i="26"/>
  <c r="L538" i="26"/>
  <c r="K538" i="26"/>
  <c r="J538" i="26"/>
  <c r="BP537" i="26"/>
  <c r="BO537" i="26"/>
  <c r="BN537" i="26"/>
  <c r="BM537" i="26"/>
  <c r="BL537" i="26"/>
  <c r="BK537" i="26"/>
  <c r="BJ537" i="26"/>
  <c r="BI537" i="26"/>
  <c r="BH537" i="26"/>
  <c r="BG537" i="26"/>
  <c r="BF537" i="26"/>
  <c r="BE537" i="26"/>
  <c r="BD537" i="26"/>
  <c r="BC537" i="26"/>
  <c r="BB537" i="26"/>
  <c r="BA537" i="26"/>
  <c r="AZ537" i="26"/>
  <c r="AY537" i="26"/>
  <c r="AX537" i="26"/>
  <c r="AW537" i="26"/>
  <c r="AV537" i="26"/>
  <c r="AU537" i="26"/>
  <c r="AT537" i="26"/>
  <c r="AS537" i="26"/>
  <c r="AR537" i="26"/>
  <c r="AQ537" i="26"/>
  <c r="AP537" i="26"/>
  <c r="AO537" i="26"/>
  <c r="AN537" i="26"/>
  <c r="AM537" i="26"/>
  <c r="AL537" i="26"/>
  <c r="AK537" i="26"/>
  <c r="AJ537" i="26"/>
  <c r="AI537" i="26"/>
  <c r="AH537" i="26"/>
  <c r="AG537" i="26"/>
  <c r="AF537" i="26"/>
  <c r="AE537" i="26"/>
  <c r="AD537" i="26"/>
  <c r="AC537" i="26"/>
  <c r="AB537" i="26"/>
  <c r="AA537" i="26"/>
  <c r="Z537" i="26"/>
  <c r="Y537" i="26"/>
  <c r="X537" i="26"/>
  <c r="W537" i="26"/>
  <c r="V537" i="26"/>
  <c r="U537" i="26"/>
  <c r="T537" i="26"/>
  <c r="S537" i="26"/>
  <c r="R537" i="26"/>
  <c r="Q537" i="26"/>
  <c r="P537" i="26"/>
  <c r="O537" i="26"/>
  <c r="N537" i="26"/>
  <c r="M537" i="26"/>
  <c r="L537" i="26"/>
  <c r="K537" i="26"/>
  <c r="J537" i="26"/>
  <c r="BP536" i="26"/>
  <c r="BO536" i="26"/>
  <c r="BN536" i="26"/>
  <c r="BM536" i="26"/>
  <c r="BL536" i="26"/>
  <c r="BK536" i="26"/>
  <c r="BJ536" i="26"/>
  <c r="BI536" i="26"/>
  <c r="BH536" i="26"/>
  <c r="BG536" i="26"/>
  <c r="BF536" i="26"/>
  <c r="BE536" i="26"/>
  <c r="BD536" i="26"/>
  <c r="BC536" i="26"/>
  <c r="BB536" i="26"/>
  <c r="BA536" i="26"/>
  <c r="AZ536" i="26"/>
  <c r="AY536" i="26"/>
  <c r="AX536" i="26"/>
  <c r="AW536" i="26"/>
  <c r="AV536" i="26"/>
  <c r="AU536" i="26"/>
  <c r="AT536" i="26"/>
  <c r="AS536" i="26"/>
  <c r="AR536" i="26"/>
  <c r="AQ536" i="26"/>
  <c r="AP536" i="26"/>
  <c r="AO536" i="26"/>
  <c r="AN536" i="26"/>
  <c r="AM536" i="26"/>
  <c r="AL536" i="26"/>
  <c r="AK536" i="26"/>
  <c r="AJ536" i="26"/>
  <c r="AI536" i="26"/>
  <c r="AH536" i="26"/>
  <c r="AG536" i="26"/>
  <c r="AF536" i="26"/>
  <c r="AE536" i="26"/>
  <c r="AD536" i="26"/>
  <c r="AC536" i="26"/>
  <c r="AB536" i="26"/>
  <c r="AA536" i="26"/>
  <c r="Z536" i="26"/>
  <c r="Y536" i="26"/>
  <c r="X536" i="26"/>
  <c r="W536" i="26"/>
  <c r="V536" i="26"/>
  <c r="U536" i="26"/>
  <c r="T536" i="26"/>
  <c r="S536" i="26"/>
  <c r="R536" i="26"/>
  <c r="Q536" i="26"/>
  <c r="P536" i="26"/>
  <c r="O536" i="26"/>
  <c r="N536" i="26"/>
  <c r="M536" i="26"/>
  <c r="L536" i="26"/>
  <c r="K536" i="26"/>
  <c r="J536" i="26"/>
  <c r="BP535" i="26"/>
  <c r="BO535" i="26"/>
  <c r="BN535" i="26"/>
  <c r="BM535" i="26"/>
  <c r="BL535" i="26"/>
  <c r="BK535" i="26"/>
  <c r="BJ535" i="26"/>
  <c r="BI535" i="26"/>
  <c r="BH535" i="26"/>
  <c r="BG535" i="26"/>
  <c r="BF535" i="26"/>
  <c r="BE535" i="26"/>
  <c r="BD535" i="26"/>
  <c r="BC535" i="26"/>
  <c r="BB535" i="26"/>
  <c r="BA535" i="26"/>
  <c r="AZ535" i="26"/>
  <c r="AY535" i="26"/>
  <c r="AX535" i="26"/>
  <c r="AW535" i="26"/>
  <c r="AV535" i="26"/>
  <c r="AU535" i="26"/>
  <c r="AT535" i="26"/>
  <c r="AS535" i="26"/>
  <c r="AR535" i="26"/>
  <c r="AQ535" i="26"/>
  <c r="AP535" i="26"/>
  <c r="AO535" i="26"/>
  <c r="AN535" i="26"/>
  <c r="AM535" i="26"/>
  <c r="AL535" i="26"/>
  <c r="AK535" i="26"/>
  <c r="AJ535" i="26"/>
  <c r="AI535" i="26"/>
  <c r="AH535" i="26"/>
  <c r="AG535" i="26"/>
  <c r="AF535" i="26"/>
  <c r="AE535" i="26"/>
  <c r="AD535" i="26"/>
  <c r="AC535" i="26"/>
  <c r="AB535" i="26"/>
  <c r="AA535" i="26"/>
  <c r="Z535" i="26"/>
  <c r="Y535" i="26"/>
  <c r="X535" i="26"/>
  <c r="W535" i="26"/>
  <c r="V535" i="26"/>
  <c r="U535" i="26"/>
  <c r="T535" i="26"/>
  <c r="S535" i="26"/>
  <c r="R535" i="26"/>
  <c r="Q535" i="26"/>
  <c r="P535" i="26"/>
  <c r="O535" i="26"/>
  <c r="N535" i="26"/>
  <c r="M535" i="26"/>
  <c r="L535" i="26"/>
  <c r="K535" i="26"/>
  <c r="J535" i="26"/>
  <c r="BP534" i="26"/>
  <c r="BO534" i="26"/>
  <c r="BN534" i="26"/>
  <c r="BM534" i="26"/>
  <c r="BL534" i="26"/>
  <c r="BK534" i="26"/>
  <c r="BJ534" i="26"/>
  <c r="BI534" i="26"/>
  <c r="BH534" i="26"/>
  <c r="BG534" i="26"/>
  <c r="BF534" i="26"/>
  <c r="BE534" i="26"/>
  <c r="BD534" i="26"/>
  <c r="BC534" i="26"/>
  <c r="BB534" i="26"/>
  <c r="BA534" i="26"/>
  <c r="AZ534" i="26"/>
  <c r="AY534" i="26"/>
  <c r="AX534" i="26"/>
  <c r="AW534" i="26"/>
  <c r="AV534" i="26"/>
  <c r="AU534" i="26"/>
  <c r="AT534" i="26"/>
  <c r="AS534" i="26"/>
  <c r="AR534" i="26"/>
  <c r="AQ534" i="26"/>
  <c r="AP534" i="26"/>
  <c r="AO534" i="26"/>
  <c r="AN534" i="26"/>
  <c r="AM534" i="26"/>
  <c r="AL534" i="26"/>
  <c r="AK534" i="26"/>
  <c r="AJ534" i="26"/>
  <c r="AI534" i="26"/>
  <c r="AH534" i="26"/>
  <c r="AG534" i="26"/>
  <c r="AF534" i="26"/>
  <c r="AE534" i="26"/>
  <c r="AD534" i="26"/>
  <c r="AC534" i="26"/>
  <c r="AB534" i="26"/>
  <c r="AA534" i="26"/>
  <c r="Z534" i="26"/>
  <c r="Y534" i="26"/>
  <c r="X534" i="26"/>
  <c r="W534" i="26"/>
  <c r="V534" i="26"/>
  <c r="U534" i="26"/>
  <c r="T534" i="26"/>
  <c r="S534" i="26"/>
  <c r="R534" i="26"/>
  <c r="Q534" i="26"/>
  <c r="P534" i="26"/>
  <c r="O534" i="26"/>
  <c r="N534" i="26"/>
  <c r="M534" i="26"/>
  <c r="L534" i="26"/>
  <c r="K534" i="26"/>
  <c r="J534" i="26"/>
  <c r="BP533" i="26"/>
  <c r="BO533" i="26"/>
  <c r="BN533" i="26"/>
  <c r="BM533" i="26"/>
  <c r="BL533" i="26"/>
  <c r="BK533" i="26"/>
  <c r="BJ533" i="26"/>
  <c r="BI533" i="26"/>
  <c r="BH533" i="26"/>
  <c r="BG533" i="26"/>
  <c r="BF533" i="26"/>
  <c r="BE533" i="26"/>
  <c r="BD533" i="26"/>
  <c r="BC533" i="26"/>
  <c r="BB533" i="26"/>
  <c r="BA533" i="26"/>
  <c r="AZ533" i="26"/>
  <c r="AY533" i="26"/>
  <c r="AX533" i="26"/>
  <c r="AW533" i="26"/>
  <c r="AV533" i="26"/>
  <c r="AU533" i="26"/>
  <c r="AT533" i="26"/>
  <c r="AS533" i="26"/>
  <c r="AR533" i="26"/>
  <c r="AQ533" i="26"/>
  <c r="AP533" i="26"/>
  <c r="AO533" i="26"/>
  <c r="AN533" i="26"/>
  <c r="AM533" i="26"/>
  <c r="AL533" i="26"/>
  <c r="AK533" i="26"/>
  <c r="AJ533" i="26"/>
  <c r="AI533" i="26"/>
  <c r="AH533" i="26"/>
  <c r="AG533" i="26"/>
  <c r="AF533" i="26"/>
  <c r="AE533" i="26"/>
  <c r="AD533" i="26"/>
  <c r="AC533" i="26"/>
  <c r="AB533" i="26"/>
  <c r="AA533" i="26"/>
  <c r="Z533" i="26"/>
  <c r="Y533" i="26"/>
  <c r="X533" i="26"/>
  <c r="W533" i="26"/>
  <c r="V533" i="26"/>
  <c r="U533" i="26"/>
  <c r="T533" i="26"/>
  <c r="S533" i="26"/>
  <c r="R533" i="26"/>
  <c r="Q533" i="26"/>
  <c r="P533" i="26"/>
  <c r="O533" i="26"/>
  <c r="N533" i="26"/>
  <c r="M533" i="26"/>
  <c r="L533" i="26"/>
  <c r="K533" i="26"/>
  <c r="J533" i="26"/>
  <c r="BP532" i="26"/>
  <c r="BO532" i="26"/>
  <c r="BN532" i="26"/>
  <c r="BM532" i="26"/>
  <c r="BL532" i="26"/>
  <c r="BK532" i="26"/>
  <c r="BJ532" i="26"/>
  <c r="BI532" i="26"/>
  <c r="BH532" i="26"/>
  <c r="BG532" i="26"/>
  <c r="BF532" i="26"/>
  <c r="BE532" i="26"/>
  <c r="BD532" i="26"/>
  <c r="BC532" i="26"/>
  <c r="BB532" i="26"/>
  <c r="BA532" i="26"/>
  <c r="AZ532" i="26"/>
  <c r="AY532" i="26"/>
  <c r="AX532" i="26"/>
  <c r="AW532" i="26"/>
  <c r="AV532" i="26"/>
  <c r="AU532" i="26"/>
  <c r="AT532" i="26"/>
  <c r="AS532" i="26"/>
  <c r="AR532" i="26"/>
  <c r="AQ532" i="26"/>
  <c r="AP532" i="26"/>
  <c r="AO532" i="26"/>
  <c r="AN532" i="26"/>
  <c r="AM532" i="26"/>
  <c r="AL532" i="26"/>
  <c r="AK532" i="26"/>
  <c r="AJ532" i="26"/>
  <c r="AI532" i="26"/>
  <c r="AH532" i="26"/>
  <c r="AG532" i="26"/>
  <c r="AF532" i="26"/>
  <c r="AE532" i="26"/>
  <c r="AD532" i="26"/>
  <c r="AC532" i="26"/>
  <c r="AB532" i="26"/>
  <c r="AA532" i="26"/>
  <c r="Z532" i="26"/>
  <c r="Y532" i="26"/>
  <c r="X532" i="26"/>
  <c r="W532" i="26"/>
  <c r="V532" i="26"/>
  <c r="U532" i="26"/>
  <c r="T532" i="26"/>
  <c r="S532" i="26"/>
  <c r="R532" i="26"/>
  <c r="Q532" i="26"/>
  <c r="P532" i="26"/>
  <c r="O532" i="26"/>
  <c r="N532" i="26"/>
  <c r="M532" i="26"/>
  <c r="L532" i="26"/>
  <c r="K532" i="26"/>
  <c r="J532" i="26"/>
  <c r="BP531" i="26"/>
  <c r="BO531" i="26"/>
  <c r="BN531" i="26"/>
  <c r="BM531" i="26"/>
  <c r="BL531" i="26"/>
  <c r="BK531" i="26"/>
  <c r="BJ531" i="26"/>
  <c r="BI531" i="26"/>
  <c r="BH531" i="26"/>
  <c r="BG531" i="26"/>
  <c r="BF531" i="26"/>
  <c r="BE531" i="26"/>
  <c r="BD531" i="26"/>
  <c r="BC531" i="26"/>
  <c r="BB531" i="26"/>
  <c r="BA531" i="26"/>
  <c r="AZ531" i="26"/>
  <c r="AY531" i="26"/>
  <c r="AX531" i="26"/>
  <c r="AW531" i="26"/>
  <c r="AV531" i="26"/>
  <c r="AU531" i="26"/>
  <c r="AT531" i="26"/>
  <c r="AS531" i="26"/>
  <c r="AR531" i="26"/>
  <c r="AQ531" i="26"/>
  <c r="AP531" i="26"/>
  <c r="AO531" i="26"/>
  <c r="AN531" i="26"/>
  <c r="AM531" i="26"/>
  <c r="AL531" i="26"/>
  <c r="AK531" i="26"/>
  <c r="AJ531" i="26"/>
  <c r="AI531" i="26"/>
  <c r="AH531" i="26"/>
  <c r="AG531" i="26"/>
  <c r="AF531" i="26"/>
  <c r="AE531" i="26"/>
  <c r="AD531" i="26"/>
  <c r="AC531" i="26"/>
  <c r="AB531" i="26"/>
  <c r="AA531" i="26"/>
  <c r="Z531" i="26"/>
  <c r="Y531" i="26"/>
  <c r="X531" i="26"/>
  <c r="W531" i="26"/>
  <c r="V531" i="26"/>
  <c r="U531" i="26"/>
  <c r="T531" i="26"/>
  <c r="S531" i="26"/>
  <c r="R531" i="26"/>
  <c r="Q531" i="26"/>
  <c r="P531" i="26"/>
  <c r="O531" i="26"/>
  <c r="N531" i="26"/>
  <c r="M531" i="26"/>
  <c r="L531" i="26"/>
  <c r="K531" i="26"/>
  <c r="J531" i="26"/>
  <c r="BP530" i="26"/>
  <c r="BO530" i="26"/>
  <c r="BN530" i="26"/>
  <c r="BM530" i="26"/>
  <c r="BL530" i="26"/>
  <c r="BK530" i="26"/>
  <c r="BJ530" i="26"/>
  <c r="BI530" i="26"/>
  <c r="BH530" i="26"/>
  <c r="BG530" i="26"/>
  <c r="BF530" i="26"/>
  <c r="BE530" i="26"/>
  <c r="BD530" i="26"/>
  <c r="BC530" i="26"/>
  <c r="BB530" i="26"/>
  <c r="BA530" i="26"/>
  <c r="AZ530" i="26"/>
  <c r="AY530" i="26"/>
  <c r="AX530" i="26"/>
  <c r="AW530" i="26"/>
  <c r="AV530" i="26"/>
  <c r="AU530" i="26"/>
  <c r="AT530" i="26"/>
  <c r="AS530" i="26"/>
  <c r="AR530" i="26"/>
  <c r="AQ530" i="26"/>
  <c r="AP530" i="26"/>
  <c r="AO530" i="26"/>
  <c r="AN530" i="26"/>
  <c r="AM530" i="26"/>
  <c r="AL530" i="26"/>
  <c r="AK530" i="26"/>
  <c r="AJ530" i="26"/>
  <c r="AI530" i="26"/>
  <c r="AH530" i="26"/>
  <c r="AG530" i="26"/>
  <c r="AF530" i="26"/>
  <c r="AE530" i="26"/>
  <c r="AD530" i="26"/>
  <c r="AC530" i="26"/>
  <c r="AB530" i="26"/>
  <c r="AA530" i="26"/>
  <c r="Z530" i="26"/>
  <c r="Y530" i="26"/>
  <c r="X530" i="26"/>
  <c r="W530" i="26"/>
  <c r="V530" i="26"/>
  <c r="U530" i="26"/>
  <c r="T530" i="26"/>
  <c r="S530" i="26"/>
  <c r="R530" i="26"/>
  <c r="Q530" i="26"/>
  <c r="P530" i="26"/>
  <c r="O530" i="26"/>
  <c r="N530" i="26"/>
  <c r="M530" i="26"/>
  <c r="L530" i="26"/>
  <c r="K530" i="26"/>
  <c r="J530" i="26"/>
  <c r="BP529" i="26"/>
  <c r="BO529" i="26"/>
  <c r="BN529" i="26"/>
  <c r="BM529" i="26"/>
  <c r="BL529" i="26"/>
  <c r="BK529" i="26"/>
  <c r="BJ529" i="26"/>
  <c r="BI529" i="26"/>
  <c r="BH529" i="26"/>
  <c r="BG529" i="26"/>
  <c r="BF529" i="26"/>
  <c r="BE529" i="26"/>
  <c r="BD529" i="26"/>
  <c r="BC529" i="26"/>
  <c r="BB529" i="26"/>
  <c r="BA529" i="26"/>
  <c r="AZ529" i="26"/>
  <c r="AY529" i="26"/>
  <c r="AX529" i="26"/>
  <c r="AW529" i="26"/>
  <c r="AV529" i="26"/>
  <c r="AU529" i="26"/>
  <c r="AT529" i="26"/>
  <c r="AS529" i="26"/>
  <c r="AR529" i="26"/>
  <c r="AQ529" i="26"/>
  <c r="AP529" i="26"/>
  <c r="AO529" i="26"/>
  <c r="AN529" i="26"/>
  <c r="AM529" i="26"/>
  <c r="AL529" i="26"/>
  <c r="AK529" i="26"/>
  <c r="AJ529" i="26"/>
  <c r="AI529" i="26"/>
  <c r="AH529" i="26"/>
  <c r="AG529" i="26"/>
  <c r="AF529" i="26"/>
  <c r="AE529" i="26"/>
  <c r="AD529" i="26"/>
  <c r="AC529" i="26"/>
  <c r="AB529" i="26"/>
  <c r="AA529" i="26"/>
  <c r="Z529" i="26"/>
  <c r="Y529" i="26"/>
  <c r="X529" i="26"/>
  <c r="W529" i="26"/>
  <c r="V529" i="26"/>
  <c r="U529" i="26"/>
  <c r="T529" i="26"/>
  <c r="S529" i="26"/>
  <c r="R529" i="26"/>
  <c r="Q529" i="26"/>
  <c r="P529" i="26"/>
  <c r="O529" i="26"/>
  <c r="N529" i="26"/>
  <c r="M529" i="26"/>
  <c r="L529" i="26"/>
  <c r="K529" i="26"/>
  <c r="J529" i="26"/>
  <c r="BP528" i="26"/>
  <c r="BO528" i="26"/>
  <c r="BN528" i="26"/>
  <c r="BM528" i="26"/>
  <c r="BL528" i="26"/>
  <c r="BK528" i="26"/>
  <c r="BJ528" i="26"/>
  <c r="BI528" i="26"/>
  <c r="BH528" i="26"/>
  <c r="BG528" i="26"/>
  <c r="BF528" i="26"/>
  <c r="BE528" i="26"/>
  <c r="BD528" i="26"/>
  <c r="BC528" i="26"/>
  <c r="BB528" i="26"/>
  <c r="BA528" i="26"/>
  <c r="AZ528" i="26"/>
  <c r="AY528" i="26"/>
  <c r="AX528" i="26"/>
  <c r="AW528" i="26"/>
  <c r="AV528" i="26"/>
  <c r="AU528" i="26"/>
  <c r="AT528" i="26"/>
  <c r="AS528" i="26"/>
  <c r="AR528" i="26"/>
  <c r="AQ528" i="26"/>
  <c r="AP528" i="26"/>
  <c r="AO528" i="26"/>
  <c r="AN528" i="26"/>
  <c r="AM528" i="26"/>
  <c r="AL528" i="26"/>
  <c r="AK528" i="26"/>
  <c r="AJ528" i="26"/>
  <c r="AI528" i="26"/>
  <c r="AH528" i="26"/>
  <c r="AG528" i="26"/>
  <c r="AF528" i="26"/>
  <c r="AE528" i="26"/>
  <c r="AD528" i="26"/>
  <c r="AC528" i="26"/>
  <c r="AB528" i="26"/>
  <c r="AA528" i="26"/>
  <c r="Z528" i="26"/>
  <c r="Y528" i="26"/>
  <c r="X528" i="26"/>
  <c r="W528" i="26"/>
  <c r="V528" i="26"/>
  <c r="U528" i="26"/>
  <c r="T528" i="26"/>
  <c r="S528" i="26"/>
  <c r="R528" i="26"/>
  <c r="Q528" i="26"/>
  <c r="P528" i="26"/>
  <c r="O528" i="26"/>
  <c r="N528" i="26"/>
  <c r="M528" i="26"/>
  <c r="L528" i="26"/>
  <c r="K528" i="26"/>
  <c r="J528" i="26"/>
  <c r="BP527" i="26"/>
  <c r="BO527" i="26"/>
  <c r="BN527" i="26"/>
  <c r="BM527" i="26"/>
  <c r="BL527" i="26"/>
  <c r="BK527" i="26"/>
  <c r="BJ527" i="26"/>
  <c r="BI527" i="26"/>
  <c r="BH527" i="26"/>
  <c r="BG527" i="26"/>
  <c r="BF527" i="26"/>
  <c r="BE527" i="26"/>
  <c r="BD527" i="26"/>
  <c r="BC527" i="26"/>
  <c r="BB527" i="26"/>
  <c r="BA527" i="26"/>
  <c r="AZ527" i="26"/>
  <c r="AY527" i="26"/>
  <c r="AX527" i="26"/>
  <c r="AW527" i="26"/>
  <c r="AV527" i="26"/>
  <c r="AU527" i="26"/>
  <c r="AT527" i="26"/>
  <c r="AS527" i="26"/>
  <c r="AR527" i="26"/>
  <c r="AQ527" i="26"/>
  <c r="AP527" i="26"/>
  <c r="AO527" i="26"/>
  <c r="AN527" i="26"/>
  <c r="AM527" i="26"/>
  <c r="AL527" i="26"/>
  <c r="AK527" i="26"/>
  <c r="AJ527" i="26"/>
  <c r="AI527" i="26"/>
  <c r="AH527" i="26"/>
  <c r="AG527" i="26"/>
  <c r="AF527" i="26"/>
  <c r="AE527" i="26"/>
  <c r="AD527" i="26"/>
  <c r="AC527" i="26"/>
  <c r="AB527" i="26"/>
  <c r="AA527" i="26"/>
  <c r="Z527" i="26"/>
  <c r="Y527" i="26"/>
  <c r="X527" i="26"/>
  <c r="W527" i="26"/>
  <c r="V527" i="26"/>
  <c r="U527" i="26"/>
  <c r="T527" i="26"/>
  <c r="S527" i="26"/>
  <c r="R527" i="26"/>
  <c r="Q527" i="26"/>
  <c r="P527" i="26"/>
  <c r="O527" i="26"/>
  <c r="N527" i="26"/>
  <c r="M527" i="26"/>
  <c r="L527" i="26"/>
  <c r="K527" i="26"/>
  <c r="J527" i="26"/>
  <c r="BP526" i="26"/>
  <c r="BO526" i="26"/>
  <c r="BN526" i="26"/>
  <c r="BM526" i="26"/>
  <c r="BL526" i="26"/>
  <c r="BK526" i="26"/>
  <c r="BJ526" i="26"/>
  <c r="BI526" i="26"/>
  <c r="BH526" i="26"/>
  <c r="BG526" i="26"/>
  <c r="BF526" i="26"/>
  <c r="BE526" i="26"/>
  <c r="BD526" i="26"/>
  <c r="BC526" i="26"/>
  <c r="BB526" i="26"/>
  <c r="BA526" i="26"/>
  <c r="AZ526" i="26"/>
  <c r="AY526" i="26"/>
  <c r="AX526" i="26"/>
  <c r="AW526" i="26"/>
  <c r="AV526" i="26"/>
  <c r="AU526" i="26"/>
  <c r="AT526" i="26"/>
  <c r="AS526" i="26"/>
  <c r="AR526" i="26"/>
  <c r="AQ526" i="26"/>
  <c r="AP526" i="26"/>
  <c r="AO526" i="26"/>
  <c r="AN526" i="26"/>
  <c r="AM526" i="26"/>
  <c r="AL526" i="26"/>
  <c r="AK526" i="26"/>
  <c r="AJ526" i="26"/>
  <c r="AI526" i="26"/>
  <c r="AH526" i="26"/>
  <c r="AG526" i="26"/>
  <c r="AF526" i="26"/>
  <c r="AE526" i="26"/>
  <c r="AD526" i="26"/>
  <c r="AC526" i="26"/>
  <c r="AB526" i="26"/>
  <c r="AA526" i="26"/>
  <c r="Z526" i="26"/>
  <c r="Y526" i="26"/>
  <c r="X526" i="26"/>
  <c r="W526" i="26"/>
  <c r="V526" i="26"/>
  <c r="U526" i="26"/>
  <c r="T526" i="26"/>
  <c r="S526" i="26"/>
  <c r="R526" i="26"/>
  <c r="Q526" i="26"/>
  <c r="P526" i="26"/>
  <c r="O526" i="26"/>
  <c r="N526" i="26"/>
  <c r="M526" i="26"/>
  <c r="L526" i="26"/>
  <c r="K526" i="26"/>
  <c r="J526" i="26"/>
  <c r="BP525" i="26"/>
  <c r="BO525" i="26"/>
  <c r="BN525" i="26"/>
  <c r="BM525" i="26"/>
  <c r="BL525" i="26"/>
  <c r="BK525" i="26"/>
  <c r="BJ525" i="26"/>
  <c r="BI525" i="26"/>
  <c r="BH525" i="26"/>
  <c r="BG525" i="26"/>
  <c r="BF525" i="26"/>
  <c r="BE525" i="26"/>
  <c r="BD525" i="26"/>
  <c r="BC525" i="26"/>
  <c r="BB525" i="26"/>
  <c r="BA525" i="26"/>
  <c r="AZ525" i="26"/>
  <c r="AY525" i="26"/>
  <c r="AX525" i="26"/>
  <c r="AW525" i="26"/>
  <c r="AV525" i="26"/>
  <c r="AU525" i="26"/>
  <c r="AT525" i="26"/>
  <c r="AS525" i="26"/>
  <c r="AR525" i="26"/>
  <c r="AQ525" i="26"/>
  <c r="AP525" i="26"/>
  <c r="AO525" i="26"/>
  <c r="AN525" i="26"/>
  <c r="AM525" i="26"/>
  <c r="AL525" i="26"/>
  <c r="AK525" i="26"/>
  <c r="AJ525" i="26"/>
  <c r="AI525" i="26"/>
  <c r="AH525" i="26"/>
  <c r="AG525" i="26"/>
  <c r="AF525" i="26"/>
  <c r="AE525" i="26"/>
  <c r="AD525" i="26"/>
  <c r="AC525" i="26"/>
  <c r="AB525" i="26"/>
  <c r="AA525" i="26"/>
  <c r="Z525" i="26"/>
  <c r="Y525" i="26"/>
  <c r="X525" i="26"/>
  <c r="W525" i="26"/>
  <c r="V525" i="26"/>
  <c r="U525" i="26"/>
  <c r="T525" i="26"/>
  <c r="S525" i="26"/>
  <c r="R525" i="26"/>
  <c r="Q525" i="26"/>
  <c r="P525" i="26"/>
  <c r="O525" i="26"/>
  <c r="N525" i="26"/>
  <c r="M525" i="26"/>
  <c r="L525" i="26"/>
  <c r="K525" i="26"/>
  <c r="J525" i="26"/>
  <c r="BP524" i="26"/>
  <c r="BO524" i="26"/>
  <c r="BN524" i="26"/>
  <c r="BM524" i="26"/>
  <c r="BL524" i="26"/>
  <c r="BK524" i="26"/>
  <c r="BJ524" i="26"/>
  <c r="BI524" i="26"/>
  <c r="BH524" i="26"/>
  <c r="BG524" i="26"/>
  <c r="BF524" i="26"/>
  <c r="BE524" i="26"/>
  <c r="BD524" i="26"/>
  <c r="BC524" i="26"/>
  <c r="BB524" i="26"/>
  <c r="BA524" i="26"/>
  <c r="AZ524" i="26"/>
  <c r="AY524" i="26"/>
  <c r="AX524" i="26"/>
  <c r="AW524" i="26"/>
  <c r="AV524" i="26"/>
  <c r="AU524" i="26"/>
  <c r="AT524" i="26"/>
  <c r="AS524" i="26"/>
  <c r="AR524" i="26"/>
  <c r="AQ524" i="26"/>
  <c r="AP524" i="26"/>
  <c r="AO524" i="26"/>
  <c r="AN524" i="26"/>
  <c r="AM524" i="26"/>
  <c r="AL524" i="26"/>
  <c r="AK524" i="26"/>
  <c r="AJ524" i="26"/>
  <c r="AI524" i="26"/>
  <c r="AH524" i="26"/>
  <c r="AG524" i="26"/>
  <c r="AF524" i="26"/>
  <c r="AE524" i="26"/>
  <c r="AD524" i="26"/>
  <c r="AC524" i="26"/>
  <c r="AB524" i="26"/>
  <c r="AA524" i="26"/>
  <c r="Z524" i="26"/>
  <c r="Y524" i="26"/>
  <c r="X524" i="26"/>
  <c r="W524" i="26"/>
  <c r="V524" i="26"/>
  <c r="U524" i="26"/>
  <c r="T524" i="26"/>
  <c r="S524" i="26"/>
  <c r="R524" i="26"/>
  <c r="Q524" i="26"/>
  <c r="P524" i="26"/>
  <c r="O524" i="26"/>
  <c r="N524" i="26"/>
  <c r="M524" i="26"/>
  <c r="L524" i="26"/>
  <c r="K524" i="26"/>
  <c r="J524" i="26"/>
  <c r="BP523" i="26"/>
  <c r="BO523" i="26"/>
  <c r="BN523" i="26"/>
  <c r="BM523" i="26"/>
  <c r="BL523" i="26"/>
  <c r="BK523" i="26"/>
  <c r="BJ523" i="26"/>
  <c r="BI523" i="26"/>
  <c r="BH523" i="26"/>
  <c r="BG523" i="26"/>
  <c r="BF523" i="26"/>
  <c r="BE523" i="26"/>
  <c r="BD523" i="26"/>
  <c r="BC523" i="26"/>
  <c r="BB523" i="26"/>
  <c r="BA523" i="26"/>
  <c r="AZ523" i="26"/>
  <c r="AY523" i="26"/>
  <c r="AX523" i="26"/>
  <c r="AW523" i="26"/>
  <c r="AV523" i="26"/>
  <c r="AU523" i="26"/>
  <c r="AT523" i="26"/>
  <c r="AS523" i="26"/>
  <c r="AR523" i="26"/>
  <c r="AQ523" i="26"/>
  <c r="AP523" i="26"/>
  <c r="AO523" i="26"/>
  <c r="AN523" i="26"/>
  <c r="AM523" i="26"/>
  <c r="AL523" i="26"/>
  <c r="AK523" i="26"/>
  <c r="AJ523" i="26"/>
  <c r="AI523" i="26"/>
  <c r="AH523" i="26"/>
  <c r="AG523" i="26"/>
  <c r="AF523" i="26"/>
  <c r="AE523" i="26"/>
  <c r="AD523" i="26"/>
  <c r="AC523" i="26"/>
  <c r="AB523" i="26"/>
  <c r="AA523" i="26"/>
  <c r="Z523" i="26"/>
  <c r="Y523" i="26"/>
  <c r="X523" i="26"/>
  <c r="W523" i="26"/>
  <c r="V523" i="26"/>
  <c r="U523" i="26"/>
  <c r="T523" i="26"/>
  <c r="S523" i="26"/>
  <c r="R523" i="26"/>
  <c r="Q523" i="26"/>
  <c r="P523" i="26"/>
  <c r="O523" i="26"/>
  <c r="N523" i="26"/>
  <c r="M523" i="26"/>
  <c r="L523" i="26"/>
  <c r="K523" i="26"/>
  <c r="J523" i="26"/>
  <c r="BP522" i="26"/>
  <c r="BO522" i="26"/>
  <c r="BN522" i="26"/>
  <c r="BM522" i="26"/>
  <c r="BL522" i="26"/>
  <c r="BK522" i="26"/>
  <c r="BJ522" i="26"/>
  <c r="BI522" i="26"/>
  <c r="BH522" i="26"/>
  <c r="BG522" i="26"/>
  <c r="BF522" i="26"/>
  <c r="BE522" i="26"/>
  <c r="BD522" i="26"/>
  <c r="BC522" i="26"/>
  <c r="BB522" i="26"/>
  <c r="BA522" i="26"/>
  <c r="AZ522" i="26"/>
  <c r="AY522" i="26"/>
  <c r="AX522" i="26"/>
  <c r="AW522" i="26"/>
  <c r="AV522" i="26"/>
  <c r="AU522" i="26"/>
  <c r="AT522" i="26"/>
  <c r="AS522" i="26"/>
  <c r="AR522" i="26"/>
  <c r="AQ522" i="26"/>
  <c r="AP522" i="26"/>
  <c r="AO522" i="26"/>
  <c r="AN522" i="26"/>
  <c r="AM522" i="26"/>
  <c r="AL522" i="26"/>
  <c r="AK522" i="26"/>
  <c r="AJ522" i="26"/>
  <c r="AI522" i="26"/>
  <c r="AH522" i="26"/>
  <c r="AG522" i="26"/>
  <c r="AF522" i="26"/>
  <c r="AE522" i="26"/>
  <c r="AD522" i="26"/>
  <c r="AC522" i="26"/>
  <c r="AB522" i="26"/>
  <c r="AA522" i="26"/>
  <c r="Z522" i="26"/>
  <c r="Y522" i="26"/>
  <c r="X522" i="26"/>
  <c r="W522" i="26"/>
  <c r="V522" i="26"/>
  <c r="U522" i="26"/>
  <c r="T522" i="26"/>
  <c r="S522" i="26"/>
  <c r="R522" i="26"/>
  <c r="Q522" i="26"/>
  <c r="P522" i="26"/>
  <c r="O522" i="26"/>
  <c r="N522" i="26"/>
  <c r="M522" i="26"/>
  <c r="L522" i="26"/>
  <c r="K522" i="26"/>
  <c r="J522" i="26"/>
  <c r="BP521" i="26"/>
  <c r="BO521" i="26"/>
  <c r="BN521" i="26"/>
  <c r="BM521" i="26"/>
  <c r="BL521" i="26"/>
  <c r="BK521" i="26"/>
  <c r="BJ521" i="26"/>
  <c r="BI521" i="26"/>
  <c r="BH521" i="26"/>
  <c r="BG521" i="26"/>
  <c r="BF521" i="26"/>
  <c r="BE521" i="26"/>
  <c r="BD521" i="26"/>
  <c r="BC521" i="26"/>
  <c r="BB521" i="26"/>
  <c r="BA521" i="26"/>
  <c r="AZ521" i="26"/>
  <c r="AY521" i="26"/>
  <c r="AX521" i="26"/>
  <c r="AW521" i="26"/>
  <c r="AV521" i="26"/>
  <c r="AU521" i="26"/>
  <c r="AT521" i="26"/>
  <c r="AS521" i="26"/>
  <c r="AR521" i="26"/>
  <c r="AQ521" i="26"/>
  <c r="AP521" i="26"/>
  <c r="AO521" i="26"/>
  <c r="AN521" i="26"/>
  <c r="AM521" i="26"/>
  <c r="AL521" i="26"/>
  <c r="AK521" i="26"/>
  <c r="AJ521" i="26"/>
  <c r="AI521" i="26"/>
  <c r="AH521" i="26"/>
  <c r="AG521" i="26"/>
  <c r="AF521" i="26"/>
  <c r="AE521" i="26"/>
  <c r="AD521" i="26"/>
  <c r="AC521" i="26"/>
  <c r="AB521" i="26"/>
  <c r="AA521" i="26"/>
  <c r="Z521" i="26"/>
  <c r="Y521" i="26"/>
  <c r="X521" i="26"/>
  <c r="W521" i="26"/>
  <c r="V521" i="26"/>
  <c r="U521" i="26"/>
  <c r="T521" i="26"/>
  <c r="S521" i="26"/>
  <c r="R521" i="26"/>
  <c r="Q521" i="26"/>
  <c r="P521" i="26"/>
  <c r="O521" i="26"/>
  <c r="N521" i="26"/>
  <c r="M521" i="26"/>
  <c r="L521" i="26"/>
  <c r="K521" i="26"/>
  <c r="J521" i="26"/>
  <c r="BP520" i="26"/>
  <c r="BO520" i="26"/>
  <c r="BN520" i="26"/>
  <c r="BM520" i="26"/>
  <c r="BL520" i="26"/>
  <c r="BK520" i="26"/>
  <c r="BJ520" i="26"/>
  <c r="BI520" i="26"/>
  <c r="BH520" i="26"/>
  <c r="BG520" i="26"/>
  <c r="BF520" i="26"/>
  <c r="BE520" i="26"/>
  <c r="BD520" i="26"/>
  <c r="BC520" i="26"/>
  <c r="BB520" i="26"/>
  <c r="BA520" i="26"/>
  <c r="AZ520" i="26"/>
  <c r="AY520" i="26"/>
  <c r="AX520" i="26"/>
  <c r="AW520" i="26"/>
  <c r="AV520" i="26"/>
  <c r="AU520" i="26"/>
  <c r="AT520" i="26"/>
  <c r="AS520" i="26"/>
  <c r="AR520" i="26"/>
  <c r="AQ520" i="26"/>
  <c r="AP520" i="26"/>
  <c r="AO520" i="26"/>
  <c r="AN520" i="26"/>
  <c r="AM520" i="26"/>
  <c r="AL520" i="26"/>
  <c r="AK520" i="26"/>
  <c r="AJ520" i="26"/>
  <c r="AI520" i="26"/>
  <c r="AH520" i="26"/>
  <c r="AG520" i="26"/>
  <c r="AF520" i="26"/>
  <c r="AE520" i="26"/>
  <c r="AD520" i="26"/>
  <c r="AC520" i="26"/>
  <c r="AB520" i="26"/>
  <c r="AA520" i="26"/>
  <c r="Z520" i="26"/>
  <c r="Y520" i="26"/>
  <c r="X520" i="26"/>
  <c r="W520" i="26"/>
  <c r="V520" i="26"/>
  <c r="U520" i="26"/>
  <c r="T520" i="26"/>
  <c r="S520" i="26"/>
  <c r="R520" i="26"/>
  <c r="Q520" i="26"/>
  <c r="P520" i="26"/>
  <c r="O520" i="26"/>
  <c r="N520" i="26"/>
  <c r="M520" i="26"/>
  <c r="L520" i="26"/>
  <c r="K520" i="26"/>
  <c r="J520" i="26"/>
  <c r="BP519" i="26"/>
  <c r="BO519" i="26"/>
  <c r="BN519" i="26"/>
  <c r="BM519" i="26"/>
  <c r="BL519" i="26"/>
  <c r="BK519" i="26"/>
  <c r="BJ519" i="26"/>
  <c r="BI519" i="26"/>
  <c r="BH519" i="26"/>
  <c r="BG519" i="26"/>
  <c r="BF519" i="26"/>
  <c r="BE519" i="26"/>
  <c r="BD519" i="26"/>
  <c r="BC519" i="26"/>
  <c r="BB519" i="26"/>
  <c r="BA519" i="26"/>
  <c r="AZ519" i="26"/>
  <c r="AY519" i="26"/>
  <c r="AX519" i="26"/>
  <c r="AW519" i="26"/>
  <c r="AV519" i="26"/>
  <c r="AU519" i="26"/>
  <c r="AT519" i="26"/>
  <c r="AS519" i="26"/>
  <c r="AR519" i="26"/>
  <c r="AQ519" i="26"/>
  <c r="AP519" i="26"/>
  <c r="AO519" i="26"/>
  <c r="AN519" i="26"/>
  <c r="AM519" i="26"/>
  <c r="AL519" i="26"/>
  <c r="AK519" i="26"/>
  <c r="AJ519" i="26"/>
  <c r="AI519" i="26"/>
  <c r="AH519" i="26"/>
  <c r="AG519" i="26"/>
  <c r="AF519" i="26"/>
  <c r="AE519" i="26"/>
  <c r="AD519" i="26"/>
  <c r="AC519" i="26"/>
  <c r="AB519" i="26"/>
  <c r="AA519" i="26"/>
  <c r="Z519" i="26"/>
  <c r="Y519" i="26"/>
  <c r="X519" i="26"/>
  <c r="W519" i="26"/>
  <c r="V519" i="26"/>
  <c r="U519" i="26"/>
  <c r="T519" i="26"/>
  <c r="S519" i="26"/>
  <c r="R519" i="26"/>
  <c r="Q519" i="26"/>
  <c r="P519" i="26"/>
  <c r="O519" i="26"/>
  <c r="N519" i="26"/>
  <c r="M519" i="26"/>
  <c r="L519" i="26"/>
  <c r="K519" i="26"/>
  <c r="J519" i="26"/>
  <c r="BP518" i="26"/>
  <c r="BO518" i="26"/>
  <c r="BN518" i="26"/>
  <c r="BM518" i="26"/>
  <c r="BL518" i="26"/>
  <c r="BK518" i="26"/>
  <c r="BJ518" i="26"/>
  <c r="BI518" i="26"/>
  <c r="BH518" i="26"/>
  <c r="BG518" i="26"/>
  <c r="BF518" i="26"/>
  <c r="BE518" i="26"/>
  <c r="BD518" i="26"/>
  <c r="BC518" i="26"/>
  <c r="BB518" i="26"/>
  <c r="BA518" i="26"/>
  <c r="AZ518" i="26"/>
  <c r="AY518" i="26"/>
  <c r="AX518" i="26"/>
  <c r="AW518" i="26"/>
  <c r="AV518" i="26"/>
  <c r="AU518" i="26"/>
  <c r="AT518" i="26"/>
  <c r="AS518" i="26"/>
  <c r="AR518" i="26"/>
  <c r="AQ518" i="26"/>
  <c r="AP518" i="26"/>
  <c r="AO518" i="26"/>
  <c r="AN518" i="26"/>
  <c r="AM518" i="26"/>
  <c r="AL518" i="26"/>
  <c r="AK518" i="26"/>
  <c r="AJ518" i="26"/>
  <c r="AI518" i="26"/>
  <c r="AH518" i="26"/>
  <c r="AG518" i="26"/>
  <c r="AF518" i="26"/>
  <c r="AE518" i="26"/>
  <c r="AD518" i="26"/>
  <c r="AC518" i="26"/>
  <c r="AB518" i="26"/>
  <c r="AA518" i="26"/>
  <c r="Z518" i="26"/>
  <c r="Y518" i="26"/>
  <c r="X518" i="26"/>
  <c r="W518" i="26"/>
  <c r="V518" i="26"/>
  <c r="U518" i="26"/>
  <c r="T518" i="26"/>
  <c r="S518" i="26"/>
  <c r="R518" i="26"/>
  <c r="Q518" i="26"/>
  <c r="P518" i="26"/>
  <c r="O518" i="26"/>
  <c r="N518" i="26"/>
  <c r="M518" i="26"/>
  <c r="L518" i="26"/>
  <c r="K518" i="26"/>
  <c r="J518" i="26"/>
  <c r="BP517" i="26"/>
  <c r="BO517" i="26"/>
  <c r="BN517" i="26"/>
  <c r="BM517" i="26"/>
  <c r="BL517" i="26"/>
  <c r="BK517" i="26"/>
  <c r="BJ517" i="26"/>
  <c r="BI517" i="26"/>
  <c r="BH517" i="26"/>
  <c r="BG517" i="26"/>
  <c r="BF517" i="26"/>
  <c r="BE517" i="26"/>
  <c r="BD517" i="26"/>
  <c r="BC517" i="26"/>
  <c r="BB517" i="26"/>
  <c r="BA517" i="26"/>
  <c r="AZ517" i="26"/>
  <c r="AY517" i="26"/>
  <c r="AX517" i="26"/>
  <c r="AW517" i="26"/>
  <c r="AV517" i="26"/>
  <c r="AU517" i="26"/>
  <c r="AT517" i="26"/>
  <c r="AS517" i="26"/>
  <c r="AR517" i="26"/>
  <c r="AQ517" i="26"/>
  <c r="AP517" i="26"/>
  <c r="AO517" i="26"/>
  <c r="AN517" i="26"/>
  <c r="AM517" i="26"/>
  <c r="AL517" i="26"/>
  <c r="AK517" i="26"/>
  <c r="AJ517" i="26"/>
  <c r="AI517" i="26"/>
  <c r="AH517" i="26"/>
  <c r="AG517" i="26"/>
  <c r="AF517" i="26"/>
  <c r="AE517" i="26"/>
  <c r="AD517" i="26"/>
  <c r="AC517" i="26"/>
  <c r="AB517" i="26"/>
  <c r="AA517" i="26"/>
  <c r="Z517" i="26"/>
  <c r="Y517" i="26"/>
  <c r="X517" i="26"/>
  <c r="W517" i="26"/>
  <c r="V517" i="26"/>
  <c r="U517" i="26"/>
  <c r="T517" i="26"/>
  <c r="S517" i="26"/>
  <c r="R517" i="26"/>
  <c r="Q517" i="26"/>
  <c r="P517" i="26"/>
  <c r="O517" i="26"/>
  <c r="N517" i="26"/>
  <c r="M517" i="26"/>
  <c r="L517" i="26"/>
  <c r="K517" i="26"/>
  <c r="J517" i="26"/>
  <c r="BP516" i="26"/>
  <c r="BO516" i="26"/>
  <c r="BN516" i="26"/>
  <c r="BM516" i="26"/>
  <c r="BL516" i="26"/>
  <c r="BK516" i="26"/>
  <c r="BJ516" i="26"/>
  <c r="BI516" i="26"/>
  <c r="BH516" i="26"/>
  <c r="BG516" i="26"/>
  <c r="BF516" i="26"/>
  <c r="BE516" i="26"/>
  <c r="BD516" i="26"/>
  <c r="BC516" i="26"/>
  <c r="BB516" i="26"/>
  <c r="BA516" i="26"/>
  <c r="AZ516" i="26"/>
  <c r="AY516" i="26"/>
  <c r="AX516" i="26"/>
  <c r="AW516" i="26"/>
  <c r="AV516" i="26"/>
  <c r="AU516" i="26"/>
  <c r="AT516" i="26"/>
  <c r="AS516" i="26"/>
  <c r="AR516" i="26"/>
  <c r="AQ516" i="26"/>
  <c r="AP516" i="26"/>
  <c r="AO516" i="26"/>
  <c r="AN516" i="26"/>
  <c r="AM516" i="26"/>
  <c r="AL516" i="26"/>
  <c r="AK516" i="26"/>
  <c r="AJ516" i="26"/>
  <c r="AI516" i="26"/>
  <c r="AH516" i="26"/>
  <c r="AG516" i="26"/>
  <c r="AF516" i="26"/>
  <c r="AE516" i="26"/>
  <c r="AD516" i="26"/>
  <c r="AC516" i="26"/>
  <c r="AB516" i="26"/>
  <c r="AA516" i="26"/>
  <c r="Z516" i="26"/>
  <c r="Y516" i="26"/>
  <c r="X516" i="26"/>
  <c r="W516" i="26"/>
  <c r="V516" i="26"/>
  <c r="U516" i="26"/>
  <c r="T516" i="26"/>
  <c r="S516" i="26"/>
  <c r="R516" i="26"/>
  <c r="Q516" i="26"/>
  <c r="P516" i="26"/>
  <c r="O516" i="26"/>
  <c r="N516" i="26"/>
  <c r="M516" i="26"/>
  <c r="L516" i="26"/>
  <c r="K516" i="26"/>
  <c r="J516" i="26"/>
  <c r="BP515" i="26"/>
  <c r="BO515" i="26"/>
  <c r="BN515" i="26"/>
  <c r="BM515" i="26"/>
  <c r="BL515" i="26"/>
  <c r="BK515" i="26"/>
  <c r="BJ515" i="26"/>
  <c r="BI515" i="26"/>
  <c r="BH515" i="26"/>
  <c r="BG515" i="26"/>
  <c r="BF515" i="26"/>
  <c r="BE515" i="26"/>
  <c r="BD515" i="26"/>
  <c r="BC515" i="26"/>
  <c r="BB515" i="26"/>
  <c r="BA515" i="26"/>
  <c r="AZ515" i="26"/>
  <c r="AY515" i="26"/>
  <c r="AX515" i="26"/>
  <c r="AW515" i="26"/>
  <c r="AV515" i="26"/>
  <c r="AU515" i="26"/>
  <c r="AT515" i="26"/>
  <c r="AS515" i="26"/>
  <c r="AR515" i="26"/>
  <c r="AQ515" i="26"/>
  <c r="AP515" i="26"/>
  <c r="AO515" i="26"/>
  <c r="AN515" i="26"/>
  <c r="AM515" i="26"/>
  <c r="AL515" i="26"/>
  <c r="AK515" i="26"/>
  <c r="AJ515" i="26"/>
  <c r="AI515" i="26"/>
  <c r="AH515" i="26"/>
  <c r="AG515" i="26"/>
  <c r="AF515" i="26"/>
  <c r="AE515" i="26"/>
  <c r="AD515" i="26"/>
  <c r="AC515" i="26"/>
  <c r="AB515" i="26"/>
  <c r="AA515" i="26"/>
  <c r="Z515" i="26"/>
  <c r="Y515" i="26"/>
  <c r="X515" i="26"/>
  <c r="W515" i="26"/>
  <c r="V515" i="26"/>
  <c r="U515" i="26"/>
  <c r="T515" i="26"/>
  <c r="S515" i="26"/>
  <c r="R515" i="26"/>
  <c r="Q515" i="26"/>
  <c r="P515" i="26"/>
  <c r="O515" i="26"/>
  <c r="N515" i="26"/>
  <c r="M515" i="26"/>
  <c r="L515" i="26"/>
  <c r="K515" i="26"/>
  <c r="J515" i="26"/>
  <c r="BP514" i="26"/>
  <c r="BO514" i="26"/>
  <c r="BN514" i="26"/>
  <c r="BM514" i="26"/>
  <c r="BL514" i="26"/>
  <c r="BK514" i="26"/>
  <c r="BJ514" i="26"/>
  <c r="BI514" i="26"/>
  <c r="BH514" i="26"/>
  <c r="BG514" i="26"/>
  <c r="BF514" i="26"/>
  <c r="BE514" i="26"/>
  <c r="BD514" i="26"/>
  <c r="BC514" i="26"/>
  <c r="BB514" i="26"/>
  <c r="BA514" i="26"/>
  <c r="AZ514" i="26"/>
  <c r="AY514" i="26"/>
  <c r="AX514" i="26"/>
  <c r="AW514" i="26"/>
  <c r="AV514" i="26"/>
  <c r="AU514" i="26"/>
  <c r="AT514" i="26"/>
  <c r="AS514" i="26"/>
  <c r="AR514" i="26"/>
  <c r="AQ514" i="26"/>
  <c r="AP514" i="26"/>
  <c r="AO514" i="26"/>
  <c r="AN514" i="26"/>
  <c r="AM514" i="26"/>
  <c r="AL514" i="26"/>
  <c r="AK514" i="26"/>
  <c r="AJ514" i="26"/>
  <c r="AI514" i="26"/>
  <c r="AH514" i="26"/>
  <c r="AG514" i="26"/>
  <c r="AF514" i="26"/>
  <c r="AE514" i="26"/>
  <c r="AD514" i="26"/>
  <c r="AC514" i="26"/>
  <c r="AB514" i="26"/>
  <c r="AA514" i="26"/>
  <c r="Z514" i="26"/>
  <c r="Y514" i="26"/>
  <c r="X514" i="26"/>
  <c r="W514" i="26"/>
  <c r="V514" i="26"/>
  <c r="U514" i="26"/>
  <c r="T514" i="26"/>
  <c r="S514" i="26"/>
  <c r="R514" i="26"/>
  <c r="Q514" i="26"/>
  <c r="P514" i="26"/>
  <c r="O514" i="26"/>
  <c r="N514" i="26"/>
  <c r="M514" i="26"/>
  <c r="L514" i="26"/>
  <c r="K514" i="26"/>
  <c r="J514" i="26"/>
  <c r="BP513" i="26"/>
  <c r="BO513" i="26"/>
  <c r="BN513" i="26"/>
  <c r="BM513" i="26"/>
  <c r="BL513" i="26"/>
  <c r="BK513" i="26"/>
  <c r="BJ513" i="26"/>
  <c r="BI513" i="26"/>
  <c r="BH513" i="26"/>
  <c r="BG513" i="26"/>
  <c r="BF513" i="26"/>
  <c r="BE513" i="26"/>
  <c r="BD513" i="26"/>
  <c r="BC513" i="26"/>
  <c r="BB513" i="26"/>
  <c r="BA513" i="26"/>
  <c r="AZ513" i="26"/>
  <c r="AY513" i="26"/>
  <c r="AX513" i="26"/>
  <c r="AW513" i="26"/>
  <c r="AV513" i="26"/>
  <c r="AU513" i="26"/>
  <c r="AT513" i="26"/>
  <c r="AS513" i="26"/>
  <c r="AR513" i="26"/>
  <c r="AQ513" i="26"/>
  <c r="AP513" i="26"/>
  <c r="AO513" i="26"/>
  <c r="AN513" i="26"/>
  <c r="AM513" i="26"/>
  <c r="AL513" i="26"/>
  <c r="AK513" i="26"/>
  <c r="AJ513" i="26"/>
  <c r="AI513" i="26"/>
  <c r="AH513" i="26"/>
  <c r="AG513" i="26"/>
  <c r="AF513" i="26"/>
  <c r="AE513" i="26"/>
  <c r="AD513" i="26"/>
  <c r="AC513" i="26"/>
  <c r="AB513" i="26"/>
  <c r="AA513" i="26"/>
  <c r="Z513" i="26"/>
  <c r="Y513" i="26"/>
  <c r="X513" i="26"/>
  <c r="W513" i="26"/>
  <c r="V513" i="26"/>
  <c r="U513" i="26"/>
  <c r="T513" i="26"/>
  <c r="S513" i="26"/>
  <c r="R513" i="26"/>
  <c r="Q513" i="26"/>
  <c r="P513" i="26"/>
  <c r="O513" i="26"/>
  <c r="N513" i="26"/>
  <c r="M513" i="26"/>
  <c r="L513" i="26"/>
  <c r="K513" i="26"/>
  <c r="J513" i="26"/>
  <c r="BP512" i="26"/>
  <c r="BO512" i="26"/>
  <c r="BN512" i="26"/>
  <c r="BM512" i="26"/>
  <c r="BL512" i="26"/>
  <c r="BK512" i="26"/>
  <c r="BJ512" i="26"/>
  <c r="BI512" i="26"/>
  <c r="BH512" i="26"/>
  <c r="BG512" i="26"/>
  <c r="BF512" i="26"/>
  <c r="BE512" i="26"/>
  <c r="BD512" i="26"/>
  <c r="BC512" i="26"/>
  <c r="BB512" i="26"/>
  <c r="BA512" i="26"/>
  <c r="AZ512" i="26"/>
  <c r="AY512" i="26"/>
  <c r="AX512" i="26"/>
  <c r="AW512" i="26"/>
  <c r="AV512" i="26"/>
  <c r="AU512" i="26"/>
  <c r="AT512" i="26"/>
  <c r="AS512" i="26"/>
  <c r="AR512" i="26"/>
  <c r="AQ512" i="26"/>
  <c r="AP512" i="26"/>
  <c r="AO512" i="26"/>
  <c r="AN512" i="26"/>
  <c r="AM512" i="26"/>
  <c r="AL512" i="26"/>
  <c r="AK512" i="26"/>
  <c r="AJ512" i="26"/>
  <c r="AI512" i="26"/>
  <c r="AH512" i="26"/>
  <c r="AG512" i="26"/>
  <c r="AF512" i="26"/>
  <c r="AE512" i="26"/>
  <c r="AD512" i="26"/>
  <c r="AC512" i="26"/>
  <c r="AB512" i="26"/>
  <c r="AA512" i="26"/>
  <c r="Z512" i="26"/>
  <c r="Y512" i="26"/>
  <c r="X512" i="26"/>
  <c r="W512" i="26"/>
  <c r="V512" i="26"/>
  <c r="U512" i="26"/>
  <c r="T512" i="26"/>
  <c r="S512" i="26"/>
  <c r="R512" i="26"/>
  <c r="Q512" i="26"/>
  <c r="P512" i="26"/>
  <c r="O512" i="26"/>
  <c r="N512" i="26"/>
  <c r="M512" i="26"/>
  <c r="L512" i="26"/>
  <c r="K512" i="26"/>
  <c r="J512" i="26"/>
  <c r="BP511" i="26"/>
  <c r="BO511" i="26"/>
  <c r="BN511" i="26"/>
  <c r="BM511" i="26"/>
  <c r="BL511" i="26"/>
  <c r="BK511" i="26"/>
  <c r="BJ511" i="26"/>
  <c r="BI511" i="26"/>
  <c r="BH511" i="26"/>
  <c r="BG511" i="26"/>
  <c r="BF511" i="26"/>
  <c r="BE511" i="26"/>
  <c r="BD511" i="26"/>
  <c r="BC511" i="26"/>
  <c r="BB511" i="26"/>
  <c r="BA511" i="26"/>
  <c r="AZ511" i="26"/>
  <c r="AY511" i="26"/>
  <c r="AX511" i="26"/>
  <c r="AW511" i="26"/>
  <c r="AV511" i="26"/>
  <c r="AU511" i="26"/>
  <c r="AT511" i="26"/>
  <c r="AS511" i="26"/>
  <c r="AR511" i="26"/>
  <c r="AQ511" i="26"/>
  <c r="AP511" i="26"/>
  <c r="AO511" i="26"/>
  <c r="AN511" i="26"/>
  <c r="AM511" i="26"/>
  <c r="AL511" i="26"/>
  <c r="AK511" i="26"/>
  <c r="AJ511" i="26"/>
  <c r="AI511" i="26"/>
  <c r="AH511" i="26"/>
  <c r="AG511" i="26"/>
  <c r="AF511" i="26"/>
  <c r="AE511" i="26"/>
  <c r="AD511" i="26"/>
  <c r="AC511" i="26"/>
  <c r="AB511" i="26"/>
  <c r="AA511" i="26"/>
  <c r="Z511" i="26"/>
  <c r="Y511" i="26"/>
  <c r="X511" i="26"/>
  <c r="W511" i="26"/>
  <c r="V511" i="26"/>
  <c r="U511" i="26"/>
  <c r="T511" i="26"/>
  <c r="S511" i="26"/>
  <c r="R511" i="26"/>
  <c r="Q511" i="26"/>
  <c r="P511" i="26"/>
  <c r="O511" i="26"/>
  <c r="N511" i="26"/>
  <c r="M511" i="26"/>
  <c r="L511" i="26"/>
  <c r="K511" i="26"/>
  <c r="J511" i="26"/>
  <c r="BP510" i="26"/>
  <c r="BO510" i="26"/>
  <c r="BN510" i="26"/>
  <c r="BM510" i="26"/>
  <c r="BL510" i="26"/>
  <c r="BK510" i="26"/>
  <c r="BJ510" i="26"/>
  <c r="BI510" i="26"/>
  <c r="BH510" i="26"/>
  <c r="BG510" i="26"/>
  <c r="BF510" i="26"/>
  <c r="BE510" i="26"/>
  <c r="BD510" i="26"/>
  <c r="BC510" i="26"/>
  <c r="BB510" i="26"/>
  <c r="BA510" i="26"/>
  <c r="AZ510" i="26"/>
  <c r="AY510" i="26"/>
  <c r="AX510" i="26"/>
  <c r="AW510" i="26"/>
  <c r="AV510" i="26"/>
  <c r="AU510" i="26"/>
  <c r="AT510" i="26"/>
  <c r="AS510" i="26"/>
  <c r="AR510" i="26"/>
  <c r="AQ510" i="26"/>
  <c r="AP510" i="26"/>
  <c r="AO510" i="26"/>
  <c r="AN510" i="26"/>
  <c r="AM510" i="26"/>
  <c r="AL510" i="26"/>
  <c r="AK510" i="26"/>
  <c r="AJ510" i="26"/>
  <c r="AI510" i="26"/>
  <c r="AH510" i="26"/>
  <c r="AG510" i="26"/>
  <c r="AF510" i="26"/>
  <c r="AE510" i="26"/>
  <c r="AD510" i="26"/>
  <c r="AC510" i="26"/>
  <c r="AB510" i="26"/>
  <c r="AA510" i="26"/>
  <c r="Z510" i="26"/>
  <c r="Y510" i="26"/>
  <c r="X510" i="26"/>
  <c r="W510" i="26"/>
  <c r="V510" i="26"/>
  <c r="U510" i="26"/>
  <c r="T510" i="26"/>
  <c r="S510" i="26"/>
  <c r="R510" i="26"/>
  <c r="Q510" i="26"/>
  <c r="P510" i="26"/>
  <c r="O510" i="26"/>
  <c r="N510" i="26"/>
  <c r="M510" i="26"/>
  <c r="L510" i="26"/>
  <c r="K510" i="26"/>
  <c r="J510" i="26"/>
  <c r="BP509" i="26"/>
  <c r="BO509" i="26"/>
  <c r="BN509" i="26"/>
  <c r="BM509" i="26"/>
  <c r="BL509" i="26"/>
  <c r="BK509" i="26"/>
  <c r="BJ509" i="26"/>
  <c r="BI509" i="26"/>
  <c r="BH509" i="26"/>
  <c r="BG509" i="26"/>
  <c r="BF509" i="26"/>
  <c r="BE509" i="26"/>
  <c r="BD509" i="26"/>
  <c r="BC509" i="26"/>
  <c r="BB509" i="26"/>
  <c r="BA509" i="26"/>
  <c r="AZ509" i="26"/>
  <c r="AY509" i="26"/>
  <c r="AX509" i="26"/>
  <c r="AW509" i="26"/>
  <c r="AV509" i="26"/>
  <c r="AU509" i="26"/>
  <c r="AT509" i="26"/>
  <c r="AS509" i="26"/>
  <c r="AR509" i="26"/>
  <c r="AQ509" i="26"/>
  <c r="AP509" i="26"/>
  <c r="AO509" i="26"/>
  <c r="AN509" i="26"/>
  <c r="AM509" i="26"/>
  <c r="AL509" i="26"/>
  <c r="AK509" i="26"/>
  <c r="AJ509" i="26"/>
  <c r="AI509" i="26"/>
  <c r="AH509" i="26"/>
  <c r="AG509" i="26"/>
  <c r="AF509" i="26"/>
  <c r="AE509" i="26"/>
  <c r="AD509" i="26"/>
  <c r="AC509" i="26"/>
  <c r="AB509" i="26"/>
  <c r="AA509" i="26"/>
  <c r="Z509" i="26"/>
  <c r="Y509" i="26"/>
  <c r="X509" i="26"/>
  <c r="W509" i="26"/>
  <c r="V509" i="26"/>
  <c r="U509" i="26"/>
  <c r="T509" i="26"/>
  <c r="S509" i="26"/>
  <c r="R509" i="26"/>
  <c r="Q509" i="26"/>
  <c r="P509" i="26"/>
  <c r="O509" i="26"/>
  <c r="N509" i="26"/>
  <c r="M509" i="26"/>
  <c r="L509" i="26"/>
  <c r="K509" i="26"/>
  <c r="J509" i="26"/>
  <c r="BP508" i="26"/>
  <c r="BO508" i="26"/>
  <c r="BN508" i="26"/>
  <c r="BM508" i="26"/>
  <c r="BL508" i="26"/>
  <c r="BK508" i="26"/>
  <c r="BJ508" i="26"/>
  <c r="BI508" i="26"/>
  <c r="BH508" i="26"/>
  <c r="BG508" i="26"/>
  <c r="BF508" i="26"/>
  <c r="BE508" i="26"/>
  <c r="BD508" i="26"/>
  <c r="BC508" i="26"/>
  <c r="BB508" i="26"/>
  <c r="BA508" i="26"/>
  <c r="AZ508" i="26"/>
  <c r="AY508" i="26"/>
  <c r="AX508" i="26"/>
  <c r="AW508" i="26"/>
  <c r="AV508" i="26"/>
  <c r="AU508" i="26"/>
  <c r="AT508" i="26"/>
  <c r="AS508" i="26"/>
  <c r="AR508" i="26"/>
  <c r="AQ508" i="26"/>
  <c r="AP508" i="26"/>
  <c r="AO508" i="26"/>
  <c r="AN508" i="26"/>
  <c r="AM508" i="26"/>
  <c r="AL508" i="26"/>
  <c r="AK508" i="26"/>
  <c r="AJ508" i="26"/>
  <c r="AI508" i="26"/>
  <c r="AH508" i="26"/>
  <c r="AG508" i="26"/>
  <c r="AF508" i="26"/>
  <c r="AE508" i="26"/>
  <c r="AD508" i="26"/>
  <c r="AC508" i="26"/>
  <c r="AB508" i="26"/>
  <c r="AA508" i="26"/>
  <c r="Z508" i="26"/>
  <c r="Y508" i="26"/>
  <c r="X508" i="26"/>
  <c r="W508" i="26"/>
  <c r="V508" i="26"/>
  <c r="U508" i="26"/>
  <c r="T508" i="26"/>
  <c r="S508" i="26"/>
  <c r="R508" i="26"/>
  <c r="Q508" i="26"/>
  <c r="P508" i="26"/>
  <c r="O508" i="26"/>
  <c r="N508" i="26"/>
  <c r="M508" i="26"/>
  <c r="L508" i="26"/>
  <c r="K508" i="26"/>
  <c r="J508" i="26"/>
  <c r="BP507" i="26"/>
  <c r="BO507" i="26"/>
  <c r="BN507" i="26"/>
  <c r="BM507" i="26"/>
  <c r="BL507" i="26"/>
  <c r="BK507" i="26"/>
  <c r="BJ507" i="26"/>
  <c r="BI507" i="26"/>
  <c r="BH507" i="26"/>
  <c r="BG507" i="26"/>
  <c r="BF507" i="26"/>
  <c r="BE507" i="26"/>
  <c r="BD507" i="26"/>
  <c r="BC507" i="26"/>
  <c r="BB507" i="26"/>
  <c r="BA507" i="26"/>
  <c r="AZ507" i="26"/>
  <c r="AY507" i="26"/>
  <c r="AX507" i="26"/>
  <c r="AW507" i="26"/>
  <c r="AV507" i="26"/>
  <c r="AU507" i="26"/>
  <c r="AT507" i="26"/>
  <c r="AS507" i="26"/>
  <c r="AR507" i="26"/>
  <c r="AQ507" i="26"/>
  <c r="AP507" i="26"/>
  <c r="AO507" i="26"/>
  <c r="AN507" i="26"/>
  <c r="AM507" i="26"/>
  <c r="AL507" i="26"/>
  <c r="AK507" i="26"/>
  <c r="AJ507" i="26"/>
  <c r="AI507" i="26"/>
  <c r="AH507" i="26"/>
  <c r="AG507" i="26"/>
  <c r="AF507" i="26"/>
  <c r="AE507" i="26"/>
  <c r="AD507" i="26"/>
  <c r="AC507" i="26"/>
  <c r="AB507" i="26"/>
  <c r="AA507" i="26"/>
  <c r="Z507" i="26"/>
  <c r="Y507" i="26"/>
  <c r="X507" i="26"/>
  <c r="W507" i="26"/>
  <c r="V507" i="26"/>
  <c r="U507" i="26"/>
  <c r="T507" i="26"/>
  <c r="S507" i="26"/>
  <c r="R507" i="26"/>
  <c r="Q507" i="26"/>
  <c r="P507" i="26"/>
  <c r="O507" i="26"/>
  <c r="N507" i="26"/>
  <c r="M507" i="26"/>
  <c r="L507" i="26"/>
  <c r="K507" i="26"/>
  <c r="J507" i="26"/>
  <c r="BP506" i="26"/>
  <c r="BO506" i="26"/>
  <c r="BN506" i="26"/>
  <c r="BM506" i="26"/>
  <c r="BL506" i="26"/>
  <c r="BK506" i="26"/>
  <c r="BJ506" i="26"/>
  <c r="BI506" i="26"/>
  <c r="BH506" i="26"/>
  <c r="BG506" i="26"/>
  <c r="BF506" i="26"/>
  <c r="BE506" i="26"/>
  <c r="BD506" i="26"/>
  <c r="BC506" i="26"/>
  <c r="BB506" i="26"/>
  <c r="BA506" i="26"/>
  <c r="AZ506" i="26"/>
  <c r="AY506" i="26"/>
  <c r="AX506" i="26"/>
  <c r="AW506" i="26"/>
  <c r="AV506" i="26"/>
  <c r="AU506" i="26"/>
  <c r="AT506" i="26"/>
  <c r="AS506" i="26"/>
  <c r="AR506" i="26"/>
  <c r="AQ506" i="26"/>
  <c r="AP506" i="26"/>
  <c r="AO506" i="26"/>
  <c r="AN506" i="26"/>
  <c r="AM506" i="26"/>
  <c r="AL506" i="26"/>
  <c r="AK506" i="26"/>
  <c r="AJ506" i="26"/>
  <c r="AI506" i="26"/>
  <c r="AH506" i="26"/>
  <c r="AG506" i="26"/>
  <c r="AF506" i="26"/>
  <c r="AE506" i="26"/>
  <c r="AD506" i="26"/>
  <c r="AC506" i="26"/>
  <c r="AB506" i="26"/>
  <c r="AA506" i="26"/>
  <c r="Z506" i="26"/>
  <c r="Y506" i="26"/>
  <c r="X506" i="26"/>
  <c r="W506" i="26"/>
  <c r="V506" i="26"/>
  <c r="U506" i="26"/>
  <c r="T506" i="26"/>
  <c r="S506" i="26"/>
  <c r="R506" i="26"/>
  <c r="Q506" i="26"/>
  <c r="P506" i="26"/>
  <c r="O506" i="26"/>
  <c r="N506" i="26"/>
  <c r="M506" i="26"/>
  <c r="L506" i="26"/>
  <c r="K506" i="26"/>
  <c r="J506" i="26"/>
  <c r="BP505" i="26"/>
  <c r="BO505" i="26"/>
  <c r="BN505" i="26"/>
  <c r="BM505" i="26"/>
  <c r="BL505" i="26"/>
  <c r="BK505" i="26"/>
  <c r="BJ505" i="26"/>
  <c r="BI505" i="26"/>
  <c r="BH505" i="26"/>
  <c r="BG505" i="26"/>
  <c r="BF505" i="26"/>
  <c r="BE505" i="26"/>
  <c r="BD505" i="26"/>
  <c r="BC505" i="26"/>
  <c r="BB505" i="26"/>
  <c r="BA505" i="26"/>
  <c r="AZ505" i="26"/>
  <c r="AY505" i="26"/>
  <c r="AX505" i="26"/>
  <c r="AW505" i="26"/>
  <c r="AV505" i="26"/>
  <c r="AU505" i="26"/>
  <c r="AT505" i="26"/>
  <c r="AS505" i="26"/>
  <c r="AR505" i="26"/>
  <c r="AQ505" i="26"/>
  <c r="AP505" i="26"/>
  <c r="AO505" i="26"/>
  <c r="AN505" i="26"/>
  <c r="AM505" i="26"/>
  <c r="AL505" i="26"/>
  <c r="AK505" i="26"/>
  <c r="AJ505" i="26"/>
  <c r="AI505" i="26"/>
  <c r="AH505" i="26"/>
  <c r="AG505" i="26"/>
  <c r="AF505" i="26"/>
  <c r="AE505" i="26"/>
  <c r="AD505" i="26"/>
  <c r="AC505" i="26"/>
  <c r="AB505" i="26"/>
  <c r="AA505" i="26"/>
  <c r="Z505" i="26"/>
  <c r="Y505" i="26"/>
  <c r="X505" i="26"/>
  <c r="W505" i="26"/>
  <c r="V505" i="26"/>
  <c r="U505" i="26"/>
  <c r="T505" i="26"/>
  <c r="S505" i="26"/>
  <c r="R505" i="26"/>
  <c r="Q505" i="26"/>
  <c r="P505" i="26"/>
  <c r="O505" i="26"/>
  <c r="N505" i="26"/>
  <c r="M505" i="26"/>
  <c r="L505" i="26"/>
  <c r="K505" i="26"/>
  <c r="J505" i="26"/>
  <c r="BP504" i="26"/>
  <c r="BO504" i="26"/>
  <c r="BN504" i="26"/>
  <c r="BM504" i="26"/>
  <c r="BL504" i="26"/>
  <c r="BK504" i="26"/>
  <c r="BJ504" i="26"/>
  <c r="BI504" i="26"/>
  <c r="BH504" i="26"/>
  <c r="BG504" i="26"/>
  <c r="BF504" i="26"/>
  <c r="BE504" i="26"/>
  <c r="BD504" i="26"/>
  <c r="BC504" i="26"/>
  <c r="BB504" i="26"/>
  <c r="BA504" i="26"/>
  <c r="AZ504" i="26"/>
  <c r="AY504" i="26"/>
  <c r="AX504" i="26"/>
  <c r="AW504" i="26"/>
  <c r="AV504" i="26"/>
  <c r="AU504" i="26"/>
  <c r="AT504" i="26"/>
  <c r="AS504" i="26"/>
  <c r="AR504" i="26"/>
  <c r="AQ504" i="26"/>
  <c r="AP504" i="26"/>
  <c r="AO504" i="26"/>
  <c r="AN504" i="26"/>
  <c r="AM504" i="26"/>
  <c r="AL504" i="26"/>
  <c r="AK504" i="26"/>
  <c r="AJ504" i="26"/>
  <c r="AI504" i="26"/>
  <c r="AH504" i="26"/>
  <c r="AG504" i="26"/>
  <c r="AF504" i="26"/>
  <c r="AE504" i="26"/>
  <c r="AD504" i="26"/>
  <c r="AC504" i="26"/>
  <c r="AB504" i="26"/>
  <c r="AA504" i="26"/>
  <c r="Z504" i="26"/>
  <c r="Y504" i="26"/>
  <c r="X504" i="26"/>
  <c r="W504" i="26"/>
  <c r="V504" i="26"/>
  <c r="U504" i="26"/>
  <c r="T504" i="26"/>
  <c r="S504" i="26"/>
  <c r="R504" i="26"/>
  <c r="Q504" i="26"/>
  <c r="P504" i="26"/>
  <c r="O504" i="26"/>
  <c r="N504" i="26"/>
  <c r="M504" i="26"/>
  <c r="L504" i="26"/>
  <c r="K504" i="26"/>
  <c r="J504" i="26"/>
  <c r="BP503" i="26"/>
  <c r="BO503" i="26"/>
  <c r="BN503" i="26"/>
  <c r="BM503" i="26"/>
  <c r="BL503" i="26"/>
  <c r="BK503" i="26"/>
  <c r="BJ503" i="26"/>
  <c r="BI503" i="26"/>
  <c r="BH503" i="26"/>
  <c r="BG503" i="26"/>
  <c r="BF503" i="26"/>
  <c r="BE503" i="26"/>
  <c r="BD503" i="26"/>
  <c r="BC503" i="26"/>
  <c r="BB503" i="26"/>
  <c r="BA503" i="26"/>
  <c r="AZ503" i="26"/>
  <c r="AY503" i="26"/>
  <c r="AX503" i="26"/>
  <c r="AW503" i="26"/>
  <c r="AV503" i="26"/>
  <c r="AU503" i="26"/>
  <c r="AT503" i="26"/>
  <c r="AS503" i="26"/>
  <c r="AR503" i="26"/>
  <c r="AQ503" i="26"/>
  <c r="AP503" i="26"/>
  <c r="AO503" i="26"/>
  <c r="AN503" i="26"/>
  <c r="AM503" i="26"/>
  <c r="AL503" i="26"/>
  <c r="AK503" i="26"/>
  <c r="AJ503" i="26"/>
  <c r="AI503" i="26"/>
  <c r="AH503" i="26"/>
  <c r="AG503" i="26"/>
  <c r="AF503" i="26"/>
  <c r="AE503" i="26"/>
  <c r="AD503" i="26"/>
  <c r="AC503" i="26"/>
  <c r="AB503" i="26"/>
  <c r="AA503" i="26"/>
  <c r="Z503" i="26"/>
  <c r="Y503" i="26"/>
  <c r="X503" i="26"/>
  <c r="W503" i="26"/>
  <c r="V503" i="26"/>
  <c r="U503" i="26"/>
  <c r="T503" i="26"/>
  <c r="S503" i="26"/>
  <c r="R503" i="26"/>
  <c r="Q503" i="26"/>
  <c r="P503" i="26"/>
  <c r="O503" i="26"/>
  <c r="N503" i="26"/>
  <c r="M503" i="26"/>
  <c r="L503" i="26"/>
  <c r="K503" i="26"/>
  <c r="J503" i="26"/>
  <c r="BP502" i="26"/>
  <c r="BO502" i="26"/>
  <c r="BN502" i="26"/>
  <c r="BM502" i="26"/>
  <c r="BL502" i="26"/>
  <c r="BK502" i="26"/>
  <c r="BJ502" i="26"/>
  <c r="BI502" i="26"/>
  <c r="BH502" i="26"/>
  <c r="BG502" i="26"/>
  <c r="BF502" i="26"/>
  <c r="BE502" i="26"/>
  <c r="BD502" i="26"/>
  <c r="BC502" i="26"/>
  <c r="BB502" i="26"/>
  <c r="BA502" i="26"/>
  <c r="AZ502" i="26"/>
  <c r="AY502" i="26"/>
  <c r="AX502" i="26"/>
  <c r="AW502" i="26"/>
  <c r="AV502" i="26"/>
  <c r="AU502" i="26"/>
  <c r="AT502" i="26"/>
  <c r="AS502" i="26"/>
  <c r="AR502" i="26"/>
  <c r="AQ502" i="26"/>
  <c r="AP502" i="26"/>
  <c r="AO502" i="26"/>
  <c r="AN502" i="26"/>
  <c r="AM502" i="26"/>
  <c r="AL502" i="26"/>
  <c r="AK502" i="26"/>
  <c r="AJ502" i="26"/>
  <c r="AI502" i="26"/>
  <c r="AH502" i="26"/>
  <c r="AG502" i="26"/>
  <c r="AF502" i="26"/>
  <c r="AE502" i="26"/>
  <c r="AD502" i="26"/>
  <c r="AC502" i="26"/>
  <c r="AB502" i="26"/>
  <c r="AA502" i="26"/>
  <c r="Z502" i="26"/>
  <c r="Y502" i="26"/>
  <c r="X502" i="26"/>
  <c r="W502" i="26"/>
  <c r="V502" i="26"/>
  <c r="U502" i="26"/>
  <c r="T502" i="26"/>
  <c r="S502" i="26"/>
  <c r="R502" i="26"/>
  <c r="Q502" i="26"/>
  <c r="P502" i="26"/>
  <c r="O502" i="26"/>
  <c r="N502" i="26"/>
  <c r="M502" i="26"/>
  <c r="L502" i="26"/>
  <c r="K502" i="26"/>
  <c r="J502" i="26"/>
  <c r="BP501" i="26"/>
  <c r="BO501" i="26"/>
  <c r="BN501" i="26"/>
  <c r="BM501" i="26"/>
  <c r="BL501" i="26"/>
  <c r="BK501" i="26"/>
  <c r="BJ501" i="26"/>
  <c r="BI501" i="26"/>
  <c r="BH501" i="26"/>
  <c r="BG501" i="26"/>
  <c r="BF501" i="26"/>
  <c r="BE501" i="26"/>
  <c r="BD501" i="26"/>
  <c r="BC501" i="26"/>
  <c r="BB501" i="26"/>
  <c r="BA501" i="26"/>
  <c r="AZ501" i="26"/>
  <c r="AY501" i="26"/>
  <c r="AX501" i="26"/>
  <c r="AW501" i="26"/>
  <c r="AV501" i="26"/>
  <c r="AU501" i="26"/>
  <c r="AT501" i="26"/>
  <c r="AS501" i="26"/>
  <c r="AR501" i="26"/>
  <c r="AQ501" i="26"/>
  <c r="AP501" i="26"/>
  <c r="AO501" i="26"/>
  <c r="AN501" i="26"/>
  <c r="AM501" i="26"/>
  <c r="AL501" i="26"/>
  <c r="AK501" i="26"/>
  <c r="AJ501" i="26"/>
  <c r="AI501" i="26"/>
  <c r="AH501" i="26"/>
  <c r="AG501" i="26"/>
  <c r="AF501" i="26"/>
  <c r="AE501" i="26"/>
  <c r="AD501" i="26"/>
  <c r="AC501" i="26"/>
  <c r="AB501" i="26"/>
  <c r="AA501" i="26"/>
  <c r="Z501" i="26"/>
  <c r="Y501" i="26"/>
  <c r="X501" i="26"/>
  <c r="W501" i="26"/>
  <c r="V501" i="26"/>
  <c r="U501" i="26"/>
  <c r="T501" i="26"/>
  <c r="S501" i="26"/>
  <c r="R501" i="26"/>
  <c r="Q501" i="26"/>
  <c r="P501" i="26"/>
  <c r="O501" i="26"/>
  <c r="N501" i="26"/>
  <c r="M501" i="26"/>
  <c r="L501" i="26"/>
  <c r="K501" i="26"/>
  <c r="J501" i="26"/>
  <c r="BP500" i="26"/>
  <c r="BO500" i="26"/>
  <c r="BN500" i="26"/>
  <c r="BM500" i="26"/>
  <c r="BL500" i="26"/>
  <c r="BK500" i="26"/>
  <c r="BJ500" i="26"/>
  <c r="BI500" i="26"/>
  <c r="BH500" i="26"/>
  <c r="BG500" i="26"/>
  <c r="BF500" i="26"/>
  <c r="BE500" i="26"/>
  <c r="BD500" i="26"/>
  <c r="BC500" i="26"/>
  <c r="BB500" i="26"/>
  <c r="BA500" i="26"/>
  <c r="AZ500" i="26"/>
  <c r="AY500" i="26"/>
  <c r="AX500" i="26"/>
  <c r="AW500" i="26"/>
  <c r="AV500" i="26"/>
  <c r="AU500" i="26"/>
  <c r="AT500" i="26"/>
  <c r="AS500" i="26"/>
  <c r="AR500" i="26"/>
  <c r="AQ500" i="26"/>
  <c r="AP500" i="26"/>
  <c r="AO500" i="26"/>
  <c r="AN500" i="26"/>
  <c r="AM500" i="26"/>
  <c r="AL500" i="26"/>
  <c r="AK500" i="26"/>
  <c r="AJ500" i="26"/>
  <c r="AI500" i="26"/>
  <c r="AH500" i="26"/>
  <c r="AG500" i="26"/>
  <c r="AF500" i="26"/>
  <c r="AE500" i="26"/>
  <c r="AD500" i="26"/>
  <c r="AC500" i="26"/>
  <c r="AB500" i="26"/>
  <c r="AA500" i="26"/>
  <c r="Z500" i="26"/>
  <c r="Y500" i="26"/>
  <c r="X500" i="26"/>
  <c r="W500" i="26"/>
  <c r="V500" i="26"/>
  <c r="U500" i="26"/>
  <c r="T500" i="26"/>
  <c r="S500" i="26"/>
  <c r="R500" i="26"/>
  <c r="Q500" i="26"/>
  <c r="P500" i="26"/>
  <c r="O500" i="26"/>
  <c r="N500" i="26"/>
  <c r="M500" i="26"/>
  <c r="L500" i="26"/>
  <c r="K500" i="26"/>
  <c r="J500" i="26"/>
  <c r="BP499" i="26"/>
  <c r="BO499" i="26"/>
  <c r="BN499" i="26"/>
  <c r="BM499" i="26"/>
  <c r="BL499" i="26"/>
  <c r="BK499" i="26"/>
  <c r="BJ499" i="26"/>
  <c r="BI499" i="26"/>
  <c r="BH499" i="26"/>
  <c r="BG499" i="26"/>
  <c r="BF499" i="26"/>
  <c r="BE499" i="26"/>
  <c r="BD499" i="26"/>
  <c r="BC499" i="26"/>
  <c r="BB499" i="26"/>
  <c r="BA499" i="26"/>
  <c r="AZ499" i="26"/>
  <c r="AY499" i="26"/>
  <c r="AX499" i="26"/>
  <c r="AW499" i="26"/>
  <c r="AV499" i="26"/>
  <c r="AU499" i="26"/>
  <c r="AT499" i="26"/>
  <c r="AS499" i="26"/>
  <c r="AR499" i="26"/>
  <c r="AQ499" i="26"/>
  <c r="AP499" i="26"/>
  <c r="AO499" i="26"/>
  <c r="AN499" i="26"/>
  <c r="AM499" i="26"/>
  <c r="AL499" i="26"/>
  <c r="AK499" i="26"/>
  <c r="AJ499" i="26"/>
  <c r="AI499" i="26"/>
  <c r="AH499" i="26"/>
  <c r="AG499" i="26"/>
  <c r="AF499" i="26"/>
  <c r="AE499" i="26"/>
  <c r="AD499" i="26"/>
  <c r="AC499" i="26"/>
  <c r="AB499" i="26"/>
  <c r="AA499" i="26"/>
  <c r="Z499" i="26"/>
  <c r="Y499" i="26"/>
  <c r="X499" i="26"/>
  <c r="W499" i="26"/>
  <c r="V499" i="26"/>
  <c r="U499" i="26"/>
  <c r="T499" i="26"/>
  <c r="S499" i="26"/>
  <c r="R499" i="26"/>
  <c r="Q499" i="26"/>
  <c r="P499" i="26"/>
  <c r="O499" i="26"/>
  <c r="N499" i="26"/>
  <c r="M499" i="26"/>
  <c r="L499" i="26"/>
  <c r="K499" i="26"/>
  <c r="J499" i="26"/>
  <c r="BP498" i="26"/>
  <c r="BO498" i="26"/>
  <c r="BN498" i="26"/>
  <c r="BM498" i="26"/>
  <c r="BL498" i="26"/>
  <c r="BK498" i="26"/>
  <c r="BJ498" i="26"/>
  <c r="BI498" i="26"/>
  <c r="BH498" i="26"/>
  <c r="BG498" i="26"/>
  <c r="BF498" i="26"/>
  <c r="BE498" i="26"/>
  <c r="BD498" i="26"/>
  <c r="BC498" i="26"/>
  <c r="BB498" i="26"/>
  <c r="BA498" i="26"/>
  <c r="AZ498" i="26"/>
  <c r="AY498" i="26"/>
  <c r="AX498" i="26"/>
  <c r="AW498" i="26"/>
  <c r="AV498" i="26"/>
  <c r="AU498" i="26"/>
  <c r="AT498" i="26"/>
  <c r="AS498" i="26"/>
  <c r="AR498" i="26"/>
  <c r="AQ498" i="26"/>
  <c r="AP498" i="26"/>
  <c r="AO498" i="26"/>
  <c r="AN498" i="26"/>
  <c r="AM498" i="26"/>
  <c r="AL498" i="26"/>
  <c r="AK498" i="26"/>
  <c r="AJ498" i="26"/>
  <c r="AI498" i="26"/>
  <c r="AH498" i="26"/>
  <c r="AG498" i="26"/>
  <c r="AF498" i="26"/>
  <c r="AE498" i="26"/>
  <c r="AD498" i="26"/>
  <c r="AC498" i="26"/>
  <c r="AB498" i="26"/>
  <c r="AA498" i="26"/>
  <c r="Z498" i="26"/>
  <c r="Y498" i="26"/>
  <c r="X498" i="26"/>
  <c r="W498" i="26"/>
  <c r="V498" i="26"/>
  <c r="U498" i="26"/>
  <c r="T498" i="26"/>
  <c r="S498" i="26"/>
  <c r="R498" i="26"/>
  <c r="Q498" i="26"/>
  <c r="P498" i="26"/>
  <c r="O498" i="26"/>
  <c r="N498" i="26"/>
  <c r="M498" i="26"/>
  <c r="L498" i="26"/>
  <c r="K498" i="26"/>
  <c r="J498" i="26"/>
  <c r="BP497" i="26"/>
  <c r="BO497" i="26"/>
  <c r="BN497" i="26"/>
  <c r="BM497" i="26"/>
  <c r="BL497" i="26"/>
  <c r="BK497" i="26"/>
  <c r="BJ497" i="26"/>
  <c r="BI497" i="26"/>
  <c r="BH497" i="26"/>
  <c r="BG497" i="26"/>
  <c r="BF497" i="26"/>
  <c r="BE497" i="26"/>
  <c r="BD497" i="26"/>
  <c r="BC497" i="26"/>
  <c r="BB497" i="26"/>
  <c r="BA497" i="26"/>
  <c r="AZ497" i="26"/>
  <c r="AY497" i="26"/>
  <c r="AX497" i="26"/>
  <c r="AW497" i="26"/>
  <c r="AV497" i="26"/>
  <c r="AU497" i="26"/>
  <c r="AT497" i="26"/>
  <c r="AS497" i="26"/>
  <c r="AR497" i="26"/>
  <c r="AQ497" i="26"/>
  <c r="AP497" i="26"/>
  <c r="AO497" i="26"/>
  <c r="AN497" i="26"/>
  <c r="AM497" i="26"/>
  <c r="AL497" i="26"/>
  <c r="AK497" i="26"/>
  <c r="AJ497" i="26"/>
  <c r="AI497" i="26"/>
  <c r="AH497" i="26"/>
  <c r="AG497" i="26"/>
  <c r="AF497" i="26"/>
  <c r="AE497" i="26"/>
  <c r="AD497" i="26"/>
  <c r="AC497" i="26"/>
  <c r="AB497" i="26"/>
  <c r="AA497" i="26"/>
  <c r="Z497" i="26"/>
  <c r="Y497" i="26"/>
  <c r="X497" i="26"/>
  <c r="W497" i="26"/>
  <c r="V497" i="26"/>
  <c r="U497" i="26"/>
  <c r="T497" i="26"/>
  <c r="S497" i="26"/>
  <c r="R497" i="26"/>
  <c r="Q497" i="26"/>
  <c r="P497" i="26"/>
  <c r="O497" i="26"/>
  <c r="N497" i="26"/>
  <c r="M497" i="26"/>
  <c r="L497" i="26"/>
  <c r="K497" i="26"/>
  <c r="J497" i="26"/>
  <c r="BP496" i="26"/>
  <c r="BO496" i="26"/>
  <c r="BN496" i="26"/>
  <c r="BM496" i="26"/>
  <c r="BL496" i="26"/>
  <c r="BK496" i="26"/>
  <c r="BJ496" i="26"/>
  <c r="BI496" i="26"/>
  <c r="BH496" i="26"/>
  <c r="BG496" i="26"/>
  <c r="BF496" i="26"/>
  <c r="BE496" i="26"/>
  <c r="BD496" i="26"/>
  <c r="BC496" i="26"/>
  <c r="BB496" i="26"/>
  <c r="BA496" i="26"/>
  <c r="AZ496" i="26"/>
  <c r="AY496" i="26"/>
  <c r="AX496" i="26"/>
  <c r="AW496" i="26"/>
  <c r="AV496" i="26"/>
  <c r="AU496" i="26"/>
  <c r="AT496" i="26"/>
  <c r="AS496" i="26"/>
  <c r="AR496" i="26"/>
  <c r="AQ496" i="26"/>
  <c r="AP496" i="26"/>
  <c r="AO496" i="26"/>
  <c r="AN496" i="26"/>
  <c r="AM496" i="26"/>
  <c r="AL496" i="26"/>
  <c r="AK496" i="26"/>
  <c r="AJ496" i="26"/>
  <c r="AI496" i="26"/>
  <c r="AH496" i="26"/>
  <c r="AG496" i="26"/>
  <c r="AF496" i="26"/>
  <c r="AE496" i="26"/>
  <c r="AD496" i="26"/>
  <c r="AC496" i="26"/>
  <c r="AB496" i="26"/>
  <c r="AA496" i="26"/>
  <c r="Z496" i="26"/>
  <c r="Y496" i="26"/>
  <c r="X496" i="26"/>
  <c r="W496" i="26"/>
  <c r="V496" i="26"/>
  <c r="U496" i="26"/>
  <c r="T496" i="26"/>
  <c r="S496" i="26"/>
  <c r="R496" i="26"/>
  <c r="Q496" i="26"/>
  <c r="P496" i="26"/>
  <c r="O496" i="26"/>
  <c r="N496" i="26"/>
  <c r="M496" i="26"/>
  <c r="L496" i="26"/>
  <c r="K496" i="26"/>
  <c r="J496" i="26"/>
  <c r="BP495" i="26"/>
  <c r="BO495" i="26"/>
  <c r="BN495" i="26"/>
  <c r="BM495" i="26"/>
  <c r="BL495" i="26"/>
  <c r="BK495" i="26"/>
  <c r="BJ495" i="26"/>
  <c r="BI495" i="26"/>
  <c r="BH495" i="26"/>
  <c r="BG495" i="26"/>
  <c r="BF495" i="26"/>
  <c r="BE495" i="26"/>
  <c r="BD495" i="26"/>
  <c r="BC495" i="26"/>
  <c r="BB495" i="26"/>
  <c r="BA495" i="26"/>
  <c r="AZ495" i="26"/>
  <c r="AY495" i="26"/>
  <c r="AX495" i="26"/>
  <c r="AW495" i="26"/>
  <c r="AV495" i="26"/>
  <c r="AU495" i="26"/>
  <c r="AT495" i="26"/>
  <c r="AS495" i="26"/>
  <c r="AR495" i="26"/>
  <c r="AQ495" i="26"/>
  <c r="AP495" i="26"/>
  <c r="AO495" i="26"/>
  <c r="AN495" i="26"/>
  <c r="AM495" i="26"/>
  <c r="AL495" i="26"/>
  <c r="AK495" i="26"/>
  <c r="AJ495" i="26"/>
  <c r="AI495" i="26"/>
  <c r="AH495" i="26"/>
  <c r="AG495" i="26"/>
  <c r="AF495" i="26"/>
  <c r="AE495" i="26"/>
  <c r="AD495" i="26"/>
  <c r="AC495" i="26"/>
  <c r="AB495" i="26"/>
  <c r="AA495" i="26"/>
  <c r="Z495" i="26"/>
  <c r="Y495" i="26"/>
  <c r="X495" i="26"/>
  <c r="W495" i="26"/>
  <c r="V495" i="26"/>
  <c r="U495" i="26"/>
  <c r="T495" i="26"/>
  <c r="S495" i="26"/>
  <c r="R495" i="26"/>
  <c r="Q495" i="26"/>
  <c r="P495" i="26"/>
  <c r="O495" i="26"/>
  <c r="N495" i="26"/>
  <c r="M495" i="26"/>
  <c r="L495" i="26"/>
  <c r="K495" i="26"/>
  <c r="J495" i="26"/>
  <c r="BP494" i="26"/>
  <c r="BO494" i="26"/>
  <c r="BN494" i="26"/>
  <c r="BM494" i="26"/>
  <c r="BL494" i="26"/>
  <c r="BK494" i="26"/>
  <c r="BJ494" i="26"/>
  <c r="BI494" i="26"/>
  <c r="BH494" i="26"/>
  <c r="BG494" i="26"/>
  <c r="BF494" i="26"/>
  <c r="BE494" i="26"/>
  <c r="BD494" i="26"/>
  <c r="BC494" i="26"/>
  <c r="BB494" i="26"/>
  <c r="BA494" i="26"/>
  <c r="AZ494" i="26"/>
  <c r="AY494" i="26"/>
  <c r="AX494" i="26"/>
  <c r="AW494" i="26"/>
  <c r="AV494" i="26"/>
  <c r="AU494" i="26"/>
  <c r="AT494" i="26"/>
  <c r="AS494" i="26"/>
  <c r="AR494" i="26"/>
  <c r="AQ494" i="26"/>
  <c r="AP494" i="26"/>
  <c r="AO494" i="26"/>
  <c r="AN494" i="26"/>
  <c r="AM494" i="26"/>
  <c r="AL494" i="26"/>
  <c r="AK494" i="26"/>
  <c r="AJ494" i="26"/>
  <c r="AI494" i="26"/>
  <c r="AH494" i="26"/>
  <c r="AG494" i="26"/>
  <c r="AF494" i="26"/>
  <c r="AE494" i="26"/>
  <c r="AD494" i="26"/>
  <c r="AC494" i="26"/>
  <c r="AB494" i="26"/>
  <c r="AA494" i="26"/>
  <c r="Z494" i="26"/>
  <c r="Y494" i="26"/>
  <c r="X494" i="26"/>
  <c r="W494" i="26"/>
  <c r="V494" i="26"/>
  <c r="U494" i="26"/>
  <c r="T494" i="26"/>
  <c r="S494" i="26"/>
  <c r="R494" i="26"/>
  <c r="Q494" i="26"/>
  <c r="P494" i="26"/>
  <c r="O494" i="26"/>
  <c r="N494" i="26"/>
  <c r="M494" i="26"/>
  <c r="L494" i="26"/>
  <c r="K494" i="26"/>
  <c r="J494" i="26"/>
  <c r="BP493" i="26"/>
  <c r="BO493" i="26"/>
  <c r="BN493" i="26"/>
  <c r="BM493" i="26"/>
  <c r="BL493" i="26"/>
  <c r="BK493" i="26"/>
  <c r="BJ493" i="26"/>
  <c r="BI493" i="26"/>
  <c r="BH493" i="26"/>
  <c r="BG493" i="26"/>
  <c r="BF493" i="26"/>
  <c r="BE493" i="26"/>
  <c r="BD493" i="26"/>
  <c r="BC493" i="26"/>
  <c r="BB493" i="26"/>
  <c r="BA493" i="26"/>
  <c r="AZ493" i="26"/>
  <c r="AY493" i="26"/>
  <c r="AX493" i="26"/>
  <c r="AW493" i="26"/>
  <c r="AV493" i="26"/>
  <c r="AU493" i="26"/>
  <c r="AT493" i="26"/>
  <c r="AS493" i="26"/>
  <c r="AR493" i="26"/>
  <c r="AQ493" i="26"/>
  <c r="AP493" i="26"/>
  <c r="AO493" i="26"/>
  <c r="AN493" i="26"/>
  <c r="AM493" i="26"/>
  <c r="AL493" i="26"/>
  <c r="AK493" i="26"/>
  <c r="AJ493" i="26"/>
  <c r="AI493" i="26"/>
  <c r="AH493" i="26"/>
  <c r="AG493" i="26"/>
  <c r="AF493" i="26"/>
  <c r="AE493" i="26"/>
  <c r="AD493" i="26"/>
  <c r="AC493" i="26"/>
  <c r="AB493" i="26"/>
  <c r="AA493" i="26"/>
  <c r="Z493" i="26"/>
  <c r="Y493" i="26"/>
  <c r="X493" i="26"/>
  <c r="W493" i="26"/>
  <c r="V493" i="26"/>
  <c r="U493" i="26"/>
  <c r="T493" i="26"/>
  <c r="S493" i="26"/>
  <c r="R493" i="26"/>
  <c r="Q493" i="26"/>
  <c r="P493" i="26"/>
  <c r="O493" i="26"/>
  <c r="N493" i="26"/>
  <c r="M493" i="26"/>
  <c r="L493" i="26"/>
  <c r="K493" i="26"/>
  <c r="J493" i="26"/>
  <c r="BP492" i="26"/>
  <c r="BO492" i="26"/>
  <c r="BN492" i="26"/>
  <c r="BM492" i="26"/>
  <c r="BL492" i="26"/>
  <c r="BK492" i="26"/>
  <c r="BJ492" i="26"/>
  <c r="BI492" i="26"/>
  <c r="BH492" i="26"/>
  <c r="BG492" i="26"/>
  <c r="BF492" i="26"/>
  <c r="BE492" i="26"/>
  <c r="BD492" i="26"/>
  <c r="BC492" i="26"/>
  <c r="BB492" i="26"/>
  <c r="BA492" i="26"/>
  <c r="AZ492" i="26"/>
  <c r="AY492" i="26"/>
  <c r="AX492" i="26"/>
  <c r="AW492" i="26"/>
  <c r="AV492" i="26"/>
  <c r="AU492" i="26"/>
  <c r="AT492" i="26"/>
  <c r="AS492" i="26"/>
  <c r="AR492" i="26"/>
  <c r="AQ492" i="26"/>
  <c r="AP492" i="26"/>
  <c r="AO492" i="26"/>
  <c r="AN492" i="26"/>
  <c r="AM492" i="26"/>
  <c r="AL492" i="26"/>
  <c r="AK492" i="26"/>
  <c r="AJ492" i="26"/>
  <c r="AI492" i="26"/>
  <c r="AH492" i="26"/>
  <c r="AG492" i="26"/>
  <c r="AF492" i="26"/>
  <c r="AE492" i="26"/>
  <c r="AD492" i="26"/>
  <c r="AC492" i="26"/>
  <c r="AB492" i="26"/>
  <c r="AA492" i="26"/>
  <c r="Z492" i="26"/>
  <c r="Y492" i="26"/>
  <c r="X492" i="26"/>
  <c r="W492" i="26"/>
  <c r="V492" i="26"/>
  <c r="U492" i="26"/>
  <c r="T492" i="26"/>
  <c r="S492" i="26"/>
  <c r="R492" i="26"/>
  <c r="Q492" i="26"/>
  <c r="P492" i="26"/>
  <c r="O492" i="26"/>
  <c r="N492" i="26"/>
  <c r="M492" i="26"/>
  <c r="L492" i="26"/>
  <c r="K492" i="26"/>
  <c r="J492" i="26"/>
  <c r="BP491" i="26"/>
  <c r="BO491" i="26"/>
  <c r="BN491" i="26"/>
  <c r="BM491" i="26"/>
  <c r="BL491" i="26"/>
  <c r="BK491" i="26"/>
  <c r="BJ491" i="26"/>
  <c r="BI491" i="26"/>
  <c r="BH491" i="26"/>
  <c r="BG491" i="26"/>
  <c r="BF491" i="26"/>
  <c r="BE491" i="26"/>
  <c r="BD491" i="26"/>
  <c r="BC491" i="26"/>
  <c r="BB491" i="26"/>
  <c r="BA491" i="26"/>
  <c r="AZ491" i="26"/>
  <c r="AY491" i="26"/>
  <c r="AX491" i="26"/>
  <c r="AW491" i="26"/>
  <c r="AV491" i="26"/>
  <c r="AU491" i="26"/>
  <c r="AT491" i="26"/>
  <c r="AS491" i="26"/>
  <c r="AR491" i="26"/>
  <c r="AQ491" i="26"/>
  <c r="AP491" i="26"/>
  <c r="AO491" i="26"/>
  <c r="AN491" i="26"/>
  <c r="AM491" i="26"/>
  <c r="AL491" i="26"/>
  <c r="AK491" i="26"/>
  <c r="AJ491" i="26"/>
  <c r="AI491" i="26"/>
  <c r="AH491" i="26"/>
  <c r="AG491" i="26"/>
  <c r="AF491" i="26"/>
  <c r="AE491" i="26"/>
  <c r="AD491" i="26"/>
  <c r="AC491" i="26"/>
  <c r="AB491" i="26"/>
  <c r="AA491" i="26"/>
  <c r="Z491" i="26"/>
  <c r="Y491" i="26"/>
  <c r="X491" i="26"/>
  <c r="W491" i="26"/>
  <c r="V491" i="26"/>
  <c r="U491" i="26"/>
  <c r="T491" i="26"/>
  <c r="S491" i="26"/>
  <c r="R491" i="26"/>
  <c r="Q491" i="26"/>
  <c r="P491" i="26"/>
  <c r="O491" i="26"/>
  <c r="N491" i="26"/>
  <c r="M491" i="26"/>
  <c r="L491" i="26"/>
  <c r="K491" i="26"/>
  <c r="J491" i="26"/>
  <c r="BP490" i="26"/>
  <c r="BO490" i="26"/>
  <c r="BN490" i="26"/>
  <c r="BM490" i="26"/>
  <c r="BL490" i="26"/>
  <c r="BK490" i="26"/>
  <c r="BJ490" i="26"/>
  <c r="BI490" i="26"/>
  <c r="BH490" i="26"/>
  <c r="BG490" i="26"/>
  <c r="BF490" i="26"/>
  <c r="BE490" i="26"/>
  <c r="BD490" i="26"/>
  <c r="BC490" i="26"/>
  <c r="BB490" i="26"/>
  <c r="BA490" i="26"/>
  <c r="AZ490" i="26"/>
  <c r="AY490" i="26"/>
  <c r="AX490" i="26"/>
  <c r="AW490" i="26"/>
  <c r="AV490" i="26"/>
  <c r="AU490" i="26"/>
  <c r="AT490" i="26"/>
  <c r="AS490" i="26"/>
  <c r="AR490" i="26"/>
  <c r="AQ490" i="26"/>
  <c r="AP490" i="26"/>
  <c r="AO490" i="26"/>
  <c r="AN490" i="26"/>
  <c r="AM490" i="26"/>
  <c r="AL490" i="26"/>
  <c r="AK490" i="26"/>
  <c r="AJ490" i="26"/>
  <c r="AI490" i="26"/>
  <c r="AH490" i="26"/>
  <c r="AG490" i="26"/>
  <c r="AF490" i="26"/>
  <c r="AE490" i="26"/>
  <c r="AD490" i="26"/>
  <c r="AC490" i="26"/>
  <c r="AB490" i="26"/>
  <c r="AA490" i="26"/>
  <c r="Z490" i="26"/>
  <c r="Y490" i="26"/>
  <c r="X490" i="26"/>
  <c r="W490" i="26"/>
  <c r="V490" i="26"/>
  <c r="U490" i="26"/>
  <c r="T490" i="26"/>
  <c r="S490" i="26"/>
  <c r="R490" i="26"/>
  <c r="Q490" i="26"/>
  <c r="P490" i="26"/>
  <c r="O490" i="26"/>
  <c r="N490" i="26"/>
  <c r="M490" i="26"/>
  <c r="L490" i="26"/>
  <c r="K490" i="26"/>
  <c r="J490" i="26"/>
  <c r="BP489" i="26"/>
  <c r="BO489" i="26"/>
  <c r="BN489" i="26"/>
  <c r="BM489" i="26"/>
  <c r="BL489" i="26"/>
  <c r="BK489" i="26"/>
  <c r="BJ489" i="26"/>
  <c r="BI489" i="26"/>
  <c r="BH489" i="26"/>
  <c r="BG489" i="26"/>
  <c r="BF489" i="26"/>
  <c r="BE489" i="26"/>
  <c r="BD489" i="26"/>
  <c r="BC489" i="26"/>
  <c r="BB489" i="26"/>
  <c r="BA489" i="26"/>
  <c r="AZ489" i="26"/>
  <c r="AY489" i="26"/>
  <c r="AX489" i="26"/>
  <c r="AW489" i="26"/>
  <c r="AV489" i="26"/>
  <c r="AU489" i="26"/>
  <c r="AT489" i="26"/>
  <c r="AS489" i="26"/>
  <c r="AR489" i="26"/>
  <c r="AQ489" i="26"/>
  <c r="AP489" i="26"/>
  <c r="AO489" i="26"/>
  <c r="AN489" i="26"/>
  <c r="AM489" i="26"/>
  <c r="AL489" i="26"/>
  <c r="AK489" i="26"/>
  <c r="AJ489" i="26"/>
  <c r="AI489" i="26"/>
  <c r="AH489" i="26"/>
  <c r="AG489" i="26"/>
  <c r="AF489" i="26"/>
  <c r="AE489" i="26"/>
  <c r="AD489" i="26"/>
  <c r="AC489" i="26"/>
  <c r="AB489" i="26"/>
  <c r="AA489" i="26"/>
  <c r="Z489" i="26"/>
  <c r="Y489" i="26"/>
  <c r="X489" i="26"/>
  <c r="W489" i="26"/>
  <c r="V489" i="26"/>
  <c r="U489" i="26"/>
  <c r="T489" i="26"/>
  <c r="S489" i="26"/>
  <c r="R489" i="26"/>
  <c r="Q489" i="26"/>
  <c r="P489" i="26"/>
  <c r="O489" i="26"/>
  <c r="N489" i="26"/>
  <c r="M489" i="26"/>
  <c r="L489" i="26"/>
  <c r="K489" i="26"/>
  <c r="J489" i="26"/>
  <c r="BP488" i="26"/>
  <c r="BO488" i="26"/>
  <c r="BN488" i="26"/>
  <c r="BM488" i="26"/>
  <c r="BL488" i="26"/>
  <c r="BK488" i="26"/>
  <c r="BJ488" i="26"/>
  <c r="BI488" i="26"/>
  <c r="BH488" i="26"/>
  <c r="BG488" i="26"/>
  <c r="BF488" i="26"/>
  <c r="BE488" i="26"/>
  <c r="BD488" i="26"/>
  <c r="BC488" i="26"/>
  <c r="BB488" i="26"/>
  <c r="BA488" i="26"/>
  <c r="AZ488" i="26"/>
  <c r="AY488" i="26"/>
  <c r="AX488" i="26"/>
  <c r="AW488" i="26"/>
  <c r="AV488" i="26"/>
  <c r="AU488" i="26"/>
  <c r="AT488" i="26"/>
  <c r="AS488" i="26"/>
  <c r="AR488" i="26"/>
  <c r="AQ488" i="26"/>
  <c r="AP488" i="26"/>
  <c r="AO488" i="26"/>
  <c r="AN488" i="26"/>
  <c r="AM488" i="26"/>
  <c r="AL488" i="26"/>
  <c r="AK488" i="26"/>
  <c r="AJ488" i="26"/>
  <c r="AI488" i="26"/>
  <c r="AH488" i="26"/>
  <c r="AG488" i="26"/>
  <c r="AF488" i="26"/>
  <c r="AE488" i="26"/>
  <c r="AD488" i="26"/>
  <c r="AC488" i="26"/>
  <c r="AB488" i="26"/>
  <c r="AA488" i="26"/>
  <c r="Z488" i="26"/>
  <c r="Y488" i="26"/>
  <c r="X488" i="26"/>
  <c r="W488" i="26"/>
  <c r="V488" i="26"/>
  <c r="U488" i="26"/>
  <c r="T488" i="26"/>
  <c r="S488" i="26"/>
  <c r="R488" i="26"/>
  <c r="Q488" i="26"/>
  <c r="P488" i="26"/>
  <c r="O488" i="26"/>
  <c r="N488" i="26"/>
  <c r="M488" i="26"/>
  <c r="L488" i="26"/>
  <c r="K488" i="26"/>
  <c r="J488" i="26"/>
  <c r="BP487" i="26"/>
  <c r="BO487" i="26"/>
  <c r="BN487" i="26"/>
  <c r="BM487" i="26"/>
  <c r="BL487" i="26"/>
  <c r="BK487" i="26"/>
  <c r="BJ487" i="26"/>
  <c r="BI487" i="26"/>
  <c r="BH487" i="26"/>
  <c r="BG487" i="26"/>
  <c r="BF487" i="26"/>
  <c r="BE487" i="26"/>
  <c r="BD487" i="26"/>
  <c r="BC487" i="26"/>
  <c r="BB487" i="26"/>
  <c r="BA487" i="26"/>
  <c r="AZ487" i="26"/>
  <c r="AY487" i="26"/>
  <c r="AX487" i="26"/>
  <c r="AW487" i="26"/>
  <c r="AV487" i="26"/>
  <c r="AU487" i="26"/>
  <c r="AT487" i="26"/>
  <c r="AS487" i="26"/>
  <c r="AR487" i="26"/>
  <c r="AQ487" i="26"/>
  <c r="AP487" i="26"/>
  <c r="AO487" i="26"/>
  <c r="AN487" i="26"/>
  <c r="AM487" i="26"/>
  <c r="AL487" i="26"/>
  <c r="AK487" i="26"/>
  <c r="AJ487" i="26"/>
  <c r="AI487" i="26"/>
  <c r="AH487" i="26"/>
  <c r="AG487" i="26"/>
  <c r="AF487" i="26"/>
  <c r="AE487" i="26"/>
  <c r="AD487" i="26"/>
  <c r="AC487" i="26"/>
  <c r="AB487" i="26"/>
  <c r="AA487" i="26"/>
  <c r="Z487" i="26"/>
  <c r="Y487" i="26"/>
  <c r="X487" i="26"/>
  <c r="W487" i="26"/>
  <c r="V487" i="26"/>
  <c r="U487" i="26"/>
  <c r="T487" i="26"/>
  <c r="S487" i="26"/>
  <c r="R487" i="26"/>
  <c r="Q487" i="26"/>
  <c r="P487" i="26"/>
  <c r="O487" i="26"/>
  <c r="N487" i="26"/>
  <c r="M487" i="26"/>
  <c r="L487" i="26"/>
  <c r="K487" i="26"/>
  <c r="J487" i="26"/>
  <c r="BP486" i="26"/>
  <c r="BO486" i="26"/>
  <c r="BN486" i="26"/>
  <c r="BM486" i="26"/>
  <c r="BL486" i="26"/>
  <c r="BK486" i="26"/>
  <c r="BJ486" i="26"/>
  <c r="BI486" i="26"/>
  <c r="BH486" i="26"/>
  <c r="BG486" i="26"/>
  <c r="BF486" i="26"/>
  <c r="BE486" i="26"/>
  <c r="BD486" i="26"/>
  <c r="BC486" i="26"/>
  <c r="BB486" i="26"/>
  <c r="BA486" i="26"/>
  <c r="AZ486" i="26"/>
  <c r="AY486" i="26"/>
  <c r="AX486" i="26"/>
  <c r="AW486" i="26"/>
  <c r="AV486" i="26"/>
  <c r="AU486" i="26"/>
  <c r="AT486" i="26"/>
  <c r="AS486" i="26"/>
  <c r="AR486" i="26"/>
  <c r="AQ486" i="26"/>
  <c r="AP486" i="26"/>
  <c r="AO486" i="26"/>
  <c r="AN486" i="26"/>
  <c r="AM486" i="26"/>
  <c r="AL486" i="26"/>
  <c r="AK486" i="26"/>
  <c r="AJ486" i="26"/>
  <c r="AI486" i="26"/>
  <c r="AH486" i="26"/>
  <c r="AG486" i="26"/>
  <c r="AF486" i="26"/>
  <c r="AE486" i="26"/>
  <c r="AD486" i="26"/>
  <c r="AC486" i="26"/>
  <c r="AB486" i="26"/>
  <c r="AA486" i="26"/>
  <c r="Z486" i="26"/>
  <c r="Y486" i="26"/>
  <c r="X486" i="26"/>
  <c r="W486" i="26"/>
  <c r="V486" i="26"/>
  <c r="U486" i="26"/>
  <c r="T486" i="26"/>
  <c r="S486" i="26"/>
  <c r="R486" i="26"/>
  <c r="Q486" i="26"/>
  <c r="P486" i="26"/>
  <c r="O486" i="26"/>
  <c r="N486" i="26"/>
  <c r="M486" i="26"/>
  <c r="L486" i="26"/>
  <c r="K486" i="26"/>
  <c r="J486" i="26"/>
  <c r="BP484" i="26"/>
  <c r="BO484" i="26"/>
  <c r="BN484" i="26"/>
  <c r="BM484" i="26"/>
  <c r="BL484" i="26"/>
  <c r="BK484" i="26"/>
  <c r="BJ484" i="26"/>
  <c r="BI484" i="26"/>
  <c r="BH484" i="26"/>
  <c r="BG484" i="26"/>
  <c r="BF484" i="26"/>
  <c r="BE484" i="26"/>
  <c r="BD484" i="26"/>
  <c r="BC484" i="26"/>
  <c r="BB484" i="26"/>
  <c r="BA484" i="26"/>
  <c r="AZ484" i="26"/>
  <c r="AY484" i="26"/>
  <c r="AX484" i="26"/>
  <c r="AW484" i="26"/>
  <c r="AV484" i="26"/>
  <c r="AU484" i="26"/>
  <c r="AT484" i="26"/>
  <c r="AS484" i="26"/>
  <c r="AR484" i="26"/>
  <c r="AQ484" i="26"/>
  <c r="AP484" i="26"/>
  <c r="AO484" i="26"/>
  <c r="AN484" i="26"/>
  <c r="AM484" i="26"/>
  <c r="AL484" i="26"/>
  <c r="AK484" i="26"/>
  <c r="AJ484" i="26"/>
  <c r="AI484" i="26"/>
  <c r="AH484" i="26"/>
  <c r="AG484" i="26"/>
  <c r="AF484" i="26"/>
  <c r="AE484" i="26"/>
  <c r="AD484" i="26"/>
  <c r="AC484" i="26"/>
  <c r="AB484" i="26"/>
  <c r="AA484" i="26"/>
  <c r="Z484" i="26"/>
  <c r="Y484" i="26"/>
  <c r="X484" i="26"/>
  <c r="W484" i="26"/>
  <c r="V484" i="26"/>
  <c r="U484" i="26"/>
  <c r="T484" i="26"/>
  <c r="S484" i="26"/>
  <c r="R484" i="26"/>
  <c r="Q484" i="26"/>
  <c r="P484" i="26"/>
  <c r="O484" i="26"/>
  <c r="N484" i="26"/>
  <c r="M484" i="26"/>
  <c r="L484" i="26"/>
  <c r="K484" i="26"/>
  <c r="J484" i="26"/>
  <c r="BP483" i="26"/>
  <c r="BO483" i="26"/>
  <c r="BN483" i="26"/>
  <c r="BM483" i="26"/>
  <c r="BL483" i="26"/>
  <c r="BK483" i="26"/>
  <c r="BJ483" i="26"/>
  <c r="BI483" i="26"/>
  <c r="BH483" i="26"/>
  <c r="BG483" i="26"/>
  <c r="BF483" i="26"/>
  <c r="BE483" i="26"/>
  <c r="BD483" i="26"/>
  <c r="BC483" i="26"/>
  <c r="BB483" i="26"/>
  <c r="BA483" i="26"/>
  <c r="AZ483" i="26"/>
  <c r="AY483" i="26"/>
  <c r="AX483" i="26"/>
  <c r="AW483" i="26"/>
  <c r="AV483" i="26"/>
  <c r="AU483" i="26"/>
  <c r="AT483" i="26"/>
  <c r="AS483" i="26"/>
  <c r="AR483" i="26"/>
  <c r="AQ483" i="26"/>
  <c r="AP483" i="26"/>
  <c r="AO483" i="26"/>
  <c r="AN483" i="26"/>
  <c r="AM483" i="26"/>
  <c r="AL483" i="26"/>
  <c r="AK483" i="26"/>
  <c r="AJ483" i="26"/>
  <c r="AI483" i="26"/>
  <c r="AH483" i="26"/>
  <c r="AG483" i="26"/>
  <c r="AF483" i="26"/>
  <c r="AE483" i="26"/>
  <c r="AD483" i="26"/>
  <c r="AC483" i="26"/>
  <c r="AB483" i="26"/>
  <c r="AA483" i="26"/>
  <c r="Z483" i="26"/>
  <c r="Y483" i="26"/>
  <c r="X483" i="26"/>
  <c r="W483" i="26"/>
  <c r="V483" i="26"/>
  <c r="U483" i="26"/>
  <c r="T483" i="26"/>
  <c r="S483" i="26"/>
  <c r="R483" i="26"/>
  <c r="Q483" i="26"/>
  <c r="P483" i="26"/>
  <c r="O483" i="26"/>
  <c r="N483" i="26"/>
  <c r="M483" i="26"/>
  <c r="L483" i="26"/>
  <c r="K483" i="26"/>
  <c r="J483" i="26"/>
  <c r="BP482" i="26"/>
  <c r="BO482" i="26"/>
  <c r="BN482" i="26"/>
  <c r="BM482" i="26"/>
  <c r="BL482" i="26"/>
  <c r="BK482" i="26"/>
  <c r="BJ482" i="26"/>
  <c r="BI482" i="26"/>
  <c r="BH482" i="26"/>
  <c r="BG482" i="26"/>
  <c r="BF482" i="26"/>
  <c r="BE482" i="26"/>
  <c r="BD482" i="26"/>
  <c r="BC482" i="26"/>
  <c r="BB482" i="26"/>
  <c r="BA482" i="26"/>
  <c r="AZ482" i="26"/>
  <c r="AY482" i="26"/>
  <c r="AX482" i="26"/>
  <c r="AW482" i="26"/>
  <c r="AV482" i="26"/>
  <c r="AU482" i="26"/>
  <c r="AT482" i="26"/>
  <c r="AS482" i="26"/>
  <c r="AR482" i="26"/>
  <c r="AQ482" i="26"/>
  <c r="AP482" i="26"/>
  <c r="AO482" i="26"/>
  <c r="AN482" i="26"/>
  <c r="AM482" i="26"/>
  <c r="AL482" i="26"/>
  <c r="AK482" i="26"/>
  <c r="AJ482" i="26"/>
  <c r="AI482" i="26"/>
  <c r="AH482" i="26"/>
  <c r="AG482" i="26"/>
  <c r="AF482" i="26"/>
  <c r="AE482" i="26"/>
  <c r="AD482" i="26"/>
  <c r="AC482" i="26"/>
  <c r="AB482" i="26"/>
  <c r="AA482" i="26"/>
  <c r="Z482" i="26"/>
  <c r="Y482" i="26"/>
  <c r="X482" i="26"/>
  <c r="W482" i="26"/>
  <c r="V482" i="26"/>
  <c r="U482" i="26"/>
  <c r="T482" i="26"/>
  <c r="S482" i="26"/>
  <c r="R482" i="26"/>
  <c r="Q482" i="26"/>
  <c r="P482" i="26"/>
  <c r="O482" i="26"/>
  <c r="N482" i="26"/>
  <c r="M482" i="26"/>
  <c r="L482" i="26"/>
  <c r="K482" i="26"/>
  <c r="J482" i="26"/>
  <c r="BP481" i="26"/>
  <c r="BO481" i="26"/>
  <c r="BN481" i="26"/>
  <c r="BM481" i="26"/>
  <c r="BL481" i="26"/>
  <c r="BK481" i="26"/>
  <c r="BJ481" i="26"/>
  <c r="BI481" i="26"/>
  <c r="BH481" i="26"/>
  <c r="BG481" i="26"/>
  <c r="BF481" i="26"/>
  <c r="BE481" i="26"/>
  <c r="BD481" i="26"/>
  <c r="BC481" i="26"/>
  <c r="BB481" i="26"/>
  <c r="BA481" i="26"/>
  <c r="AZ481" i="26"/>
  <c r="AY481" i="26"/>
  <c r="AX481" i="26"/>
  <c r="AW481" i="26"/>
  <c r="AV481" i="26"/>
  <c r="AU481" i="26"/>
  <c r="AT481" i="26"/>
  <c r="AS481" i="26"/>
  <c r="AR481" i="26"/>
  <c r="AQ481" i="26"/>
  <c r="AP481" i="26"/>
  <c r="AO481" i="26"/>
  <c r="AN481" i="26"/>
  <c r="AM481" i="26"/>
  <c r="AL481" i="26"/>
  <c r="AK481" i="26"/>
  <c r="AJ481" i="26"/>
  <c r="AI481" i="26"/>
  <c r="AH481" i="26"/>
  <c r="AG481" i="26"/>
  <c r="AF481" i="26"/>
  <c r="AE481" i="26"/>
  <c r="AD481" i="26"/>
  <c r="AC481" i="26"/>
  <c r="AB481" i="26"/>
  <c r="AA481" i="26"/>
  <c r="Z481" i="26"/>
  <c r="Y481" i="26"/>
  <c r="X481" i="26"/>
  <c r="W481" i="26"/>
  <c r="V481" i="26"/>
  <c r="U481" i="26"/>
  <c r="T481" i="26"/>
  <c r="S481" i="26"/>
  <c r="R481" i="26"/>
  <c r="Q481" i="26"/>
  <c r="P481" i="26"/>
  <c r="O481" i="26"/>
  <c r="N481" i="26"/>
  <c r="M481" i="26"/>
  <c r="L481" i="26"/>
  <c r="K481" i="26"/>
  <c r="J481" i="26"/>
  <c r="BP480" i="26"/>
  <c r="BO480" i="26"/>
  <c r="BN480" i="26"/>
  <c r="BM480" i="26"/>
  <c r="BL480" i="26"/>
  <c r="BK480" i="26"/>
  <c r="BJ480" i="26"/>
  <c r="BI480" i="26"/>
  <c r="BH480" i="26"/>
  <c r="BG480" i="26"/>
  <c r="BF480" i="26"/>
  <c r="BE480" i="26"/>
  <c r="BD480" i="26"/>
  <c r="BC480" i="26"/>
  <c r="BB480" i="26"/>
  <c r="BA480" i="26"/>
  <c r="AZ480" i="26"/>
  <c r="AY480" i="26"/>
  <c r="AX480" i="26"/>
  <c r="AW480" i="26"/>
  <c r="AV480" i="26"/>
  <c r="AU480" i="26"/>
  <c r="AT480" i="26"/>
  <c r="AS480" i="26"/>
  <c r="AR480" i="26"/>
  <c r="AQ480" i="26"/>
  <c r="AP480" i="26"/>
  <c r="AO480" i="26"/>
  <c r="AN480" i="26"/>
  <c r="AM480" i="26"/>
  <c r="AL480" i="26"/>
  <c r="AK480" i="26"/>
  <c r="AJ480" i="26"/>
  <c r="AI480" i="26"/>
  <c r="AH480" i="26"/>
  <c r="AG480" i="26"/>
  <c r="AF480" i="26"/>
  <c r="AE480" i="26"/>
  <c r="AD480" i="26"/>
  <c r="AC480" i="26"/>
  <c r="AB480" i="26"/>
  <c r="AA480" i="26"/>
  <c r="Z480" i="26"/>
  <c r="Y480" i="26"/>
  <c r="X480" i="26"/>
  <c r="W480" i="26"/>
  <c r="V480" i="26"/>
  <c r="U480" i="26"/>
  <c r="T480" i="26"/>
  <c r="S480" i="26"/>
  <c r="R480" i="26"/>
  <c r="Q480" i="26"/>
  <c r="P480" i="26"/>
  <c r="O480" i="26"/>
  <c r="N480" i="26"/>
  <c r="M480" i="26"/>
  <c r="L480" i="26"/>
  <c r="K480" i="26"/>
  <c r="J480" i="26"/>
  <c r="BP479" i="26"/>
  <c r="BO479" i="26"/>
  <c r="BN479" i="26"/>
  <c r="BM479" i="26"/>
  <c r="BL479" i="26"/>
  <c r="BK479" i="26"/>
  <c r="BJ479" i="26"/>
  <c r="BI479" i="26"/>
  <c r="BH479" i="26"/>
  <c r="BG479" i="26"/>
  <c r="BF479" i="26"/>
  <c r="BE479" i="26"/>
  <c r="BD479" i="26"/>
  <c r="BC479" i="26"/>
  <c r="BB479" i="26"/>
  <c r="BA479" i="26"/>
  <c r="AZ479" i="26"/>
  <c r="AY479" i="26"/>
  <c r="AX479" i="26"/>
  <c r="AW479" i="26"/>
  <c r="AV479" i="26"/>
  <c r="AU479" i="26"/>
  <c r="AT479" i="26"/>
  <c r="AS479" i="26"/>
  <c r="AR479" i="26"/>
  <c r="AQ479" i="26"/>
  <c r="AP479" i="26"/>
  <c r="AO479" i="26"/>
  <c r="AN479" i="26"/>
  <c r="AM479" i="26"/>
  <c r="AL479" i="26"/>
  <c r="AK479" i="26"/>
  <c r="AJ479" i="26"/>
  <c r="AI479" i="26"/>
  <c r="AH479" i="26"/>
  <c r="AG479" i="26"/>
  <c r="AF479" i="26"/>
  <c r="AE479" i="26"/>
  <c r="AD479" i="26"/>
  <c r="AC479" i="26"/>
  <c r="AB479" i="26"/>
  <c r="AA479" i="26"/>
  <c r="Z479" i="26"/>
  <c r="Y479" i="26"/>
  <c r="X479" i="26"/>
  <c r="W479" i="26"/>
  <c r="V479" i="26"/>
  <c r="U479" i="26"/>
  <c r="T479" i="26"/>
  <c r="S479" i="26"/>
  <c r="R479" i="26"/>
  <c r="Q479" i="26"/>
  <c r="P479" i="26"/>
  <c r="O479" i="26"/>
  <c r="N479" i="26"/>
  <c r="M479" i="26"/>
  <c r="L479" i="26"/>
  <c r="K479" i="26"/>
  <c r="J479" i="26"/>
  <c r="BP478" i="26"/>
  <c r="BO478" i="26"/>
  <c r="BN478" i="26"/>
  <c r="BM478" i="26"/>
  <c r="BL478" i="26"/>
  <c r="BK478" i="26"/>
  <c r="BJ478" i="26"/>
  <c r="BI478" i="26"/>
  <c r="BH478" i="26"/>
  <c r="BG478" i="26"/>
  <c r="BF478" i="26"/>
  <c r="BE478" i="26"/>
  <c r="BD478" i="26"/>
  <c r="BC478" i="26"/>
  <c r="BB478" i="26"/>
  <c r="BA478" i="26"/>
  <c r="AZ478" i="26"/>
  <c r="AY478" i="26"/>
  <c r="AX478" i="26"/>
  <c r="AW478" i="26"/>
  <c r="AV478" i="26"/>
  <c r="AU478" i="26"/>
  <c r="AT478" i="26"/>
  <c r="AS478" i="26"/>
  <c r="AR478" i="26"/>
  <c r="AQ478" i="26"/>
  <c r="AP478" i="26"/>
  <c r="AO478" i="26"/>
  <c r="AN478" i="26"/>
  <c r="AM478" i="26"/>
  <c r="AL478" i="26"/>
  <c r="AK478" i="26"/>
  <c r="AJ478" i="26"/>
  <c r="AI478" i="26"/>
  <c r="AH478" i="26"/>
  <c r="AG478" i="26"/>
  <c r="AF478" i="26"/>
  <c r="AE478" i="26"/>
  <c r="AD478" i="26"/>
  <c r="AC478" i="26"/>
  <c r="AB478" i="26"/>
  <c r="AA478" i="26"/>
  <c r="Z478" i="26"/>
  <c r="Y478" i="26"/>
  <c r="X478" i="26"/>
  <c r="W478" i="26"/>
  <c r="V478" i="26"/>
  <c r="U478" i="26"/>
  <c r="T478" i="26"/>
  <c r="S478" i="26"/>
  <c r="R478" i="26"/>
  <c r="Q478" i="26"/>
  <c r="P478" i="26"/>
  <c r="O478" i="26"/>
  <c r="N478" i="26"/>
  <c r="M478" i="26"/>
  <c r="L478" i="26"/>
  <c r="K478" i="26"/>
  <c r="J478" i="26"/>
  <c r="BP477" i="26"/>
  <c r="BO477" i="26"/>
  <c r="BN477" i="26"/>
  <c r="BM477" i="26"/>
  <c r="BL477" i="26"/>
  <c r="BK477" i="26"/>
  <c r="BJ477" i="26"/>
  <c r="BI477" i="26"/>
  <c r="BH477" i="26"/>
  <c r="BG477" i="26"/>
  <c r="BF477" i="26"/>
  <c r="BE477" i="26"/>
  <c r="BD477" i="26"/>
  <c r="BC477" i="26"/>
  <c r="BB477" i="26"/>
  <c r="BA477" i="26"/>
  <c r="AZ477" i="26"/>
  <c r="AY477" i="26"/>
  <c r="AX477" i="26"/>
  <c r="AW477" i="26"/>
  <c r="AV477" i="26"/>
  <c r="AU477" i="26"/>
  <c r="AT477" i="26"/>
  <c r="AS477" i="26"/>
  <c r="AR477" i="26"/>
  <c r="AQ477" i="26"/>
  <c r="AP477" i="26"/>
  <c r="AO477" i="26"/>
  <c r="AN477" i="26"/>
  <c r="AM477" i="26"/>
  <c r="AL477" i="26"/>
  <c r="AK477" i="26"/>
  <c r="AJ477" i="26"/>
  <c r="AI477" i="26"/>
  <c r="AH477" i="26"/>
  <c r="AG477" i="26"/>
  <c r="AF477" i="26"/>
  <c r="AE477" i="26"/>
  <c r="AD477" i="26"/>
  <c r="AC477" i="26"/>
  <c r="AB477" i="26"/>
  <c r="AA477" i="26"/>
  <c r="Z477" i="26"/>
  <c r="Y477" i="26"/>
  <c r="X477" i="26"/>
  <c r="W477" i="26"/>
  <c r="V477" i="26"/>
  <c r="U477" i="26"/>
  <c r="T477" i="26"/>
  <c r="S477" i="26"/>
  <c r="R477" i="26"/>
  <c r="Q477" i="26"/>
  <c r="P477" i="26"/>
  <c r="O477" i="26"/>
  <c r="N477" i="26"/>
  <c r="M477" i="26"/>
  <c r="L477" i="26"/>
  <c r="K477" i="26"/>
  <c r="J477" i="26"/>
  <c r="BP476" i="26"/>
  <c r="BO476" i="26"/>
  <c r="BN476" i="26"/>
  <c r="BM476" i="26"/>
  <c r="BL476" i="26"/>
  <c r="BK476" i="26"/>
  <c r="BJ476" i="26"/>
  <c r="BI476" i="26"/>
  <c r="BH476" i="26"/>
  <c r="BG476" i="26"/>
  <c r="BF476" i="26"/>
  <c r="BE476" i="26"/>
  <c r="BD476" i="26"/>
  <c r="BC476" i="26"/>
  <c r="BB476" i="26"/>
  <c r="BA476" i="26"/>
  <c r="AZ476" i="26"/>
  <c r="AY476" i="26"/>
  <c r="AX476" i="26"/>
  <c r="AW476" i="26"/>
  <c r="AV476" i="26"/>
  <c r="AU476" i="26"/>
  <c r="AT476" i="26"/>
  <c r="AS476" i="26"/>
  <c r="AR476" i="26"/>
  <c r="AQ476" i="26"/>
  <c r="AP476" i="26"/>
  <c r="AO476" i="26"/>
  <c r="AN476" i="26"/>
  <c r="AM476" i="26"/>
  <c r="AL476" i="26"/>
  <c r="AK476" i="26"/>
  <c r="AJ476" i="26"/>
  <c r="AI476" i="26"/>
  <c r="AH476" i="26"/>
  <c r="AG476" i="26"/>
  <c r="AF476" i="26"/>
  <c r="AE476" i="26"/>
  <c r="AD476" i="26"/>
  <c r="AC476" i="26"/>
  <c r="AB476" i="26"/>
  <c r="AA476" i="26"/>
  <c r="Z476" i="26"/>
  <c r="Y476" i="26"/>
  <c r="X476" i="26"/>
  <c r="W476" i="26"/>
  <c r="V476" i="26"/>
  <c r="U476" i="26"/>
  <c r="T476" i="26"/>
  <c r="S476" i="26"/>
  <c r="R476" i="26"/>
  <c r="Q476" i="26"/>
  <c r="P476" i="26"/>
  <c r="O476" i="26"/>
  <c r="N476" i="26"/>
  <c r="M476" i="26"/>
  <c r="L476" i="26"/>
  <c r="K476" i="26"/>
  <c r="J476" i="26"/>
  <c r="BP475" i="26"/>
  <c r="BO475" i="26"/>
  <c r="BN475" i="26"/>
  <c r="BM475" i="26"/>
  <c r="BL475" i="26"/>
  <c r="BK475" i="26"/>
  <c r="BJ475" i="26"/>
  <c r="BI475" i="26"/>
  <c r="BH475" i="26"/>
  <c r="BG475" i="26"/>
  <c r="BF475" i="26"/>
  <c r="BE475" i="26"/>
  <c r="BD475" i="26"/>
  <c r="BC475" i="26"/>
  <c r="BB475" i="26"/>
  <c r="BA475" i="26"/>
  <c r="AZ475" i="26"/>
  <c r="AY475" i="26"/>
  <c r="AX475" i="26"/>
  <c r="AW475" i="26"/>
  <c r="AV475" i="26"/>
  <c r="AU475" i="26"/>
  <c r="AT475" i="26"/>
  <c r="AS475" i="26"/>
  <c r="AR475" i="26"/>
  <c r="AQ475" i="26"/>
  <c r="AP475" i="26"/>
  <c r="AO475" i="26"/>
  <c r="AN475" i="26"/>
  <c r="AM475" i="26"/>
  <c r="AL475" i="26"/>
  <c r="AK475" i="26"/>
  <c r="AJ475" i="26"/>
  <c r="AI475" i="26"/>
  <c r="AH475" i="26"/>
  <c r="AG475" i="26"/>
  <c r="AF475" i="26"/>
  <c r="AE475" i="26"/>
  <c r="AD475" i="26"/>
  <c r="AC475" i="26"/>
  <c r="AB475" i="26"/>
  <c r="AA475" i="26"/>
  <c r="Z475" i="26"/>
  <c r="Y475" i="26"/>
  <c r="X475" i="26"/>
  <c r="W475" i="26"/>
  <c r="V475" i="26"/>
  <c r="U475" i="26"/>
  <c r="T475" i="26"/>
  <c r="S475" i="26"/>
  <c r="R475" i="26"/>
  <c r="Q475" i="26"/>
  <c r="P475" i="26"/>
  <c r="O475" i="26"/>
  <c r="N475" i="26"/>
  <c r="M475" i="26"/>
  <c r="L475" i="26"/>
  <c r="K475" i="26"/>
  <c r="J475" i="26"/>
  <c r="BP474" i="26"/>
  <c r="BO474" i="26"/>
  <c r="BN474" i="26"/>
  <c r="BM474" i="26"/>
  <c r="BL474" i="26"/>
  <c r="BK474" i="26"/>
  <c r="BJ474" i="26"/>
  <c r="BI474" i="26"/>
  <c r="BH474" i="26"/>
  <c r="BG474" i="26"/>
  <c r="BF474" i="26"/>
  <c r="BE474" i="26"/>
  <c r="BD474" i="26"/>
  <c r="BC474" i="26"/>
  <c r="BB474" i="26"/>
  <c r="BA474" i="26"/>
  <c r="AZ474" i="26"/>
  <c r="AY474" i="26"/>
  <c r="AX474" i="26"/>
  <c r="AW474" i="26"/>
  <c r="AV474" i="26"/>
  <c r="AU474" i="26"/>
  <c r="AT474" i="26"/>
  <c r="AS474" i="26"/>
  <c r="AR474" i="26"/>
  <c r="AQ474" i="26"/>
  <c r="AP474" i="26"/>
  <c r="AO474" i="26"/>
  <c r="AN474" i="26"/>
  <c r="AM474" i="26"/>
  <c r="AL474" i="26"/>
  <c r="AK474" i="26"/>
  <c r="AJ474" i="26"/>
  <c r="AI474" i="26"/>
  <c r="AH474" i="26"/>
  <c r="AG474" i="26"/>
  <c r="AF474" i="26"/>
  <c r="AE474" i="26"/>
  <c r="AD474" i="26"/>
  <c r="AC474" i="26"/>
  <c r="AB474" i="26"/>
  <c r="AA474" i="26"/>
  <c r="Z474" i="26"/>
  <c r="Y474" i="26"/>
  <c r="X474" i="26"/>
  <c r="W474" i="26"/>
  <c r="V474" i="26"/>
  <c r="U474" i="26"/>
  <c r="T474" i="26"/>
  <c r="S474" i="26"/>
  <c r="R474" i="26"/>
  <c r="Q474" i="26"/>
  <c r="P474" i="26"/>
  <c r="O474" i="26"/>
  <c r="N474" i="26"/>
  <c r="M474" i="26"/>
  <c r="L474" i="26"/>
  <c r="K474" i="26"/>
  <c r="J474" i="26"/>
  <c r="BP473" i="26"/>
  <c r="BO473" i="26"/>
  <c r="BN473" i="26"/>
  <c r="BM473" i="26"/>
  <c r="BL473" i="26"/>
  <c r="BK473" i="26"/>
  <c r="BJ473" i="26"/>
  <c r="BI473" i="26"/>
  <c r="BH473" i="26"/>
  <c r="BG473" i="26"/>
  <c r="BF473" i="26"/>
  <c r="BE473" i="26"/>
  <c r="BD473" i="26"/>
  <c r="BC473" i="26"/>
  <c r="BB473" i="26"/>
  <c r="BA473" i="26"/>
  <c r="AZ473" i="26"/>
  <c r="AY473" i="26"/>
  <c r="AX473" i="26"/>
  <c r="AW473" i="26"/>
  <c r="AV473" i="26"/>
  <c r="AU473" i="26"/>
  <c r="AT473" i="26"/>
  <c r="AS473" i="26"/>
  <c r="AR473" i="26"/>
  <c r="AQ473" i="26"/>
  <c r="AP473" i="26"/>
  <c r="AO473" i="26"/>
  <c r="AN473" i="26"/>
  <c r="AM473" i="26"/>
  <c r="AL473" i="26"/>
  <c r="AK473" i="26"/>
  <c r="AJ473" i="26"/>
  <c r="AI473" i="26"/>
  <c r="AH473" i="26"/>
  <c r="AG473" i="26"/>
  <c r="AF473" i="26"/>
  <c r="AE473" i="26"/>
  <c r="AD473" i="26"/>
  <c r="AC473" i="26"/>
  <c r="AB473" i="26"/>
  <c r="AA473" i="26"/>
  <c r="Z473" i="26"/>
  <c r="Y473" i="26"/>
  <c r="X473" i="26"/>
  <c r="W473" i="26"/>
  <c r="V473" i="26"/>
  <c r="U473" i="26"/>
  <c r="T473" i="26"/>
  <c r="S473" i="26"/>
  <c r="R473" i="26"/>
  <c r="Q473" i="26"/>
  <c r="P473" i="26"/>
  <c r="O473" i="26"/>
  <c r="N473" i="26"/>
  <c r="M473" i="26"/>
  <c r="L473" i="26"/>
  <c r="K473" i="26"/>
  <c r="J473" i="26"/>
  <c r="BP472" i="26"/>
  <c r="BO472" i="26"/>
  <c r="BN472" i="26"/>
  <c r="BM472" i="26"/>
  <c r="BL472" i="26"/>
  <c r="BK472" i="26"/>
  <c r="BJ472" i="26"/>
  <c r="BI472" i="26"/>
  <c r="BH472" i="26"/>
  <c r="BG472" i="26"/>
  <c r="BF472" i="26"/>
  <c r="BE472" i="26"/>
  <c r="BD472" i="26"/>
  <c r="BC472" i="26"/>
  <c r="BB472" i="26"/>
  <c r="BA472" i="26"/>
  <c r="AZ472" i="26"/>
  <c r="AY472" i="26"/>
  <c r="AX472" i="26"/>
  <c r="AW472" i="26"/>
  <c r="AV472" i="26"/>
  <c r="AU472" i="26"/>
  <c r="AT472" i="26"/>
  <c r="AS472" i="26"/>
  <c r="AR472" i="26"/>
  <c r="AQ472" i="26"/>
  <c r="AP472" i="26"/>
  <c r="AO472" i="26"/>
  <c r="AN472" i="26"/>
  <c r="AM472" i="26"/>
  <c r="AL472" i="26"/>
  <c r="AK472" i="26"/>
  <c r="AJ472" i="26"/>
  <c r="AI472" i="26"/>
  <c r="AH472" i="26"/>
  <c r="AG472" i="26"/>
  <c r="AF472" i="26"/>
  <c r="AE472" i="26"/>
  <c r="AD472" i="26"/>
  <c r="AC472" i="26"/>
  <c r="AB472" i="26"/>
  <c r="AA472" i="26"/>
  <c r="Z472" i="26"/>
  <c r="Y472" i="26"/>
  <c r="X472" i="26"/>
  <c r="W472" i="26"/>
  <c r="V472" i="26"/>
  <c r="U472" i="26"/>
  <c r="T472" i="26"/>
  <c r="S472" i="26"/>
  <c r="R472" i="26"/>
  <c r="Q472" i="26"/>
  <c r="P472" i="26"/>
  <c r="O472" i="26"/>
  <c r="N472" i="26"/>
  <c r="M472" i="26"/>
  <c r="L472" i="26"/>
  <c r="K472" i="26"/>
  <c r="J472" i="26"/>
  <c r="BP471" i="26"/>
  <c r="BO471" i="26"/>
  <c r="BN471" i="26"/>
  <c r="BM471" i="26"/>
  <c r="BL471" i="26"/>
  <c r="BK471" i="26"/>
  <c r="BJ471" i="26"/>
  <c r="BI471" i="26"/>
  <c r="BH471" i="26"/>
  <c r="BG471" i="26"/>
  <c r="BF471" i="26"/>
  <c r="BE471" i="26"/>
  <c r="BD471" i="26"/>
  <c r="BC471" i="26"/>
  <c r="BB471" i="26"/>
  <c r="BA471" i="26"/>
  <c r="AZ471" i="26"/>
  <c r="AY471" i="26"/>
  <c r="AX471" i="26"/>
  <c r="AW471" i="26"/>
  <c r="AV471" i="26"/>
  <c r="AU471" i="26"/>
  <c r="AT471" i="26"/>
  <c r="AS471" i="26"/>
  <c r="AR471" i="26"/>
  <c r="AQ471" i="26"/>
  <c r="AP471" i="26"/>
  <c r="AO471" i="26"/>
  <c r="AN471" i="26"/>
  <c r="AM471" i="26"/>
  <c r="AL471" i="26"/>
  <c r="AK471" i="26"/>
  <c r="AJ471" i="26"/>
  <c r="AI471" i="26"/>
  <c r="AH471" i="26"/>
  <c r="AG471" i="26"/>
  <c r="AF471" i="26"/>
  <c r="AE471" i="26"/>
  <c r="AD471" i="26"/>
  <c r="AC471" i="26"/>
  <c r="AB471" i="26"/>
  <c r="AA471" i="26"/>
  <c r="Z471" i="26"/>
  <c r="Y471" i="26"/>
  <c r="X471" i="26"/>
  <c r="W471" i="26"/>
  <c r="V471" i="26"/>
  <c r="U471" i="26"/>
  <c r="T471" i="26"/>
  <c r="S471" i="26"/>
  <c r="R471" i="26"/>
  <c r="Q471" i="26"/>
  <c r="P471" i="26"/>
  <c r="O471" i="26"/>
  <c r="N471" i="26"/>
  <c r="M471" i="26"/>
  <c r="L471" i="26"/>
  <c r="K471" i="26"/>
  <c r="J471" i="26"/>
  <c r="BP470" i="26"/>
  <c r="BO470" i="26"/>
  <c r="BN470" i="26"/>
  <c r="BM470" i="26"/>
  <c r="BL470" i="26"/>
  <c r="BK470" i="26"/>
  <c r="BJ470" i="26"/>
  <c r="BI470" i="26"/>
  <c r="BH470" i="26"/>
  <c r="BG470" i="26"/>
  <c r="BF470" i="26"/>
  <c r="BE470" i="26"/>
  <c r="BD470" i="26"/>
  <c r="BC470" i="26"/>
  <c r="BB470" i="26"/>
  <c r="BA470" i="26"/>
  <c r="AZ470" i="26"/>
  <c r="AY470" i="26"/>
  <c r="AX470" i="26"/>
  <c r="AW470" i="26"/>
  <c r="AV470" i="26"/>
  <c r="AU470" i="26"/>
  <c r="AT470" i="26"/>
  <c r="AS470" i="26"/>
  <c r="AR470" i="26"/>
  <c r="AQ470" i="26"/>
  <c r="AP470" i="26"/>
  <c r="AO470" i="26"/>
  <c r="AN470" i="26"/>
  <c r="AM470" i="26"/>
  <c r="AL470" i="26"/>
  <c r="AK470" i="26"/>
  <c r="AJ470" i="26"/>
  <c r="AI470" i="26"/>
  <c r="AH470" i="26"/>
  <c r="AG470" i="26"/>
  <c r="AF470" i="26"/>
  <c r="AE470" i="26"/>
  <c r="AD470" i="26"/>
  <c r="AC470" i="26"/>
  <c r="AB470" i="26"/>
  <c r="AA470" i="26"/>
  <c r="Z470" i="26"/>
  <c r="Y470" i="26"/>
  <c r="X470" i="26"/>
  <c r="W470" i="26"/>
  <c r="V470" i="26"/>
  <c r="U470" i="26"/>
  <c r="T470" i="26"/>
  <c r="S470" i="26"/>
  <c r="R470" i="26"/>
  <c r="Q470" i="26"/>
  <c r="P470" i="26"/>
  <c r="O470" i="26"/>
  <c r="N470" i="26"/>
  <c r="M470" i="26"/>
  <c r="L470" i="26"/>
  <c r="K470" i="26"/>
  <c r="J470" i="26"/>
  <c r="BP469" i="26"/>
  <c r="BO469" i="26"/>
  <c r="BN469" i="26"/>
  <c r="BM469" i="26"/>
  <c r="BL469" i="26"/>
  <c r="BK469" i="26"/>
  <c r="BJ469" i="26"/>
  <c r="BI469" i="26"/>
  <c r="BH469" i="26"/>
  <c r="BG469" i="26"/>
  <c r="BF469" i="26"/>
  <c r="BE469" i="26"/>
  <c r="BD469" i="26"/>
  <c r="BC469" i="26"/>
  <c r="BB469" i="26"/>
  <c r="BA469" i="26"/>
  <c r="AZ469" i="26"/>
  <c r="AY469" i="26"/>
  <c r="AX469" i="26"/>
  <c r="AW469" i="26"/>
  <c r="AV469" i="26"/>
  <c r="AU469" i="26"/>
  <c r="AT469" i="26"/>
  <c r="AS469" i="26"/>
  <c r="AR469" i="26"/>
  <c r="AQ469" i="26"/>
  <c r="AP469" i="26"/>
  <c r="AO469" i="26"/>
  <c r="AN469" i="26"/>
  <c r="AM469" i="26"/>
  <c r="AL469" i="26"/>
  <c r="AK469" i="26"/>
  <c r="AJ469" i="26"/>
  <c r="AI469" i="26"/>
  <c r="AH469" i="26"/>
  <c r="AG469" i="26"/>
  <c r="AF469" i="26"/>
  <c r="AE469" i="26"/>
  <c r="AD469" i="26"/>
  <c r="AC469" i="26"/>
  <c r="AB469" i="26"/>
  <c r="AA469" i="26"/>
  <c r="Z469" i="26"/>
  <c r="Y469" i="26"/>
  <c r="X469" i="26"/>
  <c r="W469" i="26"/>
  <c r="V469" i="26"/>
  <c r="U469" i="26"/>
  <c r="T469" i="26"/>
  <c r="S469" i="26"/>
  <c r="R469" i="26"/>
  <c r="Q469" i="26"/>
  <c r="P469" i="26"/>
  <c r="O469" i="26"/>
  <c r="N469" i="26"/>
  <c r="M469" i="26"/>
  <c r="L469" i="26"/>
  <c r="K469" i="26"/>
  <c r="J469" i="26"/>
  <c r="BP468" i="26"/>
  <c r="BO468" i="26"/>
  <c r="BN468" i="26"/>
  <c r="BM468" i="26"/>
  <c r="BL468" i="26"/>
  <c r="BK468" i="26"/>
  <c r="BJ468" i="26"/>
  <c r="BI468" i="26"/>
  <c r="BH468" i="26"/>
  <c r="BG468" i="26"/>
  <c r="BF468" i="26"/>
  <c r="BE468" i="26"/>
  <c r="BD468" i="26"/>
  <c r="BC468" i="26"/>
  <c r="BB468" i="26"/>
  <c r="BA468" i="26"/>
  <c r="AZ468" i="26"/>
  <c r="AY468" i="26"/>
  <c r="AX468" i="26"/>
  <c r="AW468" i="26"/>
  <c r="AV468" i="26"/>
  <c r="AU468" i="26"/>
  <c r="AT468" i="26"/>
  <c r="AS468" i="26"/>
  <c r="AR468" i="26"/>
  <c r="AQ468" i="26"/>
  <c r="AP468" i="26"/>
  <c r="AO468" i="26"/>
  <c r="AN468" i="26"/>
  <c r="AM468" i="26"/>
  <c r="AL468" i="26"/>
  <c r="AK468" i="26"/>
  <c r="AJ468" i="26"/>
  <c r="AI468" i="26"/>
  <c r="AH468" i="26"/>
  <c r="AG468" i="26"/>
  <c r="AF468" i="26"/>
  <c r="AE468" i="26"/>
  <c r="AD468" i="26"/>
  <c r="AC468" i="26"/>
  <c r="AB468" i="26"/>
  <c r="AA468" i="26"/>
  <c r="Z468" i="26"/>
  <c r="Y468" i="26"/>
  <c r="X468" i="26"/>
  <c r="W468" i="26"/>
  <c r="V468" i="26"/>
  <c r="U468" i="26"/>
  <c r="T468" i="26"/>
  <c r="S468" i="26"/>
  <c r="R468" i="26"/>
  <c r="Q468" i="26"/>
  <c r="P468" i="26"/>
  <c r="O468" i="26"/>
  <c r="N468" i="26"/>
  <c r="M468" i="26"/>
  <c r="L468" i="26"/>
  <c r="K468" i="26"/>
  <c r="J468" i="26"/>
  <c r="BP467" i="26"/>
  <c r="BO467" i="26"/>
  <c r="BN467" i="26"/>
  <c r="BM467" i="26"/>
  <c r="BL467" i="26"/>
  <c r="BK467" i="26"/>
  <c r="BJ467" i="26"/>
  <c r="BI467" i="26"/>
  <c r="BH467" i="26"/>
  <c r="BG467" i="26"/>
  <c r="BF467" i="26"/>
  <c r="BE467" i="26"/>
  <c r="BD467" i="26"/>
  <c r="BC467" i="26"/>
  <c r="BB467" i="26"/>
  <c r="BA467" i="26"/>
  <c r="AZ467" i="26"/>
  <c r="AY467" i="26"/>
  <c r="AX467" i="26"/>
  <c r="AW467" i="26"/>
  <c r="AV467" i="26"/>
  <c r="AU467" i="26"/>
  <c r="AT467" i="26"/>
  <c r="AS467" i="26"/>
  <c r="AR467" i="26"/>
  <c r="AQ467" i="26"/>
  <c r="AP467" i="26"/>
  <c r="AO467" i="26"/>
  <c r="AN467" i="26"/>
  <c r="AM467" i="26"/>
  <c r="AL467" i="26"/>
  <c r="AK467" i="26"/>
  <c r="AJ467" i="26"/>
  <c r="AI467" i="26"/>
  <c r="AH467" i="26"/>
  <c r="AG467" i="26"/>
  <c r="AF467" i="26"/>
  <c r="AE467" i="26"/>
  <c r="AD467" i="26"/>
  <c r="AC467" i="26"/>
  <c r="AB467" i="26"/>
  <c r="AA467" i="26"/>
  <c r="Z467" i="26"/>
  <c r="Y467" i="26"/>
  <c r="X467" i="26"/>
  <c r="W467" i="26"/>
  <c r="V467" i="26"/>
  <c r="U467" i="26"/>
  <c r="T467" i="26"/>
  <c r="S467" i="26"/>
  <c r="R467" i="26"/>
  <c r="Q467" i="26"/>
  <c r="P467" i="26"/>
  <c r="O467" i="26"/>
  <c r="N467" i="26"/>
  <c r="M467" i="26"/>
  <c r="L467" i="26"/>
  <c r="K467" i="26"/>
  <c r="J467" i="26"/>
  <c r="BP466" i="26"/>
  <c r="BO466" i="26"/>
  <c r="BN466" i="26"/>
  <c r="BM466" i="26"/>
  <c r="BL466" i="26"/>
  <c r="BK466" i="26"/>
  <c r="BJ466" i="26"/>
  <c r="BI466" i="26"/>
  <c r="BH466" i="26"/>
  <c r="BG466" i="26"/>
  <c r="BF466" i="26"/>
  <c r="BE466" i="26"/>
  <c r="BD466" i="26"/>
  <c r="BC466" i="26"/>
  <c r="BB466" i="26"/>
  <c r="BA466" i="26"/>
  <c r="AZ466" i="26"/>
  <c r="AY466" i="26"/>
  <c r="AX466" i="26"/>
  <c r="AW466" i="26"/>
  <c r="AV466" i="26"/>
  <c r="AU466" i="26"/>
  <c r="AT466" i="26"/>
  <c r="AS466" i="26"/>
  <c r="AR466" i="26"/>
  <c r="AQ466" i="26"/>
  <c r="AP466" i="26"/>
  <c r="AO466" i="26"/>
  <c r="AN466" i="26"/>
  <c r="AM466" i="26"/>
  <c r="AL466" i="26"/>
  <c r="AK466" i="26"/>
  <c r="AJ466" i="26"/>
  <c r="AI466" i="26"/>
  <c r="AH466" i="26"/>
  <c r="AG466" i="26"/>
  <c r="AF466" i="26"/>
  <c r="AE466" i="26"/>
  <c r="AD466" i="26"/>
  <c r="AC466" i="26"/>
  <c r="AB466" i="26"/>
  <c r="AA466" i="26"/>
  <c r="Z466" i="26"/>
  <c r="Y466" i="26"/>
  <c r="X466" i="26"/>
  <c r="W466" i="26"/>
  <c r="V466" i="26"/>
  <c r="U466" i="26"/>
  <c r="T466" i="26"/>
  <c r="S466" i="26"/>
  <c r="R466" i="26"/>
  <c r="Q466" i="26"/>
  <c r="P466" i="26"/>
  <c r="O466" i="26"/>
  <c r="N466" i="26"/>
  <c r="M466" i="26"/>
  <c r="L466" i="26"/>
  <c r="K466" i="26"/>
  <c r="J466" i="26"/>
  <c r="BP465" i="26"/>
  <c r="BO465" i="26"/>
  <c r="BN465" i="26"/>
  <c r="BM465" i="26"/>
  <c r="BL465" i="26"/>
  <c r="BK465" i="26"/>
  <c r="BJ465" i="26"/>
  <c r="BI465" i="26"/>
  <c r="BH465" i="26"/>
  <c r="BG465" i="26"/>
  <c r="BF465" i="26"/>
  <c r="BE465" i="26"/>
  <c r="BD465" i="26"/>
  <c r="BC465" i="26"/>
  <c r="BB465" i="26"/>
  <c r="BA465" i="26"/>
  <c r="AZ465" i="26"/>
  <c r="AY465" i="26"/>
  <c r="AX465" i="26"/>
  <c r="AW465" i="26"/>
  <c r="AV465" i="26"/>
  <c r="AU465" i="26"/>
  <c r="AT465" i="26"/>
  <c r="AS465" i="26"/>
  <c r="AR465" i="26"/>
  <c r="AQ465" i="26"/>
  <c r="AP465" i="26"/>
  <c r="AO465" i="26"/>
  <c r="AN465" i="26"/>
  <c r="AM465" i="26"/>
  <c r="AL465" i="26"/>
  <c r="AK465" i="26"/>
  <c r="AJ465" i="26"/>
  <c r="AI465" i="26"/>
  <c r="AH465" i="26"/>
  <c r="AG465" i="26"/>
  <c r="AF465" i="26"/>
  <c r="AE465" i="26"/>
  <c r="AD465" i="26"/>
  <c r="AC465" i="26"/>
  <c r="AB465" i="26"/>
  <c r="AA465" i="26"/>
  <c r="Z465" i="26"/>
  <c r="Y465" i="26"/>
  <c r="X465" i="26"/>
  <c r="W465" i="26"/>
  <c r="V465" i="26"/>
  <c r="U465" i="26"/>
  <c r="T465" i="26"/>
  <c r="S465" i="26"/>
  <c r="R465" i="26"/>
  <c r="Q465" i="26"/>
  <c r="P465" i="26"/>
  <c r="O465" i="26"/>
  <c r="N465" i="26"/>
  <c r="M465" i="26"/>
  <c r="L465" i="26"/>
  <c r="K465" i="26"/>
  <c r="J465" i="26"/>
  <c r="BP464" i="26"/>
  <c r="BO464" i="26"/>
  <c r="BN464" i="26"/>
  <c r="BM464" i="26"/>
  <c r="BL464" i="26"/>
  <c r="BK464" i="26"/>
  <c r="BJ464" i="26"/>
  <c r="BI464" i="26"/>
  <c r="BH464" i="26"/>
  <c r="BG464" i="26"/>
  <c r="BF464" i="26"/>
  <c r="BE464" i="26"/>
  <c r="BD464" i="26"/>
  <c r="BC464" i="26"/>
  <c r="BB464" i="26"/>
  <c r="BA464" i="26"/>
  <c r="AZ464" i="26"/>
  <c r="AY464" i="26"/>
  <c r="AX464" i="26"/>
  <c r="AW464" i="26"/>
  <c r="AV464" i="26"/>
  <c r="AU464" i="26"/>
  <c r="AT464" i="26"/>
  <c r="AS464" i="26"/>
  <c r="AR464" i="26"/>
  <c r="AQ464" i="26"/>
  <c r="AP464" i="26"/>
  <c r="AO464" i="26"/>
  <c r="AN464" i="26"/>
  <c r="AM464" i="26"/>
  <c r="AL464" i="26"/>
  <c r="AK464" i="26"/>
  <c r="AJ464" i="26"/>
  <c r="AI464" i="26"/>
  <c r="AH464" i="26"/>
  <c r="AG464" i="26"/>
  <c r="AF464" i="26"/>
  <c r="AE464" i="26"/>
  <c r="AD464" i="26"/>
  <c r="AC464" i="26"/>
  <c r="AB464" i="26"/>
  <c r="AA464" i="26"/>
  <c r="Z464" i="26"/>
  <c r="Y464" i="26"/>
  <c r="X464" i="26"/>
  <c r="W464" i="26"/>
  <c r="V464" i="26"/>
  <c r="U464" i="26"/>
  <c r="T464" i="26"/>
  <c r="S464" i="26"/>
  <c r="R464" i="26"/>
  <c r="Q464" i="26"/>
  <c r="P464" i="26"/>
  <c r="O464" i="26"/>
  <c r="N464" i="26"/>
  <c r="M464" i="26"/>
  <c r="L464" i="26"/>
  <c r="K464" i="26"/>
  <c r="J464" i="26"/>
  <c r="BP463" i="26"/>
  <c r="BO463" i="26"/>
  <c r="BN463" i="26"/>
  <c r="BM463" i="26"/>
  <c r="BL463" i="26"/>
  <c r="BK463" i="26"/>
  <c r="BJ463" i="26"/>
  <c r="BI463" i="26"/>
  <c r="BH463" i="26"/>
  <c r="BG463" i="26"/>
  <c r="BF463" i="26"/>
  <c r="BE463" i="26"/>
  <c r="BD463" i="26"/>
  <c r="BC463" i="26"/>
  <c r="BB463" i="26"/>
  <c r="BA463" i="26"/>
  <c r="AZ463" i="26"/>
  <c r="AY463" i="26"/>
  <c r="AX463" i="26"/>
  <c r="AW463" i="26"/>
  <c r="AV463" i="26"/>
  <c r="AU463" i="26"/>
  <c r="AT463" i="26"/>
  <c r="AS463" i="26"/>
  <c r="AR463" i="26"/>
  <c r="AQ463" i="26"/>
  <c r="AP463" i="26"/>
  <c r="AO463" i="26"/>
  <c r="AN463" i="26"/>
  <c r="AM463" i="26"/>
  <c r="AL463" i="26"/>
  <c r="AK463" i="26"/>
  <c r="AJ463" i="26"/>
  <c r="AI463" i="26"/>
  <c r="AH463" i="26"/>
  <c r="AG463" i="26"/>
  <c r="AF463" i="26"/>
  <c r="AE463" i="26"/>
  <c r="AD463" i="26"/>
  <c r="AC463" i="26"/>
  <c r="AB463" i="26"/>
  <c r="AA463" i="26"/>
  <c r="Z463" i="26"/>
  <c r="Y463" i="26"/>
  <c r="X463" i="26"/>
  <c r="W463" i="26"/>
  <c r="V463" i="26"/>
  <c r="U463" i="26"/>
  <c r="T463" i="26"/>
  <c r="S463" i="26"/>
  <c r="R463" i="26"/>
  <c r="Q463" i="26"/>
  <c r="P463" i="26"/>
  <c r="O463" i="26"/>
  <c r="N463" i="26"/>
  <c r="M463" i="26"/>
  <c r="L463" i="26"/>
  <c r="K463" i="26"/>
  <c r="J463" i="26"/>
  <c r="BP462" i="26"/>
  <c r="BO462" i="26"/>
  <c r="BN462" i="26"/>
  <c r="BM462" i="26"/>
  <c r="BL462" i="26"/>
  <c r="BK462" i="26"/>
  <c r="BJ462" i="26"/>
  <c r="BI462" i="26"/>
  <c r="BH462" i="26"/>
  <c r="BG462" i="26"/>
  <c r="BF462" i="26"/>
  <c r="BE462" i="26"/>
  <c r="BD462" i="26"/>
  <c r="BC462" i="26"/>
  <c r="BB462" i="26"/>
  <c r="BA462" i="26"/>
  <c r="AZ462" i="26"/>
  <c r="AY462" i="26"/>
  <c r="AX462" i="26"/>
  <c r="AW462" i="26"/>
  <c r="AV462" i="26"/>
  <c r="AU462" i="26"/>
  <c r="AT462" i="26"/>
  <c r="AS462" i="26"/>
  <c r="AR462" i="26"/>
  <c r="AQ462" i="26"/>
  <c r="AP462" i="26"/>
  <c r="AO462" i="26"/>
  <c r="AN462" i="26"/>
  <c r="AM462" i="26"/>
  <c r="AL462" i="26"/>
  <c r="AK462" i="26"/>
  <c r="AJ462" i="26"/>
  <c r="AI462" i="26"/>
  <c r="AH462" i="26"/>
  <c r="AG462" i="26"/>
  <c r="AF462" i="26"/>
  <c r="AE462" i="26"/>
  <c r="AD462" i="26"/>
  <c r="AC462" i="26"/>
  <c r="AB462" i="26"/>
  <c r="AA462" i="26"/>
  <c r="Z462" i="26"/>
  <c r="Y462" i="26"/>
  <c r="X462" i="26"/>
  <c r="W462" i="26"/>
  <c r="V462" i="26"/>
  <c r="U462" i="26"/>
  <c r="T462" i="26"/>
  <c r="S462" i="26"/>
  <c r="R462" i="26"/>
  <c r="Q462" i="26"/>
  <c r="P462" i="26"/>
  <c r="O462" i="26"/>
  <c r="N462" i="26"/>
  <c r="M462" i="26"/>
  <c r="L462" i="26"/>
  <c r="K462" i="26"/>
  <c r="J462" i="26"/>
  <c r="BP461" i="26"/>
  <c r="BO461" i="26"/>
  <c r="BN461" i="26"/>
  <c r="BM461" i="26"/>
  <c r="BL461" i="26"/>
  <c r="BK461" i="26"/>
  <c r="BJ461" i="26"/>
  <c r="BI461" i="26"/>
  <c r="BH461" i="26"/>
  <c r="BG461" i="26"/>
  <c r="BF461" i="26"/>
  <c r="BE461" i="26"/>
  <c r="BD461" i="26"/>
  <c r="BC461" i="26"/>
  <c r="BB461" i="26"/>
  <c r="BA461" i="26"/>
  <c r="AZ461" i="26"/>
  <c r="AY461" i="26"/>
  <c r="AX461" i="26"/>
  <c r="AW461" i="26"/>
  <c r="AV461" i="26"/>
  <c r="AU461" i="26"/>
  <c r="AT461" i="26"/>
  <c r="AS461" i="26"/>
  <c r="AR461" i="26"/>
  <c r="AQ461" i="26"/>
  <c r="AP461" i="26"/>
  <c r="AO461" i="26"/>
  <c r="AN461" i="26"/>
  <c r="AM461" i="26"/>
  <c r="AL461" i="26"/>
  <c r="AK461" i="26"/>
  <c r="AJ461" i="26"/>
  <c r="AI461" i="26"/>
  <c r="AH461" i="26"/>
  <c r="AG461" i="26"/>
  <c r="AF461" i="26"/>
  <c r="AE461" i="26"/>
  <c r="AD461" i="26"/>
  <c r="AC461" i="26"/>
  <c r="AB461" i="26"/>
  <c r="AA461" i="26"/>
  <c r="Z461" i="26"/>
  <c r="Y461" i="26"/>
  <c r="X461" i="26"/>
  <c r="W461" i="26"/>
  <c r="V461" i="26"/>
  <c r="U461" i="26"/>
  <c r="T461" i="26"/>
  <c r="S461" i="26"/>
  <c r="R461" i="26"/>
  <c r="Q461" i="26"/>
  <c r="P461" i="26"/>
  <c r="O461" i="26"/>
  <c r="N461" i="26"/>
  <c r="M461" i="26"/>
  <c r="L461" i="26"/>
  <c r="K461" i="26"/>
  <c r="J461" i="26"/>
  <c r="BP460" i="26"/>
  <c r="BO460" i="26"/>
  <c r="BN460" i="26"/>
  <c r="BM460" i="26"/>
  <c r="BL460" i="26"/>
  <c r="BK460" i="26"/>
  <c r="BJ460" i="26"/>
  <c r="BI460" i="26"/>
  <c r="BH460" i="26"/>
  <c r="BG460" i="26"/>
  <c r="BF460" i="26"/>
  <c r="BE460" i="26"/>
  <c r="BD460" i="26"/>
  <c r="BC460" i="26"/>
  <c r="BB460" i="26"/>
  <c r="BA460" i="26"/>
  <c r="AZ460" i="26"/>
  <c r="AY460" i="26"/>
  <c r="AX460" i="26"/>
  <c r="AW460" i="26"/>
  <c r="AV460" i="26"/>
  <c r="AU460" i="26"/>
  <c r="AT460" i="26"/>
  <c r="AS460" i="26"/>
  <c r="AR460" i="26"/>
  <c r="AQ460" i="26"/>
  <c r="AP460" i="26"/>
  <c r="AO460" i="26"/>
  <c r="AN460" i="26"/>
  <c r="AM460" i="26"/>
  <c r="AL460" i="26"/>
  <c r="AK460" i="26"/>
  <c r="AJ460" i="26"/>
  <c r="AI460" i="26"/>
  <c r="AH460" i="26"/>
  <c r="AG460" i="26"/>
  <c r="AF460" i="26"/>
  <c r="AE460" i="26"/>
  <c r="AD460" i="26"/>
  <c r="AC460" i="26"/>
  <c r="AB460" i="26"/>
  <c r="AA460" i="26"/>
  <c r="Z460" i="26"/>
  <c r="Y460" i="26"/>
  <c r="X460" i="26"/>
  <c r="W460" i="26"/>
  <c r="V460" i="26"/>
  <c r="U460" i="26"/>
  <c r="T460" i="26"/>
  <c r="S460" i="26"/>
  <c r="R460" i="26"/>
  <c r="Q460" i="26"/>
  <c r="P460" i="26"/>
  <c r="O460" i="26"/>
  <c r="N460" i="26"/>
  <c r="M460" i="26"/>
  <c r="L460" i="26"/>
  <c r="K460" i="26"/>
  <c r="J460" i="26"/>
  <c r="BP459" i="26"/>
  <c r="BO459" i="26"/>
  <c r="BN459" i="26"/>
  <c r="BM459" i="26"/>
  <c r="BL459" i="26"/>
  <c r="BK459" i="26"/>
  <c r="BJ459" i="26"/>
  <c r="BI459" i="26"/>
  <c r="BH459" i="26"/>
  <c r="BG459" i="26"/>
  <c r="BF459" i="26"/>
  <c r="BE459" i="26"/>
  <c r="BD459" i="26"/>
  <c r="BC459" i="26"/>
  <c r="BB459" i="26"/>
  <c r="BA459" i="26"/>
  <c r="AZ459" i="26"/>
  <c r="AY459" i="26"/>
  <c r="AX459" i="26"/>
  <c r="AW459" i="26"/>
  <c r="AV459" i="26"/>
  <c r="AU459" i="26"/>
  <c r="AT459" i="26"/>
  <c r="AS459" i="26"/>
  <c r="AR459" i="26"/>
  <c r="AQ459" i="26"/>
  <c r="AP459" i="26"/>
  <c r="AO459" i="26"/>
  <c r="AN459" i="26"/>
  <c r="AM459" i="26"/>
  <c r="AL459" i="26"/>
  <c r="AK459" i="26"/>
  <c r="AJ459" i="26"/>
  <c r="AI459" i="26"/>
  <c r="AH459" i="26"/>
  <c r="AG459" i="26"/>
  <c r="AF459" i="26"/>
  <c r="AE459" i="26"/>
  <c r="AD459" i="26"/>
  <c r="AC459" i="26"/>
  <c r="AB459" i="26"/>
  <c r="AA459" i="26"/>
  <c r="Z459" i="26"/>
  <c r="Y459" i="26"/>
  <c r="X459" i="26"/>
  <c r="W459" i="26"/>
  <c r="V459" i="26"/>
  <c r="U459" i="26"/>
  <c r="T459" i="26"/>
  <c r="S459" i="26"/>
  <c r="R459" i="26"/>
  <c r="Q459" i="26"/>
  <c r="P459" i="26"/>
  <c r="O459" i="26"/>
  <c r="N459" i="26"/>
  <c r="M459" i="26"/>
  <c r="L459" i="26"/>
  <c r="K459" i="26"/>
  <c r="J459" i="26"/>
  <c r="BP458" i="26"/>
  <c r="BO458" i="26"/>
  <c r="BN458" i="26"/>
  <c r="BM458" i="26"/>
  <c r="BL458" i="26"/>
  <c r="BK458" i="26"/>
  <c r="BJ458" i="26"/>
  <c r="BI458" i="26"/>
  <c r="BH458" i="26"/>
  <c r="BG458" i="26"/>
  <c r="BF458" i="26"/>
  <c r="BE458" i="26"/>
  <c r="BD458" i="26"/>
  <c r="BC458" i="26"/>
  <c r="BB458" i="26"/>
  <c r="BA458" i="26"/>
  <c r="AZ458" i="26"/>
  <c r="AY458" i="26"/>
  <c r="AX458" i="26"/>
  <c r="AW458" i="26"/>
  <c r="AV458" i="26"/>
  <c r="AU458" i="26"/>
  <c r="AT458" i="26"/>
  <c r="AS458" i="26"/>
  <c r="AR458" i="26"/>
  <c r="AQ458" i="26"/>
  <c r="AP458" i="26"/>
  <c r="AO458" i="26"/>
  <c r="AN458" i="26"/>
  <c r="AM458" i="26"/>
  <c r="AL458" i="26"/>
  <c r="AK458" i="26"/>
  <c r="AJ458" i="26"/>
  <c r="AI458" i="26"/>
  <c r="AH458" i="26"/>
  <c r="AG458" i="26"/>
  <c r="AF458" i="26"/>
  <c r="AE458" i="26"/>
  <c r="AD458" i="26"/>
  <c r="AC458" i="26"/>
  <c r="AB458" i="26"/>
  <c r="AA458" i="26"/>
  <c r="Z458" i="26"/>
  <c r="Y458" i="26"/>
  <c r="X458" i="26"/>
  <c r="W458" i="26"/>
  <c r="V458" i="26"/>
  <c r="U458" i="26"/>
  <c r="T458" i="26"/>
  <c r="S458" i="26"/>
  <c r="R458" i="26"/>
  <c r="Q458" i="26"/>
  <c r="P458" i="26"/>
  <c r="O458" i="26"/>
  <c r="N458" i="26"/>
  <c r="M458" i="26"/>
  <c r="L458" i="26"/>
  <c r="K458" i="26"/>
  <c r="J458" i="26"/>
  <c r="BP457" i="26"/>
  <c r="BO457" i="26"/>
  <c r="BN457" i="26"/>
  <c r="BM457" i="26"/>
  <c r="BL457" i="26"/>
  <c r="BK457" i="26"/>
  <c r="BJ457" i="26"/>
  <c r="BI457" i="26"/>
  <c r="BH457" i="26"/>
  <c r="BG457" i="26"/>
  <c r="BF457" i="26"/>
  <c r="BE457" i="26"/>
  <c r="BD457" i="26"/>
  <c r="BC457" i="26"/>
  <c r="BB457" i="26"/>
  <c r="BA457" i="26"/>
  <c r="AZ457" i="26"/>
  <c r="AY457" i="26"/>
  <c r="AX457" i="26"/>
  <c r="AW457" i="26"/>
  <c r="AV457" i="26"/>
  <c r="AU457" i="26"/>
  <c r="AT457" i="26"/>
  <c r="AS457" i="26"/>
  <c r="AR457" i="26"/>
  <c r="AQ457" i="26"/>
  <c r="AP457" i="26"/>
  <c r="AO457" i="26"/>
  <c r="AN457" i="26"/>
  <c r="AM457" i="26"/>
  <c r="AL457" i="26"/>
  <c r="AK457" i="26"/>
  <c r="AJ457" i="26"/>
  <c r="AI457" i="26"/>
  <c r="AH457" i="26"/>
  <c r="AG457" i="26"/>
  <c r="AF457" i="26"/>
  <c r="AE457" i="26"/>
  <c r="AD457" i="26"/>
  <c r="AC457" i="26"/>
  <c r="AB457" i="26"/>
  <c r="AA457" i="26"/>
  <c r="Z457" i="26"/>
  <c r="Y457" i="26"/>
  <c r="X457" i="26"/>
  <c r="W457" i="26"/>
  <c r="V457" i="26"/>
  <c r="U457" i="26"/>
  <c r="T457" i="26"/>
  <c r="S457" i="26"/>
  <c r="R457" i="26"/>
  <c r="Q457" i="26"/>
  <c r="P457" i="26"/>
  <c r="O457" i="26"/>
  <c r="N457" i="26"/>
  <c r="M457" i="26"/>
  <c r="L457" i="26"/>
  <c r="K457" i="26"/>
  <c r="J457" i="26"/>
  <c r="BP456" i="26"/>
  <c r="BO456" i="26"/>
  <c r="BN456" i="26"/>
  <c r="BM456" i="26"/>
  <c r="BL456" i="26"/>
  <c r="BK456" i="26"/>
  <c r="BJ456" i="26"/>
  <c r="BI456" i="26"/>
  <c r="BH456" i="26"/>
  <c r="BG456" i="26"/>
  <c r="BF456" i="26"/>
  <c r="BE456" i="26"/>
  <c r="BD456" i="26"/>
  <c r="BC456" i="26"/>
  <c r="BB456" i="26"/>
  <c r="BA456" i="26"/>
  <c r="AZ456" i="26"/>
  <c r="AY456" i="26"/>
  <c r="AX456" i="26"/>
  <c r="AW456" i="26"/>
  <c r="AV456" i="26"/>
  <c r="AU456" i="26"/>
  <c r="AT456" i="26"/>
  <c r="AS456" i="26"/>
  <c r="AR456" i="26"/>
  <c r="AQ456" i="26"/>
  <c r="AP456" i="26"/>
  <c r="AO456" i="26"/>
  <c r="AN456" i="26"/>
  <c r="AM456" i="26"/>
  <c r="AL456" i="26"/>
  <c r="AK456" i="26"/>
  <c r="AJ456" i="26"/>
  <c r="AI456" i="26"/>
  <c r="AH456" i="26"/>
  <c r="AG456" i="26"/>
  <c r="AF456" i="26"/>
  <c r="AE456" i="26"/>
  <c r="AD456" i="26"/>
  <c r="AC456" i="26"/>
  <c r="AB456" i="26"/>
  <c r="AA456" i="26"/>
  <c r="Z456" i="26"/>
  <c r="Y456" i="26"/>
  <c r="X456" i="26"/>
  <c r="W456" i="26"/>
  <c r="V456" i="26"/>
  <c r="U456" i="26"/>
  <c r="T456" i="26"/>
  <c r="S456" i="26"/>
  <c r="R456" i="26"/>
  <c r="Q456" i="26"/>
  <c r="P456" i="26"/>
  <c r="O456" i="26"/>
  <c r="N456" i="26"/>
  <c r="M456" i="26"/>
  <c r="L456" i="26"/>
  <c r="K456" i="26"/>
  <c r="J456" i="26"/>
  <c r="BP455" i="26"/>
  <c r="BO455" i="26"/>
  <c r="BN455" i="26"/>
  <c r="BM455" i="26"/>
  <c r="BL455" i="26"/>
  <c r="BK455" i="26"/>
  <c r="BJ455" i="26"/>
  <c r="BI455" i="26"/>
  <c r="BH455" i="26"/>
  <c r="BG455" i="26"/>
  <c r="BF455" i="26"/>
  <c r="BE455" i="26"/>
  <c r="BD455" i="26"/>
  <c r="BC455" i="26"/>
  <c r="BB455" i="26"/>
  <c r="BA455" i="26"/>
  <c r="AZ455" i="26"/>
  <c r="AY455" i="26"/>
  <c r="AX455" i="26"/>
  <c r="AW455" i="26"/>
  <c r="AV455" i="26"/>
  <c r="AU455" i="26"/>
  <c r="AT455" i="26"/>
  <c r="AS455" i="26"/>
  <c r="AR455" i="26"/>
  <c r="AQ455" i="26"/>
  <c r="AP455" i="26"/>
  <c r="AO455" i="26"/>
  <c r="AN455" i="26"/>
  <c r="AM455" i="26"/>
  <c r="AL455" i="26"/>
  <c r="AK455" i="26"/>
  <c r="AJ455" i="26"/>
  <c r="AI455" i="26"/>
  <c r="AH455" i="26"/>
  <c r="AG455" i="26"/>
  <c r="AF455" i="26"/>
  <c r="AE455" i="26"/>
  <c r="AD455" i="26"/>
  <c r="AC455" i="26"/>
  <c r="AB455" i="26"/>
  <c r="AA455" i="26"/>
  <c r="Z455" i="26"/>
  <c r="Y455" i="26"/>
  <c r="X455" i="26"/>
  <c r="W455" i="26"/>
  <c r="V455" i="26"/>
  <c r="U455" i="26"/>
  <c r="T455" i="26"/>
  <c r="S455" i="26"/>
  <c r="R455" i="26"/>
  <c r="Q455" i="26"/>
  <c r="P455" i="26"/>
  <c r="O455" i="26"/>
  <c r="N455" i="26"/>
  <c r="M455" i="26"/>
  <c r="L455" i="26"/>
  <c r="K455" i="26"/>
  <c r="J455" i="26"/>
  <c r="BP454" i="26"/>
  <c r="BO454" i="26"/>
  <c r="BN454" i="26"/>
  <c r="BM454" i="26"/>
  <c r="BL454" i="26"/>
  <c r="BK454" i="26"/>
  <c r="BJ454" i="26"/>
  <c r="BI454" i="26"/>
  <c r="BH454" i="26"/>
  <c r="BG454" i="26"/>
  <c r="BF454" i="26"/>
  <c r="BE454" i="26"/>
  <c r="BD454" i="26"/>
  <c r="BC454" i="26"/>
  <c r="BB454" i="26"/>
  <c r="BA454" i="26"/>
  <c r="AZ454" i="26"/>
  <c r="AY454" i="26"/>
  <c r="AX454" i="26"/>
  <c r="AW454" i="26"/>
  <c r="AV454" i="26"/>
  <c r="AU454" i="26"/>
  <c r="AT454" i="26"/>
  <c r="AS454" i="26"/>
  <c r="AR454" i="26"/>
  <c r="AQ454" i="26"/>
  <c r="AP454" i="26"/>
  <c r="AO454" i="26"/>
  <c r="AN454" i="26"/>
  <c r="AM454" i="26"/>
  <c r="AL454" i="26"/>
  <c r="AK454" i="26"/>
  <c r="AJ454" i="26"/>
  <c r="AI454" i="26"/>
  <c r="AH454" i="26"/>
  <c r="AG454" i="26"/>
  <c r="AF454" i="26"/>
  <c r="AE454" i="26"/>
  <c r="AD454" i="26"/>
  <c r="AC454" i="26"/>
  <c r="AB454" i="26"/>
  <c r="AA454" i="26"/>
  <c r="Z454" i="26"/>
  <c r="Y454" i="26"/>
  <c r="X454" i="26"/>
  <c r="W454" i="26"/>
  <c r="V454" i="26"/>
  <c r="U454" i="26"/>
  <c r="T454" i="26"/>
  <c r="S454" i="26"/>
  <c r="R454" i="26"/>
  <c r="Q454" i="26"/>
  <c r="P454" i="26"/>
  <c r="O454" i="26"/>
  <c r="N454" i="26"/>
  <c r="M454" i="26"/>
  <c r="L454" i="26"/>
  <c r="K454" i="26"/>
  <c r="J454" i="26"/>
  <c r="BP453" i="26"/>
  <c r="BO453" i="26"/>
  <c r="BN453" i="26"/>
  <c r="BM453" i="26"/>
  <c r="BL453" i="26"/>
  <c r="BK453" i="26"/>
  <c r="BJ453" i="26"/>
  <c r="BI453" i="26"/>
  <c r="BH453" i="26"/>
  <c r="BG453" i="26"/>
  <c r="BF453" i="26"/>
  <c r="BE453" i="26"/>
  <c r="BD453" i="26"/>
  <c r="BC453" i="26"/>
  <c r="BB453" i="26"/>
  <c r="BA453" i="26"/>
  <c r="AZ453" i="26"/>
  <c r="AY453" i="26"/>
  <c r="AX453" i="26"/>
  <c r="AW453" i="26"/>
  <c r="AV453" i="26"/>
  <c r="AU453" i="26"/>
  <c r="AT453" i="26"/>
  <c r="AS453" i="26"/>
  <c r="AR453" i="26"/>
  <c r="AQ453" i="26"/>
  <c r="AP453" i="26"/>
  <c r="AO453" i="26"/>
  <c r="AN453" i="26"/>
  <c r="AM453" i="26"/>
  <c r="AL453" i="26"/>
  <c r="AK453" i="26"/>
  <c r="AJ453" i="26"/>
  <c r="AI453" i="26"/>
  <c r="AH453" i="26"/>
  <c r="AG453" i="26"/>
  <c r="AF453" i="26"/>
  <c r="AE453" i="26"/>
  <c r="AD453" i="26"/>
  <c r="AC453" i="26"/>
  <c r="AB453" i="26"/>
  <c r="AA453" i="26"/>
  <c r="Z453" i="26"/>
  <c r="Y453" i="26"/>
  <c r="X453" i="26"/>
  <c r="W453" i="26"/>
  <c r="V453" i="26"/>
  <c r="U453" i="26"/>
  <c r="T453" i="26"/>
  <c r="S453" i="26"/>
  <c r="R453" i="26"/>
  <c r="Q453" i="26"/>
  <c r="P453" i="26"/>
  <c r="O453" i="26"/>
  <c r="N453" i="26"/>
  <c r="M453" i="26"/>
  <c r="L453" i="26"/>
  <c r="K453" i="26"/>
  <c r="J453" i="26"/>
  <c r="BP452" i="26"/>
  <c r="BO452" i="26"/>
  <c r="BN452" i="26"/>
  <c r="BM452" i="26"/>
  <c r="BL452" i="26"/>
  <c r="BK452" i="26"/>
  <c r="BJ452" i="26"/>
  <c r="BI452" i="26"/>
  <c r="BH452" i="26"/>
  <c r="BG452" i="26"/>
  <c r="BF452" i="26"/>
  <c r="BE452" i="26"/>
  <c r="BD452" i="26"/>
  <c r="BC452" i="26"/>
  <c r="BB452" i="26"/>
  <c r="BA452" i="26"/>
  <c r="AZ452" i="26"/>
  <c r="AY452" i="26"/>
  <c r="AX452" i="26"/>
  <c r="AW452" i="26"/>
  <c r="AV452" i="26"/>
  <c r="AU452" i="26"/>
  <c r="AT452" i="26"/>
  <c r="AS452" i="26"/>
  <c r="AR452" i="26"/>
  <c r="AQ452" i="26"/>
  <c r="AP452" i="26"/>
  <c r="AO452" i="26"/>
  <c r="AN452" i="26"/>
  <c r="AM452" i="26"/>
  <c r="AL452" i="26"/>
  <c r="AK452" i="26"/>
  <c r="AJ452" i="26"/>
  <c r="AI452" i="26"/>
  <c r="AH452" i="26"/>
  <c r="AG452" i="26"/>
  <c r="AF452" i="26"/>
  <c r="AE452" i="26"/>
  <c r="AD452" i="26"/>
  <c r="AC452" i="26"/>
  <c r="AB452" i="26"/>
  <c r="AA452" i="26"/>
  <c r="Z452" i="26"/>
  <c r="Y452" i="26"/>
  <c r="X452" i="26"/>
  <c r="W452" i="26"/>
  <c r="V452" i="26"/>
  <c r="U452" i="26"/>
  <c r="T452" i="26"/>
  <c r="S452" i="26"/>
  <c r="R452" i="26"/>
  <c r="Q452" i="26"/>
  <c r="P452" i="26"/>
  <c r="O452" i="26"/>
  <c r="N452" i="26"/>
  <c r="M452" i="26"/>
  <c r="L452" i="26"/>
  <c r="K452" i="26"/>
  <c r="J452" i="26"/>
  <c r="BP451" i="26"/>
  <c r="BO451" i="26"/>
  <c r="BN451" i="26"/>
  <c r="BM451" i="26"/>
  <c r="BL451" i="26"/>
  <c r="BK451" i="26"/>
  <c r="BJ451" i="26"/>
  <c r="BI451" i="26"/>
  <c r="BH451" i="26"/>
  <c r="BG451" i="26"/>
  <c r="BF451" i="26"/>
  <c r="BE451" i="26"/>
  <c r="BD451" i="26"/>
  <c r="BC451" i="26"/>
  <c r="BB451" i="26"/>
  <c r="BA451" i="26"/>
  <c r="AZ451" i="26"/>
  <c r="AY451" i="26"/>
  <c r="AX451" i="26"/>
  <c r="AW451" i="26"/>
  <c r="AV451" i="26"/>
  <c r="AU451" i="26"/>
  <c r="AT451" i="26"/>
  <c r="AS451" i="26"/>
  <c r="AR451" i="26"/>
  <c r="AQ451" i="26"/>
  <c r="AP451" i="26"/>
  <c r="AO451" i="26"/>
  <c r="AN451" i="26"/>
  <c r="AM451" i="26"/>
  <c r="AL451" i="26"/>
  <c r="AK451" i="26"/>
  <c r="AJ451" i="26"/>
  <c r="AI451" i="26"/>
  <c r="AH451" i="26"/>
  <c r="AG451" i="26"/>
  <c r="AF451" i="26"/>
  <c r="AE451" i="26"/>
  <c r="AD451" i="26"/>
  <c r="AC451" i="26"/>
  <c r="AB451" i="26"/>
  <c r="AA451" i="26"/>
  <c r="Z451" i="26"/>
  <c r="Y451" i="26"/>
  <c r="X451" i="26"/>
  <c r="W451" i="26"/>
  <c r="V451" i="26"/>
  <c r="U451" i="26"/>
  <c r="T451" i="26"/>
  <c r="S451" i="26"/>
  <c r="R451" i="26"/>
  <c r="Q451" i="26"/>
  <c r="P451" i="26"/>
  <c r="O451" i="26"/>
  <c r="N451" i="26"/>
  <c r="M451" i="26"/>
  <c r="L451" i="26"/>
  <c r="K451" i="26"/>
  <c r="J451" i="26"/>
  <c r="BP450" i="26"/>
  <c r="BO450" i="26"/>
  <c r="BN450" i="26"/>
  <c r="BM450" i="26"/>
  <c r="BL450" i="26"/>
  <c r="BK450" i="26"/>
  <c r="BJ450" i="26"/>
  <c r="BI450" i="26"/>
  <c r="BH450" i="26"/>
  <c r="BG450" i="26"/>
  <c r="BF450" i="26"/>
  <c r="BE450" i="26"/>
  <c r="BD450" i="26"/>
  <c r="BC450" i="26"/>
  <c r="BB450" i="26"/>
  <c r="BA450" i="26"/>
  <c r="AZ450" i="26"/>
  <c r="AY450" i="26"/>
  <c r="AX450" i="26"/>
  <c r="AW450" i="26"/>
  <c r="AV450" i="26"/>
  <c r="AU450" i="26"/>
  <c r="AT450" i="26"/>
  <c r="AS450" i="26"/>
  <c r="AR450" i="26"/>
  <c r="AQ450" i="26"/>
  <c r="AP450" i="26"/>
  <c r="AO450" i="26"/>
  <c r="AN450" i="26"/>
  <c r="AM450" i="26"/>
  <c r="AL450" i="26"/>
  <c r="AK450" i="26"/>
  <c r="AJ450" i="26"/>
  <c r="AI450" i="26"/>
  <c r="AH450" i="26"/>
  <c r="AG450" i="26"/>
  <c r="AF450" i="26"/>
  <c r="AE450" i="26"/>
  <c r="AD450" i="26"/>
  <c r="AC450" i="26"/>
  <c r="AB450" i="26"/>
  <c r="AA450" i="26"/>
  <c r="Z450" i="26"/>
  <c r="Y450" i="26"/>
  <c r="X450" i="26"/>
  <c r="W450" i="26"/>
  <c r="V450" i="26"/>
  <c r="U450" i="26"/>
  <c r="T450" i="26"/>
  <c r="S450" i="26"/>
  <c r="R450" i="26"/>
  <c r="Q450" i="26"/>
  <c r="P450" i="26"/>
  <c r="O450" i="26"/>
  <c r="N450" i="26"/>
  <c r="M450" i="26"/>
  <c r="L450" i="26"/>
  <c r="K450" i="26"/>
  <c r="J450" i="26"/>
  <c r="BP449" i="26"/>
  <c r="BO449" i="26"/>
  <c r="BN449" i="26"/>
  <c r="BM449" i="26"/>
  <c r="BL449" i="26"/>
  <c r="BK449" i="26"/>
  <c r="BJ449" i="26"/>
  <c r="BI449" i="26"/>
  <c r="BH449" i="26"/>
  <c r="BG449" i="26"/>
  <c r="BF449" i="26"/>
  <c r="BE449" i="26"/>
  <c r="BD449" i="26"/>
  <c r="BC449" i="26"/>
  <c r="BB449" i="26"/>
  <c r="BA449" i="26"/>
  <c r="AZ449" i="26"/>
  <c r="AY449" i="26"/>
  <c r="AX449" i="26"/>
  <c r="AW449" i="26"/>
  <c r="AV449" i="26"/>
  <c r="AU449" i="26"/>
  <c r="AT449" i="26"/>
  <c r="AS449" i="26"/>
  <c r="AR449" i="26"/>
  <c r="AQ449" i="26"/>
  <c r="AP449" i="26"/>
  <c r="AO449" i="26"/>
  <c r="AN449" i="26"/>
  <c r="AM449" i="26"/>
  <c r="AL449" i="26"/>
  <c r="AK449" i="26"/>
  <c r="AJ449" i="26"/>
  <c r="AI449" i="26"/>
  <c r="AH449" i="26"/>
  <c r="AG449" i="26"/>
  <c r="AF449" i="26"/>
  <c r="AE449" i="26"/>
  <c r="AD449" i="26"/>
  <c r="AC449" i="26"/>
  <c r="AB449" i="26"/>
  <c r="AA449" i="26"/>
  <c r="Z449" i="26"/>
  <c r="Y449" i="26"/>
  <c r="X449" i="26"/>
  <c r="W449" i="26"/>
  <c r="V449" i="26"/>
  <c r="U449" i="26"/>
  <c r="T449" i="26"/>
  <c r="S449" i="26"/>
  <c r="R449" i="26"/>
  <c r="Q449" i="26"/>
  <c r="P449" i="26"/>
  <c r="O449" i="26"/>
  <c r="N449" i="26"/>
  <c r="M449" i="26"/>
  <c r="L449" i="26"/>
  <c r="K449" i="26"/>
  <c r="J449" i="26"/>
  <c r="BP448" i="26"/>
  <c r="BO448" i="26"/>
  <c r="BN448" i="26"/>
  <c r="BM448" i="26"/>
  <c r="BL448" i="26"/>
  <c r="BK448" i="26"/>
  <c r="BJ448" i="26"/>
  <c r="BI448" i="26"/>
  <c r="BH448" i="26"/>
  <c r="BG448" i="26"/>
  <c r="BF448" i="26"/>
  <c r="BE448" i="26"/>
  <c r="BD448" i="26"/>
  <c r="BC448" i="26"/>
  <c r="BB448" i="26"/>
  <c r="BA448" i="26"/>
  <c r="AZ448" i="26"/>
  <c r="AY448" i="26"/>
  <c r="AX448" i="26"/>
  <c r="AW448" i="26"/>
  <c r="AV448" i="26"/>
  <c r="AU448" i="26"/>
  <c r="AT448" i="26"/>
  <c r="AS448" i="26"/>
  <c r="AR448" i="26"/>
  <c r="AQ448" i="26"/>
  <c r="AP448" i="26"/>
  <c r="AO448" i="26"/>
  <c r="AN448" i="26"/>
  <c r="AM448" i="26"/>
  <c r="AL448" i="26"/>
  <c r="AK448" i="26"/>
  <c r="AJ448" i="26"/>
  <c r="AI448" i="26"/>
  <c r="AH448" i="26"/>
  <c r="AG448" i="26"/>
  <c r="AF448" i="26"/>
  <c r="AE448" i="26"/>
  <c r="AD448" i="26"/>
  <c r="AC448" i="26"/>
  <c r="AB448" i="26"/>
  <c r="AA448" i="26"/>
  <c r="Z448" i="26"/>
  <c r="Y448" i="26"/>
  <c r="X448" i="26"/>
  <c r="W448" i="26"/>
  <c r="V448" i="26"/>
  <c r="U448" i="26"/>
  <c r="T448" i="26"/>
  <c r="S448" i="26"/>
  <c r="R448" i="26"/>
  <c r="Q448" i="26"/>
  <c r="P448" i="26"/>
  <c r="O448" i="26"/>
  <c r="N448" i="26"/>
  <c r="M448" i="26"/>
  <c r="L448" i="26"/>
  <c r="K448" i="26"/>
  <c r="J448" i="26"/>
  <c r="BP447" i="26"/>
  <c r="BO447" i="26"/>
  <c r="BN447" i="26"/>
  <c r="BM447" i="26"/>
  <c r="BL447" i="26"/>
  <c r="BK447" i="26"/>
  <c r="BJ447" i="26"/>
  <c r="BI447" i="26"/>
  <c r="BH447" i="26"/>
  <c r="BG447" i="26"/>
  <c r="BF447" i="26"/>
  <c r="BE447" i="26"/>
  <c r="BD447" i="26"/>
  <c r="BC447" i="26"/>
  <c r="BB447" i="26"/>
  <c r="BA447" i="26"/>
  <c r="AZ447" i="26"/>
  <c r="AY447" i="26"/>
  <c r="AX447" i="26"/>
  <c r="AW447" i="26"/>
  <c r="AV447" i="26"/>
  <c r="AU447" i="26"/>
  <c r="AT447" i="26"/>
  <c r="AS447" i="26"/>
  <c r="AR447" i="26"/>
  <c r="AQ447" i="26"/>
  <c r="AP447" i="26"/>
  <c r="AO447" i="26"/>
  <c r="AN447" i="26"/>
  <c r="AM447" i="26"/>
  <c r="AL447" i="26"/>
  <c r="AK447" i="26"/>
  <c r="AJ447" i="26"/>
  <c r="AI447" i="26"/>
  <c r="AH447" i="26"/>
  <c r="AG447" i="26"/>
  <c r="AF447" i="26"/>
  <c r="AE447" i="26"/>
  <c r="AD447" i="26"/>
  <c r="AC447" i="26"/>
  <c r="AB447" i="26"/>
  <c r="AA447" i="26"/>
  <c r="Z447" i="26"/>
  <c r="Y447" i="26"/>
  <c r="X447" i="26"/>
  <c r="W447" i="26"/>
  <c r="V447" i="26"/>
  <c r="U447" i="26"/>
  <c r="T447" i="26"/>
  <c r="S447" i="26"/>
  <c r="R447" i="26"/>
  <c r="Q447" i="26"/>
  <c r="P447" i="26"/>
  <c r="O447" i="26"/>
  <c r="N447" i="26"/>
  <c r="M447" i="26"/>
  <c r="L447" i="26"/>
  <c r="K447" i="26"/>
  <c r="J447" i="26"/>
  <c r="BP446" i="26"/>
  <c r="BO446" i="26"/>
  <c r="BN446" i="26"/>
  <c r="BM446" i="26"/>
  <c r="BL446" i="26"/>
  <c r="BK446" i="26"/>
  <c r="BJ446" i="26"/>
  <c r="BI446" i="26"/>
  <c r="BH446" i="26"/>
  <c r="BG446" i="26"/>
  <c r="BF446" i="26"/>
  <c r="BE446" i="26"/>
  <c r="BD446" i="26"/>
  <c r="BC446" i="26"/>
  <c r="BB446" i="26"/>
  <c r="BA446" i="26"/>
  <c r="AZ446" i="26"/>
  <c r="AY446" i="26"/>
  <c r="AX446" i="26"/>
  <c r="AW446" i="26"/>
  <c r="AV446" i="26"/>
  <c r="AU446" i="26"/>
  <c r="AT446" i="26"/>
  <c r="AS446" i="26"/>
  <c r="AR446" i="26"/>
  <c r="AQ446" i="26"/>
  <c r="AP446" i="26"/>
  <c r="AO446" i="26"/>
  <c r="AN446" i="26"/>
  <c r="AM446" i="26"/>
  <c r="AL446" i="26"/>
  <c r="AK446" i="26"/>
  <c r="AJ446" i="26"/>
  <c r="AI446" i="26"/>
  <c r="AH446" i="26"/>
  <c r="AG446" i="26"/>
  <c r="AF446" i="26"/>
  <c r="AE446" i="26"/>
  <c r="AD446" i="26"/>
  <c r="AC446" i="26"/>
  <c r="AB446" i="26"/>
  <c r="AA446" i="26"/>
  <c r="Z446" i="26"/>
  <c r="Y446" i="26"/>
  <c r="X446" i="26"/>
  <c r="W446" i="26"/>
  <c r="V446" i="26"/>
  <c r="U446" i="26"/>
  <c r="T446" i="26"/>
  <c r="S446" i="26"/>
  <c r="R446" i="26"/>
  <c r="Q446" i="26"/>
  <c r="P446" i="26"/>
  <c r="O446" i="26"/>
  <c r="N446" i="26"/>
  <c r="M446" i="26"/>
  <c r="L446" i="26"/>
  <c r="K446" i="26"/>
  <c r="J446" i="26"/>
  <c r="BP445" i="26"/>
  <c r="BO445" i="26"/>
  <c r="BN445" i="26"/>
  <c r="BM445" i="26"/>
  <c r="BL445" i="26"/>
  <c r="BK445" i="26"/>
  <c r="BJ445" i="26"/>
  <c r="BI445" i="26"/>
  <c r="BH445" i="26"/>
  <c r="BG445" i="26"/>
  <c r="BF445" i="26"/>
  <c r="BE445" i="26"/>
  <c r="BD445" i="26"/>
  <c r="BC445" i="26"/>
  <c r="BB445" i="26"/>
  <c r="BA445" i="26"/>
  <c r="AZ445" i="26"/>
  <c r="AY445" i="26"/>
  <c r="AX445" i="26"/>
  <c r="AW445" i="26"/>
  <c r="AV445" i="26"/>
  <c r="AU445" i="26"/>
  <c r="AT445" i="26"/>
  <c r="AS445" i="26"/>
  <c r="AR445" i="26"/>
  <c r="AQ445" i="26"/>
  <c r="AP445" i="26"/>
  <c r="AO445" i="26"/>
  <c r="AN445" i="26"/>
  <c r="AM445" i="26"/>
  <c r="AL445" i="26"/>
  <c r="AK445" i="26"/>
  <c r="AJ445" i="26"/>
  <c r="AI445" i="26"/>
  <c r="AH445" i="26"/>
  <c r="AG445" i="26"/>
  <c r="AF445" i="26"/>
  <c r="AE445" i="26"/>
  <c r="AD445" i="26"/>
  <c r="AC445" i="26"/>
  <c r="AB445" i="26"/>
  <c r="AA445" i="26"/>
  <c r="Z445" i="26"/>
  <c r="Y445" i="26"/>
  <c r="X445" i="26"/>
  <c r="W445" i="26"/>
  <c r="V445" i="26"/>
  <c r="U445" i="26"/>
  <c r="T445" i="26"/>
  <c r="S445" i="26"/>
  <c r="R445" i="26"/>
  <c r="Q445" i="26"/>
  <c r="P445" i="26"/>
  <c r="O445" i="26"/>
  <c r="N445" i="26"/>
  <c r="M445" i="26"/>
  <c r="L445" i="26"/>
  <c r="K445" i="26"/>
  <c r="J445" i="26"/>
  <c r="BP444" i="26"/>
  <c r="BO444" i="26"/>
  <c r="BN444" i="26"/>
  <c r="BM444" i="26"/>
  <c r="BL444" i="26"/>
  <c r="BK444" i="26"/>
  <c r="BJ444" i="26"/>
  <c r="BI444" i="26"/>
  <c r="BH444" i="26"/>
  <c r="BG444" i="26"/>
  <c r="BF444" i="26"/>
  <c r="BE444" i="26"/>
  <c r="BD444" i="26"/>
  <c r="BC444" i="26"/>
  <c r="BB444" i="26"/>
  <c r="BA444" i="26"/>
  <c r="AZ444" i="26"/>
  <c r="AY444" i="26"/>
  <c r="AX444" i="26"/>
  <c r="AW444" i="26"/>
  <c r="AV444" i="26"/>
  <c r="AU444" i="26"/>
  <c r="AT444" i="26"/>
  <c r="AS444" i="26"/>
  <c r="AR444" i="26"/>
  <c r="AQ444" i="26"/>
  <c r="AP444" i="26"/>
  <c r="AO444" i="26"/>
  <c r="AN444" i="26"/>
  <c r="AM444" i="26"/>
  <c r="AL444" i="26"/>
  <c r="AK444" i="26"/>
  <c r="AJ444" i="26"/>
  <c r="AI444" i="26"/>
  <c r="AH444" i="26"/>
  <c r="AG444" i="26"/>
  <c r="AF444" i="26"/>
  <c r="AE444" i="26"/>
  <c r="AD444" i="26"/>
  <c r="AC444" i="26"/>
  <c r="AB444" i="26"/>
  <c r="AA444" i="26"/>
  <c r="Z444" i="26"/>
  <c r="Y444" i="26"/>
  <c r="X444" i="26"/>
  <c r="W444" i="26"/>
  <c r="V444" i="26"/>
  <c r="U444" i="26"/>
  <c r="T444" i="26"/>
  <c r="S444" i="26"/>
  <c r="R444" i="26"/>
  <c r="Q444" i="26"/>
  <c r="P444" i="26"/>
  <c r="O444" i="26"/>
  <c r="N444" i="26"/>
  <c r="M444" i="26"/>
  <c r="L444" i="26"/>
  <c r="K444" i="26"/>
  <c r="J444" i="26"/>
  <c r="BP443" i="26"/>
  <c r="BO443" i="26"/>
  <c r="BN443" i="26"/>
  <c r="BM443" i="26"/>
  <c r="BL443" i="26"/>
  <c r="BK443" i="26"/>
  <c r="BJ443" i="26"/>
  <c r="BI443" i="26"/>
  <c r="BH443" i="26"/>
  <c r="BG443" i="26"/>
  <c r="BF443" i="26"/>
  <c r="BE443" i="26"/>
  <c r="BD443" i="26"/>
  <c r="BC443" i="26"/>
  <c r="BB443" i="26"/>
  <c r="BA443" i="26"/>
  <c r="AZ443" i="26"/>
  <c r="AY443" i="26"/>
  <c r="AX443" i="26"/>
  <c r="AW443" i="26"/>
  <c r="AV443" i="26"/>
  <c r="AU443" i="26"/>
  <c r="AT443" i="26"/>
  <c r="AS443" i="26"/>
  <c r="AR443" i="26"/>
  <c r="AQ443" i="26"/>
  <c r="AP443" i="26"/>
  <c r="AO443" i="26"/>
  <c r="AN443" i="26"/>
  <c r="AM443" i="26"/>
  <c r="AL443" i="26"/>
  <c r="AK443" i="26"/>
  <c r="AJ443" i="26"/>
  <c r="AI443" i="26"/>
  <c r="AH443" i="26"/>
  <c r="AG443" i="26"/>
  <c r="AF443" i="26"/>
  <c r="AE443" i="26"/>
  <c r="AD443" i="26"/>
  <c r="AC443" i="26"/>
  <c r="AB443" i="26"/>
  <c r="AA443" i="26"/>
  <c r="Z443" i="26"/>
  <c r="Y443" i="26"/>
  <c r="X443" i="26"/>
  <c r="W443" i="26"/>
  <c r="V443" i="26"/>
  <c r="U443" i="26"/>
  <c r="T443" i="26"/>
  <c r="S443" i="26"/>
  <c r="R443" i="26"/>
  <c r="Q443" i="26"/>
  <c r="P443" i="26"/>
  <c r="O443" i="26"/>
  <c r="N443" i="26"/>
  <c r="M443" i="26"/>
  <c r="L443" i="26"/>
  <c r="K443" i="26"/>
  <c r="J443" i="26"/>
  <c r="BP442" i="26"/>
  <c r="BO442" i="26"/>
  <c r="BN442" i="26"/>
  <c r="BM442" i="26"/>
  <c r="BL442" i="26"/>
  <c r="BK442" i="26"/>
  <c r="BJ442" i="26"/>
  <c r="BI442" i="26"/>
  <c r="BH442" i="26"/>
  <c r="BG442" i="26"/>
  <c r="BF442" i="26"/>
  <c r="BE442" i="26"/>
  <c r="BD442" i="26"/>
  <c r="BC442" i="26"/>
  <c r="BB442" i="26"/>
  <c r="BA442" i="26"/>
  <c r="AZ442" i="26"/>
  <c r="AY442" i="26"/>
  <c r="AX442" i="26"/>
  <c r="AW442" i="26"/>
  <c r="AV442" i="26"/>
  <c r="AU442" i="26"/>
  <c r="AT442" i="26"/>
  <c r="AS442" i="26"/>
  <c r="AR442" i="26"/>
  <c r="AQ442" i="26"/>
  <c r="AP442" i="26"/>
  <c r="AO442" i="26"/>
  <c r="AN442" i="26"/>
  <c r="AM442" i="26"/>
  <c r="AL442" i="26"/>
  <c r="AK442" i="26"/>
  <c r="AJ442" i="26"/>
  <c r="AI442" i="26"/>
  <c r="AH442" i="26"/>
  <c r="AG442" i="26"/>
  <c r="AF442" i="26"/>
  <c r="AE442" i="26"/>
  <c r="AD442" i="26"/>
  <c r="AC442" i="26"/>
  <c r="AB442" i="26"/>
  <c r="AA442" i="26"/>
  <c r="Z442" i="26"/>
  <c r="Y442" i="26"/>
  <c r="X442" i="26"/>
  <c r="W442" i="26"/>
  <c r="V442" i="26"/>
  <c r="U442" i="26"/>
  <c r="T442" i="26"/>
  <c r="S442" i="26"/>
  <c r="R442" i="26"/>
  <c r="Q442" i="26"/>
  <c r="P442" i="26"/>
  <c r="O442" i="26"/>
  <c r="N442" i="26"/>
  <c r="M442" i="26"/>
  <c r="L442" i="26"/>
  <c r="K442" i="26"/>
  <c r="J442" i="26"/>
  <c r="BP441" i="26"/>
  <c r="BO441" i="26"/>
  <c r="BN441" i="26"/>
  <c r="BM441" i="26"/>
  <c r="BL441" i="26"/>
  <c r="BK441" i="26"/>
  <c r="BJ441" i="26"/>
  <c r="BI441" i="26"/>
  <c r="BH441" i="26"/>
  <c r="BG441" i="26"/>
  <c r="BF441" i="26"/>
  <c r="BE441" i="26"/>
  <c r="BD441" i="26"/>
  <c r="BC441" i="26"/>
  <c r="BB441" i="26"/>
  <c r="BA441" i="26"/>
  <c r="AZ441" i="26"/>
  <c r="AY441" i="26"/>
  <c r="AX441" i="26"/>
  <c r="AW441" i="26"/>
  <c r="AV441" i="26"/>
  <c r="AU441" i="26"/>
  <c r="AT441" i="26"/>
  <c r="AS441" i="26"/>
  <c r="AR441" i="26"/>
  <c r="AQ441" i="26"/>
  <c r="AP441" i="26"/>
  <c r="AO441" i="26"/>
  <c r="AN441" i="26"/>
  <c r="AM441" i="26"/>
  <c r="AL441" i="26"/>
  <c r="AK441" i="26"/>
  <c r="AJ441" i="26"/>
  <c r="AI441" i="26"/>
  <c r="AH441" i="26"/>
  <c r="AG441" i="26"/>
  <c r="AF441" i="26"/>
  <c r="AE441" i="26"/>
  <c r="AD441" i="26"/>
  <c r="AC441" i="26"/>
  <c r="AB441" i="26"/>
  <c r="AA441" i="26"/>
  <c r="Z441" i="26"/>
  <c r="Y441" i="26"/>
  <c r="X441" i="26"/>
  <c r="W441" i="26"/>
  <c r="V441" i="26"/>
  <c r="U441" i="26"/>
  <c r="T441" i="26"/>
  <c r="S441" i="26"/>
  <c r="R441" i="26"/>
  <c r="Q441" i="26"/>
  <c r="P441" i="26"/>
  <c r="O441" i="26"/>
  <c r="N441" i="26"/>
  <c r="M441" i="26"/>
  <c r="L441" i="26"/>
  <c r="K441" i="26"/>
  <c r="J441" i="26"/>
  <c r="BP440" i="26"/>
  <c r="BO440" i="26"/>
  <c r="BN440" i="26"/>
  <c r="BM440" i="26"/>
  <c r="BL440" i="26"/>
  <c r="BK440" i="26"/>
  <c r="BJ440" i="26"/>
  <c r="BI440" i="26"/>
  <c r="BH440" i="26"/>
  <c r="BG440" i="26"/>
  <c r="BF440" i="26"/>
  <c r="BE440" i="26"/>
  <c r="BD440" i="26"/>
  <c r="BC440" i="26"/>
  <c r="BB440" i="26"/>
  <c r="BA440" i="26"/>
  <c r="AZ440" i="26"/>
  <c r="AY440" i="26"/>
  <c r="AX440" i="26"/>
  <c r="AW440" i="26"/>
  <c r="AV440" i="26"/>
  <c r="AU440" i="26"/>
  <c r="AT440" i="26"/>
  <c r="AS440" i="26"/>
  <c r="AR440" i="26"/>
  <c r="AQ440" i="26"/>
  <c r="AP440" i="26"/>
  <c r="AO440" i="26"/>
  <c r="AN440" i="26"/>
  <c r="AM440" i="26"/>
  <c r="AL440" i="26"/>
  <c r="AK440" i="26"/>
  <c r="AJ440" i="26"/>
  <c r="AI440" i="26"/>
  <c r="AH440" i="26"/>
  <c r="AG440" i="26"/>
  <c r="AF440" i="26"/>
  <c r="AE440" i="26"/>
  <c r="AD440" i="26"/>
  <c r="AC440" i="26"/>
  <c r="AB440" i="26"/>
  <c r="AA440" i="26"/>
  <c r="Z440" i="26"/>
  <c r="Y440" i="26"/>
  <c r="X440" i="26"/>
  <c r="W440" i="26"/>
  <c r="V440" i="26"/>
  <c r="U440" i="26"/>
  <c r="T440" i="26"/>
  <c r="S440" i="26"/>
  <c r="R440" i="26"/>
  <c r="Q440" i="26"/>
  <c r="P440" i="26"/>
  <c r="O440" i="26"/>
  <c r="N440" i="26"/>
  <c r="M440" i="26"/>
  <c r="L440" i="26"/>
  <c r="K440" i="26"/>
  <c r="J440" i="26"/>
  <c r="BP439" i="26"/>
  <c r="BO439" i="26"/>
  <c r="BN439" i="26"/>
  <c r="BM439" i="26"/>
  <c r="BL439" i="26"/>
  <c r="BK439" i="26"/>
  <c r="BJ439" i="26"/>
  <c r="BI439" i="26"/>
  <c r="BH439" i="26"/>
  <c r="BG439" i="26"/>
  <c r="BF439" i="26"/>
  <c r="BE439" i="26"/>
  <c r="BD439" i="26"/>
  <c r="BC439" i="26"/>
  <c r="BB439" i="26"/>
  <c r="BA439" i="26"/>
  <c r="AZ439" i="26"/>
  <c r="AY439" i="26"/>
  <c r="AX439" i="26"/>
  <c r="AW439" i="26"/>
  <c r="AV439" i="26"/>
  <c r="AU439" i="26"/>
  <c r="AT439" i="26"/>
  <c r="AS439" i="26"/>
  <c r="AR439" i="26"/>
  <c r="AQ439" i="26"/>
  <c r="AP439" i="26"/>
  <c r="AO439" i="26"/>
  <c r="AN439" i="26"/>
  <c r="AM439" i="26"/>
  <c r="AL439" i="26"/>
  <c r="AK439" i="26"/>
  <c r="AJ439" i="26"/>
  <c r="AI439" i="26"/>
  <c r="AH439" i="26"/>
  <c r="AG439" i="26"/>
  <c r="AF439" i="26"/>
  <c r="AE439" i="26"/>
  <c r="AD439" i="26"/>
  <c r="AC439" i="26"/>
  <c r="AB439" i="26"/>
  <c r="AA439" i="26"/>
  <c r="Z439" i="26"/>
  <c r="Y439" i="26"/>
  <c r="X439" i="26"/>
  <c r="W439" i="26"/>
  <c r="V439" i="26"/>
  <c r="U439" i="26"/>
  <c r="T439" i="26"/>
  <c r="S439" i="26"/>
  <c r="R439" i="26"/>
  <c r="Q439" i="26"/>
  <c r="P439" i="26"/>
  <c r="O439" i="26"/>
  <c r="N439" i="26"/>
  <c r="M439" i="26"/>
  <c r="L439" i="26"/>
  <c r="K439" i="26"/>
  <c r="J439" i="26"/>
  <c r="BP438" i="26"/>
  <c r="BO438" i="26"/>
  <c r="BN438" i="26"/>
  <c r="BM438" i="26"/>
  <c r="BL438" i="26"/>
  <c r="BK438" i="26"/>
  <c r="BJ438" i="26"/>
  <c r="BI438" i="26"/>
  <c r="BH438" i="26"/>
  <c r="BG438" i="26"/>
  <c r="BF438" i="26"/>
  <c r="BE438" i="26"/>
  <c r="BD438" i="26"/>
  <c r="BC438" i="26"/>
  <c r="BB438" i="26"/>
  <c r="BA438" i="26"/>
  <c r="AZ438" i="26"/>
  <c r="AY438" i="26"/>
  <c r="AX438" i="26"/>
  <c r="AW438" i="26"/>
  <c r="AV438" i="26"/>
  <c r="AU438" i="26"/>
  <c r="AT438" i="26"/>
  <c r="AS438" i="26"/>
  <c r="AR438" i="26"/>
  <c r="AQ438" i="26"/>
  <c r="AP438" i="26"/>
  <c r="AO438" i="26"/>
  <c r="AN438" i="26"/>
  <c r="AM438" i="26"/>
  <c r="AL438" i="26"/>
  <c r="AK438" i="26"/>
  <c r="AJ438" i="26"/>
  <c r="AI438" i="26"/>
  <c r="AH438" i="26"/>
  <c r="AG438" i="26"/>
  <c r="AF438" i="26"/>
  <c r="AE438" i="26"/>
  <c r="AD438" i="26"/>
  <c r="AC438" i="26"/>
  <c r="AB438" i="26"/>
  <c r="AA438" i="26"/>
  <c r="Z438" i="26"/>
  <c r="Y438" i="26"/>
  <c r="X438" i="26"/>
  <c r="W438" i="26"/>
  <c r="V438" i="26"/>
  <c r="U438" i="26"/>
  <c r="T438" i="26"/>
  <c r="S438" i="26"/>
  <c r="R438" i="26"/>
  <c r="Q438" i="26"/>
  <c r="P438" i="26"/>
  <c r="O438" i="26"/>
  <c r="N438" i="26"/>
  <c r="M438" i="26"/>
  <c r="L438" i="26"/>
  <c r="K438" i="26"/>
  <c r="J438" i="26"/>
  <c r="BP437" i="26"/>
  <c r="BO437" i="26"/>
  <c r="BN437" i="26"/>
  <c r="BM437" i="26"/>
  <c r="BL437" i="26"/>
  <c r="BK437" i="26"/>
  <c r="BJ437" i="26"/>
  <c r="BI437" i="26"/>
  <c r="BH437" i="26"/>
  <c r="BG437" i="26"/>
  <c r="BF437" i="26"/>
  <c r="BE437" i="26"/>
  <c r="BD437" i="26"/>
  <c r="BC437" i="26"/>
  <c r="BB437" i="26"/>
  <c r="BA437" i="26"/>
  <c r="AZ437" i="26"/>
  <c r="AY437" i="26"/>
  <c r="AX437" i="26"/>
  <c r="AW437" i="26"/>
  <c r="AV437" i="26"/>
  <c r="AU437" i="26"/>
  <c r="AT437" i="26"/>
  <c r="AS437" i="26"/>
  <c r="AR437" i="26"/>
  <c r="AQ437" i="26"/>
  <c r="AP437" i="26"/>
  <c r="AO437" i="26"/>
  <c r="AN437" i="26"/>
  <c r="AM437" i="26"/>
  <c r="AL437" i="26"/>
  <c r="AK437" i="26"/>
  <c r="AJ437" i="26"/>
  <c r="AI437" i="26"/>
  <c r="AH437" i="26"/>
  <c r="AG437" i="26"/>
  <c r="AF437" i="26"/>
  <c r="AE437" i="26"/>
  <c r="AD437" i="26"/>
  <c r="AC437" i="26"/>
  <c r="AB437" i="26"/>
  <c r="AA437" i="26"/>
  <c r="Z437" i="26"/>
  <c r="Y437" i="26"/>
  <c r="X437" i="26"/>
  <c r="W437" i="26"/>
  <c r="V437" i="26"/>
  <c r="U437" i="26"/>
  <c r="T437" i="26"/>
  <c r="S437" i="26"/>
  <c r="R437" i="26"/>
  <c r="Q437" i="26"/>
  <c r="P437" i="26"/>
  <c r="O437" i="26"/>
  <c r="N437" i="26"/>
  <c r="M437" i="26"/>
  <c r="L437" i="26"/>
  <c r="K437" i="26"/>
  <c r="J437" i="26"/>
  <c r="BP436" i="26"/>
  <c r="BO436" i="26"/>
  <c r="BN436" i="26"/>
  <c r="BM436" i="26"/>
  <c r="BL436" i="26"/>
  <c r="BK436" i="26"/>
  <c r="BJ436" i="26"/>
  <c r="BI436" i="26"/>
  <c r="BH436" i="26"/>
  <c r="BG436" i="26"/>
  <c r="BF436" i="26"/>
  <c r="BE436" i="26"/>
  <c r="BD436" i="26"/>
  <c r="BC436" i="26"/>
  <c r="BB436" i="26"/>
  <c r="BA436" i="26"/>
  <c r="AZ436" i="26"/>
  <c r="AY436" i="26"/>
  <c r="AX436" i="26"/>
  <c r="AW436" i="26"/>
  <c r="AV436" i="26"/>
  <c r="AU436" i="26"/>
  <c r="AT436" i="26"/>
  <c r="AS436" i="26"/>
  <c r="AR436" i="26"/>
  <c r="AQ436" i="26"/>
  <c r="AP436" i="26"/>
  <c r="AO436" i="26"/>
  <c r="AN436" i="26"/>
  <c r="AM436" i="26"/>
  <c r="AL436" i="26"/>
  <c r="AK436" i="26"/>
  <c r="AJ436" i="26"/>
  <c r="AI436" i="26"/>
  <c r="AH436" i="26"/>
  <c r="AG436" i="26"/>
  <c r="AF436" i="26"/>
  <c r="AE436" i="26"/>
  <c r="AD436" i="26"/>
  <c r="AC436" i="26"/>
  <c r="AB436" i="26"/>
  <c r="AA436" i="26"/>
  <c r="Z436" i="26"/>
  <c r="Y436" i="26"/>
  <c r="X436" i="26"/>
  <c r="W436" i="26"/>
  <c r="V436" i="26"/>
  <c r="U436" i="26"/>
  <c r="T436" i="26"/>
  <c r="S436" i="26"/>
  <c r="R436" i="26"/>
  <c r="Q436" i="26"/>
  <c r="P436" i="26"/>
  <c r="O436" i="26"/>
  <c r="N436" i="26"/>
  <c r="M436" i="26"/>
  <c r="L436" i="26"/>
  <c r="K436" i="26"/>
  <c r="J436" i="26"/>
  <c r="BP435" i="26"/>
  <c r="BO435" i="26"/>
  <c r="BN435" i="26"/>
  <c r="BM435" i="26"/>
  <c r="BL435" i="26"/>
  <c r="BK435" i="26"/>
  <c r="BJ435" i="26"/>
  <c r="BI435" i="26"/>
  <c r="BH435" i="26"/>
  <c r="BG435" i="26"/>
  <c r="BF435" i="26"/>
  <c r="BE435" i="26"/>
  <c r="BD435" i="26"/>
  <c r="BC435" i="26"/>
  <c r="BB435" i="26"/>
  <c r="BA435" i="26"/>
  <c r="AZ435" i="26"/>
  <c r="AY435" i="26"/>
  <c r="AX435" i="26"/>
  <c r="AW435" i="26"/>
  <c r="AV435" i="26"/>
  <c r="AU435" i="26"/>
  <c r="AT435" i="26"/>
  <c r="AS435" i="26"/>
  <c r="AR435" i="26"/>
  <c r="AQ435" i="26"/>
  <c r="AP435" i="26"/>
  <c r="AO435" i="26"/>
  <c r="AN435" i="26"/>
  <c r="AM435" i="26"/>
  <c r="AL435" i="26"/>
  <c r="AK435" i="26"/>
  <c r="AJ435" i="26"/>
  <c r="AI435" i="26"/>
  <c r="AH435" i="26"/>
  <c r="AG435" i="26"/>
  <c r="AF435" i="26"/>
  <c r="AE435" i="26"/>
  <c r="AD435" i="26"/>
  <c r="AC435" i="26"/>
  <c r="AB435" i="26"/>
  <c r="AA435" i="26"/>
  <c r="Z435" i="26"/>
  <c r="Y435" i="26"/>
  <c r="X435" i="26"/>
  <c r="W435" i="26"/>
  <c r="V435" i="26"/>
  <c r="U435" i="26"/>
  <c r="T435" i="26"/>
  <c r="S435" i="26"/>
  <c r="R435" i="26"/>
  <c r="Q435" i="26"/>
  <c r="P435" i="26"/>
  <c r="O435" i="26"/>
  <c r="N435" i="26"/>
  <c r="M435" i="26"/>
  <c r="L435" i="26"/>
  <c r="K435" i="26"/>
  <c r="J435" i="26"/>
  <c r="BP434" i="26"/>
  <c r="BO434" i="26"/>
  <c r="BN434" i="26"/>
  <c r="BM434" i="26"/>
  <c r="BL434" i="26"/>
  <c r="BK434" i="26"/>
  <c r="BJ434" i="26"/>
  <c r="BI434" i="26"/>
  <c r="BH434" i="26"/>
  <c r="BG434" i="26"/>
  <c r="BF434" i="26"/>
  <c r="BE434" i="26"/>
  <c r="BD434" i="26"/>
  <c r="BC434" i="26"/>
  <c r="BB434" i="26"/>
  <c r="BA434" i="26"/>
  <c r="AZ434" i="26"/>
  <c r="AY434" i="26"/>
  <c r="AX434" i="26"/>
  <c r="AW434" i="26"/>
  <c r="AV434" i="26"/>
  <c r="AU434" i="26"/>
  <c r="AT434" i="26"/>
  <c r="AS434" i="26"/>
  <c r="AR434" i="26"/>
  <c r="AQ434" i="26"/>
  <c r="AP434" i="26"/>
  <c r="AO434" i="26"/>
  <c r="AN434" i="26"/>
  <c r="AM434" i="26"/>
  <c r="AL434" i="26"/>
  <c r="AK434" i="26"/>
  <c r="AJ434" i="26"/>
  <c r="AI434" i="26"/>
  <c r="AH434" i="26"/>
  <c r="AG434" i="26"/>
  <c r="AF434" i="26"/>
  <c r="AE434" i="26"/>
  <c r="AD434" i="26"/>
  <c r="AC434" i="26"/>
  <c r="AB434" i="26"/>
  <c r="AA434" i="26"/>
  <c r="Z434" i="26"/>
  <c r="Y434" i="26"/>
  <c r="X434" i="26"/>
  <c r="W434" i="26"/>
  <c r="V434" i="26"/>
  <c r="U434" i="26"/>
  <c r="T434" i="26"/>
  <c r="S434" i="26"/>
  <c r="R434" i="26"/>
  <c r="Q434" i="26"/>
  <c r="P434" i="26"/>
  <c r="O434" i="26"/>
  <c r="N434" i="26"/>
  <c r="M434" i="26"/>
  <c r="L434" i="26"/>
  <c r="K434" i="26"/>
  <c r="J434" i="26"/>
  <c r="BP433" i="26"/>
  <c r="BO433" i="26"/>
  <c r="BN433" i="26"/>
  <c r="BM433" i="26"/>
  <c r="BL433" i="26"/>
  <c r="BK433" i="26"/>
  <c r="BJ433" i="26"/>
  <c r="BI433" i="26"/>
  <c r="BH433" i="26"/>
  <c r="BG433" i="26"/>
  <c r="BF433" i="26"/>
  <c r="BE433" i="26"/>
  <c r="BD433" i="26"/>
  <c r="BC433" i="26"/>
  <c r="BB433" i="26"/>
  <c r="BA433" i="26"/>
  <c r="AZ433" i="26"/>
  <c r="AY433" i="26"/>
  <c r="AX433" i="26"/>
  <c r="AW433" i="26"/>
  <c r="AV433" i="26"/>
  <c r="AU433" i="26"/>
  <c r="AT433" i="26"/>
  <c r="AS433" i="26"/>
  <c r="AR433" i="26"/>
  <c r="AQ433" i="26"/>
  <c r="AP433" i="26"/>
  <c r="AO433" i="26"/>
  <c r="AN433" i="26"/>
  <c r="AM433" i="26"/>
  <c r="AL433" i="26"/>
  <c r="AK433" i="26"/>
  <c r="AJ433" i="26"/>
  <c r="AI433" i="26"/>
  <c r="AH433" i="26"/>
  <c r="AG433" i="26"/>
  <c r="AF433" i="26"/>
  <c r="AE433" i="26"/>
  <c r="AD433" i="26"/>
  <c r="AC433" i="26"/>
  <c r="AB433" i="26"/>
  <c r="AA433" i="26"/>
  <c r="Z433" i="26"/>
  <c r="Y433" i="26"/>
  <c r="X433" i="26"/>
  <c r="W433" i="26"/>
  <c r="V433" i="26"/>
  <c r="U433" i="26"/>
  <c r="T433" i="26"/>
  <c r="S433" i="26"/>
  <c r="R433" i="26"/>
  <c r="Q433" i="26"/>
  <c r="P433" i="26"/>
  <c r="O433" i="26"/>
  <c r="N433" i="26"/>
  <c r="M433" i="26"/>
  <c r="L433" i="26"/>
  <c r="K433" i="26"/>
  <c r="J433" i="26"/>
  <c r="BP432" i="26"/>
  <c r="BO432" i="26"/>
  <c r="BN432" i="26"/>
  <c r="BM432" i="26"/>
  <c r="BL432" i="26"/>
  <c r="BK432" i="26"/>
  <c r="BJ432" i="26"/>
  <c r="BI432" i="26"/>
  <c r="BH432" i="26"/>
  <c r="BG432" i="26"/>
  <c r="BF432" i="26"/>
  <c r="BE432" i="26"/>
  <c r="BD432" i="26"/>
  <c r="BC432" i="26"/>
  <c r="BB432" i="26"/>
  <c r="BA432" i="26"/>
  <c r="AZ432" i="26"/>
  <c r="AY432" i="26"/>
  <c r="AX432" i="26"/>
  <c r="AW432" i="26"/>
  <c r="AV432" i="26"/>
  <c r="AU432" i="26"/>
  <c r="AT432" i="26"/>
  <c r="AS432" i="26"/>
  <c r="AR432" i="26"/>
  <c r="AQ432" i="26"/>
  <c r="AP432" i="26"/>
  <c r="AO432" i="26"/>
  <c r="AN432" i="26"/>
  <c r="AM432" i="26"/>
  <c r="AL432" i="26"/>
  <c r="AK432" i="26"/>
  <c r="AJ432" i="26"/>
  <c r="AI432" i="26"/>
  <c r="AH432" i="26"/>
  <c r="AG432" i="26"/>
  <c r="AF432" i="26"/>
  <c r="AE432" i="26"/>
  <c r="AD432" i="26"/>
  <c r="AC432" i="26"/>
  <c r="AB432" i="26"/>
  <c r="AA432" i="26"/>
  <c r="Z432" i="26"/>
  <c r="Y432" i="26"/>
  <c r="X432" i="26"/>
  <c r="W432" i="26"/>
  <c r="V432" i="26"/>
  <c r="U432" i="26"/>
  <c r="T432" i="26"/>
  <c r="S432" i="26"/>
  <c r="R432" i="26"/>
  <c r="Q432" i="26"/>
  <c r="P432" i="26"/>
  <c r="O432" i="26"/>
  <c r="N432" i="26"/>
  <c r="M432" i="26"/>
  <c r="L432" i="26"/>
  <c r="K432" i="26"/>
  <c r="J432" i="26"/>
  <c r="BP431" i="26"/>
  <c r="BO431" i="26"/>
  <c r="BN431" i="26"/>
  <c r="BM431" i="26"/>
  <c r="BL431" i="26"/>
  <c r="BK431" i="26"/>
  <c r="BJ431" i="26"/>
  <c r="BI431" i="26"/>
  <c r="BH431" i="26"/>
  <c r="BG431" i="26"/>
  <c r="BF431" i="26"/>
  <c r="BE431" i="26"/>
  <c r="BD431" i="26"/>
  <c r="BC431" i="26"/>
  <c r="BB431" i="26"/>
  <c r="BA431" i="26"/>
  <c r="AZ431" i="26"/>
  <c r="AY431" i="26"/>
  <c r="AX431" i="26"/>
  <c r="AW431" i="26"/>
  <c r="AV431" i="26"/>
  <c r="AU431" i="26"/>
  <c r="AT431" i="26"/>
  <c r="AS431" i="26"/>
  <c r="AR431" i="26"/>
  <c r="AQ431" i="26"/>
  <c r="AP431" i="26"/>
  <c r="AO431" i="26"/>
  <c r="AN431" i="26"/>
  <c r="AM431" i="26"/>
  <c r="AL431" i="26"/>
  <c r="AK431" i="26"/>
  <c r="AJ431" i="26"/>
  <c r="AI431" i="26"/>
  <c r="AH431" i="26"/>
  <c r="AG431" i="26"/>
  <c r="AF431" i="26"/>
  <c r="AE431" i="26"/>
  <c r="AD431" i="26"/>
  <c r="AC431" i="26"/>
  <c r="AB431" i="26"/>
  <c r="AA431" i="26"/>
  <c r="Z431" i="26"/>
  <c r="Y431" i="26"/>
  <c r="X431" i="26"/>
  <c r="W431" i="26"/>
  <c r="V431" i="26"/>
  <c r="U431" i="26"/>
  <c r="T431" i="26"/>
  <c r="S431" i="26"/>
  <c r="R431" i="26"/>
  <c r="Q431" i="26"/>
  <c r="P431" i="26"/>
  <c r="O431" i="26"/>
  <c r="N431" i="26"/>
  <c r="M431" i="26"/>
  <c r="L431" i="26"/>
  <c r="K431" i="26"/>
  <c r="J431" i="26"/>
  <c r="BP430" i="26"/>
  <c r="BO430" i="26"/>
  <c r="BN430" i="26"/>
  <c r="BM430" i="26"/>
  <c r="BL430" i="26"/>
  <c r="BK430" i="26"/>
  <c r="BJ430" i="26"/>
  <c r="BI430" i="26"/>
  <c r="BH430" i="26"/>
  <c r="BG430" i="26"/>
  <c r="BF430" i="26"/>
  <c r="BE430" i="26"/>
  <c r="BD430" i="26"/>
  <c r="BC430" i="26"/>
  <c r="BB430" i="26"/>
  <c r="BA430" i="26"/>
  <c r="AZ430" i="26"/>
  <c r="AY430" i="26"/>
  <c r="AX430" i="26"/>
  <c r="AW430" i="26"/>
  <c r="AV430" i="26"/>
  <c r="AU430" i="26"/>
  <c r="AT430" i="26"/>
  <c r="AS430" i="26"/>
  <c r="AR430" i="26"/>
  <c r="AQ430" i="26"/>
  <c r="AP430" i="26"/>
  <c r="AO430" i="26"/>
  <c r="AN430" i="26"/>
  <c r="AM430" i="26"/>
  <c r="AL430" i="26"/>
  <c r="AK430" i="26"/>
  <c r="AJ430" i="26"/>
  <c r="AI430" i="26"/>
  <c r="AH430" i="26"/>
  <c r="AG430" i="26"/>
  <c r="AF430" i="26"/>
  <c r="AE430" i="26"/>
  <c r="AD430" i="26"/>
  <c r="AC430" i="26"/>
  <c r="AB430" i="26"/>
  <c r="AA430" i="26"/>
  <c r="Z430" i="26"/>
  <c r="Y430" i="26"/>
  <c r="X430" i="26"/>
  <c r="W430" i="26"/>
  <c r="V430" i="26"/>
  <c r="U430" i="26"/>
  <c r="T430" i="26"/>
  <c r="S430" i="26"/>
  <c r="R430" i="26"/>
  <c r="Q430" i="26"/>
  <c r="P430" i="26"/>
  <c r="O430" i="26"/>
  <c r="N430" i="26"/>
  <c r="M430" i="26"/>
  <c r="L430" i="26"/>
  <c r="K430" i="26"/>
  <c r="J430" i="26"/>
  <c r="BP429" i="26"/>
  <c r="BO429" i="26"/>
  <c r="BN429" i="26"/>
  <c r="BM429" i="26"/>
  <c r="BL429" i="26"/>
  <c r="BK429" i="26"/>
  <c r="BJ429" i="26"/>
  <c r="BI429" i="26"/>
  <c r="BH429" i="26"/>
  <c r="BG429" i="26"/>
  <c r="BF429" i="26"/>
  <c r="BE429" i="26"/>
  <c r="BD429" i="26"/>
  <c r="BC429" i="26"/>
  <c r="BB429" i="26"/>
  <c r="BA429" i="26"/>
  <c r="AZ429" i="26"/>
  <c r="AY429" i="26"/>
  <c r="AX429" i="26"/>
  <c r="AW429" i="26"/>
  <c r="AV429" i="26"/>
  <c r="AU429" i="26"/>
  <c r="AT429" i="26"/>
  <c r="AS429" i="26"/>
  <c r="AR429" i="26"/>
  <c r="AQ429" i="26"/>
  <c r="AP429" i="26"/>
  <c r="AO429" i="26"/>
  <c r="AN429" i="26"/>
  <c r="AM429" i="26"/>
  <c r="AL429" i="26"/>
  <c r="AK429" i="26"/>
  <c r="AJ429" i="26"/>
  <c r="AI429" i="26"/>
  <c r="AH429" i="26"/>
  <c r="AG429" i="26"/>
  <c r="AF429" i="26"/>
  <c r="AE429" i="26"/>
  <c r="AD429" i="26"/>
  <c r="AC429" i="26"/>
  <c r="AB429" i="26"/>
  <c r="AA429" i="26"/>
  <c r="Z429" i="26"/>
  <c r="Y429" i="26"/>
  <c r="X429" i="26"/>
  <c r="W429" i="26"/>
  <c r="V429" i="26"/>
  <c r="U429" i="26"/>
  <c r="T429" i="26"/>
  <c r="S429" i="26"/>
  <c r="R429" i="26"/>
  <c r="Q429" i="26"/>
  <c r="P429" i="26"/>
  <c r="O429" i="26"/>
  <c r="N429" i="26"/>
  <c r="M429" i="26"/>
  <c r="L429" i="26"/>
  <c r="K429" i="26"/>
  <c r="J429" i="26"/>
  <c r="BP428" i="26"/>
  <c r="BO428" i="26"/>
  <c r="BN428" i="26"/>
  <c r="BM428" i="26"/>
  <c r="BL428" i="26"/>
  <c r="BK428" i="26"/>
  <c r="BJ428" i="26"/>
  <c r="BI428" i="26"/>
  <c r="BH428" i="26"/>
  <c r="BG428" i="26"/>
  <c r="BF428" i="26"/>
  <c r="BE428" i="26"/>
  <c r="BD428" i="26"/>
  <c r="BC428" i="26"/>
  <c r="BB428" i="26"/>
  <c r="BA428" i="26"/>
  <c r="AZ428" i="26"/>
  <c r="AY428" i="26"/>
  <c r="AX428" i="26"/>
  <c r="AW428" i="26"/>
  <c r="AV428" i="26"/>
  <c r="AU428" i="26"/>
  <c r="AT428" i="26"/>
  <c r="AS428" i="26"/>
  <c r="AR428" i="26"/>
  <c r="AQ428" i="26"/>
  <c r="AP428" i="26"/>
  <c r="AO428" i="26"/>
  <c r="AN428" i="26"/>
  <c r="AM428" i="26"/>
  <c r="AL428" i="26"/>
  <c r="AK428" i="26"/>
  <c r="AJ428" i="26"/>
  <c r="AI428" i="26"/>
  <c r="AH428" i="26"/>
  <c r="AG428" i="26"/>
  <c r="AF428" i="26"/>
  <c r="AE428" i="26"/>
  <c r="AD428" i="26"/>
  <c r="AC428" i="26"/>
  <c r="AB428" i="26"/>
  <c r="AA428" i="26"/>
  <c r="Z428" i="26"/>
  <c r="Y428" i="26"/>
  <c r="X428" i="26"/>
  <c r="W428" i="26"/>
  <c r="V428" i="26"/>
  <c r="U428" i="26"/>
  <c r="T428" i="26"/>
  <c r="S428" i="26"/>
  <c r="R428" i="26"/>
  <c r="Q428" i="26"/>
  <c r="P428" i="26"/>
  <c r="O428" i="26"/>
  <c r="N428" i="26"/>
  <c r="M428" i="26"/>
  <c r="L428" i="26"/>
  <c r="K428" i="26"/>
  <c r="J428" i="26"/>
  <c r="BP427" i="26"/>
  <c r="BO427" i="26"/>
  <c r="BN427" i="26"/>
  <c r="BM427" i="26"/>
  <c r="BL427" i="26"/>
  <c r="BK427" i="26"/>
  <c r="BJ427" i="26"/>
  <c r="BI427" i="26"/>
  <c r="BH427" i="26"/>
  <c r="BG427" i="26"/>
  <c r="BF427" i="26"/>
  <c r="BE427" i="26"/>
  <c r="BD427" i="26"/>
  <c r="BC427" i="26"/>
  <c r="BB427" i="26"/>
  <c r="BA427" i="26"/>
  <c r="AZ427" i="26"/>
  <c r="AY427" i="26"/>
  <c r="AX427" i="26"/>
  <c r="AW427" i="26"/>
  <c r="AV427" i="26"/>
  <c r="AU427" i="26"/>
  <c r="AT427" i="26"/>
  <c r="AS427" i="26"/>
  <c r="AR427" i="26"/>
  <c r="AQ427" i="26"/>
  <c r="AP427" i="26"/>
  <c r="AO427" i="26"/>
  <c r="AN427" i="26"/>
  <c r="AM427" i="26"/>
  <c r="AL427" i="26"/>
  <c r="AK427" i="26"/>
  <c r="AJ427" i="26"/>
  <c r="AI427" i="26"/>
  <c r="AH427" i="26"/>
  <c r="AG427" i="26"/>
  <c r="AF427" i="26"/>
  <c r="AE427" i="26"/>
  <c r="AD427" i="26"/>
  <c r="AC427" i="26"/>
  <c r="AB427" i="26"/>
  <c r="AA427" i="26"/>
  <c r="Z427" i="26"/>
  <c r="Y427" i="26"/>
  <c r="X427" i="26"/>
  <c r="W427" i="26"/>
  <c r="V427" i="26"/>
  <c r="U427" i="26"/>
  <c r="T427" i="26"/>
  <c r="S427" i="26"/>
  <c r="R427" i="26"/>
  <c r="Q427" i="26"/>
  <c r="P427" i="26"/>
  <c r="O427" i="26"/>
  <c r="N427" i="26"/>
  <c r="M427" i="26"/>
  <c r="L427" i="26"/>
  <c r="K427" i="26"/>
  <c r="J427" i="26"/>
  <c r="BP426" i="26"/>
  <c r="BO426" i="26"/>
  <c r="BN426" i="26"/>
  <c r="BM426" i="26"/>
  <c r="BL426" i="26"/>
  <c r="BK426" i="26"/>
  <c r="BJ426" i="26"/>
  <c r="BI426" i="26"/>
  <c r="BH426" i="26"/>
  <c r="BG426" i="26"/>
  <c r="BF426" i="26"/>
  <c r="BE426" i="26"/>
  <c r="BD426" i="26"/>
  <c r="BC426" i="26"/>
  <c r="BB426" i="26"/>
  <c r="BA426" i="26"/>
  <c r="AZ426" i="26"/>
  <c r="AY426" i="26"/>
  <c r="AX426" i="26"/>
  <c r="AW426" i="26"/>
  <c r="AV426" i="26"/>
  <c r="AU426" i="26"/>
  <c r="AT426" i="26"/>
  <c r="AS426" i="26"/>
  <c r="AR426" i="26"/>
  <c r="AQ426" i="26"/>
  <c r="AP426" i="26"/>
  <c r="AO426" i="26"/>
  <c r="AN426" i="26"/>
  <c r="AM426" i="26"/>
  <c r="AL426" i="26"/>
  <c r="AK426" i="26"/>
  <c r="AJ426" i="26"/>
  <c r="AI426" i="26"/>
  <c r="AH426" i="26"/>
  <c r="AG426" i="26"/>
  <c r="AF426" i="26"/>
  <c r="AE426" i="26"/>
  <c r="AD426" i="26"/>
  <c r="AC426" i="26"/>
  <c r="AB426" i="26"/>
  <c r="AA426" i="26"/>
  <c r="Z426" i="26"/>
  <c r="Y426" i="26"/>
  <c r="X426" i="26"/>
  <c r="W426" i="26"/>
  <c r="V426" i="26"/>
  <c r="U426" i="26"/>
  <c r="T426" i="26"/>
  <c r="S426" i="26"/>
  <c r="R426" i="26"/>
  <c r="Q426" i="26"/>
  <c r="P426" i="26"/>
  <c r="O426" i="26"/>
  <c r="N426" i="26"/>
  <c r="M426" i="26"/>
  <c r="L426" i="26"/>
  <c r="K426" i="26"/>
  <c r="J426" i="26"/>
  <c r="BP425" i="26"/>
  <c r="BO425" i="26"/>
  <c r="BN425" i="26"/>
  <c r="BM425" i="26"/>
  <c r="BL425" i="26"/>
  <c r="BK425" i="26"/>
  <c r="BJ425" i="26"/>
  <c r="BI425" i="26"/>
  <c r="BH425" i="26"/>
  <c r="BG425" i="26"/>
  <c r="BF425" i="26"/>
  <c r="BE425" i="26"/>
  <c r="BD425" i="26"/>
  <c r="BC425" i="26"/>
  <c r="BB425" i="26"/>
  <c r="BA425" i="26"/>
  <c r="AZ425" i="26"/>
  <c r="AY425" i="26"/>
  <c r="AX425" i="26"/>
  <c r="AW425" i="26"/>
  <c r="AV425" i="26"/>
  <c r="AU425" i="26"/>
  <c r="AT425" i="26"/>
  <c r="AS425" i="26"/>
  <c r="AR425" i="26"/>
  <c r="AQ425" i="26"/>
  <c r="AP425" i="26"/>
  <c r="AO425" i="26"/>
  <c r="AN425" i="26"/>
  <c r="AM425" i="26"/>
  <c r="AL425" i="26"/>
  <c r="AK425" i="26"/>
  <c r="AJ425" i="26"/>
  <c r="AI425" i="26"/>
  <c r="AH425" i="26"/>
  <c r="AG425" i="26"/>
  <c r="AF425" i="26"/>
  <c r="AE425" i="26"/>
  <c r="AD425" i="26"/>
  <c r="AC425" i="26"/>
  <c r="AB425" i="26"/>
  <c r="AA425" i="26"/>
  <c r="Z425" i="26"/>
  <c r="Y425" i="26"/>
  <c r="X425" i="26"/>
  <c r="W425" i="26"/>
  <c r="V425" i="26"/>
  <c r="U425" i="26"/>
  <c r="T425" i="26"/>
  <c r="S425" i="26"/>
  <c r="R425" i="26"/>
  <c r="Q425" i="26"/>
  <c r="P425" i="26"/>
  <c r="O425" i="26"/>
  <c r="N425" i="26"/>
  <c r="M425" i="26"/>
  <c r="L425" i="26"/>
  <c r="K425" i="26"/>
  <c r="J425" i="26"/>
  <c r="BP424" i="26"/>
  <c r="BO424" i="26"/>
  <c r="BN424" i="26"/>
  <c r="BM424" i="26"/>
  <c r="BL424" i="26"/>
  <c r="BK424" i="26"/>
  <c r="BJ424" i="26"/>
  <c r="BI424" i="26"/>
  <c r="BH424" i="26"/>
  <c r="BG424" i="26"/>
  <c r="BF424" i="26"/>
  <c r="BE424" i="26"/>
  <c r="BD424" i="26"/>
  <c r="BC424" i="26"/>
  <c r="BB424" i="26"/>
  <c r="BA424" i="26"/>
  <c r="AZ424" i="26"/>
  <c r="AY424" i="26"/>
  <c r="AX424" i="26"/>
  <c r="AW424" i="26"/>
  <c r="AV424" i="26"/>
  <c r="AU424" i="26"/>
  <c r="AT424" i="26"/>
  <c r="AS424" i="26"/>
  <c r="AR424" i="26"/>
  <c r="AQ424" i="26"/>
  <c r="AP424" i="26"/>
  <c r="AO424" i="26"/>
  <c r="AN424" i="26"/>
  <c r="AM424" i="26"/>
  <c r="AL424" i="26"/>
  <c r="AK424" i="26"/>
  <c r="AJ424" i="26"/>
  <c r="AI424" i="26"/>
  <c r="AH424" i="26"/>
  <c r="AG424" i="26"/>
  <c r="AF424" i="26"/>
  <c r="AE424" i="26"/>
  <c r="AD424" i="26"/>
  <c r="AC424" i="26"/>
  <c r="AB424" i="26"/>
  <c r="AA424" i="26"/>
  <c r="Z424" i="26"/>
  <c r="Y424" i="26"/>
  <c r="X424" i="26"/>
  <c r="W424" i="26"/>
  <c r="V424" i="26"/>
  <c r="U424" i="26"/>
  <c r="T424" i="26"/>
  <c r="S424" i="26"/>
  <c r="R424" i="26"/>
  <c r="Q424" i="26"/>
  <c r="P424" i="26"/>
  <c r="O424" i="26"/>
  <c r="N424" i="26"/>
  <c r="M424" i="26"/>
  <c r="L424" i="26"/>
  <c r="K424" i="26"/>
  <c r="J424" i="26"/>
  <c r="BP423" i="26"/>
  <c r="BO423" i="26"/>
  <c r="BN423" i="26"/>
  <c r="BM423" i="26"/>
  <c r="BL423" i="26"/>
  <c r="BK423" i="26"/>
  <c r="BJ423" i="26"/>
  <c r="BI423" i="26"/>
  <c r="BH423" i="26"/>
  <c r="BG423" i="26"/>
  <c r="BF423" i="26"/>
  <c r="BE423" i="26"/>
  <c r="BD423" i="26"/>
  <c r="BC423" i="26"/>
  <c r="BB423" i="26"/>
  <c r="BA423" i="26"/>
  <c r="AZ423" i="26"/>
  <c r="AY423" i="26"/>
  <c r="AX423" i="26"/>
  <c r="AW423" i="26"/>
  <c r="AV423" i="26"/>
  <c r="AU423" i="26"/>
  <c r="AT423" i="26"/>
  <c r="AS423" i="26"/>
  <c r="AR423" i="26"/>
  <c r="AQ423" i="26"/>
  <c r="AP423" i="26"/>
  <c r="AO423" i="26"/>
  <c r="AN423" i="26"/>
  <c r="AM423" i="26"/>
  <c r="AL423" i="26"/>
  <c r="AK423" i="26"/>
  <c r="AJ423" i="26"/>
  <c r="AI423" i="26"/>
  <c r="AH423" i="26"/>
  <c r="AG423" i="26"/>
  <c r="AF423" i="26"/>
  <c r="AE423" i="26"/>
  <c r="AD423" i="26"/>
  <c r="AC423" i="26"/>
  <c r="AB423" i="26"/>
  <c r="AA423" i="26"/>
  <c r="Z423" i="26"/>
  <c r="Y423" i="26"/>
  <c r="X423" i="26"/>
  <c r="W423" i="26"/>
  <c r="V423" i="26"/>
  <c r="U423" i="26"/>
  <c r="T423" i="26"/>
  <c r="S423" i="26"/>
  <c r="R423" i="26"/>
  <c r="Q423" i="26"/>
  <c r="P423" i="26"/>
  <c r="O423" i="26"/>
  <c r="N423" i="26"/>
  <c r="M423" i="26"/>
  <c r="L423" i="26"/>
  <c r="K423" i="26"/>
  <c r="J423" i="26"/>
  <c r="BP422" i="26"/>
  <c r="BO422" i="26"/>
  <c r="BN422" i="26"/>
  <c r="BM422" i="26"/>
  <c r="BL422" i="26"/>
  <c r="BK422" i="26"/>
  <c r="BJ422" i="26"/>
  <c r="BI422" i="26"/>
  <c r="BH422" i="26"/>
  <c r="BG422" i="26"/>
  <c r="BF422" i="26"/>
  <c r="BE422" i="26"/>
  <c r="BD422" i="26"/>
  <c r="BC422" i="26"/>
  <c r="BB422" i="26"/>
  <c r="BA422" i="26"/>
  <c r="AZ422" i="26"/>
  <c r="AY422" i="26"/>
  <c r="AX422" i="26"/>
  <c r="AW422" i="26"/>
  <c r="AV422" i="26"/>
  <c r="AU422" i="26"/>
  <c r="AT422" i="26"/>
  <c r="AS422" i="26"/>
  <c r="AR422" i="26"/>
  <c r="AQ422" i="26"/>
  <c r="AP422" i="26"/>
  <c r="AO422" i="26"/>
  <c r="AN422" i="26"/>
  <c r="AM422" i="26"/>
  <c r="AL422" i="26"/>
  <c r="AK422" i="26"/>
  <c r="AJ422" i="26"/>
  <c r="AI422" i="26"/>
  <c r="AH422" i="26"/>
  <c r="AG422" i="26"/>
  <c r="AF422" i="26"/>
  <c r="AE422" i="26"/>
  <c r="AD422" i="26"/>
  <c r="AC422" i="26"/>
  <c r="AB422" i="26"/>
  <c r="AA422" i="26"/>
  <c r="Z422" i="26"/>
  <c r="Y422" i="26"/>
  <c r="X422" i="26"/>
  <c r="W422" i="26"/>
  <c r="V422" i="26"/>
  <c r="U422" i="26"/>
  <c r="T422" i="26"/>
  <c r="S422" i="26"/>
  <c r="R422" i="26"/>
  <c r="Q422" i="26"/>
  <c r="P422" i="26"/>
  <c r="O422" i="26"/>
  <c r="N422" i="26"/>
  <c r="M422" i="26"/>
  <c r="L422" i="26"/>
  <c r="K422" i="26"/>
  <c r="J422" i="26"/>
  <c r="BP421" i="26"/>
  <c r="BO421" i="26"/>
  <c r="BN421" i="26"/>
  <c r="BM421" i="26"/>
  <c r="BL421" i="26"/>
  <c r="BK421" i="26"/>
  <c r="BJ421" i="26"/>
  <c r="BI421" i="26"/>
  <c r="BH421" i="26"/>
  <c r="BG421" i="26"/>
  <c r="BF421" i="26"/>
  <c r="BE421" i="26"/>
  <c r="BD421" i="26"/>
  <c r="BC421" i="26"/>
  <c r="BB421" i="26"/>
  <c r="BA421" i="26"/>
  <c r="AZ421" i="26"/>
  <c r="AY421" i="26"/>
  <c r="AX421" i="26"/>
  <c r="AW421" i="26"/>
  <c r="AV421" i="26"/>
  <c r="AU421" i="26"/>
  <c r="AT421" i="26"/>
  <c r="AS421" i="26"/>
  <c r="AR421" i="26"/>
  <c r="AQ421" i="26"/>
  <c r="AP421" i="26"/>
  <c r="AO421" i="26"/>
  <c r="AN421" i="26"/>
  <c r="AM421" i="26"/>
  <c r="AL421" i="26"/>
  <c r="AK421" i="26"/>
  <c r="AJ421" i="26"/>
  <c r="AI421" i="26"/>
  <c r="AH421" i="26"/>
  <c r="AG421" i="26"/>
  <c r="AF421" i="26"/>
  <c r="AE421" i="26"/>
  <c r="AD421" i="26"/>
  <c r="AC421" i="26"/>
  <c r="AB421" i="26"/>
  <c r="AA421" i="26"/>
  <c r="Z421" i="26"/>
  <c r="Y421" i="26"/>
  <c r="X421" i="26"/>
  <c r="W421" i="26"/>
  <c r="V421" i="26"/>
  <c r="U421" i="26"/>
  <c r="T421" i="26"/>
  <c r="S421" i="26"/>
  <c r="R421" i="26"/>
  <c r="Q421" i="26"/>
  <c r="P421" i="26"/>
  <c r="O421" i="26"/>
  <c r="N421" i="26"/>
  <c r="M421" i="26"/>
  <c r="L421" i="26"/>
  <c r="K421" i="26"/>
  <c r="J421" i="26"/>
  <c r="BP420" i="26"/>
  <c r="BO420" i="26"/>
  <c r="BN420" i="26"/>
  <c r="BM420" i="26"/>
  <c r="BL420" i="26"/>
  <c r="BK420" i="26"/>
  <c r="BJ420" i="26"/>
  <c r="BI420" i="26"/>
  <c r="BH420" i="26"/>
  <c r="BG420" i="26"/>
  <c r="BF420" i="26"/>
  <c r="BE420" i="26"/>
  <c r="BD420" i="26"/>
  <c r="BC420" i="26"/>
  <c r="BB420" i="26"/>
  <c r="BA420" i="26"/>
  <c r="AZ420" i="26"/>
  <c r="AY420" i="26"/>
  <c r="AX420" i="26"/>
  <c r="AW420" i="26"/>
  <c r="AV420" i="26"/>
  <c r="AU420" i="26"/>
  <c r="AT420" i="26"/>
  <c r="AS420" i="26"/>
  <c r="AR420" i="26"/>
  <c r="AQ420" i="26"/>
  <c r="AP420" i="26"/>
  <c r="AO420" i="26"/>
  <c r="AN420" i="26"/>
  <c r="AM420" i="26"/>
  <c r="AL420" i="26"/>
  <c r="AK420" i="26"/>
  <c r="AJ420" i="26"/>
  <c r="AI420" i="26"/>
  <c r="AH420" i="26"/>
  <c r="AG420" i="26"/>
  <c r="AF420" i="26"/>
  <c r="AE420" i="26"/>
  <c r="AD420" i="26"/>
  <c r="AC420" i="26"/>
  <c r="AB420" i="26"/>
  <c r="AA420" i="26"/>
  <c r="Z420" i="26"/>
  <c r="Y420" i="26"/>
  <c r="X420" i="26"/>
  <c r="W420" i="26"/>
  <c r="V420" i="26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BP419" i="26"/>
  <c r="BO419" i="26"/>
  <c r="BN419" i="26"/>
  <c r="BM419" i="26"/>
  <c r="BL419" i="26"/>
  <c r="BK419" i="26"/>
  <c r="BJ419" i="26"/>
  <c r="BI419" i="26"/>
  <c r="BH419" i="26"/>
  <c r="BG419" i="26"/>
  <c r="BF419" i="26"/>
  <c r="BE419" i="26"/>
  <c r="BD419" i="26"/>
  <c r="BC419" i="26"/>
  <c r="BB419" i="26"/>
  <c r="BA419" i="26"/>
  <c r="AZ419" i="26"/>
  <c r="AY419" i="26"/>
  <c r="AX419" i="26"/>
  <c r="AW419" i="26"/>
  <c r="AV419" i="26"/>
  <c r="AU419" i="26"/>
  <c r="AT419" i="26"/>
  <c r="AS419" i="26"/>
  <c r="AR419" i="26"/>
  <c r="AQ419" i="26"/>
  <c r="AP419" i="26"/>
  <c r="AO419" i="26"/>
  <c r="AN419" i="26"/>
  <c r="AM419" i="26"/>
  <c r="AL419" i="26"/>
  <c r="AK419" i="26"/>
  <c r="AJ419" i="26"/>
  <c r="AI419" i="26"/>
  <c r="AH419" i="26"/>
  <c r="AG419" i="26"/>
  <c r="AF419" i="26"/>
  <c r="AE419" i="26"/>
  <c r="AD419" i="26"/>
  <c r="AC419" i="26"/>
  <c r="AB419" i="26"/>
  <c r="AA419" i="26"/>
  <c r="Z419" i="26"/>
  <c r="Y419" i="26"/>
  <c r="X419" i="26"/>
  <c r="W419" i="26"/>
  <c r="V419" i="26"/>
  <c r="U419" i="26"/>
  <c r="T419" i="26"/>
  <c r="S419" i="26"/>
  <c r="R419" i="26"/>
  <c r="Q419" i="26"/>
  <c r="P419" i="26"/>
  <c r="O419" i="26"/>
  <c r="N419" i="26"/>
  <c r="M419" i="26"/>
  <c r="L419" i="26"/>
  <c r="K419" i="26"/>
  <c r="J419" i="26"/>
  <c r="BP418" i="26"/>
  <c r="BO418" i="26"/>
  <c r="BN418" i="26"/>
  <c r="BM418" i="26"/>
  <c r="BL418" i="26"/>
  <c r="BK418" i="26"/>
  <c r="BJ418" i="26"/>
  <c r="BI418" i="26"/>
  <c r="BH418" i="26"/>
  <c r="BG418" i="26"/>
  <c r="BF418" i="26"/>
  <c r="BE418" i="26"/>
  <c r="BD418" i="26"/>
  <c r="BC418" i="26"/>
  <c r="BB418" i="26"/>
  <c r="BA418" i="26"/>
  <c r="AZ418" i="26"/>
  <c r="AY418" i="26"/>
  <c r="AX418" i="26"/>
  <c r="AW418" i="26"/>
  <c r="AV418" i="26"/>
  <c r="AU418" i="26"/>
  <c r="AT418" i="26"/>
  <c r="AS418" i="26"/>
  <c r="AR418" i="26"/>
  <c r="AQ418" i="26"/>
  <c r="AP418" i="26"/>
  <c r="AO418" i="26"/>
  <c r="AN418" i="26"/>
  <c r="AM418" i="26"/>
  <c r="AL418" i="26"/>
  <c r="AK418" i="26"/>
  <c r="AJ418" i="26"/>
  <c r="AI418" i="26"/>
  <c r="AH418" i="26"/>
  <c r="AG418" i="26"/>
  <c r="AF418" i="26"/>
  <c r="AE418" i="26"/>
  <c r="AD418" i="26"/>
  <c r="AC418" i="26"/>
  <c r="AB418" i="26"/>
  <c r="AA418" i="26"/>
  <c r="Z418" i="26"/>
  <c r="Y418" i="26"/>
  <c r="X418" i="26"/>
  <c r="W418" i="26"/>
  <c r="V418" i="26"/>
  <c r="U418" i="26"/>
  <c r="T418" i="26"/>
  <c r="S418" i="26"/>
  <c r="R418" i="26"/>
  <c r="Q418" i="26"/>
  <c r="P418" i="26"/>
  <c r="O418" i="26"/>
  <c r="N418" i="26"/>
  <c r="M418" i="26"/>
  <c r="L418" i="26"/>
  <c r="K418" i="26"/>
  <c r="J418" i="26"/>
  <c r="BP417" i="26"/>
  <c r="BO417" i="26"/>
  <c r="BN417" i="26"/>
  <c r="BM417" i="26"/>
  <c r="BL417" i="26"/>
  <c r="BK417" i="26"/>
  <c r="BJ417" i="26"/>
  <c r="BI417" i="26"/>
  <c r="BH417" i="26"/>
  <c r="BG417" i="26"/>
  <c r="BF417" i="26"/>
  <c r="BE417" i="26"/>
  <c r="BD417" i="26"/>
  <c r="BC417" i="26"/>
  <c r="BB417" i="26"/>
  <c r="BA417" i="26"/>
  <c r="AZ417" i="26"/>
  <c r="AY417" i="26"/>
  <c r="AX417" i="26"/>
  <c r="AW417" i="26"/>
  <c r="AV417" i="26"/>
  <c r="AU417" i="26"/>
  <c r="AT417" i="26"/>
  <c r="AS417" i="26"/>
  <c r="AR417" i="26"/>
  <c r="AQ417" i="26"/>
  <c r="AP417" i="26"/>
  <c r="AO417" i="26"/>
  <c r="AN417" i="26"/>
  <c r="AM417" i="26"/>
  <c r="AL417" i="26"/>
  <c r="AK417" i="26"/>
  <c r="AJ417" i="26"/>
  <c r="AI417" i="26"/>
  <c r="AH417" i="26"/>
  <c r="AG417" i="26"/>
  <c r="AF417" i="26"/>
  <c r="AE417" i="26"/>
  <c r="AD417" i="26"/>
  <c r="AC417" i="26"/>
  <c r="AB417" i="26"/>
  <c r="AA417" i="26"/>
  <c r="Z417" i="26"/>
  <c r="Y417" i="26"/>
  <c r="X417" i="26"/>
  <c r="W417" i="26"/>
  <c r="V417" i="26"/>
  <c r="U417" i="26"/>
  <c r="T417" i="26"/>
  <c r="S417" i="26"/>
  <c r="R417" i="26"/>
  <c r="Q417" i="26"/>
  <c r="P417" i="26"/>
  <c r="O417" i="26"/>
  <c r="N417" i="26"/>
  <c r="M417" i="26"/>
  <c r="L417" i="26"/>
  <c r="K417" i="26"/>
  <c r="J417" i="26"/>
  <c r="BP408" i="26"/>
  <c r="BO408" i="26"/>
  <c r="BN408" i="26"/>
  <c r="BM408" i="26"/>
  <c r="BL408" i="26"/>
  <c r="BK408" i="26"/>
  <c r="BJ408" i="26"/>
  <c r="BI408" i="26"/>
  <c r="BH408" i="26"/>
  <c r="BG408" i="26"/>
  <c r="BF408" i="26"/>
  <c r="BE408" i="26"/>
  <c r="BD408" i="26"/>
  <c r="BC408" i="26"/>
  <c r="BB408" i="26"/>
  <c r="BA408" i="26"/>
  <c r="AZ408" i="26"/>
  <c r="AY408" i="26"/>
  <c r="AX408" i="26"/>
  <c r="AW408" i="26"/>
  <c r="BP407" i="26"/>
  <c r="BO407" i="26"/>
  <c r="BN407" i="26"/>
  <c r="BM407" i="26"/>
  <c r="BL407" i="26"/>
  <c r="BK407" i="26"/>
  <c r="BJ407" i="26"/>
  <c r="BI407" i="26"/>
  <c r="BH407" i="26"/>
  <c r="BG407" i="26"/>
  <c r="BF407" i="26"/>
  <c r="BE407" i="26"/>
  <c r="BD407" i="26"/>
  <c r="BC407" i="26"/>
  <c r="BB407" i="26"/>
  <c r="BA407" i="26"/>
  <c r="AZ407" i="26"/>
  <c r="AY407" i="26"/>
  <c r="AX407" i="26"/>
  <c r="AW407" i="26"/>
  <c r="BP406" i="26"/>
  <c r="BO406" i="26"/>
  <c r="BN406" i="26"/>
  <c r="BM406" i="26"/>
  <c r="BL406" i="26"/>
  <c r="BK406" i="26"/>
  <c r="BJ406" i="26"/>
  <c r="BI406" i="26"/>
  <c r="BH406" i="26"/>
  <c r="BG406" i="26"/>
  <c r="BF406" i="26"/>
  <c r="BE406" i="26"/>
  <c r="BD406" i="26"/>
  <c r="BC406" i="26"/>
  <c r="BB406" i="26"/>
  <c r="BA406" i="26"/>
  <c r="AZ406" i="26"/>
  <c r="AY406" i="26"/>
  <c r="AX406" i="26"/>
  <c r="AW406" i="26"/>
  <c r="AV406" i="26"/>
  <c r="AU406" i="26"/>
  <c r="AT406" i="26"/>
  <c r="AS406" i="26"/>
  <c r="AR406" i="26"/>
  <c r="AQ406" i="26"/>
  <c r="AP406" i="26"/>
  <c r="AO406" i="26"/>
  <c r="AN406" i="26"/>
  <c r="AM406" i="26"/>
  <c r="AL406" i="26"/>
  <c r="AK406" i="26"/>
  <c r="AJ406" i="26"/>
  <c r="AI406" i="26"/>
  <c r="AH406" i="26"/>
  <c r="AG406" i="26"/>
  <c r="AF406" i="26"/>
  <c r="AE406" i="26"/>
  <c r="AD406" i="26"/>
  <c r="AC406" i="26"/>
  <c r="AB406" i="26"/>
  <c r="AA406" i="26"/>
  <c r="Z406" i="26"/>
  <c r="Y406" i="26"/>
  <c r="X406" i="26"/>
  <c r="W406" i="26"/>
  <c r="V406" i="26"/>
  <c r="U406" i="26"/>
  <c r="T406" i="26"/>
  <c r="S406" i="26"/>
  <c r="R406" i="26"/>
  <c r="Q406" i="26"/>
  <c r="P406" i="26"/>
  <c r="O406" i="26"/>
  <c r="N406" i="26"/>
  <c r="BP405" i="26"/>
  <c r="BO405" i="26"/>
  <c r="BN405" i="26"/>
  <c r="BM405" i="26"/>
  <c r="BL405" i="26"/>
  <c r="BK405" i="26"/>
  <c r="BJ405" i="26"/>
  <c r="BI405" i="26"/>
  <c r="BH405" i="26"/>
  <c r="BG405" i="26"/>
  <c r="BF405" i="26"/>
  <c r="BE405" i="26"/>
  <c r="BD405" i="26"/>
  <c r="BC405" i="26"/>
  <c r="BB405" i="26"/>
  <c r="BA405" i="26"/>
  <c r="AZ405" i="26"/>
  <c r="AY405" i="26"/>
  <c r="AX405" i="26"/>
  <c r="AW405" i="26"/>
  <c r="BP403" i="26"/>
  <c r="BO403" i="26"/>
  <c r="BN403" i="26"/>
  <c r="BM403" i="26"/>
  <c r="BL403" i="26"/>
  <c r="BK403" i="26"/>
  <c r="BJ403" i="26"/>
  <c r="BI403" i="26"/>
  <c r="BH403" i="26"/>
  <c r="BG403" i="26"/>
  <c r="BF403" i="26"/>
  <c r="BE403" i="26"/>
  <c r="BD403" i="26"/>
  <c r="BC403" i="26"/>
  <c r="BB403" i="26"/>
  <c r="BA403" i="26"/>
  <c r="AZ403" i="26"/>
  <c r="AY403" i="26"/>
  <c r="AX403" i="26"/>
  <c r="AW403" i="26"/>
  <c r="BP402" i="26"/>
  <c r="BO402" i="26"/>
  <c r="BN402" i="26"/>
  <c r="BM402" i="26"/>
  <c r="BL402" i="26"/>
  <c r="BK402" i="26"/>
  <c r="BJ402" i="26"/>
  <c r="BI402" i="26"/>
  <c r="BH402" i="26"/>
  <c r="BG402" i="26"/>
  <c r="BF402" i="26"/>
  <c r="BE402" i="26"/>
  <c r="BD402" i="26"/>
  <c r="BC402" i="26"/>
  <c r="BB402" i="26"/>
  <c r="BA402" i="26"/>
  <c r="AZ402" i="26"/>
  <c r="AY402" i="26"/>
  <c r="AX402" i="26"/>
  <c r="AW402" i="26"/>
  <c r="BP401" i="26"/>
  <c r="BO401" i="26"/>
  <c r="BN401" i="26"/>
  <c r="BM401" i="26"/>
  <c r="BL401" i="26"/>
  <c r="BK401" i="26"/>
  <c r="BJ401" i="26"/>
  <c r="BI401" i="26"/>
  <c r="BH401" i="26"/>
  <c r="BG401" i="26"/>
  <c r="BF401" i="26"/>
  <c r="BE401" i="26"/>
  <c r="BD401" i="26"/>
  <c r="BC401" i="26"/>
  <c r="BB401" i="26"/>
  <c r="BA401" i="26"/>
  <c r="AZ401" i="26"/>
  <c r="AY401" i="26"/>
  <c r="AX401" i="26"/>
  <c r="AW401" i="26"/>
  <c r="AV401" i="26"/>
  <c r="AU401" i="26"/>
  <c r="AT401" i="26"/>
  <c r="AS401" i="26"/>
  <c r="AR401" i="26"/>
  <c r="AQ401" i="26"/>
  <c r="AP401" i="26"/>
  <c r="AO401" i="26"/>
  <c r="AN401" i="26"/>
  <c r="AM401" i="26"/>
  <c r="AL401" i="26"/>
  <c r="AK401" i="26"/>
  <c r="AJ401" i="26"/>
  <c r="AI401" i="26"/>
  <c r="AH401" i="26"/>
  <c r="AG401" i="26"/>
  <c r="AF401" i="26"/>
  <c r="AE401" i="26"/>
  <c r="AD401" i="26"/>
  <c r="AC401" i="26"/>
  <c r="AB401" i="26"/>
  <c r="AA401" i="26"/>
  <c r="Z401" i="26"/>
  <c r="Y401" i="26"/>
  <c r="X401" i="26"/>
  <c r="W401" i="26"/>
  <c r="V401" i="26"/>
  <c r="U401" i="26"/>
  <c r="T401" i="26"/>
  <c r="S401" i="26"/>
  <c r="R401" i="26"/>
  <c r="Q401" i="26"/>
  <c r="P401" i="26"/>
  <c r="O401" i="26"/>
  <c r="N401" i="26"/>
  <c r="BP400" i="26"/>
  <c r="BO400" i="26"/>
  <c r="BN400" i="26"/>
  <c r="BM400" i="26"/>
  <c r="BL400" i="26"/>
  <c r="BK400" i="26"/>
  <c r="BJ400" i="26"/>
  <c r="BI400" i="26"/>
  <c r="BH400" i="26"/>
  <c r="BG400" i="26"/>
  <c r="BF400" i="26"/>
  <c r="BE400" i="26"/>
  <c r="BD400" i="26"/>
  <c r="BC400" i="26"/>
  <c r="BB400" i="26"/>
  <c r="BA400" i="26"/>
  <c r="AZ400" i="26"/>
  <c r="AY400" i="26"/>
  <c r="AX400" i="26"/>
  <c r="AW400" i="26"/>
  <c r="BP398" i="26"/>
  <c r="BO398" i="26"/>
  <c r="BN398" i="26"/>
  <c r="BM398" i="26"/>
  <c r="BL398" i="26"/>
  <c r="BK398" i="26"/>
  <c r="BJ398" i="26"/>
  <c r="BI398" i="26"/>
  <c r="BH398" i="26"/>
  <c r="BG398" i="26"/>
  <c r="BF398" i="26"/>
  <c r="BE398" i="26"/>
  <c r="BD398" i="26"/>
  <c r="BC398" i="26"/>
  <c r="BB398" i="26"/>
  <c r="BA398" i="26"/>
  <c r="AZ398" i="26"/>
  <c r="AY398" i="26"/>
  <c r="AX398" i="26"/>
  <c r="AW398" i="26"/>
  <c r="BP397" i="26"/>
  <c r="BO397" i="26"/>
  <c r="BN397" i="26"/>
  <c r="BM397" i="26"/>
  <c r="BL397" i="26"/>
  <c r="BK397" i="26"/>
  <c r="BJ397" i="26"/>
  <c r="BI397" i="26"/>
  <c r="BH397" i="26"/>
  <c r="BG397" i="26"/>
  <c r="BF397" i="26"/>
  <c r="BE397" i="26"/>
  <c r="BD397" i="26"/>
  <c r="BC397" i="26"/>
  <c r="BB397" i="26"/>
  <c r="BA397" i="26"/>
  <c r="AZ397" i="26"/>
  <c r="AY397" i="26"/>
  <c r="AX397" i="26"/>
  <c r="AW397" i="26"/>
  <c r="BP396" i="26"/>
  <c r="BO396" i="26"/>
  <c r="BN396" i="26"/>
  <c r="BM396" i="26"/>
  <c r="BL396" i="26"/>
  <c r="BK396" i="26"/>
  <c r="BJ396" i="26"/>
  <c r="BI396" i="26"/>
  <c r="BH396" i="26"/>
  <c r="BG396" i="26"/>
  <c r="BF396" i="26"/>
  <c r="BE396" i="26"/>
  <c r="BD396" i="26"/>
  <c r="BC396" i="26"/>
  <c r="BB396" i="26"/>
  <c r="BA396" i="26"/>
  <c r="AZ396" i="26"/>
  <c r="AY396" i="26"/>
  <c r="AX396" i="26"/>
  <c r="AW396" i="26"/>
  <c r="AV396" i="26"/>
  <c r="AU396" i="26"/>
  <c r="AT396" i="26"/>
  <c r="AS396" i="26"/>
  <c r="AR396" i="26"/>
  <c r="AQ396" i="26"/>
  <c r="AP396" i="26"/>
  <c r="AO396" i="26"/>
  <c r="AN396" i="26"/>
  <c r="AM396" i="26"/>
  <c r="AL396" i="26"/>
  <c r="AK396" i="26"/>
  <c r="AJ396" i="26"/>
  <c r="AI396" i="26"/>
  <c r="AH396" i="26"/>
  <c r="AG396" i="26"/>
  <c r="AF396" i="26"/>
  <c r="AE396" i="26"/>
  <c r="AD396" i="26"/>
  <c r="AC396" i="26"/>
  <c r="AB396" i="26"/>
  <c r="AA396" i="26"/>
  <c r="Z396" i="26"/>
  <c r="Y396" i="26"/>
  <c r="X396" i="26"/>
  <c r="W396" i="26"/>
  <c r="V396" i="26"/>
  <c r="U396" i="26"/>
  <c r="T396" i="26"/>
  <c r="S396" i="26"/>
  <c r="R396" i="26"/>
  <c r="Q396" i="26"/>
  <c r="P396" i="26"/>
  <c r="O396" i="26"/>
  <c r="N396" i="26"/>
  <c r="BP395" i="26"/>
  <c r="BO395" i="26"/>
  <c r="BN395" i="26"/>
  <c r="BM395" i="26"/>
  <c r="BL395" i="26"/>
  <c r="BK395" i="26"/>
  <c r="BJ395" i="26"/>
  <c r="BI395" i="26"/>
  <c r="BH395" i="26"/>
  <c r="BG395" i="26"/>
  <c r="BF395" i="26"/>
  <c r="BE395" i="26"/>
  <c r="BD395" i="26"/>
  <c r="BC395" i="26"/>
  <c r="BB395" i="26"/>
  <c r="BA395" i="26"/>
  <c r="AZ395" i="26"/>
  <c r="AY395" i="26"/>
  <c r="AX395" i="26"/>
  <c r="AW395" i="26"/>
  <c r="BP393" i="26"/>
  <c r="BO393" i="26"/>
  <c r="BN393" i="26"/>
  <c r="BM393" i="26"/>
  <c r="BL393" i="26"/>
  <c r="BK393" i="26"/>
  <c r="BJ393" i="26"/>
  <c r="BI393" i="26"/>
  <c r="BH393" i="26"/>
  <c r="BG393" i="26"/>
  <c r="BF393" i="26"/>
  <c r="BE393" i="26"/>
  <c r="BD393" i="26"/>
  <c r="BC393" i="26"/>
  <c r="BB393" i="26"/>
  <c r="BA393" i="26"/>
  <c r="AZ393" i="26"/>
  <c r="AY393" i="26"/>
  <c r="AX393" i="26"/>
  <c r="AW393" i="26"/>
  <c r="BP392" i="26"/>
  <c r="BO392" i="26"/>
  <c r="BN392" i="26"/>
  <c r="BM392" i="26"/>
  <c r="BL392" i="26"/>
  <c r="BK392" i="26"/>
  <c r="BJ392" i="26"/>
  <c r="BI392" i="26"/>
  <c r="BH392" i="26"/>
  <c r="BG392" i="26"/>
  <c r="BF392" i="26"/>
  <c r="BE392" i="26"/>
  <c r="BD392" i="26"/>
  <c r="BC392" i="26"/>
  <c r="BB392" i="26"/>
  <c r="BA392" i="26"/>
  <c r="AZ392" i="26"/>
  <c r="AY392" i="26"/>
  <c r="AX392" i="26"/>
  <c r="AW392" i="26"/>
  <c r="BP391" i="26"/>
  <c r="BO391" i="26"/>
  <c r="BN391" i="26"/>
  <c r="BM391" i="26"/>
  <c r="BL391" i="26"/>
  <c r="BK391" i="26"/>
  <c r="BJ391" i="26"/>
  <c r="BI391" i="26"/>
  <c r="BH391" i="26"/>
  <c r="BG391" i="26"/>
  <c r="BF391" i="26"/>
  <c r="BE391" i="26"/>
  <c r="BD391" i="26"/>
  <c r="BC391" i="26"/>
  <c r="BB391" i="26"/>
  <c r="BA391" i="26"/>
  <c r="AZ391" i="26"/>
  <c r="AY391" i="26"/>
  <c r="AX391" i="26"/>
  <c r="AW391" i="26"/>
  <c r="AV391" i="26"/>
  <c r="AU391" i="26"/>
  <c r="AT391" i="26"/>
  <c r="AS391" i="26"/>
  <c r="AR391" i="26"/>
  <c r="AQ391" i="26"/>
  <c r="AP391" i="26"/>
  <c r="AO391" i="26"/>
  <c r="AN391" i="26"/>
  <c r="AM391" i="26"/>
  <c r="AL391" i="26"/>
  <c r="AK391" i="26"/>
  <c r="AJ391" i="26"/>
  <c r="AI391" i="26"/>
  <c r="AH391" i="26"/>
  <c r="AG391" i="26"/>
  <c r="AF391" i="26"/>
  <c r="AE391" i="26"/>
  <c r="AD391" i="26"/>
  <c r="AC391" i="26"/>
  <c r="AB391" i="26"/>
  <c r="AA391" i="26"/>
  <c r="Z391" i="26"/>
  <c r="Y391" i="26"/>
  <c r="X391" i="26"/>
  <c r="W391" i="26"/>
  <c r="V391" i="26"/>
  <c r="U391" i="26"/>
  <c r="T391" i="26"/>
  <c r="S391" i="26"/>
  <c r="R391" i="26"/>
  <c r="Q391" i="26"/>
  <c r="P391" i="26"/>
  <c r="O391" i="26"/>
  <c r="N391" i="26"/>
  <c r="BP390" i="26"/>
  <c r="BO390" i="26"/>
  <c r="BN390" i="26"/>
  <c r="BM390" i="26"/>
  <c r="BL390" i="26"/>
  <c r="BK390" i="26"/>
  <c r="BJ390" i="26"/>
  <c r="BI390" i="26"/>
  <c r="BH390" i="26"/>
  <c r="BG390" i="26"/>
  <c r="BF390" i="26"/>
  <c r="BE390" i="26"/>
  <c r="BD390" i="26"/>
  <c r="BC390" i="26"/>
  <c r="BB390" i="26"/>
  <c r="BA390" i="26"/>
  <c r="AZ390" i="26"/>
  <c r="AY390" i="26"/>
  <c r="AX390" i="26"/>
  <c r="AW390" i="26"/>
  <c r="BP382" i="26"/>
  <c r="BO382" i="26"/>
  <c r="BN382" i="26"/>
  <c r="BM382" i="26"/>
  <c r="BL382" i="26"/>
  <c r="BK382" i="26"/>
  <c r="BJ382" i="26"/>
  <c r="BI382" i="26"/>
  <c r="BH382" i="26"/>
  <c r="BG382" i="26"/>
  <c r="BF382" i="26"/>
  <c r="BE382" i="26"/>
  <c r="BD382" i="26"/>
  <c r="BC382" i="26"/>
  <c r="BB382" i="26"/>
  <c r="BA382" i="26"/>
  <c r="AZ382" i="26"/>
  <c r="AY382" i="26"/>
  <c r="AX382" i="26"/>
  <c r="AW382" i="26"/>
  <c r="AV382" i="26"/>
  <c r="AU382" i="26"/>
  <c r="AT382" i="26"/>
  <c r="AS382" i="26"/>
  <c r="AR382" i="26"/>
  <c r="AQ382" i="26"/>
  <c r="AP382" i="26"/>
  <c r="AO382" i="26"/>
  <c r="AN382" i="26"/>
  <c r="AM382" i="26"/>
  <c r="AL382" i="26"/>
  <c r="AK382" i="26"/>
  <c r="AJ382" i="26"/>
  <c r="AI382" i="26"/>
  <c r="AH382" i="26"/>
  <c r="AG382" i="26"/>
  <c r="AF382" i="26"/>
  <c r="AE382" i="26"/>
  <c r="AD382" i="26"/>
  <c r="AC382" i="26"/>
  <c r="AB382" i="26"/>
  <c r="AA382" i="26"/>
  <c r="Z382" i="26"/>
  <c r="Y382" i="26"/>
  <c r="X382" i="26"/>
  <c r="W382" i="26"/>
  <c r="V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D382" i="26"/>
  <c r="BP381" i="26"/>
  <c r="BO381" i="26"/>
  <c r="BN381" i="26"/>
  <c r="BM381" i="26"/>
  <c r="BL381" i="26"/>
  <c r="BK381" i="26"/>
  <c r="BJ381" i="26"/>
  <c r="BI381" i="26"/>
  <c r="BH381" i="26"/>
  <c r="BG381" i="26"/>
  <c r="BF381" i="26"/>
  <c r="BE381" i="26"/>
  <c r="BD381" i="26"/>
  <c r="BC381" i="26"/>
  <c r="BB381" i="26"/>
  <c r="BA381" i="26"/>
  <c r="AZ381" i="26"/>
  <c r="AY381" i="26"/>
  <c r="AX381" i="26"/>
  <c r="AW381" i="26"/>
  <c r="AV381" i="26"/>
  <c r="AU381" i="26"/>
  <c r="AT381" i="26"/>
  <c r="AS381" i="26"/>
  <c r="AR381" i="26"/>
  <c r="AQ381" i="26"/>
  <c r="AP381" i="26"/>
  <c r="AO381" i="26"/>
  <c r="AN381" i="26"/>
  <c r="AM381" i="26"/>
  <c r="AL381" i="26"/>
  <c r="AK381" i="26"/>
  <c r="AJ381" i="26"/>
  <c r="AI381" i="26"/>
  <c r="AH381" i="26"/>
  <c r="AG381" i="26"/>
  <c r="AF381" i="26"/>
  <c r="AE381" i="26"/>
  <c r="AD381" i="26"/>
  <c r="AC381" i="26"/>
  <c r="AB381" i="26"/>
  <c r="AA381" i="26"/>
  <c r="Z381" i="26"/>
  <c r="Y381" i="26"/>
  <c r="X381" i="26"/>
  <c r="W381" i="26"/>
  <c r="V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D381" i="26"/>
  <c r="BP380" i="26"/>
  <c r="BO380" i="26"/>
  <c r="BN380" i="26"/>
  <c r="BM380" i="26"/>
  <c r="BL380" i="26"/>
  <c r="BK380" i="26"/>
  <c r="BJ380" i="26"/>
  <c r="BI380" i="26"/>
  <c r="BH380" i="26"/>
  <c r="BG380" i="26"/>
  <c r="BF380" i="26"/>
  <c r="BE380" i="26"/>
  <c r="BD380" i="26"/>
  <c r="BC380" i="26"/>
  <c r="BB380" i="26"/>
  <c r="BA380" i="26"/>
  <c r="AZ380" i="26"/>
  <c r="AY380" i="26"/>
  <c r="AX380" i="26"/>
  <c r="AW380" i="26"/>
  <c r="AV380" i="26"/>
  <c r="AU380" i="26"/>
  <c r="AT380" i="26"/>
  <c r="AS380" i="26"/>
  <c r="AR380" i="26"/>
  <c r="AQ380" i="26"/>
  <c r="AP380" i="26"/>
  <c r="AO380" i="26"/>
  <c r="AN380" i="26"/>
  <c r="AM380" i="26"/>
  <c r="AL380" i="26"/>
  <c r="AK380" i="26"/>
  <c r="AJ380" i="26"/>
  <c r="AI380" i="26"/>
  <c r="AH380" i="26"/>
  <c r="AG380" i="26"/>
  <c r="AF380" i="26"/>
  <c r="AE380" i="26"/>
  <c r="AD380" i="26"/>
  <c r="AC380" i="26"/>
  <c r="AB380" i="26"/>
  <c r="AA380" i="26"/>
  <c r="Z380" i="26"/>
  <c r="Y380" i="26"/>
  <c r="X380" i="26"/>
  <c r="W380" i="26"/>
  <c r="V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D380" i="26"/>
  <c r="BP379" i="26"/>
  <c r="BO379" i="26"/>
  <c r="BN379" i="26"/>
  <c r="BM379" i="26"/>
  <c r="BL379" i="26"/>
  <c r="BK379" i="26"/>
  <c r="BJ379" i="26"/>
  <c r="BI379" i="26"/>
  <c r="BH379" i="26"/>
  <c r="BG379" i="26"/>
  <c r="BF379" i="26"/>
  <c r="BE379" i="26"/>
  <c r="BD379" i="26"/>
  <c r="BC379" i="26"/>
  <c r="BB379" i="26"/>
  <c r="BA379" i="26"/>
  <c r="AZ379" i="26"/>
  <c r="AY379" i="26"/>
  <c r="AX379" i="26"/>
  <c r="AW379" i="26"/>
  <c r="AV379" i="26"/>
  <c r="AU379" i="26"/>
  <c r="AT379" i="26"/>
  <c r="AS379" i="26"/>
  <c r="AR379" i="26"/>
  <c r="AQ379" i="26"/>
  <c r="AP379" i="26"/>
  <c r="AO379" i="26"/>
  <c r="AN379" i="26"/>
  <c r="AM379" i="26"/>
  <c r="AL379" i="26"/>
  <c r="AK379" i="26"/>
  <c r="AJ379" i="26"/>
  <c r="AI379" i="26"/>
  <c r="AH379" i="26"/>
  <c r="AG379" i="26"/>
  <c r="AF379" i="26"/>
  <c r="AE379" i="26"/>
  <c r="AD379" i="26"/>
  <c r="AC379" i="26"/>
  <c r="AB379" i="26"/>
  <c r="AA379" i="26"/>
  <c r="Z379" i="26"/>
  <c r="Y379" i="26"/>
  <c r="X379" i="26"/>
  <c r="W379" i="26"/>
  <c r="V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D379" i="26"/>
  <c r="BP378" i="26"/>
  <c r="BO378" i="26"/>
  <c r="BN378" i="26"/>
  <c r="BM378" i="26"/>
  <c r="BL378" i="26"/>
  <c r="BK378" i="26"/>
  <c r="BJ378" i="26"/>
  <c r="BI378" i="26"/>
  <c r="BH378" i="26"/>
  <c r="BG378" i="26"/>
  <c r="BF378" i="26"/>
  <c r="BE378" i="26"/>
  <c r="BD378" i="26"/>
  <c r="BC378" i="26"/>
  <c r="BB378" i="26"/>
  <c r="BA378" i="26"/>
  <c r="AZ378" i="26"/>
  <c r="AY378" i="26"/>
  <c r="AX378" i="26"/>
  <c r="AW378" i="26"/>
  <c r="AV378" i="26"/>
  <c r="AU378" i="26"/>
  <c r="AT378" i="26"/>
  <c r="AS378" i="26"/>
  <c r="AR378" i="26"/>
  <c r="AQ378" i="26"/>
  <c r="AP378" i="26"/>
  <c r="AO378" i="26"/>
  <c r="AN378" i="26"/>
  <c r="AM378" i="26"/>
  <c r="AL378" i="26"/>
  <c r="AK378" i="26"/>
  <c r="AJ378" i="26"/>
  <c r="AI378" i="26"/>
  <c r="AH378" i="26"/>
  <c r="AG378" i="26"/>
  <c r="AF378" i="26"/>
  <c r="AE378" i="26"/>
  <c r="AD378" i="26"/>
  <c r="AC378" i="26"/>
  <c r="AB378" i="26"/>
  <c r="AA378" i="26"/>
  <c r="Z378" i="26"/>
  <c r="Y378" i="26"/>
  <c r="X378" i="26"/>
  <c r="W378" i="26"/>
  <c r="V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D378" i="26"/>
  <c r="BP377" i="26"/>
  <c r="BO377" i="26"/>
  <c r="BN377" i="26"/>
  <c r="BM377" i="26"/>
  <c r="BL377" i="26"/>
  <c r="BK377" i="26"/>
  <c r="BJ377" i="26"/>
  <c r="BI377" i="26"/>
  <c r="BH377" i="26"/>
  <c r="BG377" i="26"/>
  <c r="BF377" i="26"/>
  <c r="BE377" i="26"/>
  <c r="BD377" i="26"/>
  <c r="BC377" i="26"/>
  <c r="BB377" i="26"/>
  <c r="BA377" i="26"/>
  <c r="AZ377" i="26"/>
  <c r="AY377" i="26"/>
  <c r="AX377" i="26"/>
  <c r="AW377" i="26"/>
  <c r="AV377" i="26"/>
  <c r="AU377" i="26"/>
  <c r="AT377" i="26"/>
  <c r="AS377" i="26"/>
  <c r="AR377" i="26"/>
  <c r="AQ377" i="26"/>
  <c r="AP377" i="26"/>
  <c r="AO377" i="26"/>
  <c r="AN377" i="26"/>
  <c r="AM377" i="26"/>
  <c r="AL377" i="26"/>
  <c r="AK377" i="26"/>
  <c r="AJ377" i="26"/>
  <c r="AI377" i="26"/>
  <c r="AH377" i="26"/>
  <c r="AG377" i="26"/>
  <c r="AF377" i="26"/>
  <c r="AE377" i="26"/>
  <c r="AD377" i="26"/>
  <c r="AC377" i="26"/>
  <c r="AB377" i="26"/>
  <c r="AA377" i="26"/>
  <c r="Z377" i="26"/>
  <c r="Y377" i="26"/>
  <c r="X377" i="26"/>
  <c r="W377" i="26"/>
  <c r="V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D377" i="26"/>
  <c r="BP376" i="26"/>
  <c r="BO376" i="26"/>
  <c r="BN376" i="26"/>
  <c r="BM376" i="26"/>
  <c r="BL376" i="26"/>
  <c r="BK376" i="26"/>
  <c r="BJ376" i="26"/>
  <c r="BI376" i="26"/>
  <c r="BH376" i="26"/>
  <c r="BG376" i="26"/>
  <c r="BF376" i="26"/>
  <c r="BE376" i="26"/>
  <c r="BD376" i="26"/>
  <c r="BC376" i="26"/>
  <c r="BB376" i="26"/>
  <c r="BA376" i="26"/>
  <c r="AZ376" i="26"/>
  <c r="AY376" i="26"/>
  <c r="AX376" i="26"/>
  <c r="AW376" i="26"/>
  <c r="AV376" i="26"/>
  <c r="AU376" i="26"/>
  <c r="AT376" i="26"/>
  <c r="AS376" i="26"/>
  <c r="AR376" i="26"/>
  <c r="AQ376" i="26"/>
  <c r="AP376" i="26"/>
  <c r="AO376" i="26"/>
  <c r="AN376" i="26"/>
  <c r="AM376" i="26"/>
  <c r="AL376" i="26"/>
  <c r="AK376" i="26"/>
  <c r="AJ376" i="26"/>
  <c r="AI376" i="26"/>
  <c r="AH376" i="26"/>
  <c r="AG376" i="26"/>
  <c r="AF376" i="26"/>
  <c r="AE376" i="26"/>
  <c r="AD376" i="26"/>
  <c r="AC376" i="26"/>
  <c r="AB376" i="26"/>
  <c r="AA376" i="26"/>
  <c r="Z376" i="26"/>
  <c r="Y376" i="26"/>
  <c r="X376" i="26"/>
  <c r="W376" i="26"/>
  <c r="V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D376" i="26"/>
  <c r="BP375" i="26"/>
  <c r="BO375" i="26"/>
  <c r="BN375" i="26"/>
  <c r="BM375" i="26"/>
  <c r="BL375" i="26"/>
  <c r="BK375" i="26"/>
  <c r="BJ375" i="26"/>
  <c r="BI375" i="26"/>
  <c r="BH375" i="26"/>
  <c r="BG375" i="26"/>
  <c r="BF375" i="26"/>
  <c r="BE375" i="26"/>
  <c r="BD375" i="26"/>
  <c r="BC375" i="26"/>
  <c r="BB375" i="26"/>
  <c r="BA375" i="26"/>
  <c r="AZ375" i="26"/>
  <c r="AY375" i="26"/>
  <c r="AX375" i="26"/>
  <c r="AW375" i="26"/>
  <c r="AV375" i="26"/>
  <c r="AU375" i="26"/>
  <c r="AT375" i="26"/>
  <c r="AS375" i="26"/>
  <c r="AR375" i="26"/>
  <c r="AQ375" i="26"/>
  <c r="AP375" i="26"/>
  <c r="AO375" i="26"/>
  <c r="AN375" i="26"/>
  <c r="AM375" i="26"/>
  <c r="AL375" i="26"/>
  <c r="AK375" i="26"/>
  <c r="AJ375" i="26"/>
  <c r="AI375" i="26"/>
  <c r="AH375" i="26"/>
  <c r="AG375" i="26"/>
  <c r="AF375" i="26"/>
  <c r="AE375" i="26"/>
  <c r="AD375" i="26"/>
  <c r="AC375" i="26"/>
  <c r="AB375" i="26"/>
  <c r="AA375" i="26"/>
  <c r="Z375" i="26"/>
  <c r="Y375" i="26"/>
  <c r="X375" i="26"/>
  <c r="W375" i="26"/>
  <c r="V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D375" i="26"/>
  <c r="BP374" i="26"/>
  <c r="BO374" i="26"/>
  <c r="BN374" i="26"/>
  <c r="BM374" i="26"/>
  <c r="BL374" i="26"/>
  <c r="BK374" i="26"/>
  <c r="BJ374" i="26"/>
  <c r="BI374" i="26"/>
  <c r="BH374" i="26"/>
  <c r="BG374" i="26"/>
  <c r="BF374" i="26"/>
  <c r="BE374" i="26"/>
  <c r="BD374" i="26"/>
  <c r="BC374" i="26"/>
  <c r="BB374" i="26"/>
  <c r="BA374" i="26"/>
  <c r="AZ374" i="26"/>
  <c r="AY374" i="26"/>
  <c r="AX374" i="26"/>
  <c r="AW374" i="26"/>
  <c r="AV374" i="26"/>
  <c r="AU374" i="26"/>
  <c r="AT374" i="26"/>
  <c r="AS374" i="26"/>
  <c r="AR374" i="26"/>
  <c r="AQ374" i="26"/>
  <c r="AP374" i="26"/>
  <c r="AO374" i="26"/>
  <c r="AN374" i="26"/>
  <c r="AM374" i="26"/>
  <c r="AL374" i="26"/>
  <c r="AK374" i="26"/>
  <c r="AJ374" i="26"/>
  <c r="AI374" i="26"/>
  <c r="AH374" i="26"/>
  <c r="AG374" i="26"/>
  <c r="AF374" i="26"/>
  <c r="AE374" i="26"/>
  <c r="AD374" i="26"/>
  <c r="AC374" i="26"/>
  <c r="AB374" i="26"/>
  <c r="AA374" i="26"/>
  <c r="Z374" i="26"/>
  <c r="Y374" i="26"/>
  <c r="X374" i="26"/>
  <c r="W374" i="26"/>
  <c r="V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D374" i="26"/>
  <c r="BP373" i="26"/>
  <c r="BO373" i="26"/>
  <c r="BN373" i="26"/>
  <c r="BM373" i="26"/>
  <c r="BL373" i="26"/>
  <c r="BK373" i="26"/>
  <c r="BJ373" i="26"/>
  <c r="BI373" i="26"/>
  <c r="BH373" i="26"/>
  <c r="BG373" i="26"/>
  <c r="BF373" i="26"/>
  <c r="BE373" i="26"/>
  <c r="BD373" i="26"/>
  <c r="BC373" i="26"/>
  <c r="BB373" i="26"/>
  <c r="BA373" i="26"/>
  <c r="AZ373" i="26"/>
  <c r="AY373" i="26"/>
  <c r="AX373" i="26"/>
  <c r="AW373" i="26"/>
  <c r="AV373" i="26"/>
  <c r="AU373" i="26"/>
  <c r="AT373" i="26"/>
  <c r="AS373" i="26"/>
  <c r="AR373" i="26"/>
  <c r="AQ373" i="26"/>
  <c r="AP373" i="26"/>
  <c r="AO373" i="26"/>
  <c r="AN373" i="26"/>
  <c r="AM373" i="26"/>
  <c r="AL373" i="26"/>
  <c r="AK373" i="26"/>
  <c r="AJ373" i="26"/>
  <c r="AI373" i="26"/>
  <c r="AH373" i="26"/>
  <c r="AG373" i="26"/>
  <c r="AF373" i="26"/>
  <c r="AE373" i="26"/>
  <c r="AD373" i="26"/>
  <c r="AC373" i="26"/>
  <c r="AB373" i="26"/>
  <c r="AA373" i="26"/>
  <c r="Z373" i="26"/>
  <c r="Y373" i="26"/>
  <c r="X373" i="26"/>
  <c r="W373" i="26"/>
  <c r="V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D373" i="26"/>
  <c r="BP372" i="26"/>
  <c r="BO372" i="26"/>
  <c r="BN372" i="26"/>
  <c r="BM372" i="26"/>
  <c r="BL372" i="26"/>
  <c r="BK372" i="26"/>
  <c r="BJ372" i="26"/>
  <c r="BI372" i="26"/>
  <c r="BH372" i="26"/>
  <c r="BG372" i="26"/>
  <c r="BF372" i="26"/>
  <c r="BE372" i="26"/>
  <c r="BD372" i="26"/>
  <c r="BC372" i="26"/>
  <c r="BB372" i="26"/>
  <c r="BA372" i="26"/>
  <c r="AZ372" i="26"/>
  <c r="AY372" i="26"/>
  <c r="AX372" i="26"/>
  <c r="AW372" i="26"/>
  <c r="AV372" i="26"/>
  <c r="AU372" i="26"/>
  <c r="AT372" i="26"/>
  <c r="AS372" i="26"/>
  <c r="AR372" i="26"/>
  <c r="AQ372" i="26"/>
  <c r="AP372" i="26"/>
  <c r="AO372" i="26"/>
  <c r="AN372" i="26"/>
  <c r="AM372" i="26"/>
  <c r="AL372" i="26"/>
  <c r="AK372" i="26"/>
  <c r="AJ372" i="26"/>
  <c r="AI372" i="26"/>
  <c r="AH372" i="26"/>
  <c r="AG372" i="26"/>
  <c r="AF372" i="26"/>
  <c r="AE372" i="26"/>
  <c r="AD372" i="26"/>
  <c r="AC372" i="26"/>
  <c r="AB372" i="26"/>
  <c r="AA372" i="26"/>
  <c r="Z372" i="26"/>
  <c r="Y372" i="26"/>
  <c r="X372" i="26"/>
  <c r="W372" i="26"/>
  <c r="V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D372" i="26"/>
  <c r="BP371" i="26"/>
  <c r="BO371" i="26"/>
  <c r="BN371" i="26"/>
  <c r="BM371" i="26"/>
  <c r="BL371" i="26"/>
  <c r="BK371" i="26"/>
  <c r="BJ371" i="26"/>
  <c r="BI371" i="26"/>
  <c r="BH371" i="26"/>
  <c r="BG371" i="26"/>
  <c r="BF371" i="26"/>
  <c r="BE371" i="26"/>
  <c r="BD371" i="26"/>
  <c r="BC371" i="26"/>
  <c r="BB371" i="26"/>
  <c r="BA371" i="26"/>
  <c r="AZ371" i="26"/>
  <c r="AY371" i="26"/>
  <c r="AX371" i="26"/>
  <c r="AW371" i="26"/>
  <c r="AV371" i="26"/>
  <c r="AU371" i="26"/>
  <c r="AT371" i="26"/>
  <c r="AS371" i="26"/>
  <c r="AR371" i="26"/>
  <c r="AQ371" i="26"/>
  <c r="AP371" i="26"/>
  <c r="AO371" i="26"/>
  <c r="AN371" i="26"/>
  <c r="AM371" i="26"/>
  <c r="AL371" i="26"/>
  <c r="AK371" i="26"/>
  <c r="AJ371" i="26"/>
  <c r="AI371" i="26"/>
  <c r="AH371" i="26"/>
  <c r="AG371" i="26"/>
  <c r="AF371" i="26"/>
  <c r="AE371" i="26"/>
  <c r="AD371" i="26"/>
  <c r="AC371" i="26"/>
  <c r="AB371" i="26"/>
  <c r="AA371" i="26"/>
  <c r="Z371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D371" i="26"/>
  <c r="BP370" i="26"/>
  <c r="BO370" i="26"/>
  <c r="BN370" i="26"/>
  <c r="BM370" i="26"/>
  <c r="BL370" i="26"/>
  <c r="BK370" i="26"/>
  <c r="BJ370" i="26"/>
  <c r="BI370" i="26"/>
  <c r="BH370" i="26"/>
  <c r="BG370" i="26"/>
  <c r="BF370" i="26"/>
  <c r="BE370" i="26"/>
  <c r="BD370" i="26"/>
  <c r="BC370" i="26"/>
  <c r="BB370" i="26"/>
  <c r="BA370" i="26"/>
  <c r="AZ370" i="26"/>
  <c r="AY370" i="26"/>
  <c r="AX370" i="26"/>
  <c r="AW370" i="26"/>
  <c r="AV370" i="26"/>
  <c r="AU370" i="26"/>
  <c r="AT370" i="26"/>
  <c r="AS370" i="26"/>
  <c r="AR370" i="26"/>
  <c r="AQ370" i="26"/>
  <c r="AP370" i="26"/>
  <c r="AO370" i="26"/>
  <c r="AN370" i="26"/>
  <c r="AM370" i="26"/>
  <c r="AL370" i="26"/>
  <c r="AK370" i="26"/>
  <c r="AJ370" i="26"/>
  <c r="AI370" i="26"/>
  <c r="AH370" i="26"/>
  <c r="AG370" i="26"/>
  <c r="AF370" i="26"/>
  <c r="AE370" i="26"/>
  <c r="AD370" i="26"/>
  <c r="AC370" i="26"/>
  <c r="AB370" i="26"/>
  <c r="AA370" i="26"/>
  <c r="Z370" i="26"/>
  <c r="Y370" i="26"/>
  <c r="X370" i="26"/>
  <c r="W370" i="26"/>
  <c r="V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D370" i="26"/>
  <c r="BP369" i="26"/>
  <c r="BO369" i="26"/>
  <c r="BN369" i="26"/>
  <c r="BM369" i="26"/>
  <c r="BL369" i="26"/>
  <c r="BK369" i="26"/>
  <c r="BJ369" i="26"/>
  <c r="BI369" i="26"/>
  <c r="BH369" i="26"/>
  <c r="BG369" i="26"/>
  <c r="BF369" i="26"/>
  <c r="BE369" i="26"/>
  <c r="BD369" i="26"/>
  <c r="BC369" i="26"/>
  <c r="BB369" i="26"/>
  <c r="BA369" i="26"/>
  <c r="AZ369" i="26"/>
  <c r="AY369" i="26"/>
  <c r="AX369" i="26"/>
  <c r="AW369" i="26"/>
  <c r="AV369" i="26"/>
  <c r="AU369" i="26"/>
  <c r="AT369" i="26"/>
  <c r="AS369" i="26"/>
  <c r="AR369" i="26"/>
  <c r="AQ369" i="26"/>
  <c r="AP369" i="26"/>
  <c r="AO369" i="26"/>
  <c r="AN369" i="26"/>
  <c r="AM369" i="26"/>
  <c r="AL369" i="26"/>
  <c r="AK369" i="26"/>
  <c r="AJ369" i="26"/>
  <c r="AI369" i="26"/>
  <c r="AH369" i="26"/>
  <c r="AG369" i="26"/>
  <c r="AF369" i="26"/>
  <c r="AE369" i="26"/>
  <c r="AD369" i="26"/>
  <c r="AC369" i="26"/>
  <c r="AB369" i="26"/>
  <c r="AA369" i="26"/>
  <c r="Z369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D369" i="26"/>
  <c r="BP368" i="26"/>
  <c r="BO368" i="26"/>
  <c r="BN368" i="26"/>
  <c r="BM368" i="26"/>
  <c r="BL368" i="26"/>
  <c r="BK368" i="26"/>
  <c r="BJ368" i="26"/>
  <c r="BI368" i="26"/>
  <c r="BH368" i="26"/>
  <c r="BG368" i="26"/>
  <c r="BF368" i="26"/>
  <c r="BE368" i="26"/>
  <c r="BD368" i="26"/>
  <c r="BC368" i="26"/>
  <c r="BB368" i="26"/>
  <c r="BA368" i="26"/>
  <c r="AZ368" i="26"/>
  <c r="AY368" i="26"/>
  <c r="AX368" i="26"/>
  <c r="AW368" i="26"/>
  <c r="AV368" i="26"/>
  <c r="AU368" i="26"/>
  <c r="AT368" i="26"/>
  <c r="AS368" i="26"/>
  <c r="AR368" i="26"/>
  <c r="AQ368" i="26"/>
  <c r="AP368" i="26"/>
  <c r="AO368" i="26"/>
  <c r="AN368" i="26"/>
  <c r="AM368" i="26"/>
  <c r="AL368" i="26"/>
  <c r="AK368" i="26"/>
  <c r="AJ368" i="26"/>
  <c r="AI368" i="26"/>
  <c r="AH368" i="26"/>
  <c r="AG368" i="26"/>
  <c r="AF368" i="26"/>
  <c r="AE368" i="26"/>
  <c r="AD368" i="26"/>
  <c r="AC368" i="26"/>
  <c r="AB368" i="26"/>
  <c r="AA368" i="26"/>
  <c r="Z368" i="26"/>
  <c r="Y368" i="26"/>
  <c r="X368" i="26"/>
  <c r="W368" i="26"/>
  <c r="V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D368" i="26"/>
  <c r="BP367" i="26"/>
  <c r="BO367" i="26"/>
  <c r="BN367" i="26"/>
  <c r="BM367" i="26"/>
  <c r="BL367" i="26"/>
  <c r="BK367" i="26"/>
  <c r="BJ367" i="26"/>
  <c r="BI367" i="26"/>
  <c r="BH367" i="26"/>
  <c r="BG367" i="26"/>
  <c r="BF367" i="26"/>
  <c r="BE367" i="26"/>
  <c r="BD367" i="26"/>
  <c r="BC367" i="26"/>
  <c r="BB367" i="26"/>
  <c r="BA367" i="26"/>
  <c r="AZ367" i="26"/>
  <c r="AY367" i="26"/>
  <c r="AX367" i="26"/>
  <c r="AW367" i="26"/>
  <c r="AV367" i="26"/>
  <c r="AU367" i="26"/>
  <c r="AT367" i="26"/>
  <c r="AS367" i="26"/>
  <c r="AR367" i="26"/>
  <c r="AQ367" i="26"/>
  <c r="AP367" i="26"/>
  <c r="AO367" i="26"/>
  <c r="AN367" i="26"/>
  <c r="AM367" i="26"/>
  <c r="AL367" i="26"/>
  <c r="AK367" i="26"/>
  <c r="AJ367" i="26"/>
  <c r="AI367" i="26"/>
  <c r="AH367" i="26"/>
  <c r="AG367" i="26"/>
  <c r="AF367" i="26"/>
  <c r="AE367" i="26"/>
  <c r="AD367" i="26"/>
  <c r="AC367" i="26"/>
  <c r="AB367" i="26"/>
  <c r="AA367" i="26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D367" i="26"/>
  <c r="BP366" i="26"/>
  <c r="BO366" i="26"/>
  <c r="BN366" i="26"/>
  <c r="BM366" i="26"/>
  <c r="BL366" i="26"/>
  <c r="BK366" i="26"/>
  <c r="BJ366" i="26"/>
  <c r="BI366" i="26"/>
  <c r="BH366" i="26"/>
  <c r="BG366" i="26"/>
  <c r="BF366" i="26"/>
  <c r="BE366" i="26"/>
  <c r="BD366" i="26"/>
  <c r="BC366" i="26"/>
  <c r="BB366" i="26"/>
  <c r="BA366" i="26"/>
  <c r="AZ366" i="26"/>
  <c r="AY366" i="26"/>
  <c r="AX366" i="26"/>
  <c r="AW366" i="26"/>
  <c r="AV366" i="26"/>
  <c r="AU366" i="26"/>
  <c r="AT366" i="26"/>
  <c r="AS366" i="26"/>
  <c r="AR366" i="26"/>
  <c r="AQ366" i="26"/>
  <c r="AP366" i="26"/>
  <c r="AO366" i="26"/>
  <c r="AN366" i="26"/>
  <c r="AM366" i="26"/>
  <c r="AL366" i="26"/>
  <c r="AK366" i="26"/>
  <c r="AJ366" i="26"/>
  <c r="AI366" i="26"/>
  <c r="AH366" i="26"/>
  <c r="AG366" i="26"/>
  <c r="AF366" i="26"/>
  <c r="AE366" i="26"/>
  <c r="AD366" i="26"/>
  <c r="AC366" i="26"/>
  <c r="AB366" i="26"/>
  <c r="AA366" i="26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D366" i="26"/>
  <c r="BP365" i="26"/>
  <c r="BO365" i="26"/>
  <c r="BN365" i="26"/>
  <c r="BM365" i="26"/>
  <c r="BL365" i="26"/>
  <c r="BK365" i="26"/>
  <c r="BJ365" i="26"/>
  <c r="BI365" i="26"/>
  <c r="BH365" i="26"/>
  <c r="BG365" i="26"/>
  <c r="BF365" i="26"/>
  <c r="BE365" i="26"/>
  <c r="BD365" i="26"/>
  <c r="BC365" i="26"/>
  <c r="BB365" i="26"/>
  <c r="BA365" i="26"/>
  <c r="AZ365" i="26"/>
  <c r="AY365" i="26"/>
  <c r="AX365" i="26"/>
  <c r="AW365" i="26"/>
  <c r="AV365" i="26"/>
  <c r="AU365" i="26"/>
  <c r="AT365" i="26"/>
  <c r="AS365" i="26"/>
  <c r="AR365" i="26"/>
  <c r="AQ365" i="26"/>
  <c r="AP365" i="26"/>
  <c r="AO365" i="26"/>
  <c r="AN365" i="26"/>
  <c r="AM365" i="26"/>
  <c r="AL365" i="26"/>
  <c r="AK365" i="26"/>
  <c r="AJ365" i="26"/>
  <c r="AI365" i="26"/>
  <c r="AH365" i="26"/>
  <c r="AG365" i="26"/>
  <c r="AF365" i="26"/>
  <c r="AE365" i="26"/>
  <c r="AD365" i="26"/>
  <c r="AC365" i="26"/>
  <c r="AB365" i="26"/>
  <c r="AA365" i="26"/>
  <c r="Z365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D365" i="26"/>
  <c r="BP364" i="26"/>
  <c r="BO364" i="26"/>
  <c r="BN364" i="26"/>
  <c r="BM364" i="26"/>
  <c r="BL364" i="26"/>
  <c r="BK364" i="26"/>
  <c r="BJ364" i="26"/>
  <c r="BI364" i="26"/>
  <c r="BH364" i="26"/>
  <c r="BG364" i="26"/>
  <c r="BF364" i="26"/>
  <c r="BE364" i="26"/>
  <c r="BD364" i="26"/>
  <c r="BC364" i="26"/>
  <c r="BB364" i="26"/>
  <c r="BA364" i="26"/>
  <c r="AZ364" i="26"/>
  <c r="AY364" i="26"/>
  <c r="AX364" i="26"/>
  <c r="AW364" i="26"/>
  <c r="AV364" i="26"/>
  <c r="AU364" i="26"/>
  <c r="AT364" i="26"/>
  <c r="AS364" i="26"/>
  <c r="AR364" i="26"/>
  <c r="AQ364" i="26"/>
  <c r="AP364" i="26"/>
  <c r="AO364" i="26"/>
  <c r="AN364" i="26"/>
  <c r="AM364" i="26"/>
  <c r="AL364" i="26"/>
  <c r="AK364" i="26"/>
  <c r="AJ364" i="26"/>
  <c r="AI364" i="26"/>
  <c r="AH364" i="26"/>
  <c r="AG364" i="26"/>
  <c r="AF364" i="26"/>
  <c r="AE364" i="26"/>
  <c r="AD364" i="26"/>
  <c r="AC364" i="26"/>
  <c r="AB364" i="26"/>
  <c r="AA364" i="26"/>
  <c r="Z364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D364" i="26"/>
  <c r="BP363" i="26"/>
  <c r="BO363" i="26"/>
  <c r="BN363" i="26"/>
  <c r="BM363" i="26"/>
  <c r="BL363" i="26"/>
  <c r="BK363" i="26"/>
  <c r="BJ363" i="26"/>
  <c r="BI363" i="26"/>
  <c r="BH363" i="26"/>
  <c r="BG363" i="26"/>
  <c r="BF363" i="26"/>
  <c r="BE363" i="26"/>
  <c r="BD363" i="26"/>
  <c r="BC363" i="26"/>
  <c r="BB363" i="26"/>
  <c r="BA363" i="26"/>
  <c r="AZ363" i="26"/>
  <c r="AY363" i="26"/>
  <c r="AX363" i="26"/>
  <c r="AW363" i="26"/>
  <c r="AV363" i="26"/>
  <c r="AU363" i="26"/>
  <c r="AT363" i="26"/>
  <c r="AS363" i="26"/>
  <c r="AR363" i="26"/>
  <c r="AQ363" i="26"/>
  <c r="AP363" i="26"/>
  <c r="AO363" i="26"/>
  <c r="AN363" i="26"/>
  <c r="AM363" i="26"/>
  <c r="AL363" i="26"/>
  <c r="AK363" i="26"/>
  <c r="AJ363" i="26"/>
  <c r="AI363" i="26"/>
  <c r="AH363" i="26"/>
  <c r="AG363" i="26"/>
  <c r="AF363" i="26"/>
  <c r="AE363" i="26"/>
  <c r="AD363" i="26"/>
  <c r="AC363" i="26"/>
  <c r="AB363" i="26"/>
  <c r="AA363" i="26"/>
  <c r="Z363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D363" i="26"/>
  <c r="BP362" i="26"/>
  <c r="BO362" i="26"/>
  <c r="BN362" i="26"/>
  <c r="BM362" i="26"/>
  <c r="BL362" i="26"/>
  <c r="BK362" i="26"/>
  <c r="BJ362" i="26"/>
  <c r="BI362" i="26"/>
  <c r="BH362" i="26"/>
  <c r="BG362" i="26"/>
  <c r="BF362" i="26"/>
  <c r="BE362" i="26"/>
  <c r="BD362" i="26"/>
  <c r="BC362" i="26"/>
  <c r="BB362" i="26"/>
  <c r="BA362" i="26"/>
  <c r="AZ362" i="26"/>
  <c r="AY362" i="26"/>
  <c r="AX362" i="26"/>
  <c r="AW362" i="26"/>
  <c r="AV362" i="26"/>
  <c r="AU362" i="26"/>
  <c r="AT362" i="26"/>
  <c r="AS362" i="26"/>
  <c r="AR362" i="26"/>
  <c r="AQ362" i="26"/>
  <c r="AP362" i="26"/>
  <c r="AO362" i="26"/>
  <c r="AN362" i="26"/>
  <c r="AM362" i="26"/>
  <c r="AL362" i="26"/>
  <c r="AK362" i="26"/>
  <c r="AJ362" i="26"/>
  <c r="AI362" i="26"/>
  <c r="AH362" i="26"/>
  <c r="AG362" i="26"/>
  <c r="AF362" i="26"/>
  <c r="AE362" i="26"/>
  <c r="AD362" i="26"/>
  <c r="AC362" i="26"/>
  <c r="AB362" i="26"/>
  <c r="AA362" i="26"/>
  <c r="Z362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D362" i="26"/>
  <c r="BP361" i="26"/>
  <c r="BO361" i="26"/>
  <c r="BN361" i="26"/>
  <c r="BM361" i="26"/>
  <c r="BL361" i="26"/>
  <c r="BK361" i="26"/>
  <c r="BJ361" i="26"/>
  <c r="BI361" i="26"/>
  <c r="BH361" i="26"/>
  <c r="BG361" i="26"/>
  <c r="BF361" i="26"/>
  <c r="BE361" i="26"/>
  <c r="BD361" i="26"/>
  <c r="BC361" i="26"/>
  <c r="BB361" i="26"/>
  <c r="BA361" i="26"/>
  <c r="AZ361" i="26"/>
  <c r="AY361" i="26"/>
  <c r="AX361" i="26"/>
  <c r="AW361" i="26"/>
  <c r="AV361" i="26"/>
  <c r="AU361" i="26"/>
  <c r="AT361" i="26"/>
  <c r="AS361" i="26"/>
  <c r="AR361" i="26"/>
  <c r="AQ361" i="26"/>
  <c r="AP361" i="26"/>
  <c r="AO361" i="26"/>
  <c r="AN361" i="26"/>
  <c r="AM361" i="26"/>
  <c r="AL361" i="26"/>
  <c r="AK361" i="26"/>
  <c r="AJ361" i="26"/>
  <c r="AI361" i="26"/>
  <c r="AH361" i="26"/>
  <c r="AG361" i="26"/>
  <c r="AF361" i="26"/>
  <c r="AE361" i="26"/>
  <c r="AD361" i="26"/>
  <c r="AC361" i="26"/>
  <c r="AB361" i="26"/>
  <c r="AA361" i="26"/>
  <c r="Z361" i="26"/>
  <c r="Y361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D361" i="26"/>
  <c r="BP360" i="26"/>
  <c r="BO360" i="26"/>
  <c r="BN360" i="26"/>
  <c r="BM360" i="26"/>
  <c r="BL360" i="26"/>
  <c r="BK360" i="26"/>
  <c r="BJ360" i="26"/>
  <c r="BI360" i="26"/>
  <c r="BH360" i="26"/>
  <c r="BG360" i="26"/>
  <c r="BF360" i="26"/>
  <c r="BE360" i="26"/>
  <c r="BD360" i="26"/>
  <c r="BC360" i="26"/>
  <c r="BB360" i="26"/>
  <c r="BA360" i="26"/>
  <c r="AZ360" i="26"/>
  <c r="AY360" i="26"/>
  <c r="AX360" i="26"/>
  <c r="AW360" i="26"/>
  <c r="AV360" i="26"/>
  <c r="AU360" i="26"/>
  <c r="AT360" i="26"/>
  <c r="AS360" i="26"/>
  <c r="AR360" i="26"/>
  <c r="AQ360" i="26"/>
  <c r="AP360" i="26"/>
  <c r="AO360" i="26"/>
  <c r="AN360" i="26"/>
  <c r="AM360" i="26"/>
  <c r="AL360" i="26"/>
  <c r="AK360" i="26"/>
  <c r="AJ360" i="26"/>
  <c r="AI360" i="26"/>
  <c r="AH360" i="26"/>
  <c r="AG360" i="26"/>
  <c r="AF360" i="26"/>
  <c r="AE360" i="26"/>
  <c r="AD360" i="26"/>
  <c r="AC360" i="26"/>
  <c r="AB360" i="26"/>
  <c r="AA360" i="26"/>
  <c r="Z360" i="26"/>
  <c r="Y360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D360" i="26"/>
  <c r="BP359" i="26"/>
  <c r="BO359" i="26"/>
  <c r="BN359" i="26"/>
  <c r="BM359" i="26"/>
  <c r="BL359" i="26"/>
  <c r="BK359" i="26"/>
  <c r="BJ359" i="26"/>
  <c r="BI359" i="26"/>
  <c r="BH359" i="26"/>
  <c r="BG359" i="26"/>
  <c r="BF359" i="26"/>
  <c r="BE359" i="26"/>
  <c r="BD359" i="26"/>
  <c r="BC359" i="26"/>
  <c r="BB359" i="26"/>
  <c r="BA359" i="26"/>
  <c r="AZ359" i="26"/>
  <c r="AY359" i="26"/>
  <c r="AX359" i="26"/>
  <c r="AW359" i="26"/>
  <c r="AV359" i="26"/>
  <c r="AU359" i="26"/>
  <c r="AT359" i="26"/>
  <c r="AS359" i="26"/>
  <c r="AR359" i="26"/>
  <c r="AQ359" i="26"/>
  <c r="AP359" i="26"/>
  <c r="AO359" i="26"/>
  <c r="AN359" i="26"/>
  <c r="AM359" i="26"/>
  <c r="AL359" i="26"/>
  <c r="AK359" i="26"/>
  <c r="AJ359" i="26"/>
  <c r="AI359" i="26"/>
  <c r="AH359" i="26"/>
  <c r="AG359" i="26"/>
  <c r="AF359" i="26"/>
  <c r="AE359" i="26"/>
  <c r="AD359" i="26"/>
  <c r="AC359" i="26"/>
  <c r="AB359" i="26"/>
  <c r="AA359" i="26"/>
  <c r="Z359" i="26"/>
  <c r="Y359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D359" i="26"/>
  <c r="BP358" i="26"/>
  <c r="BO358" i="26"/>
  <c r="BN358" i="26"/>
  <c r="BM358" i="26"/>
  <c r="BL358" i="26"/>
  <c r="BK358" i="26"/>
  <c r="BJ358" i="26"/>
  <c r="BI358" i="26"/>
  <c r="BH358" i="26"/>
  <c r="BG358" i="26"/>
  <c r="BF358" i="26"/>
  <c r="BE358" i="26"/>
  <c r="BD358" i="26"/>
  <c r="BC358" i="26"/>
  <c r="BB358" i="26"/>
  <c r="BA358" i="26"/>
  <c r="AZ358" i="26"/>
  <c r="AY358" i="26"/>
  <c r="AX358" i="26"/>
  <c r="AW358" i="26"/>
  <c r="AV358" i="26"/>
  <c r="AU358" i="26"/>
  <c r="AT358" i="26"/>
  <c r="AS358" i="26"/>
  <c r="AR358" i="26"/>
  <c r="AQ358" i="26"/>
  <c r="AP358" i="26"/>
  <c r="AO358" i="26"/>
  <c r="AN358" i="26"/>
  <c r="AM358" i="26"/>
  <c r="AL358" i="26"/>
  <c r="AK358" i="26"/>
  <c r="AJ358" i="26"/>
  <c r="AI358" i="26"/>
  <c r="AH358" i="26"/>
  <c r="AG358" i="26"/>
  <c r="AF358" i="26"/>
  <c r="AE358" i="26"/>
  <c r="AD358" i="26"/>
  <c r="AC358" i="26"/>
  <c r="AB358" i="26"/>
  <c r="AA358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D358" i="26"/>
  <c r="BP357" i="26"/>
  <c r="BO357" i="26"/>
  <c r="BN357" i="26"/>
  <c r="BM357" i="26"/>
  <c r="BL357" i="26"/>
  <c r="BK357" i="26"/>
  <c r="BJ357" i="26"/>
  <c r="BI357" i="26"/>
  <c r="BH357" i="26"/>
  <c r="BG357" i="26"/>
  <c r="BF357" i="26"/>
  <c r="BE357" i="26"/>
  <c r="BD357" i="26"/>
  <c r="BC357" i="26"/>
  <c r="BB357" i="26"/>
  <c r="BA357" i="26"/>
  <c r="AZ357" i="26"/>
  <c r="AY357" i="26"/>
  <c r="AX357" i="26"/>
  <c r="AW357" i="26"/>
  <c r="AV357" i="26"/>
  <c r="AU357" i="26"/>
  <c r="AT357" i="26"/>
  <c r="AS357" i="26"/>
  <c r="AR357" i="26"/>
  <c r="AQ357" i="26"/>
  <c r="AP357" i="26"/>
  <c r="AO357" i="26"/>
  <c r="AN357" i="26"/>
  <c r="AM357" i="26"/>
  <c r="AL357" i="26"/>
  <c r="AK357" i="26"/>
  <c r="AJ357" i="26"/>
  <c r="AI357" i="26"/>
  <c r="AH357" i="26"/>
  <c r="AG357" i="26"/>
  <c r="AF357" i="26"/>
  <c r="AE357" i="26"/>
  <c r="AD357" i="26"/>
  <c r="AC357" i="26"/>
  <c r="AB357" i="26"/>
  <c r="AA357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D357" i="26"/>
  <c r="BP356" i="26"/>
  <c r="BO356" i="26"/>
  <c r="BN356" i="26"/>
  <c r="BM356" i="26"/>
  <c r="BL356" i="26"/>
  <c r="BK356" i="26"/>
  <c r="BJ356" i="26"/>
  <c r="BI356" i="26"/>
  <c r="BH356" i="26"/>
  <c r="BG356" i="26"/>
  <c r="BF356" i="26"/>
  <c r="BE356" i="26"/>
  <c r="BD356" i="26"/>
  <c r="BC356" i="26"/>
  <c r="BB356" i="26"/>
  <c r="BA356" i="26"/>
  <c r="AZ356" i="26"/>
  <c r="AY356" i="26"/>
  <c r="AX356" i="26"/>
  <c r="AW356" i="26"/>
  <c r="AV356" i="26"/>
  <c r="AU356" i="26"/>
  <c r="AT356" i="26"/>
  <c r="AS356" i="26"/>
  <c r="AR356" i="26"/>
  <c r="AQ356" i="26"/>
  <c r="AP356" i="26"/>
  <c r="AO356" i="26"/>
  <c r="AN356" i="26"/>
  <c r="AM356" i="26"/>
  <c r="AL356" i="26"/>
  <c r="AK356" i="26"/>
  <c r="AJ356" i="26"/>
  <c r="AI356" i="26"/>
  <c r="AH356" i="26"/>
  <c r="AG356" i="26"/>
  <c r="AF356" i="26"/>
  <c r="AE356" i="26"/>
  <c r="AD356" i="26"/>
  <c r="AC356" i="26"/>
  <c r="AB356" i="26"/>
  <c r="AA356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D356" i="26"/>
  <c r="BP355" i="26"/>
  <c r="BO355" i="26"/>
  <c r="BN355" i="26"/>
  <c r="BM355" i="26"/>
  <c r="BL355" i="26"/>
  <c r="BK355" i="26"/>
  <c r="BJ355" i="26"/>
  <c r="BI355" i="26"/>
  <c r="BH355" i="26"/>
  <c r="BG355" i="26"/>
  <c r="BF355" i="26"/>
  <c r="BE355" i="26"/>
  <c r="BD355" i="26"/>
  <c r="BC355" i="26"/>
  <c r="BB355" i="26"/>
  <c r="BA355" i="26"/>
  <c r="AZ355" i="26"/>
  <c r="AY355" i="26"/>
  <c r="AX355" i="26"/>
  <c r="AW355" i="26"/>
  <c r="AV355" i="26"/>
  <c r="AU355" i="26"/>
  <c r="AT355" i="26"/>
  <c r="AS355" i="26"/>
  <c r="AR355" i="26"/>
  <c r="AQ355" i="26"/>
  <c r="AP355" i="26"/>
  <c r="AO355" i="26"/>
  <c r="AN355" i="26"/>
  <c r="AM355" i="26"/>
  <c r="AL355" i="26"/>
  <c r="AK355" i="26"/>
  <c r="AJ355" i="26"/>
  <c r="AI355" i="26"/>
  <c r="AH355" i="26"/>
  <c r="AG355" i="26"/>
  <c r="AF355" i="26"/>
  <c r="AE355" i="26"/>
  <c r="AD355" i="26"/>
  <c r="AC355" i="26"/>
  <c r="AB355" i="26"/>
  <c r="AA355" i="26"/>
  <c r="Z355" i="26"/>
  <c r="Y355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D355" i="26"/>
  <c r="BP354" i="26"/>
  <c r="BO354" i="26"/>
  <c r="BN354" i="26"/>
  <c r="BM354" i="26"/>
  <c r="BL354" i="26"/>
  <c r="BK354" i="26"/>
  <c r="BJ354" i="26"/>
  <c r="BI354" i="26"/>
  <c r="BH354" i="26"/>
  <c r="BG354" i="26"/>
  <c r="BF354" i="26"/>
  <c r="BE354" i="26"/>
  <c r="BD354" i="26"/>
  <c r="BC354" i="26"/>
  <c r="BB354" i="26"/>
  <c r="BA354" i="26"/>
  <c r="AZ354" i="26"/>
  <c r="AY354" i="26"/>
  <c r="AX354" i="26"/>
  <c r="AW354" i="26"/>
  <c r="AV354" i="26"/>
  <c r="AU354" i="26"/>
  <c r="AT354" i="26"/>
  <c r="AS354" i="26"/>
  <c r="AR354" i="26"/>
  <c r="AQ354" i="26"/>
  <c r="AP354" i="26"/>
  <c r="AO354" i="26"/>
  <c r="AN354" i="26"/>
  <c r="AM354" i="26"/>
  <c r="AL354" i="26"/>
  <c r="AK354" i="26"/>
  <c r="AJ354" i="26"/>
  <c r="AI354" i="26"/>
  <c r="AH354" i="26"/>
  <c r="AG354" i="26"/>
  <c r="AF354" i="26"/>
  <c r="AE354" i="26"/>
  <c r="AD354" i="26"/>
  <c r="AC354" i="26"/>
  <c r="AB354" i="26"/>
  <c r="AA354" i="26"/>
  <c r="Z354" i="26"/>
  <c r="Y354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D354" i="26"/>
  <c r="BP353" i="26"/>
  <c r="BO353" i="26"/>
  <c r="BN353" i="26"/>
  <c r="BM353" i="26"/>
  <c r="BL353" i="26"/>
  <c r="BK353" i="26"/>
  <c r="BJ353" i="26"/>
  <c r="BI353" i="26"/>
  <c r="BH353" i="26"/>
  <c r="BG353" i="26"/>
  <c r="BF353" i="26"/>
  <c r="BE353" i="26"/>
  <c r="BD353" i="26"/>
  <c r="BC353" i="26"/>
  <c r="BB353" i="26"/>
  <c r="BA353" i="26"/>
  <c r="AZ353" i="26"/>
  <c r="AY353" i="26"/>
  <c r="AX353" i="26"/>
  <c r="AW353" i="26"/>
  <c r="AV353" i="26"/>
  <c r="AU353" i="26"/>
  <c r="AT353" i="26"/>
  <c r="AS353" i="26"/>
  <c r="AR353" i="26"/>
  <c r="AQ353" i="26"/>
  <c r="AP353" i="26"/>
  <c r="AO353" i="26"/>
  <c r="AN353" i="26"/>
  <c r="AM353" i="26"/>
  <c r="AL353" i="26"/>
  <c r="AK353" i="26"/>
  <c r="AJ353" i="26"/>
  <c r="AI353" i="26"/>
  <c r="AH353" i="26"/>
  <c r="AG353" i="26"/>
  <c r="AF353" i="26"/>
  <c r="AE353" i="26"/>
  <c r="AD353" i="26"/>
  <c r="AC353" i="26"/>
  <c r="AB353" i="26"/>
  <c r="AA353" i="26"/>
  <c r="Z353" i="26"/>
  <c r="Y353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D353" i="26"/>
  <c r="BP352" i="26"/>
  <c r="BO352" i="26"/>
  <c r="BN352" i="26"/>
  <c r="BM352" i="26"/>
  <c r="BL352" i="26"/>
  <c r="BK352" i="26"/>
  <c r="BJ352" i="26"/>
  <c r="BI352" i="26"/>
  <c r="BH352" i="26"/>
  <c r="BG352" i="26"/>
  <c r="BF352" i="26"/>
  <c r="BE352" i="26"/>
  <c r="BD352" i="26"/>
  <c r="BC352" i="26"/>
  <c r="BB352" i="26"/>
  <c r="BA352" i="26"/>
  <c r="AZ352" i="26"/>
  <c r="AY352" i="26"/>
  <c r="AX352" i="26"/>
  <c r="AW352" i="26"/>
  <c r="AV352" i="26"/>
  <c r="AU352" i="26"/>
  <c r="AT352" i="26"/>
  <c r="AS352" i="26"/>
  <c r="AR352" i="26"/>
  <c r="AQ352" i="26"/>
  <c r="AP352" i="26"/>
  <c r="AO352" i="26"/>
  <c r="AN352" i="26"/>
  <c r="AM352" i="26"/>
  <c r="AL352" i="26"/>
  <c r="AK352" i="26"/>
  <c r="AJ352" i="26"/>
  <c r="AI352" i="26"/>
  <c r="AH352" i="26"/>
  <c r="AG352" i="26"/>
  <c r="AF352" i="26"/>
  <c r="AE352" i="26"/>
  <c r="AD352" i="26"/>
  <c r="AC352" i="26"/>
  <c r="AB352" i="26"/>
  <c r="AA352" i="26"/>
  <c r="Z352" i="26"/>
  <c r="Y352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D352" i="26"/>
  <c r="BP351" i="26"/>
  <c r="BO351" i="26"/>
  <c r="BN351" i="26"/>
  <c r="BM351" i="26"/>
  <c r="BL351" i="26"/>
  <c r="BK351" i="26"/>
  <c r="BJ351" i="26"/>
  <c r="BI351" i="26"/>
  <c r="BH351" i="26"/>
  <c r="BG351" i="26"/>
  <c r="BF351" i="26"/>
  <c r="BE351" i="26"/>
  <c r="BD351" i="26"/>
  <c r="BC351" i="26"/>
  <c r="BB351" i="26"/>
  <c r="BA351" i="26"/>
  <c r="AZ351" i="26"/>
  <c r="AY351" i="26"/>
  <c r="AX351" i="26"/>
  <c r="AW351" i="26"/>
  <c r="AV351" i="26"/>
  <c r="AU351" i="26"/>
  <c r="AT351" i="26"/>
  <c r="AS351" i="26"/>
  <c r="AR351" i="26"/>
  <c r="AQ351" i="26"/>
  <c r="AP351" i="26"/>
  <c r="AO351" i="26"/>
  <c r="AN351" i="26"/>
  <c r="AM351" i="26"/>
  <c r="AL351" i="26"/>
  <c r="AK351" i="26"/>
  <c r="AJ351" i="26"/>
  <c r="AI351" i="26"/>
  <c r="AH351" i="26"/>
  <c r="AG351" i="26"/>
  <c r="AF351" i="26"/>
  <c r="AE351" i="26"/>
  <c r="AD351" i="26"/>
  <c r="AC351" i="26"/>
  <c r="AB351" i="26"/>
  <c r="AA351" i="26"/>
  <c r="Z351" i="26"/>
  <c r="Y351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D351" i="26"/>
  <c r="BP350" i="26"/>
  <c r="BO350" i="26"/>
  <c r="BN350" i="26"/>
  <c r="BM350" i="26"/>
  <c r="BL350" i="26"/>
  <c r="BK350" i="26"/>
  <c r="BJ350" i="26"/>
  <c r="BI350" i="26"/>
  <c r="BH350" i="26"/>
  <c r="BG350" i="26"/>
  <c r="BF350" i="26"/>
  <c r="BE350" i="26"/>
  <c r="BD350" i="26"/>
  <c r="BC350" i="26"/>
  <c r="BB350" i="26"/>
  <c r="BA350" i="26"/>
  <c r="AZ350" i="26"/>
  <c r="AY350" i="26"/>
  <c r="AX350" i="26"/>
  <c r="AW350" i="26"/>
  <c r="AV350" i="26"/>
  <c r="AU350" i="26"/>
  <c r="AT350" i="26"/>
  <c r="AS350" i="26"/>
  <c r="AR350" i="26"/>
  <c r="AQ350" i="26"/>
  <c r="AP350" i="26"/>
  <c r="AO350" i="26"/>
  <c r="AN350" i="26"/>
  <c r="AM350" i="26"/>
  <c r="AL350" i="26"/>
  <c r="AK350" i="26"/>
  <c r="AJ350" i="26"/>
  <c r="AI350" i="26"/>
  <c r="AH350" i="26"/>
  <c r="AG350" i="26"/>
  <c r="AF350" i="26"/>
  <c r="AE350" i="26"/>
  <c r="AD350" i="26"/>
  <c r="AC350" i="26"/>
  <c r="AB350" i="26"/>
  <c r="AA350" i="26"/>
  <c r="Z350" i="26"/>
  <c r="Y350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D350" i="26"/>
  <c r="BP349" i="26"/>
  <c r="BO349" i="26"/>
  <c r="BN349" i="26"/>
  <c r="BM349" i="26"/>
  <c r="BL349" i="26"/>
  <c r="BK349" i="26"/>
  <c r="BJ349" i="26"/>
  <c r="BI349" i="26"/>
  <c r="BH349" i="26"/>
  <c r="BG349" i="26"/>
  <c r="BF349" i="26"/>
  <c r="BE349" i="26"/>
  <c r="BD349" i="26"/>
  <c r="BC349" i="26"/>
  <c r="BB349" i="26"/>
  <c r="BA349" i="26"/>
  <c r="AZ349" i="26"/>
  <c r="AY349" i="26"/>
  <c r="AX349" i="26"/>
  <c r="AW349" i="26"/>
  <c r="AV349" i="26"/>
  <c r="AU349" i="26"/>
  <c r="AT349" i="26"/>
  <c r="AS349" i="26"/>
  <c r="AR349" i="26"/>
  <c r="AQ349" i="26"/>
  <c r="AP349" i="26"/>
  <c r="AO349" i="26"/>
  <c r="AN349" i="26"/>
  <c r="AM349" i="26"/>
  <c r="AL349" i="26"/>
  <c r="AK349" i="26"/>
  <c r="AJ349" i="26"/>
  <c r="AI349" i="26"/>
  <c r="AH349" i="26"/>
  <c r="AG349" i="26"/>
  <c r="AF349" i="26"/>
  <c r="AE349" i="26"/>
  <c r="AD349" i="26"/>
  <c r="AC349" i="26"/>
  <c r="AB349" i="26"/>
  <c r="AA349" i="26"/>
  <c r="Z349" i="26"/>
  <c r="Y349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D349" i="26"/>
  <c r="BP348" i="26"/>
  <c r="BO348" i="26"/>
  <c r="BN348" i="26"/>
  <c r="BM348" i="26"/>
  <c r="BL348" i="26"/>
  <c r="BK348" i="26"/>
  <c r="BJ348" i="26"/>
  <c r="BI348" i="26"/>
  <c r="BH348" i="26"/>
  <c r="BG348" i="26"/>
  <c r="BF348" i="26"/>
  <c r="BE348" i="26"/>
  <c r="BD348" i="26"/>
  <c r="BC348" i="26"/>
  <c r="BB348" i="26"/>
  <c r="BA348" i="26"/>
  <c r="AZ348" i="26"/>
  <c r="AY348" i="26"/>
  <c r="AX348" i="26"/>
  <c r="AW348" i="26"/>
  <c r="AV348" i="26"/>
  <c r="AU348" i="26"/>
  <c r="AT348" i="26"/>
  <c r="AS348" i="26"/>
  <c r="AR348" i="26"/>
  <c r="AQ348" i="26"/>
  <c r="AP348" i="26"/>
  <c r="AO348" i="26"/>
  <c r="AN348" i="26"/>
  <c r="AM348" i="26"/>
  <c r="AL348" i="26"/>
  <c r="AK348" i="26"/>
  <c r="AJ348" i="26"/>
  <c r="AI348" i="26"/>
  <c r="AH348" i="26"/>
  <c r="AG348" i="26"/>
  <c r="AF348" i="26"/>
  <c r="AE348" i="26"/>
  <c r="AD348" i="26"/>
  <c r="AC348" i="26"/>
  <c r="AB348" i="26"/>
  <c r="AA348" i="26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D348" i="26"/>
  <c r="BP347" i="26"/>
  <c r="BO347" i="26"/>
  <c r="BN347" i="26"/>
  <c r="BM347" i="26"/>
  <c r="BL347" i="26"/>
  <c r="BK347" i="26"/>
  <c r="BJ347" i="26"/>
  <c r="BI347" i="26"/>
  <c r="BH347" i="26"/>
  <c r="BG347" i="26"/>
  <c r="BF347" i="26"/>
  <c r="BE347" i="26"/>
  <c r="BD347" i="26"/>
  <c r="BC347" i="26"/>
  <c r="BB347" i="26"/>
  <c r="BA347" i="26"/>
  <c r="AZ347" i="26"/>
  <c r="AY347" i="26"/>
  <c r="AX347" i="26"/>
  <c r="AW347" i="26"/>
  <c r="AV347" i="26"/>
  <c r="AU347" i="26"/>
  <c r="AT347" i="26"/>
  <c r="AS347" i="26"/>
  <c r="AR347" i="26"/>
  <c r="AQ347" i="26"/>
  <c r="AP347" i="26"/>
  <c r="AO347" i="26"/>
  <c r="AN347" i="26"/>
  <c r="AM347" i="26"/>
  <c r="AL347" i="26"/>
  <c r="AK347" i="26"/>
  <c r="AJ347" i="26"/>
  <c r="AI347" i="26"/>
  <c r="AH347" i="26"/>
  <c r="AG347" i="26"/>
  <c r="AF347" i="26"/>
  <c r="AE347" i="26"/>
  <c r="AD347" i="26"/>
  <c r="AC347" i="26"/>
  <c r="AB347" i="26"/>
  <c r="AA347" i="26"/>
  <c r="Z347" i="26"/>
  <c r="Y347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D347" i="26"/>
  <c r="BP346" i="26"/>
  <c r="BO346" i="26"/>
  <c r="BN346" i="26"/>
  <c r="BM346" i="26"/>
  <c r="BL346" i="26"/>
  <c r="BK346" i="26"/>
  <c r="BJ346" i="26"/>
  <c r="BI346" i="26"/>
  <c r="BH346" i="26"/>
  <c r="BG346" i="26"/>
  <c r="BF346" i="26"/>
  <c r="BE346" i="26"/>
  <c r="BD346" i="26"/>
  <c r="BC346" i="26"/>
  <c r="BB346" i="26"/>
  <c r="BA346" i="26"/>
  <c r="AZ346" i="26"/>
  <c r="AY346" i="26"/>
  <c r="AX346" i="26"/>
  <c r="AW346" i="26"/>
  <c r="AV346" i="26"/>
  <c r="AU346" i="26"/>
  <c r="AT346" i="26"/>
  <c r="AS346" i="26"/>
  <c r="AR346" i="26"/>
  <c r="AQ346" i="26"/>
  <c r="AP346" i="26"/>
  <c r="AO346" i="26"/>
  <c r="AN346" i="26"/>
  <c r="AM346" i="26"/>
  <c r="AL346" i="26"/>
  <c r="AK346" i="26"/>
  <c r="AJ346" i="26"/>
  <c r="AI346" i="26"/>
  <c r="AH346" i="26"/>
  <c r="AG346" i="26"/>
  <c r="AF346" i="26"/>
  <c r="AE346" i="26"/>
  <c r="AD346" i="26"/>
  <c r="AC346" i="26"/>
  <c r="AB346" i="26"/>
  <c r="AA346" i="26"/>
  <c r="Z346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D346" i="26"/>
  <c r="BP345" i="26"/>
  <c r="BO345" i="26"/>
  <c r="BN345" i="26"/>
  <c r="BM345" i="26"/>
  <c r="BL345" i="26"/>
  <c r="BK345" i="26"/>
  <c r="BJ345" i="26"/>
  <c r="BI345" i="26"/>
  <c r="BH345" i="26"/>
  <c r="BG345" i="26"/>
  <c r="BF345" i="26"/>
  <c r="BE345" i="26"/>
  <c r="BD345" i="26"/>
  <c r="BC345" i="26"/>
  <c r="BB345" i="26"/>
  <c r="BA345" i="26"/>
  <c r="AZ345" i="26"/>
  <c r="AY345" i="26"/>
  <c r="AX345" i="26"/>
  <c r="AW345" i="26"/>
  <c r="AV345" i="26"/>
  <c r="AU345" i="26"/>
  <c r="AT345" i="26"/>
  <c r="AS345" i="26"/>
  <c r="AR345" i="26"/>
  <c r="AQ345" i="26"/>
  <c r="AP345" i="26"/>
  <c r="AO345" i="26"/>
  <c r="AN345" i="26"/>
  <c r="AM345" i="26"/>
  <c r="AL345" i="26"/>
  <c r="AK345" i="26"/>
  <c r="AJ345" i="26"/>
  <c r="AI345" i="26"/>
  <c r="AH345" i="26"/>
  <c r="AG345" i="26"/>
  <c r="AF345" i="26"/>
  <c r="AE345" i="26"/>
  <c r="AD345" i="26"/>
  <c r="AC345" i="26"/>
  <c r="AB345" i="26"/>
  <c r="AA345" i="26"/>
  <c r="Z345" i="26"/>
  <c r="Y345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D345" i="26"/>
  <c r="BP344" i="26"/>
  <c r="BO344" i="26"/>
  <c r="BN344" i="26"/>
  <c r="BM344" i="26"/>
  <c r="BL344" i="26"/>
  <c r="BK344" i="26"/>
  <c r="BJ344" i="26"/>
  <c r="BI344" i="26"/>
  <c r="BH344" i="26"/>
  <c r="BG344" i="26"/>
  <c r="BF344" i="26"/>
  <c r="BE344" i="26"/>
  <c r="BD344" i="26"/>
  <c r="BC344" i="26"/>
  <c r="BB344" i="26"/>
  <c r="BA344" i="26"/>
  <c r="AZ344" i="26"/>
  <c r="AY344" i="26"/>
  <c r="AX344" i="26"/>
  <c r="AW344" i="26"/>
  <c r="AV344" i="26"/>
  <c r="AU344" i="26"/>
  <c r="AT344" i="26"/>
  <c r="AS344" i="26"/>
  <c r="AR344" i="26"/>
  <c r="AQ344" i="26"/>
  <c r="AP344" i="26"/>
  <c r="AO344" i="26"/>
  <c r="AN344" i="26"/>
  <c r="AM344" i="26"/>
  <c r="AL344" i="26"/>
  <c r="AK344" i="26"/>
  <c r="AJ344" i="26"/>
  <c r="AI344" i="26"/>
  <c r="AH344" i="26"/>
  <c r="AG344" i="26"/>
  <c r="AF344" i="26"/>
  <c r="AE344" i="26"/>
  <c r="AD344" i="26"/>
  <c r="AC344" i="26"/>
  <c r="AB344" i="26"/>
  <c r="AA344" i="26"/>
  <c r="Z344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D344" i="26"/>
  <c r="BP343" i="26"/>
  <c r="BO343" i="26"/>
  <c r="BN343" i="26"/>
  <c r="BM343" i="26"/>
  <c r="BL343" i="26"/>
  <c r="BK343" i="26"/>
  <c r="BJ343" i="26"/>
  <c r="BI343" i="26"/>
  <c r="BH343" i="26"/>
  <c r="BG343" i="26"/>
  <c r="BF343" i="26"/>
  <c r="BE343" i="26"/>
  <c r="BD343" i="26"/>
  <c r="BC343" i="26"/>
  <c r="BB343" i="26"/>
  <c r="BA343" i="26"/>
  <c r="AZ343" i="26"/>
  <c r="AY343" i="26"/>
  <c r="AX343" i="26"/>
  <c r="AW343" i="26"/>
  <c r="AV343" i="26"/>
  <c r="AU343" i="26"/>
  <c r="AT343" i="26"/>
  <c r="AS343" i="26"/>
  <c r="AR343" i="26"/>
  <c r="AQ343" i="26"/>
  <c r="AP343" i="26"/>
  <c r="AO343" i="26"/>
  <c r="AN343" i="26"/>
  <c r="AM343" i="26"/>
  <c r="AL343" i="26"/>
  <c r="AK343" i="26"/>
  <c r="AJ343" i="26"/>
  <c r="AI343" i="26"/>
  <c r="AH343" i="26"/>
  <c r="AG343" i="26"/>
  <c r="AF343" i="26"/>
  <c r="AE343" i="26"/>
  <c r="AD343" i="26"/>
  <c r="AC343" i="26"/>
  <c r="AB343" i="26"/>
  <c r="AA343" i="26"/>
  <c r="Z343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D343" i="26"/>
  <c r="BP342" i="26"/>
  <c r="BO342" i="26"/>
  <c r="BN342" i="26"/>
  <c r="BM342" i="26"/>
  <c r="BL342" i="26"/>
  <c r="BK342" i="26"/>
  <c r="BJ342" i="26"/>
  <c r="BI342" i="26"/>
  <c r="BH342" i="26"/>
  <c r="BG342" i="26"/>
  <c r="BF342" i="26"/>
  <c r="BE342" i="26"/>
  <c r="BD342" i="26"/>
  <c r="BC342" i="26"/>
  <c r="BB342" i="26"/>
  <c r="BA342" i="26"/>
  <c r="AZ342" i="26"/>
  <c r="AY342" i="26"/>
  <c r="AX342" i="26"/>
  <c r="AW342" i="26"/>
  <c r="AV342" i="26"/>
  <c r="AU342" i="26"/>
  <c r="AT342" i="26"/>
  <c r="AS342" i="26"/>
  <c r="AR342" i="26"/>
  <c r="AQ342" i="26"/>
  <c r="AP342" i="26"/>
  <c r="AO342" i="26"/>
  <c r="AN342" i="26"/>
  <c r="AM342" i="26"/>
  <c r="AL342" i="26"/>
  <c r="AK342" i="26"/>
  <c r="AJ342" i="26"/>
  <c r="AI342" i="26"/>
  <c r="AH342" i="26"/>
  <c r="AG342" i="26"/>
  <c r="AF342" i="26"/>
  <c r="AE342" i="26"/>
  <c r="AD342" i="26"/>
  <c r="AC342" i="26"/>
  <c r="AB342" i="26"/>
  <c r="AA342" i="26"/>
  <c r="Z342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D342" i="26"/>
  <c r="BP341" i="26"/>
  <c r="BO341" i="26"/>
  <c r="BN341" i="26"/>
  <c r="BM341" i="26"/>
  <c r="BL341" i="26"/>
  <c r="BK341" i="26"/>
  <c r="BJ341" i="26"/>
  <c r="BI341" i="26"/>
  <c r="BH341" i="26"/>
  <c r="BG341" i="26"/>
  <c r="BF341" i="26"/>
  <c r="BE341" i="26"/>
  <c r="BD341" i="26"/>
  <c r="BC341" i="26"/>
  <c r="BB341" i="26"/>
  <c r="BA341" i="26"/>
  <c r="AZ341" i="26"/>
  <c r="AY341" i="26"/>
  <c r="AX341" i="26"/>
  <c r="AW341" i="26"/>
  <c r="AV341" i="26"/>
  <c r="AU341" i="26"/>
  <c r="AT341" i="26"/>
  <c r="AS341" i="26"/>
  <c r="AR341" i="26"/>
  <c r="AQ341" i="26"/>
  <c r="AP341" i="26"/>
  <c r="AO341" i="26"/>
  <c r="AN341" i="26"/>
  <c r="AM341" i="26"/>
  <c r="AL341" i="26"/>
  <c r="AK341" i="26"/>
  <c r="AJ341" i="26"/>
  <c r="AI341" i="26"/>
  <c r="AH341" i="26"/>
  <c r="AG341" i="26"/>
  <c r="AF341" i="26"/>
  <c r="AE341" i="26"/>
  <c r="AD341" i="26"/>
  <c r="AC341" i="26"/>
  <c r="AB341" i="26"/>
  <c r="AA341" i="26"/>
  <c r="Z341" i="26"/>
  <c r="Y341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D341" i="26"/>
  <c r="BP340" i="26"/>
  <c r="BO340" i="26"/>
  <c r="BN340" i="26"/>
  <c r="BM340" i="26"/>
  <c r="BL340" i="26"/>
  <c r="BK340" i="26"/>
  <c r="BJ340" i="26"/>
  <c r="BI340" i="26"/>
  <c r="BH340" i="26"/>
  <c r="BG340" i="26"/>
  <c r="BF340" i="26"/>
  <c r="BE340" i="26"/>
  <c r="BD340" i="26"/>
  <c r="BC340" i="26"/>
  <c r="BB340" i="26"/>
  <c r="BA340" i="26"/>
  <c r="AZ340" i="26"/>
  <c r="AY340" i="26"/>
  <c r="AX340" i="26"/>
  <c r="AW340" i="26"/>
  <c r="AV340" i="26"/>
  <c r="AU340" i="26"/>
  <c r="AT340" i="26"/>
  <c r="AS340" i="26"/>
  <c r="AR340" i="26"/>
  <c r="AQ340" i="26"/>
  <c r="AP340" i="26"/>
  <c r="AO340" i="26"/>
  <c r="AN340" i="26"/>
  <c r="AM340" i="26"/>
  <c r="AL340" i="26"/>
  <c r="AK340" i="26"/>
  <c r="AJ340" i="26"/>
  <c r="AI340" i="26"/>
  <c r="AH340" i="26"/>
  <c r="AG340" i="26"/>
  <c r="AF340" i="26"/>
  <c r="AE340" i="26"/>
  <c r="AD340" i="26"/>
  <c r="AC340" i="26"/>
  <c r="AB340" i="26"/>
  <c r="AA340" i="26"/>
  <c r="Z340" i="26"/>
  <c r="Y340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D340" i="26"/>
  <c r="BP339" i="26"/>
  <c r="BO339" i="26"/>
  <c r="BN339" i="26"/>
  <c r="BM339" i="26"/>
  <c r="BL339" i="26"/>
  <c r="BK339" i="26"/>
  <c r="BJ339" i="26"/>
  <c r="BI339" i="26"/>
  <c r="BH339" i="26"/>
  <c r="BG339" i="26"/>
  <c r="BF339" i="26"/>
  <c r="BE339" i="26"/>
  <c r="BD339" i="26"/>
  <c r="BC339" i="26"/>
  <c r="BB339" i="26"/>
  <c r="BA339" i="26"/>
  <c r="AZ339" i="26"/>
  <c r="AY339" i="26"/>
  <c r="AX339" i="26"/>
  <c r="AW339" i="26"/>
  <c r="AV339" i="26"/>
  <c r="AU339" i="26"/>
  <c r="AT339" i="26"/>
  <c r="AS339" i="26"/>
  <c r="AR339" i="26"/>
  <c r="AQ339" i="26"/>
  <c r="AP339" i="26"/>
  <c r="AO339" i="26"/>
  <c r="AN339" i="26"/>
  <c r="AM339" i="26"/>
  <c r="AL339" i="26"/>
  <c r="AK339" i="26"/>
  <c r="AJ339" i="26"/>
  <c r="AI339" i="26"/>
  <c r="AH339" i="26"/>
  <c r="AG339" i="26"/>
  <c r="AF339" i="26"/>
  <c r="AE339" i="26"/>
  <c r="AD339" i="26"/>
  <c r="AC339" i="26"/>
  <c r="AB339" i="26"/>
  <c r="AA339" i="26"/>
  <c r="Z339" i="26"/>
  <c r="Y339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D339" i="26"/>
  <c r="BP338" i="26"/>
  <c r="BO338" i="26"/>
  <c r="BN338" i="26"/>
  <c r="BM338" i="26"/>
  <c r="BL338" i="26"/>
  <c r="BK338" i="26"/>
  <c r="BJ338" i="26"/>
  <c r="BI338" i="26"/>
  <c r="BH338" i="26"/>
  <c r="BG338" i="26"/>
  <c r="BF338" i="26"/>
  <c r="BE338" i="26"/>
  <c r="BD338" i="26"/>
  <c r="BC338" i="26"/>
  <c r="BB338" i="26"/>
  <c r="BA338" i="26"/>
  <c r="AZ338" i="26"/>
  <c r="AY338" i="26"/>
  <c r="AX338" i="26"/>
  <c r="AW338" i="26"/>
  <c r="AV338" i="26"/>
  <c r="AU338" i="26"/>
  <c r="AT338" i="26"/>
  <c r="AS338" i="26"/>
  <c r="AR338" i="26"/>
  <c r="AQ338" i="26"/>
  <c r="AP338" i="26"/>
  <c r="AO338" i="26"/>
  <c r="AN338" i="26"/>
  <c r="AM338" i="26"/>
  <c r="AL338" i="26"/>
  <c r="AK338" i="26"/>
  <c r="AJ338" i="26"/>
  <c r="AI338" i="26"/>
  <c r="AH338" i="26"/>
  <c r="AG338" i="26"/>
  <c r="AF338" i="26"/>
  <c r="AE338" i="26"/>
  <c r="AD338" i="26"/>
  <c r="AC338" i="26"/>
  <c r="AB338" i="26"/>
  <c r="AA338" i="26"/>
  <c r="Z338" i="26"/>
  <c r="Y338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D338" i="26"/>
  <c r="BP337" i="26"/>
  <c r="BO337" i="26"/>
  <c r="BN337" i="26"/>
  <c r="BM337" i="26"/>
  <c r="BL337" i="26"/>
  <c r="BK337" i="26"/>
  <c r="BJ337" i="26"/>
  <c r="BI337" i="26"/>
  <c r="BH337" i="26"/>
  <c r="BG337" i="26"/>
  <c r="BF337" i="26"/>
  <c r="BE337" i="26"/>
  <c r="BD337" i="26"/>
  <c r="BC337" i="26"/>
  <c r="BB337" i="26"/>
  <c r="BA337" i="26"/>
  <c r="AZ337" i="26"/>
  <c r="AY337" i="26"/>
  <c r="AX337" i="26"/>
  <c r="AW337" i="26"/>
  <c r="AV337" i="26"/>
  <c r="AU337" i="26"/>
  <c r="AT337" i="26"/>
  <c r="AS337" i="26"/>
  <c r="AR337" i="26"/>
  <c r="AQ337" i="26"/>
  <c r="AP337" i="26"/>
  <c r="AO337" i="26"/>
  <c r="AN337" i="26"/>
  <c r="AM337" i="26"/>
  <c r="AL337" i="26"/>
  <c r="AK337" i="26"/>
  <c r="AJ337" i="26"/>
  <c r="AI337" i="26"/>
  <c r="AH337" i="26"/>
  <c r="AG337" i="26"/>
  <c r="AF337" i="26"/>
  <c r="AE337" i="26"/>
  <c r="AD337" i="26"/>
  <c r="AC337" i="26"/>
  <c r="AB337" i="26"/>
  <c r="AA337" i="26"/>
  <c r="Z337" i="26"/>
  <c r="Y337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D337" i="26"/>
  <c r="BP336" i="26"/>
  <c r="BO336" i="26"/>
  <c r="BN336" i="26"/>
  <c r="BM336" i="26"/>
  <c r="BL336" i="26"/>
  <c r="BK336" i="26"/>
  <c r="BJ336" i="26"/>
  <c r="BI336" i="26"/>
  <c r="BH336" i="26"/>
  <c r="BG336" i="26"/>
  <c r="BF336" i="26"/>
  <c r="BE336" i="26"/>
  <c r="BD336" i="26"/>
  <c r="BC336" i="26"/>
  <c r="BB336" i="26"/>
  <c r="BA336" i="26"/>
  <c r="AZ336" i="26"/>
  <c r="AY336" i="26"/>
  <c r="AX336" i="26"/>
  <c r="AW336" i="26"/>
  <c r="AV336" i="26"/>
  <c r="AU336" i="26"/>
  <c r="AT336" i="26"/>
  <c r="AS336" i="26"/>
  <c r="AR336" i="26"/>
  <c r="AQ336" i="26"/>
  <c r="AP336" i="26"/>
  <c r="AO336" i="26"/>
  <c r="AN336" i="26"/>
  <c r="AM336" i="26"/>
  <c r="AL336" i="26"/>
  <c r="AK336" i="26"/>
  <c r="AJ336" i="26"/>
  <c r="AI336" i="26"/>
  <c r="AH336" i="26"/>
  <c r="AG336" i="26"/>
  <c r="AF336" i="26"/>
  <c r="AE336" i="26"/>
  <c r="AD336" i="26"/>
  <c r="AC336" i="26"/>
  <c r="AB336" i="26"/>
  <c r="AA336" i="26"/>
  <c r="Z336" i="26"/>
  <c r="Y336" i="26"/>
  <c r="X336" i="26"/>
  <c r="W336" i="26"/>
  <c r="V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D336" i="26"/>
  <c r="BP335" i="26"/>
  <c r="BO335" i="26"/>
  <c r="BN335" i="26"/>
  <c r="BM335" i="26"/>
  <c r="BL335" i="26"/>
  <c r="BK335" i="26"/>
  <c r="BJ335" i="26"/>
  <c r="BI335" i="26"/>
  <c r="BH335" i="26"/>
  <c r="BG335" i="26"/>
  <c r="BF335" i="26"/>
  <c r="BE335" i="26"/>
  <c r="BD335" i="26"/>
  <c r="BC335" i="26"/>
  <c r="BB335" i="26"/>
  <c r="BA335" i="26"/>
  <c r="AZ335" i="26"/>
  <c r="AY335" i="26"/>
  <c r="AX335" i="26"/>
  <c r="AW335" i="26"/>
  <c r="AV335" i="26"/>
  <c r="AU335" i="26"/>
  <c r="AT335" i="26"/>
  <c r="AS335" i="26"/>
  <c r="AR335" i="26"/>
  <c r="AQ335" i="26"/>
  <c r="AP335" i="26"/>
  <c r="AO335" i="26"/>
  <c r="AN335" i="26"/>
  <c r="AM335" i="26"/>
  <c r="AL335" i="26"/>
  <c r="AK335" i="26"/>
  <c r="AJ335" i="26"/>
  <c r="AI335" i="26"/>
  <c r="AH335" i="26"/>
  <c r="AG335" i="26"/>
  <c r="AF335" i="26"/>
  <c r="AE335" i="26"/>
  <c r="AD335" i="26"/>
  <c r="AC335" i="26"/>
  <c r="AB335" i="26"/>
  <c r="AA335" i="26"/>
  <c r="Z335" i="26"/>
  <c r="Y335" i="26"/>
  <c r="X335" i="26"/>
  <c r="W335" i="26"/>
  <c r="V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D335" i="26"/>
  <c r="BP334" i="26"/>
  <c r="BO334" i="26"/>
  <c r="BN334" i="26"/>
  <c r="BM334" i="26"/>
  <c r="BL334" i="26"/>
  <c r="BK334" i="26"/>
  <c r="BJ334" i="26"/>
  <c r="BI334" i="26"/>
  <c r="BH334" i="26"/>
  <c r="BG334" i="26"/>
  <c r="BF334" i="26"/>
  <c r="BE334" i="26"/>
  <c r="BD334" i="26"/>
  <c r="BC334" i="26"/>
  <c r="BB334" i="26"/>
  <c r="BA334" i="26"/>
  <c r="AZ334" i="26"/>
  <c r="AY334" i="26"/>
  <c r="AX334" i="26"/>
  <c r="AW334" i="26"/>
  <c r="AV334" i="26"/>
  <c r="AU334" i="26"/>
  <c r="AT334" i="26"/>
  <c r="AS334" i="26"/>
  <c r="AR334" i="26"/>
  <c r="AQ334" i="26"/>
  <c r="AP334" i="26"/>
  <c r="AO334" i="26"/>
  <c r="AN334" i="26"/>
  <c r="AM334" i="26"/>
  <c r="AL334" i="26"/>
  <c r="AK334" i="26"/>
  <c r="AJ334" i="26"/>
  <c r="AI334" i="26"/>
  <c r="AH334" i="26"/>
  <c r="AG334" i="26"/>
  <c r="AF334" i="26"/>
  <c r="AE334" i="26"/>
  <c r="AD334" i="26"/>
  <c r="AC334" i="26"/>
  <c r="AB334" i="26"/>
  <c r="AA334" i="26"/>
  <c r="Z334" i="26"/>
  <c r="Y334" i="26"/>
  <c r="X334" i="26"/>
  <c r="W334" i="26"/>
  <c r="V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D334" i="26"/>
  <c r="BP333" i="26"/>
  <c r="BO333" i="26"/>
  <c r="BN333" i="26"/>
  <c r="BM333" i="26"/>
  <c r="BL333" i="26"/>
  <c r="BK333" i="26"/>
  <c r="BJ333" i="26"/>
  <c r="BI333" i="26"/>
  <c r="BH333" i="26"/>
  <c r="BG333" i="26"/>
  <c r="BF333" i="26"/>
  <c r="BE333" i="26"/>
  <c r="BD333" i="26"/>
  <c r="BC333" i="26"/>
  <c r="BB333" i="26"/>
  <c r="BA333" i="26"/>
  <c r="AZ333" i="26"/>
  <c r="AY333" i="26"/>
  <c r="AX333" i="26"/>
  <c r="AW333" i="26"/>
  <c r="AV333" i="26"/>
  <c r="AU333" i="26"/>
  <c r="AT333" i="26"/>
  <c r="AS333" i="26"/>
  <c r="AR333" i="26"/>
  <c r="AQ333" i="26"/>
  <c r="AP333" i="26"/>
  <c r="AO333" i="26"/>
  <c r="AN333" i="26"/>
  <c r="AM333" i="26"/>
  <c r="AL333" i="26"/>
  <c r="AK333" i="26"/>
  <c r="AJ333" i="26"/>
  <c r="AI333" i="26"/>
  <c r="AH333" i="26"/>
  <c r="AG333" i="26"/>
  <c r="AF333" i="26"/>
  <c r="AE333" i="26"/>
  <c r="AD333" i="26"/>
  <c r="AC333" i="26"/>
  <c r="AB333" i="26"/>
  <c r="AA333" i="26"/>
  <c r="Z333" i="26"/>
  <c r="Y333" i="26"/>
  <c r="X333" i="26"/>
  <c r="W333" i="26"/>
  <c r="V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D333" i="26"/>
  <c r="BP332" i="26"/>
  <c r="BO332" i="26"/>
  <c r="BN332" i="26"/>
  <c r="BM332" i="26"/>
  <c r="BL332" i="26"/>
  <c r="BK332" i="26"/>
  <c r="BJ332" i="26"/>
  <c r="BI332" i="26"/>
  <c r="BH332" i="26"/>
  <c r="BG332" i="26"/>
  <c r="BF332" i="26"/>
  <c r="BE332" i="26"/>
  <c r="BD332" i="26"/>
  <c r="BC332" i="26"/>
  <c r="BB332" i="26"/>
  <c r="BA332" i="26"/>
  <c r="AZ332" i="26"/>
  <c r="AY332" i="26"/>
  <c r="AX332" i="26"/>
  <c r="AW332" i="26"/>
  <c r="AV332" i="26"/>
  <c r="AU332" i="26"/>
  <c r="AT332" i="26"/>
  <c r="AS332" i="26"/>
  <c r="AR332" i="26"/>
  <c r="AQ332" i="26"/>
  <c r="AP332" i="26"/>
  <c r="AO332" i="26"/>
  <c r="AN332" i="26"/>
  <c r="AM332" i="26"/>
  <c r="AL332" i="26"/>
  <c r="AK332" i="26"/>
  <c r="AJ332" i="26"/>
  <c r="AI332" i="26"/>
  <c r="AH332" i="26"/>
  <c r="AG332" i="26"/>
  <c r="AF332" i="26"/>
  <c r="AE332" i="26"/>
  <c r="AD332" i="26"/>
  <c r="AC332" i="26"/>
  <c r="AB332" i="26"/>
  <c r="AA332" i="26"/>
  <c r="Z332" i="26"/>
  <c r="Y332" i="26"/>
  <c r="X332" i="26"/>
  <c r="W332" i="26"/>
  <c r="V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D332" i="26"/>
  <c r="BP331" i="26"/>
  <c r="BO331" i="26"/>
  <c r="BN331" i="26"/>
  <c r="BM331" i="26"/>
  <c r="BL331" i="26"/>
  <c r="BK331" i="26"/>
  <c r="BJ331" i="26"/>
  <c r="BI331" i="26"/>
  <c r="BH331" i="26"/>
  <c r="BG331" i="26"/>
  <c r="BF331" i="26"/>
  <c r="BE331" i="26"/>
  <c r="BD331" i="26"/>
  <c r="BC331" i="26"/>
  <c r="BB331" i="26"/>
  <c r="BA331" i="26"/>
  <c r="AZ331" i="26"/>
  <c r="AY331" i="26"/>
  <c r="AX331" i="26"/>
  <c r="AW331" i="26"/>
  <c r="AV331" i="26"/>
  <c r="AU331" i="26"/>
  <c r="AT331" i="26"/>
  <c r="AS331" i="26"/>
  <c r="AR331" i="26"/>
  <c r="AQ331" i="26"/>
  <c r="AP331" i="26"/>
  <c r="AO331" i="26"/>
  <c r="AN331" i="26"/>
  <c r="AM331" i="26"/>
  <c r="AL331" i="26"/>
  <c r="AK331" i="26"/>
  <c r="AJ331" i="26"/>
  <c r="AI331" i="26"/>
  <c r="AH331" i="26"/>
  <c r="AG331" i="26"/>
  <c r="AF331" i="26"/>
  <c r="AE331" i="26"/>
  <c r="AD331" i="26"/>
  <c r="AC331" i="26"/>
  <c r="AB331" i="26"/>
  <c r="AA331" i="26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D331" i="26"/>
  <c r="BP330" i="26"/>
  <c r="BO330" i="26"/>
  <c r="BN330" i="26"/>
  <c r="BM330" i="26"/>
  <c r="BL330" i="26"/>
  <c r="BK330" i="26"/>
  <c r="BJ330" i="26"/>
  <c r="BI330" i="26"/>
  <c r="BH330" i="26"/>
  <c r="BG330" i="26"/>
  <c r="BF330" i="26"/>
  <c r="BE330" i="26"/>
  <c r="BD330" i="26"/>
  <c r="BC330" i="26"/>
  <c r="BB330" i="26"/>
  <c r="BA330" i="26"/>
  <c r="AZ330" i="26"/>
  <c r="AY330" i="26"/>
  <c r="AX330" i="26"/>
  <c r="AW330" i="26"/>
  <c r="AV330" i="26"/>
  <c r="AU330" i="26"/>
  <c r="AT330" i="26"/>
  <c r="AS330" i="26"/>
  <c r="AR330" i="26"/>
  <c r="AQ330" i="26"/>
  <c r="AP330" i="26"/>
  <c r="AO330" i="26"/>
  <c r="AN330" i="26"/>
  <c r="AM330" i="26"/>
  <c r="AL330" i="26"/>
  <c r="AK330" i="26"/>
  <c r="AJ330" i="26"/>
  <c r="AI330" i="26"/>
  <c r="AH330" i="26"/>
  <c r="AG330" i="26"/>
  <c r="AF330" i="26"/>
  <c r="AE330" i="26"/>
  <c r="AD330" i="26"/>
  <c r="AC330" i="26"/>
  <c r="AB330" i="26"/>
  <c r="AA330" i="26"/>
  <c r="Z330" i="26"/>
  <c r="Y330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D330" i="26"/>
  <c r="BP329" i="26"/>
  <c r="BO329" i="26"/>
  <c r="BN329" i="26"/>
  <c r="BM329" i="26"/>
  <c r="BL329" i="26"/>
  <c r="BK329" i="26"/>
  <c r="BJ329" i="26"/>
  <c r="BI329" i="26"/>
  <c r="BH329" i="26"/>
  <c r="BG329" i="26"/>
  <c r="BF329" i="26"/>
  <c r="BE329" i="26"/>
  <c r="BD329" i="26"/>
  <c r="BC329" i="26"/>
  <c r="BB329" i="26"/>
  <c r="BA329" i="26"/>
  <c r="AZ329" i="26"/>
  <c r="AY329" i="26"/>
  <c r="AX329" i="26"/>
  <c r="AW329" i="26"/>
  <c r="AV329" i="26"/>
  <c r="AU329" i="26"/>
  <c r="AT329" i="26"/>
  <c r="AS329" i="26"/>
  <c r="AR329" i="26"/>
  <c r="AQ329" i="26"/>
  <c r="AP329" i="26"/>
  <c r="AO329" i="26"/>
  <c r="AN329" i="26"/>
  <c r="AM329" i="26"/>
  <c r="AL329" i="26"/>
  <c r="AK329" i="26"/>
  <c r="AJ329" i="26"/>
  <c r="AI329" i="26"/>
  <c r="AH329" i="26"/>
  <c r="AG329" i="26"/>
  <c r="AF329" i="26"/>
  <c r="AE329" i="26"/>
  <c r="AD329" i="26"/>
  <c r="AC329" i="26"/>
  <c r="AB329" i="26"/>
  <c r="AA329" i="26"/>
  <c r="Z329" i="26"/>
  <c r="Y329" i="26"/>
  <c r="X329" i="26"/>
  <c r="W329" i="26"/>
  <c r="V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D329" i="26"/>
  <c r="BP328" i="26"/>
  <c r="BO328" i="26"/>
  <c r="BN328" i="26"/>
  <c r="BM328" i="26"/>
  <c r="BL328" i="26"/>
  <c r="BK328" i="26"/>
  <c r="BJ328" i="26"/>
  <c r="BI328" i="26"/>
  <c r="BH328" i="26"/>
  <c r="BG328" i="26"/>
  <c r="BF328" i="26"/>
  <c r="BE328" i="26"/>
  <c r="BD328" i="26"/>
  <c r="BC328" i="26"/>
  <c r="BB328" i="26"/>
  <c r="BA328" i="26"/>
  <c r="AZ328" i="26"/>
  <c r="AY328" i="26"/>
  <c r="AX328" i="26"/>
  <c r="AW328" i="26"/>
  <c r="AV328" i="26"/>
  <c r="AU328" i="26"/>
  <c r="AT328" i="26"/>
  <c r="AS328" i="26"/>
  <c r="AR328" i="26"/>
  <c r="AQ328" i="26"/>
  <c r="AP328" i="26"/>
  <c r="AO328" i="26"/>
  <c r="AN328" i="26"/>
  <c r="AM328" i="26"/>
  <c r="AL328" i="26"/>
  <c r="AK328" i="26"/>
  <c r="AJ328" i="26"/>
  <c r="AI328" i="26"/>
  <c r="AH328" i="26"/>
  <c r="AG328" i="26"/>
  <c r="AF328" i="26"/>
  <c r="AE328" i="26"/>
  <c r="AD328" i="26"/>
  <c r="AC328" i="26"/>
  <c r="AB328" i="26"/>
  <c r="AA328" i="26"/>
  <c r="Z328" i="26"/>
  <c r="Y328" i="26"/>
  <c r="X328" i="26"/>
  <c r="W328" i="26"/>
  <c r="V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D328" i="26"/>
  <c r="BP327" i="26"/>
  <c r="BO327" i="26"/>
  <c r="BN327" i="26"/>
  <c r="BM327" i="26"/>
  <c r="BL327" i="26"/>
  <c r="BK327" i="26"/>
  <c r="BJ327" i="26"/>
  <c r="BI327" i="26"/>
  <c r="BH327" i="26"/>
  <c r="BG327" i="26"/>
  <c r="BF327" i="26"/>
  <c r="BE327" i="26"/>
  <c r="BD327" i="26"/>
  <c r="BC327" i="26"/>
  <c r="BB327" i="26"/>
  <c r="BA327" i="26"/>
  <c r="AZ327" i="26"/>
  <c r="AY327" i="26"/>
  <c r="AX327" i="26"/>
  <c r="AW327" i="26"/>
  <c r="AV327" i="26"/>
  <c r="AU327" i="26"/>
  <c r="AT327" i="26"/>
  <c r="AS327" i="26"/>
  <c r="AR327" i="26"/>
  <c r="AQ327" i="26"/>
  <c r="AP327" i="26"/>
  <c r="AO327" i="26"/>
  <c r="AN327" i="26"/>
  <c r="AM327" i="26"/>
  <c r="AL327" i="26"/>
  <c r="AK327" i="26"/>
  <c r="AJ327" i="26"/>
  <c r="AI327" i="26"/>
  <c r="AH327" i="26"/>
  <c r="AG327" i="26"/>
  <c r="AF327" i="26"/>
  <c r="AE327" i="26"/>
  <c r="AD327" i="26"/>
  <c r="AC327" i="26"/>
  <c r="AB327" i="26"/>
  <c r="AA327" i="26"/>
  <c r="Z327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D327" i="26"/>
  <c r="BP326" i="26"/>
  <c r="BO326" i="26"/>
  <c r="BN326" i="26"/>
  <c r="BM326" i="26"/>
  <c r="BL326" i="26"/>
  <c r="BK326" i="26"/>
  <c r="BJ326" i="26"/>
  <c r="BI326" i="26"/>
  <c r="BH326" i="26"/>
  <c r="BG326" i="26"/>
  <c r="BF326" i="26"/>
  <c r="BE326" i="26"/>
  <c r="BD326" i="26"/>
  <c r="BC326" i="26"/>
  <c r="BB326" i="26"/>
  <c r="BA326" i="26"/>
  <c r="AZ326" i="26"/>
  <c r="AY326" i="26"/>
  <c r="AX326" i="26"/>
  <c r="AW326" i="26"/>
  <c r="AV326" i="26"/>
  <c r="AU326" i="26"/>
  <c r="AT326" i="26"/>
  <c r="AS326" i="26"/>
  <c r="AR326" i="26"/>
  <c r="AQ326" i="26"/>
  <c r="AP326" i="26"/>
  <c r="AO326" i="26"/>
  <c r="AN326" i="26"/>
  <c r="AM326" i="26"/>
  <c r="AL326" i="26"/>
  <c r="AK326" i="26"/>
  <c r="AJ326" i="26"/>
  <c r="AI326" i="26"/>
  <c r="AH326" i="26"/>
  <c r="AG326" i="26"/>
  <c r="AF326" i="26"/>
  <c r="AE326" i="26"/>
  <c r="AD326" i="26"/>
  <c r="AC326" i="26"/>
  <c r="AB326" i="26"/>
  <c r="AA326" i="26"/>
  <c r="Z326" i="26"/>
  <c r="Y326" i="26"/>
  <c r="X326" i="26"/>
  <c r="W326" i="26"/>
  <c r="V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D326" i="26"/>
  <c r="BP325" i="26"/>
  <c r="BO325" i="26"/>
  <c r="BN325" i="26"/>
  <c r="BM325" i="26"/>
  <c r="BL325" i="26"/>
  <c r="BK325" i="26"/>
  <c r="BJ325" i="26"/>
  <c r="BI325" i="26"/>
  <c r="BH325" i="26"/>
  <c r="BG325" i="26"/>
  <c r="BF325" i="26"/>
  <c r="BE325" i="26"/>
  <c r="BD325" i="26"/>
  <c r="BC325" i="26"/>
  <c r="BB325" i="26"/>
  <c r="BA325" i="26"/>
  <c r="AZ325" i="26"/>
  <c r="AY325" i="26"/>
  <c r="AX325" i="26"/>
  <c r="AW325" i="26"/>
  <c r="AV325" i="26"/>
  <c r="AU325" i="26"/>
  <c r="AT325" i="26"/>
  <c r="AS325" i="26"/>
  <c r="AR325" i="26"/>
  <c r="AQ325" i="26"/>
  <c r="AP325" i="26"/>
  <c r="AO325" i="26"/>
  <c r="AN325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D325" i="26"/>
  <c r="BP324" i="26"/>
  <c r="BO324" i="26"/>
  <c r="BN324" i="26"/>
  <c r="BM324" i="26"/>
  <c r="BL324" i="26"/>
  <c r="BK324" i="26"/>
  <c r="BJ324" i="26"/>
  <c r="BI324" i="26"/>
  <c r="BH324" i="26"/>
  <c r="BG324" i="26"/>
  <c r="BF324" i="26"/>
  <c r="BE324" i="26"/>
  <c r="BD324" i="26"/>
  <c r="BC324" i="26"/>
  <c r="BB324" i="26"/>
  <c r="BA324" i="26"/>
  <c r="AZ324" i="26"/>
  <c r="AY324" i="26"/>
  <c r="AX324" i="26"/>
  <c r="AW324" i="26"/>
  <c r="AV324" i="26"/>
  <c r="AU324" i="26"/>
  <c r="AT324" i="26"/>
  <c r="AS324" i="26"/>
  <c r="AR324" i="26"/>
  <c r="AQ324" i="26"/>
  <c r="AP324" i="26"/>
  <c r="AO324" i="26"/>
  <c r="AN324" i="26"/>
  <c r="AM324" i="26"/>
  <c r="AL324" i="26"/>
  <c r="AK324" i="26"/>
  <c r="AJ324" i="26"/>
  <c r="AI324" i="26"/>
  <c r="AH324" i="26"/>
  <c r="AG324" i="26"/>
  <c r="AF324" i="26"/>
  <c r="AE324" i="26"/>
  <c r="AD324" i="26"/>
  <c r="AC324" i="26"/>
  <c r="AB324" i="26"/>
  <c r="AA324" i="26"/>
  <c r="Z324" i="26"/>
  <c r="Y324" i="26"/>
  <c r="X324" i="26"/>
  <c r="W324" i="26"/>
  <c r="V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D324" i="26"/>
  <c r="BP323" i="26"/>
  <c r="BO323" i="26"/>
  <c r="BN323" i="26"/>
  <c r="BM323" i="26"/>
  <c r="BL323" i="26"/>
  <c r="BK323" i="26"/>
  <c r="BJ323" i="26"/>
  <c r="BI323" i="26"/>
  <c r="BH323" i="26"/>
  <c r="BG323" i="26"/>
  <c r="BF323" i="26"/>
  <c r="BE323" i="26"/>
  <c r="BD323" i="26"/>
  <c r="BC323" i="26"/>
  <c r="BB323" i="26"/>
  <c r="BA323" i="26"/>
  <c r="AZ323" i="26"/>
  <c r="AY323" i="26"/>
  <c r="AX323" i="26"/>
  <c r="AW323" i="26"/>
  <c r="AV323" i="26"/>
  <c r="AU323" i="26"/>
  <c r="AT323" i="26"/>
  <c r="AS323" i="26"/>
  <c r="AR323" i="26"/>
  <c r="AQ323" i="26"/>
  <c r="AP323" i="26"/>
  <c r="AO323" i="26"/>
  <c r="AN323" i="26"/>
  <c r="AM323" i="26"/>
  <c r="AL323" i="26"/>
  <c r="AK323" i="26"/>
  <c r="AJ323" i="26"/>
  <c r="AI323" i="26"/>
  <c r="AH323" i="26"/>
  <c r="AG323" i="26"/>
  <c r="AF323" i="26"/>
  <c r="AE323" i="26"/>
  <c r="AD323" i="26"/>
  <c r="AC323" i="26"/>
  <c r="AB323" i="26"/>
  <c r="AA323" i="26"/>
  <c r="Z323" i="26"/>
  <c r="Y323" i="26"/>
  <c r="X323" i="26"/>
  <c r="W323" i="26"/>
  <c r="V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D323" i="26"/>
  <c r="BP322" i="26"/>
  <c r="BO322" i="26"/>
  <c r="BN322" i="26"/>
  <c r="BM322" i="26"/>
  <c r="BL322" i="26"/>
  <c r="BK322" i="26"/>
  <c r="BJ322" i="26"/>
  <c r="BI322" i="26"/>
  <c r="BH322" i="26"/>
  <c r="BG322" i="26"/>
  <c r="BF322" i="26"/>
  <c r="BE322" i="26"/>
  <c r="BD322" i="26"/>
  <c r="BC322" i="26"/>
  <c r="BB322" i="26"/>
  <c r="BA322" i="26"/>
  <c r="AZ322" i="26"/>
  <c r="AY322" i="26"/>
  <c r="AX322" i="26"/>
  <c r="AW322" i="26"/>
  <c r="AV322" i="26"/>
  <c r="AU322" i="26"/>
  <c r="AT322" i="26"/>
  <c r="AS322" i="26"/>
  <c r="AR322" i="26"/>
  <c r="AQ322" i="26"/>
  <c r="AP322" i="26"/>
  <c r="AO322" i="26"/>
  <c r="AN322" i="26"/>
  <c r="AM322" i="26"/>
  <c r="AL322" i="26"/>
  <c r="AK322" i="26"/>
  <c r="AJ322" i="26"/>
  <c r="AI322" i="26"/>
  <c r="AH322" i="26"/>
  <c r="AG322" i="26"/>
  <c r="AF322" i="26"/>
  <c r="AE322" i="26"/>
  <c r="AD322" i="26"/>
  <c r="AC322" i="26"/>
  <c r="AB322" i="26"/>
  <c r="AA322" i="26"/>
  <c r="Z322" i="26"/>
  <c r="Y322" i="26"/>
  <c r="X322" i="26"/>
  <c r="W322" i="26"/>
  <c r="V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D322" i="26"/>
  <c r="BP321" i="26"/>
  <c r="BO321" i="26"/>
  <c r="BN321" i="26"/>
  <c r="BM321" i="26"/>
  <c r="BL321" i="26"/>
  <c r="BK321" i="26"/>
  <c r="BJ321" i="26"/>
  <c r="BI321" i="26"/>
  <c r="BH321" i="26"/>
  <c r="BG321" i="26"/>
  <c r="BF321" i="26"/>
  <c r="BE321" i="26"/>
  <c r="BD321" i="26"/>
  <c r="BC321" i="26"/>
  <c r="BB321" i="26"/>
  <c r="BA321" i="26"/>
  <c r="AZ321" i="26"/>
  <c r="AY321" i="26"/>
  <c r="AX321" i="26"/>
  <c r="AW321" i="26"/>
  <c r="AV321" i="26"/>
  <c r="AU321" i="26"/>
  <c r="AT321" i="26"/>
  <c r="AS321" i="26"/>
  <c r="AR321" i="26"/>
  <c r="AQ321" i="26"/>
  <c r="AP321" i="26"/>
  <c r="AO321" i="26"/>
  <c r="AN321" i="26"/>
  <c r="AM321" i="26"/>
  <c r="AL321" i="26"/>
  <c r="AK321" i="26"/>
  <c r="AJ321" i="26"/>
  <c r="AI321" i="26"/>
  <c r="AH321" i="26"/>
  <c r="AG321" i="26"/>
  <c r="AF321" i="26"/>
  <c r="AE321" i="26"/>
  <c r="AD321" i="26"/>
  <c r="AC321" i="26"/>
  <c r="AB321" i="26"/>
  <c r="AA321" i="26"/>
  <c r="Z321" i="26"/>
  <c r="Y321" i="26"/>
  <c r="X321" i="26"/>
  <c r="W321" i="26"/>
  <c r="V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D321" i="26"/>
  <c r="BP320" i="26"/>
  <c r="BO320" i="26"/>
  <c r="BN320" i="26"/>
  <c r="BM320" i="26"/>
  <c r="BL320" i="26"/>
  <c r="BK320" i="26"/>
  <c r="BJ320" i="26"/>
  <c r="BI320" i="26"/>
  <c r="BH320" i="26"/>
  <c r="BG320" i="26"/>
  <c r="BF320" i="26"/>
  <c r="BE320" i="26"/>
  <c r="BD320" i="26"/>
  <c r="BC320" i="26"/>
  <c r="BB320" i="26"/>
  <c r="BA320" i="26"/>
  <c r="AZ320" i="26"/>
  <c r="AY320" i="26"/>
  <c r="AX320" i="26"/>
  <c r="AW320" i="26"/>
  <c r="AV320" i="26"/>
  <c r="AU320" i="26"/>
  <c r="AT320" i="26"/>
  <c r="AS320" i="26"/>
  <c r="AR320" i="26"/>
  <c r="AQ320" i="26"/>
  <c r="AP320" i="26"/>
  <c r="AO320" i="26"/>
  <c r="AN320" i="26"/>
  <c r="AM320" i="26"/>
  <c r="AL320" i="26"/>
  <c r="AK320" i="26"/>
  <c r="AJ320" i="26"/>
  <c r="AI320" i="26"/>
  <c r="AH320" i="26"/>
  <c r="AG320" i="26"/>
  <c r="AF320" i="26"/>
  <c r="AE320" i="26"/>
  <c r="AD320" i="26"/>
  <c r="AC320" i="26"/>
  <c r="AB320" i="26"/>
  <c r="AA320" i="26"/>
  <c r="Z320" i="26"/>
  <c r="Y320" i="26"/>
  <c r="X320" i="26"/>
  <c r="W320" i="26"/>
  <c r="V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D320" i="26"/>
  <c r="BP319" i="26"/>
  <c r="BO319" i="26"/>
  <c r="BN319" i="26"/>
  <c r="BM319" i="26"/>
  <c r="BL319" i="26"/>
  <c r="BK319" i="26"/>
  <c r="BJ319" i="26"/>
  <c r="BI319" i="26"/>
  <c r="BH319" i="26"/>
  <c r="BG319" i="26"/>
  <c r="BF319" i="26"/>
  <c r="BE319" i="26"/>
  <c r="BD319" i="26"/>
  <c r="BC319" i="26"/>
  <c r="BB319" i="26"/>
  <c r="BA319" i="26"/>
  <c r="AZ319" i="26"/>
  <c r="AY319" i="26"/>
  <c r="AX319" i="26"/>
  <c r="AW319" i="26"/>
  <c r="AV319" i="26"/>
  <c r="AU319" i="26"/>
  <c r="AT319" i="26"/>
  <c r="AS319" i="26"/>
  <c r="AR319" i="26"/>
  <c r="AQ319" i="26"/>
  <c r="AP319" i="26"/>
  <c r="AO319" i="26"/>
  <c r="AN319" i="26"/>
  <c r="AM319" i="26"/>
  <c r="AL319" i="26"/>
  <c r="AK319" i="26"/>
  <c r="AJ319" i="26"/>
  <c r="AI319" i="26"/>
  <c r="AH319" i="26"/>
  <c r="AG319" i="26"/>
  <c r="AF319" i="26"/>
  <c r="AE319" i="26"/>
  <c r="AD319" i="26"/>
  <c r="AC319" i="26"/>
  <c r="AB319" i="26"/>
  <c r="AA319" i="26"/>
  <c r="Z319" i="26"/>
  <c r="Y319" i="26"/>
  <c r="X319" i="26"/>
  <c r="W319" i="26"/>
  <c r="V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D319" i="26"/>
  <c r="BP318" i="26"/>
  <c r="BO318" i="26"/>
  <c r="BN318" i="26"/>
  <c r="BM318" i="26"/>
  <c r="BL318" i="26"/>
  <c r="BK318" i="26"/>
  <c r="BJ318" i="26"/>
  <c r="BI318" i="26"/>
  <c r="BH318" i="26"/>
  <c r="BG318" i="26"/>
  <c r="BF318" i="26"/>
  <c r="BE318" i="26"/>
  <c r="BD318" i="26"/>
  <c r="BC318" i="26"/>
  <c r="BB318" i="26"/>
  <c r="BA318" i="26"/>
  <c r="AZ318" i="26"/>
  <c r="AY318" i="26"/>
  <c r="AX318" i="26"/>
  <c r="AW318" i="26"/>
  <c r="AV318" i="26"/>
  <c r="AU318" i="26"/>
  <c r="AT318" i="26"/>
  <c r="AS318" i="26"/>
  <c r="AR318" i="26"/>
  <c r="AQ318" i="26"/>
  <c r="AP318" i="26"/>
  <c r="AO318" i="26"/>
  <c r="AN318" i="26"/>
  <c r="AM318" i="26"/>
  <c r="AL318" i="26"/>
  <c r="AK318" i="26"/>
  <c r="AJ318" i="26"/>
  <c r="AI318" i="26"/>
  <c r="AH318" i="26"/>
  <c r="AG318" i="26"/>
  <c r="AF318" i="26"/>
  <c r="AE318" i="26"/>
  <c r="AD318" i="26"/>
  <c r="AC318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D318" i="26"/>
  <c r="BP317" i="26"/>
  <c r="BO317" i="26"/>
  <c r="BN317" i="26"/>
  <c r="BM317" i="26"/>
  <c r="BL317" i="26"/>
  <c r="BK317" i="26"/>
  <c r="BJ317" i="26"/>
  <c r="BI317" i="26"/>
  <c r="BH317" i="26"/>
  <c r="BG317" i="26"/>
  <c r="BF317" i="26"/>
  <c r="BE317" i="26"/>
  <c r="BD317" i="26"/>
  <c r="BC317" i="26"/>
  <c r="BB317" i="26"/>
  <c r="BA317" i="26"/>
  <c r="AZ317" i="26"/>
  <c r="AY317" i="26"/>
  <c r="AX317" i="26"/>
  <c r="AW317" i="26"/>
  <c r="AV317" i="26"/>
  <c r="AU317" i="26"/>
  <c r="AT317" i="26"/>
  <c r="AS317" i="26"/>
  <c r="AR317" i="26"/>
  <c r="AQ317" i="26"/>
  <c r="AP317" i="26"/>
  <c r="AO317" i="26"/>
  <c r="AN317" i="26"/>
  <c r="AM317" i="26"/>
  <c r="AL317" i="26"/>
  <c r="AK317" i="26"/>
  <c r="AJ317" i="26"/>
  <c r="AI317" i="26"/>
  <c r="AH317" i="26"/>
  <c r="AG317" i="26"/>
  <c r="AF317" i="26"/>
  <c r="AE317" i="26"/>
  <c r="AD317" i="26"/>
  <c r="AC317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D317" i="26"/>
  <c r="BP316" i="26"/>
  <c r="BO316" i="26"/>
  <c r="BN316" i="26"/>
  <c r="BM316" i="26"/>
  <c r="BL316" i="26"/>
  <c r="BK316" i="26"/>
  <c r="BJ316" i="26"/>
  <c r="BI316" i="26"/>
  <c r="BH316" i="26"/>
  <c r="BG316" i="26"/>
  <c r="BF316" i="26"/>
  <c r="BE316" i="26"/>
  <c r="BD316" i="26"/>
  <c r="BC316" i="26"/>
  <c r="BB316" i="26"/>
  <c r="BA316" i="26"/>
  <c r="AZ316" i="26"/>
  <c r="AY316" i="26"/>
  <c r="AX316" i="26"/>
  <c r="AW316" i="26"/>
  <c r="AV316" i="26"/>
  <c r="AU316" i="26"/>
  <c r="AT316" i="26"/>
  <c r="AS316" i="26"/>
  <c r="AR316" i="26"/>
  <c r="AQ316" i="26"/>
  <c r="AP316" i="26"/>
  <c r="AO316" i="26"/>
  <c r="AN316" i="26"/>
  <c r="AM316" i="26"/>
  <c r="AL316" i="26"/>
  <c r="AK316" i="26"/>
  <c r="AJ316" i="26"/>
  <c r="AI316" i="26"/>
  <c r="AH316" i="26"/>
  <c r="AG316" i="26"/>
  <c r="AF316" i="26"/>
  <c r="AE316" i="26"/>
  <c r="AD316" i="26"/>
  <c r="AC316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BP314" i="26"/>
  <c r="BO314" i="26"/>
  <c r="BN314" i="26"/>
  <c r="BM314" i="26"/>
  <c r="BL314" i="26"/>
  <c r="BK314" i="26"/>
  <c r="BJ314" i="26"/>
  <c r="BI314" i="26"/>
  <c r="BH314" i="26"/>
  <c r="BG314" i="26"/>
  <c r="BF314" i="26"/>
  <c r="BE314" i="26"/>
  <c r="BD314" i="26"/>
  <c r="BC314" i="26"/>
  <c r="BB314" i="26"/>
  <c r="BA314" i="26"/>
  <c r="AZ314" i="26"/>
  <c r="AY314" i="26"/>
  <c r="AX314" i="26"/>
  <c r="AW314" i="26"/>
  <c r="AV314" i="26"/>
  <c r="AU314" i="26"/>
  <c r="AT314" i="26"/>
  <c r="AS314" i="26"/>
  <c r="AR314" i="26"/>
  <c r="AQ314" i="26"/>
  <c r="AP314" i="26"/>
  <c r="AO314" i="26"/>
  <c r="AN314" i="26"/>
  <c r="AM314" i="26"/>
  <c r="AL314" i="26"/>
  <c r="AK314" i="26"/>
  <c r="AJ314" i="26"/>
  <c r="AI314" i="26"/>
  <c r="AH314" i="26"/>
  <c r="AG314" i="26"/>
  <c r="AF314" i="26"/>
  <c r="AE314" i="26"/>
  <c r="AD314" i="26"/>
  <c r="AC314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D314" i="26"/>
  <c r="BP313" i="26"/>
  <c r="BO313" i="26"/>
  <c r="BN313" i="26"/>
  <c r="BM313" i="26"/>
  <c r="BL313" i="26"/>
  <c r="BK313" i="26"/>
  <c r="BJ313" i="26"/>
  <c r="BI313" i="26"/>
  <c r="BH313" i="26"/>
  <c r="BG313" i="26"/>
  <c r="BF313" i="26"/>
  <c r="BE313" i="26"/>
  <c r="BD313" i="26"/>
  <c r="BC313" i="26"/>
  <c r="BB313" i="26"/>
  <c r="BA313" i="26"/>
  <c r="AZ313" i="26"/>
  <c r="AY313" i="26"/>
  <c r="AX313" i="26"/>
  <c r="AW313" i="26"/>
  <c r="AV313" i="26"/>
  <c r="AU313" i="26"/>
  <c r="AT313" i="26"/>
  <c r="AS313" i="26"/>
  <c r="AR313" i="26"/>
  <c r="AQ313" i="26"/>
  <c r="AP313" i="26"/>
  <c r="AO313" i="26"/>
  <c r="AN313" i="26"/>
  <c r="AM313" i="26"/>
  <c r="AL313" i="26"/>
  <c r="AK313" i="26"/>
  <c r="AJ313" i="26"/>
  <c r="AI313" i="26"/>
  <c r="AH313" i="26"/>
  <c r="AG313" i="26"/>
  <c r="AF313" i="26"/>
  <c r="AE313" i="26"/>
  <c r="AD313" i="26"/>
  <c r="AC313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D313" i="26"/>
  <c r="BP312" i="26"/>
  <c r="BO312" i="26"/>
  <c r="BN312" i="26"/>
  <c r="BM312" i="26"/>
  <c r="BL312" i="26"/>
  <c r="BK312" i="26"/>
  <c r="BJ312" i="26"/>
  <c r="BI312" i="26"/>
  <c r="BH312" i="26"/>
  <c r="BG312" i="26"/>
  <c r="BF312" i="26"/>
  <c r="BE312" i="26"/>
  <c r="BD312" i="26"/>
  <c r="BC312" i="26"/>
  <c r="BB312" i="26"/>
  <c r="BA312" i="26"/>
  <c r="AZ312" i="26"/>
  <c r="AY312" i="26"/>
  <c r="AX312" i="26"/>
  <c r="AW312" i="26"/>
  <c r="AV312" i="26"/>
  <c r="AU312" i="26"/>
  <c r="AT312" i="26"/>
  <c r="AS312" i="26"/>
  <c r="AR312" i="26"/>
  <c r="AQ312" i="26"/>
  <c r="AP312" i="26"/>
  <c r="AO312" i="26"/>
  <c r="AN312" i="26"/>
  <c r="AM312" i="26"/>
  <c r="AL312" i="26"/>
  <c r="AK312" i="26"/>
  <c r="AJ312" i="26"/>
  <c r="AI312" i="26"/>
  <c r="AH312" i="26"/>
  <c r="AG312" i="26"/>
  <c r="AF312" i="26"/>
  <c r="AE312" i="26"/>
  <c r="AD312" i="26"/>
  <c r="AC312" i="26"/>
  <c r="AB312" i="26"/>
  <c r="AA312" i="26"/>
  <c r="Z312" i="26"/>
  <c r="Y312" i="26"/>
  <c r="X312" i="26"/>
  <c r="W312" i="26"/>
  <c r="V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D312" i="26"/>
  <c r="BP311" i="26"/>
  <c r="BO311" i="26"/>
  <c r="BN311" i="26"/>
  <c r="BM311" i="26"/>
  <c r="BL311" i="26"/>
  <c r="BK311" i="26"/>
  <c r="BJ311" i="26"/>
  <c r="BI311" i="26"/>
  <c r="BH311" i="26"/>
  <c r="BG311" i="26"/>
  <c r="BF311" i="26"/>
  <c r="BE311" i="26"/>
  <c r="BD311" i="26"/>
  <c r="BC311" i="26"/>
  <c r="BB311" i="26"/>
  <c r="BA311" i="26"/>
  <c r="AZ311" i="26"/>
  <c r="AY311" i="26"/>
  <c r="AX311" i="26"/>
  <c r="AW311" i="26"/>
  <c r="AV311" i="26"/>
  <c r="AU311" i="26"/>
  <c r="AT311" i="26"/>
  <c r="AS311" i="26"/>
  <c r="AR311" i="26"/>
  <c r="AQ311" i="26"/>
  <c r="AP311" i="26"/>
  <c r="AO311" i="26"/>
  <c r="AN311" i="26"/>
  <c r="AM311" i="26"/>
  <c r="AL311" i="26"/>
  <c r="AK311" i="26"/>
  <c r="AJ311" i="26"/>
  <c r="AI311" i="26"/>
  <c r="AH311" i="26"/>
  <c r="AG311" i="26"/>
  <c r="AF311" i="26"/>
  <c r="AE311" i="26"/>
  <c r="AD311" i="26"/>
  <c r="AC311" i="26"/>
  <c r="AB311" i="26"/>
  <c r="AA311" i="26"/>
  <c r="Z311" i="26"/>
  <c r="Y311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D311" i="26"/>
  <c r="BP310" i="26"/>
  <c r="BO310" i="26"/>
  <c r="BN310" i="26"/>
  <c r="BM310" i="26"/>
  <c r="BL310" i="26"/>
  <c r="BK310" i="26"/>
  <c r="BJ310" i="26"/>
  <c r="BI310" i="26"/>
  <c r="BH310" i="26"/>
  <c r="BG310" i="26"/>
  <c r="BF310" i="26"/>
  <c r="BE310" i="26"/>
  <c r="BD310" i="26"/>
  <c r="BC310" i="26"/>
  <c r="BB310" i="26"/>
  <c r="BA310" i="26"/>
  <c r="AZ310" i="26"/>
  <c r="AY310" i="26"/>
  <c r="AX310" i="26"/>
  <c r="AW310" i="26"/>
  <c r="AV310" i="26"/>
  <c r="AU310" i="26"/>
  <c r="AT310" i="26"/>
  <c r="AS310" i="26"/>
  <c r="AR310" i="26"/>
  <c r="AQ310" i="26"/>
  <c r="AP310" i="26"/>
  <c r="AO310" i="26"/>
  <c r="AN310" i="26"/>
  <c r="AM310" i="26"/>
  <c r="AL310" i="26"/>
  <c r="AK310" i="26"/>
  <c r="AJ310" i="26"/>
  <c r="AI310" i="26"/>
  <c r="AH310" i="26"/>
  <c r="AG310" i="26"/>
  <c r="AF310" i="26"/>
  <c r="AE310" i="26"/>
  <c r="AD310" i="26"/>
  <c r="AC310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D310" i="26"/>
  <c r="BP309" i="26"/>
  <c r="BO309" i="26"/>
  <c r="BN309" i="26"/>
  <c r="BM309" i="26"/>
  <c r="BL309" i="26"/>
  <c r="BK309" i="26"/>
  <c r="BJ309" i="26"/>
  <c r="BI309" i="26"/>
  <c r="BH309" i="26"/>
  <c r="BG309" i="26"/>
  <c r="BF309" i="26"/>
  <c r="BE309" i="26"/>
  <c r="BD309" i="26"/>
  <c r="BC309" i="26"/>
  <c r="BB309" i="26"/>
  <c r="BA309" i="26"/>
  <c r="AZ309" i="26"/>
  <c r="AY309" i="26"/>
  <c r="AX309" i="26"/>
  <c r="AW309" i="26"/>
  <c r="AV309" i="26"/>
  <c r="AU309" i="26"/>
  <c r="AT309" i="26"/>
  <c r="AS309" i="26"/>
  <c r="AR309" i="26"/>
  <c r="AQ309" i="26"/>
  <c r="AP309" i="26"/>
  <c r="AO309" i="26"/>
  <c r="AN309" i="26"/>
  <c r="AM309" i="26"/>
  <c r="AL309" i="26"/>
  <c r="AK309" i="26"/>
  <c r="AJ309" i="26"/>
  <c r="AI309" i="26"/>
  <c r="AH309" i="26"/>
  <c r="AG309" i="26"/>
  <c r="AF309" i="26"/>
  <c r="AE309" i="26"/>
  <c r="AD309" i="26"/>
  <c r="AC309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D309" i="26"/>
  <c r="BP308" i="26"/>
  <c r="BO308" i="26"/>
  <c r="BN308" i="26"/>
  <c r="BM308" i="26"/>
  <c r="BL308" i="26"/>
  <c r="BK308" i="26"/>
  <c r="BJ308" i="26"/>
  <c r="BI308" i="26"/>
  <c r="BH308" i="26"/>
  <c r="BG308" i="26"/>
  <c r="BF308" i="26"/>
  <c r="BE308" i="26"/>
  <c r="BD308" i="26"/>
  <c r="BC308" i="26"/>
  <c r="BB308" i="26"/>
  <c r="BA308" i="26"/>
  <c r="AZ308" i="26"/>
  <c r="AY308" i="26"/>
  <c r="AX308" i="26"/>
  <c r="AW308" i="26"/>
  <c r="AV308" i="26"/>
  <c r="AU308" i="26"/>
  <c r="AT308" i="26"/>
  <c r="AS308" i="26"/>
  <c r="AR308" i="26"/>
  <c r="AQ308" i="26"/>
  <c r="AP308" i="26"/>
  <c r="AO308" i="26"/>
  <c r="AN308" i="26"/>
  <c r="AM308" i="26"/>
  <c r="AL308" i="26"/>
  <c r="AK308" i="26"/>
  <c r="AJ308" i="26"/>
  <c r="AI308" i="26"/>
  <c r="AH308" i="26"/>
  <c r="AG308" i="26"/>
  <c r="AF308" i="26"/>
  <c r="AE308" i="26"/>
  <c r="AD308" i="26"/>
  <c r="AC308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D308" i="26"/>
  <c r="BP307" i="26"/>
  <c r="BO307" i="26"/>
  <c r="BN307" i="26"/>
  <c r="BM307" i="26"/>
  <c r="BL307" i="26"/>
  <c r="BK307" i="26"/>
  <c r="BJ307" i="26"/>
  <c r="BI307" i="26"/>
  <c r="BH307" i="26"/>
  <c r="BG307" i="26"/>
  <c r="BF307" i="26"/>
  <c r="BE307" i="26"/>
  <c r="BD307" i="26"/>
  <c r="BC307" i="26"/>
  <c r="BB307" i="26"/>
  <c r="BA307" i="26"/>
  <c r="AZ307" i="26"/>
  <c r="AY307" i="26"/>
  <c r="AX307" i="26"/>
  <c r="AW307" i="26"/>
  <c r="AV307" i="26"/>
  <c r="AU307" i="26"/>
  <c r="AT307" i="26"/>
  <c r="AS307" i="26"/>
  <c r="AR307" i="26"/>
  <c r="AQ307" i="26"/>
  <c r="AP307" i="26"/>
  <c r="AO307" i="26"/>
  <c r="AN307" i="26"/>
  <c r="AM307" i="26"/>
  <c r="AL307" i="26"/>
  <c r="AK307" i="26"/>
  <c r="AJ307" i="26"/>
  <c r="AI307" i="26"/>
  <c r="AH307" i="26"/>
  <c r="AG307" i="26"/>
  <c r="AF307" i="26"/>
  <c r="AE307" i="26"/>
  <c r="AD307" i="26"/>
  <c r="AC307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D307" i="26"/>
  <c r="BP306" i="26"/>
  <c r="BO306" i="26"/>
  <c r="BN306" i="26"/>
  <c r="BM306" i="26"/>
  <c r="BL306" i="26"/>
  <c r="BK306" i="26"/>
  <c r="BJ306" i="26"/>
  <c r="BI306" i="26"/>
  <c r="BH306" i="26"/>
  <c r="BG306" i="26"/>
  <c r="BF306" i="26"/>
  <c r="BE306" i="26"/>
  <c r="BD306" i="26"/>
  <c r="BC306" i="26"/>
  <c r="BB306" i="26"/>
  <c r="BA306" i="26"/>
  <c r="AZ306" i="26"/>
  <c r="AY306" i="26"/>
  <c r="AX306" i="26"/>
  <c r="AW306" i="26"/>
  <c r="AV306" i="26"/>
  <c r="AU306" i="26"/>
  <c r="AT306" i="26"/>
  <c r="AS306" i="26"/>
  <c r="AR306" i="26"/>
  <c r="AQ306" i="26"/>
  <c r="AP306" i="26"/>
  <c r="AO306" i="26"/>
  <c r="AN306" i="26"/>
  <c r="AM306" i="26"/>
  <c r="AL306" i="26"/>
  <c r="AK306" i="26"/>
  <c r="AJ306" i="26"/>
  <c r="AI306" i="26"/>
  <c r="AH306" i="26"/>
  <c r="AG306" i="26"/>
  <c r="AF306" i="26"/>
  <c r="AE306" i="26"/>
  <c r="AD306" i="26"/>
  <c r="AC306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D306" i="26"/>
  <c r="BP305" i="26"/>
  <c r="BO305" i="26"/>
  <c r="BN305" i="26"/>
  <c r="BM305" i="26"/>
  <c r="BL305" i="26"/>
  <c r="BK305" i="26"/>
  <c r="BJ305" i="26"/>
  <c r="BI305" i="26"/>
  <c r="BH305" i="26"/>
  <c r="BG305" i="26"/>
  <c r="BF305" i="26"/>
  <c r="BE305" i="26"/>
  <c r="BD305" i="26"/>
  <c r="BC305" i="26"/>
  <c r="BB305" i="26"/>
  <c r="BA305" i="26"/>
  <c r="AZ305" i="26"/>
  <c r="AY305" i="26"/>
  <c r="AX305" i="26"/>
  <c r="AW305" i="26"/>
  <c r="AV305" i="26"/>
  <c r="AU305" i="26"/>
  <c r="AT305" i="26"/>
  <c r="AS305" i="26"/>
  <c r="AR305" i="26"/>
  <c r="AQ305" i="26"/>
  <c r="AP305" i="26"/>
  <c r="AO305" i="26"/>
  <c r="AN305" i="26"/>
  <c r="AM305" i="26"/>
  <c r="AL305" i="26"/>
  <c r="AK305" i="26"/>
  <c r="AJ305" i="26"/>
  <c r="AI305" i="26"/>
  <c r="AH305" i="26"/>
  <c r="AG305" i="26"/>
  <c r="AF305" i="26"/>
  <c r="AE305" i="26"/>
  <c r="AD305" i="26"/>
  <c r="AC305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D305" i="26"/>
  <c r="BP304" i="26"/>
  <c r="BO304" i="26"/>
  <c r="BN304" i="26"/>
  <c r="BM304" i="26"/>
  <c r="BL304" i="26"/>
  <c r="BK304" i="26"/>
  <c r="BJ304" i="26"/>
  <c r="BI304" i="26"/>
  <c r="BH304" i="26"/>
  <c r="BG304" i="26"/>
  <c r="BF304" i="26"/>
  <c r="BE304" i="26"/>
  <c r="BD304" i="26"/>
  <c r="BC304" i="26"/>
  <c r="BB304" i="26"/>
  <c r="BA304" i="26"/>
  <c r="AZ304" i="26"/>
  <c r="AY304" i="26"/>
  <c r="AX304" i="26"/>
  <c r="AW304" i="26"/>
  <c r="AV304" i="26"/>
  <c r="AU304" i="26"/>
  <c r="AT304" i="26"/>
  <c r="AS304" i="26"/>
  <c r="AR304" i="26"/>
  <c r="AQ304" i="26"/>
  <c r="AP304" i="26"/>
  <c r="AO304" i="26"/>
  <c r="AN304" i="26"/>
  <c r="AM304" i="26"/>
  <c r="AL304" i="26"/>
  <c r="AK304" i="26"/>
  <c r="AJ304" i="26"/>
  <c r="AI304" i="26"/>
  <c r="AH304" i="26"/>
  <c r="AG304" i="26"/>
  <c r="AF304" i="26"/>
  <c r="AE304" i="26"/>
  <c r="AD304" i="26"/>
  <c r="AC304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D304" i="26"/>
  <c r="BP303" i="26"/>
  <c r="BO303" i="26"/>
  <c r="BN303" i="26"/>
  <c r="BM303" i="26"/>
  <c r="BL303" i="26"/>
  <c r="BK303" i="26"/>
  <c r="BJ303" i="26"/>
  <c r="BI303" i="26"/>
  <c r="BH303" i="26"/>
  <c r="BG303" i="26"/>
  <c r="BF303" i="26"/>
  <c r="BE303" i="26"/>
  <c r="BD303" i="26"/>
  <c r="BC303" i="26"/>
  <c r="BB303" i="26"/>
  <c r="BA303" i="26"/>
  <c r="AZ303" i="26"/>
  <c r="AY303" i="26"/>
  <c r="AX303" i="26"/>
  <c r="AW303" i="26"/>
  <c r="AV303" i="26"/>
  <c r="AU303" i="26"/>
  <c r="AT303" i="26"/>
  <c r="AS303" i="26"/>
  <c r="AR303" i="26"/>
  <c r="AQ303" i="26"/>
  <c r="AP303" i="26"/>
  <c r="AO303" i="26"/>
  <c r="AN303" i="26"/>
  <c r="AM303" i="26"/>
  <c r="AL303" i="26"/>
  <c r="AK303" i="26"/>
  <c r="AJ303" i="26"/>
  <c r="AI303" i="26"/>
  <c r="AH303" i="26"/>
  <c r="AG303" i="26"/>
  <c r="AF303" i="26"/>
  <c r="AE303" i="26"/>
  <c r="AD303" i="26"/>
  <c r="AC303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D303" i="26"/>
  <c r="BP302" i="26"/>
  <c r="BO302" i="26"/>
  <c r="BN302" i="26"/>
  <c r="BM302" i="26"/>
  <c r="BL302" i="26"/>
  <c r="BK302" i="26"/>
  <c r="BJ302" i="26"/>
  <c r="BI302" i="26"/>
  <c r="BH302" i="26"/>
  <c r="BG302" i="26"/>
  <c r="BF302" i="26"/>
  <c r="BE302" i="26"/>
  <c r="BD302" i="26"/>
  <c r="BC302" i="26"/>
  <c r="BB302" i="26"/>
  <c r="BA302" i="26"/>
  <c r="AZ302" i="26"/>
  <c r="AY302" i="26"/>
  <c r="AX302" i="26"/>
  <c r="AW302" i="26"/>
  <c r="AV302" i="26"/>
  <c r="AU302" i="26"/>
  <c r="AT302" i="26"/>
  <c r="AS302" i="26"/>
  <c r="AR302" i="26"/>
  <c r="AQ302" i="26"/>
  <c r="AP302" i="26"/>
  <c r="AO302" i="26"/>
  <c r="AN302" i="26"/>
  <c r="AM302" i="26"/>
  <c r="AL302" i="26"/>
  <c r="AK302" i="26"/>
  <c r="AJ302" i="26"/>
  <c r="AI302" i="26"/>
  <c r="AH302" i="26"/>
  <c r="AG302" i="26"/>
  <c r="AF302" i="26"/>
  <c r="AE302" i="26"/>
  <c r="AD302" i="26"/>
  <c r="AC302" i="26"/>
  <c r="AB302" i="26"/>
  <c r="AA302" i="26"/>
  <c r="Z302" i="26"/>
  <c r="Y302" i="26"/>
  <c r="X302" i="26"/>
  <c r="W302" i="26"/>
  <c r="V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D302" i="26"/>
  <c r="BP301" i="26"/>
  <c r="BO301" i="26"/>
  <c r="BN301" i="26"/>
  <c r="BM301" i="26"/>
  <c r="BL301" i="26"/>
  <c r="BK301" i="26"/>
  <c r="BJ301" i="26"/>
  <c r="BI301" i="26"/>
  <c r="BH301" i="26"/>
  <c r="BG301" i="26"/>
  <c r="BF301" i="26"/>
  <c r="BE301" i="26"/>
  <c r="BD301" i="26"/>
  <c r="BC301" i="26"/>
  <c r="BB301" i="26"/>
  <c r="BA301" i="26"/>
  <c r="AZ301" i="26"/>
  <c r="AY301" i="26"/>
  <c r="AX301" i="26"/>
  <c r="AW301" i="26"/>
  <c r="AV301" i="26"/>
  <c r="AU301" i="26"/>
  <c r="AT301" i="26"/>
  <c r="AS301" i="26"/>
  <c r="AR301" i="26"/>
  <c r="AQ301" i="26"/>
  <c r="AP301" i="26"/>
  <c r="AO301" i="26"/>
  <c r="AN301" i="26"/>
  <c r="AM301" i="26"/>
  <c r="AL301" i="26"/>
  <c r="AK301" i="26"/>
  <c r="AJ301" i="26"/>
  <c r="AI301" i="26"/>
  <c r="AH301" i="26"/>
  <c r="AG301" i="26"/>
  <c r="AF301" i="26"/>
  <c r="AE301" i="26"/>
  <c r="AD301" i="26"/>
  <c r="AC301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D301" i="26"/>
  <c r="BP300" i="26"/>
  <c r="BO300" i="26"/>
  <c r="BN300" i="26"/>
  <c r="BM300" i="26"/>
  <c r="BL300" i="26"/>
  <c r="BK300" i="26"/>
  <c r="BJ300" i="26"/>
  <c r="BI300" i="26"/>
  <c r="BH300" i="26"/>
  <c r="BG300" i="26"/>
  <c r="BF300" i="26"/>
  <c r="BE300" i="26"/>
  <c r="BD300" i="26"/>
  <c r="BC300" i="26"/>
  <c r="BB300" i="26"/>
  <c r="BA300" i="26"/>
  <c r="AZ300" i="26"/>
  <c r="AY300" i="26"/>
  <c r="AX300" i="26"/>
  <c r="AW300" i="26"/>
  <c r="AV300" i="26"/>
  <c r="AU300" i="26"/>
  <c r="AT300" i="26"/>
  <c r="AS300" i="26"/>
  <c r="AR300" i="26"/>
  <c r="AQ300" i="26"/>
  <c r="AP300" i="26"/>
  <c r="AO300" i="26"/>
  <c r="AN300" i="26"/>
  <c r="AM300" i="26"/>
  <c r="AL300" i="26"/>
  <c r="AK300" i="26"/>
  <c r="AJ300" i="26"/>
  <c r="AI300" i="26"/>
  <c r="AH300" i="26"/>
  <c r="AG300" i="26"/>
  <c r="AF300" i="26"/>
  <c r="AE300" i="26"/>
  <c r="AD300" i="26"/>
  <c r="AC300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D300" i="26"/>
  <c r="BP299" i="26"/>
  <c r="BO299" i="26"/>
  <c r="BN299" i="26"/>
  <c r="BM299" i="26"/>
  <c r="BL299" i="26"/>
  <c r="BK299" i="26"/>
  <c r="BJ299" i="26"/>
  <c r="BI299" i="26"/>
  <c r="BH299" i="26"/>
  <c r="BG299" i="26"/>
  <c r="BF299" i="26"/>
  <c r="BE299" i="26"/>
  <c r="BD299" i="26"/>
  <c r="BC299" i="26"/>
  <c r="BB299" i="26"/>
  <c r="BA299" i="26"/>
  <c r="AZ299" i="26"/>
  <c r="AY299" i="26"/>
  <c r="AX299" i="26"/>
  <c r="AW299" i="26"/>
  <c r="AV299" i="26"/>
  <c r="AU299" i="26"/>
  <c r="AT299" i="26"/>
  <c r="AS299" i="26"/>
  <c r="AR299" i="26"/>
  <c r="AQ299" i="26"/>
  <c r="AP299" i="26"/>
  <c r="AO299" i="26"/>
  <c r="AN299" i="26"/>
  <c r="AM299" i="26"/>
  <c r="AL299" i="26"/>
  <c r="AK299" i="26"/>
  <c r="AJ299" i="26"/>
  <c r="AI299" i="26"/>
  <c r="AH299" i="26"/>
  <c r="AG299" i="26"/>
  <c r="AF299" i="26"/>
  <c r="AE299" i="26"/>
  <c r="AD299" i="26"/>
  <c r="AC299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D299" i="26"/>
  <c r="BP298" i="26"/>
  <c r="BO298" i="26"/>
  <c r="BN298" i="26"/>
  <c r="BM298" i="26"/>
  <c r="BL298" i="26"/>
  <c r="BK298" i="26"/>
  <c r="BJ298" i="26"/>
  <c r="BI298" i="26"/>
  <c r="BH298" i="26"/>
  <c r="BG298" i="26"/>
  <c r="BF298" i="26"/>
  <c r="BE298" i="26"/>
  <c r="BD298" i="26"/>
  <c r="BC298" i="26"/>
  <c r="BB298" i="26"/>
  <c r="BA298" i="26"/>
  <c r="AZ298" i="26"/>
  <c r="AY298" i="26"/>
  <c r="AX298" i="26"/>
  <c r="AW298" i="26"/>
  <c r="AV298" i="26"/>
  <c r="AU298" i="26"/>
  <c r="AT298" i="26"/>
  <c r="AS298" i="26"/>
  <c r="AR298" i="26"/>
  <c r="AQ298" i="26"/>
  <c r="AP298" i="26"/>
  <c r="AO298" i="26"/>
  <c r="AN298" i="26"/>
  <c r="AM298" i="26"/>
  <c r="AL298" i="26"/>
  <c r="AK298" i="26"/>
  <c r="AJ298" i="26"/>
  <c r="AI298" i="26"/>
  <c r="AH298" i="26"/>
  <c r="AG298" i="26"/>
  <c r="AF298" i="26"/>
  <c r="AE298" i="26"/>
  <c r="AD298" i="26"/>
  <c r="AC298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D298" i="26"/>
  <c r="BP297" i="26"/>
  <c r="BO297" i="26"/>
  <c r="BN297" i="26"/>
  <c r="BM297" i="26"/>
  <c r="BL297" i="26"/>
  <c r="BK297" i="26"/>
  <c r="BJ297" i="26"/>
  <c r="BI297" i="26"/>
  <c r="BH297" i="26"/>
  <c r="BG297" i="26"/>
  <c r="BF297" i="26"/>
  <c r="BE297" i="26"/>
  <c r="BD297" i="26"/>
  <c r="BC297" i="26"/>
  <c r="BB297" i="26"/>
  <c r="BA297" i="26"/>
  <c r="AZ297" i="26"/>
  <c r="AY297" i="26"/>
  <c r="AX297" i="26"/>
  <c r="AW297" i="26"/>
  <c r="AV297" i="26"/>
  <c r="AU297" i="26"/>
  <c r="AT297" i="26"/>
  <c r="AS297" i="26"/>
  <c r="AR297" i="26"/>
  <c r="AQ297" i="26"/>
  <c r="AP297" i="26"/>
  <c r="AO297" i="26"/>
  <c r="AN297" i="26"/>
  <c r="AM297" i="26"/>
  <c r="AL297" i="26"/>
  <c r="AK297" i="26"/>
  <c r="AJ297" i="26"/>
  <c r="AI297" i="26"/>
  <c r="AH297" i="26"/>
  <c r="AG297" i="26"/>
  <c r="AF297" i="26"/>
  <c r="AE297" i="26"/>
  <c r="AD297" i="26"/>
  <c r="AC297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D297" i="26"/>
  <c r="BP296" i="26"/>
  <c r="BO296" i="26"/>
  <c r="BN296" i="26"/>
  <c r="BM296" i="26"/>
  <c r="BL296" i="26"/>
  <c r="BK296" i="26"/>
  <c r="BJ296" i="26"/>
  <c r="BI296" i="26"/>
  <c r="BH296" i="26"/>
  <c r="BG296" i="26"/>
  <c r="BF296" i="26"/>
  <c r="BE296" i="26"/>
  <c r="BD296" i="26"/>
  <c r="BC296" i="26"/>
  <c r="BB296" i="26"/>
  <c r="BA296" i="26"/>
  <c r="AZ296" i="26"/>
  <c r="AY296" i="26"/>
  <c r="AX296" i="26"/>
  <c r="AW296" i="26"/>
  <c r="AV296" i="26"/>
  <c r="AU296" i="26"/>
  <c r="AT296" i="26"/>
  <c r="AS296" i="26"/>
  <c r="AR296" i="26"/>
  <c r="AQ296" i="26"/>
  <c r="AP296" i="26"/>
  <c r="AO296" i="26"/>
  <c r="AN296" i="26"/>
  <c r="AM296" i="26"/>
  <c r="AL296" i="26"/>
  <c r="AK296" i="26"/>
  <c r="AJ296" i="26"/>
  <c r="AI296" i="26"/>
  <c r="AH296" i="26"/>
  <c r="AG296" i="26"/>
  <c r="AF296" i="26"/>
  <c r="AE296" i="26"/>
  <c r="AD296" i="26"/>
  <c r="AC296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D296" i="26"/>
  <c r="BP295" i="26"/>
  <c r="BO295" i="26"/>
  <c r="BN295" i="26"/>
  <c r="BM295" i="26"/>
  <c r="BL295" i="26"/>
  <c r="BK295" i="26"/>
  <c r="BJ295" i="26"/>
  <c r="BI295" i="26"/>
  <c r="BH295" i="26"/>
  <c r="BG295" i="26"/>
  <c r="BF295" i="26"/>
  <c r="BE295" i="26"/>
  <c r="BD295" i="26"/>
  <c r="BC295" i="26"/>
  <c r="BB295" i="26"/>
  <c r="BA295" i="26"/>
  <c r="AZ295" i="26"/>
  <c r="AY295" i="26"/>
  <c r="AX295" i="26"/>
  <c r="AW295" i="26"/>
  <c r="AV295" i="26"/>
  <c r="AU295" i="26"/>
  <c r="AT295" i="26"/>
  <c r="AS295" i="26"/>
  <c r="AR295" i="26"/>
  <c r="AQ295" i="26"/>
  <c r="AP295" i="26"/>
  <c r="AO295" i="26"/>
  <c r="AN295" i="26"/>
  <c r="AM295" i="26"/>
  <c r="AL295" i="26"/>
  <c r="AK295" i="26"/>
  <c r="AJ295" i="26"/>
  <c r="AI295" i="26"/>
  <c r="AH295" i="26"/>
  <c r="AG295" i="26"/>
  <c r="AF295" i="26"/>
  <c r="AE295" i="26"/>
  <c r="AD295" i="26"/>
  <c r="AC29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D295" i="26"/>
  <c r="BP294" i="26"/>
  <c r="BO294" i="26"/>
  <c r="BN294" i="26"/>
  <c r="BM294" i="26"/>
  <c r="BL294" i="26"/>
  <c r="BK294" i="26"/>
  <c r="BJ294" i="26"/>
  <c r="BI294" i="26"/>
  <c r="BH294" i="26"/>
  <c r="BG294" i="26"/>
  <c r="BF294" i="26"/>
  <c r="BE294" i="26"/>
  <c r="BD294" i="26"/>
  <c r="BC294" i="26"/>
  <c r="BB294" i="26"/>
  <c r="BA294" i="26"/>
  <c r="AZ294" i="26"/>
  <c r="AY294" i="26"/>
  <c r="AX294" i="26"/>
  <c r="AW294" i="26"/>
  <c r="AV294" i="26"/>
  <c r="AU294" i="26"/>
  <c r="AT294" i="26"/>
  <c r="AS294" i="26"/>
  <c r="AR294" i="26"/>
  <c r="AQ294" i="26"/>
  <c r="AP294" i="26"/>
  <c r="AO294" i="26"/>
  <c r="AN294" i="26"/>
  <c r="AM294" i="26"/>
  <c r="AL294" i="26"/>
  <c r="AK294" i="26"/>
  <c r="AJ294" i="26"/>
  <c r="AI294" i="26"/>
  <c r="AH294" i="26"/>
  <c r="AG294" i="26"/>
  <c r="AF294" i="26"/>
  <c r="AE294" i="26"/>
  <c r="AD294" i="26"/>
  <c r="AC29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D294" i="26"/>
  <c r="BP293" i="26"/>
  <c r="BO293" i="26"/>
  <c r="BN293" i="26"/>
  <c r="BM293" i="26"/>
  <c r="BL293" i="26"/>
  <c r="BK293" i="26"/>
  <c r="BJ293" i="26"/>
  <c r="BI293" i="26"/>
  <c r="BH293" i="26"/>
  <c r="BG293" i="26"/>
  <c r="BF293" i="26"/>
  <c r="BE293" i="26"/>
  <c r="BD293" i="26"/>
  <c r="BC293" i="26"/>
  <c r="BB293" i="26"/>
  <c r="BA293" i="26"/>
  <c r="AZ293" i="26"/>
  <c r="AY293" i="26"/>
  <c r="AX293" i="26"/>
  <c r="AW293" i="26"/>
  <c r="AV293" i="26"/>
  <c r="AU293" i="26"/>
  <c r="AT293" i="26"/>
  <c r="AS293" i="26"/>
  <c r="AR293" i="26"/>
  <c r="AQ293" i="26"/>
  <c r="AP293" i="26"/>
  <c r="AO293" i="26"/>
  <c r="AN293" i="26"/>
  <c r="AM293" i="26"/>
  <c r="AL293" i="26"/>
  <c r="AK293" i="26"/>
  <c r="AJ293" i="26"/>
  <c r="AI293" i="26"/>
  <c r="AH293" i="26"/>
  <c r="AG293" i="26"/>
  <c r="AF293" i="26"/>
  <c r="AE293" i="26"/>
  <c r="AD293" i="26"/>
  <c r="AC293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D293" i="26"/>
  <c r="BP292" i="26"/>
  <c r="BO292" i="26"/>
  <c r="BN292" i="26"/>
  <c r="BM292" i="26"/>
  <c r="BL292" i="26"/>
  <c r="BK292" i="26"/>
  <c r="BJ292" i="26"/>
  <c r="BI292" i="26"/>
  <c r="BH292" i="26"/>
  <c r="BG292" i="26"/>
  <c r="BF292" i="26"/>
  <c r="BE292" i="26"/>
  <c r="BD292" i="26"/>
  <c r="BC292" i="26"/>
  <c r="BB292" i="26"/>
  <c r="BA292" i="26"/>
  <c r="AZ292" i="26"/>
  <c r="AY292" i="26"/>
  <c r="AX292" i="26"/>
  <c r="AW292" i="26"/>
  <c r="AV292" i="26"/>
  <c r="AU292" i="26"/>
  <c r="AT292" i="26"/>
  <c r="AS292" i="26"/>
  <c r="AR292" i="26"/>
  <c r="AQ292" i="26"/>
  <c r="AP292" i="26"/>
  <c r="AO292" i="26"/>
  <c r="AN292" i="26"/>
  <c r="AM292" i="26"/>
  <c r="AL292" i="26"/>
  <c r="AK292" i="26"/>
  <c r="AJ292" i="26"/>
  <c r="AI292" i="26"/>
  <c r="AH292" i="26"/>
  <c r="AG292" i="26"/>
  <c r="AF292" i="26"/>
  <c r="AE292" i="26"/>
  <c r="AD292" i="26"/>
  <c r="AC292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D292" i="26"/>
  <c r="BP291" i="26"/>
  <c r="BO291" i="26"/>
  <c r="BN291" i="26"/>
  <c r="BM291" i="26"/>
  <c r="BL291" i="26"/>
  <c r="BK291" i="26"/>
  <c r="BJ291" i="26"/>
  <c r="BI291" i="26"/>
  <c r="BH291" i="26"/>
  <c r="BG291" i="26"/>
  <c r="BF291" i="26"/>
  <c r="BE291" i="26"/>
  <c r="BD291" i="26"/>
  <c r="BC291" i="26"/>
  <c r="BB291" i="26"/>
  <c r="BA291" i="26"/>
  <c r="AZ291" i="26"/>
  <c r="AY291" i="26"/>
  <c r="AX291" i="26"/>
  <c r="AW291" i="26"/>
  <c r="AV291" i="26"/>
  <c r="AU291" i="26"/>
  <c r="AT291" i="26"/>
  <c r="AS291" i="26"/>
  <c r="AR291" i="26"/>
  <c r="AQ291" i="26"/>
  <c r="AP291" i="26"/>
  <c r="AO291" i="26"/>
  <c r="AN291" i="26"/>
  <c r="AM291" i="26"/>
  <c r="AL291" i="26"/>
  <c r="AK291" i="26"/>
  <c r="AJ291" i="26"/>
  <c r="AI291" i="26"/>
  <c r="AH291" i="26"/>
  <c r="AG291" i="26"/>
  <c r="AF291" i="26"/>
  <c r="AE291" i="26"/>
  <c r="AD291" i="26"/>
  <c r="AC291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D291" i="26"/>
  <c r="BP290" i="26"/>
  <c r="BO290" i="26"/>
  <c r="BN290" i="26"/>
  <c r="BM290" i="26"/>
  <c r="BL290" i="26"/>
  <c r="BK290" i="26"/>
  <c r="BJ290" i="26"/>
  <c r="BI290" i="26"/>
  <c r="BH290" i="26"/>
  <c r="BG290" i="26"/>
  <c r="BF290" i="26"/>
  <c r="BE290" i="26"/>
  <c r="BD290" i="26"/>
  <c r="BC290" i="26"/>
  <c r="BB290" i="26"/>
  <c r="BA290" i="26"/>
  <c r="AZ290" i="26"/>
  <c r="AY290" i="26"/>
  <c r="AX290" i="26"/>
  <c r="AW290" i="26"/>
  <c r="AV290" i="26"/>
  <c r="AU290" i="26"/>
  <c r="AT290" i="26"/>
  <c r="AS290" i="26"/>
  <c r="AR290" i="26"/>
  <c r="AQ290" i="26"/>
  <c r="AP290" i="26"/>
  <c r="AO290" i="26"/>
  <c r="AN290" i="26"/>
  <c r="AM290" i="26"/>
  <c r="AL290" i="26"/>
  <c r="AK290" i="26"/>
  <c r="AJ290" i="26"/>
  <c r="AI290" i="26"/>
  <c r="AH290" i="26"/>
  <c r="AG290" i="26"/>
  <c r="AF290" i="26"/>
  <c r="AE290" i="26"/>
  <c r="AD290" i="26"/>
  <c r="AC290" i="26"/>
  <c r="AB290" i="26"/>
  <c r="AA290" i="26"/>
  <c r="Z290" i="26"/>
  <c r="Y290" i="26"/>
  <c r="X290" i="26"/>
  <c r="W290" i="26"/>
  <c r="V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D290" i="26"/>
  <c r="BP289" i="26"/>
  <c r="BO289" i="26"/>
  <c r="BN289" i="26"/>
  <c r="BM289" i="26"/>
  <c r="BL289" i="26"/>
  <c r="BK289" i="26"/>
  <c r="BJ289" i="26"/>
  <c r="BI289" i="26"/>
  <c r="BH289" i="26"/>
  <c r="BG289" i="26"/>
  <c r="BF289" i="26"/>
  <c r="BE289" i="26"/>
  <c r="BD289" i="26"/>
  <c r="BC289" i="26"/>
  <c r="BB289" i="26"/>
  <c r="BA289" i="26"/>
  <c r="AZ289" i="26"/>
  <c r="AY289" i="26"/>
  <c r="AX289" i="26"/>
  <c r="AW289" i="26"/>
  <c r="AV289" i="26"/>
  <c r="AU289" i="26"/>
  <c r="AT289" i="26"/>
  <c r="AS289" i="26"/>
  <c r="AR289" i="26"/>
  <c r="AQ289" i="26"/>
  <c r="AP289" i="26"/>
  <c r="AO289" i="26"/>
  <c r="AN289" i="26"/>
  <c r="AM289" i="26"/>
  <c r="AL289" i="26"/>
  <c r="AK289" i="26"/>
  <c r="AJ289" i="26"/>
  <c r="AI289" i="26"/>
  <c r="AH289" i="26"/>
  <c r="AG289" i="26"/>
  <c r="AF289" i="26"/>
  <c r="AE289" i="26"/>
  <c r="AD289" i="26"/>
  <c r="AC289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D289" i="26"/>
  <c r="BP288" i="26"/>
  <c r="BO288" i="26"/>
  <c r="BN288" i="26"/>
  <c r="BM288" i="26"/>
  <c r="BL288" i="26"/>
  <c r="BK288" i="26"/>
  <c r="BJ288" i="26"/>
  <c r="BI288" i="26"/>
  <c r="BH288" i="26"/>
  <c r="BG288" i="26"/>
  <c r="BF288" i="26"/>
  <c r="BE288" i="26"/>
  <c r="BD288" i="26"/>
  <c r="BC288" i="26"/>
  <c r="BB288" i="26"/>
  <c r="BA288" i="26"/>
  <c r="AZ288" i="26"/>
  <c r="AY288" i="26"/>
  <c r="AX288" i="26"/>
  <c r="AW288" i="26"/>
  <c r="AV288" i="26"/>
  <c r="AU288" i="26"/>
  <c r="AT288" i="26"/>
  <c r="AS288" i="26"/>
  <c r="AR288" i="26"/>
  <c r="AQ288" i="26"/>
  <c r="AP288" i="26"/>
  <c r="AO288" i="26"/>
  <c r="AN288" i="26"/>
  <c r="AM288" i="26"/>
  <c r="AL288" i="26"/>
  <c r="AK288" i="26"/>
  <c r="AJ288" i="26"/>
  <c r="AI288" i="26"/>
  <c r="AH288" i="26"/>
  <c r="AG288" i="26"/>
  <c r="AF288" i="26"/>
  <c r="AE288" i="26"/>
  <c r="AD288" i="26"/>
  <c r="AC288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D288" i="26"/>
  <c r="BP287" i="26"/>
  <c r="BO287" i="26"/>
  <c r="BN287" i="26"/>
  <c r="BM287" i="26"/>
  <c r="BL287" i="26"/>
  <c r="BK287" i="26"/>
  <c r="BJ287" i="26"/>
  <c r="BI287" i="26"/>
  <c r="BH287" i="26"/>
  <c r="BG287" i="26"/>
  <c r="BF287" i="26"/>
  <c r="BE287" i="26"/>
  <c r="BD287" i="26"/>
  <c r="BC287" i="26"/>
  <c r="BB287" i="26"/>
  <c r="BA287" i="26"/>
  <c r="AZ287" i="26"/>
  <c r="AY287" i="26"/>
  <c r="AX287" i="26"/>
  <c r="AW287" i="26"/>
  <c r="AV287" i="26"/>
  <c r="AU287" i="26"/>
  <c r="AT287" i="26"/>
  <c r="AS287" i="26"/>
  <c r="AR287" i="26"/>
  <c r="AQ287" i="26"/>
  <c r="AP287" i="26"/>
  <c r="AO287" i="26"/>
  <c r="AN287" i="26"/>
  <c r="AM287" i="26"/>
  <c r="AL287" i="26"/>
  <c r="AK287" i="26"/>
  <c r="AJ287" i="26"/>
  <c r="AI287" i="26"/>
  <c r="AH287" i="26"/>
  <c r="AG287" i="26"/>
  <c r="AF287" i="26"/>
  <c r="AE287" i="26"/>
  <c r="AD287" i="26"/>
  <c r="AC28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D287" i="26"/>
  <c r="BP286" i="26"/>
  <c r="BO286" i="26"/>
  <c r="BN286" i="26"/>
  <c r="BM286" i="26"/>
  <c r="BL286" i="26"/>
  <c r="BK286" i="26"/>
  <c r="BJ286" i="26"/>
  <c r="BI286" i="26"/>
  <c r="BH286" i="26"/>
  <c r="BG286" i="26"/>
  <c r="BF286" i="26"/>
  <c r="BE286" i="26"/>
  <c r="BD286" i="26"/>
  <c r="BC286" i="26"/>
  <c r="BB286" i="26"/>
  <c r="BA286" i="26"/>
  <c r="AZ286" i="26"/>
  <c r="AY286" i="26"/>
  <c r="AX286" i="26"/>
  <c r="AW286" i="26"/>
  <c r="AV286" i="26"/>
  <c r="AU286" i="26"/>
  <c r="AT286" i="26"/>
  <c r="AS286" i="26"/>
  <c r="AR286" i="26"/>
  <c r="AQ286" i="26"/>
  <c r="AP286" i="26"/>
  <c r="AO286" i="26"/>
  <c r="AN286" i="26"/>
  <c r="AM286" i="26"/>
  <c r="AL286" i="26"/>
  <c r="AK286" i="26"/>
  <c r="AJ286" i="26"/>
  <c r="AI286" i="26"/>
  <c r="AH286" i="26"/>
  <c r="AG286" i="26"/>
  <c r="AF286" i="26"/>
  <c r="AE286" i="26"/>
  <c r="AD286" i="26"/>
  <c r="AC286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D286" i="26"/>
  <c r="BP285" i="26"/>
  <c r="BO285" i="26"/>
  <c r="BN285" i="26"/>
  <c r="BM285" i="26"/>
  <c r="BL285" i="26"/>
  <c r="BK285" i="26"/>
  <c r="BJ285" i="26"/>
  <c r="BI285" i="26"/>
  <c r="BH285" i="26"/>
  <c r="BG285" i="26"/>
  <c r="BF285" i="26"/>
  <c r="BE285" i="26"/>
  <c r="BD285" i="26"/>
  <c r="BC285" i="26"/>
  <c r="BB285" i="26"/>
  <c r="BA285" i="26"/>
  <c r="AZ285" i="26"/>
  <c r="AY285" i="26"/>
  <c r="AX285" i="26"/>
  <c r="AW285" i="26"/>
  <c r="AV285" i="26"/>
  <c r="AU285" i="26"/>
  <c r="AT285" i="26"/>
  <c r="AS285" i="26"/>
  <c r="AR285" i="26"/>
  <c r="AQ285" i="26"/>
  <c r="AP285" i="26"/>
  <c r="AO285" i="26"/>
  <c r="AN285" i="26"/>
  <c r="AM285" i="26"/>
  <c r="AL285" i="26"/>
  <c r="AK285" i="26"/>
  <c r="AJ285" i="26"/>
  <c r="AI285" i="26"/>
  <c r="AH285" i="26"/>
  <c r="AG285" i="26"/>
  <c r="AF285" i="26"/>
  <c r="AE285" i="26"/>
  <c r="AD285" i="26"/>
  <c r="AC285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D285" i="26"/>
  <c r="BP284" i="26"/>
  <c r="BO284" i="26"/>
  <c r="BN284" i="26"/>
  <c r="BM284" i="26"/>
  <c r="BL284" i="26"/>
  <c r="BK284" i="26"/>
  <c r="BJ284" i="26"/>
  <c r="BI284" i="26"/>
  <c r="BH284" i="26"/>
  <c r="BG284" i="26"/>
  <c r="BF284" i="26"/>
  <c r="BE284" i="26"/>
  <c r="BD284" i="26"/>
  <c r="BC284" i="26"/>
  <c r="BB284" i="26"/>
  <c r="BA284" i="26"/>
  <c r="AZ284" i="26"/>
  <c r="AY284" i="26"/>
  <c r="AX284" i="26"/>
  <c r="AW284" i="26"/>
  <c r="AV284" i="26"/>
  <c r="AU284" i="26"/>
  <c r="AT284" i="26"/>
  <c r="AS284" i="26"/>
  <c r="AR284" i="26"/>
  <c r="AQ284" i="26"/>
  <c r="AP284" i="26"/>
  <c r="AO284" i="26"/>
  <c r="AN284" i="26"/>
  <c r="AM284" i="26"/>
  <c r="AL284" i="26"/>
  <c r="AK284" i="26"/>
  <c r="AJ284" i="26"/>
  <c r="AI284" i="26"/>
  <c r="AH284" i="26"/>
  <c r="AG284" i="26"/>
  <c r="AF284" i="26"/>
  <c r="AE284" i="26"/>
  <c r="AD284" i="26"/>
  <c r="AC284" i="26"/>
  <c r="AB284" i="26"/>
  <c r="AA284" i="26"/>
  <c r="Z284" i="26"/>
  <c r="Y284" i="26"/>
  <c r="X284" i="26"/>
  <c r="W284" i="26"/>
  <c r="V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D284" i="26"/>
  <c r="BP283" i="26"/>
  <c r="BO283" i="26"/>
  <c r="BN283" i="26"/>
  <c r="BM283" i="26"/>
  <c r="BL283" i="26"/>
  <c r="BK283" i="26"/>
  <c r="BJ283" i="26"/>
  <c r="BI283" i="26"/>
  <c r="BH283" i="26"/>
  <c r="BG283" i="26"/>
  <c r="BF283" i="26"/>
  <c r="BE283" i="26"/>
  <c r="BD283" i="26"/>
  <c r="BC283" i="26"/>
  <c r="BB283" i="26"/>
  <c r="BA283" i="26"/>
  <c r="AZ283" i="26"/>
  <c r="AY283" i="26"/>
  <c r="AX283" i="26"/>
  <c r="AW283" i="26"/>
  <c r="AV283" i="26"/>
  <c r="AU283" i="26"/>
  <c r="AT283" i="26"/>
  <c r="AS283" i="26"/>
  <c r="AR283" i="26"/>
  <c r="AQ283" i="26"/>
  <c r="AP283" i="26"/>
  <c r="AO283" i="26"/>
  <c r="AN283" i="26"/>
  <c r="AM283" i="26"/>
  <c r="AL283" i="26"/>
  <c r="AK283" i="26"/>
  <c r="AJ283" i="26"/>
  <c r="AI283" i="26"/>
  <c r="AH283" i="26"/>
  <c r="AG283" i="26"/>
  <c r="AF283" i="26"/>
  <c r="AE283" i="26"/>
  <c r="AD283" i="26"/>
  <c r="AC283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D283" i="26"/>
  <c r="BP282" i="26"/>
  <c r="BO282" i="26"/>
  <c r="BN282" i="26"/>
  <c r="BM282" i="26"/>
  <c r="BL282" i="26"/>
  <c r="BK282" i="26"/>
  <c r="BJ282" i="26"/>
  <c r="BI282" i="26"/>
  <c r="BH282" i="26"/>
  <c r="BG282" i="26"/>
  <c r="BF282" i="26"/>
  <c r="BE282" i="26"/>
  <c r="BD282" i="26"/>
  <c r="BC282" i="26"/>
  <c r="BB282" i="26"/>
  <c r="BA282" i="26"/>
  <c r="AZ282" i="26"/>
  <c r="AY282" i="26"/>
  <c r="AX282" i="26"/>
  <c r="AW282" i="26"/>
  <c r="AV282" i="26"/>
  <c r="AU282" i="26"/>
  <c r="AT282" i="26"/>
  <c r="AS282" i="26"/>
  <c r="AR282" i="26"/>
  <c r="AQ282" i="26"/>
  <c r="AP282" i="26"/>
  <c r="AO282" i="26"/>
  <c r="AN282" i="26"/>
  <c r="AM282" i="26"/>
  <c r="AL282" i="26"/>
  <c r="AK282" i="26"/>
  <c r="AJ282" i="26"/>
  <c r="AI282" i="26"/>
  <c r="AH282" i="26"/>
  <c r="AG282" i="26"/>
  <c r="AF282" i="26"/>
  <c r="AE282" i="26"/>
  <c r="AD282" i="26"/>
  <c r="AC282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D282" i="26"/>
  <c r="BP281" i="26"/>
  <c r="BO281" i="26"/>
  <c r="BN281" i="26"/>
  <c r="BM281" i="26"/>
  <c r="BL281" i="26"/>
  <c r="BK281" i="26"/>
  <c r="BJ281" i="26"/>
  <c r="BI281" i="26"/>
  <c r="BH281" i="26"/>
  <c r="BG281" i="26"/>
  <c r="BF281" i="26"/>
  <c r="BE281" i="26"/>
  <c r="BD281" i="26"/>
  <c r="BC281" i="26"/>
  <c r="BB281" i="26"/>
  <c r="BA281" i="26"/>
  <c r="AZ281" i="26"/>
  <c r="AY281" i="26"/>
  <c r="AX281" i="26"/>
  <c r="AW281" i="26"/>
  <c r="AV281" i="26"/>
  <c r="AU281" i="26"/>
  <c r="AT281" i="26"/>
  <c r="AS281" i="26"/>
  <c r="AR281" i="26"/>
  <c r="AQ281" i="26"/>
  <c r="AP281" i="26"/>
  <c r="AO281" i="26"/>
  <c r="AN281" i="26"/>
  <c r="AM281" i="26"/>
  <c r="AL281" i="26"/>
  <c r="AK281" i="26"/>
  <c r="AJ281" i="26"/>
  <c r="AI281" i="26"/>
  <c r="AH281" i="26"/>
  <c r="AG281" i="26"/>
  <c r="AF281" i="26"/>
  <c r="AE281" i="26"/>
  <c r="AD281" i="26"/>
  <c r="AC281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D281" i="26"/>
  <c r="BP280" i="26"/>
  <c r="BO280" i="26"/>
  <c r="BN280" i="26"/>
  <c r="BM280" i="26"/>
  <c r="BL280" i="26"/>
  <c r="BK280" i="26"/>
  <c r="BJ280" i="26"/>
  <c r="BI280" i="26"/>
  <c r="BH280" i="26"/>
  <c r="BG280" i="26"/>
  <c r="BF280" i="26"/>
  <c r="BE280" i="26"/>
  <c r="BD280" i="26"/>
  <c r="BC280" i="26"/>
  <c r="BB280" i="26"/>
  <c r="BA280" i="26"/>
  <c r="AZ280" i="26"/>
  <c r="AY280" i="26"/>
  <c r="AX280" i="26"/>
  <c r="AW280" i="26"/>
  <c r="AV280" i="26"/>
  <c r="AU280" i="26"/>
  <c r="AT280" i="26"/>
  <c r="AS280" i="26"/>
  <c r="AR280" i="26"/>
  <c r="AQ280" i="26"/>
  <c r="AP280" i="26"/>
  <c r="AO280" i="26"/>
  <c r="AN280" i="26"/>
  <c r="AM280" i="26"/>
  <c r="AL280" i="26"/>
  <c r="AK280" i="26"/>
  <c r="AJ280" i="26"/>
  <c r="AI280" i="26"/>
  <c r="AH280" i="26"/>
  <c r="AG280" i="26"/>
  <c r="AF280" i="26"/>
  <c r="AE280" i="26"/>
  <c r="AD280" i="26"/>
  <c r="AC280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D280" i="26"/>
  <c r="BP279" i="26"/>
  <c r="BO279" i="26"/>
  <c r="BN279" i="26"/>
  <c r="BM279" i="26"/>
  <c r="BL279" i="26"/>
  <c r="BK279" i="26"/>
  <c r="BJ279" i="26"/>
  <c r="BI279" i="26"/>
  <c r="BH279" i="26"/>
  <c r="BG279" i="26"/>
  <c r="BF279" i="26"/>
  <c r="BE279" i="26"/>
  <c r="BD279" i="26"/>
  <c r="BC279" i="26"/>
  <c r="BB279" i="26"/>
  <c r="BA279" i="26"/>
  <c r="AZ279" i="26"/>
  <c r="AY279" i="26"/>
  <c r="AX279" i="26"/>
  <c r="AW279" i="26"/>
  <c r="AV279" i="26"/>
  <c r="AU279" i="26"/>
  <c r="AT279" i="26"/>
  <c r="AS279" i="26"/>
  <c r="AR279" i="26"/>
  <c r="AQ279" i="26"/>
  <c r="AP279" i="26"/>
  <c r="AO279" i="26"/>
  <c r="AN279" i="26"/>
  <c r="AM279" i="26"/>
  <c r="AL279" i="26"/>
  <c r="AK279" i="26"/>
  <c r="AJ279" i="26"/>
  <c r="AI279" i="26"/>
  <c r="AH279" i="26"/>
  <c r="AG279" i="26"/>
  <c r="AF279" i="26"/>
  <c r="AE279" i="26"/>
  <c r="AD279" i="26"/>
  <c r="AC279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D279" i="26"/>
  <c r="BP278" i="26"/>
  <c r="BO278" i="26"/>
  <c r="BN278" i="26"/>
  <c r="BM278" i="26"/>
  <c r="BL278" i="26"/>
  <c r="BK278" i="26"/>
  <c r="BJ278" i="26"/>
  <c r="BI278" i="26"/>
  <c r="BH278" i="26"/>
  <c r="BG278" i="26"/>
  <c r="BF278" i="26"/>
  <c r="BE278" i="26"/>
  <c r="BD278" i="26"/>
  <c r="BC278" i="26"/>
  <c r="BB278" i="26"/>
  <c r="BA278" i="26"/>
  <c r="AZ278" i="26"/>
  <c r="AY278" i="26"/>
  <c r="AX278" i="26"/>
  <c r="AW278" i="26"/>
  <c r="AV278" i="26"/>
  <c r="AU278" i="26"/>
  <c r="AT278" i="26"/>
  <c r="AS278" i="26"/>
  <c r="AR278" i="26"/>
  <c r="AQ278" i="26"/>
  <c r="AP278" i="26"/>
  <c r="AO278" i="26"/>
  <c r="AN278" i="26"/>
  <c r="AM278" i="26"/>
  <c r="AL278" i="26"/>
  <c r="AK278" i="26"/>
  <c r="AJ278" i="26"/>
  <c r="AI278" i="26"/>
  <c r="AH278" i="26"/>
  <c r="AG278" i="26"/>
  <c r="AF278" i="26"/>
  <c r="AE278" i="26"/>
  <c r="AD278" i="26"/>
  <c r="AC278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D278" i="26"/>
  <c r="BP277" i="26"/>
  <c r="BO277" i="26"/>
  <c r="BN277" i="26"/>
  <c r="BM277" i="26"/>
  <c r="BL277" i="26"/>
  <c r="BK277" i="26"/>
  <c r="BJ277" i="26"/>
  <c r="BI277" i="26"/>
  <c r="BH277" i="26"/>
  <c r="BG277" i="26"/>
  <c r="BF277" i="26"/>
  <c r="BE277" i="26"/>
  <c r="BD277" i="26"/>
  <c r="BC277" i="26"/>
  <c r="BB277" i="26"/>
  <c r="BA277" i="26"/>
  <c r="AZ277" i="26"/>
  <c r="AY277" i="26"/>
  <c r="AX277" i="26"/>
  <c r="AW277" i="26"/>
  <c r="AV277" i="26"/>
  <c r="AU277" i="26"/>
  <c r="AT277" i="26"/>
  <c r="AS277" i="26"/>
  <c r="AR277" i="26"/>
  <c r="AQ277" i="26"/>
  <c r="AP277" i="26"/>
  <c r="AO277" i="26"/>
  <c r="AN277" i="26"/>
  <c r="AM277" i="26"/>
  <c r="AL277" i="26"/>
  <c r="AK277" i="26"/>
  <c r="AJ277" i="26"/>
  <c r="AI277" i="26"/>
  <c r="AH277" i="26"/>
  <c r="AG277" i="26"/>
  <c r="AF277" i="26"/>
  <c r="AE277" i="26"/>
  <c r="AD277" i="26"/>
  <c r="AC277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D277" i="26"/>
  <c r="BP276" i="26"/>
  <c r="BO276" i="26"/>
  <c r="BN276" i="26"/>
  <c r="BM276" i="26"/>
  <c r="BL276" i="26"/>
  <c r="BK276" i="26"/>
  <c r="BJ276" i="26"/>
  <c r="BI276" i="26"/>
  <c r="BH276" i="26"/>
  <c r="BG276" i="26"/>
  <c r="BF276" i="26"/>
  <c r="BE276" i="26"/>
  <c r="BD276" i="26"/>
  <c r="BC276" i="26"/>
  <c r="BB276" i="26"/>
  <c r="BA276" i="26"/>
  <c r="AZ276" i="26"/>
  <c r="AY276" i="26"/>
  <c r="AX276" i="26"/>
  <c r="AW276" i="26"/>
  <c r="AV276" i="26"/>
  <c r="AU276" i="26"/>
  <c r="AT276" i="26"/>
  <c r="AS276" i="26"/>
  <c r="AR276" i="26"/>
  <c r="AQ276" i="26"/>
  <c r="AP276" i="26"/>
  <c r="AO276" i="26"/>
  <c r="AN276" i="26"/>
  <c r="AM276" i="26"/>
  <c r="AL276" i="26"/>
  <c r="AK276" i="26"/>
  <c r="AJ276" i="26"/>
  <c r="AI276" i="26"/>
  <c r="AH276" i="26"/>
  <c r="AG276" i="26"/>
  <c r="AF276" i="26"/>
  <c r="AE276" i="26"/>
  <c r="AD276" i="26"/>
  <c r="AC276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D276" i="26"/>
  <c r="BP275" i="26"/>
  <c r="BO275" i="26"/>
  <c r="BN275" i="26"/>
  <c r="BM275" i="26"/>
  <c r="BL275" i="26"/>
  <c r="BK275" i="26"/>
  <c r="BJ275" i="26"/>
  <c r="BI275" i="26"/>
  <c r="BH275" i="26"/>
  <c r="BG275" i="26"/>
  <c r="BF275" i="26"/>
  <c r="BE275" i="26"/>
  <c r="BD275" i="26"/>
  <c r="BC275" i="26"/>
  <c r="BB275" i="26"/>
  <c r="BA275" i="26"/>
  <c r="AZ275" i="26"/>
  <c r="AY275" i="26"/>
  <c r="AX275" i="26"/>
  <c r="AW275" i="26"/>
  <c r="AV275" i="26"/>
  <c r="AU275" i="26"/>
  <c r="AT275" i="26"/>
  <c r="AS275" i="26"/>
  <c r="AR275" i="26"/>
  <c r="AQ275" i="26"/>
  <c r="AP275" i="26"/>
  <c r="AO275" i="26"/>
  <c r="AN275" i="26"/>
  <c r="AM275" i="26"/>
  <c r="AL275" i="26"/>
  <c r="AK275" i="26"/>
  <c r="AJ275" i="26"/>
  <c r="AI275" i="26"/>
  <c r="AH275" i="26"/>
  <c r="AG275" i="26"/>
  <c r="AF275" i="26"/>
  <c r="AE275" i="26"/>
  <c r="AD275" i="26"/>
  <c r="AC275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D275" i="26"/>
  <c r="BP274" i="26"/>
  <c r="BO274" i="26"/>
  <c r="BN274" i="26"/>
  <c r="BM274" i="26"/>
  <c r="BL274" i="26"/>
  <c r="BK274" i="26"/>
  <c r="BJ274" i="26"/>
  <c r="BI274" i="26"/>
  <c r="BH274" i="26"/>
  <c r="BG274" i="26"/>
  <c r="BF274" i="26"/>
  <c r="BE274" i="26"/>
  <c r="BD274" i="26"/>
  <c r="BC274" i="26"/>
  <c r="BB274" i="26"/>
  <c r="BA274" i="26"/>
  <c r="AZ274" i="26"/>
  <c r="AY274" i="26"/>
  <c r="AX274" i="26"/>
  <c r="AW274" i="26"/>
  <c r="AV274" i="26"/>
  <c r="AU274" i="26"/>
  <c r="AT274" i="26"/>
  <c r="AS274" i="26"/>
  <c r="AR274" i="26"/>
  <c r="AQ274" i="26"/>
  <c r="AP274" i="26"/>
  <c r="AO274" i="26"/>
  <c r="AN274" i="26"/>
  <c r="AM274" i="26"/>
  <c r="AL274" i="26"/>
  <c r="AK274" i="26"/>
  <c r="AJ274" i="26"/>
  <c r="AI274" i="26"/>
  <c r="AH274" i="26"/>
  <c r="AG274" i="26"/>
  <c r="AF274" i="26"/>
  <c r="AE274" i="26"/>
  <c r="AD274" i="26"/>
  <c r="AC274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D274" i="26"/>
  <c r="BP273" i="26"/>
  <c r="BO273" i="26"/>
  <c r="BN273" i="26"/>
  <c r="BM273" i="26"/>
  <c r="BL273" i="26"/>
  <c r="BK273" i="26"/>
  <c r="BJ273" i="26"/>
  <c r="BI273" i="26"/>
  <c r="BH273" i="26"/>
  <c r="BG273" i="26"/>
  <c r="BF273" i="26"/>
  <c r="BE273" i="26"/>
  <c r="BD273" i="26"/>
  <c r="BC273" i="26"/>
  <c r="BB273" i="26"/>
  <c r="BA273" i="26"/>
  <c r="AZ273" i="26"/>
  <c r="AY273" i="26"/>
  <c r="AX273" i="26"/>
  <c r="AW273" i="26"/>
  <c r="AV273" i="26"/>
  <c r="AU273" i="26"/>
  <c r="AT273" i="26"/>
  <c r="AS273" i="26"/>
  <c r="AR273" i="26"/>
  <c r="AQ273" i="26"/>
  <c r="AP273" i="26"/>
  <c r="AO273" i="26"/>
  <c r="AN273" i="26"/>
  <c r="AM273" i="26"/>
  <c r="AL273" i="26"/>
  <c r="AK273" i="26"/>
  <c r="AJ273" i="26"/>
  <c r="AI273" i="26"/>
  <c r="AH273" i="26"/>
  <c r="AG273" i="26"/>
  <c r="AF273" i="26"/>
  <c r="AE273" i="26"/>
  <c r="AD273" i="26"/>
  <c r="AC273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D273" i="26"/>
  <c r="BP272" i="26"/>
  <c r="BO272" i="26"/>
  <c r="BN272" i="26"/>
  <c r="BM272" i="26"/>
  <c r="BL272" i="26"/>
  <c r="BK272" i="26"/>
  <c r="BJ272" i="26"/>
  <c r="BI272" i="26"/>
  <c r="BH272" i="26"/>
  <c r="BG272" i="26"/>
  <c r="BF272" i="26"/>
  <c r="BE272" i="26"/>
  <c r="BD272" i="26"/>
  <c r="BC272" i="26"/>
  <c r="BB272" i="26"/>
  <c r="BA272" i="26"/>
  <c r="AZ272" i="26"/>
  <c r="AY272" i="26"/>
  <c r="AX272" i="26"/>
  <c r="AW272" i="26"/>
  <c r="AV272" i="26"/>
  <c r="AU272" i="26"/>
  <c r="AT272" i="26"/>
  <c r="AS272" i="26"/>
  <c r="AR272" i="26"/>
  <c r="AQ272" i="26"/>
  <c r="AP272" i="26"/>
  <c r="AO272" i="26"/>
  <c r="AN272" i="26"/>
  <c r="AM272" i="26"/>
  <c r="AL272" i="26"/>
  <c r="AK272" i="26"/>
  <c r="AJ272" i="26"/>
  <c r="AI272" i="26"/>
  <c r="AH272" i="26"/>
  <c r="AG272" i="26"/>
  <c r="AF272" i="26"/>
  <c r="AE272" i="26"/>
  <c r="AD272" i="26"/>
  <c r="AC272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D272" i="26"/>
  <c r="BP271" i="26"/>
  <c r="BO271" i="26"/>
  <c r="BN271" i="26"/>
  <c r="BM271" i="26"/>
  <c r="BL271" i="26"/>
  <c r="BK271" i="26"/>
  <c r="BJ271" i="26"/>
  <c r="BI271" i="26"/>
  <c r="BH271" i="26"/>
  <c r="BG271" i="26"/>
  <c r="BF271" i="26"/>
  <c r="BE271" i="26"/>
  <c r="BD271" i="26"/>
  <c r="BC271" i="26"/>
  <c r="BB271" i="26"/>
  <c r="BA271" i="26"/>
  <c r="AZ271" i="26"/>
  <c r="AY271" i="26"/>
  <c r="AX271" i="26"/>
  <c r="AW271" i="26"/>
  <c r="AV271" i="26"/>
  <c r="AU271" i="26"/>
  <c r="AT271" i="26"/>
  <c r="AS271" i="26"/>
  <c r="AR271" i="26"/>
  <c r="AQ271" i="26"/>
  <c r="AP271" i="26"/>
  <c r="AO271" i="26"/>
  <c r="AN271" i="26"/>
  <c r="AM271" i="26"/>
  <c r="AL271" i="26"/>
  <c r="AK271" i="26"/>
  <c r="AJ271" i="26"/>
  <c r="AI271" i="26"/>
  <c r="AH271" i="26"/>
  <c r="AG271" i="26"/>
  <c r="AF271" i="26"/>
  <c r="AE271" i="26"/>
  <c r="AD271" i="26"/>
  <c r="AC271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D271" i="26"/>
  <c r="BP270" i="26"/>
  <c r="BO270" i="26"/>
  <c r="BN270" i="26"/>
  <c r="BM270" i="26"/>
  <c r="BL270" i="26"/>
  <c r="BK270" i="26"/>
  <c r="BJ270" i="26"/>
  <c r="BI270" i="26"/>
  <c r="BH270" i="26"/>
  <c r="BG270" i="26"/>
  <c r="BF270" i="26"/>
  <c r="BE270" i="26"/>
  <c r="BD270" i="26"/>
  <c r="BC270" i="26"/>
  <c r="BB270" i="26"/>
  <c r="BA270" i="26"/>
  <c r="AZ270" i="26"/>
  <c r="AY270" i="26"/>
  <c r="AX270" i="26"/>
  <c r="AW270" i="26"/>
  <c r="AV270" i="26"/>
  <c r="AU270" i="26"/>
  <c r="AT270" i="26"/>
  <c r="AS270" i="26"/>
  <c r="AR270" i="26"/>
  <c r="AQ270" i="26"/>
  <c r="AP270" i="26"/>
  <c r="AO270" i="26"/>
  <c r="AN270" i="26"/>
  <c r="AM270" i="26"/>
  <c r="AL270" i="26"/>
  <c r="AK270" i="26"/>
  <c r="AJ270" i="26"/>
  <c r="AI270" i="26"/>
  <c r="AH270" i="26"/>
  <c r="AG270" i="26"/>
  <c r="AF270" i="26"/>
  <c r="AE270" i="26"/>
  <c r="AD270" i="26"/>
  <c r="AC270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D270" i="26"/>
  <c r="BP269" i="26"/>
  <c r="BO269" i="26"/>
  <c r="BN269" i="26"/>
  <c r="BM269" i="26"/>
  <c r="BL269" i="26"/>
  <c r="BK269" i="26"/>
  <c r="BJ269" i="26"/>
  <c r="BI269" i="26"/>
  <c r="BH269" i="26"/>
  <c r="BG269" i="26"/>
  <c r="BF269" i="26"/>
  <c r="BE269" i="26"/>
  <c r="BD269" i="26"/>
  <c r="BC269" i="26"/>
  <c r="BB269" i="26"/>
  <c r="BA269" i="26"/>
  <c r="AZ269" i="26"/>
  <c r="AY269" i="26"/>
  <c r="AX269" i="26"/>
  <c r="AW269" i="26"/>
  <c r="AV269" i="26"/>
  <c r="AU269" i="26"/>
  <c r="AT269" i="26"/>
  <c r="AS269" i="26"/>
  <c r="AR269" i="26"/>
  <c r="AQ269" i="26"/>
  <c r="AP269" i="26"/>
  <c r="AO269" i="26"/>
  <c r="AN269" i="26"/>
  <c r="AM269" i="26"/>
  <c r="AL269" i="26"/>
  <c r="AK269" i="26"/>
  <c r="AJ269" i="26"/>
  <c r="AI269" i="26"/>
  <c r="AH269" i="26"/>
  <c r="AG269" i="26"/>
  <c r="AF269" i="26"/>
  <c r="AE269" i="26"/>
  <c r="AD269" i="26"/>
  <c r="AC269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D269" i="26"/>
  <c r="BP268" i="26"/>
  <c r="BO268" i="26"/>
  <c r="BN268" i="26"/>
  <c r="BM268" i="26"/>
  <c r="BL268" i="26"/>
  <c r="BK268" i="26"/>
  <c r="BJ268" i="26"/>
  <c r="BI268" i="26"/>
  <c r="BH268" i="26"/>
  <c r="BG268" i="26"/>
  <c r="BF268" i="26"/>
  <c r="BE268" i="26"/>
  <c r="BD268" i="26"/>
  <c r="BC268" i="26"/>
  <c r="BB268" i="26"/>
  <c r="BA268" i="26"/>
  <c r="AZ268" i="26"/>
  <c r="AY268" i="26"/>
  <c r="AX268" i="26"/>
  <c r="AW268" i="26"/>
  <c r="AV268" i="26"/>
  <c r="AU268" i="26"/>
  <c r="AT268" i="26"/>
  <c r="AS268" i="26"/>
  <c r="AR268" i="26"/>
  <c r="AQ268" i="26"/>
  <c r="AP268" i="26"/>
  <c r="AO268" i="26"/>
  <c r="AN268" i="26"/>
  <c r="AM268" i="26"/>
  <c r="AL268" i="26"/>
  <c r="AK268" i="26"/>
  <c r="AJ268" i="26"/>
  <c r="AI268" i="26"/>
  <c r="AH268" i="26"/>
  <c r="AG268" i="26"/>
  <c r="AF268" i="26"/>
  <c r="AE268" i="26"/>
  <c r="AD268" i="26"/>
  <c r="AC268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D268" i="26"/>
  <c r="BP267" i="26"/>
  <c r="BO267" i="26"/>
  <c r="BN267" i="26"/>
  <c r="BM267" i="26"/>
  <c r="BL267" i="26"/>
  <c r="BK267" i="26"/>
  <c r="BJ267" i="26"/>
  <c r="BI267" i="26"/>
  <c r="BH267" i="26"/>
  <c r="BG267" i="26"/>
  <c r="BF267" i="26"/>
  <c r="BE267" i="26"/>
  <c r="BD267" i="26"/>
  <c r="BC267" i="26"/>
  <c r="BB267" i="26"/>
  <c r="BA267" i="26"/>
  <c r="AZ267" i="26"/>
  <c r="AY267" i="26"/>
  <c r="AX267" i="26"/>
  <c r="AW267" i="26"/>
  <c r="AV267" i="26"/>
  <c r="AU267" i="26"/>
  <c r="AT267" i="26"/>
  <c r="AS267" i="26"/>
  <c r="AR267" i="26"/>
  <c r="AQ267" i="26"/>
  <c r="AP267" i="26"/>
  <c r="AO267" i="26"/>
  <c r="AN267" i="26"/>
  <c r="AM267" i="26"/>
  <c r="AL267" i="26"/>
  <c r="AK267" i="26"/>
  <c r="AJ267" i="26"/>
  <c r="AI267" i="26"/>
  <c r="AH267" i="26"/>
  <c r="AG267" i="26"/>
  <c r="AF267" i="26"/>
  <c r="AE267" i="26"/>
  <c r="AD267" i="26"/>
  <c r="AC267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D267" i="26"/>
  <c r="BP266" i="26"/>
  <c r="BO266" i="26"/>
  <c r="BN266" i="26"/>
  <c r="BM266" i="26"/>
  <c r="BL266" i="26"/>
  <c r="BK266" i="26"/>
  <c r="BJ266" i="26"/>
  <c r="BI266" i="26"/>
  <c r="BH266" i="26"/>
  <c r="BG266" i="26"/>
  <c r="BF266" i="26"/>
  <c r="BE266" i="26"/>
  <c r="BD266" i="26"/>
  <c r="BC266" i="26"/>
  <c r="BB266" i="26"/>
  <c r="BA266" i="26"/>
  <c r="AZ266" i="26"/>
  <c r="AY266" i="26"/>
  <c r="AX266" i="26"/>
  <c r="AW266" i="26"/>
  <c r="AV266" i="26"/>
  <c r="AU266" i="26"/>
  <c r="AT266" i="26"/>
  <c r="AS266" i="26"/>
  <c r="AR266" i="26"/>
  <c r="AQ266" i="26"/>
  <c r="AP266" i="26"/>
  <c r="AO266" i="26"/>
  <c r="AN266" i="26"/>
  <c r="AM266" i="26"/>
  <c r="AL266" i="26"/>
  <c r="AK266" i="26"/>
  <c r="AJ266" i="26"/>
  <c r="AI266" i="26"/>
  <c r="AH266" i="26"/>
  <c r="AG266" i="26"/>
  <c r="AF266" i="26"/>
  <c r="AE266" i="26"/>
  <c r="AD266" i="26"/>
  <c r="AC266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D266" i="26"/>
  <c r="BP265" i="26"/>
  <c r="BO265" i="26"/>
  <c r="BN265" i="26"/>
  <c r="BM265" i="26"/>
  <c r="BL265" i="26"/>
  <c r="BK265" i="26"/>
  <c r="BJ265" i="26"/>
  <c r="BI265" i="26"/>
  <c r="BH265" i="26"/>
  <c r="BG265" i="26"/>
  <c r="BF265" i="26"/>
  <c r="BE265" i="26"/>
  <c r="BD265" i="26"/>
  <c r="BC265" i="26"/>
  <c r="BB265" i="26"/>
  <c r="BA265" i="26"/>
  <c r="AZ265" i="26"/>
  <c r="AY265" i="26"/>
  <c r="AX265" i="26"/>
  <c r="AW265" i="26"/>
  <c r="AV265" i="26"/>
  <c r="AU265" i="26"/>
  <c r="AT265" i="26"/>
  <c r="AS265" i="26"/>
  <c r="AR265" i="26"/>
  <c r="AQ265" i="26"/>
  <c r="AP265" i="26"/>
  <c r="AO265" i="26"/>
  <c r="AN265" i="26"/>
  <c r="AM265" i="26"/>
  <c r="AL265" i="26"/>
  <c r="AK265" i="26"/>
  <c r="AJ265" i="26"/>
  <c r="AI265" i="26"/>
  <c r="AH265" i="26"/>
  <c r="AG265" i="26"/>
  <c r="AF265" i="26"/>
  <c r="AE265" i="26"/>
  <c r="AD265" i="26"/>
  <c r="AC265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D265" i="26"/>
  <c r="BP264" i="26"/>
  <c r="BO264" i="26"/>
  <c r="BN264" i="26"/>
  <c r="BM264" i="26"/>
  <c r="BL264" i="26"/>
  <c r="BK264" i="26"/>
  <c r="BJ264" i="26"/>
  <c r="BI264" i="26"/>
  <c r="BH264" i="26"/>
  <c r="BG264" i="26"/>
  <c r="BF264" i="26"/>
  <c r="BE264" i="26"/>
  <c r="BD264" i="26"/>
  <c r="BC264" i="26"/>
  <c r="BB264" i="26"/>
  <c r="BA264" i="26"/>
  <c r="AZ264" i="26"/>
  <c r="AY264" i="26"/>
  <c r="AX264" i="26"/>
  <c r="AW264" i="26"/>
  <c r="AV264" i="26"/>
  <c r="AU264" i="26"/>
  <c r="AT264" i="26"/>
  <c r="AS264" i="26"/>
  <c r="AR264" i="26"/>
  <c r="AQ264" i="26"/>
  <c r="AP264" i="26"/>
  <c r="AO264" i="26"/>
  <c r="AN264" i="26"/>
  <c r="AM264" i="26"/>
  <c r="AL264" i="26"/>
  <c r="AK264" i="26"/>
  <c r="AJ264" i="26"/>
  <c r="AI264" i="26"/>
  <c r="AH264" i="26"/>
  <c r="AG264" i="26"/>
  <c r="AF264" i="26"/>
  <c r="AE264" i="26"/>
  <c r="AD264" i="26"/>
  <c r="AC264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D264" i="26"/>
  <c r="BP263" i="26"/>
  <c r="BO263" i="26"/>
  <c r="BN263" i="26"/>
  <c r="BM263" i="26"/>
  <c r="BL263" i="26"/>
  <c r="BK263" i="26"/>
  <c r="BJ263" i="26"/>
  <c r="BI263" i="26"/>
  <c r="BH263" i="26"/>
  <c r="BG263" i="26"/>
  <c r="BF263" i="26"/>
  <c r="BE263" i="26"/>
  <c r="BD263" i="26"/>
  <c r="BC263" i="26"/>
  <c r="BB263" i="26"/>
  <c r="BA263" i="26"/>
  <c r="AZ263" i="26"/>
  <c r="AY263" i="26"/>
  <c r="AX263" i="26"/>
  <c r="AW263" i="26"/>
  <c r="AV263" i="26"/>
  <c r="AU263" i="26"/>
  <c r="AT263" i="26"/>
  <c r="AS263" i="26"/>
  <c r="AR263" i="26"/>
  <c r="AQ263" i="26"/>
  <c r="AP263" i="26"/>
  <c r="AO263" i="26"/>
  <c r="AN263" i="26"/>
  <c r="AM263" i="26"/>
  <c r="AL263" i="26"/>
  <c r="AK263" i="26"/>
  <c r="AJ263" i="26"/>
  <c r="AI263" i="26"/>
  <c r="AH263" i="26"/>
  <c r="AG263" i="26"/>
  <c r="AF263" i="26"/>
  <c r="AE263" i="26"/>
  <c r="AD263" i="26"/>
  <c r="AC263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D263" i="26"/>
  <c r="BP262" i="26"/>
  <c r="BO262" i="26"/>
  <c r="BN262" i="26"/>
  <c r="BM262" i="26"/>
  <c r="BL262" i="26"/>
  <c r="BK262" i="26"/>
  <c r="BJ262" i="26"/>
  <c r="BI262" i="26"/>
  <c r="BH262" i="26"/>
  <c r="BG262" i="26"/>
  <c r="BF262" i="26"/>
  <c r="BE262" i="26"/>
  <c r="BD262" i="26"/>
  <c r="BC262" i="26"/>
  <c r="BB262" i="26"/>
  <c r="BA262" i="26"/>
  <c r="AZ262" i="26"/>
  <c r="AY262" i="26"/>
  <c r="AX262" i="26"/>
  <c r="AW262" i="26"/>
  <c r="AV262" i="26"/>
  <c r="AU262" i="26"/>
  <c r="AT262" i="26"/>
  <c r="AS262" i="26"/>
  <c r="AR262" i="26"/>
  <c r="AQ262" i="26"/>
  <c r="AP262" i="26"/>
  <c r="AO262" i="26"/>
  <c r="AN262" i="26"/>
  <c r="AM262" i="26"/>
  <c r="AL262" i="26"/>
  <c r="AK262" i="26"/>
  <c r="AJ262" i="26"/>
  <c r="AI262" i="26"/>
  <c r="AH262" i="26"/>
  <c r="AG262" i="26"/>
  <c r="AF262" i="26"/>
  <c r="AE262" i="26"/>
  <c r="AD262" i="26"/>
  <c r="AC262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D262" i="26"/>
  <c r="BP261" i="26"/>
  <c r="BO261" i="26"/>
  <c r="BN261" i="26"/>
  <c r="BM261" i="26"/>
  <c r="BL261" i="26"/>
  <c r="BK261" i="26"/>
  <c r="BJ261" i="26"/>
  <c r="BI261" i="26"/>
  <c r="BH261" i="26"/>
  <c r="BG261" i="26"/>
  <c r="BF261" i="26"/>
  <c r="BE261" i="26"/>
  <c r="BD261" i="26"/>
  <c r="BC261" i="26"/>
  <c r="BB261" i="26"/>
  <c r="BA261" i="26"/>
  <c r="AZ261" i="26"/>
  <c r="AY261" i="26"/>
  <c r="AX261" i="26"/>
  <c r="AW261" i="26"/>
  <c r="AV261" i="26"/>
  <c r="AU261" i="26"/>
  <c r="AT261" i="26"/>
  <c r="AS261" i="26"/>
  <c r="AR261" i="26"/>
  <c r="AQ261" i="26"/>
  <c r="AP261" i="26"/>
  <c r="AO261" i="26"/>
  <c r="AN261" i="26"/>
  <c r="AM261" i="26"/>
  <c r="AL261" i="26"/>
  <c r="AK261" i="26"/>
  <c r="AJ261" i="26"/>
  <c r="AI261" i="26"/>
  <c r="AH261" i="26"/>
  <c r="AG261" i="26"/>
  <c r="AF261" i="26"/>
  <c r="AE261" i="26"/>
  <c r="AD261" i="26"/>
  <c r="AC26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D261" i="26"/>
  <c r="BP260" i="26"/>
  <c r="BO260" i="26"/>
  <c r="BN260" i="26"/>
  <c r="BM260" i="26"/>
  <c r="BL260" i="26"/>
  <c r="BK260" i="26"/>
  <c r="BJ260" i="26"/>
  <c r="BI260" i="26"/>
  <c r="BH260" i="26"/>
  <c r="BG260" i="26"/>
  <c r="BF260" i="26"/>
  <c r="BE260" i="26"/>
  <c r="BD260" i="26"/>
  <c r="BC260" i="26"/>
  <c r="BB260" i="26"/>
  <c r="BA260" i="26"/>
  <c r="AZ260" i="26"/>
  <c r="AY260" i="26"/>
  <c r="AX260" i="26"/>
  <c r="AW260" i="26"/>
  <c r="AV260" i="26"/>
  <c r="AU260" i="26"/>
  <c r="AT260" i="26"/>
  <c r="AS260" i="26"/>
  <c r="AR260" i="26"/>
  <c r="AQ260" i="26"/>
  <c r="AP260" i="26"/>
  <c r="AO260" i="26"/>
  <c r="AN260" i="26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D260" i="26"/>
  <c r="BP259" i="26"/>
  <c r="BO259" i="26"/>
  <c r="BN259" i="26"/>
  <c r="BM259" i="26"/>
  <c r="BL259" i="26"/>
  <c r="BK259" i="26"/>
  <c r="BJ259" i="26"/>
  <c r="BI259" i="26"/>
  <c r="BH259" i="26"/>
  <c r="BG259" i="26"/>
  <c r="BF259" i="26"/>
  <c r="BE259" i="26"/>
  <c r="BD259" i="26"/>
  <c r="BC259" i="26"/>
  <c r="BB259" i="26"/>
  <c r="BA259" i="26"/>
  <c r="AZ259" i="26"/>
  <c r="AY259" i="26"/>
  <c r="AX259" i="26"/>
  <c r="AW259" i="26"/>
  <c r="AV259" i="26"/>
  <c r="AU259" i="26"/>
  <c r="AT259" i="26"/>
  <c r="AS259" i="26"/>
  <c r="AR259" i="26"/>
  <c r="AQ259" i="26"/>
  <c r="AP259" i="26"/>
  <c r="AO259" i="26"/>
  <c r="AN259" i="26"/>
  <c r="AM259" i="26"/>
  <c r="AL259" i="26"/>
  <c r="AK259" i="26"/>
  <c r="AJ259" i="26"/>
  <c r="AI259" i="26"/>
  <c r="AH259" i="26"/>
  <c r="AG259" i="26"/>
  <c r="AF259" i="26"/>
  <c r="AE259" i="26"/>
  <c r="AD259" i="26"/>
  <c r="AC259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D259" i="26"/>
  <c r="BP258" i="26"/>
  <c r="BO258" i="26"/>
  <c r="BN258" i="26"/>
  <c r="BM258" i="26"/>
  <c r="BL258" i="26"/>
  <c r="BK258" i="26"/>
  <c r="BJ258" i="26"/>
  <c r="BI258" i="26"/>
  <c r="BH258" i="26"/>
  <c r="BG258" i="26"/>
  <c r="BF258" i="26"/>
  <c r="BE258" i="26"/>
  <c r="BD258" i="26"/>
  <c r="BC258" i="26"/>
  <c r="BB258" i="26"/>
  <c r="BA258" i="26"/>
  <c r="AZ258" i="26"/>
  <c r="AY258" i="26"/>
  <c r="AX258" i="26"/>
  <c r="AW258" i="26"/>
  <c r="AV258" i="26"/>
  <c r="AU258" i="26"/>
  <c r="AT258" i="26"/>
  <c r="AS258" i="26"/>
  <c r="AR258" i="26"/>
  <c r="AQ258" i="26"/>
  <c r="AP258" i="26"/>
  <c r="AO258" i="26"/>
  <c r="AN258" i="26"/>
  <c r="AM258" i="26"/>
  <c r="AL258" i="26"/>
  <c r="AK258" i="26"/>
  <c r="AJ258" i="26"/>
  <c r="AI258" i="26"/>
  <c r="AH258" i="26"/>
  <c r="AG258" i="26"/>
  <c r="AF258" i="26"/>
  <c r="AE258" i="26"/>
  <c r="AD258" i="26"/>
  <c r="AC258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D258" i="26"/>
  <c r="BP257" i="26"/>
  <c r="BO257" i="26"/>
  <c r="BN257" i="26"/>
  <c r="BM257" i="26"/>
  <c r="BL257" i="26"/>
  <c r="BK257" i="26"/>
  <c r="BJ257" i="26"/>
  <c r="BI257" i="26"/>
  <c r="BH257" i="26"/>
  <c r="BG257" i="26"/>
  <c r="BF257" i="26"/>
  <c r="BE257" i="26"/>
  <c r="BD257" i="26"/>
  <c r="BC257" i="26"/>
  <c r="BB257" i="26"/>
  <c r="BA257" i="26"/>
  <c r="AZ257" i="26"/>
  <c r="AY257" i="26"/>
  <c r="AX257" i="26"/>
  <c r="AW257" i="26"/>
  <c r="AV257" i="26"/>
  <c r="AU257" i="26"/>
  <c r="AT257" i="26"/>
  <c r="AS257" i="26"/>
  <c r="AR257" i="26"/>
  <c r="AQ257" i="26"/>
  <c r="AP257" i="26"/>
  <c r="AO257" i="26"/>
  <c r="AN257" i="26"/>
  <c r="AM257" i="26"/>
  <c r="AL257" i="26"/>
  <c r="AK257" i="26"/>
  <c r="AJ257" i="26"/>
  <c r="AI257" i="26"/>
  <c r="AH257" i="26"/>
  <c r="AG257" i="26"/>
  <c r="AF257" i="26"/>
  <c r="AE257" i="26"/>
  <c r="AD257" i="26"/>
  <c r="AC257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D257" i="26"/>
  <c r="BP256" i="26"/>
  <c r="BO256" i="26"/>
  <c r="BN256" i="26"/>
  <c r="BM256" i="26"/>
  <c r="BL256" i="26"/>
  <c r="BK256" i="26"/>
  <c r="BJ256" i="26"/>
  <c r="BI256" i="26"/>
  <c r="BH256" i="26"/>
  <c r="BG256" i="26"/>
  <c r="BF256" i="26"/>
  <c r="BE256" i="26"/>
  <c r="BD256" i="26"/>
  <c r="BC256" i="26"/>
  <c r="BB256" i="26"/>
  <c r="BA256" i="26"/>
  <c r="AZ256" i="26"/>
  <c r="AY256" i="26"/>
  <c r="AX256" i="26"/>
  <c r="AW256" i="26"/>
  <c r="AV256" i="26"/>
  <c r="AU256" i="26"/>
  <c r="AT256" i="26"/>
  <c r="AS256" i="26"/>
  <c r="AR256" i="26"/>
  <c r="AQ256" i="26"/>
  <c r="AP256" i="26"/>
  <c r="AO256" i="26"/>
  <c r="AN256" i="26"/>
  <c r="AM256" i="26"/>
  <c r="AL256" i="26"/>
  <c r="AK256" i="26"/>
  <c r="AJ256" i="26"/>
  <c r="AI256" i="26"/>
  <c r="AH256" i="26"/>
  <c r="AG256" i="26"/>
  <c r="AF256" i="26"/>
  <c r="AE256" i="26"/>
  <c r="AD256" i="26"/>
  <c r="AC256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D256" i="26"/>
  <c r="BP255" i="26"/>
  <c r="BO255" i="26"/>
  <c r="BN255" i="26"/>
  <c r="BM255" i="26"/>
  <c r="BL255" i="26"/>
  <c r="BK255" i="26"/>
  <c r="BJ255" i="26"/>
  <c r="BI255" i="26"/>
  <c r="BH255" i="26"/>
  <c r="BG255" i="26"/>
  <c r="BF255" i="26"/>
  <c r="BE255" i="26"/>
  <c r="BD255" i="26"/>
  <c r="BC255" i="26"/>
  <c r="BB255" i="26"/>
  <c r="BA255" i="26"/>
  <c r="AZ255" i="26"/>
  <c r="AY255" i="26"/>
  <c r="AX255" i="26"/>
  <c r="AW255" i="26"/>
  <c r="AV255" i="26"/>
  <c r="AU255" i="26"/>
  <c r="AT255" i="26"/>
  <c r="AS255" i="26"/>
  <c r="AR255" i="26"/>
  <c r="AQ255" i="26"/>
  <c r="AP255" i="26"/>
  <c r="AO255" i="26"/>
  <c r="AN255" i="26"/>
  <c r="AM255" i="26"/>
  <c r="AL255" i="26"/>
  <c r="AK255" i="26"/>
  <c r="AJ255" i="26"/>
  <c r="AI255" i="26"/>
  <c r="AH255" i="26"/>
  <c r="AG255" i="26"/>
  <c r="AF255" i="26"/>
  <c r="AE255" i="26"/>
  <c r="AD255" i="26"/>
  <c r="AC255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D255" i="26"/>
  <c r="BP254" i="26"/>
  <c r="BO254" i="26"/>
  <c r="BN254" i="26"/>
  <c r="BM254" i="26"/>
  <c r="BL254" i="26"/>
  <c r="BK254" i="26"/>
  <c r="BJ254" i="26"/>
  <c r="BI254" i="26"/>
  <c r="BH254" i="26"/>
  <c r="BG254" i="26"/>
  <c r="BF254" i="26"/>
  <c r="BE254" i="26"/>
  <c r="BD254" i="26"/>
  <c r="BC254" i="26"/>
  <c r="BB254" i="26"/>
  <c r="BA254" i="26"/>
  <c r="AZ254" i="26"/>
  <c r="AY254" i="26"/>
  <c r="AX254" i="26"/>
  <c r="AW254" i="26"/>
  <c r="AV254" i="26"/>
  <c r="AU254" i="26"/>
  <c r="AT254" i="26"/>
  <c r="AS254" i="26"/>
  <c r="AR254" i="26"/>
  <c r="AQ254" i="26"/>
  <c r="AP254" i="26"/>
  <c r="AO254" i="26"/>
  <c r="AN254" i="26"/>
  <c r="AM254" i="26"/>
  <c r="AL254" i="26"/>
  <c r="AK254" i="26"/>
  <c r="AJ254" i="26"/>
  <c r="AI254" i="26"/>
  <c r="AH254" i="26"/>
  <c r="AG254" i="26"/>
  <c r="AF254" i="26"/>
  <c r="AE254" i="26"/>
  <c r="AD254" i="26"/>
  <c r="AC254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D254" i="26"/>
  <c r="BP253" i="26"/>
  <c r="BO253" i="26"/>
  <c r="BN253" i="26"/>
  <c r="BM253" i="26"/>
  <c r="BL253" i="26"/>
  <c r="BK253" i="26"/>
  <c r="BJ253" i="26"/>
  <c r="BI253" i="26"/>
  <c r="BH253" i="26"/>
  <c r="BG253" i="26"/>
  <c r="BF253" i="26"/>
  <c r="BE253" i="26"/>
  <c r="BD253" i="26"/>
  <c r="BC253" i="26"/>
  <c r="BB253" i="26"/>
  <c r="BA253" i="26"/>
  <c r="AZ253" i="26"/>
  <c r="AY253" i="26"/>
  <c r="AX253" i="26"/>
  <c r="AW253" i="26"/>
  <c r="AV253" i="26"/>
  <c r="AU253" i="26"/>
  <c r="AT253" i="26"/>
  <c r="AS253" i="26"/>
  <c r="AR253" i="26"/>
  <c r="AQ253" i="26"/>
  <c r="AP253" i="26"/>
  <c r="AO253" i="26"/>
  <c r="AN253" i="26"/>
  <c r="AM253" i="26"/>
  <c r="AL253" i="26"/>
  <c r="AK253" i="26"/>
  <c r="AJ253" i="26"/>
  <c r="AI253" i="26"/>
  <c r="AH253" i="26"/>
  <c r="AG253" i="26"/>
  <c r="AF253" i="26"/>
  <c r="AE253" i="26"/>
  <c r="AD253" i="26"/>
  <c r="AC253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D253" i="26"/>
  <c r="BP252" i="26"/>
  <c r="BO252" i="26"/>
  <c r="BN252" i="26"/>
  <c r="BM252" i="26"/>
  <c r="BL252" i="26"/>
  <c r="BK252" i="26"/>
  <c r="BJ252" i="26"/>
  <c r="BI252" i="26"/>
  <c r="BH252" i="26"/>
  <c r="BG252" i="26"/>
  <c r="BF252" i="26"/>
  <c r="BE252" i="26"/>
  <c r="BD252" i="26"/>
  <c r="BC252" i="26"/>
  <c r="BB252" i="26"/>
  <c r="BA252" i="26"/>
  <c r="AZ252" i="26"/>
  <c r="AY252" i="26"/>
  <c r="AX252" i="26"/>
  <c r="AW252" i="26"/>
  <c r="AV252" i="26"/>
  <c r="AU252" i="26"/>
  <c r="AT252" i="26"/>
  <c r="AS252" i="26"/>
  <c r="AR252" i="26"/>
  <c r="AQ252" i="26"/>
  <c r="AP252" i="26"/>
  <c r="AO252" i="26"/>
  <c r="AN252" i="26"/>
  <c r="AM252" i="26"/>
  <c r="AL252" i="26"/>
  <c r="AK252" i="26"/>
  <c r="AJ252" i="26"/>
  <c r="AI252" i="26"/>
  <c r="AH252" i="26"/>
  <c r="AG252" i="26"/>
  <c r="AF252" i="26"/>
  <c r="AE252" i="26"/>
  <c r="AD252" i="26"/>
  <c r="AC25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D252" i="26"/>
  <c r="BP251" i="26"/>
  <c r="BO251" i="26"/>
  <c r="BN251" i="26"/>
  <c r="BM251" i="26"/>
  <c r="BL251" i="26"/>
  <c r="BK251" i="26"/>
  <c r="BJ251" i="26"/>
  <c r="BI251" i="26"/>
  <c r="BH251" i="26"/>
  <c r="BG251" i="26"/>
  <c r="BF251" i="26"/>
  <c r="BE251" i="26"/>
  <c r="BD251" i="26"/>
  <c r="BC251" i="26"/>
  <c r="BB251" i="26"/>
  <c r="BA251" i="26"/>
  <c r="AZ251" i="26"/>
  <c r="AY251" i="26"/>
  <c r="AX251" i="26"/>
  <c r="AW251" i="26"/>
  <c r="AV251" i="26"/>
  <c r="AU251" i="26"/>
  <c r="AT251" i="26"/>
  <c r="AS251" i="26"/>
  <c r="AR251" i="26"/>
  <c r="AQ251" i="26"/>
  <c r="AP251" i="26"/>
  <c r="AO251" i="26"/>
  <c r="AN251" i="26"/>
  <c r="AM251" i="26"/>
  <c r="AL251" i="26"/>
  <c r="AK251" i="26"/>
  <c r="AJ251" i="26"/>
  <c r="AI251" i="26"/>
  <c r="AH251" i="26"/>
  <c r="AG251" i="26"/>
  <c r="AF251" i="26"/>
  <c r="AE251" i="26"/>
  <c r="AD251" i="26"/>
  <c r="AC251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D251" i="26"/>
  <c r="BP250" i="26"/>
  <c r="BO250" i="26"/>
  <c r="BN250" i="26"/>
  <c r="BM250" i="26"/>
  <c r="BL250" i="26"/>
  <c r="BK250" i="26"/>
  <c r="BJ250" i="26"/>
  <c r="BI250" i="26"/>
  <c r="BH250" i="26"/>
  <c r="BG250" i="26"/>
  <c r="BF250" i="26"/>
  <c r="BE250" i="26"/>
  <c r="BD250" i="26"/>
  <c r="BC250" i="26"/>
  <c r="BB250" i="26"/>
  <c r="BA250" i="26"/>
  <c r="AZ250" i="26"/>
  <c r="AY250" i="26"/>
  <c r="AX250" i="26"/>
  <c r="AW250" i="26"/>
  <c r="AV250" i="26"/>
  <c r="AU250" i="26"/>
  <c r="AT250" i="26"/>
  <c r="AS250" i="26"/>
  <c r="AR250" i="26"/>
  <c r="AQ250" i="26"/>
  <c r="AP250" i="26"/>
  <c r="AO250" i="26"/>
  <c r="AN250" i="26"/>
  <c r="AM250" i="26"/>
  <c r="AL250" i="26"/>
  <c r="AK250" i="26"/>
  <c r="AJ250" i="26"/>
  <c r="AI250" i="26"/>
  <c r="AH250" i="26"/>
  <c r="AG250" i="26"/>
  <c r="AF250" i="26"/>
  <c r="AE250" i="26"/>
  <c r="AD250" i="26"/>
  <c r="AC250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D250" i="26"/>
  <c r="BP249" i="26"/>
  <c r="BO249" i="26"/>
  <c r="BN249" i="26"/>
  <c r="BM249" i="26"/>
  <c r="BL249" i="26"/>
  <c r="BK249" i="26"/>
  <c r="BJ249" i="26"/>
  <c r="BI249" i="26"/>
  <c r="BH249" i="26"/>
  <c r="BG249" i="26"/>
  <c r="BF249" i="26"/>
  <c r="BE249" i="26"/>
  <c r="BD249" i="26"/>
  <c r="BC249" i="26"/>
  <c r="BB249" i="26"/>
  <c r="BA249" i="26"/>
  <c r="AZ249" i="26"/>
  <c r="AY249" i="26"/>
  <c r="AX249" i="26"/>
  <c r="AW249" i="26"/>
  <c r="AV249" i="26"/>
  <c r="AU249" i="26"/>
  <c r="AT249" i="26"/>
  <c r="AS249" i="26"/>
  <c r="AR249" i="26"/>
  <c r="AQ249" i="26"/>
  <c r="AP249" i="26"/>
  <c r="AO249" i="26"/>
  <c r="AN249" i="26"/>
  <c r="AM249" i="26"/>
  <c r="AL249" i="26"/>
  <c r="AK249" i="26"/>
  <c r="AJ249" i="26"/>
  <c r="AI249" i="26"/>
  <c r="AH249" i="26"/>
  <c r="AG249" i="26"/>
  <c r="AF249" i="26"/>
  <c r="AE249" i="26"/>
  <c r="AD249" i="26"/>
  <c r="AC249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D249" i="26"/>
  <c r="BP248" i="26"/>
  <c r="BO248" i="26"/>
  <c r="BN248" i="26"/>
  <c r="BM248" i="26"/>
  <c r="BL248" i="26"/>
  <c r="BK248" i="26"/>
  <c r="BJ248" i="26"/>
  <c r="BI248" i="26"/>
  <c r="BH248" i="26"/>
  <c r="BG248" i="26"/>
  <c r="BF248" i="26"/>
  <c r="BE248" i="26"/>
  <c r="BD248" i="26"/>
  <c r="BC248" i="26"/>
  <c r="BB248" i="26"/>
  <c r="BA248" i="26"/>
  <c r="AZ248" i="26"/>
  <c r="AY248" i="26"/>
  <c r="AX248" i="26"/>
  <c r="AW248" i="26"/>
  <c r="AV248" i="26"/>
  <c r="AU248" i="26"/>
  <c r="AT248" i="26"/>
  <c r="AS248" i="26"/>
  <c r="AR248" i="26"/>
  <c r="AQ248" i="26"/>
  <c r="AP248" i="26"/>
  <c r="AO248" i="26"/>
  <c r="AN248" i="26"/>
  <c r="AM248" i="26"/>
  <c r="AL248" i="26"/>
  <c r="AK248" i="26"/>
  <c r="AJ248" i="26"/>
  <c r="AI248" i="26"/>
  <c r="AH248" i="26"/>
  <c r="AG248" i="26"/>
  <c r="AF248" i="26"/>
  <c r="AE248" i="26"/>
  <c r="AD248" i="26"/>
  <c r="AC248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C244" i="26"/>
  <c r="BQ232" i="26"/>
  <c r="BP232" i="26"/>
  <c r="BO232" i="26"/>
  <c r="BN232" i="26"/>
  <c r="BM232" i="26"/>
  <c r="BL232" i="26"/>
  <c r="BK232" i="26"/>
  <c r="BJ232" i="26"/>
  <c r="BI232" i="26"/>
  <c r="BH232" i="26"/>
  <c r="BG232" i="26"/>
  <c r="BF232" i="26"/>
  <c r="BE232" i="26"/>
  <c r="BD232" i="26"/>
  <c r="BC232" i="26"/>
  <c r="BB232" i="26"/>
  <c r="BA232" i="26"/>
  <c r="AZ232" i="26"/>
  <c r="AY232" i="26"/>
  <c r="AX232" i="26"/>
  <c r="AW232" i="26"/>
  <c r="AV232" i="26"/>
  <c r="AU232" i="26"/>
  <c r="AT232" i="26"/>
  <c r="AS232" i="26"/>
  <c r="AR232" i="26"/>
  <c r="AQ232" i="26"/>
  <c r="AP232" i="26"/>
  <c r="AO232" i="26"/>
  <c r="AN232" i="26"/>
  <c r="AM232" i="26"/>
  <c r="AL232" i="26"/>
  <c r="AK232" i="26"/>
  <c r="AJ232" i="26"/>
  <c r="AI232" i="26"/>
  <c r="AH232" i="26"/>
  <c r="AG232" i="26"/>
  <c r="AF232" i="26"/>
  <c r="AE232" i="26"/>
  <c r="AD232" i="26"/>
  <c r="AC232" i="26"/>
  <c r="AB232" i="26"/>
  <c r="AA232" i="26"/>
  <c r="Z232" i="26"/>
  <c r="I232" i="26"/>
  <c r="BQ231" i="26"/>
  <c r="BP231" i="26"/>
  <c r="BO231" i="26"/>
  <c r="BN231" i="26"/>
  <c r="BM231" i="26"/>
  <c r="BL231" i="26"/>
  <c r="BK231" i="26"/>
  <c r="BJ231" i="26"/>
  <c r="BI231" i="26"/>
  <c r="BH231" i="26"/>
  <c r="BG231" i="26"/>
  <c r="BF231" i="26"/>
  <c r="BE231" i="26"/>
  <c r="BD231" i="26"/>
  <c r="BC231" i="26"/>
  <c r="BB231" i="26"/>
  <c r="BA231" i="26"/>
  <c r="AZ231" i="26"/>
  <c r="AY231" i="26"/>
  <c r="AX231" i="26"/>
  <c r="AW231" i="26"/>
  <c r="AV231" i="26"/>
  <c r="AU231" i="26"/>
  <c r="AT231" i="26"/>
  <c r="AS231" i="26"/>
  <c r="AR231" i="26"/>
  <c r="AQ231" i="26"/>
  <c r="AP231" i="26"/>
  <c r="AO231" i="26"/>
  <c r="AN231" i="26"/>
  <c r="AM231" i="26"/>
  <c r="AL231" i="26"/>
  <c r="AK231" i="26"/>
  <c r="AJ231" i="26"/>
  <c r="AI231" i="26"/>
  <c r="AH231" i="26"/>
  <c r="AG231" i="26"/>
  <c r="AF231" i="26"/>
  <c r="AE231" i="26"/>
  <c r="AD231" i="26"/>
  <c r="AC231" i="26"/>
  <c r="AB231" i="26"/>
  <c r="AA231" i="26"/>
  <c r="Z231" i="26"/>
  <c r="I231" i="26"/>
  <c r="C228" i="26"/>
  <c r="C227" i="26"/>
  <c r="BQ224" i="26"/>
  <c r="BP224" i="26"/>
  <c r="BO224" i="26"/>
  <c r="BN224" i="26"/>
  <c r="BM224" i="26"/>
  <c r="BL224" i="26"/>
  <c r="BK224" i="26"/>
  <c r="BJ224" i="26"/>
  <c r="BI224" i="26"/>
  <c r="BH224" i="26"/>
  <c r="BQ223" i="26"/>
  <c r="BP223" i="26"/>
  <c r="BO223" i="26"/>
  <c r="BN223" i="26"/>
  <c r="BM223" i="26"/>
  <c r="BL223" i="26"/>
  <c r="BK223" i="26"/>
  <c r="BJ223" i="26"/>
  <c r="BI223" i="26"/>
  <c r="BH223" i="26"/>
  <c r="D219" i="26"/>
  <c r="D218" i="26"/>
  <c r="D217" i="26"/>
  <c r="D216" i="26"/>
  <c r="D215" i="26"/>
  <c r="BP207" i="26"/>
  <c r="BO207" i="26"/>
  <c r="BN207" i="26"/>
  <c r="BM207" i="26"/>
  <c r="BL207" i="26"/>
  <c r="BK207" i="26"/>
  <c r="BJ207" i="26"/>
  <c r="BI207" i="26"/>
  <c r="BH207" i="26"/>
  <c r="BG207" i="26"/>
  <c r="BF207" i="26"/>
  <c r="D207" i="26"/>
  <c r="BP206" i="26"/>
  <c r="BO206" i="26"/>
  <c r="BN206" i="26"/>
  <c r="BM206" i="26"/>
  <c r="BL206" i="26"/>
  <c r="BK206" i="26"/>
  <c r="BJ206" i="26"/>
  <c r="BI206" i="26"/>
  <c r="BH206" i="26"/>
  <c r="BG206" i="26"/>
  <c r="BF206" i="26"/>
  <c r="D206" i="26"/>
  <c r="BP205" i="26"/>
  <c r="BO205" i="26"/>
  <c r="BN205" i="26"/>
  <c r="BM205" i="26"/>
  <c r="BL205" i="26"/>
  <c r="BK205" i="26"/>
  <c r="BJ205" i="26"/>
  <c r="BI205" i="26"/>
  <c r="BH205" i="26"/>
  <c r="BG205" i="26"/>
  <c r="BF205" i="26"/>
  <c r="D205" i="26"/>
  <c r="BP204" i="26"/>
  <c r="BO204" i="26"/>
  <c r="BN204" i="26"/>
  <c r="BM204" i="26"/>
  <c r="BL204" i="26"/>
  <c r="BK204" i="26"/>
  <c r="BJ204" i="26"/>
  <c r="BI204" i="26"/>
  <c r="BH204" i="26"/>
  <c r="BG204" i="26"/>
  <c r="BF204" i="26"/>
  <c r="D204" i="26"/>
  <c r="E188" i="26"/>
  <c r="E187" i="26"/>
  <c r="E184" i="26"/>
  <c r="E181" i="26"/>
  <c r="E180" i="26"/>
  <c r="E179" i="26"/>
  <c r="E178" i="26"/>
  <c r="E177" i="26"/>
  <c r="E176" i="26"/>
  <c r="E174" i="26"/>
  <c r="E171" i="26"/>
  <c r="E170" i="26"/>
  <c r="E169" i="26"/>
  <c r="E168" i="26"/>
  <c r="E167" i="26"/>
  <c r="E166" i="26"/>
  <c r="E165" i="26"/>
  <c r="C161" i="26"/>
  <c r="C160" i="26"/>
  <c r="C159" i="26"/>
  <c r="C156" i="26"/>
  <c r="C155" i="26"/>
  <c r="C154" i="26"/>
  <c r="C153" i="26"/>
  <c r="C151" i="26"/>
  <c r="C150" i="26"/>
  <c r="C149" i="26"/>
  <c r="C135" i="26"/>
  <c r="C134" i="26"/>
  <c r="C132" i="26"/>
  <c r="C131" i="26"/>
  <c r="D126" i="26"/>
  <c r="C126" i="26"/>
  <c r="D125" i="26"/>
  <c r="C125" i="26"/>
  <c r="D121" i="26"/>
  <c r="D120" i="26"/>
  <c r="D117" i="26"/>
  <c r="C117" i="26"/>
  <c r="D116" i="26"/>
  <c r="C116" i="26"/>
  <c r="D111" i="26"/>
  <c r="C111" i="26"/>
  <c r="D107" i="26"/>
  <c r="C107" i="26"/>
  <c r="D103" i="26"/>
  <c r="C103" i="26"/>
  <c r="D99" i="26"/>
  <c r="D98" i="26"/>
  <c r="D97" i="26"/>
  <c r="D96" i="26"/>
  <c r="D95" i="26"/>
  <c r="D94" i="26"/>
  <c r="D93" i="26"/>
  <c r="BQ80" i="26"/>
  <c r="BP80" i="26"/>
  <c r="BO80" i="26"/>
  <c r="BN80" i="26"/>
  <c r="BM80" i="26"/>
  <c r="BL80" i="26"/>
  <c r="BK80" i="26"/>
  <c r="BJ80" i="26"/>
  <c r="BI80" i="26"/>
  <c r="BH80" i="26"/>
  <c r="BG80" i="26"/>
  <c r="BF80" i="26"/>
  <c r="BE80" i="26"/>
  <c r="BD80" i="26"/>
  <c r="BC80" i="26"/>
  <c r="BB80" i="26"/>
  <c r="BA80" i="26"/>
  <c r="AZ80" i="26"/>
  <c r="AY80" i="26"/>
  <c r="AX80" i="26"/>
  <c r="AW80" i="26"/>
  <c r="AV80" i="26"/>
  <c r="AU80" i="26"/>
  <c r="AT80" i="26"/>
  <c r="AS80" i="26"/>
  <c r="AR80" i="26"/>
  <c r="AQ80" i="26"/>
  <c r="AP80" i="26"/>
  <c r="AO80" i="26"/>
  <c r="AN80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BQ79" i="26"/>
  <c r="BP79" i="26"/>
  <c r="BO79" i="26"/>
  <c r="BN79" i="26"/>
  <c r="BM79" i="26"/>
  <c r="BL79" i="26"/>
  <c r="BK79" i="26"/>
  <c r="BJ79" i="26"/>
  <c r="BI79" i="26"/>
  <c r="BH79" i="26"/>
  <c r="BG79" i="26"/>
  <c r="BF79" i="26"/>
  <c r="BE79" i="26"/>
  <c r="BD79" i="26"/>
  <c r="BC79" i="26"/>
  <c r="BB79" i="26"/>
  <c r="BA79" i="26"/>
  <c r="AZ79" i="26"/>
  <c r="AY79" i="26"/>
  <c r="AX79" i="26"/>
  <c r="AW79" i="26"/>
  <c r="AV79" i="26"/>
  <c r="AU79" i="26"/>
  <c r="AT79" i="26"/>
  <c r="AS79" i="26"/>
  <c r="AR79" i="26"/>
  <c r="AQ79" i="26"/>
  <c r="AP79" i="26"/>
  <c r="AO79" i="26"/>
  <c r="AN79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AH76" i="26"/>
  <c r="AH120" i="26" s="1"/>
  <c r="Z76" i="26"/>
  <c r="Z111" i="26" s="1"/>
  <c r="AL74" i="26"/>
  <c r="AL76" i="26" s="1"/>
  <c r="AK74" i="26"/>
  <c r="AL75" i="26" s="1"/>
  <c r="AR75" i="26" s="1"/>
  <c r="AJ74" i="26"/>
  <c r="AJ75" i="26" s="1"/>
  <c r="AI74" i="26"/>
  <c r="AH74" i="26"/>
  <c r="AG74" i="26"/>
  <c r="AH75" i="26" s="1"/>
  <c r="AF74" i="26"/>
  <c r="AF76" i="26" s="1"/>
  <c r="AE74" i="26"/>
  <c r="AD74" i="26"/>
  <c r="AD76" i="26" s="1"/>
  <c r="AC74" i="26"/>
  <c r="AD75" i="26" s="1"/>
  <c r="AB74" i="26"/>
  <c r="AB76" i="26" s="1"/>
  <c r="AA74" i="26"/>
  <c r="Z74" i="26"/>
  <c r="BQ69" i="26"/>
  <c r="BP69" i="26"/>
  <c r="BO69" i="26"/>
  <c r="BN69" i="26"/>
  <c r="BM69" i="26"/>
  <c r="BL69" i="26"/>
  <c r="BK69" i="26"/>
  <c r="BJ69" i="26"/>
  <c r="BI69" i="26"/>
  <c r="BH69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BQ68" i="26"/>
  <c r="BP68" i="26"/>
  <c r="BO68" i="26"/>
  <c r="BN68" i="26"/>
  <c r="BM68" i="26"/>
  <c r="BL68" i="26"/>
  <c r="BK68" i="26"/>
  <c r="BJ68" i="26"/>
  <c r="BI68" i="26"/>
  <c r="BH68" i="26"/>
  <c r="BG68" i="26"/>
  <c r="BF68" i="26"/>
  <c r="BE68" i="26"/>
  <c r="BD68" i="26"/>
  <c r="BC68" i="26"/>
  <c r="BB68" i="26"/>
  <c r="BA68" i="26"/>
  <c r="AZ68" i="26"/>
  <c r="AY68" i="26"/>
  <c r="AX68" i="26"/>
  <c r="AW68" i="26"/>
  <c r="AV68" i="26"/>
  <c r="AU68" i="26"/>
  <c r="AT68" i="26"/>
  <c r="AS68" i="26"/>
  <c r="AR68" i="26"/>
  <c r="AQ68" i="26"/>
  <c r="AP68" i="26"/>
  <c r="AO68" i="26"/>
  <c r="AN68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BQ67" i="26"/>
  <c r="BP67" i="26"/>
  <c r="BO67" i="26"/>
  <c r="BN67" i="26"/>
  <c r="BM67" i="26"/>
  <c r="BL67" i="26"/>
  <c r="BK67" i="26"/>
  <c r="BJ67" i="26"/>
  <c r="BI67" i="26"/>
  <c r="BH67" i="26"/>
  <c r="BG67" i="26"/>
  <c r="BF67" i="26"/>
  <c r="BE67" i="26"/>
  <c r="BD67" i="26"/>
  <c r="BC67" i="26"/>
  <c r="BB67" i="26"/>
  <c r="BA67" i="26"/>
  <c r="AZ67" i="26"/>
  <c r="AY67" i="26"/>
  <c r="AX67" i="26"/>
  <c r="AW67" i="26"/>
  <c r="AV67" i="26"/>
  <c r="AU67" i="26"/>
  <c r="AT67" i="26"/>
  <c r="AS67" i="26"/>
  <c r="AR67" i="26"/>
  <c r="AQ67" i="26"/>
  <c r="AP67" i="26"/>
  <c r="AO67" i="26"/>
  <c r="AN67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BQ63" i="26"/>
  <c r="BP63" i="26"/>
  <c r="BO63" i="26"/>
  <c r="BN63" i="26"/>
  <c r="BM63" i="26"/>
  <c r="BL63" i="26"/>
  <c r="BK63" i="26"/>
  <c r="BJ63" i="26"/>
  <c r="BI63" i="26"/>
  <c r="BH63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BQ54" i="26"/>
  <c r="BP54" i="26"/>
  <c r="BO54" i="26"/>
  <c r="BN54" i="26"/>
  <c r="BM54" i="26"/>
  <c r="BL54" i="26"/>
  <c r="BK54" i="26"/>
  <c r="BJ54" i="26"/>
  <c r="BI54" i="26"/>
  <c r="BH54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BQ53" i="26"/>
  <c r="BP53" i="26"/>
  <c r="BO53" i="26"/>
  <c r="BN53" i="26"/>
  <c r="BM53" i="26"/>
  <c r="BL53" i="26"/>
  <c r="BK53" i="26"/>
  <c r="BJ53" i="26"/>
  <c r="BI53" i="26"/>
  <c r="BH53" i="26"/>
  <c r="BG53" i="26"/>
  <c r="BF53" i="26"/>
  <c r="BE53" i="26"/>
  <c r="BD53" i="26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AD111" i="26" l="1"/>
  <c r="AD94" i="26"/>
  <c r="AD98" i="26"/>
  <c r="AL103" i="26"/>
  <c r="AL94" i="26"/>
  <c r="AL98" i="26"/>
  <c r="AJ76" i="26"/>
  <c r="AH103" i="26"/>
  <c r="Z94" i="26"/>
  <c r="AH94" i="26"/>
  <c r="AN75" i="26"/>
  <c r="BD75" i="26"/>
  <c r="AA76" i="26"/>
  <c r="AA75" i="26"/>
  <c r="AI76" i="26"/>
  <c r="AI75" i="26"/>
  <c r="AB124" i="2"/>
  <c r="AB16" i="116" s="1"/>
  <c r="AB18" i="116" s="1"/>
  <c r="AB111" i="26"/>
  <c r="AB103" i="26"/>
  <c r="AB107" i="26"/>
  <c r="AB98" i="26"/>
  <c r="AB121" i="26"/>
  <c r="AB97" i="26"/>
  <c r="AB120" i="26"/>
  <c r="AB102" i="26"/>
  <c r="AB95" i="26"/>
  <c r="AB43" i="93" s="1"/>
  <c r="AB94" i="26"/>
  <c r="AB99" i="26"/>
  <c r="AB93" i="26"/>
  <c r="AB42" i="93" s="1"/>
  <c r="AB96" i="26"/>
  <c r="BO75" i="26"/>
  <c r="BK75" i="26"/>
  <c r="BG75" i="26"/>
  <c r="BC75" i="26"/>
  <c r="AY75" i="26"/>
  <c r="AU75" i="26"/>
  <c r="AQ75" i="26"/>
  <c r="AM75" i="26"/>
  <c r="AM74" i="26" s="1"/>
  <c r="BN75" i="26"/>
  <c r="BF75" i="26"/>
  <c r="AX75" i="26"/>
  <c r="AP75" i="26"/>
  <c r="BJ75" i="26"/>
  <c r="BB75" i="26"/>
  <c r="AT75" i="26"/>
  <c r="BQ75" i="26"/>
  <c r="BM75" i="26"/>
  <c r="BI75" i="26"/>
  <c r="BE75" i="26"/>
  <c r="BA75" i="26"/>
  <c r="AW75" i="26"/>
  <c r="AS75" i="26"/>
  <c r="AO75" i="26"/>
  <c r="AZ75" i="26"/>
  <c r="BP75" i="26"/>
  <c r="AF124" i="2"/>
  <c r="AF16" i="116" s="1"/>
  <c r="AF18" i="116" s="1"/>
  <c r="AF111" i="26"/>
  <c r="AF103" i="26"/>
  <c r="AF120" i="26"/>
  <c r="AF99" i="26"/>
  <c r="AF98" i="26"/>
  <c r="AF107" i="26"/>
  <c r="AF97" i="26"/>
  <c r="AF95" i="26"/>
  <c r="AF43" i="93" s="1"/>
  <c r="AF121" i="26"/>
  <c r="AF94" i="26"/>
  <c r="AF93" i="26"/>
  <c r="AF42" i="93" s="1"/>
  <c r="AF102" i="26"/>
  <c r="AF96" i="26"/>
  <c r="AE76" i="26"/>
  <c r="AE75" i="26"/>
  <c r="AB75" i="26"/>
  <c r="BH75" i="26"/>
  <c r="AJ124" i="2"/>
  <c r="AJ16" i="116" s="1"/>
  <c r="AJ18" i="116" s="1"/>
  <c r="AJ19" i="116" s="1"/>
  <c r="AJ23" i="116" s="1"/>
  <c r="AJ111" i="26"/>
  <c r="AJ103" i="26"/>
  <c r="AJ102" i="26"/>
  <c r="AJ98" i="26"/>
  <c r="AJ120" i="26"/>
  <c r="AJ99" i="26"/>
  <c r="AJ97" i="26"/>
  <c r="AJ121" i="26"/>
  <c r="AJ95" i="26"/>
  <c r="AJ43" i="93" s="1"/>
  <c r="AJ94" i="26"/>
  <c r="AJ107" i="26"/>
  <c r="AJ93" i="26"/>
  <c r="AJ42" i="93" s="1"/>
  <c r="AJ96" i="26"/>
  <c r="AF75" i="26"/>
  <c r="AV75" i="26"/>
  <c r="BL75" i="26"/>
  <c r="AC75" i="26"/>
  <c r="AG75" i="26"/>
  <c r="AK75" i="26"/>
  <c r="AC76" i="26"/>
  <c r="AG76" i="26"/>
  <c r="AK76" i="26"/>
  <c r="Z95" i="26"/>
  <c r="Z43" i="93" s="1"/>
  <c r="AD95" i="26"/>
  <c r="AD43" i="93" s="1"/>
  <c r="AH95" i="26"/>
  <c r="AH43" i="93" s="1"/>
  <c r="AL95" i="26"/>
  <c r="AL43" i="93" s="1"/>
  <c r="AD97" i="26"/>
  <c r="AL97" i="26"/>
  <c r="Z124" i="2"/>
  <c r="Z16" i="116" s="1"/>
  <c r="Z18" i="116" s="1"/>
  <c r="Z121" i="26"/>
  <c r="Z107" i="26"/>
  <c r="Z102" i="26"/>
  <c r="Z99" i="26"/>
  <c r="Z120" i="26"/>
  <c r="Z103" i="26"/>
  <c r="AL124" i="2"/>
  <c r="AL16" i="116" s="1"/>
  <c r="AL18" i="116" s="1"/>
  <c r="AL19" i="116" s="1"/>
  <c r="AL23" i="116" s="1"/>
  <c r="AL121" i="26"/>
  <c r="AL107" i="26"/>
  <c r="AL102" i="26"/>
  <c r="AL99" i="26"/>
  <c r="AL111" i="26"/>
  <c r="AD96" i="26"/>
  <c r="AL96" i="26"/>
  <c r="AH98" i="26"/>
  <c r="AD124" i="2"/>
  <c r="AD16" i="116" s="1"/>
  <c r="AD18" i="116" s="1"/>
  <c r="AD121" i="26"/>
  <c r="AD107" i="26"/>
  <c r="AD102" i="26"/>
  <c r="AD99" i="26"/>
  <c r="AD120" i="26"/>
  <c r="AD103" i="26"/>
  <c r="AH124" i="2"/>
  <c r="AH16" i="116" s="1"/>
  <c r="AH18" i="116" s="1"/>
  <c r="AH19" i="116" s="1"/>
  <c r="AH23" i="116" s="1"/>
  <c r="AH121" i="26"/>
  <c r="AH107" i="26"/>
  <c r="AH102" i="26"/>
  <c r="AH99" i="26"/>
  <c r="AH111" i="26"/>
  <c r="Z96" i="26"/>
  <c r="AH96" i="26"/>
  <c r="Z98" i="26"/>
  <c r="Z93" i="26"/>
  <c r="Z42" i="93" s="1"/>
  <c r="AD93" i="26"/>
  <c r="AD42" i="93" s="1"/>
  <c r="AH93" i="26"/>
  <c r="AH42" i="93" s="1"/>
  <c r="AL93" i="26"/>
  <c r="AL42" i="93" s="1"/>
  <c r="Z97" i="26"/>
  <c r="AH97" i="26"/>
  <c r="AL120" i="26"/>
  <c r="C25" i="17"/>
  <c r="Y29" i="17"/>
  <c r="C29" i="17" s="1"/>
  <c r="B11" i="65" s="1"/>
  <c r="J11" i="65" s="1"/>
  <c r="AP31" i="2"/>
  <c r="AP14" i="93" s="1"/>
  <c r="AA9" i="115"/>
  <c r="AA82" i="2"/>
  <c r="AA19" i="113" s="1"/>
  <c r="AA34" i="113" s="1"/>
  <c r="AE9" i="115"/>
  <c r="AE82" i="2"/>
  <c r="AE19" i="113" s="1"/>
  <c r="AE34" i="113" s="1"/>
  <c r="AI9" i="115"/>
  <c r="AI82" i="2"/>
  <c r="AI19" i="113" s="1"/>
  <c r="AI34" i="113" s="1"/>
  <c r="AM9" i="115"/>
  <c r="AM82" i="2"/>
  <c r="AM19" i="113" s="1"/>
  <c r="AM34" i="113" s="1"/>
  <c r="AQ9" i="115"/>
  <c r="AQ82" i="2"/>
  <c r="AQ19" i="113" s="1"/>
  <c r="AQ34" i="113" s="1"/>
  <c r="AU9" i="115"/>
  <c r="AU82" i="2"/>
  <c r="AU19" i="113" s="1"/>
  <c r="AU34" i="113" s="1"/>
  <c r="AB9" i="115"/>
  <c r="AB82" i="2"/>
  <c r="AB19" i="113" s="1"/>
  <c r="AB34" i="113" s="1"/>
  <c r="AJ9" i="115"/>
  <c r="AJ82" i="2"/>
  <c r="AJ19" i="113" s="1"/>
  <c r="AJ34" i="113" s="1"/>
  <c r="AR9" i="115"/>
  <c r="AR82" i="2"/>
  <c r="AR19" i="113" s="1"/>
  <c r="AR34" i="113" s="1"/>
  <c r="AC9" i="115"/>
  <c r="AC82" i="2"/>
  <c r="AC19" i="113" s="1"/>
  <c r="AC34" i="113" s="1"/>
  <c r="AG9" i="115"/>
  <c r="AG82" i="2"/>
  <c r="AG19" i="113" s="1"/>
  <c r="AG34" i="113" s="1"/>
  <c r="AK9" i="115"/>
  <c r="AK82" i="2"/>
  <c r="AK19" i="113" s="1"/>
  <c r="AK34" i="113" s="1"/>
  <c r="AO9" i="115"/>
  <c r="AO82" i="2"/>
  <c r="AO19" i="113" s="1"/>
  <c r="AO34" i="113" s="1"/>
  <c r="AS9" i="115"/>
  <c r="AS82" i="2"/>
  <c r="AS19" i="113" s="1"/>
  <c r="AS34" i="113" s="1"/>
  <c r="Z9" i="115"/>
  <c r="Z82" i="2"/>
  <c r="Z19" i="113" s="1"/>
  <c r="Z34" i="113" s="1"/>
  <c r="AD33" i="2"/>
  <c r="AD15" i="93" s="1"/>
  <c r="AD82" i="2"/>
  <c r="AD19" i="113" s="1"/>
  <c r="AD34" i="113" s="1"/>
  <c r="AL9" i="115"/>
  <c r="AL82" i="2"/>
  <c r="AL19" i="113" s="1"/>
  <c r="AL34" i="113" s="1"/>
  <c r="AP9" i="115"/>
  <c r="AP82" i="2"/>
  <c r="AP19" i="113" s="1"/>
  <c r="AP34" i="113" s="1"/>
  <c r="AX9" i="115"/>
  <c r="BJ9" i="115"/>
  <c r="AI64" i="2"/>
  <c r="AI17" i="113" s="1"/>
  <c r="AE64" i="2"/>
  <c r="AE17" i="113" s="1"/>
  <c r="BJ33" i="2"/>
  <c r="BJ15" i="115" s="1"/>
  <c r="AP64" i="2"/>
  <c r="AP17" i="113" s="1"/>
  <c r="AC43" i="115"/>
  <c r="AP14" i="115"/>
  <c r="L8" i="93"/>
  <c r="L8" i="115"/>
  <c r="T8" i="93"/>
  <c r="T8" i="115"/>
  <c r="AB8" i="93"/>
  <c r="AB8" i="115"/>
  <c r="AJ8" i="93"/>
  <c r="AJ8" i="115"/>
  <c r="AN8" i="93"/>
  <c r="AN8" i="115"/>
  <c r="AV8" i="93"/>
  <c r="AV8" i="115"/>
  <c r="BD8" i="93"/>
  <c r="BD8" i="115"/>
  <c r="BL8" i="93"/>
  <c r="BL8" i="115"/>
  <c r="BP8" i="93"/>
  <c r="BP8" i="115"/>
  <c r="P9" i="93"/>
  <c r="P9" i="115"/>
  <c r="AF9" i="115"/>
  <c r="AF64" i="2"/>
  <c r="AF17" i="113" s="1"/>
  <c r="AZ33" i="2"/>
  <c r="AZ9" i="115"/>
  <c r="BH33" i="2"/>
  <c r="BH9" i="115"/>
  <c r="BP33" i="2"/>
  <c r="BP9" i="115"/>
  <c r="BJ31" i="2"/>
  <c r="BJ28" i="114"/>
  <c r="BB32" i="114"/>
  <c r="BB36" i="114" s="1"/>
  <c r="M8" i="93"/>
  <c r="M8" i="115"/>
  <c r="Q8" i="93"/>
  <c r="Q8" i="115"/>
  <c r="U8" i="93"/>
  <c r="U8" i="115"/>
  <c r="Y8" i="93"/>
  <c r="Y8" i="115"/>
  <c r="AC8" i="93"/>
  <c r="AC8" i="115"/>
  <c r="AG8" i="93"/>
  <c r="AG8" i="115"/>
  <c r="AK8" i="93"/>
  <c r="AK8" i="115"/>
  <c r="AO8" i="93"/>
  <c r="AO8" i="115"/>
  <c r="AS8" i="93"/>
  <c r="AS8" i="115"/>
  <c r="AW8" i="93"/>
  <c r="AW8" i="115"/>
  <c r="BA8" i="93"/>
  <c r="BA8" i="115"/>
  <c r="BE8" i="93"/>
  <c r="BE8" i="115"/>
  <c r="BI8" i="93"/>
  <c r="BI8" i="115"/>
  <c r="BM8" i="93"/>
  <c r="BM8" i="115"/>
  <c r="BQ8" i="93"/>
  <c r="BQ8" i="115"/>
  <c r="M9" i="93"/>
  <c r="M9" i="115"/>
  <c r="Q9" i="93"/>
  <c r="Q9" i="115"/>
  <c r="U9" i="93"/>
  <c r="U9" i="115"/>
  <c r="Y9" i="93"/>
  <c r="Y9" i="115"/>
  <c r="AW9" i="93"/>
  <c r="AW9" i="115"/>
  <c r="BA33" i="2"/>
  <c r="BA9" i="115"/>
  <c r="BE9" i="93"/>
  <c r="BE9" i="115"/>
  <c r="BI33" i="2"/>
  <c r="BI9" i="115"/>
  <c r="BM9" i="93"/>
  <c r="BM9" i="115"/>
  <c r="BQ33" i="2"/>
  <c r="BQ9" i="115"/>
  <c r="AD28" i="114"/>
  <c r="BN28" i="114"/>
  <c r="BN32" i="114"/>
  <c r="BN36" i="114" s="1"/>
  <c r="AD53" i="114"/>
  <c r="AR64" i="2"/>
  <c r="AR17" i="113" s="1"/>
  <c r="AJ64" i="2"/>
  <c r="AJ17" i="113" s="1"/>
  <c r="Z64" i="2"/>
  <c r="Z17" i="113" s="1"/>
  <c r="AA64" i="2"/>
  <c r="AA17" i="113" s="1"/>
  <c r="AL64" i="2"/>
  <c r="AL17" i="113" s="1"/>
  <c r="P8" i="93"/>
  <c r="P8" i="115"/>
  <c r="X8" i="93"/>
  <c r="X8" i="115"/>
  <c r="AF8" i="93"/>
  <c r="AF8" i="115"/>
  <c r="AR8" i="93"/>
  <c r="AR8" i="115"/>
  <c r="AZ8" i="93"/>
  <c r="AZ8" i="115"/>
  <c r="BH8" i="93"/>
  <c r="BH8" i="115"/>
  <c r="L9" i="93"/>
  <c r="L9" i="115"/>
  <c r="AN9" i="115"/>
  <c r="AN64" i="2"/>
  <c r="AN17" i="113" s="1"/>
  <c r="AV9" i="115"/>
  <c r="BD33" i="2"/>
  <c r="BD9" i="115"/>
  <c r="BL33" i="2"/>
  <c r="BL9" i="115"/>
  <c r="AB64" i="2"/>
  <c r="AB17" i="113" s="1"/>
  <c r="AD14" i="113"/>
  <c r="AD9" i="115"/>
  <c r="AH14" i="113"/>
  <c r="AH9" i="115"/>
  <c r="AT14" i="113"/>
  <c r="AT9" i="115"/>
  <c r="BB33" i="2"/>
  <c r="BB9" i="115"/>
  <c r="BF33" i="2"/>
  <c r="BF9" i="115"/>
  <c r="BN33" i="2"/>
  <c r="BN9" i="115"/>
  <c r="AD31" i="2"/>
  <c r="AX33" i="2"/>
  <c r="AH28" i="114"/>
  <c r="AH32" i="114"/>
  <c r="AH36" i="114" s="1"/>
  <c r="AP53" i="114"/>
  <c r="AG64" i="2"/>
  <c r="AG17" i="113" s="1"/>
  <c r="AC64" i="2"/>
  <c r="AC17" i="113" s="1"/>
  <c r="AK64" i="2"/>
  <c r="AK17" i="113" s="1"/>
  <c r="AQ64" i="2"/>
  <c r="AQ17" i="113" s="1"/>
  <c r="AH64" i="2"/>
  <c r="AH17" i="113" s="1"/>
  <c r="K8" i="93"/>
  <c r="K8" i="115"/>
  <c r="O8" i="93"/>
  <c r="O8" i="115"/>
  <c r="S8" i="93"/>
  <c r="S8" i="115"/>
  <c r="W8" i="93"/>
  <c r="W8" i="115"/>
  <c r="AA8" i="93"/>
  <c r="AA8" i="115"/>
  <c r="AE8" i="93"/>
  <c r="AE8" i="115"/>
  <c r="AI8" i="93"/>
  <c r="AI8" i="115"/>
  <c r="AM8" i="93"/>
  <c r="AM8" i="115"/>
  <c r="AQ8" i="93"/>
  <c r="AQ8" i="115"/>
  <c r="AU8" i="93"/>
  <c r="AU8" i="115"/>
  <c r="AY8" i="93"/>
  <c r="AY8" i="115"/>
  <c r="BC8" i="93"/>
  <c r="BC8" i="115"/>
  <c r="BG8" i="93"/>
  <c r="BG8" i="115"/>
  <c r="BK8" i="93"/>
  <c r="BK8" i="115"/>
  <c r="BO8" i="93"/>
  <c r="BO8" i="115"/>
  <c r="K9" i="93"/>
  <c r="K9" i="115"/>
  <c r="O9" i="93"/>
  <c r="O9" i="115"/>
  <c r="AY33" i="2"/>
  <c r="AY9" i="115"/>
  <c r="BC33" i="2"/>
  <c r="BC9" i="115"/>
  <c r="BG33" i="2"/>
  <c r="BG9" i="115"/>
  <c r="BK33" i="2"/>
  <c r="BK9" i="115"/>
  <c r="BO33" i="2"/>
  <c r="BO9" i="115"/>
  <c r="B13" i="115"/>
  <c r="BJ15" i="93"/>
  <c r="AT28" i="114"/>
  <c r="AX32" i="114"/>
  <c r="AX36" i="114" s="1"/>
  <c r="AO64" i="2"/>
  <c r="AO17" i="113" s="1"/>
  <c r="AS64" i="2"/>
  <c r="AS17" i="113" s="1"/>
  <c r="AU64" i="2"/>
  <c r="AU17" i="113" s="1"/>
  <c r="AM64" i="2"/>
  <c r="AM17" i="113" s="1"/>
  <c r="AT64" i="2"/>
  <c r="AT17" i="113" s="1"/>
  <c r="AD64" i="2"/>
  <c r="AD17" i="113" s="1"/>
  <c r="AA33" i="2"/>
  <c r="AA14" i="113"/>
  <c r="AE33" i="2"/>
  <c r="AQ33" i="2"/>
  <c r="AQ14" i="113"/>
  <c r="AF33" i="2"/>
  <c r="AS53" i="114"/>
  <c r="AC33" i="2"/>
  <c r="AC14" i="113"/>
  <c r="AG9" i="93"/>
  <c r="AG14" i="113"/>
  <c r="AK33" i="2"/>
  <c r="AK14" i="113"/>
  <c r="AO9" i="93"/>
  <c r="AO14" i="113"/>
  <c r="AS33" i="2"/>
  <c r="AS14" i="113"/>
  <c r="AT31" i="2"/>
  <c r="AH33" i="2"/>
  <c r="B60" i="2"/>
  <c r="B26" i="113" s="1"/>
  <c r="Z53" i="114"/>
  <c r="AK53" i="114"/>
  <c r="BE53" i="114"/>
  <c r="AI33" i="2"/>
  <c r="AM33" i="2"/>
  <c r="AU33" i="2"/>
  <c r="AV14" i="113"/>
  <c r="AB33" i="2"/>
  <c r="AJ33" i="2"/>
  <c r="AN33" i="2"/>
  <c r="AR33" i="2"/>
  <c r="AV33" i="2"/>
  <c r="B27" i="113"/>
  <c r="AH53" i="114"/>
  <c r="Z33" i="2"/>
  <c r="Z14" i="113"/>
  <c r="Z32" i="113" s="1"/>
  <c r="AL33" i="2"/>
  <c r="AP33" i="2"/>
  <c r="Z31" i="2"/>
  <c r="BF31" i="2"/>
  <c r="AT33" i="2"/>
  <c r="AX28" i="114"/>
  <c r="AL32" i="114"/>
  <c r="AL36" i="114" s="1"/>
  <c r="AC53" i="114"/>
  <c r="AL53" i="114"/>
  <c r="BI53" i="114"/>
  <c r="BQ31" i="2"/>
  <c r="AH31" i="2"/>
  <c r="AX31" i="2"/>
  <c r="BN31" i="2"/>
  <c r="AL28" i="114"/>
  <c r="BB28" i="114"/>
  <c r="Z32" i="114"/>
  <c r="Z36" i="114" s="1"/>
  <c r="AP32" i="114"/>
  <c r="AP36" i="114" s="1"/>
  <c r="BF32" i="114"/>
  <c r="BF36" i="114" s="1"/>
  <c r="AW53" i="114"/>
  <c r="BM53" i="114"/>
  <c r="B17" i="2"/>
  <c r="BP40" i="17" s="1"/>
  <c r="AL31" i="2"/>
  <c r="BB31" i="2"/>
  <c r="Z28" i="114"/>
  <c r="AP28" i="114"/>
  <c r="BF28" i="114"/>
  <c r="AD32" i="114"/>
  <c r="AD36" i="114" s="1"/>
  <c r="AT32" i="114"/>
  <c r="AT36" i="114" s="1"/>
  <c r="BJ32" i="114"/>
  <c r="BJ36" i="114" s="1"/>
  <c r="AG53" i="114"/>
  <c r="AO53" i="114"/>
  <c r="BA53" i="114"/>
  <c r="BQ53" i="114"/>
  <c r="J8" i="114"/>
  <c r="J8" i="113"/>
  <c r="N8" i="114"/>
  <c r="N8" i="113"/>
  <c r="R8" i="114"/>
  <c r="R8" i="113"/>
  <c r="V8" i="114"/>
  <c r="V8" i="113"/>
  <c r="A10" i="67"/>
  <c r="L10" i="67" s="1"/>
  <c r="W10" i="67" s="1"/>
  <c r="Z8" i="114"/>
  <c r="Z8" i="113"/>
  <c r="A14" i="67"/>
  <c r="L14" i="67" s="1"/>
  <c r="W14" i="67" s="1"/>
  <c r="AD8" i="114"/>
  <c r="AD8" i="113"/>
  <c r="A18" i="67"/>
  <c r="L18" i="67" s="1"/>
  <c r="W18" i="67" s="1"/>
  <c r="AH8" i="114"/>
  <c r="AH8" i="113"/>
  <c r="A22" i="67"/>
  <c r="L22" i="67" s="1"/>
  <c r="W22" i="67" s="1"/>
  <c r="AL8" i="114"/>
  <c r="AL8" i="113"/>
  <c r="A26" i="67"/>
  <c r="L26" i="67" s="1"/>
  <c r="W26" i="67" s="1"/>
  <c r="AP8" i="114"/>
  <c r="AP8" i="113"/>
  <c r="A30" i="67"/>
  <c r="L30" i="67" s="1"/>
  <c r="W30" i="67" s="1"/>
  <c r="AT8" i="114"/>
  <c r="AT8" i="113"/>
  <c r="A34" i="67"/>
  <c r="AX8" i="114"/>
  <c r="AX8" i="113"/>
  <c r="BB8" i="114"/>
  <c r="BB8" i="113"/>
  <c r="BF8" i="114"/>
  <c r="BF8" i="113"/>
  <c r="BJ8" i="114"/>
  <c r="BJ8" i="113"/>
  <c r="BN8" i="114"/>
  <c r="BN8" i="113"/>
  <c r="J9" i="114"/>
  <c r="J9" i="113"/>
  <c r="N9" i="114"/>
  <c r="N9" i="113"/>
  <c r="R9" i="114"/>
  <c r="R9" i="113"/>
  <c r="V9" i="114"/>
  <c r="V9" i="113"/>
  <c r="B10" i="67"/>
  <c r="J10" i="67" s="1"/>
  <c r="U10" i="67" s="1"/>
  <c r="Z9" i="113"/>
  <c r="Z37" i="113" s="1"/>
  <c r="G10" i="67" s="1"/>
  <c r="Z9" i="114"/>
  <c r="Z86" i="114" s="1"/>
  <c r="Z90" i="114" s="1"/>
  <c r="B14" i="67"/>
  <c r="J14" i="67" s="1"/>
  <c r="U14" i="67" s="1"/>
  <c r="AD9" i="113"/>
  <c r="AD37" i="113" s="1"/>
  <c r="AD41" i="113" s="1"/>
  <c r="AD9" i="114"/>
  <c r="AD86" i="114" s="1"/>
  <c r="AD90" i="114" s="1"/>
  <c r="B18" i="67"/>
  <c r="J18" i="67" s="1"/>
  <c r="U18" i="67" s="1"/>
  <c r="AH9" i="113"/>
  <c r="AH9" i="114"/>
  <c r="B22" i="67"/>
  <c r="J22" i="67" s="1"/>
  <c r="U22" i="67" s="1"/>
  <c r="AL9" i="113"/>
  <c r="AL9" i="114"/>
  <c r="B26" i="67"/>
  <c r="AP9" i="113"/>
  <c r="AP9" i="114"/>
  <c r="B30" i="67"/>
  <c r="AT9" i="113"/>
  <c r="AT9" i="114"/>
  <c r="B34" i="67"/>
  <c r="AX9" i="113"/>
  <c r="AX9" i="114"/>
  <c r="BB9" i="113"/>
  <c r="BB9" i="114"/>
  <c r="BF9" i="113"/>
  <c r="BF9" i="114"/>
  <c r="BJ9" i="113"/>
  <c r="BJ9" i="114"/>
  <c r="BN9" i="113"/>
  <c r="BN9" i="114"/>
  <c r="AA31" i="2"/>
  <c r="AE31" i="2"/>
  <c r="AI31" i="2"/>
  <c r="AM31" i="2"/>
  <c r="AQ31" i="2"/>
  <c r="AU31" i="2"/>
  <c r="AY31" i="2"/>
  <c r="BC31" i="2"/>
  <c r="BG31" i="2"/>
  <c r="BK31" i="2"/>
  <c r="BO31" i="2"/>
  <c r="Z40" i="2"/>
  <c r="Z43" i="2" s="1"/>
  <c r="Z21" i="115" s="1"/>
  <c r="Z22" i="115" s="1"/>
  <c r="AD40" i="2"/>
  <c r="AD43" i="2" s="1"/>
  <c r="AD21" i="115" s="1"/>
  <c r="AD22" i="115" s="1"/>
  <c r="AH40" i="2"/>
  <c r="AH43" i="2" s="1"/>
  <c r="AH21" i="115" s="1"/>
  <c r="AH22" i="115" s="1"/>
  <c r="AL40" i="2"/>
  <c r="AL43" i="2" s="1"/>
  <c r="AL21" i="115" s="1"/>
  <c r="AL22" i="115" s="1"/>
  <c r="AP40" i="2"/>
  <c r="AT40" i="2"/>
  <c r="AT43" i="2" s="1"/>
  <c r="AT21" i="115" s="1"/>
  <c r="AT22" i="115" s="1"/>
  <c r="AA10" i="17"/>
  <c r="AE10" i="17"/>
  <c r="AI10" i="17"/>
  <c r="AM10" i="17"/>
  <c r="AQ10" i="17"/>
  <c r="AU10" i="17"/>
  <c r="AY10" i="17"/>
  <c r="BC10" i="17"/>
  <c r="BG10" i="17"/>
  <c r="BK10" i="17"/>
  <c r="BO10" i="17"/>
  <c r="AC9" i="93"/>
  <c r="AC52" i="93" s="1"/>
  <c r="AC56" i="93" s="1"/>
  <c r="AK9" i="93"/>
  <c r="AS9" i="93"/>
  <c r="BA9" i="93"/>
  <c r="BI9" i="93"/>
  <c r="BQ9" i="93"/>
  <c r="K8" i="114"/>
  <c r="K8" i="113"/>
  <c r="O8" i="114"/>
  <c r="O8" i="113"/>
  <c r="S8" i="114"/>
  <c r="S8" i="113"/>
  <c r="W8" i="114"/>
  <c r="W8" i="113"/>
  <c r="A11" i="67"/>
  <c r="L11" i="67" s="1"/>
  <c r="W11" i="67" s="1"/>
  <c r="AA8" i="114"/>
  <c r="AA8" i="113"/>
  <c r="A15" i="67"/>
  <c r="L15" i="67" s="1"/>
  <c r="W15" i="67" s="1"/>
  <c r="AE8" i="114"/>
  <c r="AE8" i="113"/>
  <c r="A19" i="67"/>
  <c r="L19" i="67" s="1"/>
  <c r="W19" i="67" s="1"/>
  <c r="AI8" i="114"/>
  <c r="AI8" i="113"/>
  <c r="A23" i="67"/>
  <c r="L23" i="67" s="1"/>
  <c r="W23" i="67" s="1"/>
  <c r="AM8" i="114"/>
  <c r="AM8" i="113"/>
  <c r="A27" i="67"/>
  <c r="L27" i="67" s="1"/>
  <c r="W27" i="67" s="1"/>
  <c r="AQ8" i="114"/>
  <c r="AQ8" i="113"/>
  <c r="A31" i="67"/>
  <c r="L31" i="67" s="1"/>
  <c r="W31" i="67" s="1"/>
  <c r="AU8" i="114"/>
  <c r="AU8" i="113"/>
  <c r="AY8" i="114"/>
  <c r="AY8" i="113"/>
  <c r="BC8" i="114"/>
  <c r="BC8" i="113"/>
  <c r="BG8" i="114"/>
  <c r="BG8" i="113"/>
  <c r="BK8" i="114"/>
  <c r="BK8" i="113"/>
  <c r="BO8" i="114"/>
  <c r="BO8" i="113"/>
  <c r="K9" i="114"/>
  <c r="K9" i="113"/>
  <c r="O9" i="114"/>
  <c r="O9" i="113"/>
  <c r="S9" i="114"/>
  <c r="S9" i="113"/>
  <c r="S9" i="93"/>
  <c r="W9" i="113"/>
  <c r="W9" i="114"/>
  <c r="W9" i="93"/>
  <c r="B11" i="67"/>
  <c r="J11" i="67" s="1"/>
  <c r="U11" i="67" s="1"/>
  <c r="AA9" i="113"/>
  <c r="AA37" i="113" s="1"/>
  <c r="AA41" i="113" s="1"/>
  <c r="AA9" i="114"/>
  <c r="AA86" i="114" s="1"/>
  <c r="AA90" i="114" s="1"/>
  <c r="AA9" i="93"/>
  <c r="AA52" i="93" s="1"/>
  <c r="AA56" i="93" s="1"/>
  <c r="B15" i="67"/>
  <c r="J15" i="67" s="1"/>
  <c r="U15" i="67" s="1"/>
  <c r="AE9" i="113"/>
  <c r="AE37" i="113" s="1"/>
  <c r="AE41" i="113" s="1"/>
  <c r="AE9" i="114"/>
  <c r="AE86" i="114" s="1"/>
  <c r="AE90" i="114" s="1"/>
  <c r="AE9" i="93"/>
  <c r="AE52" i="93" s="1"/>
  <c r="AE56" i="93" s="1"/>
  <c r="B19" i="67"/>
  <c r="AI9" i="113"/>
  <c r="AI9" i="114"/>
  <c r="AI9" i="93"/>
  <c r="B23" i="67"/>
  <c r="AM9" i="113"/>
  <c r="AM9" i="114"/>
  <c r="AM9" i="93"/>
  <c r="B27" i="67"/>
  <c r="AQ9" i="113"/>
  <c r="AQ9" i="114"/>
  <c r="AQ9" i="93"/>
  <c r="B31" i="67"/>
  <c r="AU9" i="113"/>
  <c r="AU9" i="114"/>
  <c r="AU9" i="93"/>
  <c r="AY9" i="113"/>
  <c r="AY9" i="114"/>
  <c r="AY9" i="93"/>
  <c r="BC9" i="113"/>
  <c r="BC9" i="114"/>
  <c r="BC9" i="93"/>
  <c r="BG9" i="113"/>
  <c r="BG9" i="114"/>
  <c r="BG9" i="93"/>
  <c r="BK9" i="113"/>
  <c r="BK9" i="114"/>
  <c r="BK9" i="93"/>
  <c r="BO9" i="113"/>
  <c r="BO9" i="114"/>
  <c r="BO9" i="93"/>
  <c r="AB31" i="2"/>
  <c r="AF31" i="2"/>
  <c r="AJ31" i="2"/>
  <c r="AN31" i="2"/>
  <c r="AR31" i="2"/>
  <c r="AV31" i="2"/>
  <c r="AZ31" i="2"/>
  <c r="BD31" i="2"/>
  <c r="BH31" i="2"/>
  <c r="BL31" i="2"/>
  <c r="BP31" i="2"/>
  <c r="AA40" i="2"/>
  <c r="AA43" i="2" s="1"/>
  <c r="AA21" i="115" s="1"/>
  <c r="AA22" i="115" s="1"/>
  <c r="AE40" i="2"/>
  <c r="AE43" i="2" s="1"/>
  <c r="AE21" i="115" s="1"/>
  <c r="AE22" i="115" s="1"/>
  <c r="AI40" i="2"/>
  <c r="AI43" i="2" s="1"/>
  <c r="AI21" i="115" s="1"/>
  <c r="AI22" i="115" s="1"/>
  <c r="AM40" i="2"/>
  <c r="AM43" i="2" s="1"/>
  <c r="AM21" i="115" s="1"/>
  <c r="AM22" i="115" s="1"/>
  <c r="AQ40" i="2"/>
  <c r="AQ43" i="2" s="1"/>
  <c r="AQ21" i="115" s="1"/>
  <c r="AQ22" i="115" s="1"/>
  <c r="AU40" i="2"/>
  <c r="AU43" i="2" s="1"/>
  <c r="AU21" i="115" s="1"/>
  <c r="AU22" i="115" s="1"/>
  <c r="B16" i="114"/>
  <c r="B23" i="93"/>
  <c r="X10" i="17"/>
  <c r="AB10" i="17"/>
  <c r="AF10" i="17"/>
  <c r="AJ10" i="17"/>
  <c r="AN10" i="17"/>
  <c r="AR10" i="17"/>
  <c r="AV10" i="17"/>
  <c r="AZ10" i="17"/>
  <c r="BD10" i="17"/>
  <c r="BH10" i="17"/>
  <c r="BL10" i="17"/>
  <c r="BP10" i="17"/>
  <c r="V9" i="93"/>
  <c r="AD9" i="93"/>
  <c r="AD52" i="93" s="1"/>
  <c r="AD56" i="93" s="1"/>
  <c r="AL9" i="93"/>
  <c r="AT9" i="93"/>
  <c r="BB9" i="93"/>
  <c r="BJ9" i="93"/>
  <c r="L8" i="114"/>
  <c r="L8" i="113"/>
  <c r="P8" i="114"/>
  <c r="P8" i="113"/>
  <c r="T8" i="114"/>
  <c r="T8" i="113"/>
  <c r="A8" i="67"/>
  <c r="X8" i="114"/>
  <c r="X8" i="113"/>
  <c r="A12" i="67"/>
  <c r="L12" i="67" s="1"/>
  <c r="W12" i="67" s="1"/>
  <c r="AB8" i="114"/>
  <c r="AB8" i="113"/>
  <c r="A16" i="67"/>
  <c r="L16" i="67" s="1"/>
  <c r="W16" i="67" s="1"/>
  <c r="AF8" i="114"/>
  <c r="AF8" i="113"/>
  <c r="A20" i="67"/>
  <c r="L20" i="67" s="1"/>
  <c r="W20" i="67" s="1"/>
  <c r="AJ8" i="114"/>
  <c r="AJ8" i="113"/>
  <c r="A24" i="67"/>
  <c r="L24" i="67" s="1"/>
  <c r="W24" i="67" s="1"/>
  <c r="AN8" i="114"/>
  <c r="AN8" i="113"/>
  <c r="A28" i="67"/>
  <c r="L28" i="67" s="1"/>
  <c r="W28" i="67" s="1"/>
  <c r="AR8" i="114"/>
  <c r="AR8" i="113"/>
  <c r="A32" i="67"/>
  <c r="L32" i="67" s="1"/>
  <c r="W32" i="67" s="1"/>
  <c r="AV8" i="114"/>
  <c r="AV8" i="113"/>
  <c r="AZ8" i="114"/>
  <c r="AZ8" i="113"/>
  <c r="BD8" i="114"/>
  <c r="BD8" i="113"/>
  <c r="BH8" i="114"/>
  <c r="BH8" i="113"/>
  <c r="BL8" i="114"/>
  <c r="BL8" i="113"/>
  <c r="BP8" i="114"/>
  <c r="BP8" i="113"/>
  <c r="L9" i="114"/>
  <c r="L9" i="113"/>
  <c r="P9" i="114"/>
  <c r="P9" i="113"/>
  <c r="T9" i="114"/>
  <c r="T9" i="113"/>
  <c r="T9" i="93"/>
  <c r="B8" i="67"/>
  <c r="C8" i="67" s="1"/>
  <c r="X9" i="114"/>
  <c r="X9" i="113"/>
  <c r="X9" i="93"/>
  <c r="B12" i="67"/>
  <c r="J12" i="67" s="1"/>
  <c r="U12" i="67" s="1"/>
  <c r="AB9" i="114"/>
  <c r="AB86" i="114" s="1"/>
  <c r="AB90" i="114" s="1"/>
  <c r="AB9" i="113"/>
  <c r="AB37" i="113" s="1"/>
  <c r="AB41" i="113" s="1"/>
  <c r="AB9" i="93"/>
  <c r="AB52" i="93" s="1"/>
  <c r="AB56" i="93" s="1"/>
  <c r="B16" i="67"/>
  <c r="J16" i="67" s="1"/>
  <c r="U16" i="67" s="1"/>
  <c r="AF9" i="113"/>
  <c r="AF37" i="113" s="1"/>
  <c r="AF41" i="113" s="1"/>
  <c r="AF9" i="114"/>
  <c r="AF86" i="114" s="1"/>
  <c r="AF90" i="114" s="1"/>
  <c r="AF9" i="93"/>
  <c r="AF52" i="93" s="1"/>
  <c r="AF56" i="93" s="1"/>
  <c r="B20" i="67"/>
  <c r="J20" i="67" s="1"/>
  <c r="U20" i="67" s="1"/>
  <c r="AJ9" i="113"/>
  <c r="AJ9" i="114"/>
  <c r="AJ9" i="93"/>
  <c r="B24" i="67"/>
  <c r="AN9" i="113"/>
  <c r="AN9" i="114"/>
  <c r="AN9" i="93"/>
  <c r="B28" i="67"/>
  <c r="AR9" i="113"/>
  <c r="AR9" i="114"/>
  <c r="AR9" i="93"/>
  <c r="B32" i="67"/>
  <c r="AV9" i="113"/>
  <c r="AV9" i="114"/>
  <c r="AV9" i="93"/>
  <c r="AZ9" i="113"/>
  <c r="AZ9" i="114"/>
  <c r="AZ9" i="93"/>
  <c r="BD9" i="113"/>
  <c r="BD9" i="114"/>
  <c r="BD9" i="93"/>
  <c r="BH9" i="113"/>
  <c r="BH9" i="114"/>
  <c r="BH9" i="93"/>
  <c r="BL9" i="113"/>
  <c r="BL9" i="114"/>
  <c r="BL9" i="93"/>
  <c r="BP9" i="113"/>
  <c r="BP9" i="114"/>
  <c r="BP9" i="93"/>
  <c r="AC31" i="2"/>
  <c r="AG31" i="2"/>
  <c r="AK31" i="2"/>
  <c r="AO31" i="2"/>
  <c r="AS31" i="2"/>
  <c r="AW31" i="2"/>
  <c r="BA31" i="2"/>
  <c r="BE31" i="2"/>
  <c r="BI31" i="2"/>
  <c r="BM31" i="2"/>
  <c r="AG33" i="2"/>
  <c r="AO33" i="2"/>
  <c r="AW33" i="2"/>
  <c r="BE33" i="2"/>
  <c r="BM33" i="2"/>
  <c r="AB40" i="2"/>
  <c r="AB43" i="2" s="1"/>
  <c r="AB21" i="115" s="1"/>
  <c r="AB22" i="115" s="1"/>
  <c r="AF40" i="2"/>
  <c r="AF43" i="2" s="1"/>
  <c r="AF21" i="115" s="1"/>
  <c r="AF22" i="115" s="1"/>
  <c r="AJ40" i="2"/>
  <c r="AJ43" i="2" s="1"/>
  <c r="AJ21" i="115" s="1"/>
  <c r="AJ22" i="115" s="1"/>
  <c r="AN40" i="2"/>
  <c r="AN43" i="2" s="1"/>
  <c r="AN21" i="115" s="1"/>
  <c r="AN22" i="115" s="1"/>
  <c r="AR40" i="2"/>
  <c r="AR43" i="2" s="1"/>
  <c r="AR21" i="115" s="1"/>
  <c r="AR22" i="115" s="1"/>
  <c r="AP43" i="2"/>
  <c r="AP21" i="115" s="1"/>
  <c r="AP22" i="115" s="1"/>
  <c r="B68" i="114"/>
  <c r="B67" i="114"/>
  <c r="B24" i="114"/>
  <c r="B49" i="114"/>
  <c r="Y10" i="17"/>
  <c r="AC10" i="17"/>
  <c r="AG10" i="17"/>
  <c r="AK10" i="17"/>
  <c r="AO10" i="17"/>
  <c r="AS10" i="17"/>
  <c r="AW10" i="17"/>
  <c r="BA10" i="17"/>
  <c r="BE10" i="17"/>
  <c r="BI10" i="17"/>
  <c r="BM10" i="17"/>
  <c r="BQ10" i="17"/>
  <c r="M8" i="114"/>
  <c r="M8" i="113"/>
  <c r="Q8" i="114"/>
  <c r="Q8" i="113"/>
  <c r="U8" i="114"/>
  <c r="U8" i="113"/>
  <c r="A9" i="67"/>
  <c r="Y8" i="114"/>
  <c r="Y8" i="113"/>
  <c r="A13" i="67"/>
  <c r="L13" i="67" s="1"/>
  <c r="W13" i="67" s="1"/>
  <c r="AC8" i="114"/>
  <c r="AC8" i="113"/>
  <c r="A17" i="67"/>
  <c r="L17" i="67" s="1"/>
  <c r="W17" i="67" s="1"/>
  <c r="AG8" i="114"/>
  <c r="AG8" i="113"/>
  <c r="A21" i="67"/>
  <c r="L21" i="67" s="1"/>
  <c r="W21" i="67" s="1"/>
  <c r="AK8" i="114"/>
  <c r="AK8" i="113"/>
  <c r="A25" i="67"/>
  <c r="L25" i="67" s="1"/>
  <c r="W25" i="67" s="1"/>
  <c r="AO8" i="114"/>
  <c r="AO8" i="113"/>
  <c r="A29" i="67"/>
  <c r="L29" i="67" s="1"/>
  <c r="W29" i="67" s="1"/>
  <c r="AS8" i="114"/>
  <c r="AS8" i="113"/>
  <c r="A33" i="67"/>
  <c r="L33" i="67" s="1"/>
  <c r="W33" i="67" s="1"/>
  <c r="AW8" i="114"/>
  <c r="AW8" i="113"/>
  <c r="BA8" i="114"/>
  <c r="BA8" i="113"/>
  <c r="BE8" i="114"/>
  <c r="BE8" i="113"/>
  <c r="BI8" i="114"/>
  <c r="BI8" i="113"/>
  <c r="BM8" i="114"/>
  <c r="BM8" i="113"/>
  <c r="BQ8" i="114"/>
  <c r="BQ8" i="113"/>
  <c r="M9" i="114"/>
  <c r="M9" i="113"/>
  <c r="Q9" i="114"/>
  <c r="Q9" i="113"/>
  <c r="U9" i="114"/>
  <c r="U9" i="113"/>
  <c r="B9" i="67"/>
  <c r="C9" i="67" s="1"/>
  <c r="M9" i="67" s="1"/>
  <c r="Y9" i="114"/>
  <c r="Y9" i="113"/>
  <c r="B13" i="67"/>
  <c r="J13" i="67" s="1"/>
  <c r="U13" i="67" s="1"/>
  <c r="AC9" i="114"/>
  <c r="AC86" i="114" s="1"/>
  <c r="AC90" i="114" s="1"/>
  <c r="AC9" i="113"/>
  <c r="AC37" i="113" s="1"/>
  <c r="AC41" i="113" s="1"/>
  <c r="B17" i="67"/>
  <c r="AG9" i="114"/>
  <c r="AG9" i="113"/>
  <c r="B21" i="67"/>
  <c r="AK9" i="114"/>
  <c r="AK9" i="113"/>
  <c r="B25" i="67"/>
  <c r="AO9" i="114"/>
  <c r="AO9" i="113"/>
  <c r="B29" i="67"/>
  <c r="AS9" i="114"/>
  <c r="AS9" i="113"/>
  <c r="B33" i="67"/>
  <c r="AW9" i="114"/>
  <c r="AW9" i="113"/>
  <c r="BA9" i="114"/>
  <c r="BA9" i="113"/>
  <c r="BE9" i="114"/>
  <c r="BE9" i="113"/>
  <c r="BI9" i="114"/>
  <c r="BI9" i="113"/>
  <c r="BM9" i="114"/>
  <c r="BM9" i="113"/>
  <c r="BQ9" i="114"/>
  <c r="BQ9" i="113"/>
  <c r="AC40" i="2"/>
  <c r="AC43" i="2" s="1"/>
  <c r="AC21" i="115" s="1"/>
  <c r="AC22" i="115" s="1"/>
  <c r="AG40" i="2"/>
  <c r="AG43" i="2" s="1"/>
  <c r="AG21" i="115" s="1"/>
  <c r="AG22" i="115" s="1"/>
  <c r="AK40" i="2"/>
  <c r="AK43" i="2" s="1"/>
  <c r="AK21" i="115" s="1"/>
  <c r="AK22" i="115" s="1"/>
  <c r="AO40" i="2"/>
  <c r="AO43" i="2" s="1"/>
  <c r="AO21" i="115" s="1"/>
  <c r="AO22" i="115" s="1"/>
  <c r="AS40" i="2"/>
  <c r="AS43" i="2" s="1"/>
  <c r="AS21" i="115" s="1"/>
  <c r="AS22" i="115" s="1"/>
  <c r="Z10" i="17"/>
  <c r="AD10" i="17"/>
  <c r="AH10" i="17"/>
  <c r="AL10" i="17"/>
  <c r="AP10" i="17"/>
  <c r="AT10" i="17"/>
  <c r="AX10" i="17"/>
  <c r="BB10" i="17"/>
  <c r="BF10" i="17"/>
  <c r="BJ10" i="17"/>
  <c r="BN10" i="17"/>
  <c r="J8" i="93"/>
  <c r="N8" i="93"/>
  <c r="R8" i="93"/>
  <c r="V8" i="93"/>
  <c r="Z8" i="93"/>
  <c r="AD8" i="93"/>
  <c r="AH8" i="93"/>
  <c r="AL8" i="93"/>
  <c r="AP8" i="93"/>
  <c r="AT8" i="93"/>
  <c r="AX8" i="93"/>
  <c r="BB8" i="93"/>
  <c r="BF8" i="93"/>
  <c r="BJ8" i="93"/>
  <c r="BN8" i="93"/>
  <c r="J9" i="93"/>
  <c r="N9" i="93"/>
  <c r="R9" i="93"/>
  <c r="Z9" i="93"/>
  <c r="Z52" i="93" s="1"/>
  <c r="Z56" i="93" s="1"/>
  <c r="AH9" i="93"/>
  <c r="AP9" i="93"/>
  <c r="AX9" i="93"/>
  <c r="BF9" i="93"/>
  <c r="BN9" i="93"/>
  <c r="AA28" i="114"/>
  <c r="AE28" i="114"/>
  <c r="AI28" i="114"/>
  <c r="AM28" i="114"/>
  <c r="AQ28" i="114"/>
  <c r="AU28" i="114"/>
  <c r="AY28" i="114"/>
  <c r="BC28" i="114"/>
  <c r="BG28" i="114"/>
  <c r="BK28" i="114"/>
  <c r="BO28" i="114"/>
  <c r="AA32" i="114"/>
  <c r="AA36" i="114" s="1"/>
  <c r="AE32" i="114"/>
  <c r="AE36" i="114" s="1"/>
  <c r="AI32" i="114"/>
  <c r="AI36" i="114" s="1"/>
  <c r="AM32" i="114"/>
  <c r="AM36" i="114" s="1"/>
  <c r="AQ32" i="114"/>
  <c r="AQ36" i="114" s="1"/>
  <c r="AU32" i="114"/>
  <c r="AU36" i="114" s="1"/>
  <c r="AY32" i="114"/>
  <c r="AY36" i="114" s="1"/>
  <c r="BC32" i="114"/>
  <c r="BC36" i="114" s="1"/>
  <c r="BG32" i="114"/>
  <c r="BG36" i="114" s="1"/>
  <c r="BK32" i="114"/>
  <c r="BK36" i="114" s="1"/>
  <c r="BO32" i="114"/>
  <c r="BO36" i="114" s="1"/>
  <c r="AB28" i="114"/>
  <c r="AF28" i="114"/>
  <c r="AJ28" i="114"/>
  <c r="AN28" i="114"/>
  <c r="AR28" i="114"/>
  <c r="AV28" i="114"/>
  <c r="AZ28" i="114"/>
  <c r="BD28" i="114"/>
  <c r="BH28" i="114"/>
  <c r="BL28" i="114"/>
  <c r="BP28" i="114"/>
  <c r="AB32" i="114"/>
  <c r="AB36" i="114" s="1"/>
  <c r="AF32" i="114"/>
  <c r="AF36" i="114" s="1"/>
  <c r="AJ32" i="114"/>
  <c r="AJ36" i="114" s="1"/>
  <c r="AN32" i="114"/>
  <c r="AN36" i="114" s="1"/>
  <c r="AR32" i="114"/>
  <c r="AR36" i="114" s="1"/>
  <c r="AV32" i="114"/>
  <c r="AV36" i="114" s="1"/>
  <c r="AZ32" i="114"/>
  <c r="AZ36" i="114" s="1"/>
  <c r="BD32" i="114"/>
  <c r="BD36" i="114" s="1"/>
  <c r="BH32" i="114"/>
  <c r="BH36" i="114" s="1"/>
  <c r="BL32" i="114"/>
  <c r="BL36" i="114" s="1"/>
  <c r="BP32" i="114"/>
  <c r="BP36" i="114" s="1"/>
  <c r="AC28" i="114"/>
  <c r="AG28" i="114"/>
  <c r="AK28" i="114"/>
  <c r="AO28" i="114"/>
  <c r="AS28" i="114"/>
  <c r="AW28" i="114"/>
  <c r="BA28" i="114"/>
  <c r="BE28" i="114"/>
  <c r="BI28" i="114"/>
  <c r="BM28" i="114"/>
  <c r="BQ28" i="114"/>
  <c r="AC32" i="114"/>
  <c r="AC36" i="114" s="1"/>
  <c r="AG32" i="114"/>
  <c r="AG36" i="114" s="1"/>
  <c r="AK32" i="114"/>
  <c r="AK36" i="114" s="1"/>
  <c r="AO32" i="114"/>
  <c r="AO36" i="114" s="1"/>
  <c r="AS32" i="114"/>
  <c r="AS36" i="114" s="1"/>
  <c r="AW32" i="114"/>
  <c r="AW36" i="114" s="1"/>
  <c r="BA32" i="114"/>
  <c r="BA36" i="114" s="1"/>
  <c r="BE32" i="114"/>
  <c r="BE36" i="114" s="1"/>
  <c r="BI32" i="114"/>
  <c r="BI36" i="114" s="1"/>
  <c r="BM32" i="114"/>
  <c r="BM36" i="114" s="1"/>
  <c r="AT53" i="114"/>
  <c r="AX53" i="114"/>
  <c r="BB53" i="114"/>
  <c r="BF53" i="114"/>
  <c r="BJ53" i="114"/>
  <c r="BN53" i="114"/>
  <c r="AA53" i="114"/>
  <c r="AE53" i="114"/>
  <c r="AI53" i="114"/>
  <c r="AM53" i="114"/>
  <c r="AQ53" i="114"/>
  <c r="AU53" i="114"/>
  <c r="AY53" i="114"/>
  <c r="BC53" i="114"/>
  <c r="BG53" i="114"/>
  <c r="BK53" i="114"/>
  <c r="BO53" i="114"/>
  <c r="AB53" i="114"/>
  <c r="AF53" i="114"/>
  <c r="AJ53" i="114"/>
  <c r="AN53" i="114"/>
  <c r="AR53" i="114"/>
  <c r="AV53" i="114"/>
  <c r="AZ53" i="114"/>
  <c r="BD53" i="114"/>
  <c r="BH53" i="114"/>
  <c r="BL53" i="114"/>
  <c r="AC124" i="2" l="1"/>
  <c r="AC16" i="116" s="1"/>
  <c r="AC18" i="116" s="1"/>
  <c r="AC121" i="26"/>
  <c r="AC111" i="26"/>
  <c r="AC97" i="26"/>
  <c r="AC102" i="26"/>
  <c r="AC107" i="26"/>
  <c r="AC99" i="26"/>
  <c r="AC98" i="26"/>
  <c r="AC94" i="26"/>
  <c r="AC103" i="26"/>
  <c r="AC93" i="26"/>
  <c r="AC42" i="93" s="1"/>
  <c r="AC96" i="26"/>
  <c r="AC120" i="26"/>
  <c r="AC95" i="26"/>
  <c r="AC43" i="93" s="1"/>
  <c r="AE124" i="2"/>
  <c r="AE16" i="116" s="1"/>
  <c r="AE18" i="116" s="1"/>
  <c r="AE120" i="26"/>
  <c r="AE103" i="26"/>
  <c r="AE102" i="26"/>
  <c r="AE99" i="26"/>
  <c r="AE98" i="26"/>
  <c r="AE111" i="26"/>
  <c r="AE96" i="26"/>
  <c r="AE95" i="26"/>
  <c r="AE43" i="93" s="1"/>
  <c r="AE97" i="26"/>
  <c r="AE121" i="26"/>
  <c r="AE94" i="26"/>
  <c r="AE107" i="26"/>
  <c r="AE93" i="26"/>
  <c r="AE42" i="93" s="1"/>
  <c r="AM76" i="26"/>
  <c r="AN74" i="26"/>
  <c r="AA124" i="2"/>
  <c r="AA16" i="116" s="1"/>
  <c r="AA18" i="116" s="1"/>
  <c r="AA120" i="26"/>
  <c r="AA99" i="26"/>
  <c r="AA111" i="26"/>
  <c r="AA107" i="26"/>
  <c r="AA98" i="26"/>
  <c r="AA96" i="26"/>
  <c r="AA102" i="26"/>
  <c r="AA95" i="26"/>
  <c r="AA43" i="93" s="1"/>
  <c r="AA103" i="26"/>
  <c r="AA94" i="26"/>
  <c r="AA121" i="26"/>
  <c r="AA97" i="26"/>
  <c r="AA93" i="26"/>
  <c r="AA42" i="93" s="1"/>
  <c r="AK124" i="2"/>
  <c r="AK16" i="116" s="1"/>
  <c r="AK18" i="116" s="1"/>
  <c r="AK19" i="116" s="1"/>
  <c r="AK23" i="116" s="1"/>
  <c r="AK120" i="26"/>
  <c r="AK103" i="26"/>
  <c r="AK99" i="26"/>
  <c r="AK97" i="26"/>
  <c r="AK107" i="26"/>
  <c r="AK98" i="26"/>
  <c r="AK94" i="26"/>
  <c r="AK102" i="26"/>
  <c r="AK93" i="26"/>
  <c r="AK42" i="93" s="1"/>
  <c r="AK111" i="26"/>
  <c r="AK96" i="26"/>
  <c r="AK121" i="26"/>
  <c r="AK95" i="26"/>
  <c r="AK43" i="93" s="1"/>
  <c r="AG124" i="2"/>
  <c r="AG16" i="116" s="1"/>
  <c r="AG18" i="116" s="1"/>
  <c r="AG19" i="116" s="1"/>
  <c r="AG23" i="116" s="1"/>
  <c r="AG107" i="26"/>
  <c r="AG97" i="26"/>
  <c r="AG121" i="26"/>
  <c r="AG111" i="26"/>
  <c r="AG103" i="26"/>
  <c r="AG94" i="26"/>
  <c r="AG93" i="26"/>
  <c r="AG42" i="93" s="1"/>
  <c r="AG120" i="26"/>
  <c r="AG102" i="26"/>
  <c r="AG98" i="26"/>
  <c r="AG96" i="26"/>
  <c r="AG99" i="26"/>
  <c r="AG95" i="26"/>
  <c r="AG43" i="93" s="1"/>
  <c r="AI124" i="2"/>
  <c r="AI16" i="116" s="1"/>
  <c r="AI18" i="116" s="1"/>
  <c r="AI19" i="116" s="1"/>
  <c r="AI23" i="116" s="1"/>
  <c r="AI120" i="26"/>
  <c r="AI121" i="26"/>
  <c r="AI103" i="26"/>
  <c r="AI102" i="26"/>
  <c r="AI98" i="26"/>
  <c r="AI96" i="26"/>
  <c r="AI95" i="26"/>
  <c r="AI43" i="93" s="1"/>
  <c r="AI107" i="26"/>
  <c r="AI99" i="26"/>
  <c r="AI94" i="26"/>
  <c r="AI111" i="26"/>
  <c r="AI97" i="26"/>
  <c r="AI93" i="26"/>
  <c r="AI42" i="93" s="1"/>
  <c r="AK33" i="113"/>
  <c r="AB33" i="113"/>
  <c r="Z33" i="113"/>
  <c r="AT33" i="113"/>
  <c r="AO33" i="113"/>
  <c r="AI33" i="113"/>
  <c r="AV32" i="113"/>
  <c r="AS32" i="113"/>
  <c r="AK32" i="113"/>
  <c r="AK36" i="113" s="1"/>
  <c r="AC32" i="113"/>
  <c r="AO32" i="113"/>
  <c r="AO36" i="113" s="1"/>
  <c r="AG32" i="113"/>
  <c r="BK91" i="115"/>
  <c r="BK94" i="115" s="1"/>
  <c r="BK101" i="115" s="1"/>
  <c r="BK90" i="115"/>
  <c r="AC91" i="115"/>
  <c r="AC94" i="115" s="1"/>
  <c r="AC90" i="115"/>
  <c r="AQ32" i="113"/>
  <c r="AA32" i="113"/>
  <c r="AM33" i="113"/>
  <c r="AC33" i="113"/>
  <c r="AH32" i="113"/>
  <c r="BL90" i="115"/>
  <c r="BL91" i="115"/>
  <c r="BL94" i="115" s="1"/>
  <c r="BL101" i="115" s="1"/>
  <c r="AJ33" i="113"/>
  <c r="BM91" i="115"/>
  <c r="BM94" i="115" s="1"/>
  <c r="BM101" i="115" s="1"/>
  <c r="BM90" i="115"/>
  <c r="AP33" i="113"/>
  <c r="AV82" i="2"/>
  <c r="AE90" i="115"/>
  <c r="AE91" i="115"/>
  <c r="AE94" i="115" s="1"/>
  <c r="AE101" i="115" s="1"/>
  <c r="BN91" i="115"/>
  <c r="BN94" i="115" s="1"/>
  <c r="BN101" i="115" s="1"/>
  <c r="BN90" i="115"/>
  <c r="AU33" i="113"/>
  <c r="BO90" i="115"/>
  <c r="BO91" i="115"/>
  <c r="BO94" i="115" s="1"/>
  <c r="BO101" i="115" s="1"/>
  <c r="AH33" i="113"/>
  <c r="AG33" i="113"/>
  <c r="AD90" i="115"/>
  <c r="AD91" i="115"/>
  <c r="AD94" i="115" s="1"/>
  <c r="AD101" i="115" s="1"/>
  <c r="AN33" i="113"/>
  <c r="AL33" i="113"/>
  <c r="AR33" i="113"/>
  <c r="AF33" i="113"/>
  <c r="AD15" i="115"/>
  <c r="Z91" i="115"/>
  <c r="Z94" i="115" s="1"/>
  <c r="Z101" i="115" s="1"/>
  <c r="Z90" i="115"/>
  <c r="BP90" i="115"/>
  <c r="BP91" i="115"/>
  <c r="BP94" i="115" s="1"/>
  <c r="BP101" i="115" s="1"/>
  <c r="Z36" i="113"/>
  <c r="AD33" i="113"/>
  <c r="AS33" i="113"/>
  <c r="AQ33" i="113"/>
  <c r="AT32" i="113"/>
  <c r="AD32" i="113"/>
  <c r="AD36" i="113" s="1"/>
  <c r="AA33" i="113"/>
  <c r="BQ91" i="115"/>
  <c r="BQ94" i="115" s="1"/>
  <c r="BQ101" i="115" s="1"/>
  <c r="BQ90" i="115"/>
  <c r="AF91" i="115"/>
  <c r="AF94" i="115" s="1"/>
  <c r="AF101" i="115" s="1"/>
  <c r="AF90" i="115"/>
  <c r="AE33" i="113"/>
  <c r="AB90" i="115"/>
  <c r="AB91" i="115"/>
  <c r="AB94" i="115" s="1"/>
  <c r="AB101" i="115" s="1"/>
  <c r="AA90" i="115"/>
  <c r="AA91" i="115"/>
  <c r="AA94" i="115" s="1"/>
  <c r="AA101" i="115" s="1"/>
  <c r="AV49" i="115"/>
  <c r="AV52" i="115"/>
  <c r="AV51" i="115"/>
  <c r="AV56" i="115"/>
  <c r="AV50" i="115"/>
  <c r="AV55" i="115"/>
  <c r="AV57" i="115"/>
  <c r="AV54" i="115"/>
  <c r="BE49" i="115"/>
  <c r="BE54" i="115"/>
  <c r="BE52" i="115"/>
  <c r="BE51" i="115"/>
  <c r="BE57" i="115"/>
  <c r="BE56" i="115"/>
  <c r="BE55" i="115"/>
  <c r="BE50" i="115"/>
  <c r="AB43" i="115"/>
  <c r="AB49" i="115"/>
  <c r="AB52" i="115"/>
  <c r="AB51" i="115"/>
  <c r="AB56" i="115"/>
  <c r="AB50" i="115"/>
  <c r="AB55" i="115"/>
  <c r="AB54" i="115"/>
  <c r="AB57" i="115"/>
  <c r="AI49" i="115"/>
  <c r="AI51" i="115"/>
  <c r="AI56" i="115"/>
  <c r="AI50" i="115"/>
  <c r="AI55" i="115"/>
  <c r="AI54" i="115"/>
  <c r="AI57" i="115"/>
  <c r="AI52" i="115"/>
  <c r="BO51" i="115"/>
  <c r="BO50" i="115"/>
  <c r="BO55" i="115"/>
  <c r="BO49" i="115"/>
  <c r="BO54" i="115"/>
  <c r="BO57" i="115"/>
  <c r="BO52" i="115"/>
  <c r="BO56" i="115"/>
  <c r="BG51" i="115"/>
  <c r="BG50" i="115"/>
  <c r="BG55" i="115"/>
  <c r="BG49" i="115"/>
  <c r="BG54" i="115"/>
  <c r="BG52" i="115"/>
  <c r="BG57" i="115"/>
  <c r="BG56" i="115"/>
  <c r="BF50" i="115"/>
  <c r="BF55" i="115"/>
  <c r="BF49" i="115"/>
  <c r="BF54" i="115"/>
  <c r="BF52" i="115"/>
  <c r="BF57" i="115"/>
  <c r="BF51" i="115"/>
  <c r="BF56" i="115"/>
  <c r="AD50" i="115"/>
  <c r="AD55" i="115"/>
  <c r="AD49" i="115"/>
  <c r="AD54" i="115"/>
  <c r="AD52" i="115"/>
  <c r="AD57" i="115"/>
  <c r="AD56" i="115"/>
  <c r="AD51" i="115"/>
  <c r="BH52" i="115"/>
  <c r="BH51" i="115"/>
  <c r="BH50" i="115"/>
  <c r="BH55" i="115"/>
  <c r="BH54" i="115"/>
  <c r="BH56" i="115"/>
  <c r="BH49" i="115"/>
  <c r="BH57" i="115"/>
  <c r="AS49" i="115"/>
  <c r="AS54" i="115"/>
  <c r="AS52" i="115"/>
  <c r="AS51" i="115"/>
  <c r="AS56" i="115"/>
  <c r="AS50" i="115"/>
  <c r="AS57" i="115"/>
  <c r="AS55" i="115"/>
  <c r="BD49" i="115"/>
  <c r="BD52" i="115"/>
  <c r="BD51" i="115"/>
  <c r="BD50" i="115"/>
  <c r="BD55" i="115"/>
  <c r="BD56" i="115"/>
  <c r="BD54" i="115"/>
  <c r="BD57" i="115"/>
  <c r="AN49" i="115"/>
  <c r="AN52" i="115"/>
  <c r="AN51" i="115"/>
  <c r="AN56" i="115"/>
  <c r="AN50" i="115"/>
  <c r="AN55" i="115"/>
  <c r="AN57" i="115"/>
  <c r="AN54" i="115"/>
  <c r="BI49" i="115"/>
  <c r="BI54" i="115"/>
  <c r="BI52" i="115"/>
  <c r="BI51" i="115"/>
  <c r="BI50" i="115"/>
  <c r="BI57" i="115"/>
  <c r="BI56" i="115"/>
  <c r="BI55" i="115"/>
  <c r="BA49" i="115"/>
  <c r="BA54" i="115"/>
  <c r="BA52" i="115"/>
  <c r="BA51" i="115"/>
  <c r="BA57" i="115"/>
  <c r="BA55" i="115"/>
  <c r="BA56" i="115"/>
  <c r="BA50" i="115"/>
  <c r="AF49" i="115"/>
  <c r="AF52" i="115"/>
  <c r="AF51" i="115"/>
  <c r="AF56" i="115"/>
  <c r="AF50" i="115"/>
  <c r="AF55" i="115"/>
  <c r="AF57" i="115"/>
  <c r="AF54" i="115"/>
  <c r="BJ50" i="115"/>
  <c r="BJ55" i="115"/>
  <c r="BJ49" i="115"/>
  <c r="BJ54" i="115"/>
  <c r="BJ52" i="115"/>
  <c r="BJ57" i="115"/>
  <c r="BJ56" i="115"/>
  <c r="BJ51" i="115"/>
  <c r="AJ49" i="115"/>
  <c r="AJ52" i="115"/>
  <c r="AJ51" i="115"/>
  <c r="AJ56" i="115"/>
  <c r="AJ50" i="115"/>
  <c r="AJ55" i="115"/>
  <c r="AJ54" i="115"/>
  <c r="AJ57" i="115"/>
  <c r="AU49" i="115"/>
  <c r="AU51" i="115"/>
  <c r="AU56" i="115"/>
  <c r="AU50" i="115"/>
  <c r="AU55" i="115"/>
  <c r="AU54" i="115"/>
  <c r="AU52" i="115"/>
  <c r="AU57" i="115"/>
  <c r="AM49" i="115"/>
  <c r="AM51" i="115"/>
  <c r="AM56" i="115"/>
  <c r="AM50" i="115"/>
  <c r="AM55" i="115"/>
  <c r="AM54" i="115"/>
  <c r="AM52" i="115"/>
  <c r="AM57" i="115"/>
  <c r="AE49" i="115"/>
  <c r="AE51" i="115"/>
  <c r="AE56" i="115"/>
  <c r="AE50" i="115"/>
  <c r="AE55" i="115"/>
  <c r="AE54" i="115"/>
  <c r="AE52" i="115"/>
  <c r="AE57" i="115"/>
  <c r="BL52" i="115"/>
  <c r="BL51" i="115"/>
  <c r="BL50" i="115"/>
  <c r="BL55" i="115"/>
  <c r="BL56" i="115"/>
  <c r="BL57" i="115"/>
  <c r="BL54" i="115"/>
  <c r="BL49" i="115"/>
  <c r="BM49" i="115"/>
  <c r="BM54" i="115"/>
  <c r="BM52" i="115"/>
  <c r="BM51" i="115"/>
  <c r="BM55" i="115"/>
  <c r="BM57" i="115"/>
  <c r="BM50" i="115"/>
  <c r="BM56" i="115"/>
  <c r="AW49" i="115"/>
  <c r="AW54" i="115"/>
  <c r="AW52" i="115"/>
  <c r="AW51" i="115"/>
  <c r="AW55" i="115"/>
  <c r="AW57" i="115"/>
  <c r="AW50" i="115"/>
  <c r="AW56" i="115"/>
  <c r="AR49" i="115"/>
  <c r="AR52" i="115"/>
  <c r="AR51" i="115"/>
  <c r="AR56" i="115"/>
  <c r="AR50" i="115"/>
  <c r="AR55" i="115"/>
  <c r="AR54" i="115"/>
  <c r="AR57" i="115"/>
  <c r="AQ49" i="115"/>
  <c r="AQ51" i="115"/>
  <c r="AQ56" i="115"/>
  <c r="AQ50" i="115"/>
  <c r="AQ55" i="115"/>
  <c r="AQ54" i="115"/>
  <c r="AQ52" i="115"/>
  <c r="AQ57" i="115"/>
  <c r="AA49" i="115"/>
  <c r="AA51" i="115"/>
  <c r="AA56" i="115"/>
  <c r="AA50" i="115"/>
  <c r="AA55" i="115"/>
  <c r="AA54" i="115"/>
  <c r="AA52" i="115"/>
  <c r="AA57" i="115"/>
  <c r="AY49" i="115"/>
  <c r="AY51" i="115"/>
  <c r="AY56" i="115"/>
  <c r="AY50" i="115"/>
  <c r="AY55" i="115"/>
  <c r="AY54" i="115"/>
  <c r="AY57" i="115"/>
  <c r="AY52" i="115"/>
  <c r="AT50" i="115"/>
  <c r="AT55" i="115"/>
  <c r="AT49" i="115"/>
  <c r="AT54" i="115"/>
  <c r="AT52" i="115"/>
  <c r="AT57" i="115"/>
  <c r="AT56" i="115"/>
  <c r="AT51" i="115"/>
  <c r="AP49" i="115"/>
  <c r="AP50" i="115"/>
  <c r="AP55" i="115"/>
  <c r="AP54" i="115"/>
  <c r="AP52" i="115"/>
  <c r="AP56" i="115"/>
  <c r="AP57" i="115"/>
  <c r="AP51" i="115"/>
  <c r="AK49" i="115"/>
  <c r="AK54" i="115"/>
  <c r="AK52" i="115"/>
  <c r="AK51" i="115"/>
  <c r="AK56" i="115"/>
  <c r="AK57" i="115"/>
  <c r="AK55" i="115"/>
  <c r="AK50" i="115"/>
  <c r="AC49" i="115"/>
  <c r="AC54" i="115"/>
  <c r="AC52" i="115"/>
  <c r="AC51" i="115"/>
  <c r="AC56" i="115"/>
  <c r="AC50" i="115"/>
  <c r="AC57" i="115"/>
  <c r="AC55" i="115"/>
  <c r="BK51" i="115"/>
  <c r="BK50" i="115"/>
  <c r="BK55" i="115"/>
  <c r="BK49" i="115"/>
  <c r="BK54" i="115"/>
  <c r="BK56" i="115"/>
  <c r="BK52" i="115"/>
  <c r="BK57" i="115"/>
  <c r="BC49" i="115"/>
  <c r="BC51" i="115"/>
  <c r="BC50" i="115"/>
  <c r="BC55" i="115"/>
  <c r="BC54" i="115"/>
  <c r="BC52" i="115"/>
  <c r="BC57" i="115"/>
  <c r="BC56" i="115"/>
  <c r="BN50" i="115"/>
  <c r="BN55" i="115"/>
  <c r="BN49" i="115"/>
  <c r="BN54" i="115"/>
  <c r="BN52" i="115"/>
  <c r="BN51" i="115"/>
  <c r="BN57" i="115"/>
  <c r="BN56" i="115"/>
  <c r="BB50" i="115"/>
  <c r="BB55" i="115"/>
  <c r="BB54" i="115"/>
  <c r="BB52" i="115"/>
  <c r="BB49" i="115"/>
  <c r="BB51" i="115"/>
  <c r="BB57" i="115"/>
  <c r="BB56" i="115"/>
  <c r="AH50" i="115"/>
  <c r="AH55" i="115"/>
  <c r="AH54" i="115"/>
  <c r="AH49" i="115"/>
  <c r="AH52" i="115"/>
  <c r="AH51" i="115"/>
  <c r="AH57" i="115"/>
  <c r="AH56" i="115"/>
  <c r="BP52" i="115"/>
  <c r="BQ52" i="115" s="1"/>
  <c r="BP51" i="115"/>
  <c r="BP50" i="115"/>
  <c r="BP55" i="115"/>
  <c r="BP56" i="115"/>
  <c r="BP54" i="115"/>
  <c r="BP49" i="115"/>
  <c r="BP57" i="115"/>
  <c r="BQ57" i="115" s="1"/>
  <c r="AZ49" i="115"/>
  <c r="AZ52" i="115"/>
  <c r="AZ51" i="115"/>
  <c r="AZ56" i="115"/>
  <c r="AZ50" i="115"/>
  <c r="AZ55" i="115"/>
  <c r="AZ54" i="115"/>
  <c r="AZ57" i="115"/>
  <c r="AA43" i="115"/>
  <c r="AX50" i="115"/>
  <c r="AX55" i="115"/>
  <c r="AX54" i="115"/>
  <c r="AX49" i="115"/>
  <c r="AX52" i="115"/>
  <c r="AX51" i="115"/>
  <c r="AX56" i="115"/>
  <c r="AX57" i="115"/>
  <c r="AL50" i="115"/>
  <c r="AL55" i="115"/>
  <c r="AL54" i="115"/>
  <c r="AL52" i="115"/>
  <c r="AL56" i="115"/>
  <c r="AL51" i="115"/>
  <c r="AL57" i="115"/>
  <c r="AL49" i="115"/>
  <c r="Z54" i="115"/>
  <c r="Z49" i="115"/>
  <c r="Z55" i="115"/>
  <c r="Z57" i="115"/>
  <c r="Z52" i="115"/>
  <c r="Z56" i="115"/>
  <c r="Z51" i="115"/>
  <c r="Z50" i="115"/>
  <c r="AO49" i="115"/>
  <c r="AO54" i="115"/>
  <c r="AO52" i="115"/>
  <c r="AO51" i="115"/>
  <c r="AO56" i="115"/>
  <c r="AO57" i="115"/>
  <c r="AO55" i="115"/>
  <c r="AO50" i="115"/>
  <c r="AG49" i="115"/>
  <c r="AG54" i="115"/>
  <c r="AG52" i="115"/>
  <c r="AG51" i="115"/>
  <c r="AG56" i="115"/>
  <c r="AG55" i="115"/>
  <c r="AG57" i="115"/>
  <c r="AG50" i="115"/>
  <c r="BK52" i="93"/>
  <c r="BK56" i="93" s="1"/>
  <c r="BQ40" i="17"/>
  <c r="Z43" i="115"/>
  <c r="BP86" i="114"/>
  <c r="BP90" i="114" s="1"/>
  <c r="BL37" i="113"/>
  <c r="BL41" i="113" s="1"/>
  <c r="BN40" i="17"/>
  <c r="AE43" i="115"/>
  <c r="AS35" i="17"/>
  <c r="E29" i="67" s="1"/>
  <c r="N29" i="67" s="1"/>
  <c r="BN52" i="93"/>
  <c r="BN56" i="93" s="1"/>
  <c r="BL40" i="17"/>
  <c r="BM37" i="113"/>
  <c r="BM41" i="113" s="1"/>
  <c r="BO40" i="17"/>
  <c r="AU35" i="17"/>
  <c r="E31" i="67" s="1"/>
  <c r="N31" i="67" s="1"/>
  <c r="AT35" i="17"/>
  <c r="E30" i="67" s="1"/>
  <c r="N30" i="67" s="1"/>
  <c r="AR35" i="17"/>
  <c r="E28" i="67" s="1"/>
  <c r="N28" i="67" s="1"/>
  <c r="AV40" i="17"/>
  <c r="BA40" i="17"/>
  <c r="AD35" i="17"/>
  <c r="AB35" i="17"/>
  <c r="E12" i="67" s="1"/>
  <c r="N12" i="67" s="1"/>
  <c r="AX40" i="17"/>
  <c r="AE35" i="17"/>
  <c r="E15" i="67" s="1"/>
  <c r="N15" i="67" s="1"/>
  <c r="AF40" i="17"/>
  <c r="AE40" i="17"/>
  <c r="AH40" i="17"/>
  <c r="AK40" i="17"/>
  <c r="AC35" i="17"/>
  <c r="AU40" i="17"/>
  <c r="BI35" i="17"/>
  <c r="BH35" i="17"/>
  <c r="BK35" i="17"/>
  <c r="BK40" i="17" s="1"/>
  <c r="BJ35" i="17"/>
  <c r="BH40" i="17"/>
  <c r="AR40" i="17"/>
  <c r="AB40" i="17"/>
  <c r="BE35" i="17"/>
  <c r="AO35" i="17"/>
  <c r="Y35" i="17"/>
  <c r="BM86" i="114"/>
  <c r="BM90" i="114" s="1"/>
  <c r="BG40" i="17"/>
  <c r="AQ40" i="17"/>
  <c r="AA40" i="17"/>
  <c r="BD35" i="17"/>
  <c r="AN35" i="17"/>
  <c r="E24" i="67" s="1"/>
  <c r="N24" i="67" s="1"/>
  <c r="X35" i="17"/>
  <c r="BP37" i="113"/>
  <c r="BP41" i="113" s="1"/>
  <c r="BJ40" i="17"/>
  <c r="AT40" i="17"/>
  <c r="AD40" i="17"/>
  <c r="BG35" i="17"/>
  <c r="AQ35" i="17"/>
  <c r="E27" i="67" s="1"/>
  <c r="N27" i="67" s="1"/>
  <c r="AA35" i="17"/>
  <c r="E11" i="67" s="1"/>
  <c r="N11" i="67" s="1"/>
  <c r="BO52" i="93"/>
  <c r="BO56" i="93" s="1"/>
  <c r="BK86" i="114"/>
  <c r="BK90" i="114" s="1"/>
  <c r="BM40" i="17"/>
  <c r="AW40" i="17"/>
  <c r="AG40" i="17"/>
  <c r="BF35" i="17"/>
  <c r="AP35" i="17"/>
  <c r="E26" i="67" s="1"/>
  <c r="N26" i="67" s="1"/>
  <c r="Z35" i="17"/>
  <c r="E10" i="67" s="1"/>
  <c r="BD40" i="17"/>
  <c r="AN40" i="17"/>
  <c r="BQ35" i="17"/>
  <c r="BA35" i="17"/>
  <c r="AK35" i="17"/>
  <c r="BQ37" i="113"/>
  <c r="BQ41" i="113" s="1"/>
  <c r="BC40" i="17"/>
  <c r="AM40" i="17"/>
  <c r="BP35" i="17"/>
  <c r="AZ35" i="17"/>
  <c r="AJ35" i="17"/>
  <c r="E20" i="67" s="1"/>
  <c r="N20" i="67" s="1"/>
  <c r="BL52" i="93"/>
  <c r="BL56" i="93" s="1"/>
  <c r="BF40" i="17"/>
  <c r="AP40" i="17"/>
  <c r="Z40" i="17"/>
  <c r="BC35" i="17"/>
  <c r="AM35" i="17"/>
  <c r="BO86" i="114"/>
  <c r="BO90" i="114" s="1"/>
  <c r="BK37" i="113"/>
  <c r="BK41" i="113" s="1"/>
  <c r="BQ52" i="93"/>
  <c r="BQ56" i="93" s="1"/>
  <c r="BI40" i="17"/>
  <c r="AS40" i="17"/>
  <c r="AC40" i="17"/>
  <c r="BB35" i="17"/>
  <c r="AL35" i="17"/>
  <c r="BN86" i="114"/>
  <c r="BN90" i="114" s="1"/>
  <c r="AZ40" i="17"/>
  <c r="AJ40" i="17"/>
  <c r="BM35" i="17"/>
  <c r="AW35" i="17"/>
  <c r="E33" i="67" s="1"/>
  <c r="N33" i="67" s="1"/>
  <c r="AG35" i="17"/>
  <c r="E17" i="67" s="1"/>
  <c r="N17" i="67" s="1"/>
  <c r="BQ86" i="114"/>
  <c r="BQ90" i="114" s="1"/>
  <c r="AY40" i="17"/>
  <c r="AI40" i="17"/>
  <c r="BL35" i="17"/>
  <c r="AV35" i="17"/>
  <c r="E32" i="67" s="1"/>
  <c r="N32" i="67" s="1"/>
  <c r="AF35" i="17"/>
  <c r="BP52" i="93"/>
  <c r="BP56" i="93" s="1"/>
  <c r="BL86" i="114"/>
  <c r="BL90" i="114" s="1"/>
  <c r="BB40" i="17"/>
  <c r="AL40" i="17"/>
  <c r="BO35" i="17"/>
  <c r="AY35" i="17"/>
  <c r="AI35" i="17"/>
  <c r="E19" i="67" s="1"/>
  <c r="N19" i="67" s="1"/>
  <c r="BO37" i="113"/>
  <c r="BO41" i="113" s="1"/>
  <c r="BE40" i="17"/>
  <c r="AO40" i="17"/>
  <c r="BN35" i="17"/>
  <c r="AX35" i="17"/>
  <c r="AH35" i="17"/>
  <c r="E18" i="67" s="1"/>
  <c r="N18" i="67" s="1"/>
  <c r="BN37" i="113"/>
  <c r="BN41" i="113" s="1"/>
  <c r="AC93" i="115"/>
  <c r="AC99" i="115" s="1"/>
  <c r="BL43" i="115"/>
  <c r="BO43" i="115"/>
  <c r="BQ43" i="115"/>
  <c r="AF43" i="115"/>
  <c r="BM43" i="115"/>
  <c r="AD43" i="115"/>
  <c r="BK43" i="115"/>
  <c r="BN43" i="115"/>
  <c r="BP43" i="115"/>
  <c r="AS14" i="93"/>
  <c r="AS14" i="115"/>
  <c r="AC14" i="93"/>
  <c r="AC14" i="115"/>
  <c r="BP14" i="93"/>
  <c r="BP14" i="115"/>
  <c r="AZ14" i="93"/>
  <c r="AZ14" i="115"/>
  <c r="AJ14" i="93"/>
  <c r="AJ14" i="115"/>
  <c r="BC14" i="93"/>
  <c r="BC14" i="115"/>
  <c r="AM14" i="93"/>
  <c r="AM19" i="93" s="1"/>
  <c r="AM14" i="115"/>
  <c r="BN14" i="93"/>
  <c r="BN14" i="115"/>
  <c r="AL15" i="93"/>
  <c r="AL15" i="115"/>
  <c r="Z15" i="93"/>
  <c r="Z15" i="115"/>
  <c r="AV15" i="93"/>
  <c r="AV15" i="115"/>
  <c r="AN15" i="93"/>
  <c r="AN15" i="115"/>
  <c r="AB15" i="93"/>
  <c r="AB15" i="115"/>
  <c r="AM15" i="93"/>
  <c r="AM15" i="115"/>
  <c r="AT14" i="93"/>
  <c r="AT14" i="115"/>
  <c r="AF14" i="113"/>
  <c r="AF32" i="113" s="1"/>
  <c r="AE14" i="113"/>
  <c r="AE32" i="113" s="1"/>
  <c r="AE36" i="113" s="1"/>
  <c r="BO15" i="93"/>
  <c r="BO15" i="115"/>
  <c r="BG15" i="93"/>
  <c r="BG15" i="115"/>
  <c r="AY15" i="93"/>
  <c r="AY19" i="93" s="1"/>
  <c r="AY15" i="115"/>
  <c r="AX15" i="93"/>
  <c r="AX18" i="93" s="1"/>
  <c r="AX15" i="115"/>
  <c r="AV64" i="2"/>
  <c r="BQ15" i="93"/>
  <c r="BQ15" i="115"/>
  <c r="BI15" i="93"/>
  <c r="BI19" i="93" s="1"/>
  <c r="BI15" i="115"/>
  <c r="BA15" i="93"/>
  <c r="BA15" i="115"/>
  <c r="AW15" i="93"/>
  <c r="AW15" i="115"/>
  <c r="BI14" i="93"/>
  <c r="BI14" i="115"/>
  <c r="AO15" i="93"/>
  <c r="AO15" i="115"/>
  <c r="BE14" i="93"/>
  <c r="BE14" i="115"/>
  <c r="AO14" i="93"/>
  <c r="AO19" i="93" s="1"/>
  <c r="AO14" i="115"/>
  <c r="BL14" i="93"/>
  <c r="BL14" i="115"/>
  <c r="AV14" i="93"/>
  <c r="AV18" i="93" s="1"/>
  <c r="AV14" i="115"/>
  <c r="AF14" i="93"/>
  <c r="AF14" i="115"/>
  <c r="BO14" i="93"/>
  <c r="BO14" i="115"/>
  <c r="AY14" i="93"/>
  <c r="AY14" i="115"/>
  <c r="AI14" i="93"/>
  <c r="AI14" i="115"/>
  <c r="AX14" i="93"/>
  <c r="AX14" i="115"/>
  <c r="AT15" i="93"/>
  <c r="AT15" i="115"/>
  <c r="AP14" i="113"/>
  <c r="AP32" i="113" s="1"/>
  <c r="AP36" i="113" s="1"/>
  <c r="AR14" i="113"/>
  <c r="AR32" i="113" s="1"/>
  <c r="AR36" i="113" s="1"/>
  <c r="AJ14" i="113"/>
  <c r="AJ32" i="113" s="1"/>
  <c r="AU14" i="113"/>
  <c r="AU32" i="113" s="1"/>
  <c r="AU36" i="113" s="1"/>
  <c r="AI14" i="113"/>
  <c r="AI32" i="113" s="1"/>
  <c r="AI36" i="113" s="1"/>
  <c r="AF15" i="93"/>
  <c r="AF19" i="93" s="1"/>
  <c r="AF15" i="115"/>
  <c r="AE15" i="93"/>
  <c r="AE15" i="115"/>
  <c r="AD14" i="93"/>
  <c r="AD14" i="115"/>
  <c r="BF15" i="93"/>
  <c r="BF15" i="115"/>
  <c r="BL15" i="93"/>
  <c r="BL18" i="93" s="1"/>
  <c r="BL15" i="115"/>
  <c r="BJ14" i="93"/>
  <c r="BJ14" i="115"/>
  <c r="BH15" i="93"/>
  <c r="BH18" i="93" s="1"/>
  <c r="BH15" i="115"/>
  <c r="BM15" i="93"/>
  <c r="BM15" i="115"/>
  <c r="AG15" i="93"/>
  <c r="AG15" i="115"/>
  <c r="BA14" i="93"/>
  <c r="BA18" i="93" s="1"/>
  <c r="BA14" i="115"/>
  <c r="AK14" i="93"/>
  <c r="AK14" i="115"/>
  <c r="BH14" i="93"/>
  <c r="BH14" i="115"/>
  <c r="AR14" i="93"/>
  <c r="AR18" i="93" s="1"/>
  <c r="AR14" i="115"/>
  <c r="AB14" i="93"/>
  <c r="AB14" i="115"/>
  <c r="BK14" i="93"/>
  <c r="BK14" i="115"/>
  <c r="AU14" i="93"/>
  <c r="AU18" i="93" s="1"/>
  <c r="AU32" i="93" s="1"/>
  <c r="AU37" i="93" s="1"/>
  <c r="AU14" i="115"/>
  <c r="AE14" i="93"/>
  <c r="AE19" i="93" s="1"/>
  <c r="AE14" i="115"/>
  <c r="BB14" i="93"/>
  <c r="BB14" i="115"/>
  <c r="AH14" i="93"/>
  <c r="AH14" i="115"/>
  <c r="BF14" i="93"/>
  <c r="BF14" i="115"/>
  <c r="AP15" i="93"/>
  <c r="AP15" i="115"/>
  <c r="AP19" i="115" s="1"/>
  <c r="AR15" i="93"/>
  <c r="AR15" i="115"/>
  <c r="AJ15" i="93"/>
  <c r="AJ15" i="115"/>
  <c r="AU15" i="93"/>
  <c r="AU15" i="115"/>
  <c r="AI15" i="93"/>
  <c r="AI15" i="115"/>
  <c r="AS15" i="93"/>
  <c r="AS15" i="115"/>
  <c r="AK15" i="93"/>
  <c r="AK15" i="115"/>
  <c r="AC15" i="93"/>
  <c r="AC18" i="93" s="1"/>
  <c r="AC15" i="115"/>
  <c r="BK15" i="93"/>
  <c r="BK15" i="115"/>
  <c r="BC15" i="93"/>
  <c r="BC19" i="93" s="1"/>
  <c r="BC15" i="115"/>
  <c r="BE15" i="93"/>
  <c r="BE18" i="93" s="1"/>
  <c r="BE15" i="115"/>
  <c r="BM14" i="93"/>
  <c r="BM19" i="93" s="1"/>
  <c r="BM14" i="115"/>
  <c r="AW14" i="93"/>
  <c r="AW14" i="115"/>
  <c r="AG14" i="93"/>
  <c r="AG14" i="115"/>
  <c r="BD14" i="93"/>
  <c r="BD14" i="115"/>
  <c r="AN14" i="93"/>
  <c r="AN18" i="93" s="1"/>
  <c r="AN14" i="115"/>
  <c r="BG14" i="93"/>
  <c r="BG14" i="115"/>
  <c r="AQ14" i="93"/>
  <c r="AQ14" i="115"/>
  <c r="AA14" i="93"/>
  <c r="AA18" i="93" s="1"/>
  <c r="AA14" i="115"/>
  <c r="AL14" i="93"/>
  <c r="AL14" i="115"/>
  <c r="BQ14" i="93"/>
  <c r="BQ14" i="115"/>
  <c r="Z14" i="93"/>
  <c r="Z14" i="115"/>
  <c r="AL14" i="113"/>
  <c r="AL32" i="113" s="1"/>
  <c r="AL36" i="113" s="1"/>
  <c r="AN14" i="113"/>
  <c r="AN32" i="113" s="1"/>
  <c r="AN36" i="113" s="1"/>
  <c r="AB14" i="113"/>
  <c r="AB32" i="113" s="1"/>
  <c r="AB36" i="113" s="1"/>
  <c r="AM14" i="113"/>
  <c r="AM32" i="113" s="1"/>
  <c r="AM36" i="113" s="1"/>
  <c r="AH15" i="93"/>
  <c r="AH15" i="115"/>
  <c r="AQ15" i="93"/>
  <c r="AQ15" i="115"/>
  <c r="AA15" i="93"/>
  <c r="AA15" i="115"/>
  <c r="BN15" i="93"/>
  <c r="BN15" i="115"/>
  <c r="BB15" i="93"/>
  <c r="BB15" i="115"/>
  <c r="BD15" i="93"/>
  <c r="BD15" i="115"/>
  <c r="BP15" i="93"/>
  <c r="BP15" i="115"/>
  <c r="AZ15" i="93"/>
  <c r="AZ15" i="115"/>
  <c r="AW14" i="113"/>
  <c r="AW32" i="113" s="1"/>
  <c r="G12" i="67"/>
  <c r="R12" i="67" s="1"/>
  <c r="G14" i="67"/>
  <c r="R14" i="67" s="1"/>
  <c r="G11" i="67"/>
  <c r="R11" i="67" s="1"/>
  <c r="BM52" i="93"/>
  <c r="BM56" i="93" s="1"/>
  <c r="AN14" i="114"/>
  <c r="AN15" i="114" s="1"/>
  <c r="AN21" i="93"/>
  <c r="AN22" i="93" s="1"/>
  <c r="AN36" i="93" s="1"/>
  <c r="AJ14" i="114"/>
  <c r="AJ15" i="114" s="1"/>
  <c r="AJ21" i="114" s="1"/>
  <c r="AJ21" i="93"/>
  <c r="AJ22" i="93" s="1"/>
  <c r="AJ36" i="93" s="1"/>
  <c r="AJ46" i="93" s="1"/>
  <c r="AL14" i="114"/>
  <c r="AL15" i="114" s="1"/>
  <c r="AL21" i="93"/>
  <c r="AL22" i="93" s="1"/>
  <c r="AL36" i="93" s="1"/>
  <c r="AL46" i="93" s="1"/>
  <c r="AF14" i="114"/>
  <c r="AF15" i="114" s="1"/>
  <c r="AF21" i="114" s="1"/>
  <c r="AF21" i="93"/>
  <c r="AF22" i="93" s="1"/>
  <c r="AF36" i="93" s="1"/>
  <c r="AF46" i="93" s="1"/>
  <c r="E25" i="67"/>
  <c r="N25" i="67" s="1"/>
  <c r="C25" i="67"/>
  <c r="C27" i="67"/>
  <c r="C15" i="67"/>
  <c r="H15" i="67"/>
  <c r="S15" i="67" s="1"/>
  <c r="F15" i="67"/>
  <c r="AB14" i="114"/>
  <c r="AB15" i="114" s="1"/>
  <c r="AB21" i="114" s="1"/>
  <c r="AB21" i="93"/>
  <c r="AB22" i="93" s="1"/>
  <c r="AB36" i="93" s="1"/>
  <c r="AB46" i="93" s="1"/>
  <c r="AY18" i="93"/>
  <c r="E14" i="67"/>
  <c r="N14" i="67" s="1"/>
  <c r="C14" i="67"/>
  <c r="H14" i="67"/>
  <c r="S14" i="67" s="1"/>
  <c r="F14" i="67"/>
  <c r="G15" i="67"/>
  <c r="R15" i="67" s="1"/>
  <c r="E13" i="67"/>
  <c r="N13" i="67" s="1"/>
  <c r="C13" i="67"/>
  <c r="H13" i="67"/>
  <c r="S13" i="67" s="1"/>
  <c r="F13" i="67"/>
  <c r="C32" i="67"/>
  <c r="C28" i="67"/>
  <c r="C24" i="67"/>
  <c r="C20" i="67"/>
  <c r="E16" i="67"/>
  <c r="N16" i="67" s="1"/>
  <c r="C16" i="67"/>
  <c r="H16" i="67"/>
  <c r="S16" i="67" s="1"/>
  <c r="F16" i="67"/>
  <c r="C12" i="67"/>
  <c r="H12" i="67"/>
  <c r="S12" i="67" s="1"/>
  <c r="F12" i="67"/>
  <c r="M8" i="67"/>
  <c r="AU14" i="114"/>
  <c r="AU15" i="114" s="1"/>
  <c r="AU21" i="114" s="1"/>
  <c r="AU21" i="93"/>
  <c r="AU22" i="93" s="1"/>
  <c r="AU36" i="93" s="1"/>
  <c r="AE14" i="114"/>
  <c r="AE15" i="114" s="1"/>
  <c r="AE46" i="114" s="1"/>
  <c r="AE52" i="114" s="1"/>
  <c r="AE56" i="114" s="1"/>
  <c r="AE21" i="93"/>
  <c r="AE22" i="93" s="1"/>
  <c r="AE36" i="93" s="1"/>
  <c r="AE46" i="93" s="1"/>
  <c r="AU19" i="93"/>
  <c r="E34" i="67"/>
  <c r="C34" i="67"/>
  <c r="B35" i="67"/>
  <c r="C18" i="67"/>
  <c r="AP14" i="114"/>
  <c r="AP15" i="114" s="1"/>
  <c r="AP21" i="114" s="1"/>
  <c r="AP21" i="93"/>
  <c r="AP22" i="93" s="1"/>
  <c r="AP36" i="93" s="1"/>
  <c r="AI14" i="114"/>
  <c r="AI15" i="114" s="1"/>
  <c r="AI46" i="114" s="1"/>
  <c r="AI52" i="114" s="1"/>
  <c r="AI56" i="114" s="1"/>
  <c r="AI21" i="93"/>
  <c r="AI22" i="93" s="1"/>
  <c r="AI36" i="93" s="1"/>
  <c r="AI46" i="93" s="1"/>
  <c r="BL19" i="93"/>
  <c r="E23" i="67"/>
  <c r="N23" i="67" s="1"/>
  <c r="C23" i="67"/>
  <c r="AR14" i="114"/>
  <c r="AR15" i="114" s="1"/>
  <c r="AR21" i="114" s="1"/>
  <c r="AR21" i="93"/>
  <c r="AR22" i="93" s="1"/>
  <c r="AR36" i="93" s="1"/>
  <c r="C30" i="67"/>
  <c r="AK14" i="114"/>
  <c r="AK15" i="114" s="1"/>
  <c r="AK21" i="114" s="1"/>
  <c r="AK21" i="93"/>
  <c r="AK22" i="93" s="1"/>
  <c r="AK36" i="93" s="1"/>
  <c r="AK46" i="93" s="1"/>
  <c r="G16" i="67"/>
  <c r="R16" i="67" s="1"/>
  <c r="AG14" i="114"/>
  <c r="AG15" i="114" s="1"/>
  <c r="AG21" i="114" s="1"/>
  <c r="AG21" i="93"/>
  <c r="AG22" i="93" s="1"/>
  <c r="AG36" i="93" s="1"/>
  <c r="AG46" i="93" s="1"/>
  <c r="C33" i="67"/>
  <c r="C17" i="67"/>
  <c r="AH14" i="114"/>
  <c r="AH15" i="114" s="1"/>
  <c r="AH46" i="114" s="1"/>
  <c r="AH52" i="114" s="1"/>
  <c r="AH56" i="114" s="1"/>
  <c r="AH21" i="93"/>
  <c r="AH22" i="93" s="1"/>
  <c r="AH36" i="93" s="1"/>
  <c r="AH46" i="93" s="1"/>
  <c r="AV40" i="2"/>
  <c r="AC19" i="93"/>
  <c r="AQ14" i="114"/>
  <c r="AQ15" i="114" s="1"/>
  <c r="AQ21" i="114" s="1"/>
  <c r="AQ21" i="93"/>
  <c r="AQ22" i="93" s="1"/>
  <c r="AQ36" i="93" s="1"/>
  <c r="AA14" i="114"/>
  <c r="AA15" i="114" s="1"/>
  <c r="AA46" i="114" s="1"/>
  <c r="AA52" i="114" s="1"/>
  <c r="AA56" i="114" s="1"/>
  <c r="AA21" i="93"/>
  <c r="AA22" i="93" s="1"/>
  <c r="AA36" i="93" s="1"/>
  <c r="AA46" i="93" s="1"/>
  <c r="AA19" i="93"/>
  <c r="E22" i="67"/>
  <c r="N22" i="67" s="1"/>
  <c r="C22" i="67"/>
  <c r="L34" i="67"/>
  <c r="W34" i="67" s="1"/>
  <c r="A35" i="67"/>
  <c r="AO14" i="114"/>
  <c r="AO15" i="114" s="1"/>
  <c r="AO21" i="114" s="1"/>
  <c r="AO21" i="93"/>
  <c r="AO22" i="93" s="1"/>
  <c r="AO36" i="93" s="1"/>
  <c r="Z14" i="114"/>
  <c r="Z15" i="114" s="1"/>
  <c r="Z21" i="114" s="1"/>
  <c r="Z21" i="93"/>
  <c r="Z22" i="93" s="1"/>
  <c r="C31" i="67"/>
  <c r="C19" i="67"/>
  <c r="C11" i="67"/>
  <c r="H11" i="67"/>
  <c r="S11" i="67" s="1"/>
  <c r="F11" i="67"/>
  <c r="C29" i="67"/>
  <c r="G13" i="67"/>
  <c r="R13" i="67" s="1"/>
  <c r="AS14" i="114"/>
  <c r="AS15" i="114" s="1"/>
  <c r="AS46" i="114" s="1"/>
  <c r="AS52" i="114" s="1"/>
  <c r="AS56" i="114" s="1"/>
  <c r="AS21" i="93"/>
  <c r="AS22" i="93" s="1"/>
  <c r="AS36" i="93" s="1"/>
  <c r="AC14" i="114"/>
  <c r="AC15" i="114" s="1"/>
  <c r="AC46" i="114" s="1"/>
  <c r="AC52" i="114" s="1"/>
  <c r="AC56" i="114" s="1"/>
  <c r="AC21" i="93"/>
  <c r="AC22" i="93" s="1"/>
  <c r="AC36" i="93" s="1"/>
  <c r="AC46" i="93" s="1"/>
  <c r="C21" i="67"/>
  <c r="E21" i="67"/>
  <c r="N21" i="67" s="1"/>
  <c r="BP57" i="114"/>
  <c r="BL57" i="114"/>
  <c r="BH57" i="114"/>
  <c r="BD57" i="114"/>
  <c r="AZ57" i="114"/>
  <c r="AV57" i="114"/>
  <c r="AR57" i="114"/>
  <c r="AN57" i="114"/>
  <c r="AJ57" i="114"/>
  <c r="AF57" i="114"/>
  <c r="AB57" i="114"/>
  <c r="BO57" i="114"/>
  <c r="BK57" i="114"/>
  <c r="BG57" i="114"/>
  <c r="BC57" i="114"/>
  <c r="AY57" i="114"/>
  <c r="AU57" i="114"/>
  <c r="AQ57" i="114"/>
  <c r="AM57" i="114"/>
  <c r="AI57" i="114"/>
  <c r="AE57" i="114"/>
  <c r="AA57" i="114"/>
  <c r="BN57" i="114"/>
  <c r="BJ57" i="114"/>
  <c r="BF57" i="114"/>
  <c r="BB57" i="114"/>
  <c r="AX57" i="114"/>
  <c r="AT57" i="114"/>
  <c r="AP57" i="114"/>
  <c r="AL57" i="114"/>
  <c r="AH57" i="114"/>
  <c r="AD57" i="114"/>
  <c r="Z57" i="114"/>
  <c r="BQ57" i="114"/>
  <c r="BM57" i="114"/>
  <c r="BI57" i="114"/>
  <c r="BE57" i="114"/>
  <c r="BA57" i="114"/>
  <c r="AW57" i="114"/>
  <c r="AS57" i="114"/>
  <c r="AO57" i="114"/>
  <c r="AK57" i="114"/>
  <c r="AG57" i="114"/>
  <c r="AC57" i="114"/>
  <c r="AT14" i="114"/>
  <c r="AT15" i="114" s="1"/>
  <c r="AT46" i="114" s="1"/>
  <c r="AT52" i="114" s="1"/>
  <c r="AT56" i="114" s="1"/>
  <c r="AT21" i="93"/>
  <c r="AT22" i="93" s="1"/>
  <c r="AT36" i="93" s="1"/>
  <c r="AD14" i="114"/>
  <c r="AD15" i="114" s="1"/>
  <c r="AD46" i="114" s="1"/>
  <c r="AD52" i="114" s="1"/>
  <c r="AD56" i="114" s="1"/>
  <c r="AD21" i="93"/>
  <c r="AD22" i="93" s="1"/>
  <c r="AD36" i="93" s="1"/>
  <c r="AD46" i="93" s="1"/>
  <c r="BE19" i="93"/>
  <c r="AL46" i="114"/>
  <c r="AL52" i="114" s="1"/>
  <c r="AL56" i="114" s="1"/>
  <c r="AK46" i="114"/>
  <c r="AK52" i="114" s="1"/>
  <c r="AK56" i="114" s="1"/>
  <c r="B71" i="114"/>
  <c r="B72" i="114" s="1"/>
  <c r="AB46" i="114"/>
  <c r="AB52" i="114" s="1"/>
  <c r="AB56" i="114" s="1"/>
  <c r="AE21" i="114"/>
  <c r="AL21" i="114"/>
  <c r="AN46" i="114"/>
  <c r="AN52" i="114" s="1"/>
  <c r="AN56" i="114" s="1"/>
  <c r="AN21" i="114"/>
  <c r="AM14" i="114"/>
  <c r="AM15" i="114" s="1"/>
  <c r="AM21" i="114" s="1"/>
  <c r="AM21" i="93"/>
  <c r="AM22" i="93" s="1"/>
  <c r="AM36" i="93" s="1"/>
  <c r="AZ18" i="93"/>
  <c r="AZ19" i="93"/>
  <c r="BC18" i="93"/>
  <c r="C26" i="67"/>
  <c r="C10" i="67"/>
  <c r="H10" i="67"/>
  <c r="F10" i="67"/>
  <c r="Z41" i="113"/>
  <c r="R10" i="67"/>
  <c r="BP95" i="115" l="1"/>
  <c r="BL95" i="115"/>
  <c r="AA95" i="115"/>
  <c r="BN95" i="115"/>
  <c r="AC95" i="115"/>
  <c r="AF95" i="115"/>
  <c r="AE95" i="115"/>
  <c r="Z95" i="115"/>
  <c r="AB95" i="115"/>
  <c r="AD95" i="115"/>
  <c r="BO95" i="115"/>
  <c r="BQ95" i="115"/>
  <c r="BK95" i="115"/>
  <c r="BM95" i="115"/>
  <c r="BQ56" i="115"/>
  <c r="BQ55" i="115"/>
  <c r="AP66" i="115"/>
  <c r="BQ49" i="115"/>
  <c r="BQ50" i="115"/>
  <c r="AP67" i="115"/>
  <c r="BQ54" i="115"/>
  <c r="BQ51" i="115"/>
  <c r="AP68" i="115"/>
  <c r="AN67" i="115"/>
  <c r="J17" i="67"/>
  <c r="U17" i="67" s="1"/>
  <c r="AO74" i="26"/>
  <c r="AN76" i="26"/>
  <c r="J19" i="67"/>
  <c r="U19" i="67" s="1"/>
  <c r="AM124" i="2"/>
  <c r="AM16" i="116" s="1"/>
  <c r="AM18" i="116" s="1"/>
  <c r="AM19" i="116" s="1"/>
  <c r="AM120" i="26"/>
  <c r="AM111" i="26"/>
  <c r="AM107" i="26"/>
  <c r="AM121" i="26"/>
  <c r="AM98" i="26"/>
  <c r="AM102" i="26"/>
  <c r="AM96" i="26"/>
  <c r="AM99" i="26"/>
  <c r="AM97" i="26"/>
  <c r="AM95" i="26"/>
  <c r="AM43" i="93" s="1"/>
  <c r="AM103" i="26"/>
  <c r="AM94" i="26"/>
  <c r="AM93" i="26"/>
  <c r="AM42" i="93" s="1"/>
  <c r="AM46" i="93" s="1"/>
  <c r="J21" i="67"/>
  <c r="U21" i="67" s="1"/>
  <c r="AG36" i="113"/>
  <c r="AS36" i="113"/>
  <c r="AS37" i="113" s="1"/>
  <c r="Q13" i="67"/>
  <c r="Q14" i="67"/>
  <c r="Q11" i="67"/>
  <c r="Q16" i="67"/>
  <c r="Q12" i="67"/>
  <c r="Q15" i="67"/>
  <c r="AJ36" i="113"/>
  <c r="AJ37" i="113" s="1"/>
  <c r="G20" i="67" s="1"/>
  <c r="R20" i="67" s="1"/>
  <c r="AF36" i="113"/>
  <c r="AT36" i="113"/>
  <c r="AT37" i="113" s="1"/>
  <c r="AT41" i="113" s="1"/>
  <c r="AC36" i="113"/>
  <c r="AN32" i="93"/>
  <c r="AN37" i="93" s="1"/>
  <c r="AS21" i="114"/>
  <c r="BA19" i="93"/>
  <c r="BO18" i="93"/>
  <c r="AW19" i="93"/>
  <c r="AS18" i="93"/>
  <c r="AC101" i="115"/>
  <c r="AC103" i="115" s="1"/>
  <c r="T13" i="67" s="1"/>
  <c r="AA36" i="113"/>
  <c r="BD18" i="93"/>
  <c r="AH36" i="113"/>
  <c r="AH37" i="113" s="1"/>
  <c r="AH41" i="113" s="1"/>
  <c r="AQ36" i="113"/>
  <c r="AQ37" i="113" s="1"/>
  <c r="G27" i="67" s="1"/>
  <c r="R27" i="67" s="1"/>
  <c r="AG19" i="93"/>
  <c r="AW82" i="2"/>
  <c r="AV19" i="113"/>
  <c r="AV34" i="113" s="1"/>
  <c r="AB93" i="115"/>
  <c r="AA93" i="115"/>
  <c r="AP69" i="115"/>
  <c r="AE93" i="115"/>
  <c r="Z93" i="115"/>
  <c r="AU46" i="114"/>
  <c r="AU52" i="114" s="1"/>
  <c r="AU56" i="114" s="1"/>
  <c r="AU58" i="114" s="1"/>
  <c r="AU62" i="114" s="1"/>
  <c r="AU63" i="114" s="1"/>
  <c r="AQ46" i="114"/>
  <c r="AQ52" i="114" s="1"/>
  <c r="AQ56" i="114" s="1"/>
  <c r="AQ58" i="114" s="1"/>
  <c r="AQ62" i="114" s="1"/>
  <c r="AQ63" i="114" s="1"/>
  <c r="AQ19" i="93"/>
  <c r="BK18" i="93"/>
  <c r="AC21" i="114"/>
  <c r="AC31" i="114" s="1"/>
  <c r="AC35" i="114" s="1"/>
  <c r="AH21" i="114"/>
  <c r="AH27" i="114" s="1"/>
  <c r="AE58" i="114"/>
  <c r="AE62" i="114" s="1"/>
  <c r="AE63" i="114" s="1"/>
  <c r="AP46" i="114"/>
  <c r="AP52" i="114" s="1"/>
  <c r="AP56" i="114" s="1"/>
  <c r="AP58" i="114" s="1"/>
  <c r="AP62" i="114" s="1"/>
  <c r="AP63" i="114" s="1"/>
  <c r="BO19" i="93"/>
  <c r="AF46" i="114"/>
  <c r="AF52" i="114" s="1"/>
  <c r="AF56" i="114" s="1"/>
  <c r="AF58" i="114" s="1"/>
  <c r="AF62" i="114" s="1"/>
  <c r="AF63" i="114" s="1"/>
  <c r="AS58" i="114"/>
  <c r="AS62" i="114" s="1"/>
  <c r="AS63" i="114" s="1"/>
  <c r="AX19" i="93"/>
  <c r="AQ18" i="93"/>
  <c r="AQ32" i="93" s="1"/>
  <c r="AQ37" i="93" s="1"/>
  <c r="AG46" i="114"/>
  <c r="AG52" i="114" s="1"/>
  <c r="AG56" i="114" s="1"/>
  <c r="AG58" i="114" s="1"/>
  <c r="AG62" i="114" s="1"/>
  <c r="AG63" i="114" s="1"/>
  <c r="AN58" i="114"/>
  <c r="AN62" i="114" s="1"/>
  <c r="AN63" i="114" s="1"/>
  <c r="AU33" i="93"/>
  <c r="AU38" i="93" s="1"/>
  <c r="BD19" i="93"/>
  <c r="AW18" i="93"/>
  <c r="BG19" i="93"/>
  <c r="C35" i="17"/>
  <c r="AN37" i="113"/>
  <c r="G24" i="67" s="1"/>
  <c r="R24" i="67" s="1"/>
  <c r="AK37" i="113"/>
  <c r="AK41" i="113" s="1"/>
  <c r="AJ46" i="114"/>
  <c r="AJ52" i="114" s="1"/>
  <c r="AJ56" i="114" s="1"/>
  <c r="AJ58" i="114" s="1"/>
  <c r="AJ62" i="114" s="1"/>
  <c r="AJ63" i="114" s="1"/>
  <c r="AE18" i="93"/>
  <c r="AE32" i="93" s="1"/>
  <c r="AE37" i="93" s="1"/>
  <c r="AE47" i="93" s="1"/>
  <c r="AG18" i="93"/>
  <c r="C40" i="17"/>
  <c r="D9" i="65" s="1"/>
  <c r="J9" i="65" s="1"/>
  <c r="AK18" i="93"/>
  <c r="AK32" i="93" s="1"/>
  <c r="AK37" i="93" s="1"/>
  <c r="AK47" i="93" s="1"/>
  <c r="AD21" i="114"/>
  <c r="AD31" i="114" s="1"/>
  <c r="AD35" i="114" s="1"/>
  <c r="AL58" i="114"/>
  <c r="AL62" i="114" s="1"/>
  <c r="AL63" i="114" s="1"/>
  <c r="AN19" i="93"/>
  <c r="AN33" i="93" s="1"/>
  <c r="AN38" i="93" s="1"/>
  <c r="AR19" i="93"/>
  <c r="AK19" i="93"/>
  <c r="AK33" i="93" s="1"/>
  <c r="AK38" i="93" s="1"/>
  <c r="AK48" i="93" s="1"/>
  <c r="BM18" i="93"/>
  <c r="BK19" i="93"/>
  <c r="AI19" i="93"/>
  <c r="AI33" i="93" s="1"/>
  <c r="AI38" i="93" s="1"/>
  <c r="AI48" i="93" s="1"/>
  <c r="AO33" i="93"/>
  <c r="AO38" i="93" s="1"/>
  <c r="AB18" i="93"/>
  <c r="AB32" i="93" s="1"/>
  <c r="AB37" i="93" s="1"/>
  <c r="AB47" i="93" s="1"/>
  <c r="AJ18" i="93"/>
  <c r="AJ32" i="93" s="1"/>
  <c r="AJ37" i="93" s="1"/>
  <c r="AJ47" i="93" s="1"/>
  <c r="BP18" i="93"/>
  <c r="AS19" i="93"/>
  <c r="AS33" i="93" s="1"/>
  <c r="AS38" i="93" s="1"/>
  <c r="AM18" i="93"/>
  <c r="AM32" i="93" s="1"/>
  <c r="AM37" i="93" s="1"/>
  <c r="AJ19" i="93"/>
  <c r="AJ33" i="93" s="1"/>
  <c r="AJ38" i="93" s="1"/>
  <c r="AJ48" i="93" s="1"/>
  <c r="AJ49" i="93" s="1"/>
  <c r="AJ51" i="93" s="1"/>
  <c r="AJ52" i="93" s="1"/>
  <c r="BP19" i="93"/>
  <c r="AR46" i="114"/>
  <c r="AR52" i="114" s="1"/>
  <c r="AR56" i="114" s="1"/>
  <c r="AR58" i="114" s="1"/>
  <c r="AR62" i="114" s="1"/>
  <c r="AR63" i="114" s="1"/>
  <c r="AO46" i="114"/>
  <c r="AO52" i="114" s="1"/>
  <c r="AO56" i="114" s="1"/>
  <c r="AO58" i="114" s="1"/>
  <c r="AO62" i="114" s="1"/>
  <c r="AO63" i="114" s="1"/>
  <c r="AO18" i="93"/>
  <c r="AO32" i="93" s="1"/>
  <c r="AO37" i="93" s="1"/>
  <c r="AV19" i="93"/>
  <c r="BG18" i="93"/>
  <c r="BI18" i="93"/>
  <c r="AI18" i="93"/>
  <c r="AI32" i="93" s="1"/>
  <c r="AI37" i="93" s="1"/>
  <c r="AI47" i="93" s="1"/>
  <c r="AB19" i="93"/>
  <c r="AB33" i="93" s="1"/>
  <c r="AB38" i="93" s="1"/>
  <c r="AB48" i="93" s="1"/>
  <c r="BH19" i="93"/>
  <c r="AF18" i="93"/>
  <c r="AF32" i="93" s="1"/>
  <c r="AF37" i="93" s="1"/>
  <c r="AF47" i="93" s="1"/>
  <c r="AT21" i="114"/>
  <c r="AT27" i="114" s="1"/>
  <c r="AP75" i="114"/>
  <c r="AR37" i="113"/>
  <c r="G28" i="67" s="1"/>
  <c r="R28" i="67" s="1"/>
  <c r="AL37" i="113"/>
  <c r="G22" i="67" s="1"/>
  <c r="R22" i="67" s="1"/>
  <c r="AI37" i="113"/>
  <c r="AI41" i="113" s="1"/>
  <c r="AP37" i="113"/>
  <c r="AP41" i="113" s="1"/>
  <c r="AU37" i="113"/>
  <c r="G31" i="67" s="1"/>
  <c r="R31" i="67" s="1"/>
  <c r="AM37" i="113"/>
  <c r="AM41" i="113" s="1"/>
  <c r="BL93" i="115"/>
  <c r="BL99" i="115" s="1"/>
  <c r="BL103" i="115" s="1"/>
  <c r="BK93" i="115"/>
  <c r="BK99" i="115" s="1"/>
  <c r="BK103" i="115" s="1"/>
  <c r="BM93" i="115"/>
  <c r="BM99" i="115" s="1"/>
  <c r="BM103" i="115" s="1"/>
  <c r="BQ93" i="115"/>
  <c r="BQ99" i="115" s="1"/>
  <c r="BQ103" i="115" s="1"/>
  <c r="BN93" i="115"/>
  <c r="BN99" i="115" s="1"/>
  <c r="BN103" i="115" s="1"/>
  <c r="AF93" i="115"/>
  <c r="I13" i="67"/>
  <c r="K13" i="67" s="1"/>
  <c r="BP93" i="115"/>
  <c r="BP99" i="115" s="1"/>
  <c r="BP103" i="115" s="1"/>
  <c r="AD93" i="115"/>
  <c r="BO93" i="115"/>
  <c r="BO99" i="115" s="1"/>
  <c r="BO103" i="115" s="1"/>
  <c r="M26" i="67"/>
  <c r="M18" i="67"/>
  <c r="M16" i="67"/>
  <c r="M22" i="67"/>
  <c r="M30" i="67"/>
  <c r="M27" i="67"/>
  <c r="M29" i="67"/>
  <c r="M19" i="67"/>
  <c r="M33" i="67"/>
  <c r="M20" i="67"/>
  <c r="M28" i="67"/>
  <c r="M13" i="67"/>
  <c r="M11" i="67"/>
  <c r="M31" i="67"/>
  <c r="M17" i="67"/>
  <c r="M12" i="67"/>
  <c r="M24" i="67"/>
  <c r="M32" i="67"/>
  <c r="M10" i="67"/>
  <c r="M21" i="67"/>
  <c r="M23" i="67"/>
  <c r="M14" i="67"/>
  <c r="M15" i="67"/>
  <c r="M25" i="67"/>
  <c r="AP41" i="115"/>
  <c r="AP18" i="115"/>
  <c r="AP61" i="115" s="1"/>
  <c r="Z19" i="115"/>
  <c r="Z18" i="115"/>
  <c r="AL19" i="115"/>
  <c r="AL66" i="115" s="1"/>
  <c r="AL18" i="115"/>
  <c r="AL61" i="115" s="1"/>
  <c r="AQ19" i="115"/>
  <c r="AQ67" i="115" s="1"/>
  <c r="AQ18" i="115"/>
  <c r="AQ62" i="115" s="1"/>
  <c r="AN18" i="115"/>
  <c r="AN61" i="115" s="1"/>
  <c r="AN19" i="115"/>
  <c r="AN66" i="115" s="1"/>
  <c r="AG19" i="115"/>
  <c r="AG67" i="115" s="1"/>
  <c r="AG18" i="115"/>
  <c r="AG62" i="115" s="1"/>
  <c r="BM19" i="115"/>
  <c r="BM18" i="115"/>
  <c r="BF19" i="93"/>
  <c r="BF18" i="93"/>
  <c r="BB18" i="93"/>
  <c r="BB19" i="93"/>
  <c r="AI19" i="115"/>
  <c r="AI67" i="115" s="1"/>
  <c r="AI18" i="115"/>
  <c r="AI61" i="115" s="1"/>
  <c r="BO19" i="115"/>
  <c r="BO18" i="115"/>
  <c r="AV19" i="115"/>
  <c r="AV18" i="115"/>
  <c r="AO19" i="115"/>
  <c r="AO66" i="115" s="1"/>
  <c r="AO18" i="115"/>
  <c r="AO61" i="115" s="1"/>
  <c r="AV17" i="113"/>
  <c r="AW64" i="2"/>
  <c r="BN19" i="115"/>
  <c r="BN18" i="115"/>
  <c r="BC19" i="115"/>
  <c r="BC18" i="115"/>
  <c r="AZ18" i="115"/>
  <c r="AZ19" i="115"/>
  <c r="AC19" i="115"/>
  <c r="AC66" i="115" s="1"/>
  <c r="AC18" i="115"/>
  <c r="AC62" i="115" s="1"/>
  <c r="AQ33" i="93"/>
  <c r="AQ38" i="93" s="1"/>
  <c r="Z19" i="93"/>
  <c r="Z33" i="93" s="1"/>
  <c r="Z38" i="93" s="1"/>
  <c r="Z48" i="93" s="1"/>
  <c r="Z18" i="93"/>
  <c r="Z32" i="93" s="1"/>
  <c r="Z37" i="93" s="1"/>
  <c r="Z47" i="93" s="1"/>
  <c r="AL18" i="93"/>
  <c r="AL32" i="93" s="1"/>
  <c r="AL37" i="93" s="1"/>
  <c r="AL47" i="93" s="1"/>
  <c r="AL19" i="93"/>
  <c r="AL33" i="93" s="1"/>
  <c r="AL38" i="93" s="1"/>
  <c r="AL48" i="93" s="1"/>
  <c r="AH19" i="115"/>
  <c r="AH68" i="115" s="1"/>
  <c r="AH18" i="115"/>
  <c r="AH62" i="115" s="1"/>
  <c r="AE19" i="115"/>
  <c r="AE67" i="115" s="1"/>
  <c r="AE18" i="115"/>
  <c r="AE62" i="115" s="1"/>
  <c r="BK19" i="115"/>
  <c r="BK18" i="115"/>
  <c r="AR18" i="115"/>
  <c r="AR63" i="115" s="1"/>
  <c r="AR19" i="115"/>
  <c r="AR68" i="115" s="1"/>
  <c r="AK19" i="115"/>
  <c r="AK68" i="115" s="1"/>
  <c r="AK18" i="115"/>
  <c r="AK62" i="115" s="1"/>
  <c r="BJ19" i="115"/>
  <c r="BJ18" i="115"/>
  <c r="BN19" i="93"/>
  <c r="BN18" i="93"/>
  <c r="BQ19" i="115"/>
  <c r="BQ18" i="115"/>
  <c r="AA19" i="115"/>
  <c r="AA18" i="115"/>
  <c r="BG19" i="115"/>
  <c r="BG18" i="115"/>
  <c r="BD18" i="115"/>
  <c r="BD19" i="115"/>
  <c r="AW19" i="115"/>
  <c r="AW18" i="115"/>
  <c r="AP19" i="93"/>
  <c r="AP33" i="93" s="1"/>
  <c r="AP38" i="93" s="1"/>
  <c r="AP18" i="93"/>
  <c r="AP32" i="93" s="1"/>
  <c r="AP37" i="93" s="1"/>
  <c r="AH19" i="93"/>
  <c r="AH33" i="93" s="1"/>
  <c r="AH38" i="93" s="1"/>
  <c r="AH48" i="93" s="1"/>
  <c r="AH18" i="93"/>
  <c r="AH32" i="93" s="1"/>
  <c r="AH37" i="93" s="1"/>
  <c r="AH47" i="93" s="1"/>
  <c r="BJ18" i="93"/>
  <c r="BJ19" i="93"/>
  <c r="AD19" i="115"/>
  <c r="AD68" i="115" s="1"/>
  <c r="AD18" i="115"/>
  <c r="AD61" i="115" s="1"/>
  <c r="AX19" i="115"/>
  <c r="AX18" i="115"/>
  <c r="AY19" i="115"/>
  <c r="AY18" i="115"/>
  <c r="AF19" i="115"/>
  <c r="AF66" i="115" s="1"/>
  <c r="AF18" i="115"/>
  <c r="AF63" i="115" s="1"/>
  <c r="BL19" i="115"/>
  <c r="BL18" i="115"/>
  <c r="BE19" i="115"/>
  <c r="BE18" i="115"/>
  <c r="BI19" i="115"/>
  <c r="BI18" i="115"/>
  <c r="AT19" i="115"/>
  <c r="AT67" i="115" s="1"/>
  <c r="AT18" i="115"/>
  <c r="AT63" i="115" s="1"/>
  <c r="AM19" i="115"/>
  <c r="AM66" i="115" s="1"/>
  <c r="AM18" i="115"/>
  <c r="AM61" i="115" s="1"/>
  <c r="AJ18" i="115"/>
  <c r="AJ61" i="115" s="1"/>
  <c r="AJ19" i="115"/>
  <c r="AJ66" i="115" s="1"/>
  <c r="BP18" i="115"/>
  <c r="BP19" i="115"/>
  <c r="AS19" i="115"/>
  <c r="AS66" i="115" s="1"/>
  <c r="AS18" i="115"/>
  <c r="AS61" i="115" s="1"/>
  <c r="BQ19" i="93"/>
  <c r="BQ18" i="93"/>
  <c r="BF19" i="115"/>
  <c r="BF18" i="115"/>
  <c r="BB19" i="115"/>
  <c r="BB18" i="115"/>
  <c r="AU19" i="115"/>
  <c r="AU67" i="115" s="1"/>
  <c r="AU18" i="115"/>
  <c r="AU63" i="115" s="1"/>
  <c r="AB18" i="115"/>
  <c r="AB63" i="115" s="1"/>
  <c r="AB19" i="115"/>
  <c r="AB67" i="115" s="1"/>
  <c r="BH18" i="115"/>
  <c r="BH19" i="115"/>
  <c r="BA19" i="115"/>
  <c r="BA18" i="115"/>
  <c r="AD18" i="93"/>
  <c r="AD32" i="93" s="1"/>
  <c r="AD37" i="93" s="1"/>
  <c r="AD47" i="93" s="1"/>
  <c r="AD19" i="93"/>
  <c r="AT18" i="93"/>
  <c r="AT32" i="93" s="1"/>
  <c r="AT37" i="93" s="1"/>
  <c r="AT19" i="93"/>
  <c r="AT33" i="93" s="1"/>
  <c r="AT38" i="93" s="1"/>
  <c r="AC58" i="114"/>
  <c r="AC62" i="114" s="1"/>
  <c r="AC63" i="114" s="1"/>
  <c r="AA58" i="114"/>
  <c r="AA62" i="114" s="1"/>
  <c r="AA63" i="114" s="1"/>
  <c r="AH58" i="114"/>
  <c r="AH62" i="114" s="1"/>
  <c r="AH63" i="114" s="1"/>
  <c r="AO37" i="113"/>
  <c r="AB58" i="114"/>
  <c r="AB62" i="114" s="1"/>
  <c r="AB63" i="114" s="1"/>
  <c r="AD33" i="93"/>
  <c r="AD38" i="93" s="1"/>
  <c r="AD48" i="93" s="1"/>
  <c r="AX14" i="113"/>
  <c r="AX32" i="113" s="1"/>
  <c r="AG37" i="113"/>
  <c r="AG41" i="113" s="1"/>
  <c r="G18" i="67"/>
  <c r="R18" i="67" s="1"/>
  <c r="AF75" i="114"/>
  <c r="AA21" i="114"/>
  <c r="AA27" i="114" s="1"/>
  <c r="AT58" i="114"/>
  <c r="AT62" i="114" s="1"/>
  <c r="AT63" i="114" s="1"/>
  <c r="AA33" i="93"/>
  <c r="AA38" i="93" s="1"/>
  <c r="AA48" i="93" s="1"/>
  <c r="AQ76" i="114"/>
  <c r="AP76" i="114"/>
  <c r="AI58" i="114"/>
  <c r="AI62" i="114" s="1"/>
  <c r="AI63" i="114" s="1"/>
  <c r="AR33" i="93"/>
  <c r="AR38" i="93" s="1"/>
  <c r="AG75" i="114"/>
  <c r="AO76" i="114"/>
  <c r="Z36" i="93"/>
  <c r="Z46" i="93" s="1"/>
  <c r="AM33" i="93"/>
  <c r="AM38" i="93" s="1"/>
  <c r="AM48" i="93" s="1"/>
  <c r="AM76" i="114"/>
  <c r="AE75" i="114"/>
  <c r="AK58" i="114"/>
  <c r="AK62" i="114" s="1"/>
  <c r="AK63" i="114" s="1"/>
  <c r="AJ76" i="114"/>
  <c r="AM31" i="114"/>
  <c r="AM35" i="114" s="1"/>
  <c r="AM27" i="114"/>
  <c r="Z27" i="114"/>
  <c r="Z31" i="114"/>
  <c r="Z35" i="114" s="1"/>
  <c r="N10" i="67"/>
  <c r="AV43" i="2"/>
  <c r="AV21" i="115" s="1"/>
  <c r="AV22" i="115" s="1"/>
  <c r="AW40" i="2"/>
  <c r="AI75" i="114"/>
  <c r="AK31" i="114"/>
  <c r="AK35" i="114" s="1"/>
  <c r="AK27" i="114"/>
  <c r="AH31" i="114"/>
  <c r="AH35" i="114" s="1"/>
  <c r="AE31" i="114"/>
  <c r="AE35" i="114" s="1"/>
  <c r="AE27" i="114"/>
  <c r="AU31" i="114"/>
  <c r="AU35" i="114" s="1"/>
  <c r="AU27" i="114"/>
  <c r="Z46" i="114"/>
  <c r="Z52" i="114" s="1"/>
  <c r="Z56" i="114" s="1"/>
  <c r="Z58" i="114" s="1"/>
  <c r="Z62" i="114" s="1"/>
  <c r="Z63" i="114" s="1"/>
  <c r="AD58" i="114"/>
  <c r="AD62" i="114" s="1"/>
  <c r="AD63" i="114" s="1"/>
  <c r="AI76" i="114"/>
  <c r="AN76" i="114"/>
  <c r="AC76" i="114"/>
  <c r="AS76" i="114"/>
  <c r="AD76" i="114"/>
  <c r="AT76" i="114"/>
  <c r="E35" i="67"/>
  <c r="C35" i="67"/>
  <c r="B36" i="67"/>
  <c r="AR32" i="93"/>
  <c r="AR37" i="93" s="1"/>
  <c r="AG32" i="93"/>
  <c r="AG37" i="93" s="1"/>
  <c r="AG47" i="93" s="1"/>
  <c r="AK75" i="114"/>
  <c r="AM75" i="114"/>
  <c r="AN75" i="114"/>
  <c r="AJ75" i="114"/>
  <c r="AD75" i="114"/>
  <c r="AT75" i="114"/>
  <c r="AF33" i="93"/>
  <c r="AF38" i="93" s="1"/>
  <c r="AF48" i="93" s="1"/>
  <c r="AN31" i="114"/>
  <c r="AN35" i="114" s="1"/>
  <c r="AN27" i="114"/>
  <c r="AR31" i="114"/>
  <c r="AR35" i="114" s="1"/>
  <c r="AR27" i="114"/>
  <c r="S10" i="67"/>
  <c r="AM46" i="114"/>
  <c r="AM52" i="114" s="1"/>
  <c r="AM56" i="114" s="1"/>
  <c r="AM58" i="114" s="1"/>
  <c r="AM62" i="114" s="1"/>
  <c r="AM63" i="114" s="1"/>
  <c r="AO31" i="114"/>
  <c r="AO35" i="114" s="1"/>
  <c r="AO27" i="114"/>
  <c r="AL27" i="114"/>
  <c r="AL31" i="114"/>
  <c r="AL35" i="114" s="1"/>
  <c r="AI21" i="114"/>
  <c r="AA32" i="93"/>
  <c r="AA37" i="93" s="1"/>
  <c r="AA47" i="93" s="1"/>
  <c r="AC32" i="93"/>
  <c r="AC37" i="93" s="1"/>
  <c r="AC47" i="93" s="1"/>
  <c r="AE76" i="114"/>
  <c r="AB76" i="114"/>
  <c r="AR76" i="114"/>
  <c r="AG76" i="114"/>
  <c r="AH76" i="114"/>
  <c r="M34" i="67"/>
  <c r="AG33" i="93"/>
  <c r="AG38" i="93" s="1"/>
  <c r="AG48" i="93" s="1"/>
  <c r="AQ75" i="114"/>
  <c r="AR75" i="114"/>
  <c r="AS75" i="114"/>
  <c r="AO75" i="114"/>
  <c r="AH75" i="114"/>
  <c r="AG31" i="114"/>
  <c r="AG35" i="114" s="1"/>
  <c r="AG27" i="114"/>
  <c r="AQ31" i="114"/>
  <c r="AQ35" i="114" s="1"/>
  <c r="AQ27" i="114"/>
  <c r="AS32" i="93"/>
  <c r="AS37" i="93" s="1"/>
  <c r="Z76" i="114"/>
  <c r="Q10" i="67"/>
  <c r="AF31" i="114"/>
  <c r="AF35" i="114" s="1"/>
  <c r="AF27" i="114"/>
  <c r="AJ31" i="114"/>
  <c r="AJ35" i="114" s="1"/>
  <c r="AJ27" i="114"/>
  <c r="AB31" i="114"/>
  <c r="AB35" i="114" s="1"/>
  <c r="AB27" i="114"/>
  <c r="AS31" i="114"/>
  <c r="AS35" i="114" s="1"/>
  <c r="AS27" i="114"/>
  <c r="AP27" i="114"/>
  <c r="AP31" i="114"/>
  <c r="AP35" i="114" s="1"/>
  <c r="L35" i="67"/>
  <c r="W35" i="67" s="1"/>
  <c r="A36" i="67"/>
  <c r="AC33" i="93"/>
  <c r="AC38" i="93" s="1"/>
  <c r="AC48" i="93" s="1"/>
  <c r="AA76" i="114"/>
  <c r="AU76" i="114"/>
  <c r="AF76" i="114"/>
  <c r="AK76" i="114"/>
  <c r="AL76" i="114"/>
  <c r="N34" i="67"/>
  <c r="AE33" i="93"/>
  <c r="AE38" i="93" s="1"/>
  <c r="AE48" i="93" s="1"/>
  <c r="AA75" i="114"/>
  <c r="AA80" i="114" s="1"/>
  <c r="AA81" i="114" s="1"/>
  <c r="AB75" i="114"/>
  <c r="AC75" i="114"/>
  <c r="Z75" i="114"/>
  <c r="AU75" i="114"/>
  <c r="AL75" i="114"/>
  <c r="AS71" i="115" l="1"/>
  <c r="AH66" i="115"/>
  <c r="AP62" i="115"/>
  <c r="AP72" i="115" s="1"/>
  <c r="AP84" i="115" s="1"/>
  <c r="AU68" i="115"/>
  <c r="AU73" i="115" s="1"/>
  <c r="AS68" i="115"/>
  <c r="AR73" i="115"/>
  <c r="AG72" i="115"/>
  <c r="AG84" i="115" s="1"/>
  <c r="AQ72" i="115"/>
  <c r="AH67" i="115"/>
  <c r="AH72" i="115" s="1"/>
  <c r="AS67" i="115"/>
  <c r="AD66" i="115"/>
  <c r="AD71" i="115" s="1"/>
  <c r="AB61" i="115"/>
  <c r="AC63" i="115"/>
  <c r="AC61" i="115"/>
  <c r="AC71" i="115" s="1"/>
  <c r="AO71" i="115"/>
  <c r="AL71" i="115"/>
  <c r="AP71" i="115"/>
  <c r="AP83" i="115" s="1"/>
  <c r="AF67" i="115"/>
  <c r="AT61" i="115"/>
  <c r="AF68" i="115"/>
  <c r="AF73" i="115" s="1"/>
  <c r="AH61" i="115"/>
  <c r="AJ62" i="115"/>
  <c r="AE66" i="115"/>
  <c r="AG61" i="115"/>
  <c r="AR61" i="115"/>
  <c r="AU66" i="115"/>
  <c r="AL62" i="115"/>
  <c r="AG66" i="115"/>
  <c r="AJ68" i="115"/>
  <c r="AM67" i="115"/>
  <c r="AO63" i="115"/>
  <c r="AJ71" i="115"/>
  <c r="AM71" i="115"/>
  <c r="AE72" i="115"/>
  <c r="AE84" i="115" s="1"/>
  <c r="AN71" i="115"/>
  <c r="AB66" i="115"/>
  <c r="AO67" i="115"/>
  <c r="AN62" i="115"/>
  <c r="AN72" i="115" s="1"/>
  <c r="AF61" i="115"/>
  <c r="AF71" i="115" s="1"/>
  <c r="AF83" i="115" s="1"/>
  <c r="AT62" i="115"/>
  <c r="AT72" i="115" s="1"/>
  <c r="AN63" i="115"/>
  <c r="AR66" i="115"/>
  <c r="AB68" i="115"/>
  <c r="AB73" i="115" s="1"/>
  <c r="AI63" i="115"/>
  <c r="AM63" i="115"/>
  <c r="AQ63" i="115"/>
  <c r="AH63" i="115"/>
  <c r="AH73" i="115" s="1"/>
  <c r="AL68" i="115"/>
  <c r="AG68" i="115"/>
  <c r="AI68" i="115"/>
  <c r="AM68" i="115"/>
  <c r="AQ68" i="115"/>
  <c r="AT68" i="115"/>
  <c r="AT73" i="115" s="1"/>
  <c r="AL67" i="115"/>
  <c r="AI62" i="115"/>
  <c r="AI72" i="115" s="1"/>
  <c r="AD63" i="115"/>
  <c r="AD73" i="115" s="1"/>
  <c r="AU62" i="115"/>
  <c r="AU72" i="115" s="1"/>
  <c r="AP63" i="115"/>
  <c r="AP73" i="115" s="1"/>
  <c r="AP85" i="115" s="1"/>
  <c r="AC67" i="115"/>
  <c r="AC72" i="115" s="1"/>
  <c r="AB62" i="115"/>
  <c r="AB72" i="115" s="1"/>
  <c r="AD62" i="115"/>
  <c r="AF62" i="115"/>
  <c r="AU61" i="115"/>
  <c r="AE61" i="115"/>
  <c r="AR62" i="115"/>
  <c r="AC68" i="115"/>
  <c r="AO62" i="115"/>
  <c r="AR67" i="115"/>
  <c r="AI66" i="115"/>
  <c r="AI71" i="115" s="1"/>
  <c r="AD67" i="115"/>
  <c r="AS62" i="115"/>
  <c r="AJ67" i="115"/>
  <c r="AQ66" i="115"/>
  <c r="AK66" i="115"/>
  <c r="AJ63" i="115"/>
  <c r="AE68" i="115"/>
  <c r="AL63" i="115"/>
  <c r="AN68" i="115"/>
  <c r="AM62" i="115"/>
  <c r="AM72" i="115" s="1"/>
  <c r="AT66" i="115"/>
  <c r="AT71" i="115" s="1"/>
  <c r="AK63" i="115"/>
  <c r="AK73" i="115" s="1"/>
  <c r="AQ61" i="115"/>
  <c r="AK61" i="115"/>
  <c r="AG63" i="115"/>
  <c r="AE63" i="115"/>
  <c r="AO68" i="115"/>
  <c r="AK67" i="115"/>
  <c r="AK72" i="115" s="1"/>
  <c r="AS63" i="115"/>
  <c r="AN124" i="2"/>
  <c r="AN16" i="116" s="1"/>
  <c r="AN18" i="116" s="1"/>
  <c r="AN19" i="116" s="1"/>
  <c r="AN111" i="26"/>
  <c r="AN103" i="26"/>
  <c r="AN121" i="26"/>
  <c r="AN98" i="26"/>
  <c r="AN102" i="26"/>
  <c r="AN97" i="26"/>
  <c r="AN107" i="26"/>
  <c r="AN99" i="26"/>
  <c r="AN95" i="26"/>
  <c r="AN43" i="93" s="1"/>
  <c r="AN94" i="26"/>
  <c r="AN93" i="26"/>
  <c r="AN42" i="93" s="1"/>
  <c r="AN46" i="93" s="1"/>
  <c r="AN120" i="26"/>
  <c r="AN96" i="26"/>
  <c r="AP74" i="26"/>
  <c r="AO76" i="26"/>
  <c r="AM47" i="93"/>
  <c r="AM49" i="93" s="1"/>
  <c r="AM51" i="93" s="1"/>
  <c r="AM52" i="93" s="1"/>
  <c r="AN48" i="93"/>
  <c r="AM23" i="116"/>
  <c r="J23" i="67"/>
  <c r="U23" i="67" s="1"/>
  <c r="O13" i="67"/>
  <c r="AU41" i="113"/>
  <c r="G30" i="67"/>
  <c r="R30" i="67" s="1"/>
  <c r="AV33" i="113"/>
  <c r="AV36" i="113" s="1"/>
  <c r="AV37" i="113" s="1"/>
  <c r="AI49" i="93"/>
  <c r="AI51" i="93" s="1"/>
  <c r="AI52" i="93" s="1"/>
  <c r="AX82" i="2"/>
  <c r="AW19" i="113"/>
  <c r="AW34" i="113" s="1"/>
  <c r="I16" i="67"/>
  <c r="K16" i="67" s="1"/>
  <c r="AF99" i="115"/>
  <c r="AF103" i="115" s="1"/>
  <c r="T16" i="67" s="1"/>
  <c r="O16" i="67" s="1"/>
  <c r="AD27" i="114"/>
  <c r="AD38" i="114" s="1"/>
  <c r="I10" i="67"/>
  <c r="K10" i="67" s="1"/>
  <c r="Z99" i="115"/>
  <c r="I11" i="67"/>
  <c r="K11" i="67" s="1"/>
  <c r="AA99" i="115"/>
  <c r="AA103" i="115" s="1"/>
  <c r="T11" i="67" s="1"/>
  <c r="O11" i="67" s="1"/>
  <c r="I14" i="67"/>
  <c r="K14" i="67" s="1"/>
  <c r="AD99" i="115"/>
  <c r="AD103" i="115" s="1"/>
  <c r="T14" i="67" s="1"/>
  <c r="O14" i="67" s="1"/>
  <c r="I15" i="67"/>
  <c r="K15" i="67" s="1"/>
  <c r="AE99" i="115"/>
  <c r="AE103" i="115" s="1"/>
  <c r="T15" i="67" s="1"/>
  <c r="O15" i="67" s="1"/>
  <c r="I12" i="67"/>
  <c r="K12" i="67" s="1"/>
  <c r="AB99" i="115"/>
  <c r="AB103" i="115" s="1"/>
  <c r="T12" i="67" s="1"/>
  <c r="O12" i="67" s="1"/>
  <c r="AJ64" i="115"/>
  <c r="AO69" i="115"/>
  <c r="AN64" i="115"/>
  <c r="AJ69" i="115"/>
  <c r="AG69" i="115"/>
  <c r="AC69" i="115"/>
  <c r="AQ69" i="115"/>
  <c r="AP64" i="115"/>
  <c r="AP74" i="115" s="1"/>
  <c r="AF64" i="115"/>
  <c r="AD64" i="115"/>
  <c r="AS69" i="115"/>
  <c r="AU64" i="115"/>
  <c r="AG64" i="115"/>
  <c r="AD69" i="115"/>
  <c r="AI64" i="115"/>
  <c r="AM69" i="115"/>
  <c r="AQ64" i="115"/>
  <c r="AK64" i="115"/>
  <c r="AI69" i="115"/>
  <c r="AB69" i="115"/>
  <c r="AU69" i="115"/>
  <c r="AE64" i="115"/>
  <c r="AT69" i="115"/>
  <c r="AK69" i="115"/>
  <c r="AT64" i="115"/>
  <c r="AE69" i="115"/>
  <c r="AR69" i="115"/>
  <c r="AH69" i="115"/>
  <c r="AN69" i="115"/>
  <c r="AF69" i="115"/>
  <c r="AM64" i="115"/>
  <c r="AB64" i="115"/>
  <c r="AO64" i="115"/>
  <c r="AJ83" i="115"/>
  <c r="AC64" i="115"/>
  <c r="AO83" i="115"/>
  <c r="AR64" i="115"/>
  <c r="AL64" i="115"/>
  <c r="AL69" i="115"/>
  <c r="AS64" i="115"/>
  <c r="AH64" i="115"/>
  <c r="AN41" i="113"/>
  <c r="AR38" i="114"/>
  <c r="AA49" i="93"/>
  <c r="AA51" i="93" s="1"/>
  <c r="AO80" i="114"/>
  <c r="AO81" i="114" s="1"/>
  <c r="G21" i="67"/>
  <c r="R21" i="67" s="1"/>
  <c r="AF80" i="114"/>
  <c r="AF81" i="114" s="1"/>
  <c r="AJ80" i="114"/>
  <c r="AJ81" i="114" s="1"/>
  <c r="AQ41" i="113"/>
  <c r="AC27" i="114"/>
  <c r="AC38" i="114" s="1"/>
  <c r="AC39" i="114" s="1"/>
  <c r="AT31" i="114"/>
  <c r="AT35" i="114" s="1"/>
  <c r="AT38" i="114" s="1"/>
  <c r="AB80" i="114"/>
  <c r="AB81" i="114" s="1"/>
  <c r="AD49" i="93"/>
  <c r="AD51" i="93" s="1"/>
  <c r="AH49" i="93"/>
  <c r="AH51" i="93" s="1"/>
  <c r="AH52" i="93" s="1"/>
  <c r="AH56" i="93" s="1"/>
  <c r="AL49" i="93"/>
  <c r="AL51" i="93" s="1"/>
  <c r="AL52" i="93" s="1"/>
  <c r="AL56" i="93" s="1"/>
  <c r="AF49" i="93"/>
  <c r="AF51" i="93" s="1"/>
  <c r="AT80" i="114"/>
  <c r="AT81" i="114" s="1"/>
  <c r="AM80" i="114"/>
  <c r="AM81" i="114" s="1"/>
  <c r="AB49" i="93"/>
  <c r="AB51" i="93" s="1"/>
  <c r="AL80" i="114"/>
  <c r="AL81" i="114" s="1"/>
  <c r="AP80" i="114"/>
  <c r="AP81" i="114" s="1"/>
  <c r="AE80" i="114"/>
  <c r="AE81" i="114" s="1"/>
  <c r="AG80" i="114"/>
  <c r="AG81" i="114" s="1"/>
  <c r="AA31" i="114"/>
  <c r="AA35" i="114" s="1"/>
  <c r="AA38" i="114" s="1"/>
  <c r="AA39" i="114" s="1"/>
  <c r="AR41" i="113"/>
  <c r="Z49" i="93"/>
  <c r="Z51" i="93" s="1"/>
  <c r="AC80" i="114"/>
  <c r="AC81" i="114" s="1"/>
  <c r="AS38" i="114"/>
  <c r="AS39" i="114" s="1"/>
  <c r="AB38" i="114"/>
  <c r="AB39" i="114" s="1"/>
  <c r="AF38" i="114"/>
  <c r="AF39" i="114" s="1"/>
  <c r="AF40" i="114" s="1"/>
  <c r="AF41" i="114" s="1"/>
  <c r="AQ80" i="114"/>
  <c r="AQ81" i="114" s="1"/>
  <c r="AM38" i="114"/>
  <c r="AM39" i="114" s="1"/>
  <c r="AM40" i="114" s="1"/>
  <c r="AM41" i="114" s="1"/>
  <c r="G19" i="67"/>
  <c r="R19" i="67" s="1"/>
  <c r="AL41" i="113"/>
  <c r="G17" i="67"/>
  <c r="R17" i="67" s="1"/>
  <c r="AJ41" i="113"/>
  <c r="G26" i="67"/>
  <c r="R26" i="67" s="1"/>
  <c r="G23" i="67"/>
  <c r="R23" i="67" s="1"/>
  <c r="AM40" i="115"/>
  <c r="AM41" i="115"/>
  <c r="AD41" i="115"/>
  <c r="AR40" i="115"/>
  <c r="AE41" i="115"/>
  <c r="AC40" i="115"/>
  <c r="AI40" i="115"/>
  <c r="AG40" i="115"/>
  <c r="AQ40" i="115"/>
  <c r="AE40" i="115"/>
  <c r="AO41" i="115"/>
  <c r="AL41" i="115"/>
  <c r="AU40" i="115"/>
  <c r="AS40" i="115"/>
  <c r="AJ41" i="115"/>
  <c r="AT40" i="115"/>
  <c r="AF40" i="115"/>
  <c r="AA40" i="115"/>
  <c r="AK40" i="115"/>
  <c r="AH40" i="115"/>
  <c r="AC41" i="115"/>
  <c r="AI41" i="115"/>
  <c r="AG41" i="115"/>
  <c r="AQ41" i="115"/>
  <c r="AB41" i="115"/>
  <c r="AD40" i="115"/>
  <c r="AR41" i="115"/>
  <c r="AN40" i="115"/>
  <c r="AB40" i="115"/>
  <c r="AU41" i="115"/>
  <c r="AS41" i="115"/>
  <c r="AJ40" i="115"/>
  <c r="AT41" i="115"/>
  <c r="AF41" i="115"/>
  <c r="AK41" i="115"/>
  <c r="AH41" i="115"/>
  <c r="AO40" i="115"/>
  <c r="AN41" i="115"/>
  <c r="AL40" i="115"/>
  <c r="AP40" i="115"/>
  <c r="AP42" i="115" s="1"/>
  <c r="AP43" i="115" s="1"/>
  <c r="AH80" i="114"/>
  <c r="AH81" i="114" s="1"/>
  <c r="Z80" i="114"/>
  <c r="Z81" i="114" s="1"/>
  <c r="AQ38" i="114"/>
  <c r="AQ39" i="114" s="1"/>
  <c r="AG38" i="114"/>
  <c r="AG39" i="114" s="1"/>
  <c r="AG40" i="114" s="1"/>
  <c r="AG41" i="114" s="1"/>
  <c r="AG85" i="114" s="1"/>
  <c r="AG86" i="114" s="1"/>
  <c r="AW17" i="113"/>
  <c r="AX64" i="2"/>
  <c r="AD80" i="114"/>
  <c r="AD81" i="114" s="1"/>
  <c r="AG49" i="93"/>
  <c r="AG51" i="93" s="1"/>
  <c r="AG52" i="93" s="1"/>
  <c r="F17" i="67" s="1"/>
  <c r="AK49" i="93"/>
  <c r="AK51" i="93" s="1"/>
  <c r="AK52" i="93" s="1"/>
  <c r="AK56" i="93" s="1"/>
  <c r="G29" i="67"/>
  <c r="R29" i="67" s="1"/>
  <c r="AS41" i="113"/>
  <c r="AO41" i="113"/>
  <c r="G25" i="67"/>
  <c r="R25" i="67" s="1"/>
  <c r="AY14" i="113"/>
  <c r="AY32" i="113" s="1"/>
  <c r="AS80" i="114"/>
  <c r="AS81" i="114" s="1"/>
  <c r="AE49" i="93"/>
  <c r="AE51" i="93" s="1"/>
  <c r="AE38" i="114"/>
  <c r="AE39" i="114" s="1"/>
  <c r="AE40" i="114" s="1"/>
  <c r="AE41" i="114" s="1"/>
  <c r="AK38" i="114"/>
  <c r="AK39" i="114" s="1"/>
  <c r="AJ38" i="114"/>
  <c r="AJ39" i="114" s="1"/>
  <c r="AJ40" i="114" s="1"/>
  <c r="AJ41" i="114" s="1"/>
  <c r="AR80" i="114"/>
  <c r="AR81" i="114" s="1"/>
  <c r="AC49" i="93"/>
  <c r="AC51" i="93" s="1"/>
  <c r="AO38" i="114"/>
  <c r="AO39" i="114" s="1"/>
  <c r="AO40" i="114" s="1"/>
  <c r="AO41" i="114" s="1"/>
  <c r="AO85" i="114" s="1"/>
  <c r="AO86" i="114" s="1"/>
  <c r="AI80" i="114"/>
  <c r="AI81" i="114" s="1"/>
  <c r="AJ56" i="93"/>
  <c r="F20" i="67"/>
  <c r="AR39" i="114"/>
  <c r="AR40" i="114" s="1"/>
  <c r="AR41" i="114" s="1"/>
  <c r="AP38" i="114"/>
  <c r="AI31" i="114"/>
  <c r="AI35" i="114" s="1"/>
  <c r="AI27" i="114"/>
  <c r="AN80" i="114"/>
  <c r="AN81" i="114" s="1"/>
  <c r="AK80" i="114"/>
  <c r="AK81" i="114" s="1"/>
  <c r="M35" i="67"/>
  <c r="E36" i="67"/>
  <c r="C36" i="67"/>
  <c r="B37" i="67"/>
  <c r="AN38" i="114"/>
  <c r="N35" i="67"/>
  <c r="AU38" i="114"/>
  <c r="AH38" i="114"/>
  <c r="AW43" i="2"/>
  <c r="AW21" i="115" s="1"/>
  <c r="AW22" i="115" s="1"/>
  <c r="AX40" i="2"/>
  <c r="AI56" i="93"/>
  <c r="F19" i="67"/>
  <c r="AU80" i="114"/>
  <c r="AU81" i="114" s="1"/>
  <c r="A37" i="67"/>
  <c r="L36" i="67"/>
  <c r="W36" i="67" s="1"/>
  <c r="AL38" i="114"/>
  <c r="AV14" i="114"/>
  <c r="AV15" i="114" s="1"/>
  <c r="AV21" i="93"/>
  <c r="AV22" i="93" s="1"/>
  <c r="Z38" i="114"/>
  <c r="AE71" i="115" l="1"/>
  <c r="AS72" i="115"/>
  <c r="AS84" i="115" s="1"/>
  <c r="AH71" i="115"/>
  <c r="AU71" i="115"/>
  <c r="AH74" i="115"/>
  <c r="AH86" i="115" s="1"/>
  <c r="AP86" i="115"/>
  <c r="AP87" i="115" s="1"/>
  <c r="AJ73" i="115"/>
  <c r="AJ85" i="115" s="1"/>
  <c r="AO72" i="115"/>
  <c r="AO84" i="115" s="1"/>
  <c r="AB71" i="115"/>
  <c r="AB83" i="115" s="1"/>
  <c r="AE73" i="115"/>
  <c r="AE85" i="115" s="1"/>
  <c r="AL73" i="115"/>
  <c r="AL85" i="115" s="1"/>
  <c r="AR71" i="115"/>
  <c r="AG73" i="115"/>
  <c r="AG71" i="115"/>
  <c r="AG83" i="115" s="1"/>
  <c r="AO73" i="115"/>
  <c r="AO85" i="115" s="1"/>
  <c r="AQ71" i="115"/>
  <c r="AQ73" i="115"/>
  <c r="AQ85" i="115" s="1"/>
  <c r="AC73" i="115"/>
  <c r="AC85" i="115" s="1"/>
  <c r="AR72" i="115"/>
  <c r="AR84" i="115" s="1"/>
  <c r="AS73" i="115"/>
  <c r="AS85" i="115" s="1"/>
  <c r="AF72" i="115"/>
  <c r="AF84" i="115" s="1"/>
  <c r="AL72" i="115"/>
  <c r="AL84" i="115" s="1"/>
  <c r="AD72" i="115"/>
  <c r="AD84" i="115" s="1"/>
  <c r="AM73" i="115"/>
  <c r="AM85" i="115" s="1"/>
  <c r="AJ72" i="115"/>
  <c r="AJ84" i="115" s="1"/>
  <c r="AA68" i="115"/>
  <c r="AA67" i="115"/>
  <c r="AA66" i="115"/>
  <c r="AW67" i="115"/>
  <c r="AW66" i="115"/>
  <c r="AW68" i="115"/>
  <c r="AV68" i="115"/>
  <c r="AV66" i="115"/>
  <c r="AV67" i="115"/>
  <c r="AF74" i="115"/>
  <c r="AF86" i="115" s="1"/>
  <c r="AA63" i="115"/>
  <c r="AA61" i="115"/>
  <c r="AA62" i="115"/>
  <c r="AI73" i="115"/>
  <c r="AI85" i="115" s="1"/>
  <c r="AN73" i="115"/>
  <c r="AN85" i="115" s="1"/>
  <c r="AV62" i="115"/>
  <c r="AV63" i="115"/>
  <c r="AV61" i="115"/>
  <c r="AV71" i="115" s="1"/>
  <c r="AJ74" i="115"/>
  <c r="AK71" i="115"/>
  <c r="AM56" i="93"/>
  <c r="F23" i="67"/>
  <c r="Q23" i="67" s="1"/>
  <c r="AO124" i="2"/>
  <c r="AO16" i="116" s="1"/>
  <c r="AO18" i="116" s="1"/>
  <c r="AO19" i="116" s="1"/>
  <c r="AO102" i="26"/>
  <c r="AO97" i="26"/>
  <c r="AO120" i="26"/>
  <c r="AO103" i="26"/>
  <c r="AO99" i="26"/>
  <c r="AO96" i="26"/>
  <c r="AO94" i="26"/>
  <c r="AO111" i="26"/>
  <c r="AO93" i="26"/>
  <c r="AO42" i="93" s="1"/>
  <c r="AO121" i="26"/>
  <c r="AO98" i="26"/>
  <c r="AO107" i="26"/>
  <c r="AO95" i="26"/>
  <c r="AO43" i="93" s="1"/>
  <c r="AO48" i="93" s="1"/>
  <c r="AN47" i="93"/>
  <c r="AN49" i="93" s="1"/>
  <c r="AN51" i="93" s="1"/>
  <c r="AN52" i="93" s="1"/>
  <c r="AP76" i="26"/>
  <c r="AQ74" i="26"/>
  <c r="AN23" i="116"/>
  <c r="J24" i="67"/>
  <c r="U24" i="67" s="1"/>
  <c r="F18" i="67"/>
  <c r="AG56" i="93"/>
  <c r="G32" i="67"/>
  <c r="R32" i="67" s="1"/>
  <c r="AV41" i="113"/>
  <c r="AW33" i="113"/>
  <c r="AW36" i="113" s="1"/>
  <c r="AW37" i="113" s="1"/>
  <c r="AY82" i="2"/>
  <c r="AX19" i="113"/>
  <c r="AX34" i="113" s="1"/>
  <c r="AK84" i="115"/>
  <c r="AL83" i="115"/>
  <c r="AE74" i="115"/>
  <c r="AE86" i="115" s="1"/>
  <c r="AP88" i="115"/>
  <c r="AP90" i="115" s="1"/>
  <c r="AP93" i="115" s="1"/>
  <c r="AM84" i="115"/>
  <c r="AQ84" i="115"/>
  <c r="AN83" i="115"/>
  <c r="AO74" i="115"/>
  <c r="AD85" i="115"/>
  <c r="AQ83" i="115"/>
  <c r="AB85" i="115"/>
  <c r="AT84" i="115"/>
  <c r="AQ74" i="115"/>
  <c r="AK83" i="115"/>
  <c r="AR85" i="115"/>
  <c r="AD74" i="115"/>
  <c r="AD86" i="115" s="1"/>
  <c r="AG85" i="115"/>
  <c r="AU84" i="115"/>
  <c r="AD83" i="115"/>
  <c r="AB74" i="115"/>
  <c r="AB86" i="115" s="1"/>
  <c r="AN74" i="115"/>
  <c r="AG74" i="115"/>
  <c r="AU42" i="115"/>
  <c r="AU43" i="115" s="1"/>
  <c r="AM83" i="115"/>
  <c r="AS83" i="115"/>
  <c r="AH84" i="115"/>
  <c r="AI84" i="115"/>
  <c r="AR74" i="115"/>
  <c r="AT83" i="115"/>
  <c r="AC74" i="115"/>
  <c r="AC86" i="115" s="1"/>
  <c r="AH83" i="115"/>
  <c r="AN84" i="115"/>
  <c r="AS74" i="115"/>
  <c r="AU85" i="115"/>
  <c r="AB84" i="115"/>
  <c r="AU74" i="115"/>
  <c r="AH85" i="115"/>
  <c r="AI74" i="115"/>
  <c r="Z64" i="115"/>
  <c r="Z61" i="115"/>
  <c r="Z63" i="115"/>
  <c r="Z62" i="115"/>
  <c r="AK85" i="115"/>
  <c r="AV64" i="115"/>
  <c r="AT85" i="115"/>
  <c r="AI83" i="115"/>
  <c r="AR83" i="115"/>
  <c r="AT74" i="115"/>
  <c r="AK74" i="115"/>
  <c r="AC83" i="115"/>
  <c r="AC84" i="115"/>
  <c r="Z66" i="115"/>
  <c r="Z69" i="115"/>
  <c r="Z67" i="115"/>
  <c r="Z68" i="115"/>
  <c r="AW69" i="115"/>
  <c r="AA64" i="115"/>
  <c r="AV69" i="115"/>
  <c r="AA69" i="115"/>
  <c r="AL74" i="115"/>
  <c r="AE83" i="115"/>
  <c r="AM74" i="115"/>
  <c r="AU83" i="115"/>
  <c r="AF85" i="115"/>
  <c r="AO42" i="115"/>
  <c r="AO43" i="115" s="1"/>
  <c r="AK42" i="115"/>
  <c r="AK43" i="115" s="1"/>
  <c r="AJ42" i="115"/>
  <c r="AJ43" i="115" s="1"/>
  <c r="AS42" i="115"/>
  <c r="AS43" i="115" s="1"/>
  <c r="AD42" i="115"/>
  <c r="AJ85" i="114"/>
  <c r="AJ86" i="114" s="1"/>
  <c r="AJ90" i="114" s="1"/>
  <c r="AA41" i="115"/>
  <c r="AA42" i="115" s="1"/>
  <c r="AR42" i="115"/>
  <c r="AR43" i="115" s="1"/>
  <c r="Z41" i="115"/>
  <c r="AF85" i="114"/>
  <c r="F22" i="67"/>
  <c r="AM85" i="114"/>
  <c r="AM86" i="114" s="1"/>
  <c r="AH42" i="115"/>
  <c r="AH43" i="115" s="1"/>
  <c r="AN42" i="115"/>
  <c r="AN43" i="115" s="1"/>
  <c r="AM42" i="115"/>
  <c r="AM43" i="115" s="1"/>
  <c r="AE85" i="114"/>
  <c r="AB42" i="115"/>
  <c r="AF42" i="115"/>
  <c r="AQ42" i="115"/>
  <c r="AQ43" i="115" s="1"/>
  <c r="AI42" i="115"/>
  <c r="AI43" i="115" s="1"/>
  <c r="AT42" i="115"/>
  <c r="AT43" i="115" s="1"/>
  <c r="AE42" i="115"/>
  <c r="AL42" i="115"/>
  <c r="AL43" i="115" s="1"/>
  <c r="Z40" i="115"/>
  <c r="AW41" i="115"/>
  <c r="AV40" i="115"/>
  <c r="AV41" i="115"/>
  <c r="AG42" i="115"/>
  <c r="AG43" i="115" s="1"/>
  <c r="AC42" i="115"/>
  <c r="F21" i="67"/>
  <c r="AY64" i="2"/>
  <c r="AX17" i="113"/>
  <c r="AK40" i="114"/>
  <c r="AK41" i="114" s="1"/>
  <c r="AK85" i="114" s="1"/>
  <c r="AK86" i="114" s="1"/>
  <c r="AK90" i="114" s="1"/>
  <c r="AZ14" i="113"/>
  <c r="AZ32" i="113" s="1"/>
  <c r="AR85" i="114"/>
  <c r="AR86" i="114" s="1"/>
  <c r="H28" i="67" s="1"/>
  <c r="AI38" i="114"/>
  <c r="AI39" i="114" s="1"/>
  <c r="AO90" i="114"/>
  <c r="H25" i="67"/>
  <c r="AM90" i="114"/>
  <c r="H23" i="67"/>
  <c r="AG90" i="114"/>
  <c r="H17" i="67"/>
  <c r="Q17" i="67"/>
  <c r="AW14" i="114"/>
  <c r="AW15" i="114" s="1"/>
  <c r="AW21" i="93"/>
  <c r="AW22" i="93" s="1"/>
  <c r="AY40" i="2"/>
  <c r="AX43" i="2"/>
  <c r="AX21" i="115" s="1"/>
  <c r="AX22" i="115" s="1"/>
  <c r="E37" i="67"/>
  <c r="C37" i="67"/>
  <c r="B38" i="67"/>
  <c r="AD39" i="114"/>
  <c r="AD40" i="114" s="1"/>
  <c r="AD41" i="114" s="1"/>
  <c r="AD85" i="114" s="1"/>
  <c r="AQ40" i="114"/>
  <c r="AQ41" i="114" s="1"/>
  <c r="AQ85" i="114" s="1"/>
  <c r="AQ86" i="114" s="1"/>
  <c r="AA40" i="114"/>
  <c r="AA41" i="114" s="1"/>
  <c r="AA85" i="114" s="1"/>
  <c r="AN39" i="114"/>
  <c r="AN40" i="114" s="1"/>
  <c r="AN41" i="114" s="1"/>
  <c r="AN85" i="114" s="1"/>
  <c r="AN86" i="114" s="1"/>
  <c r="AB40" i="114"/>
  <c r="AB41" i="114" s="1"/>
  <c r="AB85" i="114" s="1"/>
  <c r="Q18" i="67"/>
  <c r="AV36" i="93"/>
  <c r="AV33" i="93"/>
  <c r="AV38" i="93" s="1"/>
  <c r="AV32" i="93"/>
  <c r="AV37" i="93" s="1"/>
  <c r="AL39" i="114"/>
  <c r="AL40" i="114" s="1"/>
  <c r="AC40" i="114"/>
  <c r="AC41" i="114" s="1"/>
  <c r="AC85" i="114" s="1"/>
  <c r="AH39" i="114"/>
  <c r="AH40" i="114" s="1"/>
  <c r="AH41" i="114" s="1"/>
  <c r="AH85" i="114" s="1"/>
  <c r="AH86" i="114" s="1"/>
  <c r="AT39" i="114"/>
  <c r="AT40" i="114" s="1"/>
  <c r="AS40" i="114"/>
  <c r="AS41" i="114" s="1"/>
  <c r="AS85" i="114" s="1"/>
  <c r="AS86" i="114" s="1"/>
  <c r="M36" i="67"/>
  <c r="Q20" i="67"/>
  <c r="A38" i="67"/>
  <c r="L37" i="67"/>
  <c r="W37" i="67" s="1"/>
  <c r="Q19" i="67"/>
  <c r="Z39" i="114"/>
  <c r="Z40" i="114" s="1"/>
  <c r="Z41" i="114" s="1"/>
  <c r="AV46" i="114"/>
  <c r="AV52" i="114" s="1"/>
  <c r="AV56" i="114" s="1"/>
  <c r="AV58" i="114" s="1"/>
  <c r="AV62" i="114" s="1"/>
  <c r="AV63" i="114" s="1"/>
  <c r="AV21" i="114"/>
  <c r="AV76" i="114"/>
  <c r="AV75" i="114"/>
  <c r="AU39" i="114"/>
  <c r="AU40" i="114" s="1"/>
  <c r="N36" i="67"/>
  <c r="AP39" i="114"/>
  <c r="AP40" i="114" s="1"/>
  <c r="AC87" i="115" l="1"/>
  <c r="AF87" i="115"/>
  <c r="AE87" i="115"/>
  <c r="AB87" i="115"/>
  <c r="AO88" i="115"/>
  <c r="AO90" i="115" s="1"/>
  <c r="AK86" i="115"/>
  <c r="AK91" i="115" s="1"/>
  <c r="AK94" i="115" s="1"/>
  <c r="AK101" i="115" s="1"/>
  <c r="AL91" i="115"/>
  <c r="AL94" i="115" s="1"/>
  <c r="AL101" i="115" s="1"/>
  <c r="AL86" i="115"/>
  <c r="AL87" i="115" s="1"/>
  <c r="AT86" i="115"/>
  <c r="AT87" i="115" s="1"/>
  <c r="AS86" i="115"/>
  <c r="AS91" i="115" s="1"/>
  <c r="AS94" i="115" s="1"/>
  <c r="AS101" i="115" s="1"/>
  <c r="AG86" i="115"/>
  <c r="AG87" i="115" s="1"/>
  <c r="AO86" i="115"/>
  <c r="AO87" i="115" s="1"/>
  <c r="AH87" i="115"/>
  <c r="AP91" i="115"/>
  <c r="AP94" i="115" s="1"/>
  <c r="AP101" i="115" s="1"/>
  <c r="AM86" i="115"/>
  <c r="AM91" i="115" s="1"/>
  <c r="AM94" i="115" s="1"/>
  <c r="AM101" i="115" s="1"/>
  <c r="AI86" i="115"/>
  <c r="AI87" i="115" s="1"/>
  <c r="AR86" i="115"/>
  <c r="AR91" i="115" s="1"/>
  <c r="AR94" i="115" s="1"/>
  <c r="AR101" i="115" s="1"/>
  <c r="AQ86" i="115"/>
  <c r="AQ91" i="115" s="1"/>
  <c r="AQ94" i="115" s="1"/>
  <c r="AQ101" i="115" s="1"/>
  <c r="AU86" i="115"/>
  <c r="AU87" i="115" s="1"/>
  <c r="AN86" i="115"/>
  <c r="AN91" i="115" s="1"/>
  <c r="AN94" i="115" s="1"/>
  <c r="AN101" i="115" s="1"/>
  <c r="AJ88" i="115"/>
  <c r="AJ90" i="115" s="1"/>
  <c r="AD87" i="115"/>
  <c r="AJ86" i="115"/>
  <c r="AJ87" i="115" s="1"/>
  <c r="AH91" i="115"/>
  <c r="AH94" i="115" s="1"/>
  <c r="AH101" i="115" s="1"/>
  <c r="AA73" i="115"/>
  <c r="AA85" i="115" s="1"/>
  <c r="AV73" i="115"/>
  <c r="AV85" i="115" s="1"/>
  <c r="AV72" i="115"/>
  <c r="AA71" i="115"/>
  <c r="AA83" i="115" s="1"/>
  <c r="AW61" i="115"/>
  <c r="AW71" i="115" s="1"/>
  <c r="AW83" i="115" s="1"/>
  <c r="AW62" i="115"/>
  <c r="AW72" i="115" s="1"/>
  <c r="AW84" i="115" s="1"/>
  <c r="AW63" i="115"/>
  <c r="AW73" i="115" s="1"/>
  <c r="AW85" i="115" s="1"/>
  <c r="AA72" i="115"/>
  <c r="AA84" i="115" s="1"/>
  <c r="AE88" i="115"/>
  <c r="AG88" i="115"/>
  <c r="AG90" i="115" s="1"/>
  <c r="AK88" i="115"/>
  <c r="AK90" i="115" s="1"/>
  <c r="AK93" i="115" s="1"/>
  <c r="AF88" i="115"/>
  <c r="AC88" i="115"/>
  <c r="F24" i="67"/>
  <c r="Q24" i="67" s="1"/>
  <c r="AN56" i="93"/>
  <c r="AO23" i="116"/>
  <c r="J25" i="67"/>
  <c r="U25" i="67" s="1"/>
  <c r="AP124" i="2"/>
  <c r="AP16" i="116" s="1"/>
  <c r="AP18" i="116" s="1"/>
  <c r="AP19" i="116" s="1"/>
  <c r="AP121" i="26"/>
  <c r="AP107" i="26"/>
  <c r="AP102" i="26"/>
  <c r="AP99" i="26"/>
  <c r="AP120" i="26"/>
  <c r="AP103" i="26"/>
  <c r="AP111" i="26"/>
  <c r="AP97" i="26"/>
  <c r="AP93" i="26"/>
  <c r="AP42" i="93" s="1"/>
  <c r="AP98" i="26"/>
  <c r="AP96" i="26"/>
  <c r="AP95" i="26"/>
  <c r="AP43" i="93" s="1"/>
  <c r="AP48" i="93" s="1"/>
  <c r="AP94" i="26"/>
  <c r="AQ76" i="26"/>
  <c r="AR74" i="26"/>
  <c r="AO46" i="93"/>
  <c r="AO47" i="93"/>
  <c r="Q22" i="67"/>
  <c r="Q21" i="67"/>
  <c r="G33" i="67"/>
  <c r="R33" i="67" s="1"/>
  <c r="AW41" i="113"/>
  <c r="AB88" i="115"/>
  <c r="H20" i="67"/>
  <c r="S20" i="67" s="1"/>
  <c r="I26" i="67"/>
  <c r="AP99" i="115"/>
  <c r="AH88" i="115"/>
  <c r="AH90" i="115" s="1"/>
  <c r="AH93" i="115" s="1"/>
  <c r="AI88" i="115"/>
  <c r="AI90" i="115" s="1"/>
  <c r="AI93" i="115" s="1"/>
  <c r="AU88" i="115"/>
  <c r="AU90" i="115" s="1"/>
  <c r="AU93" i="115" s="1"/>
  <c r="AR88" i="115"/>
  <c r="AR90" i="115" s="1"/>
  <c r="AR93" i="115" s="1"/>
  <c r="AZ82" i="2"/>
  <c r="AY19" i="113"/>
  <c r="AY34" i="113" s="1"/>
  <c r="AX33" i="113"/>
  <c r="AX36" i="113" s="1"/>
  <c r="AX37" i="113" s="1"/>
  <c r="G34" i="67" s="1"/>
  <c r="R34" i="67" s="1"/>
  <c r="AM88" i="115"/>
  <c r="AM90" i="115" s="1"/>
  <c r="AN88" i="115"/>
  <c r="AN90" i="115" s="1"/>
  <c r="AN93" i="115" s="1"/>
  <c r="AT88" i="115"/>
  <c r="AT90" i="115" s="1"/>
  <c r="AT93" i="115" s="1"/>
  <c r="AS88" i="115"/>
  <c r="AS90" i="115" s="1"/>
  <c r="AS93" i="115" s="1"/>
  <c r="AD88" i="115"/>
  <c r="AQ88" i="115"/>
  <c r="AQ90" i="115" s="1"/>
  <c r="AQ93" i="115" s="1"/>
  <c r="AL88" i="115"/>
  <c r="AL90" i="115" s="1"/>
  <c r="AL95" i="115" s="1"/>
  <c r="AO93" i="115"/>
  <c r="AV83" i="115"/>
  <c r="Z71" i="115"/>
  <c r="Z83" i="115" s="1"/>
  <c r="AV74" i="115"/>
  <c r="AV84" i="115"/>
  <c r="Z74" i="115"/>
  <c r="Z86" i="115" s="1"/>
  <c r="Z73" i="115"/>
  <c r="Z85" i="115" s="1"/>
  <c r="AW64" i="115"/>
  <c r="AW74" i="115" s="1"/>
  <c r="AA74" i="115"/>
  <c r="AA86" i="115" s="1"/>
  <c r="Z72" i="115"/>
  <c r="Z84" i="115" s="1"/>
  <c r="Z42" i="115"/>
  <c r="H21" i="67"/>
  <c r="S21" i="67" s="1"/>
  <c r="AV42" i="115"/>
  <c r="AV43" i="115" s="1"/>
  <c r="AW40" i="115"/>
  <c r="AW42" i="115" s="1"/>
  <c r="AW43" i="115" s="1"/>
  <c r="Z103" i="115"/>
  <c r="T10" i="67" s="1"/>
  <c r="O10" i="67" s="1"/>
  <c r="S28" i="67"/>
  <c r="AR90" i="114"/>
  <c r="AZ64" i="2"/>
  <c r="AY17" i="113"/>
  <c r="BA14" i="113"/>
  <c r="BA32" i="113" s="1"/>
  <c r="AN90" i="114"/>
  <c r="H24" i="67"/>
  <c r="AH90" i="114"/>
  <c r="H18" i="67"/>
  <c r="Z85" i="114"/>
  <c r="AS90" i="114"/>
  <c r="H29" i="67"/>
  <c r="AQ90" i="114"/>
  <c r="H27" i="67"/>
  <c r="E38" i="67"/>
  <c r="C38" i="67"/>
  <c r="B39" i="67"/>
  <c r="AX14" i="114"/>
  <c r="AX15" i="114" s="1"/>
  <c r="AX21" i="93"/>
  <c r="AX22" i="93" s="1"/>
  <c r="AI40" i="114"/>
  <c r="AI41" i="114" s="1"/>
  <c r="AT41" i="114"/>
  <c r="AT85" i="114" s="1"/>
  <c r="AT86" i="114" s="1"/>
  <c r="AL41" i="114"/>
  <c r="AL85" i="114" s="1"/>
  <c r="AL86" i="114" s="1"/>
  <c r="M37" i="67"/>
  <c r="AY43" i="2"/>
  <c r="AY21" i="115" s="1"/>
  <c r="AY22" i="115" s="1"/>
  <c r="AZ40" i="2"/>
  <c r="S23" i="67"/>
  <c r="AV31" i="114"/>
  <c r="AV35" i="114" s="1"/>
  <c r="AV27" i="114"/>
  <c r="AP41" i="114"/>
  <c r="AP85" i="114" s="1"/>
  <c r="AP86" i="114" s="1"/>
  <c r="AU41" i="114"/>
  <c r="AU85" i="114" s="1"/>
  <c r="AU86" i="114" s="1"/>
  <c r="AV80" i="114"/>
  <c r="AV81" i="114" s="1"/>
  <c r="N37" i="67"/>
  <c r="AW36" i="93"/>
  <c r="AW32" i="93"/>
  <c r="AW37" i="93" s="1"/>
  <c r="AW33" i="93"/>
  <c r="AW38" i="93" s="1"/>
  <c r="S25" i="67"/>
  <c r="A39" i="67"/>
  <c r="L38" i="67"/>
  <c r="W38" i="67" s="1"/>
  <c r="AW46" i="114"/>
  <c r="AW52" i="114" s="1"/>
  <c r="AW56" i="114" s="1"/>
  <c r="AW58" i="114" s="1"/>
  <c r="AW62" i="114" s="1"/>
  <c r="AW63" i="114" s="1"/>
  <c r="AW21" i="114"/>
  <c r="AW76" i="114"/>
  <c r="AW75" i="114"/>
  <c r="S17" i="67"/>
  <c r="AK87" i="115" l="1"/>
  <c r="AM87" i="115"/>
  <c r="AP95" i="115"/>
  <c r="AN87" i="115"/>
  <c r="AS87" i="115"/>
  <c r="AJ91" i="115"/>
  <c r="AJ94" i="115" s="1"/>
  <c r="AJ101" i="115" s="1"/>
  <c r="AR87" i="115"/>
  <c r="AO91" i="115"/>
  <c r="AO94" i="115" s="1"/>
  <c r="AO101" i="115" s="1"/>
  <c r="AQ87" i="115"/>
  <c r="AW86" i="115"/>
  <c r="AW91" i="115" s="1"/>
  <c r="AW94" i="115" s="1"/>
  <c r="AW101" i="115" s="1"/>
  <c r="AV87" i="115"/>
  <c r="AV91" i="115"/>
  <c r="AV94" i="115" s="1"/>
  <c r="AV101" i="115" s="1"/>
  <c r="AV86" i="115"/>
  <c r="AJ93" i="115"/>
  <c r="AJ99" i="115" s="1"/>
  <c r="AU91" i="115"/>
  <c r="AU94" i="115" s="1"/>
  <c r="AU101" i="115" s="1"/>
  <c r="AI91" i="115"/>
  <c r="AI94" i="115" s="1"/>
  <c r="AI101" i="115" s="1"/>
  <c r="AG93" i="115"/>
  <c r="AG99" i="115" s="1"/>
  <c r="AA87" i="115"/>
  <c r="AG91" i="115"/>
  <c r="AG94" i="115" s="1"/>
  <c r="AG101" i="115" s="1"/>
  <c r="AT91" i="115"/>
  <c r="AT94" i="115" s="1"/>
  <c r="AT101" i="115" s="1"/>
  <c r="Z87" i="115"/>
  <c r="AM95" i="115"/>
  <c r="AP103" i="115"/>
  <c r="T26" i="67" s="1"/>
  <c r="AQ95" i="115"/>
  <c r="AL93" i="115"/>
  <c r="AL99" i="115" s="1"/>
  <c r="AL103" i="115" s="1"/>
  <c r="T22" i="67" s="1"/>
  <c r="O22" i="67" s="1"/>
  <c r="AS95" i="115"/>
  <c r="AN95" i="115"/>
  <c r="AH95" i="115"/>
  <c r="AR95" i="115"/>
  <c r="AM93" i="115"/>
  <c r="I23" i="67" s="1"/>
  <c r="K23" i="67" s="1"/>
  <c r="AU95" i="115"/>
  <c r="AK95" i="115"/>
  <c r="AX62" i="115"/>
  <c r="AX61" i="115"/>
  <c r="AX63" i="115"/>
  <c r="AX67" i="115"/>
  <c r="AX68" i="115"/>
  <c r="AX66" i="115"/>
  <c r="AA88" i="115"/>
  <c r="AV88" i="115"/>
  <c r="AV90" i="115" s="1"/>
  <c r="AQ124" i="2"/>
  <c r="AQ16" i="116" s="1"/>
  <c r="AQ18" i="116" s="1"/>
  <c r="AQ19" i="116" s="1"/>
  <c r="AQ120" i="26"/>
  <c r="AQ98" i="26"/>
  <c r="AQ99" i="26"/>
  <c r="AQ111" i="26"/>
  <c r="AQ107" i="26"/>
  <c r="AQ103" i="26"/>
  <c r="AQ121" i="26"/>
  <c r="AQ96" i="26"/>
  <c r="AQ95" i="26"/>
  <c r="AQ43" i="93" s="1"/>
  <c r="AQ48" i="93" s="1"/>
  <c r="AQ94" i="26"/>
  <c r="AQ102" i="26"/>
  <c r="AQ97" i="26"/>
  <c r="AQ93" i="26"/>
  <c r="AQ42" i="93" s="1"/>
  <c r="AO49" i="93"/>
  <c r="AO51" i="93" s="1"/>
  <c r="AO52" i="93" s="1"/>
  <c r="AP23" i="116"/>
  <c r="J26" i="67"/>
  <c r="U26" i="67" s="1"/>
  <c r="AS74" i="26"/>
  <c r="AR76" i="26"/>
  <c r="AP46" i="93"/>
  <c r="AP47" i="93"/>
  <c r="I31" i="67"/>
  <c r="AU99" i="115"/>
  <c r="I30" i="67"/>
  <c r="AT99" i="115"/>
  <c r="AT103" i="115" s="1"/>
  <c r="T30" i="67" s="1"/>
  <c r="AY33" i="113"/>
  <c r="AY36" i="113" s="1"/>
  <c r="AY37" i="113" s="1"/>
  <c r="I29" i="67"/>
  <c r="AS99" i="115"/>
  <c r="AS103" i="115" s="1"/>
  <c r="T29" i="67" s="1"/>
  <c r="I24" i="67"/>
  <c r="K24" i="67" s="1"/>
  <c r="AN99" i="115"/>
  <c r="AN103" i="115" s="1"/>
  <c r="T24" i="67" s="1"/>
  <c r="O24" i="67" s="1"/>
  <c r="Z88" i="115"/>
  <c r="I25" i="67"/>
  <c r="AO99" i="115"/>
  <c r="AO103" i="115" s="1"/>
  <c r="T25" i="67" s="1"/>
  <c r="BA82" i="2"/>
  <c r="AZ19" i="113"/>
  <c r="AZ34" i="113" s="1"/>
  <c r="I19" i="67"/>
  <c r="K19" i="67" s="1"/>
  <c r="AI99" i="115"/>
  <c r="I18" i="67"/>
  <c r="K18" i="67" s="1"/>
  <c r="AH99" i="115"/>
  <c r="AH103" i="115" s="1"/>
  <c r="T18" i="67" s="1"/>
  <c r="O18" i="67" s="1"/>
  <c r="I21" i="67"/>
  <c r="K21" i="67" s="1"/>
  <c r="AK99" i="115"/>
  <c r="AK103" i="115" s="1"/>
  <c r="T21" i="67" s="1"/>
  <c r="O21" i="67" s="1"/>
  <c r="I28" i="67"/>
  <c r="AR99" i="115"/>
  <c r="AR103" i="115" s="1"/>
  <c r="T28" i="67" s="1"/>
  <c r="I22" i="67"/>
  <c r="K22" i="67" s="1"/>
  <c r="I27" i="67"/>
  <c r="AQ99" i="115"/>
  <c r="AQ103" i="115" s="1"/>
  <c r="T27" i="67" s="1"/>
  <c r="AX41" i="113"/>
  <c r="AW88" i="115"/>
  <c r="AW90" i="115" s="1"/>
  <c r="AW93" i="115" s="1"/>
  <c r="I20" i="67"/>
  <c r="K20" i="67" s="1"/>
  <c r="AX64" i="115"/>
  <c r="AX69" i="115"/>
  <c r="AV93" i="115"/>
  <c r="AX41" i="115"/>
  <c r="AX40" i="115"/>
  <c r="BA64" i="2"/>
  <c r="AZ17" i="113"/>
  <c r="AW80" i="114"/>
  <c r="AW81" i="114" s="1"/>
  <c r="AV38" i="114"/>
  <c r="AV39" i="114" s="1"/>
  <c r="BB14" i="113"/>
  <c r="BB32" i="113" s="1"/>
  <c r="N38" i="67"/>
  <c r="AI85" i="114"/>
  <c r="AI86" i="114" s="1"/>
  <c r="AW31" i="114"/>
  <c r="AW35" i="114" s="1"/>
  <c r="AW27" i="114"/>
  <c r="S27" i="67"/>
  <c r="AY14" i="114"/>
  <c r="AY15" i="114" s="1"/>
  <c r="AY21" i="93"/>
  <c r="AY22" i="93" s="1"/>
  <c r="S24" i="67"/>
  <c r="BA40" i="2"/>
  <c r="AZ43" i="2"/>
  <c r="AZ21" i="115" s="1"/>
  <c r="AZ22" i="115" s="1"/>
  <c r="AU90" i="114"/>
  <c r="H31" i="67"/>
  <c r="AX33" i="93"/>
  <c r="AX38" i="93" s="1"/>
  <c r="AX36" i="93"/>
  <c r="AX32" i="93"/>
  <c r="AX37" i="93" s="1"/>
  <c r="E39" i="67"/>
  <c r="C39" i="67"/>
  <c r="B40" i="67"/>
  <c r="S29" i="67"/>
  <c r="AT90" i="114"/>
  <c r="H30" i="67"/>
  <c r="A40" i="67"/>
  <c r="L39" i="67"/>
  <c r="W39" i="67" s="1"/>
  <c r="AP90" i="114"/>
  <c r="H26" i="67"/>
  <c r="AL90" i="114"/>
  <c r="H22" i="67"/>
  <c r="AX46" i="114"/>
  <c r="AX52" i="114" s="1"/>
  <c r="AX56" i="114" s="1"/>
  <c r="AX58" i="114" s="1"/>
  <c r="AX62" i="114" s="1"/>
  <c r="AX63" i="114" s="1"/>
  <c r="AX21" i="114"/>
  <c r="AX75" i="114"/>
  <c r="AX76" i="114"/>
  <c r="M38" i="67"/>
  <c r="S18" i="67"/>
  <c r="AT95" i="115" l="1"/>
  <c r="AU103" i="115"/>
  <c r="T31" i="67" s="1"/>
  <c r="AO95" i="115"/>
  <c r="AG103" i="115"/>
  <c r="T17" i="67" s="1"/>
  <c r="O17" i="67" s="1"/>
  <c r="AM99" i="115"/>
  <c r="AM103" i="115" s="1"/>
  <c r="T23" i="67" s="1"/>
  <c r="O23" i="67" s="1"/>
  <c r="AJ95" i="115"/>
  <c r="AW87" i="115"/>
  <c r="AJ103" i="115"/>
  <c r="T20" i="67" s="1"/>
  <c r="O20" i="67" s="1"/>
  <c r="AV95" i="115"/>
  <c r="AI103" i="115"/>
  <c r="T19" i="67" s="1"/>
  <c r="O19" i="67" s="1"/>
  <c r="AI95" i="115"/>
  <c r="AG95" i="115"/>
  <c r="I17" i="67"/>
  <c r="K17" i="67" s="1"/>
  <c r="AX73" i="115"/>
  <c r="AX85" i="115" s="1"/>
  <c r="AW95" i="115"/>
  <c r="AY67" i="115"/>
  <c r="AY68" i="115"/>
  <c r="AY66" i="115"/>
  <c r="AX71" i="115"/>
  <c r="AX83" i="115" s="1"/>
  <c r="AY61" i="115"/>
  <c r="AY62" i="115"/>
  <c r="AY63" i="115"/>
  <c r="AX72" i="115"/>
  <c r="AX84" i="115" s="1"/>
  <c r="AP49" i="93"/>
  <c r="AP51" i="93" s="1"/>
  <c r="AP52" i="93" s="1"/>
  <c r="AR124" i="2"/>
  <c r="AR16" i="116" s="1"/>
  <c r="AR18" i="116" s="1"/>
  <c r="AR19" i="116" s="1"/>
  <c r="AR111" i="26"/>
  <c r="AR103" i="26"/>
  <c r="AR107" i="26"/>
  <c r="AR121" i="26"/>
  <c r="AR98" i="26"/>
  <c r="AR97" i="26"/>
  <c r="AR96" i="26"/>
  <c r="AR95" i="26"/>
  <c r="AR43" i="93" s="1"/>
  <c r="AR48" i="93" s="1"/>
  <c r="AR94" i="26"/>
  <c r="AR120" i="26"/>
  <c r="AR102" i="26"/>
  <c r="AR93" i="26"/>
  <c r="AR42" i="93" s="1"/>
  <c r="AR99" i="26"/>
  <c r="AT74" i="26"/>
  <c r="AS76" i="26"/>
  <c r="AO56" i="93"/>
  <c r="F25" i="67"/>
  <c r="Q25" i="67" s="1"/>
  <c r="O25" i="67" s="1"/>
  <c r="AQ46" i="93"/>
  <c r="AQ47" i="93"/>
  <c r="AP56" i="93"/>
  <c r="F26" i="67"/>
  <c r="AQ23" i="116"/>
  <c r="J27" i="67"/>
  <c r="U27" i="67" s="1"/>
  <c r="G35" i="67"/>
  <c r="R35" i="67" s="1"/>
  <c r="AY41" i="113"/>
  <c r="I33" i="67"/>
  <c r="AW99" i="115"/>
  <c r="AW103" i="115" s="1"/>
  <c r="T33" i="67" s="1"/>
  <c r="AZ33" i="113"/>
  <c r="AZ36" i="113" s="1"/>
  <c r="AZ37" i="113" s="1"/>
  <c r="BB82" i="2"/>
  <c r="BA19" i="113"/>
  <c r="BA34" i="113" s="1"/>
  <c r="I32" i="67"/>
  <c r="AV99" i="115"/>
  <c r="AV103" i="115" s="1"/>
  <c r="T32" i="67" s="1"/>
  <c r="AY64" i="115"/>
  <c r="AY69" i="115"/>
  <c r="AX74" i="115"/>
  <c r="AX42" i="115"/>
  <c r="AX43" i="115" s="1"/>
  <c r="AY40" i="115"/>
  <c r="AY41" i="115"/>
  <c r="BB64" i="2"/>
  <c r="BA17" i="113"/>
  <c r="BC14" i="113"/>
  <c r="BC32" i="113" s="1"/>
  <c r="AW38" i="114"/>
  <c r="AX80" i="114"/>
  <c r="AX81" i="114" s="1"/>
  <c r="A41" i="67"/>
  <c r="L40" i="67"/>
  <c r="W40" i="67" s="1"/>
  <c r="N39" i="67"/>
  <c r="AZ14" i="114"/>
  <c r="AZ15" i="114" s="1"/>
  <c r="AZ21" i="93"/>
  <c r="AZ22" i="93" s="1"/>
  <c r="AV40" i="114"/>
  <c r="AV41" i="114" s="1"/>
  <c r="M39" i="67"/>
  <c r="AX31" i="114"/>
  <c r="AX35" i="114" s="1"/>
  <c r="AX27" i="114"/>
  <c r="S30" i="67"/>
  <c r="E40" i="67"/>
  <c r="C40" i="67"/>
  <c r="B41" i="67"/>
  <c r="S31" i="67"/>
  <c r="BA43" i="2"/>
  <c r="BA21" i="115" s="1"/>
  <c r="BA22" i="115" s="1"/>
  <c r="BB40" i="2"/>
  <c r="AY36" i="93"/>
  <c r="AY33" i="93"/>
  <c r="AY38" i="93" s="1"/>
  <c r="AY32" i="93"/>
  <c r="AY37" i="93" s="1"/>
  <c r="AW39" i="114"/>
  <c r="AW40" i="114" s="1"/>
  <c r="AW41" i="114" s="1"/>
  <c r="AW85" i="114" s="1"/>
  <c r="AW86" i="114" s="1"/>
  <c r="S26" i="67"/>
  <c r="S22" i="67"/>
  <c r="AY21" i="114"/>
  <c r="AY46" i="114"/>
  <c r="AY52" i="114" s="1"/>
  <c r="AY56" i="114" s="1"/>
  <c r="AY58" i="114" s="1"/>
  <c r="AY62" i="114" s="1"/>
  <c r="AY63" i="114" s="1"/>
  <c r="AY76" i="114"/>
  <c r="AY75" i="114"/>
  <c r="AI90" i="114"/>
  <c r="H19" i="67"/>
  <c r="AX86" i="115" l="1"/>
  <c r="AX87" i="115" s="1"/>
  <c r="AY73" i="115"/>
  <c r="AY85" i="115" s="1"/>
  <c r="AY72" i="115"/>
  <c r="AY84" i="115" s="1"/>
  <c r="AZ66" i="115"/>
  <c r="AZ67" i="115"/>
  <c r="AZ68" i="115"/>
  <c r="AZ62" i="115"/>
  <c r="AZ63" i="115"/>
  <c r="AZ61" i="115"/>
  <c r="AY71" i="115"/>
  <c r="AT76" i="26"/>
  <c r="AU74" i="26"/>
  <c r="AR46" i="93"/>
  <c r="AR47" i="93"/>
  <c r="AR23" i="116"/>
  <c r="J28" i="67"/>
  <c r="U28" i="67" s="1"/>
  <c r="Q26" i="67"/>
  <c r="O26" i="67" s="1"/>
  <c r="K26" i="67"/>
  <c r="AQ49" i="93"/>
  <c r="AQ51" i="93" s="1"/>
  <c r="AQ52" i="93" s="1"/>
  <c r="AS124" i="2"/>
  <c r="AS16" i="116" s="1"/>
  <c r="AS18" i="116" s="1"/>
  <c r="AS19" i="116" s="1"/>
  <c r="AS121" i="26"/>
  <c r="AS111" i="26"/>
  <c r="AS98" i="26"/>
  <c r="AS97" i="26"/>
  <c r="AS102" i="26"/>
  <c r="AS96" i="26"/>
  <c r="AS94" i="26"/>
  <c r="AS120" i="26"/>
  <c r="AS93" i="26"/>
  <c r="AS42" i="93" s="1"/>
  <c r="AS107" i="26"/>
  <c r="AS99" i="26"/>
  <c r="AS103" i="26"/>
  <c r="AS95" i="26"/>
  <c r="AS43" i="93" s="1"/>
  <c r="AS48" i="93" s="1"/>
  <c r="K25" i="67"/>
  <c r="G36" i="67"/>
  <c r="R36" i="67" s="1"/>
  <c r="AZ41" i="113"/>
  <c r="BA33" i="113"/>
  <c r="BA36" i="113" s="1"/>
  <c r="BA37" i="113" s="1"/>
  <c r="BC82" i="2"/>
  <c r="BB19" i="113"/>
  <c r="BB34" i="113" s="1"/>
  <c r="AX88" i="115"/>
  <c r="AX90" i="115" s="1"/>
  <c r="AX93" i="115" s="1"/>
  <c r="AX99" i="115" s="1"/>
  <c r="AZ64" i="115"/>
  <c r="AY74" i="115"/>
  <c r="AZ69" i="115"/>
  <c r="AY83" i="115"/>
  <c r="AY42" i="115"/>
  <c r="AY43" i="115" s="1"/>
  <c r="AZ41" i="115"/>
  <c r="AZ40" i="115"/>
  <c r="BC64" i="2"/>
  <c r="BB17" i="113"/>
  <c r="BD14" i="113"/>
  <c r="BD32" i="113" s="1"/>
  <c r="N40" i="67"/>
  <c r="AY80" i="114"/>
  <c r="AY81" i="114" s="1"/>
  <c r="M40" i="67"/>
  <c r="AX38" i="114"/>
  <c r="AX39" i="114" s="1"/>
  <c r="AV85" i="114"/>
  <c r="AV86" i="114" s="1"/>
  <c r="AW90" i="114"/>
  <c r="H33" i="67"/>
  <c r="S33" i="67" s="1"/>
  <c r="BA14" i="114"/>
  <c r="BA15" i="114" s="1"/>
  <c r="BA21" i="93"/>
  <c r="BA22" i="93" s="1"/>
  <c r="E41" i="67"/>
  <c r="C41" i="67"/>
  <c r="B42" i="67"/>
  <c r="AZ36" i="93"/>
  <c r="AZ32" i="93"/>
  <c r="AZ37" i="93" s="1"/>
  <c r="AZ33" i="93"/>
  <c r="AZ38" i="93" s="1"/>
  <c r="A42" i="67"/>
  <c r="L41" i="67"/>
  <c r="W41" i="67" s="1"/>
  <c r="BC40" i="2"/>
  <c r="BB43" i="2"/>
  <c r="BB21" i="115" s="1"/>
  <c r="BB22" i="115" s="1"/>
  <c r="S19" i="67"/>
  <c r="AY31" i="114"/>
  <c r="AY35" i="114" s="1"/>
  <c r="AY27" i="114"/>
  <c r="AZ75" i="114"/>
  <c r="AZ21" i="114"/>
  <c r="AZ46" i="114"/>
  <c r="AZ52" i="114" s="1"/>
  <c r="AZ56" i="114" s="1"/>
  <c r="AZ58" i="114" s="1"/>
  <c r="AZ62" i="114" s="1"/>
  <c r="AZ63" i="114" s="1"/>
  <c r="AZ76" i="114"/>
  <c r="AY86" i="115" l="1"/>
  <c r="AY87" i="115" s="1"/>
  <c r="AX91" i="115"/>
  <c r="AX94" i="115" s="1"/>
  <c r="AX101" i="115" s="1"/>
  <c r="AX103" i="115" s="1"/>
  <c r="T34" i="67" s="1"/>
  <c r="AZ72" i="115"/>
  <c r="AZ84" i="115" s="1"/>
  <c r="AZ71" i="115"/>
  <c r="AX95" i="115"/>
  <c r="BA67" i="115"/>
  <c r="BA68" i="115"/>
  <c r="BA66" i="115"/>
  <c r="BA61" i="115"/>
  <c r="BA62" i="115"/>
  <c r="BA63" i="115"/>
  <c r="AZ73" i="115"/>
  <c r="AZ85" i="115" s="1"/>
  <c r="AS23" i="116"/>
  <c r="J29" i="67"/>
  <c r="U29" i="67" s="1"/>
  <c r="AQ56" i="93"/>
  <c r="F27" i="67"/>
  <c r="AR49" i="93"/>
  <c r="AR51" i="93" s="1"/>
  <c r="AR52" i="93" s="1"/>
  <c r="AU76" i="26"/>
  <c r="AV74" i="26"/>
  <c r="AS46" i="93"/>
  <c r="AS49" i="93" s="1"/>
  <c r="AS51" i="93" s="1"/>
  <c r="AS52" i="93" s="1"/>
  <c r="AS47" i="93"/>
  <c r="AT124" i="2"/>
  <c r="AT16" i="116" s="1"/>
  <c r="AT18" i="116" s="1"/>
  <c r="AT19" i="116" s="1"/>
  <c r="AT121" i="26"/>
  <c r="AT107" i="26"/>
  <c r="AT102" i="26"/>
  <c r="AT99" i="26"/>
  <c r="AT120" i="26"/>
  <c r="AT103" i="26"/>
  <c r="AT98" i="26"/>
  <c r="AT93" i="26"/>
  <c r="AT42" i="93" s="1"/>
  <c r="AT97" i="26"/>
  <c r="AT95" i="26"/>
  <c r="AT43" i="93" s="1"/>
  <c r="AT48" i="93" s="1"/>
  <c r="AT111" i="26"/>
  <c r="AT96" i="26"/>
  <c r="AT94" i="26"/>
  <c r="G37" i="67"/>
  <c r="R37" i="67" s="1"/>
  <c r="BA41" i="113"/>
  <c r="BB33" i="113"/>
  <c r="BB36" i="113" s="1"/>
  <c r="BB37" i="113" s="1"/>
  <c r="AY88" i="115"/>
  <c r="AY90" i="115" s="1"/>
  <c r="AY93" i="115" s="1"/>
  <c r="BD82" i="2"/>
  <c r="BC19" i="113"/>
  <c r="BC34" i="113" s="1"/>
  <c r="BA69" i="115"/>
  <c r="AZ83" i="115"/>
  <c r="BA64" i="115"/>
  <c r="AZ74" i="115"/>
  <c r="AZ42" i="115"/>
  <c r="AZ43" i="115" s="1"/>
  <c r="I34" i="67"/>
  <c r="BA40" i="115"/>
  <c r="BA41" i="115"/>
  <c r="BD64" i="2"/>
  <c r="BC17" i="113"/>
  <c r="AX40" i="114"/>
  <c r="AX41" i="114" s="1"/>
  <c r="AX85" i="114" s="1"/>
  <c r="AX86" i="114" s="1"/>
  <c r="BE14" i="113"/>
  <c r="BE32" i="113" s="1"/>
  <c r="AY38" i="114"/>
  <c r="E42" i="67"/>
  <c r="C42" i="67"/>
  <c r="B43" i="67"/>
  <c r="BA36" i="93"/>
  <c r="BA32" i="93"/>
  <c r="BA37" i="93" s="1"/>
  <c r="BA33" i="93"/>
  <c r="BA38" i="93" s="1"/>
  <c r="AZ31" i="114"/>
  <c r="AZ35" i="114" s="1"/>
  <c r="AZ27" i="114"/>
  <c r="BB14" i="114"/>
  <c r="BB15" i="114" s="1"/>
  <c r="BB21" i="93"/>
  <c r="BB22" i="93" s="1"/>
  <c r="M41" i="67"/>
  <c r="BA46" i="114"/>
  <c r="BA52" i="114" s="1"/>
  <c r="BA56" i="114" s="1"/>
  <c r="BA58" i="114" s="1"/>
  <c r="BA62" i="114" s="1"/>
  <c r="BA63" i="114" s="1"/>
  <c r="BA75" i="114"/>
  <c r="BA21" i="114"/>
  <c r="BA76" i="114"/>
  <c r="AZ80" i="114"/>
  <c r="AZ81" i="114" s="1"/>
  <c r="BC43" i="2"/>
  <c r="BC21" i="115" s="1"/>
  <c r="BC22" i="115" s="1"/>
  <c r="BD40" i="2"/>
  <c r="A43" i="67"/>
  <c r="L42" i="67"/>
  <c r="W42" i="67" s="1"/>
  <c r="N41" i="67"/>
  <c r="AV90" i="114"/>
  <c r="H32" i="67"/>
  <c r="BA73" i="115" l="1"/>
  <c r="BA72" i="115"/>
  <c r="BA71" i="115"/>
  <c r="AY91" i="115"/>
  <c r="AY94" i="115" s="1"/>
  <c r="AY101" i="115" s="1"/>
  <c r="AZ86" i="115"/>
  <c r="AZ87" i="115" s="1"/>
  <c r="BA74" i="115"/>
  <c r="BB68" i="115"/>
  <c r="BB66" i="115"/>
  <c r="BB67" i="115"/>
  <c r="BB62" i="115"/>
  <c r="BB63" i="115"/>
  <c r="BB61" i="115"/>
  <c r="Q27" i="67"/>
  <c r="O27" i="67" s="1"/>
  <c r="K27" i="67"/>
  <c r="AT23" i="116"/>
  <c r="J30" i="67"/>
  <c r="U30" i="67" s="1"/>
  <c r="AS56" i="93"/>
  <c r="F29" i="67"/>
  <c r="AU124" i="2"/>
  <c r="AU16" i="116" s="1"/>
  <c r="AU18" i="116" s="1"/>
  <c r="AU19" i="116" s="1"/>
  <c r="AU120" i="26"/>
  <c r="AU98" i="26"/>
  <c r="AU103" i="26"/>
  <c r="AU102" i="26"/>
  <c r="AU99" i="26"/>
  <c r="AU121" i="26"/>
  <c r="AU107" i="26"/>
  <c r="AU95" i="26"/>
  <c r="AU43" i="93" s="1"/>
  <c r="AU48" i="93" s="1"/>
  <c r="AU97" i="26"/>
  <c r="AU111" i="26"/>
  <c r="AU96" i="26"/>
  <c r="AU94" i="26"/>
  <c r="AU93" i="26"/>
  <c r="AU42" i="93" s="1"/>
  <c r="AT46" i="93"/>
  <c r="AT47" i="93"/>
  <c r="AW74" i="26"/>
  <c r="AV76" i="26"/>
  <c r="AR56" i="93"/>
  <c r="F28" i="67"/>
  <c r="BB41" i="113"/>
  <c r="G38" i="67"/>
  <c r="R38" i="67" s="1"/>
  <c r="BC33" i="113"/>
  <c r="BC36" i="113" s="1"/>
  <c r="BC37" i="113" s="1"/>
  <c r="BE82" i="2"/>
  <c r="BD19" i="113"/>
  <c r="BD34" i="113" s="1"/>
  <c r="AZ88" i="115"/>
  <c r="AZ90" i="115" s="1"/>
  <c r="AZ93" i="115" s="1"/>
  <c r="I35" i="67"/>
  <c r="AY99" i="115"/>
  <c r="AY103" i="115" s="1"/>
  <c r="T35" i="67" s="1"/>
  <c r="BA85" i="115"/>
  <c r="BA83" i="115"/>
  <c r="BA84" i="115"/>
  <c r="BB69" i="115"/>
  <c r="BB64" i="115"/>
  <c r="AZ38" i="114"/>
  <c r="BA42" i="115"/>
  <c r="BA43" i="115" s="1"/>
  <c r="BB40" i="115"/>
  <c r="BB41" i="115"/>
  <c r="BE64" i="2"/>
  <c r="BD17" i="113"/>
  <c r="BF14" i="113"/>
  <c r="BF32" i="113" s="1"/>
  <c r="S32" i="67"/>
  <c r="AZ39" i="114"/>
  <c r="AZ40" i="114" s="1"/>
  <c r="AZ41" i="114" s="1"/>
  <c r="AZ85" i="114" s="1"/>
  <c r="AZ86" i="114" s="1"/>
  <c r="N42" i="67"/>
  <c r="BB21" i="114"/>
  <c r="BB46" i="114"/>
  <c r="BB52" i="114" s="1"/>
  <c r="BB56" i="114" s="1"/>
  <c r="BB58" i="114" s="1"/>
  <c r="BB62" i="114" s="1"/>
  <c r="BB63" i="114" s="1"/>
  <c r="BB75" i="114"/>
  <c r="BB76" i="114"/>
  <c r="A44" i="67"/>
  <c r="L43" i="67"/>
  <c r="W43" i="67" s="1"/>
  <c r="BD43" i="2"/>
  <c r="BD21" i="115" s="1"/>
  <c r="BD22" i="115" s="1"/>
  <c r="BE40" i="2"/>
  <c r="BA31" i="114"/>
  <c r="BA35" i="114" s="1"/>
  <c r="BA27" i="114"/>
  <c r="M42" i="67"/>
  <c r="BC14" i="114"/>
  <c r="BC15" i="114" s="1"/>
  <c r="BC21" i="93"/>
  <c r="BC22" i="93" s="1"/>
  <c r="BA80" i="114"/>
  <c r="BA81" i="114" s="1"/>
  <c r="BB32" i="93"/>
  <c r="BB37" i="93" s="1"/>
  <c r="BB33" i="93"/>
  <c r="BB38" i="93" s="1"/>
  <c r="BB36" i="93"/>
  <c r="E43" i="67"/>
  <c r="C43" i="67"/>
  <c r="B44" i="67"/>
  <c r="AY39" i="114"/>
  <c r="AY40" i="114" s="1"/>
  <c r="AY41" i="114" s="1"/>
  <c r="AX90" i="114"/>
  <c r="H34" i="67"/>
  <c r="BB73" i="115" l="1"/>
  <c r="BB71" i="115"/>
  <c r="AZ91" i="115"/>
  <c r="AZ94" i="115" s="1"/>
  <c r="AZ101" i="115" s="1"/>
  <c r="BA86" i="115"/>
  <c r="BA91" i="115" s="1"/>
  <c r="BA94" i="115" s="1"/>
  <c r="BA101" i="115" s="1"/>
  <c r="AY95" i="115"/>
  <c r="AZ95" i="115"/>
  <c r="BB72" i="115"/>
  <c r="BB84" i="115" s="1"/>
  <c r="BC67" i="115"/>
  <c r="BC66" i="115"/>
  <c r="BC68" i="115"/>
  <c r="BC63" i="115"/>
  <c r="BC62" i="115"/>
  <c r="BC72" i="115" s="1"/>
  <c r="BC61" i="115"/>
  <c r="BC71" i="115" s="1"/>
  <c r="AT49" i="93"/>
  <c r="AT51" i="93" s="1"/>
  <c r="AT52" i="93" s="1"/>
  <c r="Q28" i="67"/>
  <c r="O28" i="67" s="1"/>
  <c r="K28" i="67"/>
  <c r="Q29" i="67"/>
  <c r="O29" i="67" s="1"/>
  <c r="K29" i="67"/>
  <c r="AU46" i="93"/>
  <c r="AU49" i="93" s="1"/>
  <c r="AU51" i="93" s="1"/>
  <c r="AU52" i="93" s="1"/>
  <c r="AU47" i="93"/>
  <c r="AX74" i="26"/>
  <c r="AW76" i="26"/>
  <c r="AV124" i="2"/>
  <c r="AV16" i="116" s="1"/>
  <c r="AV18" i="116" s="1"/>
  <c r="AV19" i="116" s="1"/>
  <c r="AV111" i="26"/>
  <c r="AV103" i="26"/>
  <c r="AV120" i="26"/>
  <c r="AV99" i="26"/>
  <c r="AV107" i="26"/>
  <c r="AV97" i="26"/>
  <c r="AV95" i="26"/>
  <c r="AV43" i="93" s="1"/>
  <c r="AV48" i="93" s="1"/>
  <c r="AV102" i="26"/>
  <c r="AV96" i="26"/>
  <c r="AV94" i="26"/>
  <c r="AV93" i="26"/>
  <c r="AV42" i="93" s="1"/>
  <c r="AV121" i="26"/>
  <c r="AV98" i="26"/>
  <c r="F30" i="67"/>
  <c r="AT56" i="93"/>
  <c r="AU23" i="116"/>
  <c r="J31" i="67"/>
  <c r="U31" i="67" s="1"/>
  <c r="BC41" i="113"/>
  <c r="G39" i="67"/>
  <c r="R39" i="67" s="1"/>
  <c r="I36" i="67"/>
  <c r="AZ99" i="115"/>
  <c r="AZ103" i="115" s="1"/>
  <c r="T36" i="67" s="1"/>
  <c r="BD33" i="113"/>
  <c r="BD36" i="113" s="1"/>
  <c r="BD37" i="113" s="1"/>
  <c r="BB83" i="115"/>
  <c r="BB85" i="115"/>
  <c r="BA88" i="115"/>
  <c r="BA90" i="115" s="1"/>
  <c r="BA93" i="115" s="1"/>
  <c r="BB74" i="115"/>
  <c r="BF82" i="2"/>
  <c r="BE19" i="113"/>
  <c r="BE34" i="113" s="1"/>
  <c r="BC64" i="115"/>
  <c r="BC69" i="115"/>
  <c r="BA38" i="114"/>
  <c r="BA39" i="114" s="1"/>
  <c r="BA40" i="114" s="1"/>
  <c r="BA41" i="114" s="1"/>
  <c r="BA85" i="114" s="1"/>
  <c r="BA86" i="114" s="1"/>
  <c r="BB42" i="115"/>
  <c r="BB43" i="115" s="1"/>
  <c r="BC40" i="115"/>
  <c r="BC41" i="115"/>
  <c r="BF64" i="2"/>
  <c r="BE17" i="113"/>
  <c r="N43" i="67"/>
  <c r="BG14" i="113"/>
  <c r="BG32" i="113" s="1"/>
  <c r="M43" i="67"/>
  <c r="AY85" i="114"/>
  <c r="AY86" i="114" s="1"/>
  <c r="AZ90" i="114"/>
  <c r="H36" i="67"/>
  <c r="S36" i="67" s="1"/>
  <c r="E44" i="67"/>
  <c r="C44" i="67"/>
  <c r="B45" i="67"/>
  <c r="BE43" i="2"/>
  <c r="BE21" i="115" s="1"/>
  <c r="BE22" i="115" s="1"/>
  <c r="BF40" i="2"/>
  <c r="BD14" i="114"/>
  <c r="BD15" i="114" s="1"/>
  <c r="BD21" i="93"/>
  <c r="BD22" i="93" s="1"/>
  <c r="S34" i="67"/>
  <c r="BC21" i="114"/>
  <c r="BC46" i="114"/>
  <c r="BC52" i="114" s="1"/>
  <c r="BC56" i="114" s="1"/>
  <c r="BC58" i="114" s="1"/>
  <c r="BC62" i="114" s="1"/>
  <c r="BC63" i="114" s="1"/>
  <c r="BC75" i="114"/>
  <c r="BC76" i="114"/>
  <c r="BC36" i="93"/>
  <c r="BC32" i="93"/>
  <c r="BC37" i="93" s="1"/>
  <c r="BC33" i="93"/>
  <c r="BC38" i="93" s="1"/>
  <c r="BB80" i="114"/>
  <c r="BB81" i="114" s="1"/>
  <c r="A45" i="67"/>
  <c r="L44" i="67"/>
  <c r="W44" i="67" s="1"/>
  <c r="BB27" i="114"/>
  <c r="BB31" i="114"/>
  <c r="BB35" i="114" s="1"/>
  <c r="BA87" i="115" l="1"/>
  <c r="BB86" i="115"/>
  <c r="BB87" i="115" s="1"/>
  <c r="BA95" i="115"/>
  <c r="BC73" i="115"/>
  <c r="BD63" i="115"/>
  <c r="BD61" i="115"/>
  <c r="BD62" i="115"/>
  <c r="BD66" i="115"/>
  <c r="BD68" i="115"/>
  <c r="BD67" i="115"/>
  <c r="BB88" i="115"/>
  <c r="BB90" i="115" s="1"/>
  <c r="BB93" i="115" s="1"/>
  <c r="AV23" i="116"/>
  <c r="J32" i="67"/>
  <c r="U32" i="67" s="1"/>
  <c r="AV47" i="93"/>
  <c r="AV46" i="93"/>
  <c r="AV49" i="93" s="1"/>
  <c r="AV51" i="93" s="1"/>
  <c r="AV52" i="93" s="1"/>
  <c r="AW124" i="2"/>
  <c r="AW16" i="116" s="1"/>
  <c r="AW18" i="116" s="1"/>
  <c r="AW19" i="116" s="1"/>
  <c r="AW107" i="26"/>
  <c r="AW97" i="26"/>
  <c r="AW121" i="26"/>
  <c r="AW111" i="26"/>
  <c r="AW98" i="26"/>
  <c r="AW96" i="26"/>
  <c r="AW120" i="26"/>
  <c r="AW102" i="26"/>
  <c r="AW94" i="26"/>
  <c r="AW93" i="26"/>
  <c r="AW42" i="93" s="1"/>
  <c r="AW99" i="26"/>
  <c r="AW103" i="26"/>
  <c r="AW95" i="26"/>
  <c r="AW43" i="93" s="1"/>
  <c r="AW48" i="93" s="1"/>
  <c r="F31" i="67"/>
  <c r="AU56" i="93"/>
  <c r="Q30" i="67"/>
  <c r="O30" i="67" s="1"/>
  <c r="K30" i="67"/>
  <c r="AX76" i="26"/>
  <c r="AY74" i="26"/>
  <c r="BD41" i="113"/>
  <c r="G40" i="67"/>
  <c r="R40" i="67" s="1"/>
  <c r="BG82" i="2"/>
  <c r="BF19" i="113"/>
  <c r="BF34" i="113" s="1"/>
  <c r="I37" i="67"/>
  <c r="BA99" i="115"/>
  <c r="BA103" i="115" s="1"/>
  <c r="T37" i="67" s="1"/>
  <c r="BE33" i="113"/>
  <c r="BE36" i="113" s="1"/>
  <c r="BE37" i="113" s="1"/>
  <c r="BC83" i="115"/>
  <c r="BC85" i="115"/>
  <c r="BD69" i="115"/>
  <c r="BD64" i="115"/>
  <c r="BC84" i="115"/>
  <c r="BC74" i="115"/>
  <c r="BC42" i="115"/>
  <c r="BC43" i="115" s="1"/>
  <c r="BD40" i="115"/>
  <c r="BD41" i="115"/>
  <c r="BG64" i="2"/>
  <c r="BF17" i="113"/>
  <c r="BH14" i="113"/>
  <c r="BH32" i="113" s="1"/>
  <c r="BB38" i="114"/>
  <c r="BB39" i="114" s="1"/>
  <c r="BB40" i="114" s="1"/>
  <c r="BA90" i="114"/>
  <c r="H37" i="67"/>
  <c r="BD36" i="93"/>
  <c r="BD32" i="93"/>
  <c r="BD37" i="93" s="1"/>
  <c r="BD33" i="93"/>
  <c r="BD38" i="93" s="1"/>
  <c r="BC31" i="114"/>
  <c r="BC35" i="114" s="1"/>
  <c r="BC27" i="114"/>
  <c r="BD75" i="114"/>
  <c r="BD46" i="114"/>
  <c r="BD52" i="114" s="1"/>
  <c r="BD56" i="114" s="1"/>
  <c r="BD58" i="114" s="1"/>
  <c r="BD62" i="114" s="1"/>
  <c r="BD63" i="114" s="1"/>
  <c r="BD21" i="114"/>
  <c r="BD76" i="114"/>
  <c r="BE14" i="114"/>
  <c r="BE15" i="114" s="1"/>
  <c r="BE21" i="93"/>
  <c r="BE22" i="93" s="1"/>
  <c r="M44" i="67"/>
  <c r="BF43" i="2"/>
  <c r="BF21" i="115" s="1"/>
  <c r="BF22" i="115" s="1"/>
  <c r="BG40" i="2"/>
  <c r="A46" i="67"/>
  <c r="L45" i="67"/>
  <c r="W45" i="67" s="1"/>
  <c r="N44" i="67"/>
  <c r="BC80" i="114"/>
  <c r="BC81" i="114" s="1"/>
  <c r="E45" i="67"/>
  <c r="C45" i="67"/>
  <c r="B46" i="67"/>
  <c r="AY90" i="114"/>
  <c r="H35" i="67"/>
  <c r="BC86" i="115" l="1"/>
  <c r="BC91" i="115" s="1"/>
  <c r="BC94" i="115" s="1"/>
  <c r="BC101" i="115" s="1"/>
  <c r="BC87" i="115"/>
  <c r="BB91" i="115"/>
  <c r="BB94" i="115" s="1"/>
  <c r="BB101" i="115" s="1"/>
  <c r="BD72" i="115"/>
  <c r="BC88" i="115"/>
  <c r="BC90" i="115" s="1"/>
  <c r="BC93" i="115" s="1"/>
  <c r="BE61" i="115"/>
  <c r="BE62" i="115"/>
  <c r="BE63" i="115"/>
  <c r="BE68" i="115"/>
  <c r="BE67" i="115"/>
  <c r="BE66" i="115"/>
  <c r="BD71" i="115"/>
  <c r="BD83" i="115" s="1"/>
  <c r="BD73" i="115"/>
  <c r="BD85" i="115" s="1"/>
  <c r="F32" i="67"/>
  <c r="AV56" i="93"/>
  <c r="Q31" i="67"/>
  <c r="O31" i="67" s="1"/>
  <c r="K31" i="67"/>
  <c r="AW46" i="93"/>
  <c r="AW47" i="93"/>
  <c r="AX124" i="2"/>
  <c r="AX16" i="116" s="1"/>
  <c r="AX18" i="116" s="1"/>
  <c r="AX19" i="116" s="1"/>
  <c r="AX121" i="26"/>
  <c r="AX107" i="26"/>
  <c r="AX102" i="26"/>
  <c r="AX99" i="26"/>
  <c r="AX111" i="26"/>
  <c r="AX98" i="26"/>
  <c r="AX97" i="26"/>
  <c r="AX96" i="26"/>
  <c r="AX93" i="26"/>
  <c r="AX42" i="93" s="1"/>
  <c r="AX103" i="26"/>
  <c r="AX95" i="26"/>
  <c r="AX43" i="93" s="1"/>
  <c r="AX48" i="93" s="1"/>
  <c r="AX120" i="26"/>
  <c r="AX94" i="26"/>
  <c r="AY76" i="26"/>
  <c r="AZ74" i="26"/>
  <c r="AW23" i="116"/>
  <c r="J33" i="67"/>
  <c r="U33" i="67" s="1"/>
  <c r="BE41" i="113"/>
  <c r="G41" i="67"/>
  <c r="R41" i="67" s="1"/>
  <c r="BH82" i="2"/>
  <c r="BG19" i="113"/>
  <c r="BG34" i="113" s="1"/>
  <c r="BF33" i="113"/>
  <c r="BF36" i="113" s="1"/>
  <c r="BF37" i="113" s="1"/>
  <c r="I38" i="67"/>
  <c r="BB99" i="115"/>
  <c r="BD74" i="115"/>
  <c r="BE64" i="115"/>
  <c r="BD84" i="115"/>
  <c r="BE69" i="115"/>
  <c r="BC38" i="114"/>
  <c r="BC39" i="114" s="1"/>
  <c r="BC40" i="114" s="1"/>
  <c r="BC41" i="114" s="1"/>
  <c r="BC85" i="114" s="1"/>
  <c r="BC86" i="114" s="1"/>
  <c r="BD42" i="115"/>
  <c r="BD43" i="115" s="1"/>
  <c r="BE40" i="115"/>
  <c r="BE41" i="115"/>
  <c r="BH64" i="2"/>
  <c r="BG17" i="113"/>
  <c r="BI14" i="113"/>
  <c r="BI32" i="113" s="1"/>
  <c r="BD80" i="114"/>
  <c r="BD81" i="114" s="1"/>
  <c r="N45" i="67"/>
  <c r="A47" i="67"/>
  <c r="L47" i="67" s="1"/>
  <c r="W47" i="67" s="1"/>
  <c r="L46" i="67"/>
  <c r="W46" i="67" s="1"/>
  <c r="S35" i="67"/>
  <c r="E46" i="67"/>
  <c r="C46" i="67"/>
  <c r="B47" i="67"/>
  <c r="J47" i="67" s="1"/>
  <c r="BG43" i="2"/>
  <c r="BG21" i="115" s="1"/>
  <c r="BG22" i="115" s="1"/>
  <c r="BH40" i="2"/>
  <c r="BD31" i="114"/>
  <c r="BD35" i="114" s="1"/>
  <c r="BD27" i="114"/>
  <c r="S37" i="67"/>
  <c r="BE76" i="114"/>
  <c r="BE21" i="114"/>
  <c r="BE46" i="114"/>
  <c r="BE52" i="114" s="1"/>
  <c r="BE56" i="114" s="1"/>
  <c r="BE58" i="114" s="1"/>
  <c r="BE62" i="114" s="1"/>
  <c r="BE63" i="114" s="1"/>
  <c r="BE75" i="114"/>
  <c r="BB41" i="114"/>
  <c r="BB85" i="114" s="1"/>
  <c r="BB86" i="114" s="1"/>
  <c r="M45" i="67"/>
  <c r="BF14" i="114"/>
  <c r="BF15" i="114" s="1"/>
  <c r="BF21" i="93"/>
  <c r="BF22" i="93" s="1"/>
  <c r="BE36" i="93"/>
  <c r="BE32" i="93"/>
  <c r="BE37" i="93" s="1"/>
  <c r="BE33" i="93"/>
  <c r="BE38" i="93" s="1"/>
  <c r="BD86" i="115" l="1"/>
  <c r="BD91" i="115" s="1"/>
  <c r="BD94" i="115" s="1"/>
  <c r="BD101" i="115" s="1"/>
  <c r="BB103" i="115"/>
  <c r="T38" i="67" s="1"/>
  <c r="BD87" i="115"/>
  <c r="BC95" i="115"/>
  <c r="BB95" i="115"/>
  <c r="BE72" i="115"/>
  <c r="BE84" i="115" s="1"/>
  <c r="BD88" i="115"/>
  <c r="BD90" i="115" s="1"/>
  <c r="BE73" i="115"/>
  <c r="BF63" i="115"/>
  <c r="BF61" i="115"/>
  <c r="BF62" i="115"/>
  <c r="BF68" i="115"/>
  <c r="BF66" i="115"/>
  <c r="BF67" i="115"/>
  <c r="BE71" i="115"/>
  <c r="BE83" i="115" s="1"/>
  <c r="BA74" i="26"/>
  <c r="AZ76" i="26"/>
  <c r="AW49" i="93"/>
  <c r="AW51" i="93" s="1"/>
  <c r="AW52" i="93" s="1"/>
  <c r="AY124" i="2"/>
  <c r="AY16" i="116" s="1"/>
  <c r="AY18" i="116" s="1"/>
  <c r="AY19" i="116" s="1"/>
  <c r="AY120" i="26"/>
  <c r="AY98" i="26"/>
  <c r="AY121" i="26"/>
  <c r="AY103" i="26"/>
  <c r="AY102" i="26"/>
  <c r="AY107" i="26"/>
  <c r="AY99" i="26"/>
  <c r="AY111" i="26"/>
  <c r="AY95" i="26"/>
  <c r="AY43" i="93" s="1"/>
  <c r="AY48" i="93" s="1"/>
  <c r="AY94" i="26"/>
  <c r="AY97" i="26"/>
  <c r="AY96" i="26"/>
  <c r="AY93" i="26"/>
  <c r="AY42" i="93" s="1"/>
  <c r="AX47" i="93"/>
  <c r="AX46" i="93"/>
  <c r="AX49" i="93" s="1"/>
  <c r="AX51" i="93" s="1"/>
  <c r="AX52" i="93" s="1"/>
  <c r="Q32" i="67"/>
  <c r="O32" i="67" s="1"/>
  <c r="K32" i="67"/>
  <c r="AX23" i="116"/>
  <c r="J34" i="67"/>
  <c r="U34" i="67" s="1"/>
  <c r="U47" i="67"/>
  <c r="G42" i="67"/>
  <c r="R42" i="67" s="1"/>
  <c r="BF41" i="113"/>
  <c r="BG33" i="113"/>
  <c r="BG36" i="113" s="1"/>
  <c r="BG37" i="113" s="1"/>
  <c r="I39" i="67"/>
  <c r="BC99" i="115"/>
  <c r="BC103" i="115" s="1"/>
  <c r="T39" i="67" s="1"/>
  <c r="BE74" i="115"/>
  <c r="BI82" i="2"/>
  <c r="BH19" i="113"/>
  <c r="BH34" i="113" s="1"/>
  <c r="BE85" i="115"/>
  <c r="BF64" i="115"/>
  <c r="BF69" i="115"/>
  <c r="N46" i="67"/>
  <c r="BE42" i="115"/>
  <c r="BE43" i="115" s="1"/>
  <c r="I47" i="67"/>
  <c r="T47" i="67"/>
  <c r="BF40" i="115"/>
  <c r="BF41" i="115"/>
  <c r="BI64" i="2"/>
  <c r="BH17" i="113"/>
  <c r="BJ14" i="113"/>
  <c r="BJ32" i="113" s="1"/>
  <c r="BE80" i="114"/>
  <c r="BE81" i="114" s="1"/>
  <c r="W48" i="67"/>
  <c r="M46" i="67"/>
  <c r="BC90" i="114"/>
  <c r="H39" i="67"/>
  <c r="BB90" i="114"/>
  <c r="H38" i="67"/>
  <c r="BI40" i="2"/>
  <c r="BH43" i="2"/>
  <c r="BH21" i="115" s="1"/>
  <c r="BH22" i="115" s="1"/>
  <c r="F47" i="67"/>
  <c r="E47" i="67"/>
  <c r="C47" i="67"/>
  <c r="H47" i="67"/>
  <c r="G47" i="67"/>
  <c r="BE31" i="114"/>
  <c r="BE35" i="114" s="1"/>
  <c r="BE27" i="114"/>
  <c r="BF33" i="93"/>
  <c r="BF38" i="93" s="1"/>
  <c r="BF36" i="93"/>
  <c r="BF32" i="93"/>
  <c r="BF37" i="93" s="1"/>
  <c r="BG14" i="114"/>
  <c r="BG15" i="114" s="1"/>
  <c r="BG21" i="93"/>
  <c r="BG22" i="93" s="1"/>
  <c r="BF21" i="114"/>
  <c r="BF75" i="114"/>
  <c r="BF76" i="114"/>
  <c r="BF46" i="114"/>
  <c r="BF52" i="114" s="1"/>
  <c r="BF56" i="114" s="1"/>
  <c r="BF58" i="114" s="1"/>
  <c r="BF62" i="114" s="1"/>
  <c r="BF63" i="114" s="1"/>
  <c r="BD38" i="114"/>
  <c r="BD95" i="115" l="1"/>
  <c r="BD93" i="115"/>
  <c r="I40" i="67" s="1"/>
  <c r="BE86" i="115"/>
  <c r="BE87" i="115" s="1"/>
  <c r="BF71" i="115"/>
  <c r="BF73" i="115"/>
  <c r="BF72" i="115"/>
  <c r="BF84" i="115" s="1"/>
  <c r="BG66" i="115"/>
  <c r="BG67" i="115"/>
  <c r="BG68" i="115"/>
  <c r="BG61" i="115"/>
  <c r="BG62" i="115"/>
  <c r="BG63" i="115"/>
  <c r="BE88" i="115"/>
  <c r="BE90" i="115" s="1"/>
  <c r="BE93" i="115" s="1"/>
  <c r="AY23" i="116"/>
  <c r="J35" i="67"/>
  <c r="AX56" i="93"/>
  <c r="F34" i="67"/>
  <c r="AW56" i="93"/>
  <c r="F33" i="67"/>
  <c r="AZ124" i="2"/>
  <c r="AZ16" i="116" s="1"/>
  <c r="AZ18" i="116" s="1"/>
  <c r="AZ19" i="116" s="1"/>
  <c r="AZ111" i="26"/>
  <c r="AZ103" i="26"/>
  <c r="AZ102" i="26"/>
  <c r="AZ120" i="26"/>
  <c r="AZ99" i="26"/>
  <c r="AZ97" i="26"/>
  <c r="AZ95" i="26"/>
  <c r="AZ43" i="93" s="1"/>
  <c r="AZ48" i="93" s="1"/>
  <c r="AZ94" i="26"/>
  <c r="AZ121" i="26"/>
  <c r="AZ98" i="26"/>
  <c r="AZ96" i="26"/>
  <c r="AZ93" i="26"/>
  <c r="AZ42" i="93" s="1"/>
  <c r="AZ107" i="26"/>
  <c r="AY46" i="93"/>
  <c r="AY47" i="93"/>
  <c r="BB74" i="26"/>
  <c r="BA76" i="26"/>
  <c r="K47" i="67"/>
  <c r="BG41" i="113"/>
  <c r="G43" i="67"/>
  <c r="R43" i="67" s="1"/>
  <c r="BD99" i="115"/>
  <c r="BD103" i="115" s="1"/>
  <c r="T40" i="67" s="1"/>
  <c r="BH33" i="113"/>
  <c r="BH36" i="113" s="1"/>
  <c r="BH37" i="113" s="1"/>
  <c r="BJ82" i="2"/>
  <c r="BI19" i="113"/>
  <c r="BI34" i="113" s="1"/>
  <c r="BG64" i="115"/>
  <c r="BF74" i="115"/>
  <c r="BF83" i="115"/>
  <c r="BF85" i="115"/>
  <c r="BG69" i="115"/>
  <c r="BG40" i="115"/>
  <c r="BG41" i="115"/>
  <c r="BF42" i="115"/>
  <c r="BF43" i="115" s="1"/>
  <c r="BE38" i="114"/>
  <c r="BE39" i="114" s="1"/>
  <c r="BJ64" i="2"/>
  <c r="BI17" i="113"/>
  <c r="BK14" i="113"/>
  <c r="BK32" i="113" s="1"/>
  <c r="R47" i="67"/>
  <c r="Q47" i="67"/>
  <c r="BF80" i="114"/>
  <c r="BF81" i="114" s="1"/>
  <c r="S47" i="67"/>
  <c r="BH14" i="114"/>
  <c r="BH15" i="114" s="1"/>
  <c r="BH21" i="93"/>
  <c r="BH22" i="93" s="1"/>
  <c r="BF27" i="114"/>
  <c r="BF31" i="114"/>
  <c r="BF35" i="114" s="1"/>
  <c r="M47" i="67"/>
  <c r="M48" i="67" s="1"/>
  <c r="C48" i="67"/>
  <c r="BI43" i="2"/>
  <c r="BI21" i="115" s="1"/>
  <c r="BI22" i="115" s="1"/>
  <c r="BJ40" i="2"/>
  <c r="S39" i="67"/>
  <c r="BG46" i="114"/>
  <c r="BG52" i="114" s="1"/>
  <c r="BG56" i="114" s="1"/>
  <c r="BG58" i="114" s="1"/>
  <c r="BG62" i="114" s="1"/>
  <c r="BG63" i="114" s="1"/>
  <c r="BG21" i="114"/>
  <c r="BG76" i="114"/>
  <c r="BG75" i="114"/>
  <c r="BD39" i="114"/>
  <c r="BD40" i="114" s="1"/>
  <c r="BG36" i="93"/>
  <c r="BG33" i="93"/>
  <c r="BG38" i="93" s="1"/>
  <c r="BG32" i="93"/>
  <c r="BG37" i="93" s="1"/>
  <c r="N47" i="67"/>
  <c r="N48" i="67" s="1"/>
  <c r="E48" i="67"/>
  <c r="S38" i="67"/>
  <c r="BE91" i="115" l="1"/>
  <c r="BE94" i="115" s="1"/>
  <c r="BE101" i="115" s="1"/>
  <c r="BF86" i="115"/>
  <c r="BF87" i="115" s="1"/>
  <c r="BG73" i="115"/>
  <c r="BG85" i="115" s="1"/>
  <c r="BG71" i="115"/>
  <c r="BH63" i="115"/>
  <c r="BH62" i="115"/>
  <c r="BH61" i="115"/>
  <c r="BH66" i="115"/>
  <c r="BH67" i="115"/>
  <c r="BH68" i="115"/>
  <c r="BG72" i="115"/>
  <c r="BG84" i="115" s="1"/>
  <c r="BB76" i="26"/>
  <c r="BC74" i="26"/>
  <c r="Q33" i="67"/>
  <c r="O33" i="67" s="1"/>
  <c r="K33" i="67"/>
  <c r="AY49" i="93"/>
  <c r="AY51" i="93" s="1"/>
  <c r="AY52" i="93" s="1"/>
  <c r="U35" i="67"/>
  <c r="BA124" i="2"/>
  <c r="BA16" i="116" s="1"/>
  <c r="BA18" i="116" s="1"/>
  <c r="BA19" i="116" s="1"/>
  <c r="BA120" i="26"/>
  <c r="BA103" i="26"/>
  <c r="BA99" i="26"/>
  <c r="BA97" i="26"/>
  <c r="BA107" i="26"/>
  <c r="BA96" i="26"/>
  <c r="BA111" i="26"/>
  <c r="BA94" i="26"/>
  <c r="BA121" i="26"/>
  <c r="BA98" i="26"/>
  <c r="BA93" i="26"/>
  <c r="BA42" i="93" s="1"/>
  <c r="BA102" i="26"/>
  <c r="BA95" i="26"/>
  <c r="BA43" i="93" s="1"/>
  <c r="BA48" i="93" s="1"/>
  <c r="AZ46" i="93"/>
  <c r="AZ47" i="93"/>
  <c r="AZ23" i="116"/>
  <c r="J36" i="67"/>
  <c r="U36" i="67" s="1"/>
  <c r="Q34" i="67"/>
  <c r="O34" i="67" s="1"/>
  <c r="K34" i="67"/>
  <c r="O47" i="67"/>
  <c r="BH41" i="113"/>
  <c r="G44" i="67"/>
  <c r="R44" i="67" s="1"/>
  <c r="BI33" i="113"/>
  <c r="BI36" i="113" s="1"/>
  <c r="BI37" i="113" s="1"/>
  <c r="BK82" i="2"/>
  <c r="BJ19" i="113"/>
  <c r="BJ34" i="113" s="1"/>
  <c r="I41" i="67"/>
  <c r="BE99" i="115"/>
  <c r="BF88" i="115"/>
  <c r="BF90" i="115" s="1"/>
  <c r="BF93" i="115" s="1"/>
  <c r="BG83" i="115"/>
  <c r="BH64" i="115"/>
  <c r="BH69" i="115"/>
  <c r="BG74" i="115"/>
  <c r="BG42" i="115"/>
  <c r="BG43" i="115" s="1"/>
  <c r="BH40" i="115"/>
  <c r="BH41" i="115"/>
  <c r="BK64" i="2"/>
  <c r="BJ17" i="113"/>
  <c r="BG80" i="114"/>
  <c r="BG81" i="114" s="1"/>
  <c r="BL14" i="113"/>
  <c r="BL32" i="113" s="1"/>
  <c r="BD41" i="114"/>
  <c r="BD85" i="114" s="1"/>
  <c r="BD86" i="114" s="1"/>
  <c r="BJ43" i="2"/>
  <c r="BJ21" i="115" s="1"/>
  <c r="BJ22" i="115" s="1"/>
  <c r="BK40" i="2"/>
  <c r="BH36" i="93"/>
  <c r="BH33" i="93"/>
  <c r="BH38" i="93" s="1"/>
  <c r="BH32" i="93"/>
  <c r="BH37" i="93" s="1"/>
  <c r="BE40" i="114"/>
  <c r="BE41" i="114" s="1"/>
  <c r="BE85" i="114" s="1"/>
  <c r="BE86" i="114" s="1"/>
  <c r="BG31" i="114"/>
  <c r="BG35" i="114" s="1"/>
  <c r="BG27" i="114"/>
  <c r="BI14" i="114"/>
  <c r="BI15" i="114" s="1"/>
  <c r="BI21" i="93"/>
  <c r="BI22" i="93" s="1"/>
  <c r="BF38" i="114"/>
  <c r="BH46" i="114"/>
  <c r="BH52" i="114" s="1"/>
  <c r="BH56" i="114" s="1"/>
  <c r="BH58" i="114" s="1"/>
  <c r="BH62" i="114" s="1"/>
  <c r="BH63" i="114" s="1"/>
  <c r="BH21" i="114"/>
  <c r="BH75" i="114"/>
  <c r="BH76" i="114"/>
  <c r="BG86" i="115" l="1"/>
  <c r="BG91" i="115" s="1"/>
  <c r="BG94" i="115" s="1"/>
  <c r="BG101" i="115" s="1"/>
  <c r="BG87" i="115"/>
  <c r="BE95" i="115"/>
  <c r="BE103" i="115"/>
  <c r="T41" i="67" s="1"/>
  <c r="BF91" i="115"/>
  <c r="BF94" i="115" s="1"/>
  <c r="BF101" i="115" s="1"/>
  <c r="BF95" i="115"/>
  <c r="BI67" i="115"/>
  <c r="BI68" i="115"/>
  <c r="BI66" i="115"/>
  <c r="BI62" i="115"/>
  <c r="BI61" i="115"/>
  <c r="BI63" i="115"/>
  <c r="BH42" i="115"/>
  <c r="BH43" i="115" s="1"/>
  <c r="BH71" i="115"/>
  <c r="BH83" i="115" s="1"/>
  <c r="BH72" i="115"/>
  <c r="BH84" i="115" s="1"/>
  <c r="BH73" i="115"/>
  <c r="BH85" i="115" s="1"/>
  <c r="F35" i="67"/>
  <c r="AY56" i="93"/>
  <c r="BA47" i="93"/>
  <c r="BA46" i="93"/>
  <c r="BA49" i="93" s="1"/>
  <c r="BA51" i="93" s="1"/>
  <c r="BA52" i="93" s="1"/>
  <c r="BA23" i="116"/>
  <c r="J37" i="67"/>
  <c r="U37" i="67" s="1"/>
  <c r="AZ49" i="93"/>
  <c r="AZ51" i="93" s="1"/>
  <c r="AZ52" i="93" s="1"/>
  <c r="BC76" i="26"/>
  <c r="BD74" i="26"/>
  <c r="BB124" i="2"/>
  <c r="BB16" i="116" s="1"/>
  <c r="BB18" i="116" s="1"/>
  <c r="BB19" i="116" s="1"/>
  <c r="BB121" i="26"/>
  <c r="BB107" i="26"/>
  <c r="BB102" i="26"/>
  <c r="BB99" i="26"/>
  <c r="BB111" i="26"/>
  <c r="BB98" i="26"/>
  <c r="BB103" i="26"/>
  <c r="BB93" i="26"/>
  <c r="BB42" i="93" s="1"/>
  <c r="BB96" i="26"/>
  <c r="BB120" i="26"/>
  <c r="BB97" i="26"/>
  <c r="BB95" i="26"/>
  <c r="BB43" i="93" s="1"/>
  <c r="BB48" i="93" s="1"/>
  <c r="BB94" i="26"/>
  <c r="G45" i="67"/>
  <c r="R45" i="67" s="1"/>
  <c r="BI41" i="113"/>
  <c r="I42" i="67"/>
  <c r="BF99" i="115"/>
  <c r="BG88" i="115"/>
  <c r="BG90" i="115" s="1"/>
  <c r="BG93" i="115" s="1"/>
  <c r="BL82" i="2"/>
  <c r="BK19" i="113"/>
  <c r="BK34" i="113" s="1"/>
  <c r="BJ33" i="113"/>
  <c r="BJ36" i="113" s="1"/>
  <c r="BJ37" i="113" s="1"/>
  <c r="G46" i="67" s="1"/>
  <c r="R46" i="67" s="1"/>
  <c r="BH74" i="115"/>
  <c r="BI69" i="115"/>
  <c r="BI64" i="115"/>
  <c r="BI40" i="115"/>
  <c r="BI41" i="115"/>
  <c r="BL64" i="2"/>
  <c r="BK17" i="113"/>
  <c r="BK33" i="113" s="1"/>
  <c r="BM14" i="113"/>
  <c r="BM32" i="113" s="1"/>
  <c r="BG38" i="114"/>
  <c r="BG39" i="114" s="1"/>
  <c r="BG40" i="114" s="1"/>
  <c r="BE90" i="114"/>
  <c r="H41" i="67"/>
  <c r="BH31" i="114"/>
  <c r="BH35" i="114" s="1"/>
  <c r="BH27" i="114"/>
  <c r="BJ14" i="114"/>
  <c r="BJ15" i="114" s="1"/>
  <c r="BJ21" i="93"/>
  <c r="BJ22" i="93" s="1"/>
  <c r="BD90" i="114"/>
  <c r="H40" i="67"/>
  <c r="BI21" i="114"/>
  <c r="BI46" i="114"/>
  <c r="BI52" i="114" s="1"/>
  <c r="BI56" i="114" s="1"/>
  <c r="BI58" i="114" s="1"/>
  <c r="BI62" i="114" s="1"/>
  <c r="BI63" i="114" s="1"/>
  <c r="BI75" i="114"/>
  <c r="BI76" i="114"/>
  <c r="BF39" i="114"/>
  <c r="BF40" i="114" s="1"/>
  <c r="BH80" i="114"/>
  <c r="BH81" i="114" s="1"/>
  <c r="BI36" i="93"/>
  <c r="BI32" i="93"/>
  <c r="BI37" i="93" s="1"/>
  <c r="BI33" i="93"/>
  <c r="BI38" i="93" s="1"/>
  <c r="BK43" i="2"/>
  <c r="BK21" i="115" s="1"/>
  <c r="BK22" i="115" s="1"/>
  <c r="BL40" i="2"/>
  <c r="BI73" i="115" l="1"/>
  <c r="BF103" i="115"/>
  <c r="T42" i="67" s="1"/>
  <c r="BH86" i="115"/>
  <c r="BH87" i="115" s="1"/>
  <c r="BI72" i="115"/>
  <c r="BI84" i="115" s="1"/>
  <c r="BG95" i="115"/>
  <c r="BJ63" i="115"/>
  <c r="BJ62" i="115"/>
  <c r="BJ61" i="115"/>
  <c r="BJ66" i="115"/>
  <c r="BJ68" i="115"/>
  <c r="BJ67" i="115"/>
  <c r="BI71" i="115"/>
  <c r="BI83" i="115" s="1"/>
  <c r="BB47" i="93"/>
  <c r="BB46" i="93"/>
  <c r="BB49" i="93" s="1"/>
  <c r="BB51" i="93" s="1"/>
  <c r="BB52" i="93" s="1"/>
  <c r="BA56" i="93"/>
  <c r="F37" i="67"/>
  <c r="Q35" i="67"/>
  <c r="O35" i="67" s="1"/>
  <c r="K35" i="67"/>
  <c r="BE74" i="26"/>
  <c r="BD76" i="26"/>
  <c r="BB23" i="116"/>
  <c r="J38" i="67"/>
  <c r="AZ56" i="93"/>
  <c r="F36" i="67"/>
  <c r="BC124" i="2"/>
  <c r="BC16" i="116" s="1"/>
  <c r="BC18" i="116" s="1"/>
  <c r="BC19" i="116" s="1"/>
  <c r="BC120" i="26"/>
  <c r="BC98" i="26"/>
  <c r="BC111" i="26"/>
  <c r="BC107" i="26"/>
  <c r="BC121" i="26"/>
  <c r="BC96" i="26"/>
  <c r="BC97" i="26"/>
  <c r="BC95" i="26"/>
  <c r="BC43" i="93" s="1"/>
  <c r="BC48" i="93" s="1"/>
  <c r="BC102" i="26"/>
  <c r="BC94" i="26"/>
  <c r="BC103" i="26"/>
  <c r="BC99" i="26"/>
  <c r="BC93" i="26"/>
  <c r="BC42" i="93" s="1"/>
  <c r="R48" i="67"/>
  <c r="BJ41" i="113"/>
  <c r="B41" i="113" s="1"/>
  <c r="F7" i="65" s="1"/>
  <c r="I43" i="67"/>
  <c r="BG99" i="115"/>
  <c r="BG103" i="115" s="1"/>
  <c r="T43" i="67" s="1"/>
  <c r="BK36" i="113"/>
  <c r="BI85" i="115"/>
  <c r="BH88" i="115"/>
  <c r="BH90" i="115" s="1"/>
  <c r="BH93" i="115" s="1"/>
  <c r="BI74" i="115"/>
  <c r="BM82" i="2"/>
  <c r="BL19" i="113"/>
  <c r="BL34" i="113" s="1"/>
  <c r="BJ64" i="115"/>
  <c r="BJ69" i="115"/>
  <c r="G48" i="67"/>
  <c r="BI42" i="115"/>
  <c r="BI43" i="115" s="1"/>
  <c r="BJ41" i="115"/>
  <c r="BJ40" i="115"/>
  <c r="BM64" i="2"/>
  <c r="BL17" i="113"/>
  <c r="BL33" i="113" s="1"/>
  <c r="BN14" i="113"/>
  <c r="BN32" i="113" s="1"/>
  <c r="BH38" i="114"/>
  <c r="BH39" i="114" s="1"/>
  <c r="BH40" i="114" s="1"/>
  <c r="BH41" i="114" s="1"/>
  <c r="BH85" i="114" s="1"/>
  <c r="BH86" i="114" s="1"/>
  <c r="S40" i="67"/>
  <c r="BK14" i="114"/>
  <c r="BK15" i="114" s="1"/>
  <c r="BK21" i="93"/>
  <c r="BK22" i="93" s="1"/>
  <c r="BF41" i="114"/>
  <c r="BF85" i="114" s="1"/>
  <c r="BF86" i="114" s="1"/>
  <c r="BI80" i="114"/>
  <c r="BI81" i="114" s="1"/>
  <c r="BG41" i="114"/>
  <c r="BG85" i="114" s="1"/>
  <c r="BG86" i="114" s="1"/>
  <c r="S41" i="67"/>
  <c r="BL43" i="2"/>
  <c r="BL21" i="115" s="1"/>
  <c r="BL22" i="115" s="1"/>
  <c r="BM40" i="2"/>
  <c r="BJ36" i="93"/>
  <c r="BJ32" i="93"/>
  <c r="BJ37" i="93" s="1"/>
  <c r="BJ33" i="93"/>
  <c r="BJ38" i="93" s="1"/>
  <c r="BI31" i="114"/>
  <c r="BI35" i="114" s="1"/>
  <c r="BI27" i="114"/>
  <c r="BJ21" i="114"/>
  <c r="BJ46" i="114"/>
  <c r="BJ52" i="114" s="1"/>
  <c r="BJ56" i="114" s="1"/>
  <c r="BJ58" i="114" s="1"/>
  <c r="BJ62" i="114" s="1"/>
  <c r="BJ63" i="114" s="1"/>
  <c r="BJ75" i="114"/>
  <c r="BJ76" i="114"/>
  <c r="BI88" i="115" l="1"/>
  <c r="BI90" i="115" s="1"/>
  <c r="BI86" i="115"/>
  <c r="BI91" i="115" s="1"/>
  <c r="BH91" i="115"/>
  <c r="BH94" i="115" s="1"/>
  <c r="BH101" i="115" s="1"/>
  <c r="BJ71" i="115"/>
  <c r="BJ83" i="115" s="1"/>
  <c r="BK63" i="115"/>
  <c r="BK61" i="115"/>
  <c r="BK62" i="115"/>
  <c r="BK66" i="115"/>
  <c r="BK68" i="115"/>
  <c r="BK67" i="115"/>
  <c r="BJ72" i="115"/>
  <c r="BJ84" i="115" s="1"/>
  <c r="BJ73" i="115"/>
  <c r="BJ85" i="115" s="1"/>
  <c r="U38" i="67"/>
  <c r="BC46" i="93"/>
  <c r="BC47" i="93"/>
  <c r="Q36" i="67"/>
  <c r="O36" i="67" s="1"/>
  <c r="K36" i="67"/>
  <c r="BD124" i="2"/>
  <c r="BD16" i="116" s="1"/>
  <c r="BD18" i="116" s="1"/>
  <c r="BD19" i="116" s="1"/>
  <c r="BD111" i="26"/>
  <c r="BD103" i="26"/>
  <c r="BD121" i="26"/>
  <c r="BD98" i="26"/>
  <c r="BD102" i="26"/>
  <c r="BD97" i="26"/>
  <c r="BD95" i="26"/>
  <c r="BD43" i="93" s="1"/>
  <c r="BD48" i="93" s="1"/>
  <c r="BD120" i="26"/>
  <c r="BD94" i="26"/>
  <c r="BD107" i="26"/>
  <c r="BD99" i="26"/>
  <c r="BD93" i="26"/>
  <c r="BD42" i="93" s="1"/>
  <c r="BD96" i="26"/>
  <c r="BB56" i="93"/>
  <c r="F38" i="67"/>
  <c r="Q37" i="67"/>
  <c r="O37" i="67" s="1"/>
  <c r="K37" i="67"/>
  <c r="BC23" i="116"/>
  <c r="J39" i="67"/>
  <c r="U39" i="67" s="1"/>
  <c r="BF74" i="26"/>
  <c r="BE76" i="26"/>
  <c r="BL36" i="113"/>
  <c r="I44" i="67"/>
  <c r="BH99" i="115"/>
  <c r="BN82" i="2"/>
  <c r="BM19" i="113"/>
  <c r="BM34" i="113" s="1"/>
  <c r="BJ74" i="115"/>
  <c r="BK64" i="115"/>
  <c r="BK69" i="115"/>
  <c r="BI93" i="115"/>
  <c r="BK41" i="115"/>
  <c r="BJ42" i="115"/>
  <c r="BJ43" i="115" s="1"/>
  <c r="BK40" i="115"/>
  <c r="BI38" i="114"/>
  <c r="BN64" i="2"/>
  <c r="BM17" i="113"/>
  <c r="BM33" i="113" s="1"/>
  <c r="BO14" i="113"/>
  <c r="BO32" i="113" s="1"/>
  <c r="BF90" i="114"/>
  <c r="H42" i="67"/>
  <c r="BH90" i="114"/>
  <c r="H44" i="67"/>
  <c r="S44" i="67" s="1"/>
  <c r="BJ31" i="114"/>
  <c r="BJ35" i="114" s="1"/>
  <c r="BJ27" i="114"/>
  <c r="BM43" i="2"/>
  <c r="BM21" i="115" s="1"/>
  <c r="BM22" i="115" s="1"/>
  <c r="BN40" i="2"/>
  <c r="BI39" i="114"/>
  <c r="BI40" i="114" s="1"/>
  <c r="BI41" i="114" s="1"/>
  <c r="BI85" i="114" s="1"/>
  <c r="BI86" i="114" s="1"/>
  <c r="BG90" i="114"/>
  <c r="H43" i="67"/>
  <c r="BK36" i="93"/>
  <c r="BK33" i="93"/>
  <c r="BK38" i="93" s="1"/>
  <c r="BK32" i="93"/>
  <c r="BK37" i="93" s="1"/>
  <c r="BJ80" i="114"/>
  <c r="BJ81" i="114" s="1"/>
  <c r="BL14" i="114"/>
  <c r="BL15" i="114" s="1"/>
  <c r="BL21" i="93"/>
  <c r="BL22" i="93" s="1"/>
  <c r="BK46" i="114"/>
  <c r="BK52" i="114" s="1"/>
  <c r="BK56" i="114" s="1"/>
  <c r="BK58" i="114" s="1"/>
  <c r="BK62" i="114" s="1"/>
  <c r="BK63" i="114" s="1"/>
  <c r="BK76" i="114"/>
  <c r="BK21" i="114"/>
  <c r="BK75" i="114"/>
  <c r="BH103" i="115" l="1"/>
  <c r="T44" i="67" s="1"/>
  <c r="BH95" i="115"/>
  <c r="BI94" i="115"/>
  <c r="BI101" i="115" s="1"/>
  <c r="BI95" i="115"/>
  <c r="BI87" i="115"/>
  <c r="BJ86" i="115"/>
  <c r="BJ87" i="115" s="1"/>
  <c r="BK72" i="115"/>
  <c r="BK84" i="115" s="1"/>
  <c r="BK71" i="115"/>
  <c r="BK83" i="115" s="1"/>
  <c r="BK73" i="115"/>
  <c r="BK85" i="115" s="1"/>
  <c r="BL62" i="115"/>
  <c r="BL61" i="115"/>
  <c r="BL63" i="115"/>
  <c r="BL68" i="115"/>
  <c r="BL66" i="115"/>
  <c r="BL67" i="115"/>
  <c r="Q38" i="67"/>
  <c r="O38" i="67" s="1"/>
  <c r="K38" i="67"/>
  <c r="BF76" i="26"/>
  <c r="BG74" i="26"/>
  <c r="BE124" i="2"/>
  <c r="BE16" i="116" s="1"/>
  <c r="BE18" i="116" s="1"/>
  <c r="BE19" i="116" s="1"/>
  <c r="BE102" i="26"/>
  <c r="BE97" i="26"/>
  <c r="BE120" i="26"/>
  <c r="BE103" i="26"/>
  <c r="BE99" i="26"/>
  <c r="BE96" i="26"/>
  <c r="BE121" i="26"/>
  <c r="BE98" i="26"/>
  <c r="BE94" i="26"/>
  <c r="BE93" i="26"/>
  <c r="BE42" i="93" s="1"/>
  <c r="BE107" i="26"/>
  <c r="BE111" i="26"/>
  <c r="BE95" i="26"/>
  <c r="BE43" i="93" s="1"/>
  <c r="BE48" i="93" s="1"/>
  <c r="BD46" i="93"/>
  <c r="BD49" i="93" s="1"/>
  <c r="BD51" i="93" s="1"/>
  <c r="BD52" i="93" s="1"/>
  <c r="BD47" i="93"/>
  <c r="BD23" i="116"/>
  <c r="J40" i="67"/>
  <c r="U40" i="67" s="1"/>
  <c r="BC49" i="93"/>
  <c r="BC51" i="93" s="1"/>
  <c r="BC52" i="93" s="1"/>
  <c r="BM36" i="113"/>
  <c r="I45" i="67"/>
  <c r="BI99" i="115"/>
  <c r="BI103" i="115" s="1"/>
  <c r="T45" i="67" s="1"/>
  <c r="BO82" i="2"/>
  <c r="BN19" i="113"/>
  <c r="BN34" i="113" s="1"/>
  <c r="BJ88" i="115"/>
  <c r="BJ90" i="115" s="1"/>
  <c r="BJ93" i="115" s="1"/>
  <c r="BJ99" i="115" s="1"/>
  <c r="BK74" i="115"/>
  <c r="BK86" i="115" s="1"/>
  <c r="BL69" i="115"/>
  <c r="BL64" i="115"/>
  <c r="BK42" i="115"/>
  <c r="BL41" i="115"/>
  <c r="BL40" i="115"/>
  <c r="BO64" i="2"/>
  <c r="BN17" i="113"/>
  <c r="BN33" i="113" s="1"/>
  <c r="BP14" i="113"/>
  <c r="BP32" i="113" s="1"/>
  <c r="BJ38" i="114"/>
  <c r="BJ39" i="114" s="1"/>
  <c r="BJ40" i="114" s="1"/>
  <c r="BI90" i="114"/>
  <c r="H45" i="67"/>
  <c r="S45" i="67" s="1"/>
  <c r="BK31" i="114"/>
  <c r="BK35" i="114" s="1"/>
  <c r="BK27" i="114"/>
  <c r="BO40" i="2"/>
  <c r="BN43" i="2"/>
  <c r="BN21" i="115" s="1"/>
  <c r="BN22" i="115" s="1"/>
  <c r="S42" i="67"/>
  <c r="BL46" i="114"/>
  <c r="BL52" i="114" s="1"/>
  <c r="BL56" i="114" s="1"/>
  <c r="BL58" i="114" s="1"/>
  <c r="BL62" i="114" s="1"/>
  <c r="BL63" i="114" s="1"/>
  <c r="BL21" i="114"/>
  <c r="BL75" i="114"/>
  <c r="BL76" i="114"/>
  <c r="S43" i="67"/>
  <c r="BK80" i="114"/>
  <c r="BK81" i="114" s="1"/>
  <c r="BL36" i="93"/>
  <c r="BL32" i="93"/>
  <c r="BL37" i="93" s="1"/>
  <c r="BL33" i="93"/>
  <c r="BL38" i="93" s="1"/>
  <c r="BM14" i="114"/>
  <c r="BM15" i="114" s="1"/>
  <c r="BM21" i="93"/>
  <c r="BM22" i="93" s="1"/>
  <c r="BK87" i="115" l="1"/>
  <c r="BJ91" i="115"/>
  <c r="BJ94" i="115" s="1"/>
  <c r="BL73" i="115"/>
  <c r="BJ95" i="115"/>
  <c r="B95" i="115" s="1"/>
  <c r="BL72" i="115"/>
  <c r="BL84" i="115" s="1"/>
  <c r="BM68" i="115"/>
  <c r="BM66" i="115"/>
  <c r="BM67" i="115"/>
  <c r="BL71" i="115"/>
  <c r="BL83" i="115" s="1"/>
  <c r="BM63" i="115"/>
  <c r="BM62" i="115"/>
  <c r="BM61" i="115"/>
  <c r="BK88" i="115"/>
  <c r="BE47" i="93"/>
  <c r="BE46" i="93"/>
  <c r="BF124" i="2"/>
  <c r="BF16" i="116" s="1"/>
  <c r="BF18" i="116" s="1"/>
  <c r="BF19" i="116" s="1"/>
  <c r="BF121" i="26"/>
  <c r="BF107" i="26"/>
  <c r="BF102" i="26"/>
  <c r="BF99" i="26"/>
  <c r="BF120" i="26"/>
  <c r="BF103" i="26"/>
  <c r="BF97" i="26"/>
  <c r="BF93" i="26"/>
  <c r="BF42" i="93" s="1"/>
  <c r="BF111" i="26"/>
  <c r="BF96" i="26"/>
  <c r="BF95" i="26"/>
  <c r="BF43" i="93" s="1"/>
  <c r="BF48" i="93" s="1"/>
  <c r="BF98" i="26"/>
  <c r="BF94" i="26"/>
  <c r="BG76" i="26"/>
  <c r="BH74" i="26"/>
  <c r="BC56" i="93"/>
  <c r="F39" i="67"/>
  <c r="F40" i="67"/>
  <c r="BD56" i="93"/>
  <c r="BE23" i="116"/>
  <c r="J41" i="67"/>
  <c r="U41" i="67" s="1"/>
  <c r="BN36" i="113"/>
  <c r="B99" i="115"/>
  <c r="BP82" i="2"/>
  <c r="BO19" i="113"/>
  <c r="BO34" i="113" s="1"/>
  <c r="BL85" i="115"/>
  <c r="BM69" i="115"/>
  <c r="BM64" i="115"/>
  <c r="BM74" i="115" s="1"/>
  <c r="BM86" i="115" s="1"/>
  <c r="BL74" i="115"/>
  <c r="BL86" i="115" s="1"/>
  <c r="BL42" i="115"/>
  <c r="I46" i="67"/>
  <c r="I48" i="67" s="1"/>
  <c r="B93" i="115"/>
  <c r="BM41" i="115"/>
  <c r="BM40" i="115"/>
  <c r="BP64" i="2"/>
  <c r="BO17" i="113"/>
  <c r="BO33" i="113" s="1"/>
  <c r="BK38" i="114"/>
  <c r="BK39" i="114" s="1"/>
  <c r="BK40" i="114" s="1"/>
  <c r="BJ41" i="114"/>
  <c r="BJ85" i="114" s="1"/>
  <c r="BJ86" i="114" s="1"/>
  <c r="BL80" i="114"/>
  <c r="BL81" i="114" s="1"/>
  <c r="BM36" i="93"/>
  <c r="BM32" i="93"/>
  <c r="BM37" i="93" s="1"/>
  <c r="BM33" i="93"/>
  <c r="BM38" i="93" s="1"/>
  <c r="BL31" i="114"/>
  <c r="BL35" i="114" s="1"/>
  <c r="BL27" i="114"/>
  <c r="BO43" i="2"/>
  <c r="BO21" i="115" s="1"/>
  <c r="BO22" i="115" s="1"/>
  <c r="BP40" i="2"/>
  <c r="BM46" i="114"/>
  <c r="BM52" i="114" s="1"/>
  <c r="BM56" i="114" s="1"/>
  <c r="BM58" i="114" s="1"/>
  <c r="BM62" i="114" s="1"/>
  <c r="BM63" i="114" s="1"/>
  <c r="BM21" i="114"/>
  <c r="BM76" i="114"/>
  <c r="BM75" i="114"/>
  <c r="BN14" i="114"/>
  <c r="BN15" i="114" s="1"/>
  <c r="BN21" i="93"/>
  <c r="BN22" i="93" s="1"/>
  <c r="BM71" i="115" l="1"/>
  <c r="BM73" i="115"/>
  <c r="BM85" i="115" s="1"/>
  <c r="BJ101" i="115"/>
  <c r="B94" i="115"/>
  <c r="BL87" i="115"/>
  <c r="BN62" i="115"/>
  <c r="BN61" i="115"/>
  <c r="BN63" i="115"/>
  <c r="BN73" i="115" s="1"/>
  <c r="BM72" i="115"/>
  <c r="BM84" i="115" s="1"/>
  <c r="BN68" i="115"/>
  <c r="BN66" i="115"/>
  <c r="BN67" i="115"/>
  <c r="BE49" i="93"/>
  <c r="BE51" i="93" s="1"/>
  <c r="BE52" i="93" s="1"/>
  <c r="BI74" i="26"/>
  <c r="BH76" i="26"/>
  <c r="BG124" i="2"/>
  <c r="BG16" i="116" s="1"/>
  <c r="BG18" i="116" s="1"/>
  <c r="BG19" i="116" s="1"/>
  <c r="BG120" i="26"/>
  <c r="BG98" i="26"/>
  <c r="BG99" i="26"/>
  <c r="BG111" i="26"/>
  <c r="BG107" i="26"/>
  <c r="BG102" i="26"/>
  <c r="BG96" i="26"/>
  <c r="BG95" i="26"/>
  <c r="BG43" i="93" s="1"/>
  <c r="BG48" i="93" s="1"/>
  <c r="BG103" i="26"/>
  <c r="BG94" i="26"/>
  <c r="BG121" i="26"/>
  <c r="BG97" i="26"/>
  <c r="BG93" i="26"/>
  <c r="BG42" i="93" s="1"/>
  <c r="Q39" i="67"/>
  <c r="O39" i="67" s="1"/>
  <c r="K39" i="67"/>
  <c r="BE56" i="93"/>
  <c r="F41" i="67"/>
  <c r="Q40" i="67"/>
  <c r="O40" i="67" s="1"/>
  <c r="K40" i="67"/>
  <c r="BF46" i="93"/>
  <c r="BF49" i="93" s="1"/>
  <c r="BF51" i="93" s="1"/>
  <c r="BF52" i="93" s="1"/>
  <c r="BF47" i="93"/>
  <c r="BF23" i="116"/>
  <c r="J42" i="67"/>
  <c r="U42" i="67" s="1"/>
  <c r="BO36" i="113"/>
  <c r="BQ82" i="2"/>
  <c r="BQ19" i="113" s="1"/>
  <c r="BQ34" i="113" s="1"/>
  <c r="BP19" i="113"/>
  <c r="BP34" i="113" s="1"/>
  <c r="BM83" i="115"/>
  <c r="BL88" i="115"/>
  <c r="BN69" i="115"/>
  <c r="BN64" i="115"/>
  <c r="BM42" i="115"/>
  <c r="BN40" i="115"/>
  <c r="BN41" i="115"/>
  <c r="BQ14" i="113"/>
  <c r="BQ32" i="113" s="1"/>
  <c r="BQ64" i="2"/>
  <c r="BQ17" i="113" s="1"/>
  <c r="BQ33" i="113" s="1"/>
  <c r="BP17" i="113"/>
  <c r="BP33" i="113" s="1"/>
  <c r="BL38" i="114"/>
  <c r="BL39" i="114" s="1"/>
  <c r="BM80" i="114"/>
  <c r="BM81" i="114" s="1"/>
  <c r="BP43" i="2"/>
  <c r="BP21" i="115" s="1"/>
  <c r="BP22" i="115" s="1"/>
  <c r="BQ40" i="2"/>
  <c r="BQ43" i="2" s="1"/>
  <c r="BQ21" i="115" s="1"/>
  <c r="BQ22" i="115" s="1"/>
  <c r="BN33" i="93"/>
  <c r="BN38" i="93" s="1"/>
  <c r="BN32" i="93"/>
  <c r="BN37" i="93" s="1"/>
  <c r="BN36" i="93"/>
  <c r="BO14" i="114"/>
  <c r="BO15" i="114" s="1"/>
  <c r="BO21" i="93"/>
  <c r="BO22" i="93" s="1"/>
  <c r="BK41" i="114"/>
  <c r="BK85" i="114" s="1"/>
  <c r="BN46" i="114"/>
  <c r="BN52" i="114" s="1"/>
  <c r="BN56" i="114" s="1"/>
  <c r="BN58" i="114" s="1"/>
  <c r="BN62" i="114" s="1"/>
  <c r="BN63" i="114" s="1"/>
  <c r="BN21" i="114"/>
  <c r="BN76" i="114"/>
  <c r="BN75" i="114"/>
  <c r="BM31" i="114"/>
  <c r="BM35" i="114" s="1"/>
  <c r="BM27" i="114"/>
  <c r="BJ90" i="114"/>
  <c r="B90" i="114" s="1"/>
  <c r="G7" i="65" s="1"/>
  <c r="H46" i="67"/>
  <c r="B101" i="115" l="1"/>
  <c r="BJ103" i="115"/>
  <c r="BM87" i="115"/>
  <c r="BO68" i="115"/>
  <c r="BO67" i="115"/>
  <c r="BO66" i="115"/>
  <c r="BN71" i="115"/>
  <c r="BN83" i="115" s="1"/>
  <c r="BO62" i="115"/>
  <c r="BO61" i="115"/>
  <c r="BO63" i="115"/>
  <c r="BN72" i="115"/>
  <c r="BN84" i="115" s="1"/>
  <c r="BM88" i="115"/>
  <c r="BG23" i="116"/>
  <c r="J43" i="67"/>
  <c r="U43" i="67" s="1"/>
  <c r="BF56" i="93"/>
  <c r="F42" i="67"/>
  <c r="Q41" i="67"/>
  <c r="O41" i="67" s="1"/>
  <c r="K41" i="67"/>
  <c r="BH124" i="2"/>
  <c r="BH16" i="116" s="1"/>
  <c r="BH18" i="116" s="1"/>
  <c r="BH19" i="116" s="1"/>
  <c r="BH111" i="26"/>
  <c r="BH103" i="26"/>
  <c r="BH107" i="26"/>
  <c r="BH121" i="26"/>
  <c r="BH98" i="26"/>
  <c r="BH97" i="26"/>
  <c r="BH120" i="26"/>
  <c r="BH102" i="26"/>
  <c r="BH96" i="26"/>
  <c r="BH95" i="26"/>
  <c r="BH43" i="93" s="1"/>
  <c r="BH48" i="93" s="1"/>
  <c r="BH99" i="26"/>
  <c r="BH94" i="26"/>
  <c r="BH93" i="26"/>
  <c r="BH42" i="93" s="1"/>
  <c r="BG46" i="93"/>
  <c r="BG47" i="93"/>
  <c r="BJ74" i="26"/>
  <c r="BI76" i="26"/>
  <c r="BP36" i="113"/>
  <c r="BN74" i="115"/>
  <c r="BN86" i="115" s="1"/>
  <c r="BQ36" i="113"/>
  <c r="BN85" i="115"/>
  <c r="BO64" i="115"/>
  <c r="BO69" i="115"/>
  <c r="BO40" i="115"/>
  <c r="BO41" i="115"/>
  <c r="BN42" i="115"/>
  <c r="BM38" i="114"/>
  <c r="BM39" i="114" s="1"/>
  <c r="BM40" i="114" s="1"/>
  <c r="BM41" i="114" s="1"/>
  <c r="BM85" i="114" s="1"/>
  <c r="BQ14" i="114"/>
  <c r="BQ15" i="114" s="1"/>
  <c r="BQ21" i="93"/>
  <c r="BQ22" i="93" s="1"/>
  <c r="BN31" i="114"/>
  <c r="BN35" i="114" s="1"/>
  <c r="BN27" i="114"/>
  <c r="BP14" i="114"/>
  <c r="BP15" i="114" s="1"/>
  <c r="BP21" i="93"/>
  <c r="BP22" i="93" s="1"/>
  <c r="BO46" i="114"/>
  <c r="BO52" i="114" s="1"/>
  <c r="BO56" i="114" s="1"/>
  <c r="BO58" i="114" s="1"/>
  <c r="BO62" i="114" s="1"/>
  <c r="BO63" i="114" s="1"/>
  <c r="BO21" i="114"/>
  <c r="BO75" i="114"/>
  <c r="BO76" i="114"/>
  <c r="BL40" i="114"/>
  <c r="BL41" i="114" s="1"/>
  <c r="BL85" i="114" s="1"/>
  <c r="S46" i="67"/>
  <c r="H48" i="67"/>
  <c r="BN80" i="114"/>
  <c r="BN81" i="114" s="1"/>
  <c r="BO36" i="93"/>
  <c r="BO32" i="93"/>
  <c r="BO37" i="93" s="1"/>
  <c r="BO33" i="93"/>
  <c r="BO38" i="93" s="1"/>
  <c r="B103" i="115" l="1"/>
  <c r="H7" i="65" s="1"/>
  <c r="T46" i="67"/>
  <c r="T48" i="67" s="1"/>
  <c r="BN87" i="115"/>
  <c r="BO73" i="115"/>
  <c r="BP68" i="115"/>
  <c r="BP67" i="115"/>
  <c r="BP66" i="115"/>
  <c r="BO71" i="115"/>
  <c r="BO83" i="115" s="1"/>
  <c r="BP63" i="115"/>
  <c r="BP62" i="115"/>
  <c r="BP72" i="115" s="1"/>
  <c r="BP84" i="115" s="1"/>
  <c r="BP61" i="115"/>
  <c r="BQ68" i="115"/>
  <c r="BQ67" i="115"/>
  <c r="BQ66" i="115"/>
  <c r="BQ63" i="115"/>
  <c r="BQ62" i="115"/>
  <c r="BQ61" i="115"/>
  <c r="BO72" i="115"/>
  <c r="BO84" i="115" s="1"/>
  <c r="BJ76" i="26"/>
  <c r="BK74" i="26"/>
  <c r="Q42" i="67"/>
  <c r="O42" i="67" s="1"/>
  <c r="K42" i="67"/>
  <c r="BG49" i="93"/>
  <c r="BG51" i="93" s="1"/>
  <c r="BG52" i="93" s="1"/>
  <c r="BH23" i="116"/>
  <c r="J44" i="67"/>
  <c r="U44" i="67" s="1"/>
  <c r="BI124" i="2"/>
  <c r="BI16" i="116" s="1"/>
  <c r="BI18" i="116" s="1"/>
  <c r="BI19" i="116" s="1"/>
  <c r="BI121" i="26"/>
  <c r="BI111" i="26"/>
  <c r="BI98" i="26"/>
  <c r="BI97" i="26"/>
  <c r="BI102" i="26"/>
  <c r="BI96" i="26"/>
  <c r="BI107" i="26"/>
  <c r="BI99" i="26"/>
  <c r="BI94" i="26"/>
  <c r="BI103" i="26"/>
  <c r="BI93" i="26"/>
  <c r="BI42" i="93" s="1"/>
  <c r="BI120" i="26"/>
  <c r="BI95" i="26"/>
  <c r="BI43" i="93" s="1"/>
  <c r="BI48" i="93" s="1"/>
  <c r="BH47" i="93"/>
  <c r="BH46" i="93"/>
  <c r="BH49" i="93" s="1"/>
  <c r="BH51" i="93" s="1"/>
  <c r="BH52" i="93" s="1"/>
  <c r="BN88" i="115"/>
  <c r="BO74" i="115"/>
  <c r="BO86" i="115" s="1"/>
  <c r="BP69" i="115"/>
  <c r="BP64" i="115"/>
  <c r="BO85" i="115"/>
  <c r="BQ64" i="115"/>
  <c r="BQ69" i="115"/>
  <c r="S48" i="67"/>
  <c r="BO42" i="115"/>
  <c r="BQ41" i="115"/>
  <c r="BQ40" i="115"/>
  <c r="BP40" i="115"/>
  <c r="BP41" i="115"/>
  <c r="BO80" i="114"/>
  <c r="BO81" i="114" s="1"/>
  <c r="BN38" i="114"/>
  <c r="BN39" i="114" s="1"/>
  <c r="BO31" i="114"/>
  <c r="BO35" i="114" s="1"/>
  <c r="BO27" i="114"/>
  <c r="BQ33" i="93"/>
  <c r="BQ38" i="93" s="1"/>
  <c r="BQ32" i="93"/>
  <c r="BQ37" i="93" s="1"/>
  <c r="BQ36" i="93"/>
  <c r="BQ21" i="114"/>
  <c r="BQ46" i="114"/>
  <c r="BQ52" i="114" s="1"/>
  <c r="BQ56" i="114" s="1"/>
  <c r="BQ58" i="114" s="1"/>
  <c r="BQ62" i="114" s="1"/>
  <c r="BQ63" i="114" s="1"/>
  <c r="BQ76" i="114"/>
  <c r="BQ75" i="114"/>
  <c r="BP75" i="114"/>
  <c r="BP76" i="114"/>
  <c r="BP46" i="114"/>
  <c r="BP52" i="114" s="1"/>
  <c r="BP56" i="114" s="1"/>
  <c r="BP58" i="114" s="1"/>
  <c r="BP62" i="114" s="1"/>
  <c r="BP63" i="114" s="1"/>
  <c r="BP21" i="114"/>
  <c r="BP36" i="93"/>
  <c r="BP32" i="93"/>
  <c r="BP37" i="93" s="1"/>
  <c r="BP33" i="93"/>
  <c r="BP38" i="93" s="1"/>
  <c r="BP71" i="115" l="1"/>
  <c r="BP83" i="115" s="1"/>
  <c r="BP73" i="115"/>
  <c r="BP85" i="115" s="1"/>
  <c r="BQ72" i="115"/>
  <c r="BQ84" i="115" s="1"/>
  <c r="BO87" i="115"/>
  <c r="BQ73" i="115"/>
  <c r="BQ85" i="115" s="1"/>
  <c r="BQ71" i="115"/>
  <c r="BQ83" i="115" s="1"/>
  <c r="BP88" i="115"/>
  <c r="BO88" i="115"/>
  <c r="BI47" i="93"/>
  <c r="BI46" i="93"/>
  <c r="BI49" i="93" s="1"/>
  <c r="BI51" i="93" s="1"/>
  <c r="BI52" i="93" s="1"/>
  <c r="BG56" i="93"/>
  <c r="F43" i="67"/>
  <c r="BH56" i="93"/>
  <c r="F44" i="67"/>
  <c r="BK76" i="26"/>
  <c r="BL74" i="26"/>
  <c r="BI23" i="116"/>
  <c r="J45" i="67"/>
  <c r="U45" i="67" s="1"/>
  <c r="BJ124" i="2"/>
  <c r="BJ16" i="116" s="1"/>
  <c r="BJ18" i="116" s="1"/>
  <c r="BJ19" i="116" s="1"/>
  <c r="BJ121" i="26"/>
  <c r="BJ107" i="26"/>
  <c r="BJ102" i="26"/>
  <c r="BJ99" i="26"/>
  <c r="BJ120" i="26"/>
  <c r="BJ103" i="26"/>
  <c r="BJ93" i="26"/>
  <c r="BJ42" i="93" s="1"/>
  <c r="BJ111" i="26"/>
  <c r="BJ98" i="26"/>
  <c r="BJ97" i="26"/>
  <c r="BJ95" i="26"/>
  <c r="BJ43" i="93" s="1"/>
  <c r="BJ48" i="93" s="1"/>
  <c r="BJ96" i="26"/>
  <c r="BJ94" i="26"/>
  <c r="BQ74" i="115"/>
  <c r="BQ86" i="115" s="1"/>
  <c r="BP74" i="115"/>
  <c r="BP86" i="115" s="1"/>
  <c r="BP87" i="115" s="1"/>
  <c r="BP42" i="115"/>
  <c r="BQ42" i="115"/>
  <c r="BN40" i="114"/>
  <c r="BN41" i="114" s="1"/>
  <c r="BN85" i="114" s="1"/>
  <c r="BQ80" i="114"/>
  <c r="BQ81" i="114" s="1"/>
  <c r="BO38" i="114"/>
  <c r="BO39" i="114" s="1"/>
  <c r="BO40" i="114" s="1"/>
  <c r="BO41" i="114" s="1"/>
  <c r="BO85" i="114" s="1"/>
  <c r="B63" i="114"/>
  <c r="BP31" i="114"/>
  <c r="BP35" i="114" s="1"/>
  <c r="BP27" i="114"/>
  <c r="BP80" i="114"/>
  <c r="BP81" i="114" s="1"/>
  <c r="BQ31" i="114"/>
  <c r="BQ35" i="114" s="1"/>
  <c r="BQ27" i="114"/>
  <c r="BQ87" i="115" l="1"/>
  <c r="BQ88" i="115"/>
  <c r="F45" i="67"/>
  <c r="BI56" i="93"/>
  <c r="BJ23" i="116"/>
  <c r="B23" i="116" s="1"/>
  <c r="I7" i="65" s="1"/>
  <c r="J46" i="67"/>
  <c r="Q43" i="67"/>
  <c r="K43" i="67"/>
  <c r="BK124" i="2"/>
  <c r="BK16" i="116" s="1"/>
  <c r="BK18" i="116" s="1"/>
  <c r="BK120" i="26"/>
  <c r="BK98" i="26"/>
  <c r="BK103" i="26"/>
  <c r="BK102" i="26"/>
  <c r="BK99" i="26"/>
  <c r="BK111" i="26"/>
  <c r="BK95" i="26"/>
  <c r="BK43" i="93" s="1"/>
  <c r="BK48" i="93" s="1"/>
  <c r="BK97" i="26"/>
  <c r="BK121" i="26"/>
  <c r="BK96" i="26"/>
  <c r="BK94" i="26"/>
  <c r="BK107" i="26"/>
  <c r="BK93" i="26"/>
  <c r="BK42" i="93" s="1"/>
  <c r="BJ47" i="93"/>
  <c r="BJ46" i="93"/>
  <c r="BM74" i="26"/>
  <c r="BL76" i="26"/>
  <c r="Q44" i="67"/>
  <c r="O44" i="67" s="1"/>
  <c r="K44" i="67"/>
  <c r="BQ38" i="114"/>
  <c r="BQ39" i="114" s="1"/>
  <c r="BP38" i="114"/>
  <c r="BP39" i="114" s="1"/>
  <c r="BP40" i="114" s="1"/>
  <c r="BP41" i="114" s="1"/>
  <c r="BP85" i="114" s="1"/>
  <c r="B81" i="114"/>
  <c r="BJ49" i="93" l="1"/>
  <c r="BJ51" i="93" s="1"/>
  <c r="BJ52" i="93" s="1"/>
  <c r="U46" i="67"/>
  <c r="U48" i="67" s="1"/>
  <c r="J48" i="67"/>
  <c r="BN74" i="26"/>
  <c r="BM76" i="26"/>
  <c r="F46" i="67"/>
  <c r="BJ56" i="93"/>
  <c r="B56" i="93" s="1"/>
  <c r="E7" i="65" s="1"/>
  <c r="J7" i="65" s="1"/>
  <c r="J10" i="65" s="1"/>
  <c r="BL124" i="2"/>
  <c r="BL16" i="116" s="1"/>
  <c r="BL18" i="116" s="1"/>
  <c r="BL111" i="26"/>
  <c r="BL103" i="26"/>
  <c r="BL120" i="26"/>
  <c r="BL99" i="26"/>
  <c r="BL107" i="26"/>
  <c r="BL97" i="26"/>
  <c r="BL95" i="26"/>
  <c r="BL43" i="93" s="1"/>
  <c r="BL48" i="93" s="1"/>
  <c r="BL98" i="26"/>
  <c r="BL96" i="26"/>
  <c r="BL121" i="26"/>
  <c r="BL94" i="26"/>
  <c r="BL93" i="26"/>
  <c r="BL42" i="93" s="1"/>
  <c r="BL102" i="26"/>
  <c r="BK46" i="93"/>
  <c r="BK47" i="93"/>
  <c r="O43" i="67"/>
  <c r="Q45" i="67"/>
  <c r="O45" i="67" s="1"/>
  <c r="K45" i="67"/>
  <c r="BQ40" i="114"/>
  <c r="BQ41" i="114" s="1"/>
  <c r="J13" i="65" l="1"/>
  <c r="J12" i="65"/>
  <c r="BN76" i="26"/>
  <c r="BO74" i="26"/>
  <c r="Q46" i="67"/>
  <c r="O46" i="67" s="1"/>
  <c r="O48" i="67" s="1"/>
  <c r="K46" i="67"/>
  <c r="K48" i="67" s="1"/>
  <c r="F48" i="67"/>
  <c r="BL46" i="93"/>
  <c r="BL47" i="93"/>
  <c r="BM124" i="2"/>
  <c r="BM16" i="116" s="1"/>
  <c r="BM18" i="116" s="1"/>
  <c r="BM107" i="26"/>
  <c r="BM97" i="26"/>
  <c r="BM121" i="26"/>
  <c r="BM111" i="26"/>
  <c r="BM98" i="26"/>
  <c r="BM96" i="26"/>
  <c r="BM103" i="26"/>
  <c r="BM94" i="26"/>
  <c r="BM93" i="26"/>
  <c r="BM42" i="93" s="1"/>
  <c r="BM120" i="26"/>
  <c r="BM102" i="26"/>
  <c r="BM99" i="26"/>
  <c r="BM95" i="26"/>
  <c r="BM43" i="93" s="1"/>
  <c r="BM48" i="93" s="1"/>
  <c r="BK49" i="93"/>
  <c r="BK51" i="93" s="1"/>
  <c r="Q48" i="67"/>
  <c r="BQ85" i="114"/>
  <c r="B41" i="114"/>
  <c r="C56" i="67" l="1"/>
  <c r="C55" i="67"/>
  <c r="BL49" i="93"/>
  <c r="BL51" i="93" s="1"/>
  <c r="BO76" i="26"/>
  <c r="BP74" i="26"/>
  <c r="BM47" i="93"/>
  <c r="BM46" i="93"/>
  <c r="BM49" i="93" s="1"/>
  <c r="BM51" i="93" s="1"/>
  <c r="BN124" i="2"/>
  <c r="BN16" i="116" s="1"/>
  <c r="BN18" i="116" s="1"/>
  <c r="BN121" i="26"/>
  <c r="BN107" i="26"/>
  <c r="BN102" i="26"/>
  <c r="BN99" i="26"/>
  <c r="BN111" i="26"/>
  <c r="BN98" i="26"/>
  <c r="BN97" i="26"/>
  <c r="BN96" i="26"/>
  <c r="BN93" i="26"/>
  <c r="BN42" i="93" s="1"/>
  <c r="BN120" i="26"/>
  <c r="BN95" i="26"/>
  <c r="BN43" i="93" s="1"/>
  <c r="BN48" i="93" s="1"/>
  <c r="BN103" i="26"/>
  <c r="BN94" i="26"/>
  <c r="BO124" i="2" l="1"/>
  <c r="BO16" i="116" s="1"/>
  <c r="BO18" i="116" s="1"/>
  <c r="BO120" i="26"/>
  <c r="BO98" i="26"/>
  <c r="BO121" i="26"/>
  <c r="BO103" i="26"/>
  <c r="BO102" i="26"/>
  <c r="BO95" i="26"/>
  <c r="BO43" i="93" s="1"/>
  <c r="BO48" i="93" s="1"/>
  <c r="BO107" i="26"/>
  <c r="BO99" i="26"/>
  <c r="BO94" i="26"/>
  <c r="BO111" i="26"/>
  <c r="BO97" i="26"/>
  <c r="BO96" i="26"/>
  <c r="BO93" i="26"/>
  <c r="BO42" i="93" s="1"/>
  <c r="BN46" i="93"/>
  <c r="BN47" i="93"/>
  <c r="BQ74" i="26"/>
  <c r="BQ76" i="26" s="1"/>
  <c r="BP76" i="26"/>
  <c r="BN49" i="93" l="1"/>
  <c r="BN51" i="93" s="1"/>
  <c r="BP124" i="2"/>
  <c r="BP16" i="116" s="1"/>
  <c r="BP18" i="116" s="1"/>
  <c r="BP111" i="26"/>
  <c r="BP103" i="26"/>
  <c r="BP102" i="26"/>
  <c r="BP120" i="26"/>
  <c r="BP99" i="26"/>
  <c r="BP97" i="26"/>
  <c r="BP121" i="26"/>
  <c r="BP98" i="26"/>
  <c r="BP95" i="26"/>
  <c r="BP43" i="93" s="1"/>
  <c r="BP48" i="93" s="1"/>
  <c r="BP107" i="26"/>
  <c r="BP94" i="26"/>
  <c r="BP96" i="26"/>
  <c r="BP93" i="26"/>
  <c r="BP42" i="93" s="1"/>
  <c r="BO47" i="93"/>
  <c r="BO46" i="93"/>
  <c r="BQ124" i="2"/>
  <c r="BQ16" i="116" s="1"/>
  <c r="BQ18" i="116" s="1"/>
  <c r="BQ120" i="26"/>
  <c r="BQ103" i="26"/>
  <c r="BQ99" i="26"/>
  <c r="BQ97" i="26"/>
  <c r="BQ107" i="26"/>
  <c r="BQ96" i="26"/>
  <c r="BQ94" i="26"/>
  <c r="BQ102" i="26"/>
  <c r="BQ93" i="26"/>
  <c r="BQ42" i="93" s="1"/>
  <c r="BQ111" i="26"/>
  <c r="BQ121" i="26"/>
  <c r="BQ98" i="26"/>
  <c r="BQ95" i="26"/>
  <c r="BQ43" i="93" s="1"/>
  <c r="BQ48" i="93" s="1"/>
  <c r="BP47" i="93" l="1"/>
  <c r="BP46" i="93"/>
  <c r="BP49" i="93" s="1"/>
  <c r="BP51" i="93" s="1"/>
  <c r="BQ47" i="93"/>
  <c r="BQ46" i="93"/>
  <c r="BQ49" i="93" s="1"/>
  <c r="BQ51" i="93" s="1"/>
  <c r="BO49" i="93"/>
  <c r="BO51" i="93" s="1"/>
</calcChain>
</file>

<file path=xl/sharedStrings.xml><?xml version="1.0" encoding="utf-8"?>
<sst xmlns="http://schemas.openxmlformats.org/spreadsheetml/2006/main" count="1648" uniqueCount="516">
  <si>
    <t>Total</t>
  </si>
  <si>
    <t>Year</t>
  </si>
  <si>
    <t>Percent change</t>
  </si>
  <si>
    <t>Forecast, national</t>
  </si>
  <si>
    <t>Index Series (nominal)</t>
  </si>
  <si>
    <t>Historical, national</t>
  </si>
  <si>
    <t>Include? (1/0)</t>
  </si>
  <si>
    <t>Source / Notes</t>
  </si>
  <si>
    <t>Property Damage Only</t>
  </si>
  <si>
    <t>Inflation and Escalation</t>
  </si>
  <si>
    <t>Truck</t>
  </si>
  <si>
    <t>Source/Notes</t>
  </si>
  <si>
    <t>Cost: Capital Cost</t>
  </si>
  <si>
    <t>Unit Value of Avoided Fatalities, Injuries, and Crashes</t>
  </si>
  <si>
    <t>Volatile organic compounds (VOC)</t>
  </si>
  <si>
    <r>
      <t>Nitrogen oxides (NO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</si>
  <si>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</si>
  <si>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t>Unit Value of Emissions Damage Avoided</t>
  </si>
  <si>
    <t>Unit Conversions</t>
  </si>
  <si>
    <t>Analysis-Wide Assumptions</t>
  </si>
  <si>
    <t>Benefit Cost Analysis Structure</t>
  </si>
  <si>
    <t>"resulting from"</t>
  </si>
  <si>
    <t>"associated with"</t>
  </si>
  <si>
    <t>Benefit Number</t>
  </si>
  <si>
    <t>Benefit Category</t>
  </si>
  <si>
    <t>Benefit Class</t>
  </si>
  <si>
    <t>Benefit Source1</t>
  </si>
  <si>
    <t>Benefit Source2</t>
  </si>
  <si>
    <t>Project Characteristics</t>
  </si>
  <si>
    <t>Key</t>
  </si>
  <si>
    <t>Descriptive text</t>
  </si>
  <si>
    <t>black regular</t>
  </si>
  <si>
    <t>Descriptive subtext</t>
  </si>
  <si>
    <t>grey regular</t>
  </si>
  <si>
    <t>Currency</t>
  </si>
  <si>
    <t>black italic</t>
  </si>
  <si>
    <t>Totals</t>
  </si>
  <si>
    <t>black bold</t>
  </si>
  <si>
    <t>Interpretation notes</t>
  </si>
  <si>
    <t>orange regular</t>
  </si>
  <si>
    <t>Scenario selector</t>
  </si>
  <si>
    <t>purple box</t>
  </si>
  <si>
    <t>Input value</t>
  </si>
  <si>
    <t>green box</t>
  </si>
  <si>
    <t>Computed value</t>
  </si>
  <si>
    <t>dark blue regular</t>
  </si>
  <si>
    <t>dark blue bold</t>
  </si>
  <si>
    <t>Formula differs from adjacent cells</t>
  </si>
  <si>
    <t>blue box</t>
  </si>
  <si>
    <t>Checksum or audit value</t>
  </si>
  <si>
    <t>red text</t>
  </si>
  <si>
    <t>Cut-and-paste area for scenario documentation</t>
  </si>
  <si>
    <t>cyan outline</t>
  </si>
  <si>
    <t>Changed from previous version</t>
  </si>
  <si>
    <t>purple text</t>
  </si>
  <si>
    <t>Total Benefits</t>
  </si>
  <si>
    <t>Initial Construction Costs</t>
  </si>
  <si>
    <t>Residual Value</t>
  </si>
  <si>
    <t>Light Duty Vehicles</t>
  </si>
  <si>
    <t>Commercial Trucks</t>
  </si>
  <si>
    <t>Average Vehicle Occupancy</t>
  </si>
  <si>
    <t>Recommended Hourly Values of Travel Time Savings</t>
  </si>
  <si>
    <t>Passenger Vehicles</t>
  </si>
  <si>
    <t>Trucks</t>
  </si>
  <si>
    <t>In-Vehicle Travel, All Purposes</t>
  </si>
  <si>
    <t>Truck Drivers</t>
  </si>
  <si>
    <t>persons/automobile</t>
  </si>
  <si>
    <t>persons/truck</t>
  </si>
  <si>
    <t>7% Discounted Benefits</t>
  </si>
  <si>
    <t>Discount Factor</t>
  </si>
  <si>
    <t>Discount Rate</t>
  </si>
  <si>
    <t>GDP Deflator</t>
  </si>
  <si>
    <t>B/C Ratio</t>
  </si>
  <si>
    <t>Capital Costs</t>
  </si>
  <si>
    <t>units</t>
  </si>
  <si>
    <t>Inflation</t>
  </si>
  <si>
    <t>Escalation</t>
  </si>
  <si>
    <t>Calendar Year</t>
  </si>
  <si>
    <t>7% 
Discount Factor</t>
  </si>
  <si>
    <t>Benefit Cost Ratio</t>
  </si>
  <si>
    <t>Net Present Value</t>
  </si>
  <si>
    <t>days/year</t>
  </si>
  <si>
    <t>Annualization Factor</t>
  </si>
  <si>
    <t>Annual Traffic / Average Daily Traffic</t>
  </si>
  <si>
    <t>7% Discounted Initial Construction Costs</t>
  </si>
  <si>
    <t>years</t>
  </si>
  <si>
    <t>Opening Year of Project</t>
  </si>
  <si>
    <t>7% Discounted Residual Value</t>
  </si>
  <si>
    <t>Other Costs</t>
  </si>
  <si>
    <t>Total Benefits 
less 
Other Costs</t>
  </si>
  <si>
    <t>Initial
Construction
Costs</t>
  </si>
  <si>
    <t>Total Costs</t>
  </si>
  <si>
    <t>less Other Costs</t>
  </si>
  <si>
    <t>plus Residual Value</t>
  </si>
  <si>
    <t>Net Benefits</t>
  </si>
  <si>
    <t>Value Used in Analysis</t>
  </si>
  <si>
    <t>applies benefits only after opening of project</t>
  </si>
  <si>
    <r>
      <t>Carbon Dioxide (CO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</si>
  <si>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Emission Rates</t>
  </si>
  <si>
    <t>Speed</t>
  </si>
  <si>
    <t>Auto</t>
  </si>
  <si>
    <t>California Department of Transportation Life-Cycle Benefit-Cost Analysis Model, Cal-B/C V6.2 Emissions Tables. Downloaded from http://www.dot.ca.gov/hq/tpp/offices/eab/LCBC_Analysis_Model.html</t>
  </si>
  <si>
    <t>Carbon Dioxide (CO2)</t>
  </si>
  <si>
    <t>Nitrogen Oxides (NOx)</t>
  </si>
  <si>
    <t>Particulate Matter (PM2.5)</t>
  </si>
  <si>
    <t>Sulfur Oxides (SOx)</t>
  </si>
  <si>
    <r>
      <t>Sulfur Oxides (SO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</si>
  <si>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t>(varies by year)</t>
  </si>
  <si>
    <t>Duration of Operations Analysis Period</t>
  </si>
  <si>
    <t>Final Year of Operations Period</t>
  </si>
  <si>
    <t>Injury</t>
  </si>
  <si>
    <t>Monetization</t>
  </si>
  <si>
    <t>g/mi</t>
  </si>
  <si>
    <t>Vehicle Operating Cost</t>
  </si>
  <si>
    <t>Total Operating Cost</t>
  </si>
  <si>
    <t>URL</t>
  </si>
  <si>
    <t xml:space="preserve">https://www.cbo.gov/about/products/budget-economic-data#4 </t>
  </si>
  <si>
    <t xml:space="preserve">http://www.dot.ca.gov/hq/tpp/offices/eab/LCBC_Analysis_Model.html </t>
  </si>
  <si>
    <t>Fatality</t>
  </si>
  <si>
    <t>Probability</t>
  </si>
  <si>
    <t>Value</t>
  </si>
  <si>
    <t>Growth Rate</t>
  </si>
  <si>
    <t>Fuel Cost</t>
  </si>
  <si>
    <t>Gasoline</t>
  </si>
  <si>
    <t>Diesel</t>
  </si>
  <si>
    <t>Non-fuel Operating Cost</t>
  </si>
  <si>
    <t>Fuel Consumption Rates</t>
  </si>
  <si>
    <t>Base Year</t>
  </si>
  <si>
    <t>Project Details</t>
  </si>
  <si>
    <t>State + Federal Gas Tax</t>
  </si>
  <si>
    <t>GDP Growth</t>
  </si>
  <si>
    <t>GDP</t>
  </si>
  <si>
    <t>GDP Price Index</t>
  </si>
  <si>
    <t>Real GDP</t>
  </si>
  <si>
    <t>Base Year of Analysis</t>
  </si>
  <si>
    <t>Base Dollar Year</t>
  </si>
  <si>
    <t>Bus Drivers</t>
  </si>
  <si>
    <t>Transit Rail Operators</t>
  </si>
  <si>
    <t>Locomotive Engineers</t>
  </si>
  <si>
    <t>Escalation Factor</t>
  </si>
  <si>
    <t>Cost Input Year</t>
  </si>
  <si>
    <t>Cost Conversion to Base Year</t>
  </si>
  <si>
    <t>Values of Travel Time Savings</t>
  </si>
  <si>
    <t>Freight Reliability Cost</t>
  </si>
  <si>
    <t>BCA_75th-Street-CIP-&amp;-B9_INFRA_2017-11-02.xlsx</t>
  </si>
  <si>
    <t>2016$/hour</t>
  </si>
  <si>
    <t>Value of Real Construction Cost</t>
  </si>
  <si>
    <t>Intercity Personal Travel</t>
  </si>
  <si>
    <t>Emission Rates, by Mode</t>
  </si>
  <si>
    <t>Automobile</t>
  </si>
  <si>
    <t>Volatile Organic Compounds (VOCs)</t>
  </si>
  <si>
    <t>grams/mile</t>
  </si>
  <si>
    <r>
      <t>Nitrogen Oxides (NO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</si>
  <si>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</si>
  <si>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t xml:space="preserve">U.S. Environmental Protection Agency.  "Average Annual Emissions and Fuel Consumption for Gasoline-Fueled Passenger Cars and Light Trucks" (EPA-420-F-08-024, December 2011).  Accessed at http://nepis.epa.gov/Exe/ZyPURL.cgi?Dockey=P100EVXP.TXT  </t>
  </si>
  <si>
    <t>U.S. Environmental Protection Agency: Average Heavy-Duty Truck Emission Rates by GVW Class.  Fleet assumed Diesel Tier VIIIa 60,000 lb max 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.  long-haul semi-trailer rigs.</t>
  </si>
  <si>
    <t>Total Capital Cost</t>
  </si>
  <si>
    <t>persons</t>
  </si>
  <si>
    <t>Fatality Rate</t>
  </si>
  <si>
    <t>Injury Rate</t>
  </si>
  <si>
    <t>persons/100M passenger-miles</t>
  </si>
  <si>
    <t>Incapacitating Injury</t>
  </si>
  <si>
    <t>Non-incapacitating Injury</t>
  </si>
  <si>
    <t>Possible Injury</t>
  </si>
  <si>
    <t>Fatalities</t>
  </si>
  <si>
    <t>Injuries</t>
  </si>
  <si>
    <t>mph</t>
  </si>
  <si>
    <t>Annualization</t>
  </si>
  <si>
    <t>1M passenger train-miles</t>
  </si>
  <si>
    <t>Bureau of Transportation Statistics Railroad Passenger Safety Data. Table 2-42 (2014-2018 Averages)</t>
  </si>
  <si>
    <t>https://www.bts.gov/content/railroad-passenger-safety-data</t>
  </si>
  <si>
    <t>persons/year</t>
  </si>
  <si>
    <t>Highway</t>
  </si>
  <si>
    <t>Rail</t>
  </si>
  <si>
    <t>Passenger Miles (millions)</t>
  </si>
  <si>
    <t>crashes</t>
  </si>
  <si>
    <t>vehicles/crash</t>
  </si>
  <si>
    <t>Opening Year</t>
  </si>
  <si>
    <t>gallons/hr</t>
  </si>
  <si>
    <t>Rail Fuel Consumption Rates</t>
  </si>
  <si>
    <t>Argonne National Laboratory. 2002. Railroad and Locomotive Technology Roadmap</t>
  </si>
  <si>
    <t>http://www.ga.com/websites/ga/docs/transportation/ecco/Railroad%20and%20Locomotive%20Technology%20Roadmap.pdf</t>
  </si>
  <si>
    <t>Emission Factors for Locomotives</t>
  </si>
  <si>
    <t>Hydrocarbon (HC)</t>
  </si>
  <si>
    <t>Nitrogen oxides (NOx)</t>
  </si>
  <si>
    <t>Particulate matter (PM2.5)</t>
  </si>
  <si>
    <t>g/gallon</t>
  </si>
  <si>
    <t>VOC/HC Conversion Factor</t>
  </si>
  <si>
    <t>Large Linehaul</t>
  </si>
  <si>
    <t>Large Switch</t>
  </si>
  <si>
    <t>Small Railroads</t>
  </si>
  <si>
    <t>Passenger/Commuter</t>
  </si>
  <si>
    <t>https://nepis.epa.gov/Exe/ZyPDF.cgi/P100500B.PDF?Dockey=P100500B.PDF</t>
  </si>
  <si>
    <t>United States Environmental Protection Agency. 2009. Emissions Factors for Locomotives</t>
  </si>
  <si>
    <t>CO2 Emissions Factor</t>
  </si>
  <si>
    <t>https://www.eia.gov/environment/emissions/co2_vol_mass.php</t>
  </si>
  <si>
    <t>vehicles/year</t>
  </si>
  <si>
    <t>National ENR Index</t>
  </si>
  <si>
    <t>ENR</t>
  </si>
  <si>
    <t>Total Value at End of Analysis Period</t>
  </si>
  <si>
    <t>Locomotive Idle Fuel Consumption</t>
  </si>
  <si>
    <t>Aggregate Useful Life of Project</t>
  </si>
  <si>
    <t>Fuel Cost, national aggregate including federal, state, and local taxes</t>
  </si>
  <si>
    <t>Walking/Cycling/Waiting</t>
  </si>
  <si>
    <t>Crash Statistics</t>
  </si>
  <si>
    <t>National Crash Rates</t>
  </si>
  <si>
    <t>National Highway Traffic Safety Administration. 2019. Traffic Safety Facts</t>
  </si>
  <si>
    <t>https://crashstats.nhtsa.dot.gov/Api/Public/ViewPublication/812696</t>
  </si>
  <si>
    <t>Total VMT</t>
  </si>
  <si>
    <t>MVMT/year</t>
  </si>
  <si>
    <t>Vehicles Involved</t>
  </si>
  <si>
    <t>Fatal Crashes</t>
  </si>
  <si>
    <t>Injury Crashes</t>
  </si>
  <si>
    <t>PDO crashes</t>
  </si>
  <si>
    <t>crashes/year</t>
  </si>
  <si>
    <t>Total Crashes</t>
  </si>
  <si>
    <t>Conversion to Persons/Vehicles</t>
  </si>
  <si>
    <t>Persons killed per fatal crash</t>
  </si>
  <si>
    <t>persons/crash</t>
  </si>
  <si>
    <t>Persons injured per injury crash</t>
  </si>
  <si>
    <t>Vehicles per crash</t>
  </si>
  <si>
    <t>Crash Exposure</t>
  </si>
  <si>
    <t>crashes/100MVMT</t>
  </si>
  <si>
    <t>fatalities/100MVMT</t>
  </si>
  <si>
    <t>injuries/100MVMT</t>
  </si>
  <si>
    <t>PD Rate</t>
  </si>
  <si>
    <t>vehicles damaged/100MVMT</t>
  </si>
  <si>
    <t>Crash Probabilities</t>
  </si>
  <si>
    <t>Fatal crash per crash</t>
  </si>
  <si>
    <t>% of crashes</t>
  </si>
  <si>
    <t>Injury crash per crash</t>
  </si>
  <si>
    <t>PDO per crash</t>
  </si>
  <si>
    <t>Congestion Cost</t>
  </si>
  <si>
    <t>Congestion cost</t>
  </si>
  <si>
    <t>2010$/vehicle-mile</t>
  </si>
  <si>
    <t>U.S Department of Transportation. 2000. Federal Highway Cost Allocation Study. Table 13</t>
  </si>
  <si>
    <t>https://www.fhwa.dot.gov/policy/hcas/addendum.cfm</t>
  </si>
  <si>
    <t>train-miles/gallon</t>
  </si>
  <si>
    <t>https://www.transportation.gov/office-policy/transportation-policy/benefit-cost-analysis-guidance-discretionary-grant-programs-0</t>
  </si>
  <si>
    <t>U.S. Congressional Budget Office 10-year Economic Projections, January 2020.  GDP Price Index, 2012=100.  Accessed at https://www.cbo.gov/about/products/budget-economic-data#4</t>
  </si>
  <si>
    <t>2019$/vehicle-mile</t>
  </si>
  <si>
    <t>American Automobile Association, Your Driving Costs – 2019 Edition (average maintenance, repair and tires cost + depreciation)</t>
  </si>
  <si>
    <t>https://exchange.aaa.com/wp-content/uploads/2019/09/AAA-Your-Driving-Costs-2019.pdf</t>
  </si>
  <si>
    <t>2019$/gallon</t>
  </si>
  <si>
    <t>EIA Annual projections to 2050 Table A12</t>
  </si>
  <si>
    <t xml:space="preserve">https://www.eia.gov/analysis/projection-data.php#annualproj </t>
  </si>
  <si>
    <t>Transportation System Efficiency</t>
  </si>
  <si>
    <t>Traffic Delay Cost Savings</t>
  </si>
  <si>
    <t>Safety</t>
  </si>
  <si>
    <t>Reduced Crash Exposure</t>
  </si>
  <si>
    <t>Build</t>
  </si>
  <si>
    <t>Truck Percentage</t>
  </si>
  <si>
    <t>% of vehicles</t>
  </si>
  <si>
    <t>Passenger Vehicle</t>
  </si>
  <si>
    <t>Gate Down Time</t>
  </si>
  <si>
    <t>No Build</t>
  </si>
  <si>
    <t>Annual Traffic</t>
  </si>
  <si>
    <t>vehicle-hours/year</t>
  </si>
  <si>
    <t>Vehicle Occupancy</t>
  </si>
  <si>
    <t>Avoided Person Delay</t>
  </si>
  <si>
    <t>person-hours/year</t>
  </si>
  <si>
    <t>Truck Driver</t>
  </si>
  <si>
    <t>All Persons</t>
  </si>
  <si>
    <t>Avoided Delay</t>
  </si>
  <si>
    <t>Traffic Delay Time Savings</t>
  </si>
  <si>
    <t>Amtrak</t>
  </si>
  <si>
    <t>% of day</t>
  </si>
  <si>
    <t>Crashes</t>
  </si>
  <si>
    <t>Value of Avoided Crashes</t>
  </si>
  <si>
    <t>Traffic Safety Cost Avoided</t>
  </si>
  <si>
    <t>Freight Rail Fuel Consumption</t>
  </si>
  <si>
    <t>ton-miles/gallon</t>
  </si>
  <si>
    <t>Association of American Railroads. 2019. The Environmental Benefits of Moving Freight by Rail</t>
  </si>
  <si>
    <t>https://www.aar.org/wp-content/uploads/2018/07/AAR-Environmental-Benefits-Movig-Freight-by-Rail.pdf</t>
  </si>
  <si>
    <t>Bureau of Transportation Statistics. 2018. Amtrak Fuel Consumption and Travel</t>
  </si>
  <si>
    <t>https://www.bts.gov/content/amtrak-fuel-consumption-and-travel-1</t>
  </si>
  <si>
    <t>Electric</t>
  </si>
  <si>
    <t>million of kWhs</t>
  </si>
  <si>
    <t>million gallons</t>
  </si>
  <si>
    <t>Train Miles</t>
  </si>
  <si>
    <t>millions of miles</t>
  </si>
  <si>
    <t>Diesel Conversion</t>
  </si>
  <si>
    <t>kWh/gallon</t>
  </si>
  <si>
    <t>American Bus Association. 2014. Updated Comparison of Energy Use and CO2 Emissions from Different Transportation Modes</t>
  </si>
  <si>
    <t>https://www.buses.org/assets/images/uploads/general/Report%20-%20Energy%20Use%20and%20Emissions.pdf</t>
  </si>
  <si>
    <t>Amtrak Fuel Consumption</t>
  </si>
  <si>
    <t>Traffic Volume through Crossing</t>
  </si>
  <si>
    <t>Grade Separated Crossing</t>
  </si>
  <si>
    <t>Shipper Cost</t>
  </si>
  <si>
    <t>Fuel Cost, less taxes</t>
  </si>
  <si>
    <t xml:space="preserve">https://www.eia.gov/petroleum/marketing/monthly/xls/fueltaxes.xls </t>
  </si>
  <si>
    <t>EIA State &amp; Federal tax on motor gasoline</t>
  </si>
  <si>
    <t>2020$/gallon</t>
  </si>
  <si>
    <t>Crossings</t>
  </si>
  <si>
    <t>By Mode</t>
  </si>
  <si>
    <t>Delay Probability</t>
  </si>
  <si>
    <t>Avoided Delay by Mode</t>
  </si>
  <si>
    <t>Crossing Crashes</t>
  </si>
  <si>
    <t>Crashes at Rail Crossing</t>
  </si>
  <si>
    <t>Value of Avoided Crashes Benefit</t>
  </si>
  <si>
    <t>Passenger Vehicle Delay</t>
  </si>
  <si>
    <t>Truck Delay</t>
  </si>
  <si>
    <t>tons/truck</t>
  </si>
  <si>
    <t>Truck Payload</t>
  </si>
  <si>
    <t>Truck Type</t>
  </si>
  <si>
    <r>
      <t xml:space="preserve">Payload Capacity </t>
    </r>
    <r>
      <rPr>
        <i/>
        <sz val="11"/>
        <color theme="1"/>
        <rFont val="Calibri"/>
        <family val="2"/>
        <scheme val="minor"/>
      </rPr>
      <t>(pounds)</t>
    </r>
  </si>
  <si>
    <t>Platform/Flatbed</t>
  </si>
  <si>
    <t>U.S. Department of Transportation. Comprehensive Truck Size and Weight Study. Vol 2, Chapter 3. September, 2000. Values based on 5-axle truck-trailer.  Accessed at http://www.fhwa.dot.gov/reports/tswstudy/tswfinal.htm</t>
  </si>
  <si>
    <t>Van</t>
  </si>
  <si>
    <t>Grain Body</t>
  </si>
  <si>
    <t>Dump Truck</t>
  </si>
  <si>
    <t>Tank Body</t>
  </si>
  <si>
    <t xml:space="preserve"> </t>
  </si>
  <si>
    <t>FRA Predicted Collisions</t>
  </si>
  <si>
    <t>Average vehicles per crash</t>
  </si>
  <si>
    <t>No Injury</t>
  </si>
  <si>
    <t>Killed</t>
  </si>
  <si>
    <t>Injured (Unknown Severity)</t>
  </si>
  <si>
    <t>Unknown if Injured</t>
  </si>
  <si>
    <t>KABCO</t>
  </si>
  <si>
    <t>MAIS</t>
  </si>
  <si>
    <t>PDO</t>
  </si>
  <si>
    <t>By Crash</t>
  </si>
  <si>
    <t>Injury Crash</t>
  </si>
  <si>
    <t>Fatal Crash</t>
  </si>
  <si>
    <t>All Crashes</t>
  </si>
  <si>
    <t>total crashes</t>
  </si>
  <si>
    <t>total injuries</t>
  </si>
  <si>
    <t>total fatalities</t>
  </si>
  <si>
    <t>Association of American Railroads, "Estimate of Direct Delay Costs per Freight Train Hour", provided by W Thompson on 9/28/2017</t>
  </si>
  <si>
    <t>trains/day</t>
  </si>
  <si>
    <t>Traffic Annualization</t>
  </si>
  <si>
    <t>Marginal Public Infractructure Costs</t>
  </si>
  <si>
    <t>2010$/ton-mile</t>
  </si>
  <si>
    <t>GAO-11-134 Freight Transportation, 2011, Table 3.</t>
  </si>
  <si>
    <t>https://www.gao.gov/new.items/d11134.pdf</t>
  </si>
  <si>
    <t>$7000 (2010$) per 1 million ton-miles</t>
  </si>
  <si>
    <t>Congressional Budget Office 2015 Pricing Freight Transport to Account for External Costs, Table A-4</t>
  </si>
  <si>
    <t>http://www.cbo.gov/sites/default/files/114th-congress-2015-2016/workingpaper/50049-Freight_Transport_Working_Paper-2.pdf</t>
  </si>
  <si>
    <t>2014$/ton-mile</t>
  </si>
  <si>
    <t>Transit Volume through Crossing</t>
  </si>
  <si>
    <t>passengers/day</t>
  </si>
  <si>
    <t>Transit Annualization</t>
  </si>
  <si>
    <t>passengers/year</t>
  </si>
  <si>
    <t>minutes/day</t>
  </si>
  <si>
    <t>Average Delay Time</t>
  </si>
  <si>
    <t>Transit Ridership</t>
  </si>
  <si>
    <t>Transit</t>
  </si>
  <si>
    <t>Average Gate Down Time</t>
  </si>
  <si>
    <t>hours</t>
  </si>
  <si>
    <t>minutes</t>
  </si>
  <si>
    <t>Train Volume</t>
  </si>
  <si>
    <t>`</t>
  </si>
  <si>
    <t>U.S.  Department of Transportation.  Benefit Cost Analysis Guidance for Discretionary Grant Programs, Feb 2021.  Table A-7</t>
  </si>
  <si>
    <t>MAIS 1</t>
  </si>
  <si>
    <t>MAIS 2</t>
  </si>
  <si>
    <t>MAIS 3</t>
  </si>
  <si>
    <t>MAIS 4</t>
  </si>
  <si>
    <t>MAIS 5</t>
  </si>
  <si>
    <t>U.S.  Department of Transportation, Benefit Cost Analysis Guidance for Discretionary Grant Programs, Feb 2021. Table A-6</t>
  </si>
  <si>
    <t>https://www.transportation.gov/sites/dot.gov/files/2021-02/Benefit%20Cost%20Analysis%20Guidance%202021.pdf</t>
  </si>
  <si>
    <t>Metric Ton</t>
  </si>
  <si>
    <t>grams/metric ton</t>
  </si>
  <si>
    <t>Avoided First Responder Delay</t>
  </si>
  <si>
    <t>Survival Probability</t>
  </si>
  <si>
    <t>percent</t>
  </si>
  <si>
    <t>First Responder Impacts</t>
  </si>
  <si>
    <t>Typical EMS Response Time</t>
  </si>
  <si>
    <t>Surrounding Population by Tract</t>
  </si>
  <si>
    <t>All Tracts</t>
  </si>
  <si>
    <t>Potential Cardiac Arrests</t>
  </si>
  <si>
    <t>Potential Deaths</t>
  </si>
  <si>
    <t>Avoided Deaths</t>
  </si>
  <si>
    <t>Values of Benefit</t>
  </si>
  <si>
    <t>Avoided Fatalities</t>
  </si>
  <si>
    <t>https://files.hudexchange.info/course-content/ndrc-nofa-benefit-cost-analysis-data-resources-and-expert-tips-webinar/FEMA-BCAR-Resource.pdf</t>
  </si>
  <si>
    <t>FEMA Benefit-Cost Analysis Re-engineering (BCAR). 2011. Page 17</t>
  </si>
  <si>
    <t>US Census population of census tracts ~0.5mi from crossing</t>
  </si>
  <si>
    <t>EMS</t>
  </si>
  <si>
    <t>Fire Response</t>
  </si>
  <si>
    <t>Potential Fire Incidents</t>
  </si>
  <si>
    <t>incidents/year</t>
  </si>
  <si>
    <t>Typical Fire Response Time</t>
  </si>
  <si>
    <t>FEMA Benefit-Cost Analysis Re-engineering (BCAR). 2011. Page 13</t>
  </si>
  <si>
    <t xml:space="preserve">Probability of no-loss incident </t>
  </si>
  <si>
    <t>Total Benefit</t>
  </si>
  <si>
    <t>Average property dollar loss</t>
  </si>
  <si>
    <t>Reduction in property dollar loss</t>
  </si>
  <si>
    <t xml:space="preserve">Reduction in indirect loss </t>
  </si>
  <si>
    <t>Reduction in mortality and injury loss</t>
  </si>
  <si>
    <t>Total EMS Benefit</t>
  </si>
  <si>
    <t>Total Fire Benefit</t>
  </si>
  <si>
    <t>Fire Response Time</t>
  </si>
  <si>
    <t>EMS Response Time</t>
  </si>
  <si>
    <t>Potential AMI Deaths</t>
  </si>
  <si>
    <t>Potential Unintentional Injury Deaths</t>
  </si>
  <si>
    <t>Typical Driving Speed</t>
  </si>
  <si>
    <t>Equivalent Distance</t>
  </si>
  <si>
    <t>miles</t>
  </si>
  <si>
    <t>Increase in Deaths</t>
  </si>
  <si>
    <t>AMI</t>
  </si>
  <si>
    <t>Unintentional Injury</t>
  </si>
  <si>
    <t>Hospital Access</t>
  </si>
  <si>
    <t>Total Hospital Access Benefit</t>
  </si>
  <si>
    <t>FEMA Benefit-Cost Analysis Re-engineering (BCAR). 2011. Page 24</t>
  </si>
  <si>
    <t>Grow VOT Parameters with Real GDP</t>
  </si>
  <si>
    <t>Growth Factor from Base Dollar Year</t>
  </si>
  <si>
    <t>Person Delay</t>
  </si>
  <si>
    <t>Vehicle Delay</t>
  </si>
  <si>
    <t>RTAMS 2019 ridership, assuming 5% passenger load at crossing</t>
  </si>
  <si>
    <t>vehicles/day</t>
  </si>
  <si>
    <t>U.S.  Department of Transportation, Benefit Cost Analysis Guidance for Discretionary Grant Programs, Feb 2021. Table A-4</t>
  </si>
  <si>
    <t>U.S.  Department of Transportation, Benefit Cost Analysis Guidance for Discretionary Grant Programs, Feb 2021. Table A-3</t>
  </si>
  <si>
    <t>U.S.  Department of Transportation, Benefit Cost Analysis Guidance for Discretionary Grant Programs, Feb 2021. Table A-5</t>
  </si>
  <si>
    <t>American Transportation Research Institute, An Analysis of the Operational Costs of Trucking: 2020 Update (2020)
https://truckingresearch.org/wp-content/uploads/2020/11/ATRI-Operational-Costs-of-Trucking-2020.pdf (Table 8 minus fuel costs)</t>
  </si>
  <si>
    <t>https://truckingresearch.org/wp-content/uploads/2020/11/ATRI-Operational-Costs-of-Trucking-2020.pdf</t>
  </si>
  <si>
    <t>U.S.  Department of Transportation, Benefit Cost Analysis Guidance for Discretionary Grant Programs, Feb 2021. Table A-1 and A-2</t>
  </si>
  <si>
    <t>Discounted Benefits and Costs</t>
  </si>
  <si>
    <t>CREATE GS9</t>
  </si>
  <si>
    <t>1993$/incident</t>
  </si>
  <si>
    <t>0.63 conversion factor from 1993 dollars</t>
  </si>
  <si>
    <t>Freight Volume</t>
  </si>
  <si>
    <t>tons/year</t>
  </si>
  <si>
    <t>CMAP 2040 forecast</t>
  </si>
  <si>
    <t>CAGR</t>
  </si>
  <si>
    <t>Total Gate Down Time</t>
  </si>
  <si>
    <t>minutes/person</t>
  </si>
  <si>
    <t>Total Corridor Transit Volume</t>
  </si>
  <si>
    <t>Passenger Load at Crossing</t>
  </si>
  <si>
    <t>Impacted Population</t>
  </si>
  <si>
    <t>Average property dollar loss in base year dollars</t>
  </si>
  <si>
    <t>Train count provided by BRC , 2021.  Compares to 34 trains per day in FRA Grade Crossing Inventory and 25 trains/day in CDOT GS9 Project Development Report, 2018.</t>
  </si>
  <si>
    <t>CDOT GS9 Project Development Report, 2018. Page 6</t>
  </si>
  <si>
    <t>CDOT observation of 2:07:33 gate down time on June 6, 2017, considered typical by stakeholders.</t>
  </si>
  <si>
    <t>Assume average user experiences half the full gate down time</t>
  </si>
  <si>
    <t>https://safetydata.fra.dot.gov/OfficeofSafety/publicsite/Query/TenYearAccidentIncidentOverview.aspx</t>
  </si>
  <si>
    <t>Crashes at all network crossings in Cook County</t>
  </si>
  <si>
    <t>Federal Railroad Administration. Office of Safety Analysis. 1.12 Ten-Year Accident/Incident Overview - Cook County, IL (2010-2019)</t>
  </si>
  <si>
    <t>Phase I Preliminary Engineering</t>
  </si>
  <si>
    <t>Phase II Design</t>
  </si>
  <si>
    <t>Phase III Construction</t>
  </si>
  <si>
    <t>Project Cost</t>
  </si>
  <si>
    <t>FRA Web Accident Prediction System</t>
  </si>
  <si>
    <t>https://safetydata.fra.dot.gov/webaps/</t>
  </si>
  <si>
    <t>Average Crossing Crash Cost</t>
  </si>
  <si>
    <t>FRA Predicted Rail Crashes at Crossing</t>
  </si>
  <si>
    <t>Traffic crashes</t>
  </si>
  <si>
    <t>Traffic crash reduction</t>
  </si>
  <si>
    <t>Environmental</t>
  </si>
  <si>
    <t>Idling Impacts</t>
  </si>
  <si>
    <t>Fuel Consumption</t>
  </si>
  <si>
    <t>Fuel Consumption while idling</t>
  </si>
  <si>
    <t>gallons/hour</t>
  </si>
  <si>
    <t>https://www.anl.gov/sites/www/files/2018-02/idling_worksheet.pdf</t>
  </si>
  <si>
    <t>Argonne National Laboratory, Idling Reduction Savings Calculator</t>
  </si>
  <si>
    <t>Fuel Cost (less tax)</t>
  </si>
  <si>
    <t>Avoided Fuel Cost</t>
  </si>
  <si>
    <t>All Fuel</t>
  </si>
  <si>
    <t>Emissions</t>
  </si>
  <si>
    <t>grams/gallon</t>
  </si>
  <si>
    <t>Discounted Benefits</t>
  </si>
  <si>
    <t>7% Discount Factor</t>
  </si>
  <si>
    <t>3% Discount Factor</t>
  </si>
  <si>
    <t>Total Carbon Benefits</t>
  </si>
  <si>
    <t>Total Non-Carbon Benefits</t>
  </si>
  <si>
    <t>gallons/year</t>
  </si>
  <si>
    <t>IDOT.  2010-2016 Crash Detail Summary at Belt Railway of Chicago at Approx. 5266 South Archer Ave.  GS9 Crash Analysis at Archer BRC RR.pdf</t>
  </si>
  <si>
    <t>Total Carbon Benefit</t>
  </si>
  <si>
    <t>Total Non-Carbon Benefit</t>
  </si>
  <si>
    <t>metric tons/year</t>
  </si>
  <si>
    <t>hours/vehicle</t>
  </si>
  <si>
    <t xml:space="preserve">Rear-End Collisions between Cicero and Kostner </t>
  </si>
  <si>
    <t>IDOT.  2010-2016 crash analysis at project location.  GS9 Crash Analysis at Archer BRC RR.pdf</t>
  </si>
  <si>
    <t>Other Crashes at BRC</t>
  </si>
  <si>
    <t>gallons/mi</t>
  </si>
  <si>
    <t>Rail-Related Crashes</t>
  </si>
  <si>
    <t>Rear End Crashes</t>
  </si>
  <si>
    <t>Traffic Crashes</t>
  </si>
  <si>
    <t>Rear end crashes</t>
  </si>
  <si>
    <t>Rear end crash reduction</t>
  </si>
  <si>
    <t>Other crashes at BRC</t>
  </si>
  <si>
    <t>BRC crash reduction</t>
  </si>
  <si>
    <t>Average Rear End Crash Cost</t>
  </si>
  <si>
    <t>Average BRC Traffic Crash Cost</t>
  </si>
  <si>
    <t>Rail-Related Crossing crashes</t>
  </si>
  <si>
    <t>Rear end traffic crashes</t>
  </si>
  <si>
    <t>Other BRC traffic crashes</t>
  </si>
  <si>
    <t>Emission Rates (idling = 5mph)</t>
  </si>
  <si>
    <t>All Emissions</t>
  </si>
  <si>
    <t>All Non-Carbon Emissions</t>
  </si>
  <si>
    <t>Non-Carbon Value Used in Analysis</t>
  </si>
  <si>
    <t>Carbon Value Used in Analysis</t>
  </si>
  <si>
    <t>Avoided Emissions Cost</t>
  </si>
  <si>
    <t>Value of Emissions</t>
  </si>
  <si>
    <t>Avoided Crossing Maintenance</t>
  </si>
  <si>
    <t>Weather-Related Maintenance</t>
  </si>
  <si>
    <t>Average Snowfall</t>
  </si>
  <si>
    <t>Maintenance Duration</t>
  </si>
  <si>
    <t>Cost of Maintenance</t>
  </si>
  <si>
    <t>Grow with GDP</t>
  </si>
  <si>
    <t>hours/day</t>
  </si>
  <si>
    <t>https://www.ncdc.noaa.gov/cdo-web/quickdata</t>
  </si>
  <si>
    <t>National Oceanic &amp; Atmospheric Administration. 1981-2010 Mean Number of Days of Snowfall &gt;= 0.01 in at Chicago Midway Airport</t>
  </si>
  <si>
    <t>Belt Railway</t>
  </si>
  <si>
    <t>Avoided Maintenance Costs</t>
  </si>
  <si>
    <t>Maintenance Cost Avoided</t>
  </si>
  <si>
    <t>*includes carbon-related benefits discounted at 3%</t>
  </si>
  <si>
    <t>* includes carbon-related benefits discounted at 3%</t>
  </si>
  <si>
    <t>U.S. Congressional Budget Office 10-year Economic Projections, February 2021.  GDP.  Accessed at https://www.cbo.gov/about/products/budget-economic-data#4</t>
  </si>
  <si>
    <t>Emission  (idling = 5mph)</t>
  </si>
  <si>
    <t>All Fuel Types</t>
  </si>
  <si>
    <t>Discounted
Capital Costs</t>
  </si>
  <si>
    <t>Discounted
Residual Value</t>
  </si>
  <si>
    <t>Traffic Idling Cost Savings *</t>
  </si>
  <si>
    <t>Discounted *
Total Benefits
less Other Costs</t>
  </si>
  <si>
    <t>All Idling 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</si>
</sst>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%;[Red]\(#,##0.00%\);&quot;-&quot;"/>
    <numFmt numFmtId="165" formatCode="#,##0;[Red]\(#,##0\);&quot;-&quot;"/>
    <numFmt numFmtId="166" formatCode="#,##0.00;[Red]\(#,##0.00\);&quot;-&quot;"/>
    <numFmt numFmtId="167" formatCode="_(* #,##0_);_(* \(#,##0\)"/>
    <numFmt numFmtId="168" formatCode="mmm\-yyyy"/>
    <numFmt numFmtId="169" formatCode="dd\ mmm\ yy"/>
    <numFmt numFmtId="170" formatCode="#,##0;\(#,##0\)"/>
    <numFmt numFmtId="171" formatCode="#,##0;\-#,##0;\-"/>
    <numFmt numFmtId="172" formatCode="#,##0_ ;[Red]\(#,##0\);\-\ "/>
    <numFmt numFmtId="173" formatCode="#,##0;\(#,##0\);\-"/>
    <numFmt numFmtId="174" formatCode="&quot;þ&quot;;&quot;ý&quot;;&quot;¨&quot;"/>
    <numFmt numFmtId="175" formatCode="&quot;þ&quot;;;&quot;o&quot;;"/>
    <numFmt numFmtId="176" formatCode="#,##0.00\ ;[Red]\(#,##0.00\)"/>
    <numFmt numFmtId="177" formatCode="###0.00_)"/>
    <numFmt numFmtId="178" formatCode="#,##0_)"/>
    <numFmt numFmtId="179" formatCode="#,##0_);\(#,##0\);&quot;- &quot;;&quot;  &quot;@"/>
    <numFmt numFmtId="180" formatCode="_-* #,##0_-;\-* #,##0_-;_-* &quot;-&quot;_-;_-@_-"/>
    <numFmt numFmtId="181" formatCode="_-* #,##0.00_-;\-* #,##0.00_-;_-* &quot;-&quot;??_-;_-@_-"/>
    <numFmt numFmtId="182" formatCode="[Green]&quot;é&quot;;[Red]&quot;ê&quot;;&quot;ù&quot;;"/>
    <numFmt numFmtId="183" formatCode="_([$€-2]* #,##0.00_);_([$€-2]* \(#,##0.00\);_([$€-2]* &quot;-&quot;??_)"/>
    <numFmt numFmtId="184" formatCode="#,##0;\(#,##0\);0"/>
    <numFmt numFmtId="185" formatCode="_(* #,##0.0_%_);_(* \(#,##0.0_%\);_(* &quot; - &quot;_%_);_(@_)"/>
    <numFmt numFmtId="186" formatCode="_(* #,##0.0%_);_(* \(#,##0.0%\);_(* &quot; - &quot;\%_);_(@_)"/>
    <numFmt numFmtId="187" formatCode="_(* #,##0.0_);_(* \(#,##0.0\);_(* &quot; - &quot;_);_(@_)"/>
    <numFmt numFmtId="188" formatCode="_(* #,##0.00_);_(* \(#,##0.00\);_(* &quot; - &quot;_);_(@_)"/>
    <numFmt numFmtId="189" formatCode="_(* #,##0.000_);_(* \(#,##0.000\);_(* &quot; - &quot;_);_(@_)"/>
    <numFmt numFmtId="190" formatCode="#,##0;\(#,##0\);&quot;-&quot;"/>
    <numFmt numFmtId="191" formatCode="#,##0.0000_);\(#,##0.0000\);&quot;- &quot;;&quot;  &quot;@"/>
    <numFmt numFmtId="192" formatCode="#,##0\ ;[Red]\(#,##0\);\-\ "/>
    <numFmt numFmtId="193" formatCode="&quot;Lookup&quot;\ 0"/>
    <numFmt numFmtId="194" formatCode="###0_);\(###0\);&quot;- &quot;;&quot;  &quot;@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&quot;$&quot;#,##0"/>
    <numFmt numFmtId="198" formatCode="0.000"/>
    <numFmt numFmtId="199" formatCode="0.0000"/>
    <numFmt numFmtId="200" formatCode="&quot;$&quot;#,##0.00"/>
    <numFmt numFmtId="201" formatCode="#,##0.000"/>
    <numFmt numFmtId="202" formatCode="&quot;$&quot;#,##0.000"/>
    <numFmt numFmtId="203" formatCode="0.0"/>
    <numFmt numFmtId="204" formatCode="#0.0000"/>
    <numFmt numFmtId="205" formatCode="0.00000"/>
    <numFmt numFmtId="206" formatCode="_(* #,##0_);_(* \(#,##0\);_(* &quot;-&quot;??_);_(@_)"/>
    <numFmt numFmtId="207" formatCode="[$£-809]#,##0.000"/>
    <numFmt numFmtId="208" formatCode="[$$-409]#,##0"/>
    <numFmt numFmtId="209" formatCode="#,##0\ "/>
    <numFmt numFmtId="210" formatCode="_(* #,##0.0_);_(* \(#,##0.0\);_(* &quot;-&quot;??_);_(@_)"/>
    <numFmt numFmtId="211" formatCode="0.0_W"/>
    <numFmt numFmtId="212" formatCode="0.00_)"/>
    <numFmt numFmtId="213" formatCode="_(* #,##0.000_);_(* \(#,##0.000\);_(* &quot;-&quot;??_);_(@_)"/>
    <numFmt numFmtId="214" formatCode="#,##0.0"/>
    <numFmt numFmtId="215" formatCode="&quot;$&quot;#,##0.000_);[Red]\(&quot;$&quot;#,##0.000\)"/>
    <numFmt numFmtId="216" formatCode="&quot;$&quot;#,##0.0"/>
    <numFmt numFmtId="217" formatCode="_(* #,##0.0000_);_(* \(#,##0.0000\);_(* &quot;-&quot;??_);_(@_)"/>
    <numFmt numFmtId="218" formatCode="&quot;$&quot;#,##0.0000"/>
    <numFmt numFmtId="219" formatCode="#,##0.0000"/>
  </numFmts>
  <fonts count="16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0"/>
      <name val="Book Antiqua"/>
      <family val="1"/>
    </font>
    <font>
      <b/>
      <sz val="9"/>
      <name val="Helv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sz val="10"/>
      <name val="ZapfDingbats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sz val="11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sz val="12"/>
      <name val="Helv"/>
    </font>
    <font>
      <b/>
      <u val="singleAccounting"/>
      <sz val="1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b/>
      <sz val="12"/>
      <name val="Helv"/>
    </font>
    <font>
      <sz val="10"/>
      <name val="BERNHARD"/>
    </font>
    <font>
      <sz val="10"/>
      <color indexed="50"/>
      <name val="Arial"/>
      <family val="2"/>
    </font>
    <font>
      <sz val="10"/>
      <name val="Helv"/>
    </font>
    <font>
      <sz val="9"/>
      <name val="Helv"/>
    </font>
    <font>
      <vertAlign val="superscript"/>
      <sz val="12"/>
      <name val="Helv"/>
    </font>
    <font>
      <sz val="16"/>
      <name val="Wingdings"/>
      <charset val="2"/>
    </font>
    <font>
      <b/>
      <sz val="32"/>
      <name val="Helvetica"/>
      <family val="2"/>
    </font>
    <font>
      <sz val="12"/>
      <name val="Times New Roman"/>
      <family val="1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0"/>
      <name val="Arial"/>
      <family val="2"/>
    </font>
    <font>
      <sz val="10"/>
      <name val="Helvetica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u/>
      <sz val="16"/>
      <color indexed="10"/>
      <name val="Palatino"/>
      <family val="1"/>
    </font>
    <font>
      <b/>
      <sz val="10"/>
      <name val="Helv"/>
    </font>
    <font>
      <sz val="8.5"/>
      <name val="Helv"/>
    </font>
    <font>
      <sz val="8"/>
      <color indexed="12"/>
      <name val="Helv"/>
    </font>
    <font>
      <b/>
      <sz val="8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8"/>
      <color indexed="47"/>
      <name val="Arial"/>
      <family val="2"/>
    </font>
    <font>
      <sz val="14"/>
      <name val="Helvetica"/>
      <family val="2"/>
    </font>
    <font>
      <sz val="8"/>
      <color indexed="40"/>
      <name val="Arial"/>
      <family val="2"/>
    </font>
    <font>
      <sz val="8"/>
      <color indexed="10"/>
      <name val="Arial"/>
      <family val="2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name val="Helvetica"/>
      <family val="2"/>
    </font>
    <font>
      <sz val="8"/>
      <name val="Helv"/>
    </font>
    <font>
      <sz val="10"/>
      <color indexed="19"/>
      <name val="Arial"/>
      <family val="2"/>
    </font>
    <font>
      <b/>
      <sz val="14"/>
      <name val="Helv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0"/>
      <color indexed="57"/>
      <name val="Arial"/>
      <family val="2"/>
    </font>
    <font>
      <b/>
      <sz val="24"/>
      <name val="Helvetica"/>
      <family val="2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indexed="12"/>
      <name val="Arial"/>
      <family val="2"/>
    </font>
    <font>
      <vertAlign val="subscript"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vertAlign val="subscript"/>
      <sz val="10"/>
      <color theme="1"/>
      <name val="Arial"/>
      <family val="2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theme="3"/>
      <name val="Arial"/>
      <family val="2"/>
    </font>
    <font>
      <u/>
      <sz val="10"/>
      <color theme="10"/>
      <name val="Arial"/>
      <family val="2"/>
    </font>
    <font>
      <u/>
      <sz val="11"/>
      <color theme="3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sz val="14"/>
      <color theme="3"/>
      <name val="Calibri"/>
      <family val="2"/>
      <scheme val="minor"/>
    </font>
    <font>
      <sz val="12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0"/>
      <name val="Tahoma"/>
      <family val="2"/>
    </font>
    <font>
      <b/>
      <i/>
      <sz val="16"/>
      <name val="Helv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Arial Narrow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b/>
      <sz val="12"/>
      <color rgb="FFFA7D00"/>
      <name val="Arial"/>
      <family val="2"/>
    </font>
    <font>
      <b/>
      <sz val="12"/>
      <color rgb="FFFA7D00"/>
      <name val="Arial Narrow"/>
      <family val="2"/>
    </font>
    <font>
      <sz val="10"/>
      <color theme="1"/>
      <name val="Tahoma"/>
      <family val="2"/>
    </font>
    <font>
      <sz val="12"/>
      <color theme="1"/>
      <name val="Arial Narrow"/>
      <family val="2"/>
    </font>
    <font>
      <b/>
      <sz val="13"/>
      <color theme="3"/>
      <name val="Arial"/>
      <family val="2"/>
    </font>
    <font>
      <b/>
      <sz val="13"/>
      <color theme="3"/>
      <name val="Arial Narrow"/>
      <family val="2"/>
    </font>
    <font>
      <u/>
      <sz val="11"/>
      <color theme="10"/>
      <name val="Calibri"/>
      <family val="2"/>
      <scheme val="minor"/>
    </font>
    <font>
      <sz val="12"/>
      <color rgb="FF3F3F76"/>
      <name val="Arial"/>
      <family val="2"/>
    </font>
    <font>
      <sz val="12"/>
      <color rgb="FF3F3F76"/>
      <name val="Arial Narrow"/>
      <family val="2"/>
    </font>
    <font>
      <sz val="10"/>
      <color theme="4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2"/>
    </font>
    <font>
      <sz val="10"/>
      <color theme="1"/>
      <name val="Arial Narrow"/>
      <family val="2"/>
    </font>
    <font>
      <b/>
      <sz val="12"/>
      <color theme="5"/>
      <name val="Tahoma"/>
      <family val="2"/>
    </font>
    <font>
      <b/>
      <sz val="11"/>
      <color theme="1"/>
      <name val="Times New Roman"/>
      <family val="2"/>
    </font>
    <font>
      <sz val="18"/>
      <color theme="3"/>
      <name val="Cambria"/>
      <family val="2"/>
      <scheme val="major"/>
    </font>
    <font>
      <b/>
      <sz val="9"/>
      <color indexed="8"/>
      <name val="Calibri"/>
      <family val="2"/>
    </font>
    <font>
      <b/>
      <sz val="12"/>
      <color indexed="30"/>
      <name val="Calibri"/>
      <family val="2"/>
    </font>
    <font>
      <b/>
      <sz val="10"/>
      <color theme="1"/>
      <name val="Calibri"/>
      <family val="2"/>
      <scheme val="minor"/>
    </font>
    <font>
      <u/>
      <sz val="10"/>
      <color theme="3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9"/>
      <name val="Calibri"/>
      <family val="2"/>
      <scheme val="minor"/>
    </font>
    <font>
      <i/>
      <sz val="11"/>
      <color theme="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30"/>
        <bgColor indexed="64"/>
      </patternFill>
    </fill>
    <fill>
      <patternFill patternType="mediumGray">
        <fgColor indexed="11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24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FF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CC66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1FFFF"/>
        <bgColor indexed="64"/>
      </patternFill>
    </fill>
    <fill>
      <patternFill patternType="solid">
        <fgColor rgb="FF99CCCC"/>
        <bgColor indexed="64"/>
      </patternFill>
    </fill>
    <fill>
      <patternFill patternType="solid">
        <fgColor rgb="FF00CCCC"/>
        <bgColor indexed="64"/>
      </patternFill>
    </fill>
    <fill>
      <patternFill patternType="solid">
        <fgColor rgb="FF669999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FF"/>
        <bgColor indexed="64"/>
      </patternFill>
    </fill>
    <fill>
      <patternFill patternType="solid">
        <fgColor rgb="FFCC99CC"/>
        <bgColor indexed="64"/>
      </patternFill>
    </fill>
    <fill>
      <patternFill patternType="solid">
        <fgColor rgb="FFCC66CC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hair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9"/>
      </top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thin">
        <color theme="6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theme="6"/>
      </bottom>
      <diagonal/>
    </border>
  </borders>
  <cellStyleXfs count="5339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23" fillId="34" borderId="0" applyBorder="0">
      <alignment horizontal="center"/>
      <protection locked="0"/>
    </xf>
    <xf numFmtId="164" fontId="23" fillId="0" borderId="0" applyFill="0" applyBorder="0">
      <alignment horizontal="center"/>
    </xf>
    <xf numFmtId="0" fontId="24" fillId="0" borderId="0" applyNumberFormat="0" applyFill="0" applyBorder="0" applyAlignment="0" applyProtection="0"/>
    <xf numFmtId="0" fontId="25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23" fillId="34" borderId="0" applyBorder="0">
      <alignment horizontal="center"/>
      <protection locked="0"/>
    </xf>
    <xf numFmtId="165" fontId="23" fillId="0" borderId="0" applyFill="0" applyBorder="0">
      <alignment horizontal="center"/>
    </xf>
    <xf numFmtId="166" fontId="23" fillId="34" borderId="0" applyBorder="0">
      <alignment horizontal="center"/>
      <protection locked="0"/>
    </xf>
    <xf numFmtId="166" fontId="23" fillId="0" borderId="0" applyFill="0" applyBorder="0">
      <alignment horizont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0" borderId="0"/>
    <xf numFmtId="0" fontId="26" fillId="0" borderId="12">
      <alignment horizontal="center" vertical="center"/>
    </xf>
    <xf numFmtId="0" fontId="27" fillId="35" borderId="12"/>
    <xf numFmtId="0" fontId="28" fillId="0" borderId="0" applyFont="0" applyFill="0" applyBorder="0" applyAlignment="0" applyProtection="0"/>
    <xf numFmtId="167" fontId="29" fillId="35" borderId="12" applyBorder="0"/>
    <xf numFmtId="0" fontId="27" fillId="35" borderId="12">
      <alignment horizontal="center"/>
      <protection locked="0"/>
    </xf>
    <xf numFmtId="168" fontId="30" fillId="0" borderId="0" applyNumberFormat="0" applyFont="0" applyAlignment="0">
      <alignment vertical="top"/>
    </xf>
    <xf numFmtId="0" fontId="31" fillId="0" borderId="0"/>
    <xf numFmtId="169" fontId="32" fillId="36" borderId="13">
      <alignment horizontal="center"/>
    </xf>
    <xf numFmtId="170" fontId="24" fillId="37" borderId="14" applyNumberFormat="0">
      <alignment vertical="center"/>
    </xf>
    <xf numFmtId="171" fontId="24" fillId="38" borderId="14" applyNumberFormat="0">
      <alignment vertical="center"/>
    </xf>
    <xf numFmtId="1" fontId="24" fillId="39" borderId="14" applyNumberFormat="0">
      <alignment vertical="center"/>
    </xf>
    <xf numFmtId="170" fontId="24" fillId="39" borderId="14" applyNumberFormat="0">
      <alignment vertical="center"/>
    </xf>
    <xf numFmtId="170" fontId="24" fillId="40" borderId="14" applyNumberFormat="0">
      <alignment vertical="center"/>
    </xf>
    <xf numFmtId="172" fontId="33" fillId="0" borderId="0"/>
    <xf numFmtId="3" fontId="24" fillId="0" borderId="14" applyNumberFormat="0">
      <alignment vertical="center"/>
    </xf>
    <xf numFmtId="173" fontId="34" fillId="41" borderId="14" applyNumberFormat="0" applyFont="0" applyAlignment="0">
      <alignment vertical="center"/>
    </xf>
    <xf numFmtId="170" fontId="34" fillId="42" borderId="14" applyNumberFormat="0">
      <alignment vertical="center"/>
    </xf>
    <xf numFmtId="174" fontId="35" fillId="0" borderId="0" applyFill="0" applyBorder="0" applyProtection="0">
      <alignment horizontal="center" vertical="center"/>
    </xf>
    <xf numFmtId="175" fontId="36" fillId="34" borderId="15">
      <alignment horizontal="center" vertical="center"/>
      <protection locked="0"/>
    </xf>
    <xf numFmtId="175" fontId="37" fillId="0" borderId="0" applyFill="0" applyBorder="0">
      <alignment horizontal="center" vertical="center"/>
    </xf>
    <xf numFmtId="0" fontId="38" fillId="0" borderId="0">
      <alignment horizontal="center" vertical="center" wrapText="1"/>
    </xf>
    <xf numFmtId="0" fontId="39" fillId="0" borderId="0" applyNumberFormat="0">
      <alignment horizontal="center" wrapText="1"/>
    </xf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16" applyFont="0" applyFill="0" applyBorder="0" applyAlignment="0" applyProtection="0">
      <alignment horizontal="right"/>
    </xf>
    <xf numFmtId="0" fontId="43" fillId="0" borderId="0" applyFill="0" applyBorder="0"/>
    <xf numFmtId="170" fontId="44" fillId="43" borderId="0" applyFont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0" fontId="46" fillId="0" borderId="0">
      <alignment horizontal="left" vertical="center" wrapText="1"/>
    </xf>
    <xf numFmtId="0" fontId="47" fillId="0" borderId="0"/>
    <xf numFmtId="0" fontId="47" fillId="0" borderId="0"/>
    <xf numFmtId="44" fontId="2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38" fontId="48" fillId="35" borderId="17"/>
    <xf numFmtId="177" fontId="49" fillId="0" borderId="18" applyNumberFormat="0" applyFill="0">
      <alignment horizontal="right"/>
    </xf>
    <xf numFmtId="178" fontId="50" fillId="0" borderId="18">
      <alignment horizontal="right" vertical="center"/>
    </xf>
    <xf numFmtId="49" fontId="51" fillId="0" borderId="18">
      <alignment horizontal="left" vertical="center"/>
    </xf>
    <xf numFmtId="177" fontId="49" fillId="0" borderId="18" applyNumberFormat="0" applyFill="0">
      <alignment horizontal="right"/>
    </xf>
    <xf numFmtId="0" fontId="24" fillId="0" borderId="0" applyFont="0" applyFill="0" applyBorder="0" applyAlignment="0" applyProtection="0"/>
    <xf numFmtId="179" fontId="24" fillId="44" borderId="0" applyNumberFormat="0" applyFont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182" fontId="52" fillId="0" borderId="0" applyFill="0" applyBorder="0">
      <alignment horizontal="center" vertical="center"/>
    </xf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0" fontId="24" fillId="45" borderId="19" applyNumberFormat="0">
      <alignment vertical="center"/>
    </xf>
    <xf numFmtId="184" fontId="24" fillId="46" borderId="0" applyNumberFormat="0" applyFont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5" fontId="55" fillId="0" borderId="0">
      <alignment horizontal="right" vertical="top"/>
    </xf>
    <xf numFmtId="186" fontId="56" fillId="0" borderId="0">
      <alignment horizontal="right" vertical="top"/>
    </xf>
    <xf numFmtId="0" fontId="55" fillId="0" borderId="0">
      <alignment horizontal="right" vertical="top"/>
    </xf>
    <xf numFmtId="0" fontId="56" fillId="0" borderId="0" applyFill="0" applyBorder="0">
      <alignment horizontal="right" vertical="top"/>
    </xf>
    <xf numFmtId="187" fontId="56" fillId="0" borderId="0" applyFill="0" applyBorder="0">
      <alignment horizontal="right" vertical="top"/>
    </xf>
    <xf numFmtId="188" fontId="56" fillId="0" borderId="0" applyFill="0" applyBorder="0">
      <alignment horizontal="right" vertical="top"/>
    </xf>
    <xf numFmtId="189" fontId="56" fillId="0" borderId="0" applyFill="0" applyBorder="0">
      <alignment horizontal="right" vertical="top"/>
    </xf>
    <xf numFmtId="0" fontId="57" fillId="0" borderId="0">
      <alignment horizontal="center" wrapText="1"/>
    </xf>
    <xf numFmtId="190" fontId="58" fillId="0" borderId="0" applyFill="0" applyBorder="0">
      <alignment vertical="top"/>
    </xf>
    <xf numFmtId="190" fontId="59" fillId="0" borderId="0" applyFill="0" applyBorder="0" applyProtection="0">
      <alignment vertical="top"/>
    </xf>
    <xf numFmtId="190" fontId="60" fillId="0" borderId="0">
      <alignment vertical="top"/>
    </xf>
    <xf numFmtId="180" fontId="56" fillId="0" borderId="0" applyFill="0" applyBorder="0" applyAlignment="0" applyProtection="0">
      <alignment horizontal="right" vertical="top"/>
    </xf>
    <xf numFmtId="190" fontId="45" fillId="0" borderId="0"/>
    <xf numFmtId="0" fontId="56" fillId="0" borderId="0" applyFill="0" applyBorder="0">
      <alignment horizontal="left" vertical="top"/>
    </xf>
    <xf numFmtId="191" fontId="24" fillId="0" borderId="0" applyFont="0" applyFill="0" applyBorder="0" applyAlignment="0" applyProtection="0"/>
    <xf numFmtId="173" fontId="61" fillId="0" borderId="0">
      <alignment vertical="top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62" fillId="0" borderId="0" applyNumberFormat="0" applyFill="0" applyBorder="0" applyAlignment="0" applyProtection="0"/>
    <xf numFmtId="0" fontId="47" fillId="0" borderId="0"/>
    <xf numFmtId="179" fontId="63" fillId="0" borderId="0" applyNumberFormat="0" applyFill="0" applyBorder="0" applyAlignment="0" applyProtection="0"/>
    <xf numFmtId="0" fontId="34" fillId="0" borderId="0"/>
    <xf numFmtId="172" fontId="34" fillId="0" borderId="0"/>
    <xf numFmtId="0" fontId="64" fillId="40" borderId="21" applyNumberFormat="0">
      <alignment vertical="center"/>
    </xf>
    <xf numFmtId="184" fontId="65" fillId="0" borderId="0" applyNumberFormat="0" applyFill="0" applyBorder="0" applyAlignment="0" applyProtection="0"/>
    <xf numFmtId="0" fontId="66" fillId="47" borderId="0"/>
    <xf numFmtId="0" fontId="67" fillId="0" borderId="18">
      <alignment horizontal="left"/>
    </xf>
    <xf numFmtId="0" fontId="26" fillId="0" borderId="22">
      <alignment horizontal="right" vertical="center"/>
    </xf>
    <xf numFmtId="0" fontId="68" fillId="0" borderId="18">
      <alignment horizontal="left" vertical="center"/>
    </xf>
    <xf numFmtId="0" fontId="49" fillId="0" borderId="18">
      <alignment horizontal="left" vertical="center"/>
    </xf>
    <xf numFmtId="0" fontId="67" fillId="0" borderId="18">
      <alignment horizontal="left"/>
    </xf>
    <xf numFmtId="0" fontId="67" fillId="48" borderId="0">
      <alignment horizontal="centerContinuous" wrapText="1"/>
    </xf>
    <xf numFmtId="49" fontId="67" fillId="48" borderId="10">
      <alignment horizontal="left" vertical="center"/>
    </xf>
    <xf numFmtId="0" fontId="67" fillId="48" borderId="0">
      <alignment horizontal="centerContinuous" vertical="center" wrapText="1"/>
    </xf>
    <xf numFmtId="0" fontId="69" fillId="0" borderId="0" applyFill="0" applyBorder="0" applyProtection="0">
      <alignment horizontal="right"/>
    </xf>
    <xf numFmtId="192" fontId="54" fillId="0" borderId="0" applyFont="0" applyBorder="0" applyAlignment="0"/>
    <xf numFmtId="173" fontId="70" fillId="0" borderId="0">
      <alignment vertical="top"/>
    </xf>
    <xf numFmtId="0" fontId="71" fillId="35" borderId="23"/>
    <xf numFmtId="170" fontId="72" fillId="35" borderId="15" applyNumberFormat="0">
      <alignment vertical="center"/>
      <protection locked="0"/>
    </xf>
    <xf numFmtId="0" fontId="72" fillId="49" borderId="15" applyNumberFormat="0">
      <alignment vertical="center"/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73" fillId="0" borderId="0" applyNumberFormat="0" applyFill="0" applyBorder="0" applyProtection="0">
      <alignment horizontal="centerContinuous" wrapText="1"/>
    </xf>
    <xf numFmtId="38" fontId="74" fillId="0" borderId="0"/>
    <xf numFmtId="38" fontId="75" fillId="0" borderId="0"/>
    <xf numFmtId="38" fontId="76" fillId="0" borderId="0"/>
    <xf numFmtId="38" fontId="77" fillId="0" borderId="0"/>
    <xf numFmtId="0" fontId="23" fillId="0" borderId="0"/>
    <xf numFmtId="0" fontId="23" fillId="0" borderId="0"/>
    <xf numFmtId="173" fontId="78" fillId="0" borderId="0" applyFont="0">
      <alignment vertical="top"/>
    </xf>
    <xf numFmtId="0" fontId="79" fillId="0" borderId="0" applyNumberFormat="0" applyFill="0" applyBorder="0" applyAlignment="0" applyProtection="0"/>
    <xf numFmtId="193" fontId="80" fillId="0" borderId="0" applyFill="0">
      <alignment horizontal="center"/>
    </xf>
    <xf numFmtId="0" fontId="81" fillId="0" borderId="0" applyNumberFormat="0" applyFill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0" fontId="82" fillId="0" borderId="0" applyNumberFormat="0" applyFill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2" fillId="37" borderId="25" applyNumberFormat="0" applyFont="0" applyFill="0" applyAlignment="0" applyProtection="0">
      <alignment vertical="center"/>
      <protection locked="0"/>
    </xf>
    <xf numFmtId="0" fontId="83" fillId="0" borderId="0" applyNumberFormat="0" applyBorder="0">
      <alignment horizontal="left" vertical="top"/>
    </xf>
    <xf numFmtId="0" fontId="72" fillId="37" borderId="25" applyNumberFormat="0" applyFont="0" applyFill="0" applyAlignment="0" applyProtection="0">
      <alignment vertical="center"/>
      <protection locked="0"/>
    </xf>
    <xf numFmtId="0" fontId="84" fillId="0" borderId="0"/>
    <xf numFmtId="0" fontId="84" fillId="0" borderId="0"/>
    <xf numFmtId="0" fontId="4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4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4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85" fillId="0" borderId="0"/>
    <xf numFmtId="0" fontId="85" fillId="0" borderId="0"/>
    <xf numFmtId="0" fontId="42" fillId="0" borderId="0"/>
    <xf numFmtId="0" fontId="1" fillId="0" borderId="0"/>
    <xf numFmtId="0" fontId="1" fillId="0" borderId="0"/>
    <xf numFmtId="0" fontId="4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86" fillId="0" borderId="0" applyNumberFormat="0" applyFill="0" applyBorder="0" applyAlignment="0" applyProtection="0"/>
    <xf numFmtId="194" fontId="24" fillId="0" borderId="0" applyFont="0" applyFill="0" applyBorder="0" applyAlignment="0" applyProtection="0"/>
    <xf numFmtId="0" fontId="24" fillId="0" borderId="12"/>
    <xf numFmtId="0" fontId="24" fillId="0" borderId="0" applyFont="0" applyFill="0" applyBorder="0" applyAlignment="0" applyProtection="0"/>
    <xf numFmtId="1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7" fontId="87" fillId="0" borderId="12" applyBorder="0"/>
    <xf numFmtId="1" fontId="24" fillId="0" borderId="0" applyFont="0" applyFill="0" applyBorder="0" applyAlignment="0" applyProtection="0"/>
    <xf numFmtId="0" fontId="47" fillId="0" borderId="0"/>
    <xf numFmtId="9" fontId="88" fillId="0" borderId="0" applyFont="0" applyFill="0" applyBorder="0" applyAlignment="0" applyProtection="0"/>
    <xf numFmtId="10" fontId="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3" fontId="50" fillId="0" borderId="0">
      <alignment horizontal="left" vertical="center"/>
    </xf>
    <xf numFmtId="0" fontId="24" fillId="0" borderId="0" applyFill="0" applyBorder="0" applyProtection="0">
      <alignment vertical="center"/>
    </xf>
    <xf numFmtId="0" fontId="38" fillId="0" borderId="0">
      <alignment horizontal="left" vertical="center"/>
    </xf>
    <xf numFmtId="170" fontId="44" fillId="43" borderId="0">
      <alignment vertical="center"/>
    </xf>
    <xf numFmtId="170" fontId="30" fillId="51" borderId="0"/>
    <xf numFmtId="0" fontId="90" fillId="0" borderId="0" applyNumberFormat="0" applyFill="0" applyBorder="0" applyAlignment="0" applyProtection="0"/>
    <xf numFmtId="0" fontId="34" fillId="52" borderId="14" applyNumberFormat="0">
      <alignment horizontal="center" vertical="center"/>
      <protection locked="0"/>
    </xf>
    <xf numFmtId="0" fontId="91" fillId="0" borderId="0">
      <alignment horizontal="right"/>
    </xf>
    <xf numFmtId="49" fontId="91" fillId="0" borderId="0">
      <alignment horizontal="center"/>
    </xf>
    <xf numFmtId="0" fontId="51" fillId="0" borderId="0">
      <alignment horizontal="right"/>
    </xf>
    <xf numFmtId="0" fontId="91" fillId="0" borderId="0">
      <alignment horizontal="left"/>
    </xf>
    <xf numFmtId="0" fontId="24" fillId="53" borderId="0"/>
    <xf numFmtId="49" fontId="50" fillId="0" borderId="0">
      <alignment horizontal="left" vertical="center"/>
    </xf>
    <xf numFmtId="0" fontId="24" fillId="0" borderId="0" applyNumberForma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49" fontId="51" fillId="0" borderId="18">
      <alignment horizontal="left"/>
    </xf>
    <xf numFmtId="177" fontId="50" fillId="0" borderId="0" applyNumberFormat="0">
      <alignment horizontal="right"/>
    </xf>
    <xf numFmtId="0" fontId="26" fillId="54" borderId="0">
      <alignment horizontal="centerContinuous" vertical="center" wrapText="1"/>
    </xf>
    <xf numFmtId="0" fontId="26" fillId="0" borderId="29">
      <alignment horizontal="left" vertical="center"/>
    </xf>
    <xf numFmtId="0" fontId="93" fillId="0" borderId="0">
      <alignment horizontal="left" vertical="top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54" fillId="0" borderId="0" applyFont="0" applyFill="0" applyBorder="0" applyAlignment="0" applyProtection="0"/>
    <xf numFmtId="170" fontId="44" fillId="55" borderId="0" applyNumberFormat="0">
      <alignment vertical="center"/>
    </xf>
    <xf numFmtId="170" fontId="94" fillId="37" borderId="0" applyNumberFormat="0">
      <alignment vertical="center"/>
    </xf>
    <xf numFmtId="170" fontId="95" fillId="0" borderId="0" applyNumberFormat="0">
      <alignment vertical="center"/>
    </xf>
    <xf numFmtId="170" fontId="30" fillId="0" borderId="0" applyNumberFormat="0">
      <alignment vertical="center"/>
    </xf>
    <xf numFmtId="0" fontId="67" fillId="0" borderId="0">
      <alignment horizontal="left"/>
    </xf>
    <xf numFmtId="0" fontId="46" fillId="0" borderId="0">
      <alignment horizontal="left"/>
    </xf>
    <xf numFmtId="0" fontId="49" fillId="0" borderId="0">
      <alignment horizontal="left"/>
    </xf>
    <xf numFmtId="0" fontId="93" fillId="0" borderId="0">
      <alignment horizontal="left" vertical="top"/>
    </xf>
    <xf numFmtId="0" fontId="46" fillId="0" borderId="0">
      <alignment horizontal="left"/>
    </xf>
    <xf numFmtId="0" fontId="49" fillId="0" borderId="0">
      <alignment horizontal="left"/>
    </xf>
    <xf numFmtId="0" fontId="67" fillId="0" borderId="0">
      <alignment vertical="center"/>
    </xf>
    <xf numFmtId="179" fontId="96" fillId="0" borderId="0" applyNumberFormat="0" applyFill="0" applyBorder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0" fontId="54" fillId="0" borderId="32" applyFont="0" applyFill="0" applyAlignment="0" applyProtection="0"/>
    <xf numFmtId="170" fontId="34" fillId="56" borderId="0" applyNumberFormat="0" applyFont="0" applyBorder="0" applyAlignment="0" applyProtection="0"/>
    <xf numFmtId="0" fontId="97" fillId="0" borderId="0">
      <alignment vertical="center"/>
    </xf>
    <xf numFmtId="0" fontId="98" fillId="0" borderId="0" applyNumberForma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28" fillId="0" borderId="0"/>
    <xf numFmtId="0" fontId="24" fillId="57" borderId="0" applyNumberFormat="0" applyFont="0" applyBorder="0" applyAlignment="0" applyProtection="0"/>
    <xf numFmtId="49" fontId="50" fillId="0" borderId="18">
      <alignment horizontal="left"/>
    </xf>
    <xf numFmtId="0" fontId="26" fillId="0" borderId="22">
      <alignment horizontal="left"/>
    </xf>
    <xf numFmtId="0" fontId="67" fillId="0" borderId="0">
      <alignment horizontal="left" vertical="center"/>
    </xf>
    <xf numFmtId="49" fontId="91" fillId="0" borderId="18">
      <alignment horizontal="left"/>
    </xf>
    <xf numFmtId="9" fontId="1" fillId="0" borderId="0" applyFont="0" applyFill="0" applyBorder="0" applyAlignment="0" applyProtection="0"/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0" borderId="0"/>
    <xf numFmtId="0" fontId="42" fillId="0" borderId="0"/>
    <xf numFmtId="9" fontId="42" fillId="0" borderId="0" applyFon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44" fontId="1" fillId="0" borderId="0" applyFont="0" applyFill="0" applyBorder="0" applyAlignment="0" applyProtection="0"/>
    <xf numFmtId="0" fontId="112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43" fontId="24" fillId="0" borderId="0" applyFon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29" fillId="0" borderId="0"/>
    <xf numFmtId="20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63" borderId="0"/>
    <xf numFmtId="0" fontId="1" fillId="64" borderId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34" fillId="9" borderId="0" applyNumberFormat="0" applyBorder="0" applyAlignment="0" applyProtection="0"/>
    <xf numFmtId="0" fontId="134" fillId="9" borderId="0" applyNumberFormat="0" applyBorder="0" applyAlignment="0" applyProtection="0"/>
    <xf numFmtId="0" fontId="135" fillId="9" borderId="0" applyNumberFormat="0" applyBorder="0" applyAlignment="0" applyProtection="0"/>
    <xf numFmtId="0" fontId="136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34" fillId="13" borderId="0" applyNumberFormat="0" applyBorder="0" applyAlignment="0" applyProtection="0"/>
    <xf numFmtId="208" fontId="137" fillId="13" borderId="0" applyNumberFormat="0" applyBorder="0" applyAlignment="0" applyProtection="0"/>
    <xf numFmtId="0" fontId="135" fillId="13" borderId="0" applyNumberFormat="0" applyBorder="0" applyAlignment="0" applyProtection="0"/>
    <xf numFmtId="0" fontId="136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35" fillId="17" borderId="0" applyNumberFormat="0" applyBorder="0" applyAlignment="0" applyProtection="0"/>
    <xf numFmtId="0" fontId="136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209" fontId="34" fillId="0" borderId="0">
      <alignment vertical="center"/>
    </xf>
    <xf numFmtId="0" fontId="7" fillId="3" borderId="0" applyNumberFormat="0" applyBorder="0" applyAlignment="0" applyProtection="0"/>
    <xf numFmtId="208" fontId="138" fillId="3" borderId="0" applyNumberFormat="0" applyBorder="0" applyAlignment="0" applyProtection="0"/>
    <xf numFmtId="0" fontId="131" fillId="0" borderId="45" applyNumberFormat="0" applyFont="0" applyProtection="0">
      <alignment wrapText="1"/>
    </xf>
    <xf numFmtId="0" fontId="11" fillId="6" borderId="4" applyNumberFormat="0" applyAlignment="0" applyProtection="0"/>
    <xf numFmtId="0" fontId="11" fillId="6" borderId="4" applyNumberFormat="0" applyAlignment="0" applyProtection="0"/>
    <xf numFmtId="0" fontId="139" fillId="6" borderId="4" applyNumberFormat="0" applyAlignment="0" applyProtection="0"/>
    <xf numFmtId="0" fontId="140" fillId="6" borderId="4" applyNumberFormat="0" applyAlignment="0" applyProtection="0"/>
    <xf numFmtId="0" fontId="13" fillId="7" borderId="7" applyNumberFormat="0" applyAlignment="0" applyProtection="0"/>
    <xf numFmtId="0" fontId="1" fillId="65" borderId="0"/>
    <xf numFmtId="0" fontId="1" fillId="66" borderId="0"/>
    <xf numFmtId="0" fontId="1" fillId="67" borderId="0"/>
    <xf numFmtId="0" fontId="1" fillId="68" borderId="0"/>
    <xf numFmtId="43" fontId="24" fillId="0" borderId="0" applyFont="0" applyFill="0" applyBorder="0" applyAlignment="0" applyProtection="0"/>
    <xf numFmtId="43" fontId="130" fillId="0" borderId="0" applyFont="0" applyFill="0" applyBorder="0" applyAlignment="0" applyProtection="0">
      <alignment vertical="top"/>
    </xf>
    <xf numFmtId="43" fontId="13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4" fillId="0" borderId="0" applyFont="0" applyFill="0" applyBorder="0" applyAlignment="0" applyProtection="0"/>
    <xf numFmtId="44" fontId="130" fillId="0" borderId="0" applyFont="0" applyFill="0" applyBorder="0" applyAlignment="0" applyProtection="0">
      <alignment vertical="top"/>
    </xf>
    <xf numFmtId="44" fontId="130" fillId="0" borderId="0" applyFont="0" applyFill="0" applyBorder="0" applyAlignment="0" applyProtection="0">
      <alignment vertical="top"/>
    </xf>
    <xf numFmtId="44" fontId="13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210" fontId="24" fillId="0" borderId="0" applyFont="0" applyFill="0" applyBorder="0" applyAlignment="0" applyProtection="0"/>
    <xf numFmtId="211" fontId="49" fillId="0" borderId="18">
      <alignment horizontal="right"/>
    </xf>
    <xf numFmtId="0" fontId="15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6" fillId="2" borderId="0" applyNumberFormat="0" applyBorder="0" applyAlignment="0" applyProtection="0"/>
    <xf numFmtId="38" fontId="89" fillId="40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43" fillId="0" borderId="2" applyNumberFormat="0" applyFill="0" applyAlignment="0" applyProtection="0"/>
    <xf numFmtId="0" fontId="14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208" fontId="67" fillId="0" borderId="18">
      <alignment horizontal="left"/>
    </xf>
    <xf numFmtId="208" fontId="67" fillId="0" borderId="18">
      <alignment horizontal="left"/>
    </xf>
    <xf numFmtId="208" fontId="67" fillId="48" borderId="0">
      <alignment horizontal="centerContinuous" wrapText="1"/>
    </xf>
    <xf numFmtId="208" fontId="67" fillId="48" borderId="0">
      <alignment horizontal="centerContinuous" wrapText="1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10" fontId="89" fillId="38" borderId="33" applyNumberFormat="0" applyBorder="0" applyAlignment="0" applyProtection="0"/>
    <xf numFmtId="0" fontId="146" fillId="5" borderId="4" applyNumberFormat="0" applyAlignment="0" applyProtection="0"/>
    <xf numFmtId="0" fontId="146" fillId="5" borderId="4" applyNumberFormat="0" applyAlignment="0" applyProtection="0"/>
    <xf numFmtId="0" fontId="146" fillId="5" borderId="4" applyNumberFormat="0" applyAlignment="0" applyProtection="0"/>
    <xf numFmtId="0" fontId="146" fillId="5" borderId="4" applyNumberFormat="0" applyAlignment="0" applyProtection="0"/>
    <xf numFmtId="0" fontId="146" fillId="5" borderId="4" applyNumberFormat="0" applyAlignment="0" applyProtection="0"/>
    <xf numFmtId="0" fontId="147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8" fillId="0" borderId="4" applyNumberFormat="0" applyAlignment="0" applyProtection="0"/>
    <xf numFmtId="0" fontId="148" fillId="0" borderId="4" applyNumberFormat="0" applyAlignment="0" applyProtection="0"/>
    <xf numFmtId="0" fontId="148" fillId="0" borderId="4" applyNumberFormat="0" applyAlignment="0" applyProtection="0"/>
    <xf numFmtId="0" fontId="148" fillId="0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6" fillId="5" borderId="4" applyNumberFormat="0" applyAlignment="0" applyProtection="0"/>
    <xf numFmtId="0" fontId="146" fillId="5" borderId="4" applyNumberFormat="0" applyAlignment="0" applyProtection="0"/>
    <xf numFmtId="0" fontId="146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212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24" fillId="0" borderId="0"/>
    <xf numFmtId="0" fontId="130" fillId="0" borderId="0">
      <alignment vertical="top"/>
    </xf>
    <xf numFmtId="208" fontId="132" fillId="0" borderId="0"/>
    <xf numFmtId="0" fontId="41" fillId="0" borderId="0"/>
    <xf numFmtId="0" fontId="13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208" fontId="24" fillId="0" borderId="0"/>
    <xf numFmtId="0" fontId="24" fillId="0" borderId="0"/>
    <xf numFmtId="0" fontId="1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207" fontId="1" fillId="0" borderId="0"/>
    <xf numFmtId="208" fontId="24" fillId="0" borderId="0"/>
    <xf numFmtId="207" fontId="1" fillId="0" borderId="0"/>
    <xf numFmtId="208" fontId="28" fillId="0" borderId="0"/>
    <xf numFmtId="208" fontId="28" fillId="0" borderId="0"/>
    <xf numFmtId="0" fontId="150" fillId="0" borderId="0"/>
    <xf numFmtId="0" fontId="42" fillId="0" borderId="0"/>
    <xf numFmtId="0" fontId="42" fillId="0" borderId="0"/>
    <xf numFmtId="207" fontId="1" fillId="0" borderId="0"/>
    <xf numFmtId="208" fontId="132" fillId="0" borderId="0"/>
    <xf numFmtId="0" fontId="1" fillId="0" borderId="0"/>
    <xf numFmtId="0" fontId="151" fillId="0" borderId="0"/>
    <xf numFmtId="0" fontId="41" fillId="8" borderId="8" applyNumberFormat="0" applyFont="0" applyAlignment="0" applyProtection="0"/>
    <xf numFmtId="0" fontId="10" fillId="6" borderId="5" applyNumberFormat="0" applyAlignment="0" applyProtection="0"/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30" fillId="0" borderId="0" applyFont="0" applyFill="0" applyBorder="0" applyAlignment="0" applyProtection="0">
      <alignment vertical="top"/>
    </xf>
    <xf numFmtId="9" fontId="13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1" fillId="69" borderId="0"/>
    <xf numFmtId="0" fontId="1" fillId="70" borderId="0"/>
    <xf numFmtId="0" fontId="1" fillId="71" borderId="0"/>
    <xf numFmtId="0" fontId="1" fillId="72" borderId="0"/>
    <xf numFmtId="0" fontId="1" fillId="73" borderId="0"/>
    <xf numFmtId="0" fontId="1" fillId="74" borderId="0"/>
    <xf numFmtId="0" fontId="1" fillId="75" borderId="0"/>
    <xf numFmtId="0" fontId="1" fillId="76" borderId="0"/>
    <xf numFmtId="0" fontId="1" fillId="77" borderId="0"/>
    <xf numFmtId="0" fontId="1" fillId="78" borderId="0"/>
    <xf numFmtId="0" fontId="1" fillId="79" borderId="0"/>
    <xf numFmtId="208" fontId="51" fillId="0" borderId="0">
      <alignment horizontal="right"/>
    </xf>
    <xf numFmtId="208" fontId="51" fillId="0" borderId="0">
      <alignment horizontal="right"/>
    </xf>
    <xf numFmtId="208" fontId="91" fillId="0" borderId="0">
      <alignment horizontal="left"/>
    </xf>
    <xf numFmtId="208" fontId="91" fillId="0" borderId="0">
      <alignment horizontal="left"/>
    </xf>
    <xf numFmtId="0" fontId="91" fillId="0" borderId="0">
      <alignment horizontal="left"/>
    </xf>
    <xf numFmtId="0" fontId="152" fillId="0" borderId="0"/>
    <xf numFmtId="49" fontId="51" fillId="0" borderId="18">
      <alignment horizontal="left" vertical="center"/>
    </xf>
    <xf numFmtId="49" fontId="38" fillId="0" borderId="18" applyFill="0">
      <alignment horizontal="left" vertical="center"/>
    </xf>
    <xf numFmtId="49" fontId="51" fillId="0" borderId="18">
      <alignment horizontal="left"/>
    </xf>
    <xf numFmtId="40" fontId="58" fillId="0" borderId="0"/>
    <xf numFmtId="208" fontId="93" fillId="0" borderId="0">
      <alignment horizontal="left" vertical="top"/>
    </xf>
    <xf numFmtId="208" fontId="93" fillId="0" borderId="0">
      <alignment horizontal="left" vertical="top"/>
    </xf>
    <xf numFmtId="0" fontId="93" fillId="0" borderId="0">
      <alignment horizontal="left" vertical="top"/>
    </xf>
    <xf numFmtId="208" fontId="46" fillId="0" borderId="0">
      <alignment horizontal="left"/>
    </xf>
    <xf numFmtId="208" fontId="46" fillId="0" borderId="0">
      <alignment horizontal="left"/>
    </xf>
    <xf numFmtId="0" fontId="16" fillId="0" borderId="9" applyNumberFormat="0" applyFill="0" applyAlignment="0" applyProtection="0"/>
    <xf numFmtId="208" fontId="153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/>
    <xf numFmtId="0" fontId="131" fillId="0" borderId="0"/>
    <xf numFmtId="0" fontId="154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46" applyNumberFormat="0" applyProtection="0">
      <alignment wrapText="1"/>
    </xf>
    <xf numFmtId="0" fontId="155" fillId="0" borderId="47" applyNumberFormat="0" applyProtection="0">
      <alignment wrapText="1"/>
    </xf>
    <xf numFmtId="0" fontId="155" fillId="0" borderId="48" applyNumberFormat="0" applyProtection="0">
      <alignment wrapText="1"/>
    </xf>
    <xf numFmtId="0" fontId="156" fillId="0" borderId="0" applyNumberFormat="0" applyProtection="0">
      <alignment horizontal="left"/>
    </xf>
    <xf numFmtId="0" fontId="84" fillId="0" borderId="0"/>
    <xf numFmtId="0" fontId="84" fillId="0" borderId="0"/>
    <xf numFmtId="0" fontId="84" fillId="0" borderId="0"/>
  </cellStyleXfs>
  <cellXfs count="366">
    <xf numFmtId="0" fontId="0" fillId="0" borderId="0" xfId="0"/>
    <xf numFmtId="0" fontId="18" fillId="0" borderId="0" xfId="0" applyFont="1"/>
    <xf numFmtId="0" fontId="0" fillId="0" borderId="0" xfId="0" applyFill="1" applyBorder="1"/>
    <xf numFmtId="0" fontId="19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100" fillId="0" borderId="0" xfId="0" applyFont="1"/>
    <xf numFmtId="0" fontId="0" fillId="58" borderId="0" xfId="0" applyFill="1"/>
    <xf numFmtId="0" fontId="0" fillId="33" borderId="11" xfId="0" applyFill="1" applyBorder="1"/>
    <xf numFmtId="0" fontId="0" fillId="0" borderId="0" xfId="0"/>
    <xf numFmtId="0" fontId="22" fillId="0" borderId="0" xfId="0" applyFont="1"/>
    <xf numFmtId="0" fontId="102" fillId="0" borderId="33" xfId="3289" applyFont="1" applyBorder="1" applyAlignment="1">
      <alignment horizontal="center"/>
    </xf>
    <xf numFmtId="0" fontId="0" fillId="0" borderId="33" xfId="3289" applyFont="1" applyFill="1" applyBorder="1" applyAlignment="1">
      <alignment horizontal="center" wrapText="1"/>
    </xf>
    <xf numFmtId="0" fontId="0" fillId="0" borderId="0" xfId="0" applyFill="1"/>
    <xf numFmtId="0" fontId="0" fillId="0" borderId="0" xfId="0" applyFont="1" applyAlignment="1">
      <alignment horizontal="left" indent="1"/>
    </xf>
    <xf numFmtId="0" fontId="0" fillId="0" borderId="0" xfId="0" applyAlignment="1"/>
    <xf numFmtId="0" fontId="0" fillId="0" borderId="0" xfId="0" applyFont="1" applyAlignment="1">
      <alignment horizontal="left" indent="2"/>
    </xf>
    <xf numFmtId="10" fontId="21" fillId="0" borderId="0" xfId="7388" applyNumberFormat="1" applyFont="1" applyFill="1" applyBorder="1"/>
    <xf numFmtId="10" fontId="21" fillId="33" borderId="34" xfId="0" applyNumberFormat="1" applyFont="1" applyFill="1" applyBorder="1" applyAlignment="1"/>
    <xf numFmtId="10" fontId="21" fillId="0" borderId="0" xfId="0" applyNumberFormat="1" applyFont="1" applyFill="1" applyBorder="1"/>
    <xf numFmtId="2" fontId="21" fillId="0" borderId="0" xfId="0" applyNumberFormat="1" applyFont="1" applyFill="1" applyBorder="1"/>
    <xf numFmtId="0" fontId="1" fillId="33" borderId="11" xfId="3248" applyFont="1" applyFill="1" applyBorder="1" applyAlignment="1">
      <alignment horizontal="center"/>
    </xf>
    <xf numFmtId="0" fontId="1" fillId="0" borderId="0" xfId="3248" applyFont="1"/>
    <xf numFmtId="0" fontId="101" fillId="0" borderId="0" xfId="0" applyFont="1" applyBorder="1" applyAlignment="1">
      <alignment horizontal="center"/>
    </xf>
    <xf numFmtId="3" fontId="0" fillId="33" borderId="11" xfId="0" applyNumberFormat="1" applyFill="1" applyBorder="1"/>
    <xf numFmtId="197" fontId="21" fillId="0" borderId="0" xfId="0" applyNumberFormat="1" applyFont="1"/>
    <xf numFmtId="0" fontId="101" fillId="0" borderId="0" xfId="0" applyFont="1" applyFill="1" applyBorder="1" applyAlignment="1">
      <alignment horizontal="center"/>
    </xf>
    <xf numFmtId="0" fontId="5" fillId="0" borderId="37" xfId="0" applyFont="1" applyFill="1" applyBorder="1" applyAlignment="1">
      <alignment horizont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0" fontId="16" fillId="58" borderId="0" xfId="0" applyFont="1" applyFill="1"/>
    <xf numFmtId="0" fontId="16" fillId="0" borderId="0" xfId="0" applyFont="1" applyBorder="1" applyAlignment="1">
      <alignment horizontal="center"/>
    </xf>
    <xf numFmtId="197" fontId="0" fillId="33" borderId="11" xfId="0" applyNumberFormat="1" applyFill="1" applyBorder="1"/>
    <xf numFmtId="0" fontId="103" fillId="0" borderId="0" xfId="0" applyFont="1"/>
    <xf numFmtId="200" fontId="21" fillId="0" borderId="0" xfId="0" applyNumberFormat="1" applyFont="1"/>
    <xf numFmtId="2" fontId="105" fillId="0" borderId="0" xfId="3249" applyNumberFormat="1" applyFont="1" applyBorder="1"/>
    <xf numFmtId="2" fontId="24" fillId="0" borderId="0" xfId="3249" applyNumberFormat="1" applyFont="1"/>
    <xf numFmtId="0" fontId="22" fillId="0" borderId="0" xfId="0" applyFont="1" applyFill="1"/>
    <xf numFmtId="0" fontId="22" fillId="0" borderId="0" xfId="0" applyFont="1" applyAlignment="1"/>
    <xf numFmtId="10" fontId="21" fillId="0" borderId="0" xfId="7388" applyNumberFormat="1" applyFont="1" applyFill="1" applyBorder="1" applyAlignment="1"/>
    <xf numFmtId="201" fontId="21" fillId="59" borderId="35" xfId="0" applyNumberFormat="1" applyFont="1" applyFill="1" applyBorder="1"/>
    <xf numFmtId="0" fontId="101" fillId="0" borderId="0" xfId="0" applyFont="1" applyAlignment="1">
      <alignment horizontal="center"/>
    </xf>
    <xf numFmtId="0" fontId="104" fillId="0" borderId="0" xfId="0" applyFont="1" applyFill="1" applyBorder="1" applyAlignment="1">
      <alignment horizontal="center"/>
    </xf>
    <xf numFmtId="0" fontId="5" fillId="0" borderId="37" xfId="0" applyFont="1" applyBorder="1" applyAlignment="1">
      <alignment horizontal="center"/>
    </xf>
    <xf numFmtId="0" fontId="0" fillId="0" borderId="0" xfId="0" applyFont="1"/>
    <xf numFmtId="0" fontId="22" fillId="0" borderId="0" xfId="0" applyFont="1" applyAlignment="1">
      <alignment vertical="top"/>
    </xf>
    <xf numFmtId="10" fontId="21" fillId="0" borderId="0" xfId="7388" applyNumberFormat="1" applyFont="1" applyAlignment="1"/>
    <xf numFmtId="10" fontId="21" fillId="0" borderId="0" xfId="0" applyNumberFormat="1" applyFont="1" applyFill="1" applyBorder="1" applyAlignment="1"/>
    <xf numFmtId="202" fontId="21" fillId="0" borderId="0" xfId="0" applyNumberFormat="1" applyFont="1" applyFill="1" applyBorder="1"/>
    <xf numFmtId="0" fontId="5" fillId="0" borderId="0" xfId="0" applyFont="1" applyBorder="1" applyAlignment="1">
      <alignment horizontal="center"/>
    </xf>
    <xf numFmtId="0" fontId="99" fillId="0" borderId="0" xfId="0" applyFont="1" applyFill="1" applyBorder="1" applyAlignment="1">
      <alignment horizontal="center"/>
    </xf>
    <xf numFmtId="197" fontId="103" fillId="0" borderId="0" xfId="0" applyNumberFormat="1" applyFont="1" applyFill="1" applyBorder="1" applyAlignment="1">
      <alignment horizontal="left" indent="1"/>
    </xf>
    <xf numFmtId="0" fontId="0" fillId="0" borderId="0" xfId="0" applyAlignment="1">
      <alignment horizontal="right"/>
    </xf>
    <xf numFmtId="0" fontId="5" fillId="0" borderId="0" xfId="0" applyFont="1" applyFill="1" applyBorder="1" applyAlignment="1">
      <alignment horizontal="center"/>
    </xf>
    <xf numFmtId="0" fontId="100" fillId="0" borderId="0" xfId="0" applyFont="1" applyFill="1"/>
    <xf numFmtId="197" fontId="21" fillId="0" borderId="0" xfId="0" applyNumberFormat="1" applyFont="1" applyFill="1"/>
    <xf numFmtId="198" fontId="103" fillId="0" borderId="0" xfId="0" applyNumberFormat="1" applyFont="1" applyFill="1" applyBorder="1" applyAlignment="1">
      <alignment horizontal="left" indent="1"/>
    </xf>
    <xf numFmtId="0" fontId="103" fillId="58" borderId="0" xfId="0" applyFont="1" applyFill="1"/>
    <xf numFmtId="0" fontId="108" fillId="0" borderId="0" xfId="0" applyFont="1"/>
    <xf numFmtId="3" fontId="21" fillId="0" borderId="0" xfId="0" applyNumberFormat="1" applyFont="1"/>
    <xf numFmtId="0" fontId="103" fillId="0" borderId="0" xfId="0" applyFont="1" applyFill="1"/>
    <xf numFmtId="0" fontId="0" fillId="0" borderId="0" xfId="0" applyFont="1" applyAlignment="1"/>
    <xf numFmtId="0" fontId="0" fillId="0" borderId="0" xfId="0" applyFill="1" applyBorder="1" applyAlignment="1"/>
    <xf numFmtId="0" fontId="109" fillId="0" borderId="0" xfId="0" applyFont="1" applyAlignment="1"/>
    <xf numFmtId="0" fontId="103" fillId="0" borderId="0" xfId="0" applyFont="1" applyAlignment="1"/>
    <xf numFmtId="0" fontId="16" fillId="0" borderId="0" xfId="0" applyFont="1" applyAlignment="1"/>
    <xf numFmtId="0" fontId="0" fillId="0" borderId="0" xfId="0" applyFill="1" applyBorder="1" applyAlignment="1">
      <alignment horizontal="left"/>
    </xf>
    <xf numFmtId="0" fontId="20" fillId="60" borderId="38" xfId="0" applyFont="1" applyFill="1" applyBorder="1" applyAlignment="1"/>
    <xf numFmtId="0" fontId="20" fillId="33" borderId="11" xfId="0" applyFont="1" applyFill="1" applyBorder="1" applyAlignment="1"/>
    <xf numFmtId="0" fontId="21" fillId="0" borderId="0" xfId="0" applyFont="1" applyAlignment="1"/>
    <xf numFmtId="0" fontId="5" fillId="0" borderId="0" xfId="0" applyFont="1" applyAlignment="1"/>
    <xf numFmtId="0" fontId="21" fillId="59" borderId="35" xfId="0" applyFont="1" applyFill="1" applyBorder="1" applyAlignment="1"/>
    <xf numFmtId="0" fontId="107" fillId="0" borderId="0" xfId="0" applyFont="1" applyAlignment="1"/>
    <xf numFmtId="0" fontId="0" fillId="0" borderId="39" xfId="0" applyFont="1" applyBorder="1"/>
    <xf numFmtId="197" fontId="0" fillId="0" borderId="0" xfId="0" applyNumberFormat="1"/>
    <xf numFmtId="0" fontId="0" fillId="61" borderId="0" xfId="0" applyFill="1"/>
    <xf numFmtId="0" fontId="16" fillId="0" borderId="0" xfId="0" applyFont="1" applyFill="1"/>
    <xf numFmtId="9" fontId="0" fillId="33" borderId="11" xfId="0" applyNumberFormat="1" applyFill="1" applyBorder="1"/>
    <xf numFmtId="0" fontId="0" fillId="0" borderId="0" xfId="0" applyFont="1" applyFill="1" applyAlignment="1"/>
    <xf numFmtId="8" fontId="0" fillId="33" borderId="11" xfId="0" applyNumberFormat="1" applyFont="1" applyFill="1" applyBorder="1" applyAlignment="1">
      <alignment horizontal="right"/>
    </xf>
    <xf numFmtId="4" fontId="0" fillId="33" borderId="11" xfId="0" applyNumberFormat="1" applyFont="1" applyFill="1" applyBorder="1" applyAlignment="1">
      <alignment horizontal="right"/>
    </xf>
    <xf numFmtId="198" fontId="21" fillId="0" borderId="0" xfId="0" applyNumberFormat="1" applyFont="1"/>
    <xf numFmtId="0" fontId="103" fillId="0" borderId="0" xfId="0" applyFont="1" applyAlignment="1">
      <alignment horizontal="left"/>
    </xf>
    <xf numFmtId="0" fontId="99" fillId="0" borderId="33" xfId="0" applyFont="1" applyBorder="1"/>
    <xf numFmtId="197" fontId="0" fillId="0" borderId="33" xfId="0" applyNumberFormat="1" applyBorder="1"/>
    <xf numFmtId="197" fontId="16" fillId="0" borderId="33" xfId="0" applyNumberFormat="1" applyFont="1" applyBorder="1"/>
    <xf numFmtId="0" fontId="85" fillId="0" borderId="0" xfId="0" applyFont="1" applyAlignment="1">
      <alignment horizontal="center"/>
    </xf>
    <xf numFmtId="0" fontId="111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203" fontId="0" fillId="0" borderId="0" xfId="0" applyNumberFormat="1"/>
    <xf numFmtId="2" fontId="20" fillId="33" borderId="11" xfId="0" applyNumberFormat="1" applyFont="1" applyFill="1" applyBorder="1" applyAlignment="1">
      <alignment horizontal="right"/>
    </xf>
    <xf numFmtId="2" fontId="0" fillId="0" borderId="0" xfId="0" applyNumberFormat="1"/>
    <xf numFmtId="204" fontId="120" fillId="33" borderId="11" xfId="0" applyNumberFormat="1" applyFont="1" applyFill="1" applyBorder="1" applyAlignment="1">
      <alignment horizontal="right"/>
    </xf>
    <xf numFmtId="199" fontId="21" fillId="0" borderId="0" xfId="0" applyNumberFormat="1" applyFont="1" applyFill="1" applyBorder="1"/>
    <xf numFmtId="0" fontId="20" fillId="0" borderId="0" xfId="0" applyFont="1"/>
    <xf numFmtId="0" fontId="20" fillId="33" borderId="11" xfId="0" applyFont="1" applyFill="1" applyBorder="1"/>
    <xf numFmtId="198" fontId="20" fillId="0" borderId="40" xfId="0" applyNumberFormat="1" applyFont="1" applyFill="1" applyBorder="1"/>
    <xf numFmtId="0" fontId="20" fillId="0" borderId="0" xfId="0" applyFont="1" applyFill="1" applyBorder="1"/>
    <xf numFmtId="198" fontId="101" fillId="0" borderId="0" xfId="0" applyNumberFormat="1" applyFont="1" applyAlignment="1">
      <alignment horizontal="center"/>
    </xf>
    <xf numFmtId="0" fontId="0" fillId="0" borderId="0" xfId="0" applyFont="1" applyFill="1"/>
    <xf numFmtId="0" fontId="0" fillId="62" borderId="0" xfId="0" applyFill="1"/>
    <xf numFmtId="0" fontId="122" fillId="58" borderId="0" xfId="0" applyFont="1" applyFill="1"/>
    <xf numFmtId="0" fontId="85" fillId="61" borderId="0" xfId="0" applyFont="1" applyFill="1"/>
    <xf numFmtId="0" fontId="122" fillId="58" borderId="0" xfId="0" applyFont="1" applyFill="1" applyAlignment="1"/>
    <xf numFmtId="0" fontId="16" fillId="0" borderId="0" xfId="0" applyFont="1" applyFill="1" applyBorder="1" applyAlignment="1">
      <alignment horizontal="center"/>
    </xf>
    <xf numFmtId="0" fontId="0" fillId="0" borderId="0" xfId="0" applyFill="1" applyAlignment="1"/>
    <xf numFmtId="0" fontId="0" fillId="0" borderId="0" xfId="0" applyFont="1" applyFill="1" applyAlignment="1">
      <alignment horizontal="left" indent="1"/>
    </xf>
    <xf numFmtId="201" fontId="21" fillId="0" borderId="0" xfId="0" applyNumberFormat="1" applyFont="1" applyFill="1" applyBorder="1"/>
    <xf numFmtId="0" fontId="85" fillId="61" borderId="0" xfId="0" applyFont="1" applyFill="1" applyAlignment="1"/>
    <xf numFmtId="0" fontId="85" fillId="61" borderId="0" xfId="0" applyFont="1" applyFill="1" applyAlignment="1">
      <alignment horizontal="left" indent="1"/>
    </xf>
    <xf numFmtId="0" fontId="123" fillId="58" borderId="0" xfId="0" applyFont="1" applyFill="1" applyBorder="1" applyAlignment="1"/>
    <xf numFmtId="0" fontId="124" fillId="0" borderId="0" xfId="0" applyFont="1"/>
    <xf numFmtId="0" fontId="122" fillId="58" borderId="0" xfId="0" applyFont="1" applyFill="1" applyAlignment="1">
      <alignment horizontal="left"/>
    </xf>
    <xf numFmtId="0" fontId="122" fillId="62" borderId="0" xfId="0" applyFont="1" applyFill="1" applyAlignment="1"/>
    <xf numFmtId="0" fontId="122" fillId="0" borderId="0" xfId="0" applyFont="1" applyFill="1"/>
    <xf numFmtId="0" fontId="125" fillId="61" borderId="0" xfId="3253" applyFont="1" applyFill="1" applyAlignment="1">
      <alignment horizontal="left" vertical="top"/>
    </xf>
    <xf numFmtId="0" fontId="125" fillId="61" borderId="0" xfId="3253" applyFont="1" applyFill="1" applyAlignment="1">
      <alignment vertical="top"/>
    </xf>
    <xf numFmtId="9" fontId="125" fillId="61" borderId="0" xfId="3376" applyFont="1" applyFill="1" applyBorder="1" applyAlignment="1">
      <alignment vertical="center"/>
    </xf>
    <xf numFmtId="9" fontId="125" fillId="61" borderId="0" xfId="3376" applyFont="1" applyFill="1" applyBorder="1" applyAlignment="1">
      <alignment horizontal="left" vertical="center" indent="1"/>
    </xf>
    <xf numFmtId="4" fontId="0" fillId="0" borderId="0" xfId="0" applyNumberFormat="1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0" fillId="0" borderId="41" xfId="3289" applyFont="1" applyBorder="1" applyAlignment="1">
      <alignment horizontal="left" indent="1"/>
    </xf>
    <xf numFmtId="0" fontId="0" fillId="0" borderId="42" xfId="0" applyBorder="1"/>
    <xf numFmtId="0" fontId="0" fillId="0" borderId="41" xfId="3289" applyFont="1" applyBorder="1"/>
    <xf numFmtId="4" fontId="1" fillId="0" borderId="42" xfId="3289" applyNumberFormat="1" applyFont="1" applyBorder="1"/>
    <xf numFmtId="197" fontId="1" fillId="0" borderId="33" xfId="3289" applyNumberFormat="1" applyFont="1" applyBorder="1"/>
    <xf numFmtId="0" fontId="16" fillId="0" borderId="33" xfId="0" applyFont="1" applyBorder="1"/>
    <xf numFmtId="198" fontId="0" fillId="0" borderId="33" xfId="0" applyNumberFormat="1" applyBorder="1"/>
    <xf numFmtId="3" fontId="0" fillId="0" borderId="0" xfId="0" applyNumberFormat="1"/>
    <xf numFmtId="0" fontId="85" fillId="61" borderId="33" xfId="0" applyFont="1" applyFill="1" applyBorder="1"/>
    <xf numFmtId="197" fontId="0" fillId="0" borderId="0" xfId="0" applyNumberFormat="1" applyFill="1"/>
    <xf numFmtId="0" fontId="0" fillId="0" borderId="0" xfId="0" applyFont="1" applyFill="1" applyAlignment="1">
      <alignment horizontal="left" indent="3"/>
    </xf>
    <xf numFmtId="6" fontId="5" fillId="0" borderId="0" xfId="0" applyNumberFormat="1" applyFont="1"/>
    <xf numFmtId="0" fontId="85" fillId="0" borderId="33" xfId="0" applyFont="1" applyFill="1" applyBorder="1"/>
    <xf numFmtId="197" fontId="5" fillId="0" borderId="0" xfId="0" applyNumberFormat="1" applyFont="1"/>
    <xf numFmtId="0" fontId="0" fillId="0" borderId="0" xfId="0" applyFont="1" applyAlignment="1">
      <alignment horizontal="left"/>
    </xf>
    <xf numFmtId="0" fontId="121" fillId="0" borderId="0" xfId="0" applyFont="1" applyFill="1" applyAlignment="1">
      <alignment horizontal="left"/>
    </xf>
    <xf numFmtId="205" fontId="0" fillId="0" borderId="0" xfId="0" applyNumberFormat="1"/>
    <xf numFmtId="0" fontId="21" fillId="0" borderId="0" xfId="0" applyFont="1"/>
    <xf numFmtId="205" fontId="5" fillId="0" borderId="0" xfId="0" applyNumberFormat="1" applyFont="1"/>
    <xf numFmtId="0" fontId="16" fillId="0" borderId="0" xfId="0" applyFont="1" applyFill="1" applyAlignment="1">
      <alignment horizontal="left" indent="3"/>
    </xf>
    <xf numFmtId="0" fontId="5" fillId="0" borderId="0" xfId="0" applyFont="1"/>
    <xf numFmtId="3" fontId="5" fillId="0" borderId="0" xfId="0" applyNumberFormat="1" applyFont="1" applyFill="1"/>
    <xf numFmtId="3" fontId="16" fillId="0" borderId="0" xfId="0" applyNumberFormat="1" applyFont="1" applyFill="1"/>
    <xf numFmtId="0" fontId="104" fillId="0" borderId="0" xfId="0" applyFont="1" applyFill="1"/>
    <xf numFmtId="3" fontId="21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0" fontId="122" fillId="58" borderId="0" xfId="0" applyFont="1" applyFill="1" applyAlignment="1">
      <alignment horizontal="right"/>
    </xf>
    <xf numFmtId="0" fontId="126" fillId="0" borderId="0" xfId="0" applyFont="1" applyFill="1"/>
    <xf numFmtId="0" fontId="5" fillId="0" borderId="0" xfId="0" applyFont="1" applyFill="1"/>
    <xf numFmtId="197" fontId="103" fillId="58" borderId="0" xfId="0" applyNumberFormat="1" applyFont="1" applyFill="1" applyBorder="1" applyAlignment="1">
      <alignment horizontal="left" indent="1"/>
    </xf>
    <xf numFmtId="197" fontId="126" fillId="61" borderId="0" xfId="0" applyNumberFormat="1" applyFont="1" applyFill="1" applyBorder="1" applyAlignment="1">
      <alignment horizontal="left" indent="1"/>
    </xf>
    <xf numFmtId="0" fontId="16" fillId="0" borderId="0" xfId="0" applyFont="1" applyFill="1" applyAlignment="1">
      <alignment horizontal="left" indent="1"/>
    </xf>
    <xf numFmtId="0" fontId="0" fillId="0" borderId="0" xfId="0" applyFont="1" applyFill="1" applyAlignment="1">
      <alignment horizontal="left"/>
    </xf>
    <xf numFmtId="0" fontId="99" fillId="0" borderId="0" xfId="0" applyFont="1" applyFill="1" applyAlignment="1">
      <alignment horizontal="left" indent="1"/>
    </xf>
    <xf numFmtId="197" fontId="5" fillId="0" borderId="0" xfId="0" applyNumberFormat="1" applyFont="1" applyAlignment="1">
      <alignment horizontal="right"/>
    </xf>
    <xf numFmtId="198" fontId="103" fillId="0" borderId="0" xfId="0" applyNumberFormat="1" applyFont="1" applyFill="1" applyBorder="1" applyAlignment="1"/>
    <xf numFmtId="197" fontId="5" fillId="0" borderId="0" xfId="0" applyNumberFormat="1" applyFont="1" applyFill="1"/>
    <xf numFmtId="197" fontId="21" fillId="0" borderId="0" xfId="0" applyNumberFormat="1" applyFont="1" applyAlignment="1">
      <alignment horizontal="right"/>
    </xf>
    <xf numFmtId="4" fontId="1" fillId="0" borderId="0" xfId="3289" applyNumberFormat="1" applyFont="1" applyBorder="1"/>
    <xf numFmtId="197" fontId="1" fillId="0" borderId="0" xfId="3289" applyNumberFormat="1" applyFont="1" applyBorder="1"/>
    <xf numFmtId="0" fontId="0" fillId="0" borderId="33" xfId="0" applyBorder="1" applyAlignment="1">
      <alignment horizontal="center" wrapText="1"/>
    </xf>
    <xf numFmtId="197" fontId="16" fillId="0" borderId="0" xfId="0" applyNumberFormat="1" applyFont="1"/>
    <xf numFmtId="0" fontId="20" fillId="0" borderId="33" xfId="0" applyFont="1" applyBorder="1" applyAlignment="1">
      <alignment horizontal="center"/>
    </xf>
    <xf numFmtId="0" fontId="85" fillId="0" borderId="0" xfId="0" applyFont="1" applyFill="1" applyAlignment="1"/>
    <xf numFmtId="0" fontId="16" fillId="0" borderId="0" xfId="0" applyFont="1" applyFill="1" applyAlignment="1"/>
    <xf numFmtId="0" fontId="127" fillId="0" borderId="0" xfId="0" applyFont="1"/>
    <xf numFmtId="0" fontId="128" fillId="0" borderId="0" xfId="0" applyFont="1" applyAlignment="1">
      <alignment horizontal="center"/>
    </xf>
    <xf numFmtId="0" fontId="0" fillId="0" borderId="33" xfId="3289" applyFont="1" applyFill="1" applyBorder="1" applyAlignment="1">
      <alignment horizontal="left" wrapText="1"/>
    </xf>
    <xf numFmtId="0" fontId="85" fillId="0" borderId="33" xfId="0" applyFont="1" applyFill="1" applyBorder="1" applyAlignment="1">
      <alignment horizontal="left" indent="1"/>
    </xf>
    <xf numFmtId="0" fontId="85" fillId="0" borderId="33" xfId="0" applyFont="1" applyFill="1" applyBorder="1" applyAlignment="1">
      <alignment horizontal="left" indent="2"/>
    </xf>
    <xf numFmtId="199" fontId="21" fillId="0" borderId="0" xfId="0" applyNumberFormat="1" applyFont="1" applyFill="1"/>
    <xf numFmtId="0" fontId="20" fillId="0" borderId="0" xfId="0" applyFont="1" applyFill="1" applyBorder="1" applyAlignment="1"/>
    <xf numFmtId="0" fontId="0" fillId="0" borderId="0" xfId="0" applyFill="1" applyAlignment="1">
      <alignment horizontal="left"/>
    </xf>
    <xf numFmtId="199" fontId="21" fillId="0" borderId="0" xfId="0" applyNumberFormat="1" applyFont="1"/>
    <xf numFmtId="0" fontId="0" fillId="0" borderId="0" xfId="0"/>
    <xf numFmtId="0" fontId="16" fillId="0" borderId="0" xfId="0" applyFont="1"/>
    <xf numFmtId="197" fontId="0" fillId="0" borderId="0" xfId="0" applyNumberFormat="1" applyFill="1" applyBorder="1"/>
    <xf numFmtId="0" fontId="0" fillId="0" borderId="0" xfId="0" applyFont="1" applyAlignment="1">
      <alignment horizontal="left" indent="3"/>
    </xf>
    <xf numFmtId="0" fontId="0" fillId="33" borderId="11" xfId="0" applyFill="1" applyBorder="1" applyAlignment="1">
      <alignment horizontal="left"/>
    </xf>
    <xf numFmtId="0" fontId="0" fillId="0" borderId="0" xfId="0" applyNumberFormat="1"/>
    <xf numFmtId="1" fontId="21" fillId="0" borderId="0" xfId="0" applyNumberFormat="1" applyFont="1"/>
    <xf numFmtId="0" fontId="0" fillId="0" borderId="0" xfId="0" applyFont="1" applyFill="1" applyBorder="1" applyAlignment="1">
      <alignment horizontal="left"/>
    </xf>
    <xf numFmtId="0" fontId="119" fillId="0" borderId="0" xfId="53012" applyAlignment="1"/>
    <xf numFmtId="0" fontId="119" fillId="0" borderId="0" xfId="53012" applyFill="1"/>
    <xf numFmtId="0" fontId="119" fillId="0" borderId="0" xfId="53012"/>
    <xf numFmtId="1" fontId="21" fillId="0" borderId="0" xfId="53172" applyNumberFormat="1" applyFont="1" applyFill="1" applyBorder="1" applyAlignment="1">
      <alignment horizontal="right"/>
    </xf>
    <xf numFmtId="0" fontId="0" fillId="0" borderId="0" xfId="0" applyFont="1" applyFill="1" applyBorder="1"/>
    <xf numFmtId="199" fontId="0" fillId="33" borderId="11" xfId="0" applyNumberFormat="1" applyFill="1" applyBorder="1"/>
    <xf numFmtId="0" fontId="16" fillId="0" borderId="0" xfId="0" applyFont="1" applyAlignment="1">
      <alignment horizontal="left" indent="5"/>
    </xf>
    <xf numFmtId="200" fontId="1" fillId="33" borderId="11" xfId="52865" applyNumberFormat="1" applyFont="1" applyFill="1" applyBorder="1" applyAlignment="1">
      <alignment horizontal="right"/>
    </xf>
    <xf numFmtId="205" fontId="21" fillId="0" borderId="0" xfId="0" applyNumberFormat="1" applyFont="1"/>
    <xf numFmtId="1" fontId="20" fillId="33" borderId="11" xfId="0" applyNumberFormat="1" applyFont="1" applyFill="1" applyBorder="1" applyAlignment="1">
      <alignment horizontal="right"/>
    </xf>
    <xf numFmtId="2" fontId="21" fillId="59" borderId="35" xfId="53172" applyNumberFormat="1" applyFont="1" applyFill="1" applyBorder="1"/>
    <xf numFmtId="10" fontId="21" fillId="59" borderId="35" xfId="7388" applyNumberFormat="1" applyFont="1" applyFill="1" applyBorder="1"/>
    <xf numFmtId="213" fontId="21" fillId="0" borderId="0" xfId="53172" applyNumberFormat="1" applyFont="1" applyFill="1" applyBorder="1"/>
    <xf numFmtId="0" fontId="99" fillId="33" borderId="36" xfId="0" applyFont="1" applyFill="1" applyBorder="1" applyAlignment="1">
      <alignment horizontal="center" vertical="center"/>
    </xf>
    <xf numFmtId="0" fontId="0" fillId="0" borderId="0" xfId="0" applyFont="1" applyAlignment="1">
      <alignment horizontal="left" indent="8"/>
    </xf>
    <xf numFmtId="0" fontId="0" fillId="0" borderId="0" xfId="0" applyFont="1" applyAlignment="1">
      <alignment horizontal="left" indent="4"/>
    </xf>
    <xf numFmtId="0" fontId="40" fillId="0" borderId="0" xfId="0" applyFont="1"/>
    <xf numFmtId="0" fontId="157" fillId="0" borderId="0" xfId="0" applyFont="1"/>
    <xf numFmtId="0" fontId="40" fillId="0" borderId="0" xfId="0" applyFont="1" applyAlignment="1"/>
    <xf numFmtId="0" fontId="40" fillId="0" borderId="0" xfId="0" applyFont="1" applyFill="1" applyBorder="1"/>
    <xf numFmtId="0" fontId="158" fillId="0" borderId="0" xfId="53012" applyFont="1"/>
    <xf numFmtId="206" fontId="21" fillId="0" borderId="0" xfId="53172" applyNumberFormat="1" applyFont="1"/>
    <xf numFmtId="0" fontId="0" fillId="0" borderId="0" xfId="0" applyAlignment="1">
      <alignment horizontal="left" indent="4"/>
    </xf>
    <xf numFmtId="0" fontId="122" fillId="58" borderId="0" xfId="3253" applyFont="1" applyFill="1" applyAlignment="1">
      <alignment horizontal="left"/>
    </xf>
    <xf numFmtId="0" fontId="0" fillId="58" borderId="0" xfId="0" applyFill="1" applyAlignment="1"/>
    <xf numFmtId="0" fontId="1" fillId="58" borderId="0" xfId="3253" applyFont="1" applyFill="1" applyAlignment="1"/>
    <xf numFmtId="0" fontId="1" fillId="58" borderId="0" xfId="3253" applyFont="1" applyFill="1" applyAlignment="1">
      <alignment horizontal="left"/>
    </xf>
    <xf numFmtId="9" fontId="1" fillId="58" borderId="0" xfId="3376" applyFont="1" applyFill="1" applyBorder="1" applyAlignment="1"/>
    <xf numFmtId="0" fontId="22" fillId="0" borderId="0" xfId="3253" applyFont="1" applyAlignment="1">
      <alignment horizontal="left"/>
    </xf>
    <xf numFmtId="0" fontId="85" fillId="61" borderId="0" xfId="3253" applyFont="1" applyFill="1" applyAlignment="1">
      <alignment horizontal="left"/>
    </xf>
    <xf numFmtId="0" fontId="85" fillId="61" borderId="0" xfId="3253" applyFont="1" applyFill="1" applyAlignment="1"/>
    <xf numFmtId="9" fontId="159" fillId="61" borderId="0" xfId="3376" applyFont="1" applyFill="1" applyBorder="1" applyAlignment="1">
      <alignment horizontal="left"/>
    </xf>
    <xf numFmtId="0" fontId="160" fillId="0" borderId="0" xfId="3253" applyFont="1" applyAlignment="1">
      <alignment wrapText="1"/>
    </xf>
    <xf numFmtId="0" fontId="1" fillId="0" borderId="0" xfId="3253" applyFont="1" applyAlignment="1"/>
    <xf numFmtId="198" fontId="0" fillId="33" borderId="11" xfId="0" applyNumberFormat="1" applyFill="1" applyBorder="1" applyAlignment="1"/>
    <xf numFmtId="198" fontId="20" fillId="33" borderId="11" xfId="0" applyNumberFormat="1" applyFont="1" applyFill="1" applyBorder="1" applyAlignment="1"/>
    <xf numFmtId="0" fontId="22" fillId="0" borderId="0" xfId="3253" applyFont="1" applyAlignment="1">
      <alignment vertical="center"/>
    </xf>
    <xf numFmtId="0" fontId="1" fillId="0" borderId="0" xfId="3253" quotePrefix="1" applyFont="1" applyAlignment="1"/>
    <xf numFmtId="199" fontId="0" fillId="33" borderId="11" xfId="0" applyNumberFormat="1" applyFill="1" applyBorder="1" applyAlignment="1"/>
    <xf numFmtId="0" fontId="40" fillId="0" borderId="0" xfId="3253" applyFont="1" applyAlignment="1"/>
    <xf numFmtId="2" fontId="21" fillId="0" borderId="0" xfId="3253" applyNumberFormat="1" applyFont="1" applyAlignment="1"/>
    <xf numFmtId="0" fontId="103" fillId="0" borderId="0" xfId="3253" applyFont="1" applyAlignment="1">
      <alignment horizontal="left"/>
    </xf>
    <xf numFmtId="199" fontId="20" fillId="33" borderId="11" xfId="0" applyNumberFormat="1" applyFont="1" applyFill="1" applyBorder="1" applyAlignment="1"/>
    <xf numFmtId="0" fontId="122" fillId="0" borderId="0" xfId="0" applyFont="1"/>
    <xf numFmtId="197" fontId="103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left" indent="5"/>
    </xf>
    <xf numFmtId="0" fontId="16" fillId="0" borderId="0" xfId="0" applyFont="1" applyBorder="1" applyAlignment="1">
      <alignment horizontal="center"/>
    </xf>
    <xf numFmtId="3" fontId="0" fillId="0" borderId="0" xfId="0" applyNumberFormat="1" applyAlignment="1">
      <alignment vertical="center" wrapText="1"/>
    </xf>
    <xf numFmtId="0" fontId="0" fillId="0" borderId="0" xfId="0" applyAlignment="1">
      <alignment horizontal="left" indent="6"/>
    </xf>
    <xf numFmtId="203" fontId="21" fillId="0" borderId="0" xfId="0" applyNumberFormat="1" applyFont="1"/>
    <xf numFmtId="3" fontId="16" fillId="0" borderId="0" xfId="0" applyNumberFormat="1" applyFont="1"/>
    <xf numFmtId="4" fontId="21" fillId="0" borderId="0" xfId="0" applyNumberFormat="1" applyFont="1"/>
    <xf numFmtId="4" fontId="21" fillId="59" borderId="35" xfId="0" applyNumberFormat="1" applyFont="1" applyFill="1" applyBorder="1"/>
    <xf numFmtId="0" fontId="0" fillId="0" borderId="0" xfId="0" applyAlignment="1">
      <alignment horizontal="left" indent="3"/>
    </xf>
    <xf numFmtId="6" fontId="0" fillId="0" borderId="0" xfId="0" applyNumberFormat="1"/>
    <xf numFmtId="3" fontId="20" fillId="33" borderId="11" xfId="0" applyNumberFormat="1" applyFont="1" applyFill="1" applyBorder="1" applyAlignment="1"/>
    <xf numFmtId="3" fontId="0" fillId="33" borderId="11" xfId="53172" applyNumberFormat="1" applyFont="1" applyFill="1" applyBorder="1" applyAlignment="1">
      <alignment horizontal="right"/>
    </xf>
    <xf numFmtId="4" fontId="21" fillId="0" borderId="0" xfId="53172" applyNumberFormat="1" applyFont="1" applyFill="1" applyBorder="1" applyAlignment="1">
      <alignment horizontal="right"/>
    </xf>
    <xf numFmtId="215" fontId="20" fillId="33" borderId="11" xfId="0" applyNumberFormat="1" applyFont="1" applyFill="1" applyBorder="1" applyAlignment="1">
      <alignment horizontal="right"/>
    </xf>
    <xf numFmtId="10" fontId="0" fillId="0" borderId="0" xfId="0" applyNumberFormat="1"/>
    <xf numFmtId="8" fontId="0" fillId="0" borderId="0" xfId="0" applyNumberFormat="1"/>
    <xf numFmtId="216" fontId="0" fillId="0" borderId="0" xfId="0" applyNumberFormat="1"/>
    <xf numFmtId="0" fontId="0" fillId="0" borderId="0" xfId="0"/>
    <xf numFmtId="0" fontId="16" fillId="0" borderId="0" xfId="0" applyFont="1" applyAlignment="1">
      <alignment horizontal="center"/>
    </xf>
    <xf numFmtId="0" fontId="0" fillId="0" borderId="0" xfId="0" applyFont="1" applyFill="1" applyBorder="1" applyAlignment="1">
      <alignment horizontal="left" indent="6"/>
    </xf>
    <xf numFmtId="43" fontId="0" fillId="33" borderId="11" xfId="53172" applyNumberFormat="1" applyFont="1" applyFill="1" applyBorder="1" applyAlignment="1">
      <alignment horizontal="right"/>
    </xf>
    <xf numFmtId="206" fontId="0" fillId="33" borderId="11" xfId="53172" applyNumberFormat="1" applyFont="1" applyFill="1" applyBorder="1" applyAlignment="1">
      <alignment horizontal="right"/>
    </xf>
    <xf numFmtId="2" fontId="21" fillId="0" borderId="0" xfId="0" applyNumberFormat="1" applyFont="1" applyFill="1" applyBorder="1" applyAlignment="1">
      <alignment horizontal="right"/>
    </xf>
    <xf numFmtId="217" fontId="21" fillId="0" borderId="0" xfId="53172" applyNumberFormat="1" applyFont="1" applyFill="1" applyBorder="1" applyAlignment="1">
      <alignment horizontal="right"/>
    </xf>
    <xf numFmtId="43" fontId="21" fillId="0" borderId="0" xfId="53172" applyNumberFormat="1" applyFont="1" applyFill="1" applyBorder="1" applyAlignment="1">
      <alignment horizontal="right"/>
    </xf>
    <xf numFmtId="10" fontId="21" fillId="0" borderId="0" xfId="7388" applyNumberFormat="1" applyFont="1" applyFill="1" applyBorder="1" applyAlignment="1">
      <alignment horizontal="right" indent="1"/>
    </xf>
    <xf numFmtId="8" fontId="21" fillId="0" borderId="0" xfId="0" applyNumberFormat="1" applyFont="1" applyFill="1" applyBorder="1" applyAlignment="1">
      <alignment horizontal="right"/>
    </xf>
    <xf numFmtId="0" fontId="104" fillId="0" borderId="0" xfId="0" applyFont="1"/>
    <xf numFmtId="0" fontId="0" fillId="0" borderId="0" xfId="0" applyAlignment="1">
      <alignment horizontal="center"/>
    </xf>
    <xf numFmtId="0" fontId="16" fillId="0" borderId="37" xfId="0" applyFont="1" applyBorder="1"/>
    <xf numFmtId="8" fontId="20" fillId="33" borderId="1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0" fontId="85" fillId="0" borderId="0" xfId="0" applyFont="1" applyAlignment="1">
      <alignment horizontal="left" indent="1"/>
    </xf>
    <xf numFmtId="3" fontId="21" fillId="0" borderId="0" xfId="0" applyNumberFormat="1" applyFont="1" applyAlignment="1">
      <alignment horizontal="right"/>
    </xf>
    <xf numFmtId="3" fontId="5" fillId="0" borderId="0" xfId="0" applyNumberFormat="1" applyFont="1"/>
    <xf numFmtId="197" fontId="103" fillId="58" borderId="0" xfId="0" applyNumberFormat="1" applyFont="1" applyFill="1" applyAlignment="1">
      <alignment horizontal="left" indent="1"/>
    </xf>
    <xf numFmtId="0" fontId="0" fillId="0" borderId="0" xfId="0" applyAlignment="1">
      <alignment horizontal="left" indent="8"/>
    </xf>
    <xf numFmtId="0" fontId="16" fillId="0" borderId="0" xfId="0" applyFont="1" applyAlignment="1">
      <alignment horizontal="left" indent="8"/>
    </xf>
    <xf numFmtId="3" fontId="21" fillId="0" borderId="0" xfId="53172" applyNumberFormat="1" applyFont="1" applyAlignment="1">
      <alignment horizontal="right"/>
    </xf>
    <xf numFmtId="3" fontId="5" fillId="0" borderId="0" xfId="53172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2" fontId="21" fillId="0" borderId="0" xfId="53172" applyNumberFormat="1" applyFont="1" applyAlignment="1">
      <alignment horizontal="right"/>
    </xf>
    <xf numFmtId="10" fontId="21" fillId="0" borderId="0" xfId="7388" applyNumberFormat="1" applyFont="1" applyAlignment="1">
      <alignment horizontal="right"/>
    </xf>
    <xf numFmtId="197" fontId="103" fillId="0" borderId="0" xfId="0" applyNumberFormat="1" applyFont="1" applyAlignment="1">
      <alignment horizontal="left" indent="1"/>
    </xf>
    <xf numFmtId="0" fontId="85" fillId="0" borderId="0" xfId="0" applyFont="1" applyAlignment="1">
      <alignment horizontal="left" indent="3"/>
    </xf>
    <xf numFmtId="197" fontId="21" fillId="0" borderId="0" xfId="53172" applyNumberFormat="1" applyFont="1"/>
    <xf numFmtId="197" fontId="5" fillId="0" borderId="0" xfId="53172" applyNumberFormat="1" applyFont="1"/>
    <xf numFmtId="2" fontId="21" fillId="0" borderId="0" xfId="0" applyNumberFormat="1" applyFont="1"/>
    <xf numFmtId="0" fontId="145" fillId="0" borderId="0" xfId="53263"/>
    <xf numFmtId="43" fontId="21" fillId="0" borderId="0" xfId="53172" applyFont="1"/>
    <xf numFmtId="9" fontId="125" fillId="61" borderId="0" xfId="3376" applyFont="1" applyFill="1" applyAlignment="1">
      <alignment vertical="center"/>
    </xf>
    <xf numFmtId="9" fontId="125" fillId="61" borderId="0" xfId="3376" applyFont="1" applyFill="1" applyAlignment="1">
      <alignment horizontal="left" vertical="center" indent="1"/>
    </xf>
    <xf numFmtId="197" fontId="126" fillId="61" borderId="0" xfId="0" applyNumberFormat="1" applyFont="1" applyFill="1" applyAlignment="1">
      <alignment horizontal="left" indent="1"/>
    </xf>
    <xf numFmtId="198" fontId="103" fillId="0" borderId="0" xfId="0" applyNumberFormat="1" applyFont="1"/>
    <xf numFmtId="198" fontId="103" fillId="0" borderId="0" xfId="0" applyNumberFormat="1" applyFont="1" applyAlignment="1">
      <alignment horizontal="left" indent="1"/>
    </xf>
    <xf numFmtId="0" fontId="0" fillId="0" borderId="0" xfId="0" applyAlignment="1">
      <alignment horizontal="left" indent="1"/>
    </xf>
    <xf numFmtId="0" fontId="103" fillId="0" borderId="0" xfId="0" applyFont="1" applyAlignment="1">
      <alignment horizontal="left" indent="2"/>
    </xf>
    <xf numFmtId="0" fontId="14" fillId="0" borderId="0" xfId="0" applyFont="1" applyFill="1" applyBorder="1"/>
    <xf numFmtId="2" fontId="21" fillId="0" borderId="0" xfId="53172" applyNumberFormat="1" applyFont="1" applyAlignment="1">
      <alignment horizontal="center" vertical="center"/>
    </xf>
    <xf numFmtId="0" fontId="0" fillId="0" borderId="0" xfId="0" applyAlignment="1">
      <alignment horizontal="center"/>
    </xf>
    <xf numFmtId="10" fontId="21" fillId="0" borderId="0" xfId="7388" applyNumberFormat="1" applyFont="1"/>
    <xf numFmtId="0" fontId="24" fillId="0" borderId="0" xfId="3253"/>
    <xf numFmtId="0" fontId="24" fillId="0" borderId="0" xfId="3253" applyAlignment="1">
      <alignment vertical="top"/>
    </xf>
    <xf numFmtId="3" fontId="0" fillId="33" borderId="11" xfId="0" applyNumberFormat="1" applyFill="1" applyBorder="1" applyAlignment="1">
      <alignment horizontal="right"/>
    </xf>
    <xf numFmtId="214" fontId="21" fillId="0" borderId="0" xfId="0" applyNumberFormat="1" applyFont="1"/>
    <xf numFmtId="3" fontId="104" fillId="0" borderId="0" xfId="0" applyNumberFormat="1" applyFont="1" applyAlignment="1">
      <alignment horizontal="left" indent="1"/>
    </xf>
    <xf numFmtId="3" fontId="21" fillId="0" borderId="0" xfId="0" applyNumberFormat="1" applyFont="1" applyAlignment="1">
      <alignment horizontal="center"/>
    </xf>
    <xf numFmtId="0" fontId="103" fillId="0" borderId="0" xfId="0" applyFont="1" applyAlignment="1">
      <alignment horizontal="center"/>
    </xf>
    <xf numFmtId="0" fontId="161" fillId="0" borderId="0" xfId="0" applyFont="1"/>
    <xf numFmtId="0" fontId="22" fillId="0" borderId="0" xfId="0" applyFont="1" applyAlignment="1">
      <alignment horizontal="left" vertical="top"/>
    </xf>
    <xf numFmtId="0" fontId="162" fillId="0" borderId="0" xfId="0" applyFont="1"/>
    <xf numFmtId="198" fontId="21" fillId="0" borderId="0" xfId="53172" applyNumberFormat="1" applyFont="1" applyAlignment="1">
      <alignment horizontal="right"/>
    </xf>
    <xf numFmtId="199" fontId="21" fillId="0" borderId="0" xfId="53172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 indent="4"/>
    </xf>
    <xf numFmtId="0" fontId="0" fillId="0" borderId="42" xfId="3289" applyFont="1" applyFill="1" applyBorder="1" applyAlignment="1">
      <alignment horizontal="center" wrapText="1"/>
    </xf>
    <xf numFmtId="215" fontId="0" fillId="33" borderId="11" xfId="0" applyNumberFormat="1" applyFill="1" applyBorder="1" applyAlignment="1">
      <alignment horizontal="right"/>
    </xf>
    <xf numFmtId="215" fontId="21" fillId="0" borderId="0" xfId="0" applyNumberFormat="1" applyFont="1" applyFill="1" applyBorder="1" applyAlignment="1">
      <alignment horizontal="right"/>
    </xf>
    <xf numFmtId="218" fontId="0" fillId="0" borderId="0" xfId="52865" applyNumberFormat="1" applyFont="1"/>
    <xf numFmtId="0" fontId="22" fillId="0" borderId="0" xfId="0" applyFont="1" applyAlignment="1">
      <alignment wrapText="1"/>
    </xf>
    <xf numFmtId="0" fontId="0" fillId="0" borderId="0" xfId="0"/>
    <xf numFmtId="197" fontId="21" fillId="0" borderId="33" xfId="0" applyNumberFormat="1" applyFont="1" applyBorder="1"/>
    <xf numFmtId="197" fontId="5" fillId="0" borderId="42" xfId="0" applyNumberFormat="1" applyFont="1" applyBorder="1"/>
    <xf numFmtId="197" fontId="21" fillId="61" borderId="33" xfId="0" applyNumberFormat="1" applyFont="1" applyFill="1" applyBorder="1"/>
    <xf numFmtId="197" fontId="5" fillId="61" borderId="33" xfId="0" applyNumberFormat="1" applyFont="1" applyFill="1" applyBorder="1"/>
    <xf numFmtId="0" fontId="21" fillId="0" borderId="41" xfId="0" applyFont="1" applyBorder="1"/>
    <xf numFmtId="2" fontId="5" fillId="0" borderId="33" xfId="0" applyNumberFormat="1" applyFont="1" applyBorder="1"/>
    <xf numFmtId="197" fontId="5" fillId="0" borderId="33" xfId="0" applyNumberFormat="1" applyFont="1" applyBorder="1"/>
    <xf numFmtId="214" fontId="21" fillId="0" borderId="0" xfId="53172" applyNumberFormat="1" applyFont="1" applyFill="1" applyBorder="1" applyAlignment="1">
      <alignment horizontal="right"/>
    </xf>
    <xf numFmtId="0" fontId="0" fillId="0" borderId="0" xfId="0" applyFill="1" applyAlignment="1">
      <alignment horizontal="left" indent="8"/>
    </xf>
    <xf numFmtId="1" fontId="21" fillId="0" borderId="0" xfId="53172" applyNumberFormat="1" applyFont="1" applyFill="1" applyAlignment="1">
      <alignment horizontal="right"/>
    </xf>
    <xf numFmtId="10" fontId="21" fillId="0" borderId="0" xfId="7388" applyNumberFormat="1" applyFont="1" applyFill="1" applyAlignment="1">
      <alignment horizontal="right"/>
    </xf>
    <xf numFmtId="0" fontId="163" fillId="58" borderId="0" xfId="0" applyFont="1" applyFill="1" applyAlignment="1">
      <alignment horizontal="left"/>
    </xf>
    <xf numFmtId="2" fontId="21" fillId="0" borderId="0" xfId="7388" applyNumberFormat="1" applyFont="1" applyFill="1" applyAlignment="1">
      <alignment horizontal="right"/>
    </xf>
    <xf numFmtId="0" fontId="119" fillId="0" borderId="0" xfId="53012" applyAlignment="1">
      <alignment horizontal="left" vertical="center"/>
    </xf>
    <xf numFmtId="0" fontId="0" fillId="0" borderId="0" xfId="0" applyAlignment="1">
      <alignment horizontal="center"/>
    </xf>
    <xf numFmtId="8" fontId="0" fillId="33" borderId="11" xfId="0" applyNumberFormat="1" applyFill="1" applyBorder="1" applyAlignment="1">
      <alignment horizontal="right"/>
    </xf>
    <xf numFmtId="197" fontId="103" fillId="0" borderId="0" xfId="0" applyNumberFormat="1" applyFont="1" applyAlignment="1">
      <alignment horizontal="left"/>
    </xf>
    <xf numFmtId="199" fontId="0" fillId="0" borderId="40" xfId="0" applyNumberFormat="1" applyBorder="1"/>
    <xf numFmtId="0" fontId="103" fillId="0" borderId="0" xfId="0" applyFont="1" applyAlignment="1">
      <alignment horizontal="left" indent="1"/>
    </xf>
    <xf numFmtId="197" fontId="21" fillId="33" borderId="11" xfId="0" applyNumberFormat="1" applyFont="1" applyFill="1" applyBorder="1"/>
    <xf numFmtId="3" fontId="0" fillId="33" borderId="11" xfId="0" applyNumberFormat="1" applyFont="1" applyFill="1" applyBorder="1" applyAlignment="1">
      <alignment horizontal="right"/>
    </xf>
    <xf numFmtId="0" fontId="16" fillId="0" borderId="0" xfId="0" applyFont="1" applyAlignment="1">
      <alignment horizontal="left" indent="4"/>
    </xf>
    <xf numFmtId="6" fontId="21" fillId="0" borderId="0" xfId="0" applyNumberFormat="1" applyFont="1"/>
    <xf numFmtId="3" fontId="20" fillId="33" borderId="11" xfId="0" applyNumberFormat="1" applyFont="1" applyFill="1" applyBorder="1" applyAlignment="1">
      <alignment horizontal="right"/>
    </xf>
    <xf numFmtId="219" fontId="21" fillId="0" borderId="0" xfId="7388" applyNumberFormat="1" applyFont="1"/>
    <xf numFmtId="0" fontId="20" fillId="33" borderId="11" xfId="3248" applyFont="1" applyFill="1" applyBorder="1" applyAlignment="1">
      <alignment horizontal="center"/>
    </xf>
    <xf numFmtId="0" fontId="99" fillId="0" borderId="0" xfId="0" applyFont="1" applyAlignment="1">
      <alignment horizontal="center"/>
    </xf>
    <xf numFmtId="206" fontId="21" fillId="0" borderId="0" xfId="53172" applyNumberFormat="1" applyFont="1" applyAlignment="1">
      <alignment horizontal="right"/>
    </xf>
    <xf numFmtId="9" fontId="20" fillId="33" borderId="11" xfId="7388" applyFont="1" applyFill="1" applyBorder="1" applyAlignment="1">
      <alignment horizontal="right"/>
    </xf>
    <xf numFmtId="0" fontId="5" fillId="33" borderId="36" xfId="0" applyFont="1" applyFill="1" applyBorder="1" applyAlignment="1">
      <alignment horizontal="center"/>
    </xf>
    <xf numFmtId="3" fontId="21" fillId="0" borderId="0" xfId="53172" applyNumberFormat="1" applyFont="1" applyFill="1" applyBorder="1" applyAlignment="1">
      <alignment horizontal="right"/>
    </xf>
    <xf numFmtId="9" fontId="21" fillId="0" borderId="0" xfId="7388" applyFont="1" applyFill="1" applyBorder="1" applyAlignment="1">
      <alignment horizontal="right"/>
    </xf>
    <xf numFmtId="10" fontId="21" fillId="0" borderId="0" xfId="3355" applyNumberFormat="1" applyFont="1" applyFill="1" applyBorder="1"/>
    <xf numFmtId="200" fontId="0" fillId="0" borderId="0" xfId="0" applyNumberFormat="1"/>
    <xf numFmtId="3" fontId="21" fillId="0" borderId="0" xfId="7388" applyNumberFormat="1" applyFont="1" applyFill="1" applyAlignment="1">
      <alignment horizontal="right"/>
    </xf>
    <xf numFmtId="3" fontId="20" fillId="0" borderId="0" xfId="0" applyNumberFormat="1" applyFont="1" applyAlignment="1">
      <alignment horizontal="left"/>
    </xf>
    <xf numFmtId="2" fontId="20" fillId="33" borderId="11" xfId="0" applyNumberFormat="1" applyFont="1" applyFill="1" applyBorder="1"/>
    <xf numFmtId="199" fontId="20" fillId="33" borderId="11" xfId="7388" applyNumberFormat="1" applyFont="1" applyFill="1" applyBorder="1" applyAlignment="1">
      <alignment horizontal="right"/>
    </xf>
    <xf numFmtId="9" fontId="14" fillId="33" borderId="11" xfId="7388" applyFont="1" applyFill="1" applyBorder="1" applyAlignment="1">
      <alignment horizontal="right"/>
    </xf>
    <xf numFmtId="219" fontId="21" fillId="0" borderId="0" xfId="53172" applyNumberFormat="1" applyFont="1" applyFill="1" applyBorder="1" applyAlignment="1">
      <alignment horizontal="right"/>
    </xf>
    <xf numFmtId="9" fontId="21" fillId="0" borderId="0" xfId="7388" applyFont="1" applyAlignment="1">
      <alignment horizontal="right"/>
    </xf>
    <xf numFmtId="4" fontId="20" fillId="33" borderId="11" xfId="0" applyNumberFormat="1" applyFont="1" applyFill="1" applyBorder="1" applyAlignment="1">
      <alignment horizontal="right"/>
    </xf>
    <xf numFmtId="2" fontId="21" fillId="33" borderId="11" xfId="7388" applyNumberFormat="1" applyFont="1" applyFill="1" applyBorder="1" applyAlignment="1">
      <alignment horizontal="right"/>
    </xf>
    <xf numFmtId="219" fontId="21" fillId="0" borderId="0" xfId="0" applyNumberFormat="1" applyFont="1"/>
    <xf numFmtId="0" fontId="0" fillId="0" borderId="0" xfId="0" applyAlignment="1">
      <alignment horizontal="left" indent="12"/>
    </xf>
    <xf numFmtId="0" fontId="16" fillId="0" borderId="49" xfId="0" applyFont="1" applyFill="1" applyBorder="1"/>
    <xf numFmtId="0" fontId="0" fillId="0" borderId="40" xfId="0" applyBorder="1"/>
    <xf numFmtId="197" fontId="20" fillId="33" borderId="11" xfId="0" applyNumberFormat="1" applyFont="1" applyFill="1" applyBorder="1"/>
    <xf numFmtId="198" fontId="101" fillId="0" borderId="49" xfId="0" applyNumberFormat="1" applyFont="1" applyBorder="1" applyAlignment="1">
      <alignment horizontal="center"/>
    </xf>
    <xf numFmtId="4" fontId="21" fillId="59" borderId="0" xfId="0" applyNumberFormat="1" applyFont="1" applyFill="1"/>
    <xf numFmtId="3" fontId="21" fillId="59" borderId="0" xfId="0" applyNumberFormat="1" applyFont="1" applyFill="1"/>
    <xf numFmtId="197" fontId="0" fillId="0" borderId="0" xfId="0" applyNumberFormat="1" applyAlignment="1">
      <alignment horizontal="right"/>
    </xf>
    <xf numFmtId="214" fontId="20" fillId="33" borderId="11" xfId="0" applyNumberFormat="1" applyFont="1" applyFill="1" applyBorder="1" applyAlignment="1">
      <alignment horizontal="right"/>
    </xf>
    <xf numFmtId="203" fontId="21" fillId="0" borderId="0" xfId="53172" applyNumberFormat="1" applyFont="1" applyAlignment="1">
      <alignment horizontal="right"/>
    </xf>
    <xf numFmtId="0" fontId="18" fillId="33" borderId="43" xfId="0" applyFont="1" applyFill="1" applyBorder="1" applyAlignment="1">
      <alignment horizontal="left"/>
    </xf>
    <xf numFmtId="0" fontId="18" fillId="33" borderId="44" xfId="0" applyFont="1" applyFill="1" applyBorder="1" applyAlignment="1">
      <alignment horizontal="left"/>
    </xf>
    <xf numFmtId="0" fontId="0" fillId="0" borderId="0" xfId="0" applyAlignment="1">
      <alignment horizontal="center"/>
    </xf>
  </cellXfs>
  <cellStyles count="53395">
    <cellStyle name="%_2DP_in" xfId="42" xr:uid="{00000000-0005-0000-0000-000000000000}"/>
    <cellStyle name="%_2DP_out" xfId="43" xr:uid="{00000000-0005-0000-0000-000001000000}"/>
    <cellStyle name="_example template 14" xfId="44" xr:uid="{00000000-0005-0000-0000-000002000000}"/>
    <cellStyle name="£'000" xfId="45" xr:uid="{00000000-0005-0000-0000-000003000000}"/>
    <cellStyle name="£k" xfId="46" xr:uid="{00000000-0005-0000-0000-000004000000}"/>
    <cellStyle name="0_DP_in" xfId="47" xr:uid="{00000000-0005-0000-0000-000005000000}"/>
    <cellStyle name="0_DP_out" xfId="48" xr:uid="{00000000-0005-0000-0000-000006000000}"/>
    <cellStyle name="2_DP_in" xfId="49" xr:uid="{00000000-0005-0000-0000-000007000000}"/>
    <cellStyle name="2_DP_out" xfId="50" xr:uid="{00000000-0005-0000-0000-000008000000}"/>
    <cellStyle name="20% - Accent1" xfId="19" builtinId="30" customBuiltin="1"/>
    <cellStyle name="20% - Accent1 2" xfId="51" xr:uid="{00000000-0005-0000-0000-00000A000000}"/>
    <cellStyle name="20% - Accent1 2 2" xfId="52" xr:uid="{00000000-0005-0000-0000-00000B000000}"/>
    <cellStyle name="20% - Accent1 2 2 2" xfId="53" xr:uid="{00000000-0005-0000-0000-00000C000000}"/>
    <cellStyle name="20% - Accent1 2 3" xfId="54" xr:uid="{00000000-0005-0000-0000-00000D000000}"/>
    <cellStyle name="20% - Accent2" xfId="23" builtinId="34" customBuiltin="1"/>
    <cellStyle name="20% - Accent2 2" xfId="55" xr:uid="{00000000-0005-0000-0000-00000F000000}"/>
    <cellStyle name="20% - Accent2 2 2" xfId="56" xr:uid="{00000000-0005-0000-0000-000010000000}"/>
    <cellStyle name="20% - Accent2 2 2 2" xfId="57" xr:uid="{00000000-0005-0000-0000-000011000000}"/>
    <cellStyle name="20% - Accent2 2 3" xfId="58" xr:uid="{00000000-0005-0000-0000-000012000000}"/>
    <cellStyle name="20% - Accent3" xfId="27" builtinId="38" customBuiltin="1"/>
    <cellStyle name="20% - Accent3 2" xfId="59" xr:uid="{00000000-0005-0000-0000-000014000000}"/>
    <cellStyle name="20% - Accent3 2 2" xfId="60" xr:uid="{00000000-0005-0000-0000-000015000000}"/>
    <cellStyle name="20% - Accent3 2 2 2" xfId="61" xr:uid="{00000000-0005-0000-0000-000016000000}"/>
    <cellStyle name="20% - Accent3 2 3" xfId="62" xr:uid="{00000000-0005-0000-0000-000017000000}"/>
    <cellStyle name="20% - Accent4" xfId="31" builtinId="42" customBuiltin="1"/>
    <cellStyle name="20% - Accent4 2" xfId="63" xr:uid="{00000000-0005-0000-0000-000019000000}"/>
    <cellStyle name="20% - Accent4 2 2" xfId="64" xr:uid="{00000000-0005-0000-0000-00001A000000}"/>
    <cellStyle name="20% - Accent4 2 2 2" xfId="65" xr:uid="{00000000-0005-0000-0000-00001B000000}"/>
    <cellStyle name="20% - Accent4 2 3" xfId="66" xr:uid="{00000000-0005-0000-0000-00001C000000}"/>
    <cellStyle name="20% - Accent5" xfId="35" builtinId="46" customBuiltin="1"/>
    <cellStyle name="20% - Accent5 2" xfId="67" xr:uid="{00000000-0005-0000-0000-00001E000000}"/>
    <cellStyle name="20% - Accent5 2 2" xfId="68" xr:uid="{00000000-0005-0000-0000-00001F000000}"/>
    <cellStyle name="20% - Accent5 2 2 2" xfId="69" xr:uid="{00000000-0005-0000-0000-000020000000}"/>
    <cellStyle name="20% - Accent5 2 3" xfId="70" xr:uid="{00000000-0005-0000-0000-000021000000}"/>
    <cellStyle name="20% - Accent6" xfId="39" builtinId="50" customBuiltin="1"/>
    <cellStyle name="20% - Accent6 2" xfId="71" xr:uid="{00000000-0005-0000-0000-000023000000}"/>
    <cellStyle name="20% - Accent6 2 2" xfId="72" xr:uid="{00000000-0005-0000-0000-000024000000}"/>
    <cellStyle name="20% - Accent6 2 2 2" xfId="73" xr:uid="{00000000-0005-0000-0000-000025000000}"/>
    <cellStyle name="20% - Accent6 2 3" xfId="74" xr:uid="{00000000-0005-0000-0000-000026000000}"/>
    <cellStyle name="20% - Accent6 2 4" xfId="53174" xr:uid="{00000000-0005-0000-0000-000027000000}"/>
    <cellStyle name="20% - Accent6 3" xfId="53175" xr:uid="{00000000-0005-0000-0000-000028000000}"/>
    <cellStyle name="40% - Accent1" xfId="20" builtinId="31" customBuiltin="1"/>
    <cellStyle name="40% - Accent1 2" xfId="75" xr:uid="{00000000-0005-0000-0000-00002A000000}"/>
    <cellStyle name="40% - Accent1 2 2" xfId="76" xr:uid="{00000000-0005-0000-0000-00002B000000}"/>
    <cellStyle name="40% - Accent1 2 2 2" xfId="77" xr:uid="{00000000-0005-0000-0000-00002C000000}"/>
    <cellStyle name="40% - Accent1 2 3" xfId="78" xr:uid="{00000000-0005-0000-0000-00002D000000}"/>
    <cellStyle name="40% - Accent2" xfId="24" builtinId="35" customBuiltin="1"/>
    <cellStyle name="40% - Accent2 2" xfId="79" xr:uid="{00000000-0005-0000-0000-00002F000000}"/>
    <cellStyle name="40% - Accent2 2 2" xfId="80" xr:uid="{00000000-0005-0000-0000-000030000000}"/>
    <cellStyle name="40% - Accent2 2 2 2" xfId="81" xr:uid="{00000000-0005-0000-0000-000031000000}"/>
    <cellStyle name="40% - Accent2 2 3" xfId="82" xr:uid="{00000000-0005-0000-0000-000032000000}"/>
    <cellStyle name="40% - Accent2 2 4" xfId="53176" xr:uid="{00000000-0005-0000-0000-000033000000}"/>
    <cellStyle name="40% - Accent3" xfId="28" builtinId="39" customBuiltin="1"/>
    <cellStyle name="40% - Accent3 2" xfId="83" xr:uid="{00000000-0005-0000-0000-000035000000}"/>
    <cellStyle name="40% - Accent3 2 2" xfId="84" xr:uid="{00000000-0005-0000-0000-000036000000}"/>
    <cellStyle name="40% - Accent3 2 2 2" xfId="85" xr:uid="{00000000-0005-0000-0000-000037000000}"/>
    <cellStyle name="40% - Accent3 2 3" xfId="86" xr:uid="{00000000-0005-0000-0000-000038000000}"/>
    <cellStyle name="40% - Accent4" xfId="32" builtinId="43" customBuiltin="1"/>
    <cellStyle name="40% - Accent4 2" xfId="87" xr:uid="{00000000-0005-0000-0000-00003A000000}"/>
    <cellStyle name="40% - Accent4 2 2" xfId="88" xr:uid="{00000000-0005-0000-0000-00003B000000}"/>
    <cellStyle name="40% - Accent4 2 2 2" xfId="89" xr:uid="{00000000-0005-0000-0000-00003C000000}"/>
    <cellStyle name="40% - Accent4 2 3" xfId="90" xr:uid="{00000000-0005-0000-0000-00003D000000}"/>
    <cellStyle name="40% - Accent5" xfId="36" builtinId="47" customBuiltin="1"/>
    <cellStyle name="40% - Accent5 2" xfId="91" xr:uid="{00000000-0005-0000-0000-00003F000000}"/>
    <cellStyle name="40% - Accent5 2 2" xfId="92" xr:uid="{00000000-0005-0000-0000-000040000000}"/>
    <cellStyle name="40% - Accent5 2 2 2" xfId="93" xr:uid="{00000000-0005-0000-0000-000041000000}"/>
    <cellStyle name="40% - Accent5 2 3" xfId="94" xr:uid="{00000000-0005-0000-0000-000042000000}"/>
    <cellStyle name="40% - Accent6" xfId="40" builtinId="51" customBuiltin="1"/>
    <cellStyle name="40% - Accent6 2" xfId="95" xr:uid="{00000000-0005-0000-0000-000044000000}"/>
    <cellStyle name="40% - Accent6 2 2" xfId="96" xr:uid="{00000000-0005-0000-0000-000045000000}"/>
    <cellStyle name="40% - Accent6 2 2 2" xfId="97" xr:uid="{00000000-0005-0000-0000-000046000000}"/>
    <cellStyle name="40% - Accent6 2 3" xfId="98" xr:uid="{00000000-0005-0000-0000-000047000000}"/>
    <cellStyle name="508Table-Start" xfId="53177" xr:uid="{00000000-0005-0000-0000-000048000000}"/>
    <cellStyle name="508Table-Stop" xfId="53178" xr:uid="{00000000-0005-0000-0000-000049000000}"/>
    <cellStyle name="60% - Accent1" xfId="21" builtinId="32" customBuiltin="1"/>
    <cellStyle name="60% - Accent1 2" xfId="53179" xr:uid="{00000000-0005-0000-0000-00004B000000}"/>
    <cellStyle name="60% - Accent2" xfId="25" builtinId="36" customBuiltin="1"/>
    <cellStyle name="60% - Accent2 2" xfId="53180" xr:uid="{00000000-0005-0000-0000-00004D000000}"/>
    <cellStyle name="60% - Accent3" xfId="29" builtinId="40" customBuiltin="1"/>
    <cellStyle name="60% - Accent3 2" xfId="53181" xr:uid="{00000000-0005-0000-0000-00004F000000}"/>
    <cellStyle name="60% - Accent4" xfId="33" builtinId="44" customBuiltin="1"/>
    <cellStyle name="60% - Accent4 2" xfId="53182" xr:uid="{00000000-0005-0000-0000-000051000000}"/>
    <cellStyle name="60% - Accent5" xfId="37" builtinId="48" customBuiltin="1"/>
    <cellStyle name="60% - Accent5 2" xfId="53183" xr:uid="{00000000-0005-0000-0000-000053000000}"/>
    <cellStyle name="60% - Accent6" xfId="41" builtinId="52" customBuiltin="1"/>
    <cellStyle name="60% - Accent6 2" xfId="53184" xr:uid="{00000000-0005-0000-0000-000055000000}"/>
    <cellStyle name="AA Nombre" xfId="99" xr:uid="{00000000-0005-0000-0000-000056000000}"/>
    <cellStyle name="Accent1" xfId="18" builtinId="29" customBuiltin="1"/>
    <cellStyle name="Accent1 2" xfId="53185" xr:uid="{00000000-0005-0000-0000-000058000000}"/>
    <cellStyle name="Accent1 2 2" xfId="53186" xr:uid="{00000000-0005-0000-0000-000059000000}"/>
    <cellStyle name="Accent1 2 3" xfId="53187" xr:uid="{00000000-0005-0000-0000-00005A000000}"/>
    <cellStyle name="Accent1 2 4" xfId="53188" xr:uid="{00000000-0005-0000-0000-00005B000000}"/>
    <cellStyle name="Accent1 2 5" xfId="53189" xr:uid="{00000000-0005-0000-0000-00005C000000}"/>
    <cellStyle name="Accent1 2 6" xfId="53190" xr:uid="{00000000-0005-0000-0000-00005D000000}"/>
    <cellStyle name="Accent1 3" xfId="53191" xr:uid="{00000000-0005-0000-0000-00005E000000}"/>
    <cellStyle name="Accent1 4" xfId="53192" xr:uid="{00000000-0005-0000-0000-00005F000000}"/>
    <cellStyle name="Accent2" xfId="22" builtinId="33" customBuiltin="1"/>
    <cellStyle name="Accent2 2" xfId="53193" xr:uid="{00000000-0005-0000-0000-000061000000}"/>
    <cellStyle name="Accent2 2 2" xfId="53194" xr:uid="{00000000-0005-0000-0000-000062000000}"/>
    <cellStyle name="Accent2 2 3" xfId="53195" xr:uid="{00000000-0005-0000-0000-000063000000}"/>
    <cellStyle name="Accent2 2 4" xfId="53196" xr:uid="{00000000-0005-0000-0000-000064000000}"/>
    <cellStyle name="Accent2 2 5" xfId="53197" xr:uid="{00000000-0005-0000-0000-000065000000}"/>
    <cellStyle name="Accent2 3" xfId="53198" xr:uid="{00000000-0005-0000-0000-000066000000}"/>
    <cellStyle name="Accent2 4" xfId="53199" xr:uid="{00000000-0005-0000-0000-000067000000}"/>
    <cellStyle name="Accent2 5" xfId="53200" xr:uid="{00000000-0005-0000-0000-000068000000}"/>
    <cellStyle name="Accent3" xfId="26" builtinId="37" customBuiltin="1"/>
    <cellStyle name="Accent3 2" xfId="53201" xr:uid="{00000000-0005-0000-0000-00006A000000}"/>
    <cellStyle name="Accent3 2 2" xfId="53202" xr:uid="{00000000-0005-0000-0000-00006B000000}"/>
    <cellStyle name="Accent3 2 3" xfId="53203" xr:uid="{00000000-0005-0000-0000-00006C000000}"/>
    <cellStyle name="Accent3 2 4" xfId="53204" xr:uid="{00000000-0005-0000-0000-00006D000000}"/>
    <cellStyle name="Accent3 3" xfId="53205" xr:uid="{00000000-0005-0000-0000-00006E000000}"/>
    <cellStyle name="Accent3 4" xfId="53206" xr:uid="{00000000-0005-0000-0000-00006F000000}"/>
    <cellStyle name="Accent4" xfId="30" builtinId="41" customBuiltin="1"/>
    <cellStyle name="Accent4 2" xfId="53207" xr:uid="{00000000-0005-0000-0000-000071000000}"/>
    <cellStyle name="Accent4 2 2" xfId="53208" xr:uid="{00000000-0005-0000-0000-000072000000}"/>
    <cellStyle name="Accent4 2 3" xfId="53209" xr:uid="{00000000-0005-0000-0000-000073000000}"/>
    <cellStyle name="Accent4 2 4" xfId="53210" xr:uid="{00000000-0005-0000-0000-000074000000}"/>
    <cellStyle name="Accent5" xfId="34" builtinId="45" customBuiltin="1"/>
    <cellStyle name="Accent5 2" xfId="53211" xr:uid="{00000000-0005-0000-0000-000076000000}"/>
    <cellStyle name="Accent6" xfId="38" builtinId="49" customBuiltin="1"/>
    <cellStyle name="Accent6 2" xfId="53212" xr:uid="{00000000-0005-0000-0000-000078000000}"/>
    <cellStyle name="Anos" xfId="100" xr:uid="{00000000-0005-0000-0000-000079000000}"/>
    <cellStyle name="Arial 11" xfId="53213" xr:uid="{00000000-0005-0000-0000-00007A000000}"/>
    <cellStyle name="assumption 1" xfId="101" xr:uid="{00000000-0005-0000-0000-00007B000000}"/>
    <cellStyle name="assumption 2" xfId="102" xr:uid="{00000000-0005-0000-0000-00007C000000}"/>
    <cellStyle name="assumption 4" xfId="103" xr:uid="{00000000-0005-0000-0000-00007D000000}"/>
    <cellStyle name="Assumption Date" xfId="104" xr:uid="{00000000-0005-0000-0000-00007E000000}"/>
    <cellStyle name="Bad" xfId="7" builtinId="27" customBuiltin="1"/>
    <cellStyle name="Bad 2" xfId="53214" xr:uid="{00000000-0005-0000-0000-000080000000}"/>
    <cellStyle name="Bad 3" xfId="53215" xr:uid="{00000000-0005-0000-0000-000081000000}"/>
    <cellStyle name="BlankRow" xfId="105" xr:uid="{00000000-0005-0000-0000-000082000000}"/>
    <cellStyle name="Body: normal cell" xfId="53216" xr:uid="{00000000-0005-0000-0000-000083000000}"/>
    <cellStyle name="bullet" xfId="106" xr:uid="{00000000-0005-0000-0000-000084000000}"/>
    <cellStyle name="Calander_heading" xfId="107" xr:uid="{00000000-0005-0000-0000-000085000000}"/>
    <cellStyle name="Calc" xfId="108" xr:uid="{00000000-0005-0000-0000-000086000000}"/>
    <cellStyle name="Calc - Blue" xfId="109" xr:uid="{00000000-0005-0000-0000-000087000000}"/>
    <cellStyle name="Calc - Feed" xfId="110" xr:uid="{00000000-0005-0000-0000-000088000000}"/>
    <cellStyle name="Calc - Green" xfId="111" xr:uid="{00000000-0005-0000-0000-000089000000}"/>
    <cellStyle name="Calc - Grey" xfId="112" xr:uid="{00000000-0005-0000-0000-00008A000000}"/>
    <cellStyle name="Calc - Index" xfId="113" xr:uid="{00000000-0005-0000-0000-00008B000000}"/>
    <cellStyle name="Calc - White" xfId="114" xr:uid="{00000000-0005-0000-0000-00008C000000}"/>
    <cellStyle name="Calc - yellow" xfId="115" xr:uid="{00000000-0005-0000-0000-00008D000000}"/>
    <cellStyle name="Calc_BizMo" xfId="116" xr:uid="{00000000-0005-0000-0000-00008E000000}"/>
    <cellStyle name="Calculation" xfId="11" builtinId="22" customBuiltin="1"/>
    <cellStyle name="Calculation 2" xfId="53217" xr:uid="{00000000-0005-0000-0000-000090000000}"/>
    <cellStyle name="Calculation 2 2" xfId="53218" xr:uid="{00000000-0005-0000-0000-000091000000}"/>
    <cellStyle name="Calculation 3" xfId="53219" xr:uid="{00000000-0005-0000-0000-000092000000}"/>
    <cellStyle name="Calculation 4" xfId="53220" xr:uid="{00000000-0005-0000-0000-000093000000}"/>
    <cellStyle name="Check Box" xfId="117" xr:uid="{00000000-0005-0000-0000-000094000000}"/>
    <cellStyle name="Check Box Input" xfId="118" xr:uid="{00000000-0005-0000-0000-000095000000}"/>
    <cellStyle name="Check Box_First Capital Connect Financial Model" xfId="119" xr:uid="{00000000-0005-0000-0000-000096000000}"/>
    <cellStyle name="Check Cell" xfId="13" builtinId="23" customBuiltin="1"/>
    <cellStyle name="Check Cell 2" xfId="53221" xr:uid="{00000000-0005-0000-0000-000098000000}"/>
    <cellStyle name="CHlevel1" xfId="53222" xr:uid="{00000000-0005-0000-0000-000099000000}"/>
    <cellStyle name="CHlevel2" xfId="53223" xr:uid="{00000000-0005-0000-0000-00009A000000}"/>
    <cellStyle name="CHlevel3" xfId="53224" xr:uid="{00000000-0005-0000-0000-00009B000000}"/>
    <cellStyle name="CHlevel4" xfId="53225" xr:uid="{00000000-0005-0000-0000-00009C000000}"/>
    <cellStyle name="Column heading" xfId="120" xr:uid="{00000000-0005-0000-0000-00009D000000}"/>
    <cellStyle name="Column Title" xfId="121" xr:uid="{00000000-0005-0000-0000-00009E000000}"/>
    <cellStyle name="Comma" xfId="53172" builtinId="3"/>
    <cellStyle name="comma (2)" xfId="122" xr:uid="{00000000-0005-0000-0000-0000A0000000}"/>
    <cellStyle name="Comma 10" xfId="123" xr:uid="{00000000-0005-0000-0000-0000A1000000}"/>
    <cellStyle name="Comma 100" xfId="124" xr:uid="{00000000-0005-0000-0000-0000A2000000}"/>
    <cellStyle name="Comma 101" xfId="125" xr:uid="{00000000-0005-0000-0000-0000A3000000}"/>
    <cellStyle name="Comma 102" xfId="126" xr:uid="{00000000-0005-0000-0000-0000A4000000}"/>
    <cellStyle name="Comma 103" xfId="127" xr:uid="{00000000-0005-0000-0000-0000A5000000}"/>
    <cellStyle name="Comma 104" xfId="128" xr:uid="{00000000-0005-0000-0000-0000A6000000}"/>
    <cellStyle name="Comma 105" xfId="129" xr:uid="{00000000-0005-0000-0000-0000A7000000}"/>
    <cellStyle name="Comma 106" xfId="130" xr:uid="{00000000-0005-0000-0000-0000A8000000}"/>
    <cellStyle name="Comma 107" xfId="131" xr:uid="{00000000-0005-0000-0000-0000A9000000}"/>
    <cellStyle name="Comma 108" xfId="132" xr:uid="{00000000-0005-0000-0000-0000AA000000}"/>
    <cellStyle name="Comma 109" xfId="133" xr:uid="{00000000-0005-0000-0000-0000AB000000}"/>
    <cellStyle name="Comma 11" xfId="134" xr:uid="{00000000-0005-0000-0000-0000AC000000}"/>
    <cellStyle name="Comma 110" xfId="135" xr:uid="{00000000-0005-0000-0000-0000AD000000}"/>
    <cellStyle name="Comma 111" xfId="136" xr:uid="{00000000-0005-0000-0000-0000AE000000}"/>
    <cellStyle name="Comma 112" xfId="137" xr:uid="{00000000-0005-0000-0000-0000AF000000}"/>
    <cellStyle name="Comma 113" xfId="138" xr:uid="{00000000-0005-0000-0000-0000B0000000}"/>
    <cellStyle name="Comma 114" xfId="139" xr:uid="{00000000-0005-0000-0000-0000B1000000}"/>
    <cellStyle name="Comma 115" xfId="140" xr:uid="{00000000-0005-0000-0000-0000B2000000}"/>
    <cellStyle name="Comma 116" xfId="141" xr:uid="{00000000-0005-0000-0000-0000B3000000}"/>
    <cellStyle name="Comma 117" xfId="142" xr:uid="{00000000-0005-0000-0000-0000B4000000}"/>
    <cellStyle name="Comma 118" xfId="143" xr:uid="{00000000-0005-0000-0000-0000B5000000}"/>
    <cellStyle name="Comma 119" xfId="144" xr:uid="{00000000-0005-0000-0000-0000B6000000}"/>
    <cellStyle name="Comma 12" xfId="145" xr:uid="{00000000-0005-0000-0000-0000B7000000}"/>
    <cellStyle name="Comma 120" xfId="146" xr:uid="{00000000-0005-0000-0000-0000B8000000}"/>
    <cellStyle name="Comma 121" xfId="147" xr:uid="{00000000-0005-0000-0000-0000B9000000}"/>
    <cellStyle name="Comma 122" xfId="148" xr:uid="{00000000-0005-0000-0000-0000BA000000}"/>
    <cellStyle name="Comma 123" xfId="149" xr:uid="{00000000-0005-0000-0000-0000BB000000}"/>
    <cellStyle name="Comma 124" xfId="150" xr:uid="{00000000-0005-0000-0000-0000BC000000}"/>
    <cellStyle name="Comma 125" xfId="151" xr:uid="{00000000-0005-0000-0000-0000BD000000}"/>
    <cellStyle name="Comma 126" xfId="152" xr:uid="{00000000-0005-0000-0000-0000BE000000}"/>
    <cellStyle name="Comma 127" xfId="153" xr:uid="{00000000-0005-0000-0000-0000BF000000}"/>
    <cellStyle name="Comma 128" xfId="154" xr:uid="{00000000-0005-0000-0000-0000C0000000}"/>
    <cellStyle name="Comma 129" xfId="155" xr:uid="{00000000-0005-0000-0000-0000C1000000}"/>
    <cellStyle name="Comma 13" xfId="156" xr:uid="{00000000-0005-0000-0000-0000C2000000}"/>
    <cellStyle name="Comma 130" xfId="157" xr:uid="{00000000-0005-0000-0000-0000C3000000}"/>
    <cellStyle name="Comma 131" xfId="158" xr:uid="{00000000-0005-0000-0000-0000C4000000}"/>
    <cellStyle name="Comma 132" xfId="159" xr:uid="{00000000-0005-0000-0000-0000C5000000}"/>
    <cellStyle name="Comma 133" xfId="160" xr:uid="{00000000-0005-0000-0000-0000C6000000}"/>
    <cellStyle name="Comma 134" xfId="53226" xr:uid="{00000000-0005-0000-0000-0000C7000000}"/>
    <cellStyle name="Comma 14" xfId="161" xr:uid="{00000000-0005-0000-0000-0000C8000000}"/>
    <cellStyle name="Comma 15" xfId="162" xr:uid="{00000000-0005-0000-0000-0000C9000000}"/>
    <cellStyle name="Comma 16" xfId="163" xr:uid="{00000000-0005-0000-0000-0000CA000000}"/>
    <cellStyle name="Comma 17" xfId="164" xr:uid="{00000000-0005-0000-0000-0000CB000000}"/>
    <cellStyle name="Comma 18" xfId="165" xr:uid="{00000000-0005-0000-0000-0000CC000000}"/>
    <cellStyle name="Comma 19" xfId="166" xr:uid="{00000000-0005-0000-0000-0000CD000000}"/>
    <cellStyle name="Comma 2" xfId="167" xr:uid="{00000000-0005-0000-0000-0000CE000000}"/>
    <cellStyle name="Comma 2 2" xfId="168" xr:uid="{00000000-0005-0000-0000-0000CF000000}"/>
    <cellStyle name="Comma 2 2 2" xfId="169" xr:uid="{00000000-0005-0000-0000-0000D0000000}"/>
    <cellStyle name="Comma 2 2 2 2" xfId="170" xr:uid="{00000000-0005-0000-0000-0000D1000000}"/>
    <cellStyle name="Comma 2 2 3" xfId="171" xr:uid="{00000000-0005-0000-0000-0000D2000000}"/>
    <cellStyle name="Comma 2 2 4" xfId="52871" xr:uid="{00000000-0005-0000-0000-0000D3000000}"/>
    <cellStyle name="Comma 2 2 5" xfId="53227" xr:uid="{00000000-0005-0000-0000-0000D4000000}"/>
    <cellStyle name="Comma 2 3" xfId="172" xr:uid="{00000000-0005-0000-0000-0000D5000000}"/>
    <cellStyle name="Comma 2 3 2" xfId="53228" xr:uid="{00000000-0005-0000-0000-0000D6000000}"/>
    <cellStyle name="Comma 2 4" xfId="173" xr:uid="{00000000-0005-0000-0000-0000D7000000}"/>
    <cellStyle name="Comma 2 4 2" xfId="174" xr:uid="{00000000-0005-0000-0000-0000D8000000}"/>
    <cellStyle name="Comma 2 5" xfId="175" xr:uid="{00000000-0005-0000-0000-0000D9000000}"/>
    <cellStyle name="Comma 20" xfId="176" xr:uid="{00000000-0005-0000-0000-0000DA000000}"/>
    <cellStyle name="Comma 21" xfId="177" xr:uid="{00000000-0005-0000-0000-0000DB000000}"/>
    <cellStyle name="Comma 22" xfId="178" xr:uid="{00000000-0005-0000-0000-0000DC000000}"/>
    <cellStyle name="Comma 23" xfId="179" xr:uid="{00000000-0005-0000-0000-0000DD000000}"/>
    <cellStyle name="Comma 24" xfId="180" xr:uid="{00000000-0005-0000-0000-0000DE000000}"/>
    <cellStyle name="Comma 25" xfId="181" xr:uid="{00000000-0005-0000-0000-0000DF000000}"/>
    <cellStyle name="Comma 26" xfId="182" xr:uid="{00000000-0005-0000-0000-0000E0000000}"/>
    <cellStyle name="Comma 27" xfId="183" xr:uid="{00000000-0005-0000-0000-0000E1000000}"/>
    <cellStyle name="Comma 28" xfId="184" xr:uid="{00000000-0005-0000-0000-0000E2000000}"/>
    <cellStyle name="Comma 29" xfId="185" xr:uid="{00000000-0005-0000-0000-0000E3000000}"/>
    <cellStyle name="Comma 3" xfId="186" xr:uid="{00000000-0005-0000-0000-0000E4000000}"/>
    <cellStyle name="Comma 3 2" xfId="187" xr:uid="{00000000-0005-0000-0000-0000E5000000}"/>
    <cellStyle name="Comma 3 2 2" xfId="53230" xr:uid="{00000000-0005-0000-0000-0000E6000000}"/>
    <cellStyle name="Comma 3 3" xfId="188" xr:uid="{00000000-0005-0000-0000-0000E7000000}"/>
    <cellStyle name="Comma 3 4" xfId="53229" xr:uid="{00000000-0005-0000-0000-0000E8000000}"/>
    <cellStyle name="Comma 30" xfId="189" xr:uid="{00000000-0005-0000-0000-0000E9000000}"/>
    <cellStyle name="Comma 31" xfId="190" xr:uid="{00000000-0005-0000-0000-0000EA000000}"/>
    <cellStyle name="Comma 32" xfId="191" xr:uid="{00000000-0005-0000-0000-0000EB000000}"/>
    <cellStyle name="Comma 33" xfId="192" xr:uid="{00000000-0005-0000-0000-0000EC000000}"/>
    <cellStyle name="Comma 34" xfId="193" xr:uid="{00000000-0005-0000-0000-0000ED000000}"/>
    <cellStyle name="Comma 35" xfId="194" xr:uid="{00000000-0005-0000-0000-0000EE000000}"/>
    <cellStyle name="Comma 36" xfId="195" xr:uid="{00000000-0005-0000-0000-0000EF000000}"/>
    <cellStyle name="Comma 37" xfId="196" xr:uid="{00000000-0005-0000-0000-0000F0000000}"/>
    <cellStyle name="Comma 38" xfId="197" xr:uid="{00000000-0005-0000-0000-0000F1000000}"/>
    <cellStyle name="Comma 39" xfId="198" xr:uid="{00000000-0005-0000-0000-0000F2000000}"/>
    <cellStyle name="Comma 4" xfId="199" xr:uid="{00000000-0005-0000-0000-0000F3000000}"/>
    <cellStyle name="Comma 4 2" xfId="53232" xr:uid="{00000000-0005-0000-0000-0000F4000000}"/>
    <cellStyle name="Comma 4 3" xfId="53231" xr:uid="{00000000-0005-0000-0000-0000F5000000}"/>
    <cellStyle name="Comma 40" xfId="200" xr:uid="{00000000-0005-0000-0000-0000F6000000}"/>
    <cellStyle name="Comma 41" xfId="201" xr:uid="{00000000-0005-0000-0000-0000F7000000}"/>
    <cellStyle name="Comma 42" xfId="202" xr:uid="{00000000-0005-0000-0000-0000F8000000}"/>
    <cellStyle name="Comma 43" xfId="203" xr:uid="{00000000-0005-0000-0000-0000F9000000}"/>
    <cellStyle name="Comma 44" xfId="204" xr:uid="{00000000-0005-0000-0000-0000FA000000}"/>
    <cellStyle name="Comma 45" xfId="205" xr:uid="{00000000-0005-0000-0000-0000FB000000}"/>
    <cellStyle name="Comma 46" xfId="206" xr:uid="{00000000-0005-0000-0000-0000FC000000}"/>
    <cellStyle name="Comma 47" xfId="207" xr:uid="{00000000-0005-0000-0000-0000FD000000}"/>
    <cellStyle name="Comma 48" xfId="208" xr:uid="{00000000-0005-0000-0000-0000FE000000}"/>
    <cellStyle name="Comma 49" xfId="209" xr:uid="{00000000-0005-0000-0000-0000FF000000}"/>
    <cellStyle name="Comma 5" xfId="210" xr:uid="{00000000-0005-0000-0000-000000010000}"/>
    <cellStyle name="Comma 5 2" xfId="53233" xr:uid="{00000000-0005-0000-0000-000001010000}"/>
    <cellStyle name="Comma 50" xfId="211" xr:uid="{00000000-0005-0000-0000-000002010000}"/>
    <cellStyle name="Comma 51" xfId="212" xr:uid="{00000000-0005-0000-0000-000003010000}"/>
    <cellStyle name="Comma 52" xfId="213" xr:uid="{00000000-0005-0000-0000-000004010000}"/>
    <cellStyle name="Comma 53" xfId="214" xr:uid="{00000000-0005-0000-0000-000005010000}"/>
    <cellStyle name="Comma 54" xfId="215" xr:uid="{00000000-0005-0000-0000-000006010000}"/>
    <cellStyle name="Comma 55" xfId="216" xr:uid="{00000000-0005-0000-0000-000007010000}"/>
    <cellStyle name="Comma 56" xfId="217" xr:uid="{00000000-0005-0000-0000-000008010000}"/>
    <cellStyle name="Comma 57" xfId="218" xr:uid="{00000000-0005-0000-0000-000009010000}"/>
    <cellStyle name="Comma 58" xfId="219" xr:uid="{00000000-0005-0000-0000-00000A010000}"/>
    <cellStyle name="Comma 59" xfId="220" xr:uid="{00000000-0005-0000-0000-00000B010000}"/>
    <cellStyle name="Comma 6" xfId="221" xr:uid="{00000000-0005-0000-0000-00000C010000}"/>
    <cellStyle name="Comma 6 2" xfId="53234" xr:uid="{00000000-0005-0000-0000-00000D010000}"/>
    <cellStyle name="Comma 60" xfId="222" xr:uid="{00000000-0005-0000-0000-00000E010000}"/>
    <cellStyle name="Comma 61" xfId="223" xr:uid="{00000000-0005-0000-0000-00000F010000}"/>
    <cellStyle name="Comma 62" xfId="224" xr:uid="{00000000-0005-0000-0000-000010010000}"/>
    <cellStyle name="Comma 63" xfId="225" xr:uid="{00000000-0005-0000-0000-000011010000}"/>
    <cellStyle name="Comma 64" xfId="226" xr:uid="{00000000-0005-0000-0000-000012010000}"/>
    <cellStyle name="Comma 65" xfId="227" xr:uid="{00000000-0005-0000-0000-000013010000}"/>
    <cellStyle name="Comma 66" xfId="228" xr:uid="{00000000-0005-0000-0000-000014010000}"/>
    <cellStyle name="Comma 67" xfId="229" xr:uid="{00000000-0005-0000-0000-000015010000}"/>
    <cellStyle name="Comma 68" xfId="230" xr:uid="{00000000-0005-0000-0000-000016010000}"/>
    <cellStyle name="Comma 69" xfId="231" xr:uid="{00000000-0005-0000-0000-000017010000}"/>
    <cellStyle name="Comma 7" xfId="232" xr:uid="{00000000-0005-0000-0000-000018010000}"/>
    <cellStyle name="Comma 7 2" xfId="53235" xr:uid="{00000000-0005-0000-0000-000019010000}"/>
    <cellStyle name="Comma 70" xfId="233" xr:uid="{00000000-0005-0000-0000-00001A010000}"/>
    <cellStyle name="Comma 71" xfId="234" xr:uid="{00000000-0005-0000-0000-00001B010000}"/>
    <cellStyle name="Comma 72" xfId="235" xr:uid="{00000000-0005-0000-0000-00001C010000}"/>
    <cellStyle name="Comma 73" xfId="236" xr:uid="{00000000-0005-0000-0000-00001D010000}"/>
    <cellStyle name="Comma 74" xfId="237" xr:uid="{00000000-0005-0000-0000-00001E010000}"/>
    <cellStyle name="Comma 75" xfId="238" xr:uid="{00000000-0005-0000-0000-00001F010000}"/>
    <cellStyle name="Comma 76" xfId="239" xr:uid="{00000000-0005-0000-0000-000020010000}"/>
    <cellStyle name="Comma 77" xfId="240" xr:uid="{00000000-0005-0000-0000-000021010000}"/>
    <cellStyle name="Comma 78" xfId="241" xr:uid="{00000000-0005-0000-0000-000022010000}"/>
    <cellStyle name="Comma 79" xfId="242" xr:uid="{00000000-0005-0000-0000-000023010000}"/>
    <cellStyle name="Comma 8" xfId="243" xr:uid="{00000000-0005-0000-0000-000024010000}"/>
    <cellStyle name="Comma 80" xfId="244" xr:uid="{00000000-0005-0000-0000-000025010000}"/>
    <cellStyle name="Comma 81" xfId="245" xr:uid="{00000000-0005-0000-0000-000026010000}"/>
    <cellStyle name="Comma 82" xfId="246" xr:uid="{00000000-0005-0000-0000-000027010000}"/>
    <cellStyle name="Comma 83" xfId="247" xr:uid="{00000000-0005-0000-0000-000028010000}"/>
    <cellStyle name="Comma 84" xfId="248" xr:uid="{00000000-0005-0000-0000-000029010000}"/>
    <cellStyle name="Comma 85" xfId="249" xr:uid="{00000000-0005-0000-0000-00002A010000}"/>
    <cellStyle name="Comma 86" xfId="250" xr:uid="{00000000-0005-0000-0000-00002B010000}"/>
    <cellStyle name="Comma 87" xfId="251" xr:uid="{00000000-0005-0000-0000-00002C010000}"/>
    <cellStyle name="Comma 88" xfId="252" xr:uid="{00000000-0005-0000-0000-00002D010000}"/>
    <cellStyle name="Comma 89" xfId="253" xr:uid="{00000000-0005-0000-0000-00002E010000}"/>
    <cellStyle name="Comma 9" xfId="254" xr:uid="{00000000-0005-0000-0000-00002F010000}"/>
    <cellStyle name="Comma 90" xfId="255" xr:uid="{00000000-0005-0000-0000-000030010000}"/>
    <cellStyle name="Comma 91" xfId="256" xr:uid="{00000000-0005-0000-0000-000031010000}"/>
    <cellStyle name="Comma 92" xfId="257" xr:uid="{00000000-0005-0000-0000-000032010000}"/>
    <cellStyle name="Comma 93" xfId="258" xr:uid="{00000000-0005-0000-0000-000033010000}"/>
    <cellStyle name="Comma 94" xfId="259" xr:uid="{00000000-0005-0000-0000-000034010000}"/>
    <cellStyle name="Comma 95" xfId="260" xr:uid="{00000000-0005-0000-0000-000035010000}"/>
    <cellStyle name="Comma 96" xfId="261" xr:uid="{00000000-0005-0000-0000-000036010000}"/>
    <cellStyle name="Comma 97" xfId="262" xr:uid="{00000000-0005-0000-0000-000037010000}"/>
    <cellStyle name="Comma 98" xfId="263" xr:uid="{00000000-0005-0000-0000-000038010000}"/>
    <cellStyle name="Comma 99" xfId="264" xr:uid="{00000000-0005-0000-0000-000039010000}"/>
    <cellStyle name="Comma(2)" xfId="265" xr:uid="{00000000-0005-0000-0000-00003A010000}"/>
    <cellStyle name="Comma0" xfId="53236" xr:uid="{00000000-0005-0000-0000-00003B010000}"/>
    <cellStyle name="Control Check" xfId="266" xr:uid="{00000000-0005-0000-0000-00003C010000}"/>
    <cellStyle name="control table footer 1" xfId="267" xr:uid="{00000000-0005-0000-0000-00003D010000}"/>
    <cellStyle name="control table header 1" xfId="268" xr:uid="{00000000-0005-0000-0000-00003E010000}"/>
    <cellStyle name="control table header 1 2" xfId="269" xr:uid="{00000000-0005-0000-0000-00003F010000}"/>
    <cellStyle name="control table header 1 2 10" xfId="270" xr:uid="{00000000-0005-0000-0000-000040010000}"/>
    <cellStyle name="control table header 1 2 10 2" xfId="7389" xr:uid="{00000000-0005-0000-0000-000041010000}"/>
    <cellStyle name="control table header 1 2 10 2 2" xfId="7390" xr:uid="{00000000-0005-0000-0000-000042010000}"/>
    <cellStyle name="control table header 1 2 10 2 3" xfId="7391" xr:uid="{00000000-0005-0000-0000-000043010000}"/>
    <cellStyle name="control table header 1 2 10 2 4" xfId="7392" xr:uid="{00000000-0005-0000-0000-000044010000}"/>
    <cellStyle name="control table header 1 2 10 3" xfId="7393" xr:uid="{00000000-0005-0000-0000-000045010000}"/>
    <cellStyle name="control table header 1 2 10 3 2" xfId="7394" xr:uid="{00000000-0005-0000-0000-000046010000}"/>
    <cellStyle name="control table header 1 2 10 3 3" xfId="7395" xr:uid="{00000000-0005-0000-0000-000047010000}"/>
    <cellStyle name="control table header 1 2 10 3 4" xfId="7396" xr:uid="{00000000-0005-0000-0000-000048010000}"/>
    <cellStyle name="control table header 1 2 10 4" xfId="7397" xr:uid="{00000000-0005-0000-0000-000049010000}"/>
    <cellStyle name="control table header 1 2 11" xfId="271" xr:uid="{00000000-0005-0000-0000-00004A010000}"/>
    <cellStyle name="control table header 1 2 11 2" xfId="7398" xr:uid="{00000000-0005-0000-0000-00004B010000}"/>
    <cellStyle name="control table header 1 2 11 2 2" xfId="7399" xr:uid="{00000000-0005-0000-0000-00004C010000}"/>
    <cellStyle name="control table header 1 2 11 2 3" xfId="7400" xr:uid="{00000000-0005-0000-0000-00004D010000}"/>
    <cellStyle name="control table header 1 2 11 2 4" xfId="7401" xr:uid="{00000000-0005-0000-0000-00004E010000}"/>
    <cellStyle name="control table header 1 2 11 3" xfId="7402" xr:uid="{00000000-0005-0000-0000-00004F010000}"/>
    <cellStyle name="control table header 1 2 11 3 2" xfId="7403" xr:uid="{00000000-0005-0000-0000-000050010000}"/>
    <cellStyle name="control table header 1 2 11 3 3" xfId="7404" xr:uid="{00000000-0005-0000-0000-000051010000}"/>
    <cellStyle name="control table header 1 2 11 3 4" xfId="7405" xr:uid="{00000000-0005-0000-0000-000052010000}"/>
    <cellStyle name="control table header 1 2 11 4" xfId="7406" xr:uid="{00000000-0005-0000-0000-000053010000}"/>
    <cellStyle name="control table header 1 2 12" xfId="272" xr:uid="{00000000-0005-0000-0000-000054010000}"/>
    <cellStyle name="control table header 1 2 12 2" xfId="7407" xr:uid="{00000000-0005-0000-0000-000055010000}"/>
    <cellStyle name="control table header 1 2 12 2 2" xfId="7408" xr:uid="{00000000-0005-0000-0000-000056010000}"/>
    <cellStyle name="control table header 1 2 12 2 3" xfId="7409" xr:uid="{00000000-0005-0000-0000-000057010000}"/>
    <cellStyle name="control table header 1 2 12 2 4" xfId="7410" xr:uid="{00000000-0005-0000-0000-000058010000}"/>
    <cellStyle name="control table header 1 2 12 3" xfId="7411" xr:uid="{00000000-0005-0000-0000-000059010000}"/>
    <cellStyle name="control table header 1 2 12 3 2" xfId="7412" xr:uid="{00000000-0005-0000-0000-00005A010000}"/>
    <cellStyle name="control table header 1 2 12 3 3" xfId="7413" xr:uid="{00000000-0005-0000-0000-00005B010000}"/>
    <cellStyle name="control table header 1 2 12 3 4" xfId="7414" xr:uid="{00000000-0005-0000-0000-00005C010000}"/>
    <cellStyle name="control table header 1 2 12 4" xfId="7415" xr:uid="{00000000-0005-0000-0000-00005D010000}"/>
    <cellStyle name="control table header 1 2 13" xfId="273" xr:uid="{00000000-0005-0000-0000-00005E010000}"/>
    <cellStyle name="control table header 1 2 13 2" xfId="7416" xr:uid="{00000000-0005-0000-0000-00005F010000}"/>
    <cellStyle name="control table header 1 2 13 2 2" xfId="7417" xr:uid="{00000000-0005-0000-0000-000060010000}"/>
    <cellStyle name="control table header 1 2 13 2 3" xfId="7418" xr:uid="{00000000-0005-0000-0000-000061010000}"/>
    <cellStyle name="control table header 1 2 13 2 4" xfId="7419" xr:uid="{00000000-0005-0000-0000-000062010000}"/>
    <cellStyle name="control table header 1 2 13 3" xfId="7420" xr:uid="{00000000-0005-0000-0000-000063010000}"/>
    <cellStyle name="control table header 1 2 13 3 2" xfId="7421" xr:uid="{00000000-0005-0000-0000-000064010000}"/>
    <cellStyle name="control table header 1 2 13 3 3" xfId="7422" xr:uid="{00000000-0005-0000-0000-000065010000}"/>
    <cellStyle name="control table header 1 2 13 3 4" xfId="7423" xr:uid="{00000000-0005-0000-0000-000066010000}"/>
    <cellStyle name="control table header 1 2 13 4" xfId="7424" xr:uid="{00000000-0005-0000-0000-000067010000}"/>
    <cellStyle name="control table header 1 2 14" xfId="274" xr:uid="{00000000-0005-0000-0000-000068010000}"/>
    <cellStyle name="control table header 1 2 14 2" xfId="7425" xr:uid="{00000000-0005-0000-0000-000069010000}"/>
    <cellStyle name="control table header 1 2 14 2 2" xfId="7426" xr:uid="{00000000-0005-0000-0000-00006A010000}"/>
    <cellStyle name="control table header 1 2 14 2 3" xfId="7427" xr:uid="{00000000-0005-0000-0000-00006B010000}"/>
    <cellStyle name="control table header 1 2 14 2 4" xfId="7428" xr:uid="{00000000-0005-0000-0000-00006C010000}"/>
    <cellStyle name="control table header 1 2 14 3" xfId="7429" xr:uid="{00000000-0005-0000-0000-00006D010000}"/>
    <cellStyle name="control table header 1 2 14 3 2" xfId="7430" xr:uid="{00000000-0005-0000-0000-00006E010000}"/>
    <cellStyle name="control table header 1 2 14 3 3" xfId="7431" xr:uid="{00000000-0005-0000-0000-00006F010000}"/>
    <cellStyle name="control table header 1 2 14 3 4" xfId="7432" xr:uid="{00000000-0005-0000-0000-000070010000}"/>
    <cellStyle name="control table header 1 2 14 4" xfId="7433" xr:uid="{00000000-0005-0000-0000-000071010000}"/>
    <cellStyle name="control table header 1 2 15" xfId="275" xr:uid="{00000000-0005-0000-0000-000072010000}"/>
    <cellStyle name="control table header 1 2 15 2" xfId="7434" xr:uid="{00000000-0005-0000-0000-000073010000}"/>
    <cellStyle name="control table header 1 2 15 2 2" xfId="7435" xr:uid="{00000000-0005-0000-0000-000074010000}"/>
    <cellStyle name="control table header 1 2 15 2 3" xfId="7436" xr:uid="{00000000-0005-0000-0000-000075010000}"/>
    <cellStyle name="control table header 1 2 15 2 4" xfId="7437" xr:uid="{00000000-0005-0000-0000-000076010000}"/>
    <cellStyle name="control table header 1 2 15 3" xfId="7438" xr:uid="{00000000-0005-0000-0000-000077010000}"/>
    <cellStyle name="control table header 1 2 15 3 2" xfId="7439" xr:uid="{00000000-0005-0000-0000-000078010000}"/>
    <cellStyle name="control table header 1 2 15 3 3" xfId="7440" xr:uid="{00000000-0005-0000-0000-000079010000}"/>
    <cellStyle name="control table header 1 2 15 3 4" xfId="7441" xr:uid="{00000000-0005-0000-0000-00007A010000}"/>
    <cellStyle name="control table header 1 2 15 4" xfId="7442" xr:uid="{00000000-0005-0000-0000-00007B010000}"/>
    <cellStyle name="control table header 1 2 16" xfId="276" xr:uid="{00000000-0005-0000-0000-00007C010000}"/>
    <cellStyle name="control table header 1 2 16 2" xfId="7443" xr:uid="{00000000-0005-0000-0000-00007D010000}"/>
    <cellStyle name="control table header 1 2 16 2 2" xfId="7444" xr:uid="{00000000-0005-0000-0000-00007E010000}"/>
    <cellStyle name="control table header 1 2 16 2 3" xfId="7445" xr:uid="{00000000-0005-0000-0000-00007F010000}"/>
    <cellStyle name="control table header 1 2 16 2 4" xfId="7446" xr:uid="{00000000-0005-0000-0000-000080010000}"/>
    <cellStyle name="control table header 1 2 16 3" xfId="7447" xr:uid="{00000000-0005-0000-0000-000081010000}"/>
    <cellStyle name="control table header 1 2 16 3 2" xfId="7448" xr:uid="{00000000-0005-0000-0000-000082010000}"/>
    <cellStyle name="control table header 1 2 16 3 3" xfId="7449" xr:uid="{00000000-0005-0000-0000-000083010000}"/>
    <cellStyle name="control table header 1 2 16 3 4" xfId="7450" xr:uid="{00000000-0005-0000-0000-000084010000}"/>
    <cellStyle name="control table header 1 2 16 4" xfId="7451" xr:uid="{00000000-0005-0000-0000-000085010000}"/>
    <cellStyle name="control table header 1 2 17" xfId="7452" xr:uid="{00000000-0005-0000-0000-000086010000}"/>
    <cellStyle name="control table header 1 2 17 2" xfId="7453" xr:uid="{00000000-0005-0000-0000-000087010000}"/>
    <cellStyle name="control table header 1 2 17 3" xfId="7454" xr:uid="{00000000-0005-0000-0000-000088010000}"/>
    <cellStyle name="control table header 1 2 17 4" xfId="7455" xr:uid="{00000000-0005-0000-0000-000089010000}"/>
    <cellStyle name="control table header 1 2 2" xfId="277" xr:uid="{00000000-0005-0000-0000-00008A010000}"/>
    <cellStyle name="control table header 1 2 2 10" xfId="278" xr:uid="{00000000-0005-0000-0000-00008B010000}"/>
    <cellStyle name="control table header 1 2 2 10 2" xfId="7456" xr:uid="{00000000-0005-0000-0000-00008C010000}"/>
    <cellStyle name="control table header 1 2 2 10 2 2" xfId="7457" xr:uid="{00000000-0005-0000-0000-00008D010000}"/>
    <cellStyle name="control table header 1 2 2 10 2 3" xfId="7458" xr:uid="{00000000-0005-0000-0000-00008E010000}"/>
    <cellStyle name="control table header 1 2 2 10 2 4" xfId="7459" xr:uid="{00000000-0005-0000-0000-00008F010000}"/>
    <cellStyle name="control table header 1 2 2 10 3" xfId="7460" xr:uid="{00000000-0005-0000-0000-000090010000}"/>
    <cellStyle name="control table header 1 2 2 10 3 2" xfId="7461" xr:uid="{00000000-0005-0000-0000-000091010000}"/>
    <cellStyle name="control table header 1 2 2 10 3 3" xfId="7462" xr:uid="{00000000-0005-0000-0000-000092010000}"/>
    <cellStyle name="control table header 1 2 2 10 3 4" xfId="7463" xr:uid="{00000000-0005-0000-0000-000093010000}"/>
    <cellStyle name="control table header 1 2 2 10 4" xfId="7464" xr:uid="{00000000-0005-0000-0000-000094010000}"/>
    <cellStyle name="control table header 1 2 2 11" xfId="279" xr:uid="{00000000-0005-0000-0000-000095010000}"/>
    <cellStyle name="control table header 1 2 2 11 2" xfId="7465" xr:uid="{00000000-0005-0000-0000-000096010000}"/>
    <cellStyle name="control table header 1 2 2 11 2 2" xfId="7466" xr:uid="{00000000-0005-0000-0000-000097010000}"/>
    <cellStyle name="control table header 1 2 2 11 2 3" xfId="7467" xr:uid="{00000000-0005-0000-0000-000098010000}"/>
    <cellStyle name="control table header 1 2 2 11 2 4" xfId="7468" xr:uid="{00000000-0005-0000-0000-000099010000}"/>
    <cellStyle name="control table header 1 2 2 11 3" xfId="7469" xr:uid="{00000000-0005-0000-0000-00009A010000}"/>
    <cellStyle name="control table header 1 2 2 11 3 2" xfId="7470" xr:uid="{00000000-0005-0000-0000-00009B010000}"/>
    <cellStyle name="control table header 1 2 2 11 3 3" xfId="7471" xr:uid="{00000000-0005-0000-0000-00009C010000}"/>
    <cellStyle name="control table header 1 2 2 11 3 4" xfId="7472" xr:uid="{00000000-0005-0000-0000-00009D010000}"/>
    <cellStyle name="control table header 1 2 2 11 4" xfId="7473" xr:uid="{00000000-0005-0000-0000-00009E010000}"/>
    <cellStyle name="control table header 1 2 2 12" xfId="280" xr:uid="{00000000-0005-0000-0000-00009F010000}"/>
    <cellStyle name="control table header 1 2 2 12 2" xfId="7474" xr:uid="{00000000-0005-0000-0000-0000A0010000}"/>
    <cellStyle name="control table header 1 2 2 12 2 2" xfId="7475" xr:uid="{00000000-0005-0000-0000-0000A1010000}"/>
    <cellStyle name="control table header 1 2 2 12 2 3" xfId="7476" xr:uid="{00000000-0005-0000-0000-0000A2010000}"/>
    <cellStyle name="control table header 1 2 2 12 2 4" xfId="7477" xr:uid="{00000000-0005-0000-0000-0000A3010000}"/>
    <cellStyle name="control table header 1 2 2 12 3" xfId="7478" xr:uid="{00000000-0005-0000-0000-0000A4010000}"/>
    <cellStyle name="control table header 1 2 2 12 3 2" xfId="7479" xr:uid="{00000000-0005-0000-0000-0000A5010000}"/>
    <cellStyle name="control table header 1 2 2 12 3 3" xfId="7480" xr:uid="{00000000-0005-0000-0000-0000A6010000}"/>
    <cellStyle name="control table header 1 2 2 12 3 4" xfId="7481" xr:uid="{00000000-0005-0000-0000-0000A7010000}"/>
    <cellStyle name="control table header 1 2 2 12 4" xfId="7482" xr:uid="{00000000-0005-0000-0000-0000A8010000}"/>
    <cellStyle name="control table header 1 2 2 13" xfId="281" xr:uid="{00000000-0005-0000-0000-0000A9010000}"/>
    <cellStyle name="control table header 1 2 2 13 2" xfId="7483" xr:uid="{00000000-0005-0000-0000-0000AA010000}"/>
    <cellStyle name="control table header 1 2 2 13 2 2" xfId="7484" xr:uid="{00000000-0005-0000-0000-0000AB010000}"/>
    <cellStyle name="control table header 1 2 2 13 2 3" xfId="7485" xr:uid="{00000000-0005-0000-0000-0000AC010000}"/>
    <cellStyle name="control table header 1 2 2 13 2 4" xfId="7486" xr:uid="{00000000-0005-0000-0000-0000AD010000}"/>
    <cellStyle name="control table header 1 2 2 13 3" xfId="7487" xr:uid="{00000000-0005-0000-0000-0000AE010000}"/>
    <cellStyle name="control table header 1 2 2 13 3 2" xfId="7488" xr:uid="{00000000-0005-0000-0000-0000AF010000}"/>
    <cellStyle name="control table header 1 2 2 13 3 3" xfId="7489" xr:uid="{00000000-0005-0000-0000-0000B0010000}"/>
    <cellStyle name="control table header 1 2 2 13 3 4" xfId="7490" xr:uid="{00000000-0005-0000-0000-0000B1010000}"/>
    <cellStyle name="control table header 1 2 2 13 4" xfId="7491" xr:uid="{00000000-0005-0000-0000-0000B2010000}"/>
    <cellStyle name="control table header 1 2 2 14" xfId="282" xr:uid="{00000000-0005-0000-0000-0000B3010000}"/>
    <cellStyle name="control table header 1 2 2 14 2" xfId="7492" xr:uid="{00000000-0005-0000-0000-0000B4010000}"/>
    <cellStyle name="control table header 1 2 2 14 2 2" xfId="7493" xr:uid="{00000000-0005-0000-0000-0000B5010000}"/>
    <cellStyle name="control table header 1 2 2 14 2 3" xfId="7494" xr:uid="{00000000-0005-0000-0000-0000B6010000}"/>
    <cellStyle name="control table header 1 2 2 14 2 4" xfId="7495" xr:uid="{00000000-0005-0000-0000-0000B7010000}"/>
    <cellStyle name="control table header 1 2 2 14 3" xfId="7496" xr:uid="{00000000-0005-0000-0000-0000B8010000}"/>
    <cellStyle name="control table header 1 2 2 14 3 2" xfId="7497" xr:uid="{00000000-0005-0000-0000-0000B9010000}"/>
    <cellStyle name="control table header 1 2 2 14 3 3" xfId="7498" xr:uid="{00000000-0005-0000-0000-0000BA010000}"/>
    <cellStyle name="control table header 1 2 2 14 3 4" xfId="7499" xr:uid="{00000000-0005-0000-0000-0000BB010000}"/>
    <cellStyle name="control table header 1 2 2 14 4" xfId="7500" xr:uid="{00000000-0005-0000-0000-0000BC010000}"/>
    <cellStyle name="control table header 1 2 2 15" xfId="283" xr:uid="{00000000-0005-0000-0000-0000BD010000}"/>
    <cellStyle name="control table header 1 2 2 15 2" xfId="7501" xr:uid="{00000000-0005-0000-0000-0000BE010000}"/>
    <cellStyle name="control table header 1 2 2 15 2 2" xfId="7502" xr:uid="{00000000-0005-0000-0000-0000BF010000}"/>
    <cellStyle name="control table header 1 2 2 15 2 3" xfId="7503" xr:uid="{00000000-0005-0000-0000-0000C0010000}"/>
    <cellStyle name="control table header 1 2 2 15 2 4" xfId="7504" xr:uid="{00000000-0005-0000-0000-0000C1010000}"/>
    <cellStyle name="control table header 1 2 2 15 3" xfId="7505" xr:uid="{00000000-0005-0000-0000-0000C2010000}"/>
    <cellStyle name="control table header 1 2 2 15 3 2" xfId="7506" xr:uid="{00000000-0005-0000-0000-0000C3010000}"/>
    <cellStyle name="control table header 1 2 2 15 3 3" xfId="7507" xr:uid="{00000000-0005-0000-0000-0000C4010000}"/>
    <cellStyle name="control table header 1 2 2 15 3 4" xfId="7508" xr:uid="{00000000-0005-0000-0000-0000C5010000}"/>
    <cellStyle name="control table header 1 2 2 15 4" xfId="7509" xr:uid="{00000000-0005-0000-0000-0000C6010000}"/>
    <cellStyle name="control table header 1 2 2 16" xfId="284" xr:uid="{00000000-0005-0000-0000-0000C7010000}"/>
    <cellStyle name="control table header 1 2 2 16 2" xfId="7510" xr:uid="{00000000-0005-0000-0000-0000C8010000}"/>
    <cellStyle name="control table header 1 2 2 16 2 2" xfId="7511" xr:uid="{00000000-0005-0000-0000-0000C9010000}"/>
    <cellStyle name="control table header 1 2 2 16 2 3" xfId="7512" xr:uid="{00000000-0005-0000-0000-0000CA010000}"/>
    <cellStyle name="control table header 1 2 2 16 2 4" xfId="7513" xr:uid="{00000000-0005-0000-0000-0000CB010000}"/>
    <cellStyle name="control table header 1 2 2 16 3" xfId="7514" xr:uid="{00000000-0005-0000-0000-0000CC010000}"/>
    <cellStyle name="control table header 1 2 2 16 3 2" xfId="7515" xr:uid="{00000000-0005-0000-0000-0000CD010000}"/>
    <cellStyle name="control table header 1 2 2 16 3 3" xfId="7516" xr:uid="{00000000-0005-0000-0000-0000CE010000}"/>
    <cellStyle name="control table header 1 2 2 16 3 4" xfId="7517" xr:uid="{00000000-0005-0000-0000-0000CF010000}"/>
    <cellStyle name="control table header 1 2 2 16 4" xfId="7518" xr:uid="{00000000-0005-0000-0000-0000D0010000}"/>
    <cellStyle name="control table header 1 2 2 17" xfId="285" xr:uid="{00000000-0005-0000-0000-0000D1010000}"/>
    <cellStyle name="control table header 1 2 2 17 2" xfId="7519" xr:uid="{00000000-0005-0000-0000-0000D2010000}"/>
    <cellStyle name="control table header 1 2 2 17 2 2" xfId="7520" xr:uid="{00000000-0005-0000-0000-0000D3010000}"/>
    <cellStyle name="control table header 1 2 2 17 2 3" xfId="7521" xr:uid="{00000000-0005-0000-0000-0000D4010000}"/>
    <cellStyle name="control table header 1 2 2 17 2 4" xfId="7522" xr:uid="{00000000-0005-0000-0000-0000D5010000}"/>
    <cellStyle name="control table header 1 2 2 17 3" xfId="7523" xr:uid="{00000000-0005-0000-0000-0000D6010000}"/>
    <cellStyle name="control table header 1 2 2 17 3 2" xfId="7524" xr:uid="{00000000-0005-0000-0000-0000D7010000}"/>
    <cellStyle name="control table header 1 2 2 17 3 3" xfId="7525" xr:uid="{00000000-0005-0000-0000-0000D8010000}"/>
    <cellStyle name="control table header 1 2 2 17 3 4" xfId="7526" xr:uid="{00000000-0005-0000-0000-0000D9010000}"/>
    <cellStyle name="control table header 1 2 2 17 4" xfId="7527" xr:uid="{00000000-0005-0000-0000-0000DA010000}"/>
    <cellStyle name="control table header 1 2 2 18" xfId="286" xr:uid="{00000000-0005-0000-0000-0000DB010000}"/>
    <cellStyle name="control table header 1 2 2 18 2" xfId="7528" xr:uid="{00000000-0005-0000-0000-0000DC010000}"/>
    <cellStyle name="control table header 1 2 2 18 2 2" xfId="7529" xr:uid="{00000000-0005-0000-0000-0000DD010000}"/>
    <cellStyle name="control table header 1 2 2 18 2 3" xfId="7530" xr:uid="{00000000-0005-0000-0000-0000DE010000}"/>
    <cellStyle name="control table header 1 2 2 18 2 4" xfId="7531" xr:uid="{00000000-0005-0000-0000-0000DF010000}"/>
    <cellStyle name="control table header 1 2 2 18 3" xfId="7532" xr:uid="{00000000-0005-0000-0000-0000E0010000}"/>
    <cellStyle name="control table header 1 2 2 18 3 2" xfId="7533" xr:uid="{00000000-0005-0000-0000-0000E1010000}"/>
    <cellStyle name="control table header 1 2 2 18 3 3" xfId="7534" xr:uid="{00000000-0005-0000-0000-0000E2010000}"/>
    <cellStyle name="control table header 1 2 2 18 3 4" xfId="7535" xr:uid="{00000000-0005-0000-0000-0000E3010000}"/>
    <cellStyle name="control table header 1 2 2 18 4" xfId="7536" xr:uid="{00000000-0005-0000-0000-0000E4010000}"/>
    <cellStyle name="control table header 1 2 2 19" xfId="287" xr:uid="{00000000-0005-0000-0000-0000E5010000}"/>
    <cellStyle name="control table header 1 2 2 19 2" xfId="7537" xr:uid="{00000000-0005-0000-0000-0000E6010000}"/>
    <cellStyle name="control table header 1 2 2 19 2 2" xfId="7538" xr:uid="{00000000-0005-0000-0000-0000E7010000}"/>
    <cellStyle name="control table header 1 2 2 19 2 3" xfId="7539" xr:uid="{00000000-0005-0000-0000-0000E8010000}"/>
    <cellStyle name="control table header 1 2 2 19 2 4" xfId="7540" xr:uid="{00000000-0005-0000-0000-0000E9010000}"/>
    <cellStyle name="control table header 1 2 2 19 3" xfId="7541" xr:uid="{00000000-0005-0000-0000-0000EA010000}"/>
    <cellStyle name="control table header 1 2 2 19 3 2" xfId="7542" xr:uid="{00000000-0005-0000-0000-0000EB010000}"/>
    <cellStyle name="control table header 1 2 2 19 3 3" xfId="7543" xr:uid="{00000000-0005-0000-0000-0000EC010000}"/>
    <cellStyle name="control table header 1 2 2 19 3 4" xfId="7544" xr:uid="{00000000-0005-0000-0000-0000ED010000}"/>
    <cellStyle name="control table header 1 2 2 19 4" xfId="7545" xr:uid="{00000000-0005-0000-0000-0000EE010000}"/>
    <cellStyle name="control table header 1 2 2 2" xfId="288" xr:uid="{00000000-0005-0000-0000-0000EF010000}"/>
    <cellStyle name="control table header 1 2 2 2 10" xfId="289" xr:uid="{00000000-0005-0000-0000-0000F0010000}"/>
    <cellStyle name="control table header 1 2 2 2 10 2" xfId="7546" xr:uid="{00000000-0005-0000-0000-0000F1010000}"/>
    <cellStyle name="control table header 1 2 2 2 10 2 2" xfId="7547" xr:uid="{00000000-0005-0000-0000-0000F2010000}"/>
    <cellStyle name="control table header 1 2 2 2 10 2 3" xfId="7548" xr:uid="{00000000-0005-0000-0000-0000F3010000}"/>
    <cellStyle name="control table header 1 2 2 2 10 2 4" xfId="7549" xr:uid="{00000000-0005-0000-0000-0000F4010000}"/>
    <cellStyle name="control table header 1 2 2 2 10 3" xfId="7550" xr:uid="{00000000-0005-0000-0000-0000F5010000}"/>
    <cellStyle name="control table header 1 2 2 2 10 3 2" xfId="7551" xr:uid="{00000000-0005-0000-0000-0000F6010000}"/>
    <cellStyle name="control table header 1 2 2 2 10 3 3" xfId="7552" xr:uid="{00000000-0005-0000-0000-0000F7010000}"/>
    <cellStyle name="control table header 1 2 2 2 10 3 4" xfId="7553" xr:uid="{00000000-0005-0000-0000-0000F8010000}"/>
    <cellStyle name="control table header 1 2 2 2 10 4" xfId="7554" xr:uid="{00000000-0005-0000-0000-0000F9010000}"/>
    <cellStyle name="control table header 1 2 2 2 11" xfId="290" xr:uid="{00000000-0005-0000-0000-0000FA010000}"/>
    <cellStyle name="control table header 1 2 2 2 11 2" xfId="7555" xr:uid="{00000000-0005-0000-0000-0000FB010000}"/>
    <cellStyle name="control table header 1 2 2 2 11 2 2" xfId="7556" xr:uid="{00000000-0005-0000-0000-0000FC010000}"/>
    <cellStyle name="control table header 1 2 2 2 11 2 3" xfId="7557" xr:uid="{00000000-0005-0000-0000-0000FD010000}"/>
    <cellStyle name="control table header 1 2 2 2 11 2 4" xfId="7558" xr:uid="{00000000-0005-0000-0000-0000FE010000}"/>
    <cellStyle name="control table header 1 2 2 2 11 3" xfId="7559" xr:uid="{00000000-0005-0000-0000-0000FF010000}"/>
    <cellStyle name="control table header 1 2 2 2 11 3 2" xfId="7560" xr:uid="{00000000-0005-0000-0000-000000020000}"/>
    <cellStyle name="control table header 1 2 2 2 11 3 3" xfId="7561" xr:uid="{00000000-0005-0000-0000-000001020000}"/>
    <cellStyle name="control table header 1 2 2 2 11 3 4" xfId="7562" xr:uid="{00000000-0005-0000-0000-000002020000}"/>
    <cellStyle name="control table header 1 2 2 2 11 4" xfId="7563" xr:uid="{00000000-0005-0000-0000-000003020000}"/>
    <cellStyle name="control table header 1 2 2 2 12" xfId="291" xr:uid="{00000000-0005-0000-0000-000004020000}"/>
    <cellStyle name="control table header 1 2 2 2 12 2" xfId="7564" xr:uid="{00000000-0005-0000-0000-000005020000}"/>
    <cellStyle name="control table header 1 2 2 2 12 2 2" xfId="7565" xr:uid="{00000000-0005-0000-0000-000006020000}"/>
    <cellStyle name="control table header 1 2 2 2 12 2 3" xfId="7566" xr:uid="{00000000-0005-0000-0000-000007020000}"/>
    <cellStyle name="control table header 1 2 2 2 12 2 4" xfId="7567" xr:uid="{00000000-0005-0000-0000-000008020000}"/>
    <cellStyle name="control table header 1 2 2 2 12 3" xfId="7568" xr:uid="{00000000-0005-0000-0000-000009020000}"/>
    <cellStyle name="control table header 1 2 2 2 12 3 2" xfId="7569" xr:uid="{00000000-0005-0000-0000-00000A020000}"/>
    <cellStyle name="control table header 1 2 2 2 12 3 3" xfId="7570" xr:uid="{00000000-0005-0000-0000-00000B020000}"/>
    <cellStyle name="control table header 1 2 2 2 12 3 4" xfId="7571" xr:uid="{00000000-0005-0000-0000-00000C020000}"/>
    <cellStyle name="control table header 1 2 2 2 12 4" xfId="7572" xr:uid="{00000000-0005-0000-0000-00000D020000}"/>
    <cellStyle name="control table header 1 2 2 2 13" xfId="292" xr:uid="{00000000-0005-0000-0000-00000E020000}"/>
    <cellStyle name="control table header 1 2 2 2 13 2" xfId="7573" xr:uid="{00000000-0005-0000-0000-00000F020000}"/>
    <cellStyle name="control table header 1 2 2 2 13 2 2" xfId="7574" xr:uid="{00000000-0005-0000-0000-000010020000}"/>
    <cellStyle name="control table header 1 2 2 2 13 2 3" xfId="7575" xr:uid="{00000000-0005-0000-0000-000011020000}"/>
    <cellStyle name="control table header 1 2 2 2 13 2 4" xfId="7576" xr:uid="{00000000-0005-0000-0000-000012020000}"/>
    <cellStyle name="control table header 1 2 2 2 13 3" xfId="7577" xr:uid="{00000000-0005-0000-0000-000013020000}"/>
    <cellStyle name="control table header 1 2 2 2 13 3 2" xfId="7578" xr:uid="{00000000-0005-0000-0000-000014020000}"/>
    <cellStyle name="control table header 1 2 2 2 13 3 3" xfId="7579" xr:uid="{00000000-0005-0000-0000-000015020000}"/>
    <cellStyle name="control table header 1 2 2 2 13 3 4" xfId="7580" xr:uid="{00000000-0005-0000-0000-000016020000}"/>
    <cellStyle name="control table header 1 2 2 2 13 4" xfId="7581" xr:uid="{00000000-0005-0000-0000-000017020000}"/>
    <cellStyle name="control table header 1 2 2 2 14" xfId="293" xr:uid="{00000000-0005-0000-0000-000018020000}"/>
    <cellStyle name="control table header 1 2 2 2 14 2" xfId="7582" xr:uid="{00000000-0005-0000-0000-000019020000}"/>
    <cellStyle name="control table header 1 2 2 2 14 2 2" xfId="7583" xr:uid="{00000000-0005-0000-0000-00001A020000}"/>
    <cellStyle name="control table header 1 2 2 2 14 2 3" xfId="7584" xr:uid="{00000000-0005-0000-0000-00001B020000}"/>
    <cellStyle name="control table header 1 2 2 2 14 2 4" xfId="7585" xr:uid="{00000000-0005-0000-0000-00001C020000}"/>
    <cellStyle name="control table header 1 2 2 2 14 3" xfId="7586" xr:uid="{00000000-0005-0000-0000-00001D020000}"/>
    <cellStyle name="control table header 1 2 2 2 14 3 2" xfId="7587" xr:uid="{00000000-0005-0000-0000-00001E020000}"/>
    <cellStyle name="control table header 1 2 2 2 14 3 3" xfId="7588" xr:uid="{00000000-0005-0000-0000-00001F020000}"/>
    <cellStyle name="control table header 1 2 2 2 14 3 4" xfId="7589" xr:uid="{00000000-0005-0000-0000-000020020000}"/>
    <cellStyle name="control table header 1 2 2 2 14 4" xfId="7590" xr:uid="{00000000-0005-0000-0000-000021020000}"/>
    <cellStyle name="control table header 1 2 2 2 15" xfId="294" xr:uid="{00000000-0005-0000-0000-000022020000}"/>
    <cellStyle name="control table header 1 2 2 2 15 2" xfId="7591" xr:uid="{00000000-0005-0000-0000-000023020000}"/>
    <cellStyle name="control table header 1 2 2 2 15 2 2" xfId="7592" xr:uid="{00000000-0005-0000-0000-000024020000}"/>
    <cellStyle name="control table header 1 2 2 2 15 2 3" xfId="7593" xr:uid="{00000000-0005-0000-0000-000025020000}"/>
    <cellStyle name="control table header 1 2 2 2 15 2 4" xfId="7594" xr:uid="{00000000-0005-0000-0000-000026020000}"/>
    <cellStyle name="control table header 1 2 2 2 15 3" xfId="7595" xr:uid="{00000000-0005-0000-0000-000027020000}"/>
    <cellStyle name="control table header 1 2 2 2 15 3 2" xfId="7596" xr:uid="{00000000-0005-0000-0000-000028020000}"/>
    <cellStyle name="control table header 1 2 2 2 15 3 3" xfId="7597" xr:uid="{00000000-0005-0000-0000-000029020000}"/>
    <cellStyle name="control table header 1 2 2 2 15 3 4" xfId="7598" xr:uid="{00000000-0005-0000-0000-00002A020000}"/>
    <cellStyle name="control table header 1 2 2 2 15 4" xfId="7599" xr:uid="{00000000-0005-0000-0000-00002B020000}"/>
    <cellStyle name="control table header 1 2 2 2 16" xfId="295" xr:uid="{00000000-0005-0000-0000-00002C020000}"/>
    <cellStyle name="control table header 1 2 2 2 16 2" xfId="7600" xr:uid="{00000000-0005-0000-0000-00002D020000}"/>
    <cellStyle name="control table header 1 2 2 2 16 2 2" xfId="7601" xr:uid="{00000000-0005-0000-0000-00002E020000}"/>
    <cellStyle name="control table header 1 2 2 2 16 2 3" xfId="7602" xr:uid="{00000000-0005-0000-0000-00002F020000}"/>
    <cellStyle name="control table header 1 2 2 2 16 2 4" xfId="7603" xr:uid="{00000000-0005-0000-0000-000030020000}"/>
    <cellStyle name="control table header 1 2 2 2 16 3" xfId="7604" xr:uid="{00000000-0005-0000-0000-000031020000}"/>
    <cellStyle name="control table header 1 2 2 2 16 3 2" xfId="7605" xr:uid="{00000000-0005-0000-0000-000032020000}"/>
    <cellStyle name="control table header 1 2 2 2 16 3 3" xfId="7606" xr:uid="{00000000-0005-0000-0000-000033020000}"/>
    <cellStyle name="control table header 1 2 2 2 16 3 4" xfId="7607" xr:uid="{00000000-0005-0000-0000-000034020000}"/>
    <cellStyle name="control table header 1 2 2 2 16 4" xfId="7608" xr:uid="{00000000-0005-0000-0000-000035020000}"/>
    <cellStyle name="control table header 1 2 2 2 17" xfId="296" xr:uid="{00000000-0005-0000-0000-000036020000}"/>
    <cellStyle name="control table header 1 2 2 2 17 2" xfId="7609" xr:uid="{00000000-0005-0000-0000-000037020000}"/>
    <cellStyle name="control table header 1 2 2 2 17 2 2" xfId="7610" xr:uid="{00000000-0005-0000-0000-000038020000}"/>
    <cellStyle name="control table header 1 2 2 2 17 2 3" xfId="7611" xr:uid="{00000000-0005-0000-0000-000039020000}"/>
    <cellStyle name="control table header 1 2 2 2 17 2 4" xfId="7612" xr:uid="{00000000-0005-0000-0000-00003A020000}"/>
    <cellStyle name="control table header 1 2 2 2 17 3" xfId="7613" xr:uid="{00000000-0005-0000-0000-00003B020000}"/>
    <cellStyle name="control table header 1 2 2 2 17 3 2" xfId="7614" xr:uid="{00000000-0005-0000-0000-00003C020000}"/>
    <cellStyle name="control table header 1 2 2 2 17 3 3" xfId="7615" xr:uid="{00000000-0005-0000-0000-00003D020000}"/>
    <cellStyle name="control table header 1 2 2 2 17 3 4" xfId="7616" xr:uid="{00000000-0005-0000-0000-00003E020000}"/>
    <cellStyle name="control table header 1 2 2 2 17 4" xfId="7617" xr:uid="{00000000-0005-0000-0000-00003F020000}"/>
    <cellStyle name="control table header 1 2 2 2 18" xfId="297" xr:uid="{00000000-0005-0000-0000-000040020000}"/>
    <cellStyle name="control table header 1 2 2 2 18 2" xfId="7618" xr:uid="{00000000-0005-0000-0000-000041020000}"/>
    <cellStyle name="control table header 1 2 2 2 18 2 2" xfId="7619" xr:uid="{00000000-0005-0000-0000-000042020000}"/>
    <cellStyle name="control table header 1 2 2 2 18 2 3" xfId="7620" xr:uid="{00000000-0005-0000-0000-000043020000}"/>
    <cellStyle name="control table header 1 2 2 2 18 2 4" xfId="7621" xr:uid="{00000000-0005-0000-0000-000044020000}"/>
    <cellStyle name="control table header 1 2 2 2 18 3" xfId="7622" xr:uid="{00000000-0005-0000-0000-000045020000}"/>
    <cellStyle name="control table header 1 2 2 2 18 3 2" xfId="7623" xr:uid="{00000000-0005-0000-0000-000046020000}"/>
    <cellStyle name="control table header 1 2 2 2 18 3 3" xfId="7624" xr:uid="{00000000-0005-0000-0000-000047020000}"/>
    <cellStyle name="control table header 1 2 2 2 18 3 4" xfId="7625" xr:uid="{00000000-0005-0000-0000-000048020000}"/>
    <cellStyle name="control table header 1 2 2 2 18 4" xfId="7626" xr:uid="{00000000-0005-0000-0000-000049020000}"/>
    <cellStyle name="control table header 1 2 2 2 19" xfId="298" xr:uid="{00000000-0005-0000-0000-00004A020000}"/>
    <cellStyle name="control table header 1 2 2 2 19 2" xfId="7627" xr:uid="{00000000-0005-0000-0000-00004B020000}"/>
    <cellStyle name="control table header 1 2 2 2 19 2 2" xfId="7628" xr:uid="{00000000-0005-0000-0000-00004C020000}"/>
    <cellStyle name="control table header 1 2 2 2 19 2 3" xfId="7629" xr:uid="{00000000-0005-0000-0000-00004D020000}"/>
    <cellStyle name="control table header 1 2 2 2 19 2 4" xfId="7630" xr:uid="{00000000-0005-0000-0000-00004E020000}"/>
    <cellStyle name="control table header 1 2 2 2 19 3" xfId="7631" xr:uid="{00000000-0005-0000-0000-00004F020000}"/>
    <cellStyle name="control table header 1 2 2 2 19 3 2" xfId="7632" xr:uid="{00000000-0005-0000-0000-000050020000}"/>
    <cellStyle name="control table header 1 2 2 2 19 3 3" xfId="7633" xr:uid="{00000000-0005-0000-0000-000051020000}"/>
    <cellStyle name="control table header 1 2 2 2 19 3 4" xfId="7634" xr:uid="{00000000-0005-0000-0000-000052020000}"/>
    <cellStyle name="control table header 1 2 2 2 19 4" xfId="7635" xr:uid="{00000000-0005-0000-0000-000053020000}"/>
    <cellStyle name="control table header 1 2 2 2 2" xfId="299" xr:uid="{00000000-0005-0000-0000-000054020000}"/>
    <cellStyle name="control table header 1 2 2 2 2 2" xfId="7636" xr:uid="{00000000-0005-0000-0000-000055020000}"/>
    <cellStyle name="control table header 1 2 2 2 2 2 2" xfId="7637" xr:uid="{00000000-0005-0000-0000-000056020000}"/>
    <cellStyle name="control table header 1 2 2 2 2 2 3" xfId="7638" xr:uid="{00000000-0005-0000-0000-000057020000}"/>
    <cellStyle name="control table header 1 2 2 2 2 2 4" xfId="7639" xr:uid="{00000000-0005-0000-0000-000058020000}"/>
    <cellStyle name="control table header 1 2 2 2 2 3" xfId="7640" xr:uid="{00000000-0005-0000-0000-000059020000}"/>
    <cellStyle name="control table header 1 2 2 2 2 3 2" xfId="7641" xr:uid="{00000000-0005-0000-0000-00005A020000}"/>
    <cellStyle name="control table header 1 2 2 2 2 3 3" xfId="7642" xr:uid="{00000000-0005-0000-0000-00005B020000}"/>
    <cellStyle name="control table header 1 2 2 2 2 3 4" xfId="7643" xr:uid="{00000000-0005-0000-0000-00005C020000}"/>
    <cellStyle name="control table header 1 2 2 2 2 4" xfId="7644" xr:uid="{00000000-0005-0000-0000-00005D020000}"/>
    <cellStyle name="control table header 1 2 2 2 20" xfId="300" xr:uid="{00000000-0005-0000-0000-00005E020000}"/>
    <cellStyle name="control table header 1 2 2 2 20 2" xfId="7645" xr:uid="{00000000-0005-0000-0000-00005F020000}"/>
    <cellStyle name="control table header 1 2 2 2 20 2 2" xfId="7646" xr:uid="{00000000-0005-0000-0000-000060020000}"/>
    <cellStyle name="control table header 1 2 2 2 20 2 3" xfId="7647" xr:uid="{00000000-0005-0000-0000-000061020000}"/>
    <cellStyle name="control table header 1 2 2 2 20 2 4" xfId="7648" xr:uid="{00000000-0005-0000-0000-000062020000}"/>
    <cellStyle name="control table header 1 2 2 2 20 3" xfId="7649" xr:uid="{00000000-0005-0000-0000-000063020000}"/>
    <cellStyle name="control table header 1 2 2 2 20 3 2" xfId="7650" xr:uid="{00000000-0005-0000-0000-000064020000}"/>
    <cellStyle name="control table header 1 2 2 2 20 3 3" xfId="7651" xr:uid="{00000000-0005-0000-0000-000065020000}"/>
    <cellStyle name="control table header 1 2 2 2 20 3 4" xfId="7652" xr:uid="{00000000-0005-0000-0000-000066020000}"/>
    <cellStyle name="control table header 1 2 2 2 20 4" xfId="7653" xr:uid="{00000000-0005-0000-0000-000067020000}"/>
    <cellStyle name="control table header 1 2 2 2 21" xfId="301" xr:uid="{00000000-0005-0000-0000-000068020000}"/>
    <cellStyle name="control table header 1 2 2 2 21 2" xfId="7654" xr:uid="{00000000-0005-0000-0000-000069020000}"/>
    <cellStyle name="control table header 1 2 2 2 21 2 2" xfId="7655" xr:uid="{00000000-0005-0000-0000-00006A020000}"/>
    <cellStyle name="control table header 1 2 2 2 21 2 3" xfId="7656" xr:uid="{00000000-0005-0000-0000-00006B020000}"/>
    <cellStyle name="control table header 1 2 2 2 21 2 4" xfId="7657" xr:uid="{00000000-0005-0000-0000-00006C020000}"/>
    <cellStyle name="control table header 1 2 2 2 21 3" xfId="7658" xr:uid="{00000000-0005-0000-0000-00006D020000}"/>
    <cellStyle name="control table header 1 2 2 2 21 3 2" xfId="7659" xr:uid="{00000000-0005-0000-0000-00006E020000}"/>
    <cellStyle name="control table header 1 2 2 2 21 3 3" xfId="7660" xr:uid="{00000000-0005-0000-0000-00006F020000}"/>
    <cellStyle name="control table header 1 2 2 2 21 3 4" xfId="7661" xr:uid="{00000000-0005-0000-0000-000070020000}"/>
    <cellStyle name="control table header 1 2 2 2 21 4" xfId="7662" xr:uid="{00000000-0005-0000-0000-000071020000}"/>
    <cellStyle name="control table header 1 2 2 2 22" xfId="302" xr:uid="{00000000-0005-0000-0000-000072020000}"/>
    <cellStyle name="control table header 1 2 2 2 22 2" xfId="7663" xr:uid="{00000000-0005-0000-0000-000073020000}"/>
    <cellStyle name="control table header 1 2 2 2 22 2 2" xfId="7664" xr:uid="{00000000-0005-0000-0000-000074020000}"/>
    <cellStyle name="control table header 1 2 2 2 22 2 3" xfId="7665" xr:uid="{00000000-0005-0000-0000-000075020000}"/>
    <cellStyle name="control table header 1 2 2 2 22 2 4" xfId="7666" xr:uid="{00000000-0005-0000-0000-000076020000}"/>
    <cellStyle name="control table header 1 2 2 2 22 3" xfId="7667" xr:uid="{00000000-0005-0000-0000-000077020000}"/>
    <cellStyle name="control table header 1 2 2 2 22 3 2" xfId="7668" xr:uid="{00000000-0005-0000-0000-000078020000}"/>
    <cellStyle name="control table header 1 2 2 2 22 3 3" xfId="7669" xr:uid="{00000000-0005-0000-0000-000079020000}"/>
    <cellStyle name="control table header 1 2 2 2 22 3 4" xfId="7670" xr:uid="{00000000-0005-0000-0000-00007A020000}"/>
    <cellStyle name="control table header 1 2 2 2 22 4" xfId="7671" xr:uid="{00000000-0005-0000-0000-00007B020000}"/>
    <cellStyle name="control table header 1 2 2 2 23" xfId="303" xr:uid="{00000000-0005-0000-0000-00007C020000}"/>
    <cellStyle name="control table header 1 2 2 2 23 2" xfId="7672" xr:uid="{00000000-0005-0000-0000-00007D020000}"/>
    <cellStyle name="control table header 1 2 2 2 23 2 2" xfId="7673" xr:uid="{00000000-0005-0000-0000-00007E020000}"/>
    <cellStyle name="control table header 1 2 2 2 23 2 3" xfId="7674" xr:uid="{00000000-0005-0000-0000-00007F020000}"/>
    <cellStyle name="control table header 1 2 2 2 23 2 4" xfId="7675" xr:uid="{00000000-0005-0000-0000-000080020000}"/>
    <cellStyle name="control table header 1 2 2 2 23 3" xfId="7676" xr:uid="{00000000-0005-0000-0000-000081020000}"/>
    <cellStyle name="control table header 1 2 2 2 23 3 2" xfId="7677" xr:uid="{00000000-0005-0000-0000-000082020000}"/>
    <cellStyle name="control table header 1 2 2 2 23 3 3" xfId="7678" xr:uid="{00000000-0005-0000-0000-000083020000}"/>
    <cellStyle name="control table header 1 2 2 2 23 3 4" xfId="7679" xr:uid="{00000000-0005-0000-0000-000084020000}"/>
    <cellStyle name="control table header 1 2 2 2 23 4" xfId="7680" xr:uid="{00000000-0005-0000-0000-000085020000}"/>
    <cellStyle name="control table header 1 2 2 2 24" xfId="304" xr:uid="{00000000-0005-0000-0000-000086020000}"/>
    <cellStyle name="control table header 1 2 2 2 24 2" xfId="7681" xr:uid="{00000000-0005-0000-0000-000087020000}"/>
    <cellStyle name="control table header 1 2 2 2 24 2 2" xfId="7682" xr:uid="{00000000-0005-0000-0000-000088020000}"/>
    <cellStyle name="control table header 1 2 2 2 24 2 3" xfId="7683" xr:uid="{00000000-0005-0000-0000-000089020000}"/>
    <cellStyle name="control table header 1 2 2 2 24 2 4" xfId="7684" xr:uid="{00000000-0005-0000-0000-00008A020000}"/>
    <cellStyle name="control table header 1 2 2 2 24 3" xfId="7685" xr:uid="{00000000-0005-0000-0000-00008B020000}"/>
    <cellStyle name="control table header 1 2 2 2 24 3 2" xfId="7686" xr:uid="{00000000-0005-0000-0000-00008C020000}"/>
    <cellStyle name="control table header 1 2 2 2 24 3 3" xfId="7687" xr:uid="{00000000-0005-0000-0000-00008D020000}"/>
    <cellStyle name="control table header 1 2 2 2 24 3 4" xfId="7688" xr:uid="{00000000-0005-0000-0000-00008E020000}"/>
    <cellStyle name="control table header 1 2 2 2 24 4" xfId="7689" xr:uid="{00000000-0005-0000-0000-00008F020000}"/>
    <cellStyle name="control table header 1 2 2 2 25" xfId="305" xr:uid="{00000000-0005-0000-0000-000090020000}"/>
    <cellStyle name="control table header 1 2 2 2 25 2" xfId="7690" xr:uid="{00000000-0005-0000-0000-000091020000}"/>
    <cellStyle name="control table header 1 2 2 2 25 2 2" xfId="7691" xr:uid="{00000000-0005-0000-0000-000092020000}"/>
    <cellStyle name="control table header 1 2 2 2 25 2 3" xfId="7692" xr:uid="{00000000-0005-0000-0000-000093020000}"/>
    <cellStyle name="control table header 1 2 2 2 25 2 4" xfId="7693" xr:uid="{00000000-0005-0000-0000-000094020000}"/>
    <cellStyle name="control table header 1 2 2 2 25 3" xfId="7694" xr:uid="{00000000-0005-0000-0000-000095020000}"/>
    <cellStyle name="control table header 1 2 2 2 25 3 2" xfId="7695" xr:uid="{00000000-0005-0000-0000-000096020000}"/>
    <cellStyle name="control table header 1 2 2 2 25 3 3" xfId="7696" xr:uid="{00000000-0005-0000-0000-000097020000}"/>
    <cellStyle name="control table header 1 2 2 2 25 3 4" xfId="7697" xr:uid="{00000000-0005-0000-0000-000098020000}"/>
    <cellStyle name="control table header 1 2 2 2 25 4" xfId="7698" xr:uid="{00000000-0005-0000-0000-000099020000}"/>
    <cellStyle name="control table header 1 2 2 2 26" xfId="306" xr:uid="{00000000-0005-0000-0000-00009A020000}"/>
    <cellStyle name="control table header 1 2 2 2 26 2" xfId="7699" xr:uid="{00000000-0005-0000-0000-00009B020000}"/>
    <cellStyle name="control table header 1 2 2 2 26 2 2" xfId="7700" xr:uid="{00000000-0005-0000-0000-00009C020000}"/>
    <cellStyle name="control table header 1 2 2 2 26 2 3" xfId="7701" xr:uid="{00000000-0005-0000-0000-00009D020000}"/>
    <cellStyle name="control table header 1 2 2 2 26 2 4" xfId="7702" xr:uid="{00000000-0005-0000-0000-00009E020000}"/>
    <cellStyle name="control table header 1 2 2 2 26 3" xfId="7703" xr:uid="{00000000-0005-0000-0000-00009F020000}"/>
    <cellStyle name="control table header 1 2 2 2 26 3 2" xfId="7704" xr:uid="{00000000-0005-0000-0000-0000A0020000}"/>
    <cellStyle name="control table header 1 2 2 2 26 3 3" xfId="7705" xr:uid="{00000000-0005-0000-0000-0000A1020000}"/>
    <cellStyle name="control table header 1 2 2 2 26 3 4" xfId="7706" xr:uid="{00000000-0005-0000-0000-0000A2020000}"/>
    <cellStyle name="control table header 1 2 2 2 26 4" xfId="7707" xr:uid="{00000000-0005-0000-0000-0000A3020000}"/>
    <cellStyle name="control table header 1 2 2 2 27" xfId="307" xr:uid="{00000000-0005-0000-0000-0000A4020000}"/>
    <cellStyle name="control table header 1 2 2 2 27 2" xfId="7708" xr:uid="{00000000-0005-0000-0000-0000A5020000}"/>
    <cellStyle name="control table header 1 2 2 2 27 2 2" xfId="7709" xr:uid="{00000000-0005-0000-0000-0000A6020000}"/>
    <cellStyle name="control table header 1 2 2 2 27 2 3" xfId="7710" xr:uid="{00000000-0005-0000-0000-0000A7020000}"/>
    <cellStyle name="control table header 1 2 2 2 27 2 4" xfId="7711" xr:uid="{00000000-0005-0000-0000-0000A8020000}"/>
    <cellStyle name="control table header 1 2 2 2 27 3" xfId="7712" xr:uid="{00000000-0005-0000-0000-0000A9020000}"/>
    <cellStyle name="control table header 1 2 2 2 27 3 2" xfId="7713" xr:uid="{00000000-0005-0000-0000-0000AA020000}"/>
    <cellStyle name="control table header 1 2 2 2 27 3 3" xfId="7714" xr:uid="{00000000-0005-0000-0000-0000AB020000}"/>
    <cellStyle name="control table header 1 2 2 2 27 3 4" xfId="7715" xr:uid="{00000000-0005-0000-0000-0000AC020000}"/>
    <cellStyle name="control table header 1 2 2 2 27 4" xfId="7716" xr:uid="{00000000-0005-0000-0000-0000AD020000}"/>
    <cellStyle name="control table header 1 2 2 2 28" xfId="308" xr:uid="{00000000-0005-0000-0000-0000AE020000}"/>
    <cellStyle name="control table header 1 2 2 2 28 2" xfId="7717" xr:uid="{00000000-0005-0000-0000-0000AF020000}"/>
    <cellStyle name="control table header 1 2 2 2 28 2 2" xfId="7718" xr:uid="{00000000-0005-0000-0000-0000B0020000}"/>
    <cellStyle name="control table header 1 2 2 2 28 2 3" xfId="7719" xr:uid="{00000000-0005-0000-0000-0000B1020000}"/>
    <cellStyle name="control table header 1 2 2 2 28 2 4" xfId="7720" xr:uid="{00000000-0005-0000-0000-0000B2020000}"/>
    <cellStyle name="control table header 1 2 2 2 28 3" xfId="7721" xr:uid="{00000000-0005-0000-0000-0000B3020000}"/>
    <cellStyle name="control table header 1 2 2 2 28 3 2" xfId="7722" xr:uid="{00000000-0005-0000-0000-0000B4020000}"/>
    <cellStyle name="control table header 1 2 2 2 28 3 3" xfId="7723" xr:uid="{00000000-0005-0000-0000-0000B5020000}"/>
    <cellStyle name="control table header 1 2 2 2 28 3 4" xfId="7724" xr:uid="{00000000-0005-0000-0000-0000B6020000}"/>
    <cellStyle name="control table header 1 2 2 2 28 4" xfId="7725" xr:uid="{00000000-0005-0000-0000-0000B7020000}"/>
    <cellStyle name="control table header 1 2 2 2 29" xfId="309" xr:uid="{00000000-0005-0000-0000-0000B8020000}"/>
    <cellStyle name="control table header 1 2 2 2 29 2" xfId="7726" xr:uid="{00000000-0005-0000-0000-0000B9020000}"/>
    <cellStyle name="control table header 1 2 2 2 29 2 2" xfId="7727" xr:uid="{00000000-0005-0000-0000-0000BA020000}"/>
    <cellStyle name="control table header 1 2 2 2 29 2 3" xfId="7728" xr:uid="{00000000-0005-0000-0000-0000BB020000}"/>
    <cellStyle name="control table header 1 2 2 2 29 2 4" xfId="7729" xr:uid="{00000000-0005-0000-0000-0000BC020000}"/>
    <cellStyle name="control table header 1 2 2 2 29 3" xfId="7730" xr:uid="{00000000-0005-0000-0000-0000BD020000}"/>
    <cellStyle name="control table header 1 2 2 2 29 3 2" xfId="7731" xr:uid="{00000000-0005-0000-0000-0000BE020000}"/>
    <cellStyle name="control table header 1 2 2 2 29 3 3" xfId="7732" xr:uid="{00000000-0005-0000-0000-0000BF020000}"/>
    <cellStyle name="control table header 1 2 2 2 29 3 4" xfId="7733" xr:uid="{00000000-0005-0000-0000-0000C0020000}"/>
    <cellStyle name="control table header 1 2 2 2 29 4" xfId="7734" xr:uid="{00000000-0005-0000-0000-0000C1020000}"/>
    <cellStyle name="control table header 1 2 2 2 3" xfId="310" xr:uid="{00000000-0005-0000-0000-0000C2020000}"/>
    <cellStyle name="control table header 1 2 2 2 3 2" xfId="7735" xr:uid="{00000000-0005-0000-0000-0000C3020000}"/>
    <cellStyle name="control table header 1 2 2 2 3 2 2" xfId="7736" xr:uid="{00000000-0005-0000-0000-0000C4020000}"/>
    <cellStyle name="control table header 1 2 2 2 3 2 3" xfId="7737" xr:uid="{00000000-0005-0000-0000-0000C5020000}"/>
    <cellStyle name="control table header 1 2 2 2 3 2 4" xfId="7738" xr:uid="{00000000-0005-0000-0000-0000C6020000}"/>
    <cellStyle name="control table header 1 2 2 2 3 3" xfId="7739" xr:uid="{00000000-0005-0000-0000-0000C7020000}"/>
    <cellStyle name="control table header 1 2 2 2 3 3 2" xfId="7740" xr:uid="{00000000-0005-0000-0000-0000C8020000}"/>
    <cellStyle name="control table header 1 2 2 2 3 3 3" xfId="7741" xr:uid="{00000000-0005-0000-0000-0000C9020000}"/>
    <cellStyle name="control table header 1 2 2 2 3 3 4" xfId="7742" xr:uid="{00000000-0005-0000-0000-0000CA020000}"/>
    <cellStyle name="control table header 1 2 2 2 3 4" xfId="7743" xr:uid="{00000000-0005-0000-0000-0000CB020000}"/>
    <cellStyle name="control table header 1 2 2 2 30" xfId="311" xr:uid="{00000000-0005-0000-0000-0000CC020000}"/>
    <cellStyle name="control table header 1 2 2 2 30 2" xfId="7744" xr:uid="{00000000-0005-0000-0000-0000CD020000}"/>
    <cellStyle name="control table header 1 2 2 2 30 2 2" xfId="7745" xr:uid="{00000000-0005-0000-0000-0000CE020000}"/>
    <cellStyle name="control table header 1 2 2 2 30 2 3" xfId="7746" xr:uid="{00000000-0005-0000-0000-0000CF020000}"/>
    <cellStyle name="control table header 1 2 2 2 30 2 4" xfId="7747" xr:uid="{00000000-0005-0000-0000-0000D0020000}"/>
    <cellStyle name="control table header 1 2 2 2 30 3" xfId="7748" xr:uid="{00000000-0005-0000-0000-0000D1020000}"/>
    <cellStyle name="control table header 1 2 2 2 30 3 2" xfId="7749" xr:uid="{00000000-0005-0000-0000-0000D2020000}"/>
    <cellStyle name="control table header 1 2 2 2 30 3 3" xfId="7750" xr:uid="{00000000-0005-0000-0000-0000D3020000}"/>
    <cellStyle name="control table header 1 2 2 2 30 3 4" xfId="7751" xr:uid="{00000000-0005-0000-0000-0000D4020000}"/>
    <cellStyle name="control table header 1 2 2 2 30 4" xfId="7752" xr:uid="{00000000-0005-0000-0000-0000D5020000}"/>
    <cellStyle name="control table header 1 2 2 2 31" xfId="312" xr:uid="{00000000-0005-0000-0000-0000D6020000}"/>
    <cellStyle name="control table header 1 2 2 2 31 2" xfId="7753" xr:uid="{00000000-0005-0000-0000-0000D7020000}"/>
    <cellStyle name="control table header 1 2 2 2 31 2 2" xfId="7754" xr:uid="{00000000-0005-0000-0000-0000D8020000}"/>
    <cellStyle name="control table header 1 2 2 2 31 2 3" xfId="7755" xr:uid="{00000000-0005-0000-0000-0000D9020000}"/>
    <cellStyle name="control table header 1 2 2 2 31 2 4" xfId="7756" xr:uid="{00000000-0005-0000-0000-0000DA020000}"/>
    <cellStyle name="control table header 1 2 2 2 31 3" xfId="7757" xr:uid="{00000000-0005-0000-0000-0000DB020000}"/>
    <cellStyle name="control table header 1 2 2 2 31 3 2" xfId="7758" xr:uid="{00000000-0005-0000-0000-0000DC020000}"/>
    <cellStyle name="control table header 1 2 2 2 31 3 3" xfId="7759" xr:uid="{00000000-0005-0000-0000-0000DD020000}"/>
    <cellStyle name="control table header 1 2 2 2 31 3 4" xfId="7760" xr:uid="{00000000-0005-0000-0000-0000DE020000}"/>
    <cellStyle name="control table header 1 2 2 2 31 4" xfId="7761" xr:uid="{00000000-0005-0000-0000-0000DF020000}"/>
    <cellStyle name="control table header 1 2 2 2 32" xfId="313" xr:uid="{00000000-0005-0000-0000-0000E0020000}"/>
    <cellStyle name="control table header 1 2 2 2 32 2" xfId="7762" xr:uid="{00000000-0005-0000-0000-0000E1020000}"/>
    <cellStyle name="control table header 1 2 2 2 32 2 2" xfId="7763" xr:uid="{00000000-0005-0000-0000-0000E2020000}"/>
    <cellStyle name="control table header 1 2 2 2 32 2 3" xfId="7764" xr:uid="{00000000-0005-0000-0000-0000E3020000}"/>
    <cellStyle name="control table header 1 2 2 2 32 2 4" xfId="7765" xr:uid="{00000000-0005-0000-0000-0000E4020000}"/>
    <cellStyle name="control table header 1 2 2 2 32 3" xfId="7766" xr:uid="{00000000-0005-0000-0000-0000E5020000}"/>
    <cellStyle name="control table header 1 2 2 2 32 3 2" xfId="7767" xr:uid="{00000000-0005-0000-0000-0000E6020000}"/>
    <cellStyle name="control table header 1 2 2 2 32 3 3" xfId="7768" xr:uid="{00000000-0005-0000-0000-0000E7020000}"/>
    <cellStyle name="control table header 1 2 2 2 32 3 4" xfId="7769" xr:uid="{00000000-0005-0000-0000-0000E8020000}"/>
    <cellStyle name="control table header 1 2 2 2 32 4" xfId="7770" xr:uid="{00000000-0005-0000-0000-0000E9020000}"/>
    <cellStyle name="control table header 1 2 2 2 33" xfId="314" xr:uid="{00000000-0005-0000-0000-0000EA020000}"/>
    <cellStyle name="control table header 1 2 2 2 33 2" xfId="7771" xr:uid="{00000000-0005-0000-0000-0000EB020000}"/>
    <cellStyle name="control table header 1 2 2 2 33 2 2" xfId="7772" xr:uid="{00000000-0005-0000-0000-0000EC020000}"/>
    <cellStyle name="control table header 1 2 2 2 33 2 3" xfId="7773" xr:uid="{00000000-0005-0000-0000-0000ED020000}"/>
    <cellStyle name="control table header 1 2 2 2 33 2 4" xfId="7774" xr:uid="{00000000-0005-0000-0000-0000EE020000}"/>
    <cellStyle name="control table header 1 2 2 2 33 3" xfId="7775" xr:uid="{00000000-0005-0000-0000-0000EF020000}"/>
    <cellStyle name="control table header 1 2 2 2 33 3 2" xfId="7776" xr:uid="{00000000-0005-0000-0000-0000F0020000}"/>
    <cellStyle name="control table header 1 2 2 2 33 3 3" xfId="7777" xr:uid="{00000000-0005-0000-0000-0000F1020000}"/>
    <cellStyle name="control table header 1 2 2 2 33 3 4" xfId="7778" xr:uid="{00000000-0005-0000-0000-0000F2020000}"/>
    <cellStyle name="control table header 1 2 2 2 33 4" xfId="7779" xr:uid="{00000000-0005-0000-0000-0000F3020000}"/>
    <cellStyle name="control table header 1 2 2 2 34" xfId="315" xr:uid="{00000000-0005-0000-0000-0000F4020000}"/>
    <cellStyle name="control table header 1 2 2 2 34 2" xfId="7780" xr:uid="{00000000-0005-0000-0000-0000F5020000}"/>
    <cellStyle name="control table header 1 2 2 2 34 2 2" xfId="7781" xr:uid="{00000000-0005-0000-0000-0000F6020000}"/>
    <cellStyle name="control table header 1 2 2 2 34 2 3" xfId="7782" xr:uid="{00000000-0005-0000-0000-0000F7020000}"/>
    <cellStyle name="control table header 1 2 2 2 34 2 4" xfId="7783" xr:uid="{00000000-0005-0000-0000-0000F8020000}"/>
    <cellStyle name="control table header 1 2 2 2 34 3" xfId="7784" xr:uid="{00000000-0005-0000-0000-0000F9020000}"/>
    <cellStyle name="control table header 1 2 2 2 34 3 2" xfId="7785" xr:uid="{00000000-0005-0000-0000-0000FA020000}"/>
    <cellStyle name="control table header 1 2 2 2 34 3 3" xfId="7786" xr:uid="{00000000-0005-0000-0000-0000FB020000}"/>
    <cellStyle name="control table header 1 2 2 2 34 3 4" xfId="7787" xr:uid="{00000000-0005-0000-0000-0000FC020000}"/>
    <cellStyle name="control table header 1 2 2 2 34 4" xfId="7788" xr:uid="{00000000-0005-0000-0000-0000FD020000}"/>
    <cellStyle name="control table header 1 2 2 2 35" xfId="316" xr:uid="{00000000-0005-0000-0000-0000FE020000}"/>
    <cellStyle name="control table header 1 2 2 2 35 2" xfId="7789" xr:uid="{00000000-0005-0000-0000-0000FF020000}"/>
    <cellStyle name="control table header 1 2 2 2 35 2 2" xfId="7790" xr:uid="{00000000-0005-0000-0000-000000030000}"/>
    <cellStyle name="control table header 1 2 2 2 35 2 3" xfId="7791" xr:uid="{00000000-0005-0000-0000-000001030000}"/>
    <cellStyle name="control table header 1 2 2 2 35 2 4" xfId="7792" xr:uid="{00000000-0005-0000-0000-000002030000}"/>
    <cellStyle name="control table header 1 2 2 2 35 3" xfId="7793" xr:uid="{00000000-0005-0000-0000-000003030000}"/>
    <cellStyle name="control table header 1 2 2 2 35 3 2" xfId="7794" xr:uid="{00000000-0005-0000-0000-000004030000}"/>
    <cellStyle name="control table header 1 2 2 2 35 3 3" xfId="7795" xr:uid="{00000000-0005-0000-0000-000005030000}"/>
    <cellStyle name="control table header 1 2 2 2 35 3 4" xfId="7796" xr:uid="{00000000-0005-0000-0000-000006030000}"/>
    <cellStyle name="control table header 1 2 2 2 35 4" xfId="7797" xr:uid="{00000000-0005-0000-0000-000007030000}"/>
    <cellStyle name="control table header 1 2 2 2 36" xfId="317" xr:uid="{00000000-0005-0000-0000-000008030000}"/>
    <cellStyle name="control table header 1 2 2 2 36 2" xfId="7798" xr:uid="{00000000-0005-0000-0000-000009030000}"/>
    <cellStyle name="control table header 1 2 2 2 36 2 2" xfId="7799" xr:uid="{00000000-0005-0000-0000-00000A030000}"/>
    <cellStyle name="control table header 1 2 2 2 36 2 3" xfId="7800" xr:uid="{00000000-0005-0000-0000-00000B030000}"/>
    <cellStyle name="control table header 1 2 2 2 36 2 4" xfId="7801" xr:uid="{00000000-0005-0000-0000-00000C030000}"/>
    <cellStyle name="control table header 1 2 2 2 36 3" xfId="7802" xr:uid="{00000000-0005-0000-0000-00000D030000}"/>
    <cellStyle name="control table header 1 2 2 2 36 3 2" xfId="7803" xr:uid="{00000000-0005-0000-0000-00000E030000}"/>
    <cellStyle name="control table header 1 2 2 2 36 3 3" xfId="7804" xr:uid="{00000000-0005-0000-0000-00000F030000}"/>
    <cellStyle name="control table header 1 2 2 2 36 3 4" xfId="7805" xr:uid="{00000000-0005-0000-0000-000010030000}"/>
    <cellStyle name="control table header 1 2 2 2 36 4" xfId="7806" xr:uid="{00000000-0005-0000-0000-000011030000}"/>
    <cellStyle name="control table header 1 2 2 2 37" xfId="318" xr:uid="{00000000-0005-0000-0000-000012030000}"/>
    <cellStyle name="control table header 1 2 2 2 37 2" xfId="7807" xr:uid="{00000000-0005-0000-0000-000013030000}"/>
    <cellStyle name="control table header 1 2 2 2 37 2 2" xfId="7808" xr:uid="{00000000-0005-0000-0000-000014030000}"/>
    <cellStyle name="control table header 1 2 2 2 37 2 3" xfId="7809" xr:uid="{00000000-0005-0000-0000-000015030000}"/>
    <cellStyle name="control table header 1 2 2 2 37 2 4" xfId="7810" xr:uid="{00000000-0005-0000-0000-000016030000}"/>
    <cellStyle name="control table header 1 2 2 2 37 3" xfId="7811" xr:uid="{00000000-0005-0000-0000-000017030000}"/>
    <cellStyle name="control table header 1 2 2 2 37 3 2" xfId="7812" xr:uid="{00000000-0005-0000-0000-000018030000}"/>
    <cellStyle name="control table header 1 2 2 2 37 3 3" xfId="7813" xr:uid="{00000000-0005-0000-0000-000019030000}"/>
    <cellStyle name="control table header 1 2 2 2 37 3 4" xfId="7814" xr:uid="{00000000-0005-0000-0000-00001A030000}"/>
    <cellStyle name="control table header 1 2 2 2 37 4" xfId="7815" xr:uid="{00000000-0005-0000-0000-00001B030000}"/>
    <cellStyle name="control table header 1 2 2 2 38" xfId="319" xr:uid="{00000000-0005-0000-0000-00001C030000}"/>
    <cellStyle name="control table header 1 2 2 2 38 2" xfId="7816" xr:uid="{00000000-0005-0000-0000-00001D030000}"/>
    <cellStyle name="control table header 1 2 2 2 38 2 2" xfId="7817" xr:uid="{00000000-0005-0000-0000-00001E030000}"/>
    <cellStyle name="control table header 1 2 2 2 38 2 3" xfId="7818" xr:uid="{00000000-0005-0000-0000-00001F030000}"/>
    <cellStyle name="control table header 1 2 2 2 38 2 4" xfId="7819" xr:uid="{00000000-0005-0000-0000-000020030000}"/>
    <cellStyle name="control table header 1 2 2 2 38 3" xfId="7820" xr:uid="{00000000-0005-0000-0000-000021030000}"/>
    <cellStyle name="control table header 1 2 2 2 38 3 2" xfId="7821" xr:uid="{00000000-0005-0000-0000-000022030000}"/>
    <cellStyle name="control table header 1 2 2 2 38 3 3" xfId="7822" xr:uid="{00000000-0005-0000-0000-000023030000}"/>
    <cellStyle name="control table header 1 2 2 2 38 3 4" xfId="7823" xr:uid="{00000000-0005-0000-0000-000024030000}"/>
    <cellStyle name="control table header 1 2 2 2 38 4" xfId="7824" xr:uid="{00000000-0005-0000-0000-000025030000}"/>
    <cellStyle name="control table header 1 2 2 2 39" xfId="320" xr:uid="{00000000-0005-0000-0000-000026030000}"/>
    <cellStyle name="control table header 1 2 2 2 39 2" xfId="7825" xr:uid="{00000000-0005-0000-0000-000027030000}"/>
    <cellStyle name="control table header 1 2 2 2 39 2 2" xfId="7826" xr:uid="{00000000-0005-0000-0000-000028030000}"/>
    <cellStyle name="control table header 1 2 2 2 39 2 3" xfId="7827" xr:uid="{00000000-0005-0000-0000-000029030000}"/>
    <cellStyle name="control table header 1 2 2 2 39 2 4" xfId="7828" xr:uid="{00000000-0005-0000-0000-00002A030000}"/>
    <cellStyle name="control table header 1 2 2 2 39 3" xfId="7829" xr:uid="{00000000-0005-0000-0000-00002B030000}"/>
    <cellStyle name="control table header 1 2 2 2 39 3 2" xfId="7830" xr:uid="{00000000-0005-0000-0000-00002C030000}"/>
    <cellStyle name="control table header 1 2 2 2 39 3 3" xfId="7831" xr:uid="{00000000-0005-0000-0000-00002D030000}"/>
    <cellStyle name="control table header 1 2 2 2 39 3 4" xfId="7832" xr:uid="{00000000-0005-0000-0000-00002E030000}"/>
    <cellStyle name="control table header 1 2 2 2 39 4" xfId="7833" xr:uid="{00000000-0005-0000-0000-00002F030000}"/>
    <cellStyle name="control table header 1 2 2 2 4" xfId="321" xr:uid="{00000000-0005-0000-0000-000030030000}"/>
    <cellStyle name="control table header 1 2 2 2 4 2" xfId="7834" xr:uid="{00000000-0005-0000-0000-000031030000}"/>
    <cellStyle name="control table header 1 2 2 2 4 2 2" xfId="7835" xr:uid="{00000000-0005-0000-0000-000032030000}"/>
    <cellStyle name="control table header 1 2 2 2 4 2 3" xfId="7836" xr:uid="{00000000-0005-0000-0000-000033030000}"/>
    <cellStyle name="control table header 1 2 2 2 4 2 4" xfId="7837" xr:uid="{00000000-0005-0000-0000-000034030000}"/>
    <cellStyle name="control table header 1 2 2 2 4 3" xfId="7838" xr:uid="{00000000-0005-0000-0000-000035030000}"/>
    <cellStyle name="control table header 1 2 2 2 4 3 2" xfId="7839" xr:uid="{00000000-0005-0000-0000-000036030000}"/>
    <cellStyle name="control table header 1 2 2 2 4 3 3" xfId="7840" xr:uid="{00000000-0005-0000-0000-000037030000}"/>
    <cellStyle name="control table header 1 2 2 2 4 3 4" xfId="7841" xr:uid="{00000000-0005-0000-0000-000038030000}"/>
    <cellStyle name="control table header 1 2 2 2 4 4" xfId="7842" xr:uid="{00000000-0005-0000-0000-000039030000}"/>
    <cellStyle name="control table header 1 2 2 2 40" xfId="322" xr:uid="{00000000-0005-0000-0000-00003A030000}"/>
    <cellStyle name="control table header 1 2 2 2 40 2" xfId="7843" xr:uid="{00000000-0005-0000-0000-00003B030000}"/>
    <cellStyle name="control table header 1 2 2 2 40 2 2" xfId="7844" xr:uid="{00000000-0005-0000-0000-00003C030000}"/>
    <cellStyle name="control table header 1 2 2 2 40 2 3" xfId="7845" xr:uid="{00000000-0005-0000-0000-00003D030000}"/>
    <cellStyle name="control table header 1 2 2 2 40 2 4" xfId="7846" xr:uid="{00000000-0005-0000-0000-00003E030000}"/>
    <cellStyle name="control table header 1 2 2 2 40 3" xfId="7847" xr:uid="{00000000-0005-0000-0000-00003F030000}"/>
    <cellStyle name="control table header 1 2 2 2 40 3 2" xfId="7848" xr:uid="{00000000-0005-0000-0000-000040030000}"/>
    <cellStyle name="control table header 1 2 2 2 40 3 3" xfId="7849" xr:uid="{00000000-0005-0000-0000-000041030000}"/>
    <cellStyle name="control table header 1 2 2 2 40 3 4" xfId="7850" xr:uid="{00000000-0005-0000-0000-000042030000}"/>
    <cellStyle name="control table header 1 2 2 2 40 4" xfId="7851" xr:uid="{00000000-0005-0000-0000-000043030000}"/>
    <cellStyle name="control table header 1 2 2 2 41" xfId="323" xr:uid="{00000000-0005-0000-0000-000044030000}"/>
    <cellStyle name="control table header 1 2 2 2 41 2" xfId="7852" xr:uid="{00000000-0005-0000-0000-000045030000}"/>
    <cellStyle name="control table header 1 2 2 2 41 2 2" xfId="7853" xr:uid="{00000000-0005-0000-0000-000046030000}"/>
    <cellStyle name="control table header 1 2 2 2 41 2 3" xfId="7854" xr:uid="{00000000-0005-0000-0000-000047030000}"/>
    <cellStyle name="control table header 1 2 2 2 41 2 4" xfId="7855" xr:uid="{00000000-0005-0000-0000-000048030000}"/>
    <cellStyle name="control table header 1 2 2 2 41 3" xfId="7856" xr:uid="{00000000-0005-0000-0000-000049030000}"/>
    <cellStyle name="control table header 1 2 2 2 41 3 2" xfId="7857" xr:uid="{00000000-0005-0000-0000-00004A030000}"/>
    <cellStyle name="control table header 1 2 2 2 41 3 3" xfId="7858" xr:uid="{00000000-0005-0000-0000-00004B030000}"/>
    <cellStyle name="control table header 1 2 2 2 41 3 4" xfId="7859" xr:uid="{00000000-0005-0000-0000-00004C030000}"/>
    <cellStyle name="control table header 1 2 2 2 41 4" xfId="7860" xr:uid="{00000000-0005-0000-0000-00004D030000}"/>
    <cellStyle name="control table header 1 2 2 2 42" xfId="324" xr:uid="{00000000-0005-0000-0000-00004E030000}"/>
    <cellStyle name="control table header 1 2 2 2 42 2" xfId="7861" xr:uid="{00000000-0005-0000-0000-00004F030000}"/>
    <cellStyle name="control table header 1 2 2 2 42 2 2" xfId="7862" xr:uid="{00000000-0005-0000-0000-000050030000}"/>
    <cellStyle name="control table header 1 2 2 2 42 2 3" xfId="7863" xr:uid="{00000000-0005-0000-0000-000051030000}"/>
    <cellStyle name="control table header 1 2 2 2 42 2 4" xfId="7864" xr:uid="{00000000-0005-0000-0000-000052030000}"/>
    <cellStyle name="control table header 1 2 2 2 42 3" xfId="7865" xr:uid="{00000000-0005-0000-0000-000053030000}"/>
    <cellStyle name="control table header 1 2 2 2 42 3 2" xfId="7866" xr:uid="{00000000-0005-0000-0000-000054030000}"/>
    <cellStyle name="control table header 1 2 2 2 42 3 3" xfId="7867" xr:uid="{00000000-0005-0000-0000-000055030000}"/>
    <cellStyle name="control table header 1 2 2 2 42 3 4" xfId="7868" xr:uid="{00000000-0005-0000-0000-000056030000}"/>
    <cellStyle name="control table header 1 2 2 2 42 4" xfId="7869" xr:uid="{00000000-0005-0000-0000-000057030000}"/>
    <cellStyle name="control table header 1 2 2 2 43" xfId="325" xr:uid="{00000000-0005-0000-0000-000058030000}"/>
    <cellStyle name="control table header 1 2 2 2 43 2" xfId="7870" xr:uid="{00000000-0005-0000-0000-000059030000}"/>
    <cellStyle name="control table header 1 2 2 2 43 2 2" xfId="7871" xr:uid="{00000000-0005-0000-0000-00005A030000}"/>
    <cellStyle name="control table header 1 2 2 2 43 2 3" xfId="7872" xr:uid="{00000000-0005-0000-0000-00005B030000}"/>
    <cellStyle name="control table header 1 2 2 2 43 2 4" xfId="7873" xr:uid="{00000000-0005-0000-0000-00005C030000}"/>
    <cellStyle name="control table header 1 2 2 2 43 3" xfId="7874" xr:uid="{00000000-0005-0000-0000-00005D030000}"/>
    <cellStyle name="control table header 1 2 2 2 43 3 2" xfId="7875" xr:uid="{00000000-0005-0000-0000-00005E030000}"/>
    <cellStyle name="control table header 1 2 2 2 43 3 3" xfId="7876" xr:uid="{00000000-0005-0000-0000-00005F030000}"/>
    <cellStyle name="control table header 1 2 2 2 43 3 4" xfId="7877" xr:uid="{00000000-0005-0000-0000-000060030000}"/>
    <cellStyle name="control table header 1 2 2 2 43 4" xfId="7878" xr:uid="{00000000-0005-0000-0000-000061030000}"/>
    <cellStyle name="control table header 1 2 2 2 44" xfId="326" xr:uid="{00000000-0005-0000-0000-000062030000}"/>
    <cellStyle name="control table header 1 2 2 2 44 2" xfId="7879" xr:uid="{00000000-0005-0000-0000-000063030000}"/>
    <cellStyle name="control table header 1 2 2 2 44 2 2" xfId="7880" xr:uid="{00000000-0005-0000-0000-000064030000}"/>
    <cellStyle name="control table header 1 2 2 2 44 2 3" xfId="7881" xr:uid="{00000000-0005-0000-0000-000065030000}"/>
    <cellStyle name="control table header 1 2 2 2 44 2 4" xfId="7882" xr:uid="{00000000-0005-0000-0000-000066030000}"/>
    <cellStyle name="control table header 1 2 2 2 44 3" xfId="7883" xr:uid="{00000000-0005-0000-0000-000067030000}"/>
    <cellStyle name="control table header 1 2 2 2 44 3 2" xfId="7884" xr:uid="{00000000-0005-0000-0000-000068030000}"/>
    <cellStyle name="control table header 1 2 2 2 44 3 3" xfId="7885" xr:uid="{00000000-0005-0000-0000-000069030000}"/>
    <cellStyle name="control table header 1 2 2 2 44 3 4" xfId="7886" xr:uid="{00000000-0005-0000-0000-00006A030000}"/>
    <cellStyle name="control table header 1 2 2 2 44 4" xfId="7887" xr:uid="{00000000-0005-0000-0000-00006B030000}"/>
    <cellStyle name="control table header 1 2 2 2 45" xfId="7888" xr:uid="{00000000-0005-0000-0000-00006C030000}"/>
    <cellStyle name="control table header 1 2 2 2 45 2" xfId="7889" xr:uid="{00000000-0005-0000-0000-00006D030000}"/>
    <cellStyle name="control table header 1 2 2 2 45 3" xfId="7890" xr:uid="{00000000-0005-0000-0000-00006E030000}"/>
    <cellStyle name="control table header 1 2 2 2 45 4" xfId="7891" xr:uid="{00000000-0005-0000-0000-00006F030000}"/>
    <cellStyle name="control table header 1 2 2 2 46" xfId="7892" xr:uid="{00000000-0005-0000-0000-000070030000}"/>
    <cellStyle name="control table header 1 2 2 2 46 2" xfId="7893" xr:uid="{00000000-0005-0000-0000-000071030000}"/>
    <cellStyle name="control table header 1 2 2 2 46 3" xfId="7894" xr:uid="{00000000-0005-0000-0000-000072030000}"/>
    <cellStyle name="control table header 1 2 2 2 46 4" xfId="7895" xr:uid="{00000000-0005-0000-0000-000073030000}"/>
    <cellStyle name="control table header 1 2 2 2 47" xfId="7896" xr:uid="{00000000-0005-0000-0000-000074030000}"/>
    <cellStyle name="control table header 1 2 2 2 47 2" xfId="7897" xr:uid="{00000000-0005-0000-0000-000075030000}"/>
    <cellStyle name="control table header 1 2 2 2 47 3" xfId="7898" xr:uid="{00000000-0005-0000-0000-000076030000}"/>
    <cellStyle name="control table header 1 2 2 2 47 4" xfId="7899" xr:uid="{00000000-0005-0000-0000-000077030000}"/>
    <cellStyle name="control table header 1 2 2 2 48" xfId="7900" xr:uid="{00000000-0005-0000-0000-000078030000}"/>
    <cellStyle name="control table header 1 2 2 2 5" xfId="327" xr:uid="{00000000-0005-0000-0000-000079030000}"/>
    <cellStyle name="control table header 1 2 2 2 5 2" xfId="7901" xr:uid="{00000000-0005-0000-0000-00007A030000}"/>
    <cellStyle name="control table header 1 2 2 2 5 2 2" xfId="7902" xr:uid="{00000000-0005-0000-0000-00007B030000}"/>
    <cellStyle name="control table header 1 2 2 2 5 2 3" xfId="7903" xr:uid="{00000000-0005-0000-0000-00007C030000}"/>
    <cellStyle name="control table header 1 2 2 2 5 2 4" xfId="7904" xr:uid="{00000000-0005-0000-0000-00007D030000}"/>
    <cellStyle name="control table header 1 2 2 2 5 3" xfId="7905" xr:uid="{00000000-0005-0000-0000-00007E030000}"/>
    <cellStyle name="control table header 1 2 2 2 5 3 2" xfId="7906" xr:uid="{00000000-0005-0000-0000-00007F030000}"/>
    <cellStyle name="control table header 1 2 2 2 5 3 3" xfId="7907" xr:uid="{00000000-0005-0000-0000-000080030000}"/>
    <cellStyle name="control table header 1 2 2 2 5 3 4" xfId="7908" xr:uid="{00000000-0005-0000-0000-000081030000}"/>
    <cellStyle name="control table header 1 2 2 2 5 4" xfId="7909" xr:uid="{00000000-0005-0000-0000-000082030000}"/>
    <cellStyle name="control table header 1 2 2 2 6" xfId="328" xr:uid="{00000000-0005-0000-0000-000083030000}"/>
    <cellStyle name="control table header 1 2 2 2 6 2" xfId="7910" xr:uid="{00000000-0005-0000-0000-000084030000}"/>
    <cellStyle name="control table header 1 2 2 2 6 2 2" xfId="7911" xr:uid="{00000000-0005-0000-0000-000085030000}"/>
    <cellStyle name="control table header 1 2 2 2 6 2 3" xfId="7912" xr:uid="{00000000-0005-0000-0000-000086030000}"/>
    <cellStyle name="control table header 1 2 2 2 6 2 4" xfId="7913" xr:uid="{00000000-0005-0000-0000-000087030000}"/>
    <cellStyle name="control table header 1 2 2 2 6 3" xfId="7914" xr:uid="{00000000-0005-0000-0000-000088030000}"/>
    <cellStyle name="control table header 1 2 2 2 6 3 2" xfId="7915" xr:uid="{00000000-0005-0000-0000-000089030000}"/>
    <cellStyle name="control table header 1 2 2 2 6 3 3" xfId="7916" xr:uid="{00000000-0005-0000-0000-00008A030000}"/>
    <cellStyle name="control table header 1 2 2 2 6 3 4" xfId="7917" xr:uid="{00000000-0005-0000-0000-00008B030000}"/>
    <cellStyle name="control table header 1 2 2 2 6 4" xfId="7918" xr:uid="{00000000-0005-0000-0000-00008C030000}"/>
    <cellStyle name="control table header 1 2 2 2 7" xfId="329" xr:uid="{00000000-0005-0000-0000-00008D030000}"/>
    <cellStyle name="control table header 1 2 2 2 7 2" xfId="7919" xr:uid="{00000000-0005-0000-0000-00008E030000}"/>
    <cellStyle name="control table header 1 2 2 2 7 2 2" xfId="7920" xr:uid="{00000000-0005-0000-0000-00008F030000}"/>
    <cellStyle name="control table header 1 2 2 2 7 2 3" xfId="7921" xr:uid="{00000000-0005-0000-0000-000090030000}"/>
    <cellStyle name="control table header 1 2 2 2 7 2 4" xfId="7922" xr:uid="{00000000-0005-0000-0000-000091030000}"/>
    <cellStyle name="control table header 1 2 2 2 7 3" xfId="7923" xr:uid="{00000000-0005-0000-0000-000092030000}"/>
    <cellStyle name="control table header 1 2 2 2 7 3 2" xfId="7924" xr:uid="{00000000-0005-0000-0000-000093030000}"/>
    <cellStyle name="control table header 1 2 2 2 7 3 3" xfId="7925" xr:uid="{00000000-0005-0000-0000-000094030000}"/>
    <cellStyle name="control table header 1 2 2 2 7 3 4" xfId="7926" xr:uid="{00000000-0005-0000-0000-000095030000}"/>
    <cellStyle name="control table header 1 2 2 2 7 4" xfId="7927" xr:uid="{00000000-0005-0000-0000-000096030000}"/>
    <cellStyle name="control table header 1 2 2 2 8" xfId="330" xr:uid="{00000000-0005-0000-0000-000097030000}"/>
    <cellStyle name="control table header 1 2 2 2 8 2" xfId="7928" xr:uid="{00000000-0005-0000-0000-000098030000}"/>
    <cellStyle name="control table header 1 2 2 2 8 2 2" xfId="7929" xr:uid="{00000000-0005-0000-0000-000099030000}"/>
    <cellStyle name="control table header 1 2 2 2 8 2 3" xfId="7930" xr:uid="{00000000-0005-0000-0000-00009A030000}"/>
    <cellStyle name="control table header 1 2 2 2 8 2 4" xfId="7931" xr:uid="{00000000-0005-0000-0000-00009B030000}"/>
    <cellStyle name="control table header 1 2 2 2 8 3" xfId="7932" xr:uid="{00000000-0005-0000-0000-00009C030000}"/>
    <cellStyle name="control table header 1 2 2 2 8 3 2" xfId="7933" xr:uid="{00000000-0005-0000-0000-00009D030000}"/>
    <cellStyle name="control table header 1 2 2 2 8 3 3" xfId="7934" xr:uid="{00000000-0005-0000-0000-00009E030000}"/>
    <cellStyle name="control table header 1 2 2 2 8 3 4" xfId="7935" xr:uid="{00000000-0005-0000-0000-00009F030000}"/>
    <cellStyle name="control table header 1 2 2 2 8 4" xfId="7936" xr:uid="{00000000-0005-0000-0000-0000A0030000}"/>
    <cellStyle name="control table header 1 2 2 2 9" xfId="331" xr:uid="{00000000-0005-0000-0000-0000A1030000}"/>
    <cellStyle name="control table header 1 2 2 2 9 2" xfId="7937" xr:uid="{00000000-0005-0000-0000-0000A2030000}"/>
    <cellStyle name="control table header 1 2 2 2 9 2 2" xfId="7938" xr:uid="{00000000-0005-0000-0000-0000A3030000}"/>
    <cellStyle name="control table header 1 2 2 2 9 2 3" xfId="7939" xr:uid="{00000000-0005-0000-0000-0000A4030000}"/>
    <cellStyle name="control table header 1 2 2 2 9 2 4" xfId="7940" xr:uid="{00000000-0005-0000-0000-0000A5030000}"/>
    <cellStyle name="control table header 1 2 2 2 9 3" xfId="7941" xr:uid="{00000000-0005-0000-0000-0000A6030000}"/>
    <cellStyle name="control table header 1 2 2 2 9 3 2" xfId="7942" xr:uid="{00000000-0005-0000-0000-0000A7030000}"/>
    <cellStyle name="control table header 1 2 2 2 9 3 3" xfId="7943" xr:uid="{00000000-0005-0000-0000-0000A8030000}"/>
    <cellStyle name="control table header 1 2 2 2 9 3 4" xfId="7944" xr:uid="{00000000-0005-0000-0000-0000A9030000}"/>
    <cellStyle name="control table header 1 2 2 2 9 4" xfId="7945" xr:uid="{00000000-0005-0000-0000-0000AA030000}"/>
    <cellStyle name="control table header 1 2 2 20" xfId="332" xr:uid="{00000000-0005-0000-0000-0000AB030000}"/>
    <cellStyle name="control table header 1 2 2 20 2" xfId="7946" xr:uid="{00000000-0005-0000-0000-0000AC030000}"/>
    <cellStyle name="control table header 1 2 2 20 2 2" xfId="7947" xr:uid="{00000000-0005-0000-0000-0000AD030000}"/>
    <cellStyle name="control table header 1 2 2 20 2 3" xfId="7948" xr:uid="{00000000-0005-0000-0000-0000AE030000}"/>
    <cellStyle name="control table header 1 2 2 20 2 4" xfId="7949" xr:uid="{00000000-0005-0000-0000-0000AF030000}"/>
    <cellStyle name="control table header 1 2 2 20 3" xfId="7950" xr:uid="{00000000-0005-0000-0000-0000B0030000}"/>
    <cellStyle name="control table header 1 2 2 20 3 2" xfId="7951" xr:uid="{00000000-0005-0000-0000-0000B1030000}"/>
    <cellStyle name="control table header 1 2 2 20 3 3" xfId="7952" xr:uid="{00000000-0005-0000-0000-0000B2030000}"/>
    <cellStyle name="control table header 1 2 2 20 3 4" xfId="7953" xr:uid="{00000000-0005-0000-0000-0000B3030000}"/>
    <cellStyle name="control table header 1 2 2 20 4" xfId="7954" xr:uid="{00000000-0005-0000-0000-0000B4030000}"/>
    <cellStyle name="control table header 1 2 2 21" xfId="333" xr:uid="{00000000-0005-0000-0000-0000B5030000}"/>
    <cellStyle name="control table header 1 2 2 21 2" xfId="7955" xr:uid="{00000000-0005-0000-0000-0000B6030000}"/>
    <cellStyle name="control table header 1 2 2 21 2 2" xfId="7956" xr:uid="{00000000-0005-0000-0000-0000B7030000}"/>
    <cellStyle name="control table header 1 2 2 21 2 3" xfId="7957" xr:uid="{00000000-0005-0000-0000-0000B8030000}"/>
    <cellStyle name="control table header 1 2 2 21 2 4" xfId="7958" xr:uid="{00000000-0005-0000-0000-0000B9030000}"/>
    <cellStyle name="control table header 1 2 2 21 3" xfId="7959" xr:uid="{00000000-0005-0000-0000-0000BA030000}"/>
    <cellStyle name="control table header 1 2 2 21 3 2" xfId="7960" xr:uid="{00000000-0005-0000-0000-0000BB030000}"/>
    <cellStyle name="control table header 1 2 2 21 3 3" xfId="7961" xr:uid="{00000000-0005-0000-0000-0000BC030000}"/>
    <cellStyle name="control table header 1 2 2 21 3 4" xfId="7962" xr:uid="{00000000-0005-0000-0000-0000BD030000}"/>
    <cellStyle name="control table header 1 2 2 21 4" xfId="7963" xr:uid="{00000000-0005-0000-0000-0000BE030000}"/>
    <cellStyle name="control table header 1 2 2 22" xfId="334" xr:uid="{00000000-0005-0000-0000-0000BF030000}"/>
    <cellStyle name="control table header 1 2 2 22 2" xfId="7964" xr:uid="{00000000-0005-0000-0000-0000C0030000}"/>
    <cellStyle name="control table header 1 2 2 22 2 2" xfId="7965" xr:uid="{00000000-0005-0000-0000-0000C1030000}"/>
    <cellStyle name="control table header 1 2 2 22 2 3" xfId="7966" xr:uid="{00000000-0005-0000-0000-0000C2030000}"/>
    <cellStyle name="control table header 1 2 2 22 2 4" xfId="7967" xr:uid="{00000000-0005-0000-0000-0000C3030000}"/>
    <cellStyle name="control table header 1 2 2 22 3" xfId="7968" xr:uid="{00000000-0005-0000-0000-0000C4030000}"/>
    <cellStyle name="control table header 1 2 2 22 3 2" xfId="7969" xr:uid="{00000000-0005-0000-0000-0000C5030000}"/>
    <cellStyle name="control table header 1 2 2 22 3 3" xfId="7970" xr:uid="{00000000-0005-0000-0000-0000C6030000}"/>
    <cellStyle name="control table header 1 2 2 22 3 4" xfId="7971" xr:uid="{00000000-0005-0000-0000-0000C7030000}"/>
    <cellStyle name="control table header 1 2 2 22 4" xfId="7972" xr:uid="{00000000-0005-0000-0000-0000C8030000}"/>
    <cellStyle name="control table header 1 2 2 23" xfId="335" xr:uid="{00000000-0005-0000-0000-0000C9030000}"/>
    <cellStyle name="control table header 1 2 2 23 2" xfId="7973" xr:uid="{00000000-0005-0000-0000-0000CA030000}"/>
    <cellStyle name="control table header 1 2 2 23 2 2" xfId="7974" xr:uid="{00000000-0005-0000-0000-0000CB030000}"/>
    <cellStyle name="control table header 1 2 2 23 2 3" xfId="7975" xr:uid="{00000000-0005-0000-0000-0000CC030000}"/>
    <cellStyle name="control table header 1 2 2 23 2 4" xfId="7976" xr:uid="{00000000-0005-0000-0000-0000CD030000}"/>
    <cellStyle name="control table header 1 2 2 23 3" xfId="7977" xr:uid="{00000000-0005-0000-0000-0000CE030000}"/>
    <cellStyle name="control table header 1 2 2 23 3 2" xfId="7978" xr:uid="{00000000-0005-0000-0000-0000CF030000}"/>
    <cellStyle name="control table header 1 2 2 23 3 3" xfId="7979" xr:uid="{00000000-0005-0000-0000-0000D0030000}"/>
    <cellStyle name="control table header 1 2 2 23 3 4" xfId="7980" xr:uid="{00000000-0005-0000-0000-0000D1030000}"/>
    <cellStyle name="control table header 1 2 2 23 4" xfId="7981" xr:uid="{00000000-0005-0000-0000-0000D2030000}"/>
    <cellStyle name="control table header 1 2 2 24" xfId="336" xr:uid="{00000000-0005-0000-0000-0000D3030000}"/>
    <cellStyle name="control table header 1 2 2 24 2" xfId="7982" xr:uid="{00000000-0005-0000-0000-0000D4030000}"/>
    <cellStyle name="control table header 1 2 2 24 2 2" xfId="7983" xr:uid="{00000000-0005-0000-0000-0000D5030000}"/>
    <cellStyle name="control table header 1 2 2 24 2 3" xfId="7984" xr:uid="{00000000-0005-0000-0000-0000D6030000}"/>
    <cellStyle name="control table header 1 2 2 24 2 4" xfId="7985" xr:uid="{00000000-0005-0000-0000-0000D7030000}"/>
    <cellStyle name="control table header 1 2 2 24 3" xfId="7986" xr:uid="{00000000-0005-0000-0000-0000D8030000}"/>
    <cellStyle name="control table header 1 2 2 24 3 2" xfId="7987" xr:uid="{00000000-0005-0000-0000-0000D9030000}"/>
    <cellStyle name="control table header 1 2 2 24 3 3" xfId="7988" xr:uid="{00000000-0005-0000-0000-0000DA030000}"/>
    <cellStyle name="control table header 1 2 2 24 3 4" xfId="7989" xr:uid="{00000000-0005-0000-0000-0000DB030000}"/>
    <cellStyle name="control table header 1 2 2 24 4" xfId="7990" xr:uid="{00000000-0005-0000-0000-0000DC030000}"/>
    <cellStyle name="control table header 1 2 2 25" xfId="337" xr:uid="{00000000-0005-0000-0000-0000DD030000}"/>
    <cellStyle name="control table header 1 2 2 25 2" xfId="7991" xr:uid="{00000000-0005-0000-0000-0000DE030000}"/>
    <cellStyle name="control table header 1 2 2 25 2 2" xfId="7992" xr:uid="{00000000-0005-0000-0000-0000DF030000}"/>
    <cellStyle name="control table header 1 2 2 25 2 3" xfId="7993" xr:uid="{00000000-0005-0000-0000-0000E0030000}"/>
    <cellStyle name="control table header 1 2 2 25 2 4" xfId="7994" xr:uid="{00000000-0005-0000-0000-0000E1030000}"/>
    <cellStyle name="control table header 1 2 2 25 3" xfId="7995" xr:uid="{00000000-0005-0000-0000-0000E2030000}"/>
    <cellStyle name="control table header 1 2 2 25 3 2" xfId="7996" xr:uid="{00000000-0005-0000-0000-0000E3030000}"/>
    <cellStyle name="control table header 1 2 2 25 3 3" xfId="7997" xr:uid="{00000000-0005-0000-0000-0000E4030000}"/>
    <cellStyle name="control table header 1 2 2 25 3 4" xfId="7998" xr:uid="{00000000-0005-0000-0000-0000E5030000}"/>
    <cellStyle name="control table header 1 2 2 25 4" xfId="7999" xr:uid="{00000000-0005-0000-0000-0000E6030000}"/>
    <cellStyle name="control table header 1 2 2 26" xfId="338" xr:uid="{00000000-0005-0000-0000-0000E7030000}"/>
    <cellStyle name="control table header 1 2 2 26 2" xfId="8000" xr:uid="{00000000-0005-0000-0000-0000E8030000}"/>
    <cellStyle name="control table header 1 2 2 26 2 2" xfId="8001" xr:uid="{00000000-0005-0000-0000-0000E9030000}"/>
    <cellStyle name="control table header 1 2 2 26 2 3" xfId="8002" xr:uid="{00000000-0005-0000-0000-0000EA030000}"/>
    <cellStyle name="control table header 1 2 2 26 2 4" xfId="8003" xr:uid="{00000000-0005-0000-0000-0000EB030000}"/>
    <cellStyle name="control table header 1 2 2 26 3" xfId="8004" xr:uid="{00000000-0005-0000-0000-0000EC030000}"/>
    <cellStyle name="control table header 1 2 2 26 3 2" xfId="8005" xr:uid="{00000000-0005-0000-0000-0000ED030000}"/>
    <cellStyle name="control table header 1 2 2 26 3 3" xfId="8006" xr:uid="{00000000-0005-0000-0000-0000EE030000}"/>
    <cellStyle name="control table header 1 2 2 26 3 4" xfId="8007" xr:uid="{00000000-0005-0000-0000-0000EF030000}"/>
    <cellStyle name="control table header 1 2 2 26 4" xfId="8008" xr:uid="{00000000-0005-0000-0000-0000F0030000}"/>
    <cellStyle name="control table header 1 2 2 27" xfId="339" xr:uid="{00000000-0005-0000-0000-0000F1030000}"/>
    <cellStyle name="control table header 1 2 2 27 2" xfId="8009" xr:uid="{00000000-0005-0000-0000-0000F2030000}"/>
    <cellStyle name="control table header 1 2 2 27 2 2" xfId="8010" xr:uid="{00000000-0005-0000-0000-0000F3030000}"/>
    <cellStyle name="control table header 1 2 2 27 2 3" xfId="8011" xr:uid="{00000000-0005-0000-0000-0000F4030000}"/>
    <cellStyle name="control table header 1 2 2 27 2 4" xfId="8012" xr:uid="{00000000-0005-0000-0000-0000F5030000}"/>
    <cellStyle name="control table header 1 2 2 27 3" xfId="8013" xr:uid="{00000000-0005-0000-0000-0000F6030000}"/>
    <cellStyle name="control table header 1 2 2 27 3 2" xfId="8014" xr:uid="{00000000-0005-0000-0000-0000F7030000}"/>
    <cellStyle name="control table header 1 2 2 27 3 3" xfId="8015" xr:uid="{00000000-0005-0000-0000-0000F8030000}"/>
    <cellStyle name="control table header 1 2 2 27 3 4" xfId="8016" xr:uid="{00000000-0005-0000-0000-0000F9030000}"/>
    <cellStyle name="control table header 1 2 2 27 4" xfId="8017" xr:uid="{00000000-0005-0000-0000-0000FA030000}"/>
    <cellStyle name="control table header 1 2 2 28" xfId="340" xr:uid="{00000000-0005-0000-0000-0000FB030000}"/>
    <cellStyle name="control table header 1 2 2 28 2" xfId="8018" xr:uid="{00000000-0005-0000-0000-0000FC030000}"/>
    <cellStyle name="control table header 1 2 2 28 2 2" xfId="8019" xr:uid="{00000000-0005-0000-0000-0000FD030000}"/>
    <cellStyle name="control table header 1 2 2 28 2 3" xfId="8020" xr:uid="{00000000-0005-0000-0000-0000FE030000}"/>
    <cellStyle name="control table header 1 2 2 28 2 4" xfId="8021" xr:uid="{00000000-0005-0000-0000-0000FF030000}"/>
    <cellStyle name="control table header 1 2 2 28 3" xfId="8022" xr:uid="{00000000-0005-0000-0000-000000040000}"/>
    <cellStyle name="control table header 1 2 2 28 3 2" xfId="8023" xr:uid="{00000000-0005-0000-0000-000001040000}"/>
    <cellStyle name="control table header 1 2 2 28 3 3" xfId="8024" xr:uid="{00000000-0005-0000-0000-000002040000}"/>
    <cellStyle name="control table header 1 2 2 28 3 4" xfId="8025" xr:uid="{00000000-0005-0000-0000-000003040000}"/>
    <cellStyle name="control table header 1 2 2 28 4" xfId="8026" xr:uid="{00000000-0005-0000-0000-000004040000}"/>
    <cellStyle name="control table header 1 2 2 29" xfId="341" xr:uid="{00000000-0005-0000-0000-000005040000}"/>
    <cellStyle name="control table header 1 2 2 29 2" xfId="8027" xr:uid="{00000000-0005-0000-0000-000006040000}"/>
    <cellStyle name="control table header 1 2 2 29 2 2" xfId="8028" xr:uid="{00000000-0005-0000-0000-000007040000}"/>
    <cellStyle name="control table header 1 2 2 29 2 3" xfId="8029" xr:uid="{00000000-0005-0000-0000-000008040000}"/>
    <cellStyle name="control table header 1 2 2 29 2 4" xfId="8030" xr:uid="{00000000-0005-0000-0000-000009040000}"/>
    <cellStyle name="control table header 1 2 2 29 3" xfId="8031" xr:uid="{00000000-0005-0000-0000-00000A040000}"/>
    <cellStyle name="control table header 1 2 2 29 3 2" xfId="8032" xr:uid="{00000000-0005-0000-0000-00000B040000}"/>
    <cellStyle name="control table header 1 2 2 29 3 3" xfId="8033" xr:uid="{00000000-0005-0000-0000-00000C040000}"/>
    <cellStyle name="control table header 1 2 2 29 3 4" xfId="8034" xr:uid="{00000000-0005-0000-0000-00000D040000}"/>
    <cellStyle name="control table header 1 2 2 29 4" xfId="8035" xr:uid="{00000000-0005-0000-0000-00000E040000}"/>
    <cellStyle name="control table header 1 2 2 3" xfId="342" xr:uid="{00000000-0005-0000-0000-00000F040000}"/>
    <cellStyle name="control table header 1 2 2 3 2" xfId="8036" xr:uid="{00000000-0005-0000-0000-000010040000}"/>
    <cellStyle name="control table header 1 2 2 3 2 2" xfId="8037" xr:uid="{00000000-0005-0000-0000-000011040000}"/>
    <cellStyle name="control table header 1 2 2 3 2 3" xfId="8038" xr:uid="{00000000-0005-0000-0000-000012040000}"/>
    <cellStyle name="control table header 1 2 2 3 2 4" xfId="8039" xr:uid="{00000000-0005-0000-0000-000013040000}"/>
    <cellStyle name="control table header 1 2 2 3 3" xfId="8040" xr:uid="{00000000-0005-0000-0000-000014040000}"/>
    <cellStyle name="control table header 1 2 2 3 3 2" xfId="8041" xr:uid="{00000000-0005-0000-0000-000015040000}"/>
    <cellStyle name="control table header 1 2 2 3 3 3" xfId="8042" xr:uid="{00000000-0005-0000-0000-000016040000}"/>
    <cellStyle name="control table header 1 2 2 3 3 4" xfId="8043" xr:uid="{00000000-0005-0000-0000-000017040000}"/>
    <cellStyle name="control table header 1 2 2 3 4" xfId="8044" xr:uid="{00000000-0005-0000-0000-000018040000}"/>
    <cellStyle name="control table header 1 2 2 30" xfId="343" xr:uid="{00000000-0005-0000-0000-000019040000}"/>
    <cellStyle name="control table header 1 2 2 30 2" xfId="8045" xr:uid="{00000000-0005-0000-0000-00001A040000}"/>
    <cellStyle name="control table header 1 2 2 30 2 2" xfId="8046" xr:uid="{00000000-0005-0000-0000-00001B040000}"/>
    <cellStyle name="control table header 1 2 2 30 2 3" xfId="8047" xr:uid="{00000000-0005-0000-0000-00001C040000}"/>
    <cellStyle name="control table header 1 2 2 30 2 4" xfId="8048" xr:uid="{00000000-0005-0000-0000-00001D040000}"/>
    <cellStyle name="control table header 1 2 2 30 3" xfId="8049" xr:uid="{00000000-0005-0000-0000-00001E040000}"/>
    <cellStyle name="control table header 1 2 2 30 3 2" xfId="8050" xr:uid="{00000000-0005-0000-0000-00001F040000}"/>
    <cellStyle name="control table header 1 2 2 30 3 3" xfId="8051" xr:uid="{00000000-0005-0000-0000-000020040000}"/>
    <cellStyle name="control table header 1 2 2 30 3 4" xfId="8052" xr:uid="{00000000-0005-0000-0000-000021040000}"/>
    <cellStyle name="control table header 1 2 2 30 4" xfId="8053" xr:uid="{00000000-0005-0000-0000-000022040000}"/>
    <cellStyle name="control table header 1 2 2 31" xfId="344" xr:uid="{00000000-0005-0000-0000-000023040000}"/>
    <cellStyle name="control table header 1 2 2 31 2" xfId="8054" xr:uid="{00000000-0005-0000-0000-000024040000}"/>
    <cellStyle name="control table header 1 2 2 31 2 2" xfId="8055" xr:uid="{00000000-0005-0000-0000-000025040000}"/>
    <cellStyle name="control table header 1 2 2 31 2 3" xfId="8056" xr:uid="{00000000-0005-0000-0000-000026040000}"/>
    <cellStyle name="control table header 1 2 2 31 2 4" xfId="8057" xr:uid="{00000000-0005-0000-0000-000027040000}"/>
    <cellStyle name="control table header 1 2 2 31 3" xfId="8058" xr:uid="{00000000-0005-0000-0000-000028040000}"/>
    <cellStyle name="control table header 1 2 2 31 3 2" xfId="8059" xr:uid="{00000000-0005-0000-0000-000029040000}"/>
    <cellStyle name="control table header 1 2 2 31 3 3" xfId="8060" xr:uid="{00000000-0005-0000-0000-00002A040000}"/>
    <cellStyle name="control table header 1 2 2 31 3 4" xfId="8061" xr:uid="{00000000-0005-0000-0000-00002B040000}"/>
    <cellStyle name="control table header 1 2 2 31 4" xfId="8062" xr:uid="{00000000-0005-0000-0000-00002C040000}"/>
    <cellStyle name="control table header 1 2 2 32" xfId="345" xr:uid="{00000000-0005-0000-0000-00002D040000}"/>
    <cellStyle name="control table header 1 2 2 32 2" xfId="8063" xr:uid="{00000000-0005-0000-0000-00002E040000}"/>
    <cellStyle name="control table header 1 2 2 32 2 2" xfId="8064" xr:uid="{00000000-0005-0000-0000-00002F040000}"/>
    <cellStyle name="control table header 1 2 2 32 2 3" xfId="8065" xr:uid="{00000000-0005-0000-0000-000030040000}"/>
    <cellStyle name="control table header 1 2 2 32 2 4" xfId="8066" xr:uid="{00000000-0005-0000-0000-000031040000}"/>
    <cellStyle name="control table header 1 2 2 32 3" xfId="8067" xr:uid="{00000000-0005-0000-0000-000032040000}"/>
    <cellStyle name="control table header 1 2 2 32 3 2" xfId="8068" xr:uid="{00000000-0005-0000-0000-000033040000}"/>
    <cellStyle name="control table header 1 2 2 32 3 3" xfId="8069" xr:uid="{00000000-0005-0000-0000-000034040000}"/>
    <cellStyle name="control table header 1 2 2 32 3 4" xfId="8070" xr:uid="{00000000-0005-0000-0000-000035040000}"/>
    <cellStyle name="control table header 1 2 2 32 4" xfId="8071" xr:uid="{00000000-0005-0000-0000-000036040000}"/>
    <cellStyle name="control table header 1 2 2 33" xfId="346" xr:uid="{00000000-0005-0000-0000-000037040000}"/>
    <cellStyle name="control table header 1 2 2 33 2" xfId="8072" xr:uid="{00000000-0005-0000-0000-000038040000}"/>
    <cellStyle name="control table header 1 2 2 33 2 2" xfId="8073" xr:uid="{00000000-0005-0000-0000-000039040000}"/>
    <cellStyle name="control table header 1 2 2 33 2 3" xfId="8074" xr:uid="{00000000-0005-0000-0000-00003A040000}"/>
    <cellStyle name="control table header 1 2 2 33 2 4" xfId="8075" xr:uid="{00000000-0005-0000-0000-00003B040000}"/>
    <cellStyle name="control table header 1 2 2 33 3" xfId="8076" xr:uid="{00000000-0005-0000-0000-00003C040000}"/>
    <cellStyle name="control table header 1 2 2 33 3 2" xfId="8077" xr:uid="{00000000-0005-0000-0000-00003D040000}"/>
    <cellStyle name="control table header 1 2 2 33 3 3" xfId="8078" xr:uid="{00000000-0005-0000-0000-00003E040000}"/>
    <cellStyle name="control table header 1 2 2 33 3 4" xfId="8079" xr:uid="{00000000-0005-0000-0000-00003F040000}"/>
    <cellStyle name="control table header 1 2 2 33 4" xfId="8080" xr:uid="{00000000-0005-0000-0000-000040040000}"/>
    <cellStyle name="control table header 1 2 2 34" xfId="347" xr:uid="{00000000-0005-0000-0000-000041040000}"/>
    <cellStyle name="control table header 1 2 2 34 2" xfId="8081" xr:uid="{00000000-0005-0000-0000-000042040000}"/>
    <cellStyle name="control table header 1 2 2 34 2 2" xfId="8082" xr:uid="{00000000-0005-0000-0000-000043040000}"/>
    <cellStyle name="control table header 1 2 2 34 2 3" xfId="8083" xr:uid="{00000000-0005-0000-0000-000044040000}"/>
    <cellStyle name="control table header 1 2 2 34 2 4" xfId="8084" xr:uid="{00000000-0005-0000-0000-000045040000}"/>
    <cellStyle name="control table header 1 2 2 34 3" xfId="8085" xr:uid="{00000000-0005-0000-0000-000046040000}"/>
    <cellStyle name="control table header 1 2 2 34 3 2" xfId="8086" xr:uid="{00000000-0005-0000-0000-000047040000}"/>
    <cellStyle name="control table header 1 2 2 34 3 3" xfId="8087" xr:uid="{00000000-0005-0000-0000-000048040000}"/>
    <cellStyle name="control table header 1 2 2 34 3 4" xfId="8088" xr:uid="{00000000-0005-0000-0000-000049040000}"/>
    <cellStyle name="control table header 1 2 2 34 4" xfId="8089" xr:uid="{00000000-0005-0000-0000-00004A040000}"/>
    <cellStyle name="control table header 1 2 2 35" xfId="348" xr:uid="{00000000-0005-0000-0000-00004B040000}"/>
    <cellStyle name="control table header 1 2 2 35 2" xfId="8090" xr:uid="{00000000-0005-0000-0000-00004C040000}"/>
    <cellStyle name="control table header 1 2 2 35 2 2" xfId="8091" xr:uid="{00000000-0005-0000-0000-00004D040000}"/>
    <cellStyle name="control table header 1 2 2 35 2 3" xfId="8092" xr:uid="{00000000-0005-0000-0000-00004E040000}"/>
    <cellStyle name="control table header 1 2 2 35 2 4" xfId="8093" xr:uid="{00000000-0005-0000-0000-00004F040000}"/>
    <cellStyle name="control table header 1 2 2 35 3" xfId="8094" xr:uid="{00000000-0005-0000-0000-000050040000}"/>
    <cellStyle name="control table header 1 2 2 35 3 2" xfId="8095" xr:uid="{00000000-0005-0000-0000-000051040000}"/>
    <cellStyle name="control table header 1 2 2 35 3 3" xfId="8096" xr:uid="{00000000-0005-0000-0000-000052040000}"/>
    <cellStyle name="control table header 1 2 2 35 3 4" xfId="8097" xr:uid="{00000000-0005-0000-0000-000053040000}"/>
    <cellStyle name="control table header 1 2 2 35 4" xfId="8098" xr:uid="{00000000-0005-0000-0000-000054040000}"/>
    <cellStyle name="control table header 1 2 2 36" xfId="349" xr:uid="{00000000-0005-0000-0000-000055040000}"/>
    <cellStyle name="control table header 1 2 2 36 2" xfId="8099" xr:uid="{00000000-0005-0000-0000-000056040000}"/>
    <cellStyle name="control table header 1 2 2 36 2 2" xfId="8100" xr:uid="{00000000-0005-0000-0000-000057040000}"/>
    <cellStyle name="control table header 1 2 2 36 2 3" xfId="8101" xr:uid="{00000000-0005-0000-0000-000058040000}"/>
    <cellStyle name="control table header 1 2 2 36 2 4" xfId="8102" xr:uid="{00000000-0005-0000-0000-000059040000}"/>
    <cellStyle name="control table header 1 2 2 36 3" xfId="8103" xr:uid="{00000000-0005-0000-0000-00005A040000}"/>
    <cellStyle name="control table header 1 2 2 36 3 2" xfId="8104" xr:uid="{00000000-0005-0000-0000-00005B040000}"/>
    <cellStyle name="control table header 1 2 2 36 3 3" xfId="8105" xr:uid="{00000000-0005-0000-0000-00005C040000}"/>
    <cellStyle name="control table header 1 2 2 36 3 4" xfId="8106" xr:uid="{00000000-0005-0000-0000-00005D040000}"/>
    <cellStyle name="control table header 1 2 2 36 4" xfId="8107" xr:uid="{00000000-0005-0000-0000-00005E040000}"/>
    <cellStyle name="control table header 1 2 2 37" xfId="350" xr:uid="{00000000-0005-0000-0000-00005F040000}"/>
    <cellStyle name="control table header 1 2 2 37 2" xfId="8108" xr:uid="{00000000-0005-0000-0000-000060040000}"/>
    <cellStyle name="control table header 1 2 2 37 2 2" xfId="8109" xr:uid="{00000000-0005-0000-0000-000061040000}"/>
    <cellStyle name="control table header 1 2 2 37 2 3" xfId="8110" xr:uid="{00000000-0005-0000-0000-000062040000}"/>
    <cellStyle name="control table header 1 2 2 37 2 4" xfId="8111" xr:uid="{00000000-0005-0000-0000-000063040000}"/>
    <cellStyle name="control table header 1 2 2 37 3" xfId="8112" xr:uid="{00000000-0005-0000-0000-000064040000}"/>
    <cellStyle name="control table header 1 2 2 37 3 2" xfId="8113" xr:uid="{00000000-0005-0000-0000-000065040000}"/>
    <cellStyle name="control table header 1 2 2 37 3 3" xfId="8114" xr:uid="{00000000-0005-0000-0000-000066040000}"/>
    <cellStyle name="control table header 1 2 2 37 3 4" xfId="8115" xr:uid="{00000000-0005-0000-0000-000067040000}"/>
    <cellStyle name="control table header 1 2 2 37 4" xfId="8116" xr:uid="{00000000-0005-0000-0000-000068040000}"/>
    <cellStyle name="control table header 1 2 2 38" xfId="351" xr:uid="{00000000-0005-0000-0000-000069040000}"/>
    <cellStyle name="control table header 1 2 2 38 2" xfId="8117" xr:uid="{00000000-0005-0000-0000-00006A040000}"/>
    <cellStyle name="control table header 1 2 2 38 2 2" xfId="8118" xr:uid="{00000000-0005-0000-0000-00006B040000}"/>
    <cellStyle name="control table header 1 2 2 38 2 3" xfId="8119" xr:uid="{00000000-0005-0000-0000-00006C040000}"/>
    <cellStyle name="control table header 1 2 2 38 2 4" xfId="8120" xr:uid="{00000000-0005-0000-0000-00006D040000}"/>
    <cellStyle name="control table header 1 2 2 38 3" xfId="8121" xr:uid="{00000000-0005-0000-0000-00006E040000}"/>
    <cellStyle name="control table header 1 2 2 38 3 2" xfId="8122" xr:uid="{00000000-0005-0000-0000-00006F040000}"/>
    <cellStyle name="control table header 1 2 2 38 3 3" xfId="8123" xr:uid="{00000000-0005-0000-0000-000070040000}"/>
    <cellStyle name="control table header 1 2 2 38 3 4" xfId="8124" xr:uid="{00000000-0005-0000-0000-000071040000}"/>
    <cellStyle name="control table header 1 2 2 38 4" xfId="8125" xr:uid="{00000000-0005-0000-0000-000072040000}"/>
    <cellStyle name="control table header 1 2 2 39" xfId="352" xr:uid="{00000000-0005-0000-0000-000073040000}"/>
    <cellStyle name="control table header 1 2 2 39 2" xfId="8126" xr:uid="{00000000-0005-0000-0000-000074040000}"/>
    <cellStyle name="control table header 1 2 2 39 2 2" xfId="8127" xr:uid="{00000000-0005-0000-0000-000075040000}"/>
    <cellStyle name="control table header 1 2 2 39 2 3" xfId="8128" xr:uid="{00000000-0005-0000-0000-000076040000}"/>
    <cellStyle name="control table header 1 2 2 39 2 4" xfId="8129" xr:uid="{00000000-0005-0000-0000-000077040000}"/>
    <cellStyle name="control table header 1 2 2 39 3" xfId="8130" xr:uid="{00000000-0005-0000-0000-000078040000}"/>
    <cellStyle name="control table header 1 2 2 39 3 2" xfId="8131" xr:uid="{00000000-0005-0000-0000-000079040000}"/>
    <cellStyle name="control table header 1 2 2 39 3 3" xfId="8132" xr:uid="{00000000-0005-0000-0000-00007A040000}"/>
    <cellStyle name="control table header 1 2 2 39 3 4" xfId="8133" xr:uid="{00000000-0005-0000-0000-00007B040000}"/>
    <cellStyle name="control table header 1 2 2 39 4" xfId="8134" xr:uid="{00000000-0005-0000-0000-00007C040000}"/>
    <cellStyle name="control table header 1 2 2 4" xfId="353" xr:uid="{00000000-0005-0000-0000-00007D040000}"/>
    <cellStyle name="control table header 1 2 2 4 2" xfId="8135" xr:uid="{00000000-0005-0000-0000-00007E040000}"/>
    <cellStyle name="control table header 1 2 2 4 2 2" xfId="8136" xr:uid="{00000000-0005-0000-0000-00007F040000}"/>
    <cellStyle name="control table header 1 2 2 4 2 3" xfId="8137" xr:uid="{00000000-0005-0000-0000-000080040000}"/>
    <cellStyle name="control table header 1 2 2 4 2 4" xfId="8138" xr:uid="{00000000-0005-0000-0000-000081040000}"/>
    <cellStyle name="control table header 1 2 2 4 3" xfId="8139" xr:uid="{00000000-0005-0000-0000-000082040000}"/>
    <cellStyle name="control table header 1 2 2 4 3 2" xfId="8140" xr:uid="{00000000-0005-0000-0000-000083040000}"/>
    <cellStyle name="control table header 1 2 2 4 3 3" xfId="8141" xr:uid="{00000000-0005-0000-0000-000084040000}"/>
    <cellStyle name="control table header 1 2 2 4 3 4" xfId="8142" xr:uid="{00000000-0005-0000-0000-000085040000}"/>
    <cellStyle name="control table header 1 2 2 4 4" xfId="8143" xr:uid="{00000000-0005-0000-0000-000086040000}"/>
    <cellStyle name="control table header 1 2 2 40" xfId="354" xr:uid="{00000000-0005-0000-0000-000087040000}"/>
    <cellStyle name="control table header 1 2 2 40 2" xfId="8144" xr:uid="{00000000-0005-0000-0000-000088040000}"/>
    <cellStyle name="control table header 1 2 2 40 2 2" xfId="8145" xr:uid="{00000000-0005-0000-0000-000089040000}"/>
    <cellStyle name="control table header 1 2 2 40 2 3" xfId="8146" xr:uid="{00000000-0005-0000-0000-00008A040000}"/>
    <cellStyle name="control table header 1 2 2 40 2 4" xfId="8147" xr:uid="{00000000-0005-0000-0000-00008B040000}"/>
    <cellStyle name="control table header 1 2 2 40 3" xfId="8148" xr:uid="{00000000-0005-0000-0000-00008C040000}"/>
    <cellStyle name="control table header 1 2 2 40 3 2" xfId="8149" xr:uid="{00000000-0005-0000-0000-00008D040000}"/>
    <cellStyle name="control table header 1 2 2 40 3 3" xfId="8150" xr:uid="{00000000-0005-0000-0000-00008E040000}"/>
    <cellStyle name="control table header 1 2 2 40 3 4" xfId="8151" xr:uid="{00000000-0005-0000-0000-00008F040000}"/>
    <cellStyle name="control table header 1 2 2 40 4" xfId="8152" xr:uid="{00000000-0005-0000-0000-000090040000}"/>
    <cellStyle name="control table header 1 2 2 41" xfId="355" xr:uid="{00000000-0005-0000-0000-000091040000}"/>
    <cellStyle name="control table header 1 2 2 41 2" xfId="8153" xr:uid="{00000000-0005-0000-0000-000092040000}"/>
    <cellStyle name="control table header 1 2 2 41 2 2" xfId="8154" xr:uid="{00000000-0005-0000-0000-000093040000}"/>
    <cellStyle name="control table header 1 2 2 41 2 3" xfId="8155" xr:uid="{00000000-0005-0000-0000-000094040000}"/>
    <cellStyle name="control table header 1 2 2 41 2 4" xfId="8156" xr:uid="{00000000-0005-0000-0000-000095040000}"/>
    <cellStyle name="control table header 1 2 2 41 3" xfId="8157" xr:uid="{00000000-0005-0000-0000-000096040000}"/>
    <cellStyle name="control table header 1 2 2 41 3 2" xfId="8158" xr:uid="{00000000-0005-0000-0000-000097040000}"/>
    <cellStyle name="control table header 1 2 2 41 3 3" xfId="8159" xr:uid="{00000000-0005-0000-0000-000098040000}"/>
    <cellStyle name="control table header 1 2 2 41 3 4" xfId="8160" xr:uid="{00000000-0005-0000-0000-000099040000}"/>
    <cellStyle name="control table header 1 2 2 41 4" xfId="8161" xr:uid="{00000000-0005-0000-0000-00009A040000}"/>
    <cellStyle name="control table header 1 2 2 42" xfId="356" xr:uid="{00000000-0005-0000-0000-00009B040000}"/>
    <cellStyle name="control table header 1 2 2 42 2" xfId="8162" xr:uid="{00000000-0005-0000-0000-00009C040000}"/>
    <cellStyle name="control table header 1 2 2 42 2 2" xfId="8163" xr:uid="{00000000-0005-0000-0000-00009D040000}"/>
    <cellStyle name="control table header 1 2 2 42 2 3" xfId="8164" xr:uid="{00000000-0005-0000-0000-00009E040000}"/>
    <cellStyle name="control table header 1 2 2 42 2 4" xfId="8165" xr:uid="{00000000-0005-0000-0000-00009F040000}"/>
    <cellStyle name="control table header 1 2 2 42 3" xfId="8166" xr:uid="{00000000-0005-0000-0000-0000A0040000}"/>
    <cellStyle name="control table header 1 2 2 42 3 2" xfId="8167" xr:uid="{00000000-0005-0000-0000-0000A1040000}"/>
    <cellStyle name="control table header 1 2 2 42 3 3" xfId="8168" xr:uid="{00000000-0005-0000-0000-0000A2040000}"/>
    <cellStyle name="control table header 1 2 2 42 3 4" xfId="8169" xr:uid="{00000000-0005-0000-0000-0000A3040000}"/>
    <cellStyle name="control table header 1 2 2 42 4" xfId="8170" xr:uid="{00000000-0005-0000-0000-0000A4040000}"/>
    <cellStyle name="control table header 1 2 2 43" xfId="357" xr:uid="{00000000-0005-0000-0000-0000A5040000}"/>
    <cellStyle name="control table header 1 2 2 43 2" xfId="8171" xr:uid="{00000000-0005-0000-0000-0000A6040000}"/>
    <cellStyle name="control table header 1 2 2 43 2 2" xfId="8172" xr:uid="{00000000-0005-0000-0000-0000A7040000}"/>
    <cellStyle name="control table header 1 2 2 43 2 3" xfId="8173" xr:uid="{00000000-0005-0000-0000-0000A8040000}"/>
    <cellStyle name="control table header 1 2 2 43 2 4" xfId="8174" xr:uid="{00000000-0005-0000-0000-0000A9040000}"/>
    <cellStyle name="control table header 1 2 2 43 3" xfId="8175" xr:uid="{00000000-0005-0000-0000-0000AA040000}"/>
    <cellStyle name="control table header 1 2 2 43 3 2" xfId="8176" xr:uid="{00000000-0005-0000-0000-0000AB040000}"/>
    <cellStyle name="control table header 1 2 2 43 3 3" xfId="8177" xr:uid="{00000000-0005-0000-0000-0000AC040000}"/>
    <cellStyle name="control table header 1 2 2 43 3 4" xfId="8178" xr:uid="{00000000-0005-0000-0000-0000AD040000}"/>
    <cellStyle name="control table header 1 2 2 43 4" xfId="8179" xr:uid="{00000000-0005-0000-0000-0000AE040000}"/>
    <cellStyle name="control table header 1 2 2 44" xfId="358" xr:uid="{00000000-0005-0000-0000-0000AF040000}"/>
    <cellStyle name="control table header 1 2 2 44 2" xfId="8180" xr:uid="{00000000-0005-0000-0000-0000B0040000}"/>
    <cellStyle name="control table header 1 2 2 44 2 2" xfId="8181" xr:uid="{00000000-0005-0000-0000-0000B1040000}"/>
    <cellStyle name="control table header 1 2 2 44 2 3" xfId="8182" xr:uid="{00000000-0005-0000-0000-0000B2040000}"/>
    <cellStyle name="control table header 1 2 2 44 2 4" xfId="8183" xr:uid="{00000000-0005-0000-0000-0000B3040000}"/>
    <cellStyle name="control table header 1 2 2 44 3" xfId="8184" xr:uid="{00000000-0005-0000-0000-0000B4040000}"/>
    <cellStyle name="control table header 1 2 2 44 3 2" xfId="8185" xr:uid="{00000000-0005-0000-0000-0000B5040000}"/>
    <cellStyle name="control table header 1 2 2 44 3 3" xfId="8186" xr:uid="{00000000-0005-0000-0000-0000B6040000}"/>
    <cellStyle name="control table header 1 2 2 44 3 4" xfId="8187" xr:uid="{00000000-0005-0000-0000-0000B7040000}"/>
    <cellStyle name="control table header 1 2 2 44 4" xfId="8188" xr:uid="{00000000-0005-0000-0000-0000B8040000}"/>
    <cellStyle name="control table header 1 2 2 45" xfId="359" xr:uid="{00000000-0005-0000-0000-0000B9040000}"/>
    <cellStyle name="control table header 1 2 2 45 2" xfId="8189" xr:uid="{00000000-0005-0000-0000-0000BA040000}"/>
    <cellStyle name="control table header 1 2 2 45 2 2" xfId="8190" xr:uid="{00000000-0005-0000-0000-0000BB040000}"/>
    <cellStyle name="control table header 1 2 2 45 2 3" xfId="8191" xr:uid="{00000000-0005-0000-0000-0000BC040000}"/>
    <cellStyle name="control table header 1 2 2 45 2 4" xfId="8192" xr:uid="{00000000-0005-0000-0000-0000BD040000}"/>
    <cellStyle name="control table header 1 2 2 45 3" xfId="8193" xr:uid="{00000000-0005-0000-0000-0000BE040000}"/>
    <cellStyle name="control table header 1 2 2 45 3 2" xfId="8194" xr:uid="{00000000-0005-0000-0000-0000BF040000}"/>
    <cellStyle name="control table header 1 2 2 45 3 3" xfId="8195" xr:uid="{00000000-0005-0000-0000-0000C0040000}"/>
    <cellStyle name="control table header 1 2 2 45 3 4" xfId="8196" xr:uid="{00000000-0005-0000-0000-0000C1040000}"/>
    <cellStyle name="control table header 1 2 2 45 4" xfId="8197" xr:uid="{00000000-0005-0000-0000-0000C2040000}"/>
    <cellStyle name="control table header 1 2 2 46" xfId="8198" xr:uid="{00000000-0005-0000-0000-0000C3040000}"/>
    <cellStyle name="control table header 1 2 2 46 2" xfId="8199" xr:uid="{00000000-0005-0000-0000-0000C4040000}"/>
    <cellStyle name="control table header 1 2 2 46 3" xfId="8200" xr:uid="{00000000-0005-0000-0000-0000C5040000}"/>
    <cellStyle name="control table header 1 2 2 46 4" xfId="8201" xr:uid="{00000000-0005-0000-0000-0000C6040000}"/>
    <cellStyle name="control table header 1 2 2 47" xfId="8202" xr:uid="{00000000-0005-0000-0000-0000C7040000}"/>
    <cellStyle name="control table header 1 2 2 47 2" xfId="8203" xr:uid="{00000000-0005-0000-0000-0000C8040000}"/>
    <cellStyle name="control table header 1 2 2 47 3" xfId="8204" xr:uid="{00000000-0005-0000-0000-0000C9040000}"/>
    <cellStyle name="control table header 1 2 2 47 4" xfId="8205" xr:uid="{00000000-0005-0000-0000-0000CA040000}"/>
    <cellStyle name="control table header 1 2 2 48" xfId="8206" xr:uid="{00000000-0005-0000-0000-0000CB040000}"/>
    <cellStyle name="control table header 1 2 2 48 2" xfId="8207" xr:uid="{00000000-0005-0000-0000-0000CC040000}"/>
    <cellStyle name="control table header 1 2 2 48 3" xfId="8208" xr:uid="{00000000-0005-0000-0000-0000CD040000}"/>
    <cellStyle name="control table header 1 2 2 48 4" xfId="8209" xr:uid="{00000000-0005-0000-0000-0000CE040000}"/>
    <cellStyle name="control table header 1 2 2 49" xfId="8210" xr:uid="{00000000-0005-0000-0000-0000CF040000}"/>
    <cellStyle name="control table header 1 2 2 5" xfId="360" xr:uid="{00000000-0005-0000-0000-0000D0040000}"/>
    <cellStyle name="control table header 1 2 2 5 2" xfId="8211" xr:uid="{00000000-0005-0000-0000-0000D1040000}"/>
    <cellStyle name="control table header 1 2 2 5 2 2" xfId="8212" xr:uid="{00000000-0005-0000-0000-0000D2040000}"/>
    <cellStyle name="control table header 1 2 2 5 2 3" xfId="8213" xr:uid="{00000000-0005-0000-0000-0000D3040000}"/>
    <cellStyle name="control table header 1 2 2 5 2 4" xfId="8214" xr:uid="{00000000-0005-0000-0000-0000D4040000}"/>
    <cellStyle name="control table header 1 2 2 5 3" xfId="8215" xr:uid="{00000000-0005-0000-0000-0000D5040000}"/>
    <cellStyle name="control table header 1 2 2 5 3 2" xfId="8216" xr:uid="{00000000-0005-0000-0000-0000D6040000}"/>
    <cellStyle name="control table header 1 2 2 5 3 3" xfId="8217" xr:uid="{00000000-0005-0000-0000-0000D7040000}"/>
    <cellStyle name="control table header 1 2 2 5 3 4" xfId="8218" xr:uid="{00000000-0005-0000-0000-0000D8040000}"/>
    <cellStyle name="control table header 1 2 2 5 4" xfId="8219" xr:uid="{00000000-0005-0000-0000-0000D9040000}"/>
    <cellStyle name="control table header 1 2 2 6" xfId="361" xr:uid="{00000000-0005-0000-0000-0000DA040000}"/>
    <cellStyle name="control table header 1 2 2 6 2" xfId="8220" xr:uid="{00000000-0005-0000-0000-0000DB040000}"/>
    <cellStyle name="control table header 1 2 2 6 2 2" xfId="8221" xr:uid="{00000000-0005-0000-0000-0000DC040000}"/>
    <cellStyle name="control table header 1 2 2 6 2 3" xfId="8222" xr:uid="{00000000-0005-0000-0000-0000DD040000}"/>
    <cellStyle name="control table header 1 2 2 6 2 4" xfId="8223" xr:uid="{00000000-0005-0000-0000-0000DE040000}"/>
    <cellStyle name="control table header 1 2 2 6 3" xfId="8224" xr:uid="{00000000-0005-0000-0000-0000DF040000}"/>
    <cellStyle name="control table header 1 2 2 6 3 2" xfId="8225" xr:uid="{00000000-0005-0000-0000-0000E0040000}"/>
    <cellStyle name="control table header 1 2 2 6 3 3" xfId="8226" xr:uid="{00000000-0005-0000-0000-0000E1040000}"/>
    <cellStyle name="control table header 1 2 2 6 3 4" xfId="8227" xr:uid="{00000000-0005-0000-0000-0000E2040000}"/>
    <cellStyle name="control table header 1 2 2 6 4" xfId="8228" xr:uid="{00000000-0005-0000-0000-0000E3040000}"/>
    <cellStyle name="control table header 1 2 2 7" xfId="362" xr:uid="{00000000-0005-0000-0000-0000E4040000}"/>
    <cellStyle name="control table header 1 2 2 7 2" xfId="8229" xr:uid="{00000000-0005-0000-0000-0000E5040000}"/>
    <cellStyle name="control table header 1 2 2 7 2 2" xfId="8230" xr:uid="{00000000-0005-0000-0000-0000E6040000}"/>
    <cellStyle name="control table header 1 2 2 7 2 3" xfId="8231" xr:uid="{00000000-0005-0000-0000-0000E7040000}"/>
    <cellStyle name="control table header 1 2 2 7 2 4" xfId="8232" xr:uid="{00000000-0005-0000-0000-0000E8040000}"/>
    <cellStyle name="control table header 1 2 2 7 3" xfId="8233" xr:uid="{00000000-0005-0000-0000-0000E9040000}"/>
    <cellStyle name="control table header 1 2 2 7 3 2" xfId="8234" xr:uid="{00000000-0005-0000-0000-0000EA040000}"/>
    <cellStyle name="control table header 1 2 2 7 3 3" xfId="8235" xr:uid="{00000000-0005-0000-0000-0000EB040000}"/>
    <cellStyle name="control table header 1 2 2 7 3 4" xfId="8236" xr:uid="{00000000-0005-0000-0000-0000EC040000}"/>
    <cellStyle name="control table header 1 2 2 7 4" xfId="8237" xr:uid="{00000000-0005-0000-0000-0000ED040000}"/>
    <cellStyle name="control table header 1 2 2 8" xfId="363" xr:uid="{00000000-0005-0000-0000-0000EE040000}"/>
    <cellStyle name="control table header 1 2 2 8 2" xfId="8238" xr:uid="{00000000-0005-0000-0000-0000EF040000}"/>
    <cellStyle name="control table header 1 2 2 8 2 2" xfId="8239" xr:uid="{00000000-0005-0000-0000-0000F0040000}"/>
    <cellStyle name="control table header 1 2 2 8 2 3" xfId="8240" xr:uid="{00000000-0005-0000-0000-0000F1040000}"/>
    <cellStyle name="control table header 1 2 2 8 2 4" xfId="8241" xr:uid="{00000000-0005-0000-0000-0000F2040000}"/>
    <cellStyle name="control table header 1 2 2 8 3" xfId="8242" xr:uid="{00000000-0005-0000-0000-0000F3040000}"/>
    <cellStyle name="control table header 1 2 2 8 3 2" xfId="8243" xr:uid="{00000000-0005-0000-0000-0000F4040000}"/>
    <cellStyle name="control table header 1 2 2 8 3 3" xfId="8244" xr:uid="{00000000-0005-0000-0000-0000F5040000}"/>
    <cellStyle name="control table header 1 2 2 8 3 4" xfId="8245" xr:uid="{00000000-0005-0000-0000-0000F6040000}"/>
    <cellStyle name="control table header 1 2 2 8 4" xfId="8246" xr:uid="{00000000-0005-0000-0000-0000F7040000}"/>
    <cellStyle name="control table header 1 2 2 9" xfId="364" xr:uid="{00000000-0005-0000-0000-0000F8040000}"/>
    <cellStyle name="control table header 1 2 2 9 2" xfId="8247" xr:uid="{00000000-0005-0000-0000-0000F9040000}"/>
    <cellStyle name="control table header 1 2 2 9 2 2" xfId="8248" xr:uid="{00000000-0005-0000-0000-0000FA040000}"/>
    <cellStyle name="control table header 1 2 2 9 2 3" xfId="8249" xr:uid="{00000000-0005-0000-0000-0000FB040000}"/>
    <cellStyle name="control table header 1 2 2 9 2 4" xfId="8250" xr:uid="{00000000-0005-0000-0000-0000FC040000}"/>
    <cellStyle name="control table header 1 2 2 9 3" xfId="8251" xr:uid="{00000000-0005-0000-0000-0000FD040000}"/>
    <cellStyle name="control table header 1 2 2 9 3 2" xfId="8252" xr:uid="{00000000-0005-0000-0000-0000FE040000}"/>
    <cellStyle name="control table header 1 2 2 9 3 3" xfId="8253" xr:uid="{00000000-0005-0000-0000-0000FF040000}"/>
    <cellStyle name="control table header 1 2 2 9 3 4" xfId="8254" xr:uid="{00000000-0005-0000-0000-000000050000}"/>
    <cellStyle name="control table header 1 2 2 9 4" xfId="8255" xr:uid="{00000000-0005-0000-0000-000001050000}"/>
    <cellStyle name="control table header 1 2 3" xfId="365" xr:uid="{00000000-0005-0000-0000-000002050000}"/>
    <cellStyle name="control table header 1 2 3 10" xfId="366" xr:uid="{00000000-0005-0000-0000-000003050000}"/>
    <cellStyle name="control table header 1 2 3 10 2" xfId="8256" xr:uid="{00000000-0005-0000-0000-000004050000}"/>
    <cellStyle name="control table header 1 2 3 10 2 2" xfId="8257" xr:uid="{00000000-0005-0000-0000-000005050000}"/>
    <cellStyle name="control table header 1 2 3 10 2 3" xfId="8258" xr:uid="{00000000-0005-0000-0000-000006050000}"/>
    <cellStyle name="control table header 1 2 3 10 2 4" xfId="8259" xr:uid="{00000000-0005-0000-0000-000007050000}"/>
    <cellStyle name="control table header 1 2 3 10 3" xfId="8260" xr:uid="{00000000-0005-0000-0000-000008050000}"/>
    <cellStyle name="control table header 1 2 3 10 3 2" xfId="8261" xr:uid="{00000000-0005-0000-0000-000009050000}"/>
    <cellStyle name="control table header 1 2 3 10 3 3" xfId="8262" xr:uid="{00000000-0005-0000-0000-00000A050000}"/>
    <cellStyle name="control table header 1 2 3 10 3 4" xfId="8263" xr:uid="{00000000-0005-0000-0000-00000B050000}"/>
    <cellStyle name="control table header 1 2 3 10 4" xfId="8264" xr:uid="{00000000-0005-0000-0000-00000C050000}"/>
    <cellStyle name="control table header 1 2 3 11" xfId="367" xr:uid="{00000000-0005-0000-0000-00000D050000}"/>
    <cellStyle name="control table header 1 2 3 11 2" xfId="8265" xr:uid="{00000000-0005-0000-0000-00000E050000}"/>
    <cellStyle name="control table header 1 2 3 11 2 2" xfId="8266" xr:uid="{00000000-0005-0000-0000-00000F050000}"/>
    <cellStyle name="control table header 1 2 3 11 2 3" xfId="8267" xr:uid="{00000000-0005-0000-0000-000010050000}"/>
    <cellStyle name="control table header 1 2 3 11 2 4" xfId="8268" xr:uid="{00000000-0005-0000-0000-000011050000}"/>
    <cellStyle name="control table header 1 2 3 11 3" xfId="8269" xr:uid="{00000000-0005-0000-0000-000012050000}"/>
    <cellStyle name="control table header 1 2 3 11 3 2" xfId="8270" xr:uid="{00000000-0005-0000-0000-000013050000}"/>
    <cellStyle name="control table header 1 2 3 11 3 3" xfId="8271" xr:uid="{00000000-0005-0000-0000-000014050000}"/>
    <cellStyle name="control table header 1 2 3 11 3 4" xfId="8272" xr:uid="{00000000-0005-0000-0000-000015050000}"/>
    <cellStyle name="control table header 1 2 3 11 4" xfId="8273" xr:uid="{00000000-0005-0000-0000-000016050000}"/>
    <cellStyle name="control table header 1 2 3 12" xfId="368" xr:uid="{00000000-0005-0000-0000-000017050000}"/>
    <cellStyle name="control table header 1 2 3 12 2" xfId="8274" xr:uid="{00000000-0005-0000-0000-000018050000}"/>
    <cellStyle name="control table header 1 2 3 12 2 2" xfId="8275" xr:uid="{00000000-0005-0000-0000-000019050000}"/>
    <cellStyle name="control table header 1 2 3 12 2 3" xfId="8276" xr:uid="{00000000-0005-0000-0000-00001A050000}"/>
    <cellStyle name="control table header 1 2 3 12 2 4" xfId="8277" xr:uid="{00000000-0005-0000-0000-00001B050000}"/>
    <cellStyle name="control table header 1 2 3 12 3" xfId="8278" xr:uid="{00000000-0005-0000-0000-00001C050000}"/>
    <cellStyle name="control table header 1 2 3 12 3 2" xfId="8279" xr:uid="{00000000-0005-0000-0000-00001D050000}"/>
    <cellStyle name="control table header 1 2 3 12 3 3" xfId="8280" xr:uid="{00000000-0005-0000-0000-00001E050000}"/>
    <cellStyle name="control table header 1 2 3 12 3 4" xfId="8281" xr:uid="{00000000-0005-0000-0000-00001F050000}"/>
    <cellStyle name="control table header 1 2 3 12 4" xfId="8282" xr:uid="{00000000-0005-0000-0000-000020050000}"/>
    <cellStyle name="control table header 1 2 3 13" xfId="369" xr:uid="{00000000-0005-0000-0000-000021050000}"/>
    <cellStyle name="control table header 1 2 3 13 2" xfId="8283" xr:uid="{00000000-0005-0000-0000-000022050000}"/>
    <cellStyle name="control table header 1 2 3 13 2 2" xfId="8284" xr:uid="{00000000-0005-0000-0000-000023050000}"/>
    <cellStyle name="control table header 1 2 3 13 2 3" xfId="8285" xr:uid="{00000000-0005-0000-0000-000024050000}"/>
    <cellStyle name="control table header 1 2 3 13 2 4" xfId="8286" xr:uid="{00000000-0005-0000-0000-000025050000}"/>
    <cellStyle name="control table header 1 2 3 13 3" xfId="8287" xr:uid="{00000000-0005-0000-0000-000026050000}"/>
    <cellStyle name="control table header 1 2 3 13 3 2" xfId="8288" xr:uid="{00000000-0005-0000-0000-000027050000}"/>
    <cellStyle name="control table header 1 2 3 13 3 3" xfId="8289" xr:uid="{00000000-0005-0000-0000-000028050000}"/>
    <cellStyle name="control table header 1 2 3 13 3 4" xfId="8290" xr:uid="{00000000-0005-0000-0000-000029050000}"/>
    <cellStyle name="control table header 1 2 3 13 4" xfId="8291" xr:uid="{00000000-0005-0000-0000-00002A050000}"/>
    <cellStyle name="control table header 1 2 3 14" xfId="370" xr:uid="{00000000-0005-0000-0000-00002B050000}"/>
    <cellStyle name="control table header 1 2 3 14 2" xfId="8292" xr:uid="{00000000-0005-0000-0000-00002C050000}"/>
    <cellStyle name="control table header 1 2 3 14 2 2" xfId="8293" xr:uid="{00000000-0005-0000-0000-00002D050000}"/>
    <cellStyle name="control table header 1 2 3 14 2 3" xfId="8294" xr:uid="{00000000-0005-0000-0000-00002E050000}"/>
    <cellStyle name="control table header 1 2 3 14 2 4" xfId="8295" xr:uid="{00000000-0005-0000-0000-00002F050000}"/>
    <cellStyle name="control table header 1 2 3 14 3" xfId="8296" xr:uid="{00000000-0005-0000-0000-000030050000}"/>
    <cellStyle name="control table header 1 2 3 14 3 2" xfId="8297" xr:uid="{00000000-0005-0000-0000-000031050000}"/>
    <cellStyle name="control table header 1 2 3 14 3 3" xfId="8298" xr:uid="{00000000-0005-0000-0000-000032050000}"/>
    <cellStyle name="control table header 1 2 3 14 3 4" xfId="8299" xr:uid="{00000000-0005-0000-0000-000033050000}"/>
    <cellStyle name="control table header 1 2 3 14 4" xfId="8300" xr:uid="{00000000-0005-0000-0000-000034050000}"/>
    <cellStyle name="control table header 1 2 3 15" xfId="371" xr:uid="{00000000-0005-0000-0000-000035050000}"/>
    <cellStyle name="control table header 1 2 3 15 2" xfId="8301" xr:uid="{00000000-0005-0000-0000-000036050000}"/>
    <cellStyle name="control table header 1 2 3 15 2 2" xfId="8302" xr:uid="{00000000-0005-0000-0000-000037050000}"/>
    <cellStyle name="control table header 1 2 3 15 2 3" xfId="8303" xr:uid="{00000000-0005-0000-0000-000038050000}"/>
    <cellStyle name="control table header 1 2 3 15 2 4" xfId="8304" xr:uid="{00000000-0005-0000-0000-000039050000}"/>
    <cellStyle name="control table header 1 2 3 15 3" xfId="8305" xr:uid="{00000000-0005-0000-0000-00003A050000}"/>
    <cellStyle name="control table header 1 2 3 15 3 2" xfId="8306" xr:uid="{00000000-0005-0000-0000-00003B050000}"/>
    <cellStyle name="control table header 1 2 3 15 3 3" xfId="8307" xr:uid="{00000000-0005-0000-0000-00003C050000}"/>
    <cellStyle name="control table header 1 2 3 15 3 4" xfId="8308" xr:uid="{00000000-0005-0000-0000-00003D050000}"/>
    <cellStyle name="control table header 1 2 3 15 4" xfId="8309" xr:uid="{00000000-0005-0000-0000-00003E050000}"/>
    <cellStyle name="control table header 1 2 3 16" xfId="372" xr:uid="{00000000-0005-0000-0000-00003F050000}"/>
    <cellStyle name="control table header 1 2 3 16 2" xfId="8310" xr:uid="{00000000-0005-0000-0000-000040050000}"/>
    <cellStyle name="control table header 1 2 3 16 2 2" xfId="8311" xr:uid="{00000000-0005-0000-0000-000041050000}"/>
    <cellStyle name="control table header 1 2 3 16 2 3" xfId="8312" xr:uid="{00000000-0005-0000-0000-000042050000}"/>
    <cellStyle name="control table header 1 2 3 16 2 4" xfId="8313" xr:uid="{00000000-0005-0000-0000-000043050000}"/>
    <cellStyle name="control table header 1 2 3 16 3" xfId="8314" xr:uid="{00000000-0005-0000-0000-000044050000}"/>
    <cellStyle name="control table header 1 2 3 16 3 2" xfId="8315" xr:uid="{00000000-0005-0000-0000-000045050000}"/>
    <cellStyle name="control table header 1 2 3 16 3 3" xfId="8316" xr:uid="{00000000-0005-0000-0000-000046050000}"/>
    <cellStyle name="control table header 1 2 3 16 3 4" xfId="8317" xr:uid="{00000000-0005-0000-0000-000047050000}"/>
    <cellStyle name="control table header 1 2 3 16 4" xfId="8318" xr:uid="{00000000-0005-0000-0000-000048050000}"/>
    <cellStyle name="control table header 1 2 3 17" xfId="373" xr:uid="{00000000-0005-0000-0000-000049050000}"/>
    <cellStyle name="control table header 1 2 3 17 2" xfId="8319" xr:uid="{00000000-0005-0000-0000-00004A050000}"/>
    <cellStyle name="control table header 1 2 3 17 2 2" xfId="8320" xr:uid="{00000000-0005-0000-0000-00004B050000}"/>
    <cellStyle name="control table header 1 2 3 17 2 3" xfId="8321" xr:uid="{00000000-0005-0000-0000-00004C050000}"/>
    <cellStyle name="control table header 1 2 3 17 2 4" xfId="8322" xr:uid="{00000000-0005-0000-0000-00004D050000}"/>
    <cellStyle name="control table header 1 2 3 17 3" xfId="8323" xr:uid="{00000000-0005-0000-0000-00004E050000}"/>
    <cellStyle name="control table header 1 2 3 17 3 2" xfId="8324" xr:uid="{00000000-0005-0000-0000-00004F050000}"/>
    <cellStyle name="control table header 1 2 3 17 3 3" xfId="8325" xr:uid="{00000000-0005-0000-0000-000050050000}"/>
    <cellStyle name="control table header 1 2 3 17 3 4" xfId="8326" xr:uid="{00000000-0005-0000-0000-000051050000}"/>
    <cellStyle name="control table header 1 2 3 17 4" xfId="8327" xr:uid="{00000000-0005-0000-0000-000052050000}"/>
    <cellStyle name="control table header 1 2 3 18" xfId="374" xr:uid="{00000000-0005-0000-0000-000053050000}"/>
    <cellStyle name="control table header 1 2 3 18 2" xfId="8328" xr:uid="{00000000-0005-0000-0000-000054050000}"/>
    <cellStyle name="control table header 1 2 3 18 2 2" xfId="8329" xr:uid="{00000000-0005-0000-0000-000055050000}"/>
    <cellStyle name="control table header 1 2 3 18 2 3" xfId="8330" xr:uid="{00000000-0005-0000-0000-000056050000}"/>
    <cellStyle name="control table header 1 2 3 18 2 4" xfId="8331" xr:uid="{00000000-0005-0000-0000-000057050000}"/>
    <cellStyle name="control table header 1 2 3 18 3" xfId="8332" xr:uid="{00000000-0005-0000-0000-000058050000}"/>
    <cellStyle name="control table header 1 2 3 18 3 2" xfId="8333" xr:uid="{00000000-0005-0000-0000-000059050000}"/>
    <cellStyle name="control table header 1 2 3 18 3 3" xfId="8334" xr:uid="{00000000-0005-0000-0000-00005A050000}"/>
    <cellStyle name="control table header 1 2 3 18 3 4" xfId="8335" xr:uid="{00000000-0005-0000-0000-00005B050000}"/>
    <cellStyle name="control table header 1 2 3 18 4" xfId="8336" xr:uid="{00000000-0005-0000-0000-00005C050000}"/>
    <cellStyle name="control table header 1 2 3 19" xfId="375" xr:uid="{00000000-0005-0000-0000-00005D050000}"/>
    <cellStyle name="control table header 1 2 3 19 2" xfId="8337" xr:uid="{00000000-0005-0000-0000-00005E050000}"/>
    <cellStyle name="control table header 1 2 3 19 2 2" xfId="8338" xr:uid="{00000000-0005-0000-0000-00005F050000}"/>
    <cellStyle name="control table header 1 2 3 19 2 3" xfId="8339" xr:uid="{00000000-0005-0000-0000-000060050000}"/>
    <cellStyle name="control table header 1 2 3 19 2 4" xfId="8340" xr:uid="{00000000-0005-0000-0000-000061050000}"/>
    <cellStyle name="control table header 1 2 3 19 3" xfId="8341" xr:uid="{00000000-0005-0000-0000-000062050000}"/>
    <cellStyle name="control table header 1 2 3 19 3 2" xfId="8342" xr:uid="{00000000-0005-0000-0000-000063050000}"/>
    <cellStyle name="control table header 1 2 3 19 3 3" xfId="8343" xr:uid="{00000000-0005-0000-0000-000064050000}"/>
    <cellStyle name="control table header 1 2 3 19 3 4" xfId="8344" xr:uid="{00000000-0005-0000-0000-000065050000}"/>
    <cellStyle name="control table header 1 2 3 19 4" xfId="8345" xr:uid="{00000000-0005-0000-0000-000066050000}"/>
    <cellStyle name="control table header 1 2 3 2" xfId="376" xr:uid="{00000000-0005-0000-0000-000067050000}"/>
    <cellStyle name="control table header 1 2 3 2 10" xfId="377" xr:uid="{00000000-0005-0000-0000-000068050000}"/>
    <cellStyle name="control table header 1 2 3 2 10 2" xfId="8346" xr:uid="{00000000-0005-0000-0000-000069050000}"/>
    <cellStyle name="control table header 1 2 3 2 10 2 2" xfId="8347" xr:uid="{00000000-0005-0000-0000-00006A050000}"/>
    <cellStyle name="control table header 1 2 3 2 10 2 3" xfId="8348" xr:uid="{00000000-0005-0000-0000-00006B050000}"/>
    <cellStyle name="control table header 1 2 3 2 10 2 4" xfId="8349" xr:uid="{00000000-0005-0000-0000-00006C050000}"/>
    <cellStyle name="control table header 1 2 3 2 10 3" xfId="8350" xr:uid="{00000000-0005-0000-0000-00006D050000}"/>
    <cellStyle name="control table header 1 2 3 2 10 3 2" xfId="8351" xr:uid="{00000000-0005-0000-0000-00006E050000}"/>
    <cellStyle name="control table header 1 2 3 2 10 3 3" xfId="8352" xr:uid="{00000000-0005-0000-0000-00006F050000}"/>
    <cellStyle name="control table header 1 2 3 2 10 3 4" xfId="8353" xr:uid="{00000000-0005-0000-0000-000070050000}"/>
    <cellStyle name="control table header 1 2 3 2 10 4" xfId="8354" xr:uid="{00000000-0005-0000-0000-000071050000}"/>
    <cellStyle name="control table header 1 2 3 2 11" xfId="378" xr:uid="{00000000-0005-0000-0000-000072050000}"/>
    <cellStyle name="control table header 1 2 3 2 11 2" xfId="8355" xr:uid="{00000000-0005-0000-0000-000073050000}"/>
    <cellStyle name="control table header 1 2 3 2 11 2 2" xfId="8356" xr:uid="{00000000-0005-0000-0000-000074050000}"/>
    <cellStyle name="control table header 1 2 3 2 11 2 3" xfId="8357" xr:uid="{00000000-0005-0000-0000-000075050000}"/>
    <cellStyle name="control table header 1 2 3 2 11 2 4" xfId="8358" xr:uid="{00000000-0005-0000-0000-000076050000}"/>
    <cellStyle name="control table header 1 2 3 2 11 3" xfId="8359" xr:uid="{00000000-0005-0000-0000-000077050000}"/>
    <cellStyle name="control table header 1 2 3 2 11 3 2" xfId="8360" xr:uid="{00000000-0005-0000-0000-000078050000}"/>
    <cellStyle name="control table header 1 2 3 2 11 3 3" xfId="8361" xr:uid="{00000000-0005-0000-0000-000079050000}"/>
    <cellStyle name="control table header 1 2 3 2 11 3 4" xfId="8362" xr:uid="{00000000-0005-0000-0000-00007A050000}"/>
    <cellStyle name="control table header 1 2 3 2 11 4" xfId="8363" xr:uid="{00000000-0005-0000-0000-00007B050000}"/>
    <cellStyle name="control table header 1 2 3 2 12" xfId="379" xr:uid="{00000000-0005-0000-0000-00007C050000}"/>
    <cellStyle name="control table header 1 2 3 2 12 2" xfId="8364" xr:uid="{00000000-0005-0000-0000-00007D050000}"/>
    <cellStyle name="control table header 1 2 3 2 12 2 2" xfId="8365" xr:uid="{00000000-0005-0000-0000-00007E050000}"/>
    <cellStyle name="control table header 1 2 3 2 12 2 3" xfId="8366" xr:uid="{00000000-0005-0000-0000-00007F050000}"/>
    <cellStyle name="control table header 1 2 3 2 12 2 4" xfId="8367" xr:uid="{00000000-0005-0000-0000-000080050000}"/>
    <cellStyle name="control table header 1 2 3 2 12 3" xfId="8368" xr:uid="{00000000-0005-0000-0000-000081050000}"/>
    <cellStyle name="control table header 1 2 3 2 12 3 2" xfId="8369" xr:uid="{00000000-0005-0000-0000-000082050000}"/>
    <cellStyle name="control table header 1 2 3 2 12 3 3" xfId="8370" xr:uid="{00000000-0005-0000-0000-000083050000}"/>
    <cellStyle name="control table header 1 2 3 2 12 3 4" xfId="8371" xr:uid="{00000000-0005-0000-0000-000084050000}"/>
    <cellStyle name="control table header 1 2 3 2 12 4" xfId="8372" xr:uid="{00000000-0005-0000-0000-000085050000}"/>
    <cellStyle name="control table header 1 2 3 2 13" xfId="380" xr:uid="{00000000-0005-0000-0000-000086050000}"/>
    <cellStyle name="control table header 1 2 3 2 13 2" xfId="8373" xr:uid="{00000000-0005-0000-0000-000087050000}"/>
    <cellStyle name="control table header 1 2 3 2 13 2 2" xfId="8374" xr:uid="{00000000-0005-0000-0000-000088050000}"/>
    <cellStyle name="control table header 1 2 3 2 13 2 3" xfId="8375" xr:uid="{00000000-0005-0000-0000-000089050000}"/>
    <cellStyle name="control table header 1 2 3 2 13 2 4" xfId="8376" xr:uid="{00000000-0005-0000-0000-00008A050000}"/>
    <cellStyle name="control table header 1 2 3 2 13 3" xfId="8377" xr:uid="{00000000-0005-0000-0000-00008B050000}"/>
    <cellStyle name="control table header 1 2 3 2 13 3 2" xfId="8378" xr:uid="{00000000-0005-0000-0000-00008C050000}"/>
    <cellStyle name="control table header 1 2 3 2 13 3 3" xfId="8379" xr:uid="{00000000-0005-0000-0000-00008D050000}"/>
    <cellStyle name="control table header 1 2 3 2 13 3 4" xfId="8380" xr:uid="{00000000-0005-0000-0000-00008E050000}"/>
    <cellStyle name="control table header 1 2 3 2 13 4" xfId="8381" xr:uid="{00000000-0005-0000-0000-00008F050000}"/>
    <cellStyle name="control table header 1 2 3 2 14" xfId="381" xr:uid="{00000000-0005-0000-0000-000090050000}"/>
    <cellStyle name="control table header 1 2 3 2 14 2" xfId="8382" xr:uid="{00000000-0005-0000-0000-000091050000}"/>
    <cellStyle name="control table header 1 2 3 2 14 2 2" xfId="8383" xr:uid="{00000000-0005-0000-0000-000092050000}"/>
    <cellStyle name="control table header 1 2 3 2 14 2 3" xfId="8384" xr:uid="{00000000-0005-0000-0000-000093050000}"/>
    <cellStyle name="control table header 1 2 3 2 14 2 4" xfId="8385" xr:uid="{00000000-0005-0000-0000-000094050000}"/>
    <cellStyle name="control table header 1 2 3 2 14 3" xfId="8386" xr:uid="{00000000-0005-0000-0000-000095050000}"/>
    <cellStyle name="control table header 1 2 3 2 14 3 2" xfId="8387" xr:uid="{00000000-0005-0000-0000-000096050000}"/>
    <cellStyle name="control table header 1 2 3 2 14 3 3" xfId="8388" xr:uid="{00000000-0005-0000-0000-000097050000}"/>
    <cellStyle name="control table header 1 2 3 2 14 3 4" xfId="8389" xr:uid="{00000000-0005-0000-0000-000098050000}"/>
    <cellStyle name="control table header 1 2 3 2 14 4" xfId="8390" xr:uid="{00000000-0005-0000-0000-000099050000}"/>
    <cellStyle name="control table header 1 2 3 2 15" xfId="382" xr:uid="{00000000-0005-0000-0000-00009A050000}"/>
    <cellStyle name="control table header 1 2 3 2 15 2" xfId="8391" xr:uid="{00000000-0005-0000-0000-00009B050000}"/>
    <cellStyle name="control table header 1 2 3 2 15 2 2" xfId="8392" xr:uid="{00000000-0005-0000-0000-00009C050000}"/>
    <cellStyle name="control table header 1 2 3 2 15 2 3" xfId="8393" xr:uid="{00000000-0005-0000-0000-00009D050000}"/>
    <cellStyle name="control table header 1 2 3 2 15 2 4" xfId="8394" xr:uid="{00000000-0005-0000-0000-00009E050000}"/>
    <cellStyle name="control table header 1 2 3 2 15 3" xfId="8395" xr:uid="{00000000-0005-0000-0000-00009F050000}"/>
    <cellStyle name="control table header 1 2 3 2 15 3 2" xfId="8396" xr:uid="{00000000-0005-0000-0000-0000A0050000}"/>
    <cellStyle name="control table header 1 2 3 2 15 3 3" xfId="8397" xr:uid="{00000000-0005-0000-0000-0000A1050000}"/>
    <cellStyle name="control table header 1 2 3 2 15 3 4" xfId="8398" xr:uid="{00000000-0005-0000-0000-0000A2050000}"/>
    <cellStyle name="control table header 1 2 3 2 15 4" xfId="8399" xr:uid="{00000000-0005-0000-0000-0000A3050000}"/>
    <cellStyle name="control table header 1 2 3 2 16" xfId="383" xr:uid="{00000000-0005-0000-0000-0000A4050000}"/>
    <cellStyle name="control table header 1 2 3 2 16 2" xfId="8400" xr:uid="{00000000-0005-0000-0000-0000A5050000}"/>
    <cellStyle name="control table header 1 2 3 2 16 2 2" xfId="8401" xr:uid="{00000000-0005-0000-0000-0000A6050000}"/>
    <cellStyle name="control table header 1 2 3 2 16 2 3" xfId="8402" xr:uid="{00000000-0005-0000-0000-0000A7050000}"/>
    <cellStyle name="control table header 1 2 3 2 16 2 4" xfId="8403" xr:uid="{00000000-0005-0000-0000-0000A8050000}"/>
    <cellStyle name="control table header 1 2 3 2 16 3" xfId="8404" xr:uid="{00000000-0005-0000-0000-0000A9050000}"/>
    <cellStyle name="control table header 1 2 3 2 16 3 2" xfId="8405" xr:uid="{00000000-0005-0000-0000-0000AA050000}"/>
    <cellStyle name="control table header 1 2 3 2 16 3 3" xfId="8406" xr:uid="{00000000-0005-0000-0000-0000AB050000}"/>
    <cellStyle name="control table header 1 2 3 2 16 3 4" xfId="8407" xr:uid="{00000000-0005-0000-0000-0000AC050000}"/>
    <cellStyle name="control table header 1 2 3 2 16 4" xfId="8408" xr:uid="{00000000-0005-0000-0000-0000AD050000}"/>
    <cellStyle name="control table header 1 2 3 2 17" xfId="384" xr:uid="{00000000-0005-0000-0000-0000AE050000}"/>
    <cellStyle name="control table header 1 2 3 2 17 2" xfId="8409" xr:uid="{00000000-0005-0000-0000-0000AF050000}"/>
    <cellStyle name="control table header 1 2 3 2 17 2 2" xfId="8410" xr:uid="{00000000-0005-0000-0000-0000B0050000}"/>
    <cellStyle name="control table header 1 2 3 2 17 2 3" xfId="8411" xr:uid="{00000000-0005-0000-0000-0000B1050000}"/>
    <cellStyle name="control table header 1 2 3 2 17 2 4" xfId="8412" xr:uid="{00000000-0005-0000-0000-0000B2050000}"/>
    <cellStyle name="control table header 1 2 3 2 17 3" xfId="8413" xr:uid="{00000000-0005-0000-0000-0000B3050000}"/>
    <cellStyle name="control table header 1 2 3 2 17 3 2" xfId="8414" xr:uid="{00000000-0005-0000-0000-0000B4050000}"/>
    <cellStyle name="control table header 1 2 3 2 17 3 3" xfId="8415" xr:uid="{00000000-0005-0000-0000-0000B5050000}"/>
    <cellStyle name="control table header 1 2 3 2 17 3 4" xfId="8416" xr:uid="{00000000-0005-0000-0000-0000B6050000}"/>
    <cellStyle name="control table header 1 2 3 2 17 4" xfId="8417" xr:uid="{00000000-0005-0000-0000-0000B7050000}"/>
    <cellStyle name="control table header 1 2 3 2 18" xfId="385" xr:uid="{00000000-0005-0000-0000-0000B8050000}"/>
    <cellStyle name="control table header 1 2 3 2 18 2" xfId="8418" xr:uid="{00000000-0005-0000-0000-0000B9050000}"/>
    <cellStyle name="control table header 1 2 3 2 18 2 2" xfId="8419" xr:uid="{00000000-0005-0000-0000-0000BA050000}"/>
    <cellStyle name="control table header 1 2 3 2 18 2 3" xfId="8420" xr:uid="{00000000-0005-0000-0000-0000BB050000}"/>
    <cellStyle name="control table header 1 2 3 2 18 2 4" xfId="8421" xr:uid="{00000000-0005-0000-0000-0000BC050000}"/>
    <cellStyle name="control table header 1 2 3 2 18 3" xfId="8422" xr:uid="{00000000-0005-0000-0000-0000BD050000}"/>
    <cellStyle name="control table header 1 2 3 2 18 3 2" xfId="8423" xr:uid="{00000000-0005-0000-0000-0000BE050000}"/>
    <cellStyle name="control table header 1 2 3 2 18 3 3" xfId="8424" xr:uid="{00000000-0005-0000-0000-0000BF050000}"/>
    <cellStyle name="control table header 1 2 3 2 18 3 4" xfId="8425" xr:uid="{00000000-0005-0000-0000-0000C0050000}"/>
    <cellStyle name="control table header 1 2 3 2 18 4" xfId="8426" xr:uid="{00000000-0005-0000-0000-0000C1050000}"/>
    <cellStyle name="control table header 1 2 3 2 19" xfId="386" xr:uid="{00000000-0005-0000-0000-0000C2050000}"/>
    <cellStyle name="control table header 1 2 3 2 19 2" xfId="8427" xr:uid="{00000000-0005-0000-0000-0000C3050000}"/>
    <cellStyle name="control table header 1 2 3 2 19 2 2" xfId="8428" xr:uid="{00000000-0005-0000-0000-0000C4050000}"/>
    <cellStyle name="control table header 1 2 3 2 19 2 3" xfId="8429" xr:uid="{00000000-0005-0000-0000-0000C5050000}"/>
    <cellStyle name="control table header 1 2 3 2 19 2 4" xfId="8430" xr:uid="{00000000-0005-0000-0000-0000C6050000}"/>
    <cellStyle name="control table header 1 2 3 2 19 3" xfId="8431" xr:uid="{00000000-0005-0000-0000-0000C7050000}"/>
    <cellStyle name="control table header 1 2 3 2 19 3 2" xfId="8432" xr:uid="{00000000-0005-0000-0000-0000C8050000}"/>
    <cellStyle name="control table header 1 2 3 2 19 3 3" xfId="8433" xr:uid="{00000000-0005-0000-0000-0000C9050000}"/>
    <cellStyle name="control table header 1 2 3 2 19 3 4" xfId="8434" xr:uid="{00000000-0005-0000-0000-0000CA050000}"/>
    <cellStyle name="control table header 1 2 3 2 19 4" xfId="8435" xr:uid="{00000000-0005-0000-0000-0000CB050000}"/>
    <cellStyle name="control table header 1 2 3 2 2" xfId="387" xr:uid="{00000000-0005-0000-0000-0000CC050000}"/>
    <cellStyle name="control table header 1 2 3 2 2 2" xfId="8436" xr:uid="{00000000-0005-0000-0000-0000CD050000}"/>
    <cellStyle name="control table header 1 2 3 2 2 2 2" xfId="8437" xr:uid="{00000000-0005-0000-0000-0000CE050000}"/>
    <cellStyle name="control table header 1 2 3 2 2 2 3" xfId="8438" xr:uid="{00000000-0005-0000-0000-0000CF050000}"/>
    <cellStyle name="control table header 1 2 3 2 2 2 4" xfId="8439" xr:uid="{00000000-0005-0000-0000-0000D0050000}"/>
    <cellStyle name="control table header 1 2 3 2 2 3" xfId="8440" xr:uid="{00000000-0005-0000-0000-0000D1050000}"/>
    <cellStyle name="control table header 1 2 3 2 2 3 2" xfId="8441" xr:uid="{00000000-0005-0000-0000-0000D2050000}"/>
    <cellStyle name="control table header 1 2 3 2 2 3 3" xfId="8442" xr:uid="{00000000-0005-0000-0000-0000D3050000}"/>
    <cellStyle name="control table header 1 2 3 2 2 3 4" xfId="8443" xr:uid="{00000000-0005-0000-0000-0000D4050000}"/>
    <cellStyle name="control table header 1 2 3 2 2 4" xfId="8444" xr:uid="{00000000-0005-0000-0000-0000D5050000}"/>
    <cellStyle name="control table header 1 2 3 2 20" xfId="388" xr:uid="{00000000-0005-0000-0000-0000D6050000}"/>
    <cellStyle name="control table header 1 2 3 2 20 2" xfId="8445" xr:uid="{00000000-0005-0000-0000-0000D7050000}"/>
    <cellStyle name="control table header 1 2 3 2 20 2 2" xfId="8446" xr:uid="{00000000-0005-0000-0000-0000D8050000}"/>
    <cellStyle name="control table header 1 2 3 2 20 2 3" xfId="8447" xr:uid="{00000000-0005-0000-0000-0000D9050000}"/>
    <cellStyle name="control table header 1 2 3 2 20 2 4" xfId="8448" xr:uid="{00000000-0005-0000-0000-0000DA050000}"/>
    <cellStyle name="control table header 1 2 3 2 20 3" xfId="8449" xr:uid="{00000000-0005-0000-0000-0000DB050000}"/>
    <cellStyle name="control table header 1 2 3 2 20 3 2" xfId="8450" xr:uid="{00000000-0005-0000-0000-0000DC050000}"/>
    <cellStyle name="control table header 1 2 3 2 20 3 3" xfId="8451" xr:uid="{00000000-0005-0000-0000-0000DD050000}"/>
    <cellStyle name="control table header 1 2 3 2 20 3 4" xfId="8452" xr:uid="{00000000-0005-0000-0000-0000DE050000}"/>
    <cellStyle name="control table header 1 2 3 2 20 4" xfId="8453" xr:uid="{00000000-0005-0000-0000-0000DF050000}"/>
    <cellStyle name="control table header 1 2 3 2 21" xfId="389" xr:uid="{00000000-0005-0000-0000-0000E0050000}"/>
    <cellStyle name="control table header 1 2 3 2 21 2" xfId="8454" xr:uid="{00000000-0005-0000-0000-0000E1050000}"/>
    <cellStyle name="control table header 1 2 3 2 21 2 2" xfId="8455" xr:uid="{00000000-0005-0000-0000-0000E2050000}"/>
    <cellStyle name="control table header 1 2 3 2 21 2 3" xfId="8456" xr:uid="{00000000-0005-0000-0000-0000E3050000}"/>
    <cellStyle name="control table header 1 2 3 2 21 2 4" xfId="8457" xr:uid="{00000000-0005-0000-0000-0000E4050000}"/>
    <cellStyle name="control table header 1 2 3 2 21 3" xfId="8458" xr:uid="{00000000-0005-0000-0000-0000E5050000}"/>
    <cellStyle name="control table header 1 2 3 2 21 3 2" xfId="8459" xr:uid="{00000000-0005-0000-0000-0000E6050000}"/>
    <cellStyle name="control table header 1 2 3 2 21 3 3" xfId="8460" xr:uid="{00000000-0005-0000-0000-0000E7050000}"/>
    <cellStyle name="control table header 1 2 3 2 21 3 4" xfId="8461" xr:uid="{00000000-0005-0000-0000-0000E8050000}"/>
    <cellStyle name="control table header 1 2 3 2 21 4" xfId="8462" xr:uid="{00000000-0005-0000-0000-0000E9050000}"/>
    <cellStyle name="control table header 1 2 3 2 22" xfId="390" xr:uid="{00000000-0005-0000-0000-0000EA050000}"/>
    <cellStyle name="control table header 1 2 3 2 22 2" xfId="8463" xr:uid="{00000000-0005-0000-0000-0000EB050000}"/>
    <cellStyle name="control table header 1 2 3 2 22 2 2" xfId="8464" xr:uid="{00000000-0005-0000-0000-0000EC050000}"/>
    <cellStyle name="control table header 1 2 3 2 22 2 3" xfId="8465" xr:uid="{00000000-0005-0000-0000-0000ED050000}"/>
    <cellStyle name="control table header 1 2 3 2 22 2 4" xfId="8466" xr:uid="{00000000-0005-0000-0000-0000EE050000}"/>
    <cellStyle name="control table header 1 2 3 2 22 3" xfId="8467" xr:uid="{00000000-0005-0000-0000-0000EF050000}"/>
    <cellStyle name="control table header 1 2 3 2 22 3 2" xfId="8468" xr:uid="{00000000-0005-0000-0000-0000F0050000}"/>
    <cellStyle name="control table header 1 2 3 2 22 3 3" xfId="8469" xr:uid="{00000000-0005-0000-0000-0000F1050000}"/>
    <cellStyle name="control table header 1 2 3 2 22 3 4" xfId="8470" xr:uid="{00000000-0005-0000-0000-0000F2050000}"/>
    <cellStyle name="control table header 1 2 3 2 22 4" xfId="8471" xr:uid="{00000000-0005-0000-0000-0000F3050000}"/>
    <cellStyle name="control table header 1 2 3 2 23" xfId="391" xr:uid="{00000000-0005-0000-0000-0000F4050000}"/>
    <cellStyle name="control table header 1 2 3 2 23 2" xfId="8472" xr:uid="{00000000-0005-0000-0000-0000F5050000}"/>
    <cellStyle name="control table header 1 2 3 2 23 2 2" xfId="8473" xr:uid="{00000000-0005-0000-0000-0000F6050000}"/>
    <cellStyle name="control table header 1 2 3 2 23 2 3" xfId="8474" xr:uid="{00000000-0005-0000-0000-0000F7050000}"/>
    <cellStyle name="control table header 1 2 3 2 23 2 4" xfId="8475" xr:uid="{00000000-0005-0000-0000-0000F8050000}"/>
    <cellStyle name="control table header 1 2 3 2 23 3" xfId="8476" xr:uid="{00000000-0005-0000-0000-0000F9050000}"/>
    <cellStyle name="control table header 1 2 3 2 23 3 2" xfId="8477" xr:uid="{00000000-0005-0000-0000-0000FA050000}"/>
    <cellStyle name="control table header 1 2 3 2 23 3 3" xfId="8478" xr:uid="{00000000-0005-0000-0000-0000FB050000}"/>
    <cellStyle name="control table header 1 2 3 2 23 3 4" xfId="8479" xr:uid="{00000000-0005-0000-0000-0000FC050000}"/>
    <cellStyle name="control table header 1 2 3 2 23 4" xfId="8480" xr:uid="{00000000-0005-0000-0000-0000FD050000}"/>
    <cellStyle name="control table header 1 2 3 2 24" xfId="392" xr:uid="{00000000-0005-0000-0000-0000FE050000}"/>
    <cellStyle name="control table header 1 2 3 2 24 2" xfId="8481" xr:uid="{00000000-0005-0000-0000-0000FF050000}"/>
    <cellStyle name="control table header 1 2 3 2 24 2 2" xfId="8482" xr:uid="{00000000-0005-0000-0000-000000060000}"/>
    <cellStyle name="control table header 1 2 3 2 24 2 3" xfId="8483" xr:uid="{00000000-0005-0000-0000-000001060000}"/>
    <cellStyle name="control table header 1 2 3 2 24 2 4" xfId="8484" xr:uid="{00000000-0005-0000-0000-000002060000}"/>
    <cellStyle name="control table header 1 2 3 2 24 3" xfId="8485" xr:uid="{00000000-0005-0000-0000-000003060000}"/>
    <cellStyle name="control table header 1 2 3 2 24 3 2" xfId="8486" xr:uid="{00000000-0005-0000-0000-000004060000}"/>
    <cellStyle name="control table header 1 2 3 2 24 3 3" xfId="8487" xr:uid="{00000000-0005-0000-0000-000005060000}"/>
    <cellStyle name="control table header 1 2 3 2 24 3 4" xfId="8488" xr:uid="{00000000-0005-0000-0000-000006060000}"/>
    <cellStyle name="control table header 1 2 3 2 24 4" xfId="8489" xr:uid="{00000000-0005-0000-0000-000007060000}"/>
    <cellStyle name="control table header 1 2 3 2 25" xfId="393" xr:uid="{00000000-0005-0000-0000-000008060000}"/>
    <cellStyle name="control table header 1 2 3 2 25 2" xfId="8490" xr:uid="{00000000-0005-0000-0000-000009060000}"/>
    <cellStyle name="control table header 1 2 3 2 25 2 2" xfId="8491" xr:uid="{00000000-0005-0000-0000-00000A060000}"/>
    <cellStyle name="control table header 1 2 3 2 25 2 3" xfId="8492" xr:uid="{00000000-0005-0000-0000-00000B060000}"/>
    <cellStyle name="control table header 1 2 3 2 25 2 4" xfId="8493" xr:uid="{00000000-0005-0000-0000-00000C060000}"/>
    <cellStyle name="control table header 1 2 3 2 25 3" xfId="8494" xr:uid="{00000000-0005-0000-0000-00000D060000}"/>
    <cellStyle name="control table header 1 2 3 2 25 3 2" xfId="8495" xr:uid="{00000000-0005-0000-0000-00000E060000}"/>
    <cellStyle name="control table header 1 2 3 2 25 3 3" xfId="8496" xr:uid="{00000000-0005-0000-0000-00000F060000}"/>
    <cellStyle name="control table header 1 2 3 2 25 3 4" xfId="8497" xr:uid="{00000000-0005-0000-0000-000010060000}"/>
    <cellStyle name="control table header 1 2 3 2 25 4" xfId="8498" xr:uid="{00000000-0005-0000-0000-000011060000}"/>
    <cellStyle name="control table header 1 2 3 2 26" xfId="394" xr:uid="{00000000-0005-0000-0000-000012060000}"/>
    <cellStyle name="control table header 1 2 3 2 26 2" xfId="8499" xr:uid="{00000000-0005-0000-0000-000013060000}"/>
    <cellStyle name="control table header 1 2 3 2 26 2 2" xfId="8500" xr:uid="{00000000-0005-0000-0000-000014060000}"/>
    <cellStyle name="control table header 1 2 3 2 26 2 3" xfId="8501" xr:uid="{00000000-0005-0000-0000-000015060000}"/>
    <cellStyle name="control table header 1 2 3 2 26 2 4" xfId="8502" xr:uid="{00000000-0005-0000-0000-000016060000}"/>
    <cellStyle name="control table header 1 2 3 2 26 3" xfId="8503" xr:uid="{00000000-0005-0000-0000-000017060000}"/>
    <cellStyle name="control table header 1 2 3 2 26 3 2" xfId="8504" xr:uid="{00000000-0005-0000-0000-000018060000}"/>
    <cellStyle name="control table header 1 2 3 2 26 3 3" xfId="8505" xr:uid="{00000000-0005-0000-0000-000019060000}"/>
    <cellStyle name="control table header 1 2 3 2 26 3 4" xfId="8506" xr:uid="{00000000-0005-0000-0000-00001A060000}"/>
    <cellStyle name="control table header 1 2 3 2 26 4" xfId="8507" xr:uid="{00000000-0005-0000-0000-00001B060000}"/>
    <cellStyle name="control table header 1 2 3 2 27" xfId="395" xr:uid="{00000000-0005-0000-0000-00001C060000}"/>
    <cellStyle name="control table header 1 2 3 2 27 2" xfId="8508" xr:uid="{00000000-0005-0000-0000-00001D060000}"/>
    <cellStyle name="control table header 1 2 3 2 27 2 2" xfId="8509" xr:uid="{00000000-0005-0000-0000-00001E060000}"/>
    <cellStyle name="control table header 1 2 3 2 27 2 3" xfId="8510" xr:uid="{00000000-0005-0000-0000-00001F060000}"/>
    <cellStyle name="control table header 1 2 3 2 27 2 4" xfId="8511" xr:uid="{00000000-0005-0000-0000-000020060000}"/>
    <cellStyle name="control table header 1 2 3 2 27 3" xfId="8512" xr:uid="{00000000-0005-0000-0000-000021060000}"/>
    <cellStyle name="control table header 1 2 3 2 27 3 2" xfId="8513" xr:uid="{00000000-0005-0000-0000-000022060000}"/>
    <cellStyle name="control table header 1 2 3 2 27 3 3" xfId="8514" xr:uid="{00000000-0005-0000-0000-000023060000}"/>
    <cellStyle name="control table header 1 2 3 2 27 3 4" xfId="8515" xr:uid="{00000000-0005-0000-0000-000024060000}"/>
    <cellStyle name="control table header 1 2 3 2 27 4" xfId="8516" xr:uid="{00000000-0005-0000-0000-000025060000}"/>
    <cellStyle name="control table header 1 2 3 2 28" xfId="396" xr:uid="{00000000-0005-0000-0000-000026060000}"/>
    <cellStyle name="control table header 1 2 3 2 28 2" xfId="8517" xr:uid="{00000000-0005-0000-0000-000027060000}"/>
    <cellStyle name="control table header 1 2 3 2 28 2 2" xfId="8518" xr:uid="{00000000-0005-0000-0000-000028060000}"/>
    <cellStyle name="control table header 1 2 3 2 28 2 3" xfId="8519" xr:uid="{00000000-0005-0000-0000-000029060000}"/>
    <cellStyle name="control table header 1 2 3 2 28 2 4" xfId="8520" xr:uid="{00000000-0005-0000-0000-00002A060000}"/>
    <cellStyle name="control table header 1 2 3 2 28 3" xfId="8521" xr:uid="{00000000-0005-0000-0000-00002B060000}"/>
    <cellStyle name="control table header 1 2 3 2 28 3 2" xfId="8522" xr:uid="{00000000-0005-0000-0000-00002C060000}"/>
    <cellStyle name="control table header 1 2 3 2 28 3 3" xfId="8523" xr:uid="{00000000-0005-0000-0000-00002D060000}"/>
    <cellStyle name="control table header 1 2 3 2 28 3 4" xfId="8524" xr:uid="{00000000-0005-0000-0000-00002E060000}"/>
    <cellStyle name="control table header 1 2 3 2 28 4" xfId="8525" xr:uid="{00000000-0005-0000-0000-00002F060000}"/>
    <cellStyle name="control table header 1 2 3 2 29" xfId="397" xr:uid="{00000000-0005-0000-0000-000030060000}"/>
    <cellStyle name="control table header 1 2 3 2 29 2" xfId="8526" xr:uid="{00000000-0005-0000-0000-000031060000}"/>
    <cellStyle name="control table header 1 2 3 2 29 2 2" xfId="8527" xr:uid="{00000000-0005-0000-0000-000032060000}"/>
    <cellStyle name="control table header 1 2 3 2 29 2 3" xfId="8528" xr:uid="{00000000-0005-0000-0000-000033060000}"/>
    <cellStyle name="control table header 1 2 3 2 29 2 4" xfId="8529" xr:uid="{00000000-0005-0000-0000-000034060000}"/>
    <cellStyle name="control table header 1 2 3 2 29 3" xfId="8530" xr:uid="{00000000-0005-0000-0000-000035060000}"/>
    <cellStyle name="control table header 1 2 3 2 29 3 2" xfId="8531" xr:uid="{00000000-0005-0000-0000-000036060000}"/>
    <cellStyle name="control table header 1 2 3 2 29 3 3" xfId="8532" xr:uid="{00000000-0005-0000-0000-000037060000}"/>
    <cellStyle name="control table header 1 2 3 2 29 3 4" xfId="8533" xr:uid="{00000000-0005-0000-0000-000038060000}"/>
    <cellStyle name="control table header 1 2 3 2 29 4" xfId="8534" xr:uid="{00000000-0005-0000-0000-000039060000}"/>
    <cellStyle name="control table header 1 2 3 2 3" xfId="398" xr:uid="{00000000-0005-0000-0000-00003A060000}"/>
    <cellStyle name="control table header 1 2 3 2 3 2" xfId="8535" xr:uid="{00000000-0005-0000-0000-00003B060000}"/>
    <cellStyle name="control table header 1 2 3 2 3 2 2" xfId="8536" xr:uid="{00000000-0005-0000-0000-00003C060000}"/>
    <cellStyle name="control table header 1 2 3 2 3 2 3" xfId="8537" xr:uid="{00000000-0005-0000-0000-00003D060000}"/>
    <cellStyle name="control table header 1 2 3 2 3 2 4" xfId="8538" xr:uid="{00000000-0005-0000-0000-00003E060000}"/>
    <cellStyle name="control table header 1 2 3 2 3 3" xfId="8539" xr:uid="{00000000-0005-0000-0000-00003F060000}"/>
    <cellStyle name="control table header 1 2 3 2 3 3 2" xfId="8540" xr:uid="{00000000-0005-0000-0000-000040060000}"/>
    <cellStyle name="control table header 1 2 3 2 3 3 3" xfId="8541" xr:uid="{00000000-0005-0000-0000-000041060000}"/>
    <cellStyle name="control table header 1 2 3 2 3 3 4" xfId="8542" xr:uid="{00000000-0005-0000-0000-000042060000}"/>
    <cellStyle name="control table header 1 2 3 2 3 4" xfId="8543" xr:uid="{00000000-0005-0000-0000-000043060000}"/>
    <cellStyle name="control table header 1 2 3 2 30" xfId="399" xr:uid="{00000000-0005-0000-0000-000044060000}"/>
    <cellStyle name="control table header 1 2 3 2 30 2" xfId="8544" xr:uid="{00000000-0005-0000-0000-000045060000}"/>
    <cellStyle name="control table header 1 2 3 2 30 2 2" xfId="8545" xr:uid="{00000000-0005-0000-0000-000046060000}"/>
    <cellStyle name="control table header 1 2 3 2 30 2 3" xfId="8546" xr:uid="{00000000-0005-0000-0000-000047060000}"/>
    <cellStyle name="control table header 1 2 3 2 30 2 4" xfId="8547" xr:uid="{00000000-0005-0000-0000-000048060000}"/>
    <cellStyle name="control table header 1 2 3 2 30 3" xfId="8548" xr:uid="{00000000-0005-0000-0000-000049060000}"/>
    <cellStyle name="control table header 1 2 3 2 30 3 2" xfId="8549" xr:uid="{00000000-0005-0000-0000-00004A060000}"/>
    <cellStyle name="control table header 1 2 3 2 30 3 3" xfId="8550" xr:uid="{00000000-0005-0000-0000-00004B060000}"/>
    <cellStyle name="control table header 1 2 3 2 30 3 4" xfId="8551" xr:uid="{00000000-0005-0000-0000-00004C060000}"/>
    <cellStyle name="control table header 1 2 3 2 30 4" xfId="8552" xr:uid="{00000000-0005-0000-0000-00004D060000}"/>
    <cellStyle name="control table header 1 2 3 2 31" xfId="400" xr:uid="{00000000-0005-0000-0000-00004E060000}"/>
    <cellStyle name="control table header 1 2 3 2 31 2" xfId="8553" xr:uid="{00000000-0005-0000-0000-00004F060000}"/>
    <cellStyle name="control table header 1 2 3 2 31 2 2" xfId="8554" xr:uid="{00000000-0005-0000-0000-000050060000}"/>
    <cellStyle name="control table header 1 2 3 2 31 2 3" xfId="8555" xr:uid="{00000000-0005-0000-0000-000051060000}"/>
    <cellStyle name="control table header 1 2 3 2 31 2 4" xfId="8556" xr:uid="{00000000-0005-0000-0000-000052060000}"/>
    <cellStyle name="control table header 1 2 3 2 31 3" xfId="8557" xr:uid="{00000000-0005-0000-0000-000053060000}"/>
    <cellStyle name="control table header 1 2 3 2 31 3 2" xfId="8558" xr:uid="{00000000-0005-0000-0000-000054060000}"/>
    <cellStyle name="control table header 1 2 3 2 31 3 3" xfId="8559" xr:uid="{00000000-0005-0000-0000-000055060000}"/>
    <cellStyle name="control table header 1 2 3 2 31 3 4" xfId="8560" xr:uid="{00000000-0005-0000-0000-000056060000}"/>
    <cellStyle name="control table header 1 2 3 2 31 4" xfId="8561" xr:uid="{00000000-0005-0000-0000-000057060000}"/>
    <cellStyle name="control table header 1 2 3 2 32" xfId="401" xr:uid="{00000000-0005-0000-0000-000058060000}"/>
    <cellStyle name="control table header 1 2 3 2 32 2" xfId="8562" xr:uid="{00000000-0005-0000-0000-000059060000}"/>
    <cellStyle name="control table header 1 2 3 2 32 2 2" xfId="8563" xr:uid="{00000000-0005-0000-0000-00005A060000}"/>
    <cellStyle name="control table header 1 2 3 2 32 2 3" xfId="8564" xr:uid="{00000000-0005-0000-0000-00005B060000}"/>
    <cellStyle name="control table header 1 2 3 2 32 2 4" xfId="8565" xr:uid="{00000000-0005-0000-0000-00005C060000}"/>
    <cellStyle name="control table header 1 2 3 2 32 3" xfId="8566" xr:uid="{00000000-0005-0000-0000-00005D060000}"/>
    <cellStyle name="control table header 1 2 3 2 32 3 2" xfId="8567" xr:uid="{00000000-0005-0000-0000-00005E060000}"/>
    <cellStyle name="control table header 1 2 3 2 32 3 3" xfId="8568" xr:uid="{00000000-0005-0000-0000-00005F060000}"/>
    <cellStyle name="control table header 1 2 3 2 32 3 4" xfId="8569" xr:uid="{00000000-0005-0000-0000-000060060000}"/>
    <cellStyle name="control table header 1 2 3 2 32 4" xfId="8570" xr:uid="{00000000-0005-0000-0000-000061060000}"/>
    <cellStyle name="control table header 1 2 3 2 33" xfId="402" xr:uid="{00000000-0005-0000-0000-000062060000}"/>
    <cellStyle name="control table header 1 2 3 2 33 2" xfId="8571" xr:uid="{00000000-0005-0000-0000-000063060000}"/>
    <cellStyle name="control table header 1 2 3 2 33 2 2" xfId="8572" xr:uid="{00000000-0005-0000-0000-000064060000}"/>
    <cellStyle name="control table header 1 2 3 2 33 2 3" xfId="8573" xr:uid="{00000000-0005-0000-0000-000065060000}"/>
    <cellStyle name="control table header 1 2 3 2 33 2 4" xfId="8574" xr:uid="{00000000-0005-0000-0000-000066060000}"/>
    <cellStyle name="control table header 1 2 3 2 33 3" xfId="8575" xr:uid="{00000000-0005-0000-0000-000067060000}"/>
    <cellStyle name="control table header 1 2 3 2 33 3 2" xfId="8576" xr:uid="{00000000-0005-0000-0000-000068060000}"/>
    <cellStyle name="control table header 1 2 3 2 33 3 3" xfId="8577" xr:uid="{00000000-0005-0000-0000-000069060000}"/>
    <cellStyle name="control table header 1 2 3 2 33 3 4" xfId="8578" xr:uid="{00000000-0005-0000-0000-00006A060000}"/>
    <cellStyle name="control table header 1 2 3 2 33 4" xfId="8579" xr:uid="{00000000-0005-0000-0000-00006B060000}"/>
    <cellStyle name="control table header 1 2 3 2 34" xfId="403" xr:uid="{00000000-0005-0000-0000-00006C060000}"/>
    <cellStyle name="control table header 1 2 3 2 34 2" xfId="8580" xr:uid="{00000000-0005-0000-0000-00006D060000}"/>
    <cellStyle name="control table header 1 2 3 2 34 2 2" xfId="8581" xr:uid="{00000000-0005-0000-0000-00006E060000}"/>
    <cellStyle name="control table header 1 2 3 2 34 2 3" xfId="8582" xr:uid="{00000000-0005-0000-0000-00006F060000}"/>
    <cellStyle name="control table header 1 2 3 2 34 2 4" xfId="8583" xr:uid="{00000000-0005-0000-0000-000070060000}"/>
    <cellStyle name="control table header 1 2 3 2 34 3" xfId="8584" xr:uid="{00000000-0005-0000-0000-000071060000}"/>
    <cellStyle name="control table header 1 2 3 2 34 3 2" xfId="8585" xr:uid="{00000000-0005-0000-0000-000072060000}"/>
    <cellStyle name="control table header 1 2 3 2 34 3 3" xfId="8586" xr:uid="{00000000-0005-0000-0000-000073060000}"/>
    <cellStyle name="control table header 1 2 3 2 34 3 4" xfId="8587" xr:uid="{00000000-0005-0000-0000-000074060000}"/>
    <cellStyle name="control table header 1 2 3 2 34 4" xfId="8588" xr:uid="{00000000-0005-0000-0000-000075060000}"/>
    <cellStyle name="control table header 1 2 3 2 35" xfId="404" xr:uid="{00000000-0005-0000-0000-000076060000}"/>
    <cellStyle name="control table header 1 2 3 2 35 2" xfId="8589" xr:uid="{00000000-0005-0000-0000-000077060000}"/>
    <cellStyle name="control table header 1 2 3 2 35 2 2" xfId="8590" xr:uid="{00000000-0005-0000-0000-000078060000}"/>
    <cellStyle name="control table header 1 2 3 2 35 2 3" xfId="8591" xr:uid="{00000000-0005-0000-0000-000079060000}"/>
    <cellStyle name="control table header 1 2 3 2 35 2 4" xfId="8592" xr:uid="{00000000-0005-0000-0000-00007A060000}"/>
    <cellStyle name="control table header 1 2 3 2 35 3" xfId="8593" xr:uid="{00000000-0005-0000-0000-00007B060000}"/>
    <cellStyle name="control table header 1 2 3 2 35 3 2" xfId="8594" xr:uid="{00000000-0005-0000-0000-00007C060000}"/>
    <cellStyle name="control table header 1 2 3 2 35 3 3" xfId="8595" xr:uid="{00000000-0005-0000-0000-00007D060000}"/>
    <cellStyle name="control table header 1 2 3 2 35 3 4" xfId="8596" xr:uid="{00000000-0005-0000-0000-00007E060000}"/>
    <cellStyle name="control table header 1 2 3 2 35 4" xfId="8597" xr:uid="{00000000-0005-0000-0000-00007F060000}"/>
    <cellStyle name="control table header 1 2 3 2 36" xfId="405" xr:uid="{00000000-0005-0000-0000-000080060000}"/>
    <cellStyle name="control table header 1 2 3 2 36 2" xfId="8598" xr:uid="{00000000-0005-0000-0000-000081060000}"/>
    <cellStyle name="control table header 1 2 3 2 36 2 2" xfId="8599" xr:uid="{00000000-0005-0000-0000-000082060000}"/>
    <cellStyle name="control table header 1 2 3 2 36 2 3" xfId="8600" xr:uid="{00000000-0005-0000-0000-000083060000}"/>
    <cellStyle name="control table header 1 2 3 2 36 2 4" xfId="8601" xr:uid="{00000000-0005-0000-0000-000084060000}"/>
    <cellStyle name="control table header 1 2 3 2 36 3" xfId="8602" xr:uid="{00000000-0005-0000-0000-000085060000}"/>
    <cellStyle name="control table header 1 2 3 2 36 3 2" xfId="8603" xr:uid="{00000000-0005-0000-0000-000086060000}"/>
    <cellStyle name="control table header 1 2 3 2 36 3 3" xfId="8604" xr:uid="{00000000-0005-0000-0000-000087060000}"/>
    <cellStyle name="control table header 1 2 3 2 36 3 4" xfId="8605" xr:uid="{00000000-0005-0000-0000-000088060000}"/>
    <cellStyle name="control table header 1 2 3 2 36 4" xfId="8606" xr:uid="{00000000-0005-0000-0000-000089060000}"/>
    <cellStyle name="control table header 1 2 3 2 37" xfId="406" xr:uid="{00000000-0005-0000-0000-00008A060000}"/>
    <cellStyle name="control table header 1 2 3 2 37 2" xfId="8607" xr:uid="{00000000-0005-0000-0000-00008B060000}"/>
    <cellStyle name="control table header 1 2 3 2 37 2 2" xfId="8608" xr:uid="{00000000-0005-0000-0000-00008C060000}"/>
    <cellStyle name="control table header 1 2 3 2 37 2 3" xfId="8609" xr:uid="{00000000-0005-0000-0000-00008D060000}"/>
    <cellStyle name="control table header 1 2 3 2 37 2 4" xfId="8610" xr:uid="{00000000-0005-0000-0000-00008E060000}"/>
    <cellStyle name="control table header 1 2 3 2 37 3" xfId="8611" xr:uid="{00000000-0005-0000-0000-00008F060000}"/>
    <cellStyle name="control table header 1 2 3 2 37 3 2" xfId="8612" xr:uid="{00000000-0005-0000-0000-000090060000}"/>
    <cellStyle name="control table header 1 2 3 2 37 3 3" xfId="8613" xr:uid="{00000000-0005-0000-0000-000091060000}"/>
    <cellStyle name="control table header 1 2 3 2 37 3 4" xfId="8614" xr:uid="{00000000-0005-0000-0000-000092060000}"/>
    <cellStyle name="control table header 1 2 3 2 37 4" xfId="8615" xr:uid="{00000000-0005-0000-0000-000093060000}"/>
    <cellStyle name="control table header 1 2 3 2 38" xfId="407" xr:uid="{00000000-0005-0000-0000-000094060000}"/>
    <cellStyle name="control table header 1 2 3 2 38 2" xfId="8616" xr:uid="{00000000-0005-0000-0000-000095060000}"/>
    <cellStyle name="control table header 1 2 3 2 38 2 2" xfId="8617" xr:uid="{00000000-0005-0000-0000-000096060000}"/>
    <cellStyle name="control table header 1 2 3 2 38 2 3" xfId="8618" xr:uid="{00000000-0005-0000-0000-000097060000}"/>
    <cellStyle name="control table header 1 2 3 2 38 2 4" xfId="8619" xr:uid="{00000000-0005-0000-0000-000098060000}"/>
    <cellStyle name="control table header 1 2 3 2 38 3" xfId="8620" xr:uid="{00000000-0005-0000-0000-000099060000}"/>
    <cellStyle name="control table header 1 2 3 2 38 3 2" xfId="8621" xr:uid="{00000000-0005-0000-0000-00009A060000}"/>
    <cellStyle name="control table header 1 2 3 2 38 3 3" xfId="8622" xr:uid="{00000000-0005-0000-0000-00009B060000}"/>
    <cellStyle name="control table header 1 2 3 2 38 3 4" xfId="8623" xr:uid="{00000000-0005-0000-0000-00009C060000}"/>
    <cellStyle name="control table header 1 2 3 2 38 4" xfId="8624" xr:uid="{00000000-0005-0000-0000-00009D060000}"/>
    <cellStyle name="control table header 1 2 3 2 39" xfId="408" xr:uid="{00000000-0005-0000-0000-00009E060000}"/>
    <cellStyle name="control table header 1 2 3 2 39 2" xfId="8625" xr:uid="{00000000-0005-0000-0000-00009F060000}"/>
    <cellStyle name="control table header 1 2 3 2 39 2 2" xfId="8626" xr:uid="{00000000-0005-0000-0000-0000A0060000}"/>
    <cellStyle name="control table header 1 2 3 2 39 2 3" xfId="8627" xr:uid="{00000000-0005-0000-0000-0000A1060000}"/>
    <cellStyle name="control table header 1 2 3 2 39 2 4" xfId="8628" xr:uid="{00000000-0005-0000-0000-0000A2060000}"/>
    <cellStyle name="control table header 1 2 3 2 39 3" xfId="8629" xr:uid="{00000000-0005-0000-0000-0000A3060000}"/>
    <cellStyle name="control table header 1 2 3 2 39 3 2" xfId="8630" xr:uid="{00000000-0005-0000-0000-0000A4060000}"/>
    <cellStyle name="control table header 1 2 3 2 39 3 3" xfId="8631" xr:uid="{00000000-0005-0000-0000-0000A5060000}"/>
    <cellStyle name="control table header 1 2 3 2 39 3 4" xfId="8632" xr:uid="{00000000-0005-0000-0000-0000A6060000}"/>
    <cellStyle name="control table header 1 2 3 2 39 4" xfId="8633" xr:uid="{00000000-0005-0000-0000-0000A7060000}"/>
    <cellStyle name="control table header 1 2 3 2 4" xfId="409" xr:uid="{00000000-0005-0000-0000-0000A8060000}"/>
    <cellStyle name="control table header 1 2 3 2 4 2" xfId="8634" xr:uid="{00000000-0005-0000-0000-0000A9060000}"/>
    <cellStyle name="control table header 1 2 3 2 4 2 2" xfId="8635" xr:uid="{00000000-0005-0000-0000-0000AA060000}"/>
    <cellStyle name="control table header 1 2 3 2 4 2 3" xfId="8636" xr:uid="{00000000-0005-0000-0000-0000AB060000}"/>
    <cellStyle name="control table header 1 2 3 2 4 2 4" xfId="8637" xr:uid="{00000000-0005-0000-0000-0000AC060000}"/>
    <cellStyle name="control table header 1 2 3 2 4 3" xfId="8638" xr:uid="{00000000-0005-0000-0000-0000AD060000}"/>
    <cellStyle name="control table header 1 2 3 2 4 3 2" xfId="8639" xr:uid="{00000000-0005-0000-0000-0000AE060000}"/>
    <cellStyle name="control table header 1 2 3 2 4 3 3" xfId="8640" xr:uid="{00000000-0005-0000-0000-0000AF060000}"/>
    <cellStyle name="control table header 1 2 3 2 4 3 4" xfId="8641" xr:uid="{00000000-0005-0000-0000-0000B0060000}"/>
    <cellStyle name="control table header 1 2 3 2 4 4" xfId="8642" xr:uid="{00000000-0005-0000-0000-0000B1060000}"/>
    <cellStyle name="control table header 1 2 3 2 40" xfId="410" xr:uid="{00000000-0005-0000-0000-0000B2060000}"/>
    <cellStyle name="control table header 1 2 3 2 40 2" xfId="8643" xr:uid="{00000000-0005-0000-0000-0000B3060000}"/>
    <cellStyle name="control table header 1 2 3 2 40 2 2" xfId="8644" xr:uid="{00000000-0005-0000-0000-0000B4060000}"/>
    <cellStyle name="control table header 1 2 3 2 40 2 3" xfId="8645" xr:uid="{00000000-0005-0000-0000-0000B5060000}"/>
    <cellStyle name="control table header 1 2 3 2 40 2 4" xfId="8646" xr:uid="{00000000-0005-0000-0000-0000B6060000}"/>
    <cellStyle name="control table header 1 2 3 2 40 3" xfId="8647" xr:uid="{00000000-0005-0000-0000-0000B7060000}"/>
    <cellStyle name="control table header 1 2 3 2 40 3 2" xfId="8648" xr:uid="{00000000-0005-0000-0000-0000B8060000}"/>
    <cellStyle name="control table header 1 2 3 2 40 3 3" xfId="8649" xr:uid="{00000000-0005-0000-0000-0000B9060000}"/>
    <cellStyle name="control table header 1 2 3 2 40 3 4" xfId="8650" xr:uid="{00000000-0005-0000-0000-0000BA060000}"/>
    <cellStyle name="control table header 1 2 3 2 40 4" xfId="8651" xr:uid="{00000000-0005-0000-0000-0000BB060000}"/>
    <cellStyle name="control table header 1 2 3 2 41" xfId="411" xr:uid="{00000000-0005-0000-0000-0000BC060000}"/>
    <cellStyle name="control table header 1 2 3 2 41 2" xfId="8652" xr:uid="{00000000-0005-0000-0000-0000BD060000}"/>
    <cellStyle name="control table header 1 2 3 2 41 2 2" xfId="8653" xr:uid="{00000000-0005-0000-0000-0000BE060000}"/>
    <cellStyle name="control table header 1 2 3 2 41 2 3" xfId="8654" xr:uid="{00000000-0005-0000-0000-0000BF060000}"/>
    <cellStyle name="control table header 1 2 3 2 41 2 4" xfId="8655" xr:uid="{00000000-0005-0000-0000-0000C0060000}"/>
    <cellStyle name="control table header 1 2 3 2 41 3" xfId="8656" xr:uid="{00000000-0005-0000-0000-0000C1060000}"/>
    <cellStyle name="control table header 1 2 3 2 41 3 2" xfId="8657" xr:uid="{00000000-0005-0000-0000-0000C2060000}"/>
    <cellStyle name="control table header 1 2 3 2 41 3 3" xfId="8658" xr:uid="{00000000-0005-0000-0000-0000C3060000}"/>
    <cellStyle name="control table header 1 2 3 2 41 3 4" xfId="8659" xr:uid="{00000000-0005-0000-0000-0000C4060000}"/>
    <cellStyle name="control table header 1 2 3 2 41 4" xfId="8660" xr:uid="{00000000-0005-0000-0000-0000C5060000}"/>
    <cellStyle name="control table header 1 2 3 2 42" xfId="412" xr:uid="{00000000-0005-0000-0000-0000C6060000}"/>
    <cellStyle name="control table header 1 2 3 2 42 2" xfId="8661" xr:uid="{00000000-0005-0000-0000-0000C7060000}"/>
    <cellStyle name="control table header 1 2 3 2 42 2 2" xfId="8662" xr:uid="{00000000-0005-0000-0000-0000C8060000}"/>
    <cellStyle name="control table header 1 2 3 2 42 2 3" xfId="8663" xr:uid="{00000000-0005-0000-0000-0000C9060000}"/>
    <cellStyle name="control table header 1 2 3 2 42 2 4" xfId="8664" xr:uid="{00000000-0005-0000-0000-0000CA060000}"/>
    <cellStyle name="control table header 1 2 3 2 42 3" xfId="8665" xr:uid="{00000000-0005-0000-0000-0000CB060000}"/>
    <cellStyle name="control table header 1 2 3 2 42 3 2" xfId="8666" xr:uid="{00000000-0005-0000-0000-0000CC060000}"/>
    <cellStyle name="control table header 1 2 3 2 42 3 3" xfId="8667" xr:uid="{00000000-0005-0000-0000-0000CD060000}"/>
    <cellStyle name="control table header 1 2 3 2 42 3 4" xfId="8668" xr:uid="{00000000-0005-0000-0000-0000CE060000}"/>
    <cellStyle name="control table header 1 2 3 2 42 4" xfId="8669" xr:uid="{00000000-0005-0000-0000-0000CF060000}"/>
    <cellStyle name="control table header 1 2 3 2 43" xfId="413" xr:uid="{00000000-0005-0000-0000-0000D0060000}"/>
    <cellStyle name="control table header 1 2 3 2 43 2" xfId="8670" xr:uid="{00000000-0005-0000-0000-0000D1060000}"/>
    <cellStyle name="control table header 1 2 3 2 43 2 2" xfId="8671" xr:uid="{00000000-0005-0000-0000-0000D2060000}"/>
    <cellStyle name="control table header 1 2 3 2 43 2 3" xfId="8672" xr:uid="{00000000-0005-0000-0000-0000D3060000}"/>
    <cellStyle name="control table header 1 2 3 2 43 2 4" xfId="8673" xr:uid="{00000000-0005-0000-0000-0000D4060000}"/>
    <cellStyle name="control table header 1 2 3 2 43 3" xfId="8674" xr:uid="{00000000-0005-0000-0000-0000D5060000}"/>
    <cellStyle name="control table header 1 2 3 2 43 3 2" xfId="8675" xr:uid="{00000000-0005-0000-0000-0000D6060000}"/>
    <cellStyle name="control table header 1 2 3 2 43 3 3" xfId="8676" xr:uid="{00000000-0005-0000-0000-0000D7060000}"/>
    <cellStyle name="control table header 1 2 3 2 43 3 4" xfId="8677" xr:uid="{00000000-0005-0000-0000-0000D8060000}"/>
    <cellStyle name="control table header 1 2 3 2 43 4" xfId="8678" xr:uid="{00000000-0005-0000-0000-0000D9060000}"/>
    <cellStyle name="control table header 1 2 3 2 44" xfId="414" xr:uid="{00000000-0005-0000-0000-0000DA060000}"/>
    <cellStyle name="control table header 1 2 3 2 44 2" xfId="8679" xr:uid="{00000000-0005-0000-0000-0000DB060000}"/>
    <cellStyle name="control table header 1 2 3 2 44 2 2" xfId="8680" xr:uid="{00000000-0005-0000-0000-0000DC060000}"/>
    <cellStyle name="control table header 1 2 3 2 44 2 3" xfId="8681" xr:uid="{00000000-0005-0000-0000-0000DD060000}"/>
    <cellStyle name="control table header 1 2 3 2 44 2 4" xfId="8682" xr:uid="{00000000-0005-0000-0000-0000DE060000}"/>
    <cellStyle name="control table header 1 2 3 2 44 3" xfId="8683" xr:uid="{00000000-0005-0000-0000-0000DF060000}"/>
    <cellStyle name="control table header 1 2 3 2 44 3 2" xfId="8684" xr:uid="{00000000-0005-0000-0000-0000E0060000}"/>
    <cellStyle name="control table header 1 2 3 2 44 3 3" xfId="8685" xr:uid="{00000000-0005-0000-0000-0000E1060000}"/>
    <cellStyle name="control table header 1 2 3 2 44 3 4" xfId="8686" xr:uid="{00000000-0005-0000-0000-0000E2060000}"/>
    <cellStyle name="control table header 1 2 3 2 44 4" xfId="8687" xr:uid="{00000000-0005-0000-0000-0000E3060000}"/>
    <cellStyle name="control table header 1 2 3 2 45" xfId="8688" xr:uid="{00000000-0005-0000-0000-0000E4060000}"/>
    <cellStyle name="control table header 1 2 3 2 45 2" xfId="8689" xr:uid="{00000000-0005-0000-0000-0000E5060000}"/>
    <cellStyle name="control table header 1 2 3 2 45 3" xfId="8690" xr:uid="{00000000-0005-0000-0000-0000E6060000}"/>
    <cellStyle name="control table header 1 2 3 2 45 4" xfId="8691" xr:uid="{00000000-0005-0000-0000-0000E7060000}"/>
    <cellStyle name="control table header 1 2 3 2 46" xfId="8692" xr:uid="{00000000-0005-0000-0000-0000E8060000}"/>
    <cellStyle name="control table header 1 2 3 2 46 2" xfId="8693" xr:uid="{00000000-0005-0000-0000-0000E9060000}"/>
    <cellStyle name="control table header 1 2 3 2 46 3" xfId="8694" xr:uid="{00000000-0005-0000-0000-0000EA060000}"/>
    <cellStyle name="control table header 1 2 3 2 46 4" xfId="8695" xr:uid="{00000000-0005-0000-0000-0000EB060000}"/>
    <cellStyle name="control table header 1 2 3 2 47" xfId="8696" xr:uid="{00000000-0005-0000-0000-0000EC060000}"/>
    <cellStyle name="control table header 1 2 3 2 47 2" xfId="8697" xr:uid="{00000000-0005-0000-0000-0000ED060000}"/>
    <cellStyle name="control table header 1 2 3 2 47 3" xfId="8698" xr:uid="{00000000-0005-0000-0000-0000EE060000}"/>
    <cellStyle name="control table header 1 2 3 2 47 4" xfId="8699" xr:uid="{00000000-0005-0000-0000-0000EF060000}"/>
    <cellStyle name="control table header 1 2 3 2 5" xfId="415" xr:uid="{00000000-0005-0000-0000-0000F0060000}"/>
    <cellStyle name="control table header 1 2 3 2 5 2" xfId="8700" xr:uid="{00000000-0005-0000-0000-0000F1060000}"/>
    <cellStyle name="control table header 1 2 3 2 5 2 2" xfId="8701" xr:uid="{00000000-0005-0000-0000-0000F2060000}"/>
    <cellStyle name="control table header 1 2 3 2 5 2 3" xfId="8702" xr:uid="{00000000-0005-0000-0000-0000F3060000}"/>
    <cellStyle name="control table header 1 2 3 2 5 2 4" xfId="8703" xr:uid="{00000000-0005-0000-0000-0000F4060000}"/>
    <cellStyle name="control table header 1 2 3 2 5 3" xfId="8704" xr:uid="{00000000-0005-0000-0000-0000F5060000}"/>
    <cellStyle name="control table header 1 2 3 2 5 3 2" xfId="8705" xr:uid="{00000000-0005-0000-0000-0000F6060000}"/>
    <cellStyle name="control table header 1 2 3 2 5 3 3" xfId="8706" xr:uid="{00000000-0005-0000-0000-0000F7060000}"/>
    <cellStyle name="control table header 1 2 3 2 5 3 4" xfId="8707" xr:uid="{00000000-0005-0000-0000-0000F8060000}"/>
    <cellStyle name="control table header 1 2 3 2 5 4" xfId="8708" xr:uid="{00000000-0005-0000-0000-0000F9060000}"/>
    <cellStyle name="control table header 1 2 3 2 6" xfId="416" xr:uid="{00000000-0005-0000-0000-0000FA060000}"/>
    <cellStyle name="control table header 1 2 3 2 6 2" xfId="8709" xr:uid="{00000000-0005-0000-0000-0000FB060000}"/>
    <cellStyle name="control table header 1 2 3 2 6 2 2" xfId="8710" xr:uid="{00000000-0005-0000-0000-0000FC060000}"/>
    <cellStyle name="control table header 1 2 3 2 6 2 3" xfId="8711" xr:uid="{00000000-0005-0000-0000-0000FD060000}"/>
    <cellStyle name="control table header 1 2 3 2 6 2 4" xfId="8712" xr:uid="{00000000-0005-0000-0000-0000FE060000}"/>
    <cellStyle name="control table header 1 2 3 2 6 3" xfId="8713" xr:uid="{00000000-0005-0000-0000-0000FF060000}"/>
    <cellStyle name="control table header 1 2 3 2 6 3 2" xfId="8714" xr:uid="{00000000-0005-0000-0000-000000070000}"/>
    <cellStyle name="control table header 1 2 3 2 6 3 3" xfId="8715" xr:uid="{00000000-0005-0000-0000-000001070000}"/>
    <cellStyle name="control table header 1 2 3 2 6 3 4" xfId="8716" xr:uid="{00000000-0005-0000-0000-000002070000}"/>
    <cellStyle name="control table header 1 2 3 2 6 4" xfId="8717" xr:uid="{00000000-0005-0000-0000-000003070000}"/>
    <cellStyle name="control table header 1 2 3 2 7" xfId="417" xr:uid="{00000000-0005-0000-0000-000004070000}"/>
    <cellStyle name="control table header 1 2 3 2 7 2" xfId="8718" xr:uid="{00000000-0005-0000-0000-000005070000}"/>
    <cellStyle name="control table header 1 2 3 2 7 2 2" xfId="8719" xr:uid="{00000000-0005-0000-0000-000006070000}"/>
    <cellStyle name="control table header 1 2 3 2 7 2 3" xfId="8720" xr:uid="{00000000-0005-0000-0000-000007070000}"/>
    <cellStyle name="control table header 1 2 3 2 7 2 4" xfId="8721" xr:uid="{00000000-0005-0000-0000-000008070000}"/>
    <cellStyle name="control table header 1 2 3 2 7 3" xfId="8722" xr:uid="{00000000-0005-0000-0000-000009070000}"/>
    <cellStyle name="control table header 1 2 3 2 7 3 2" xfId="8723" xr:uid="{00000000-0005-0000-0000-00000A070000}"/>
    <cellStyle name="control table header 1 2 3 2 7 3 3" xfId="8724" xr:uid="{00000000-0005-0000-0000-00000B070000}"/>
    <cellStyle name="control table header 1 2 3 2 7 3 4" xfId="8725" xr:uid="{00000000-0005-0000-0000-00000C070000}"/>
    <cellStyle name="control table header 1 2 3 2 7 4" xfId="8726" xr:uid="{00000000-0005-0000-0000-00000D070000}"/>
    <cellStyle name="control table header 1 2 3 2 8" xfId="418" xr:uid="{00000000-0005-0000-0000-00000E070000}"/>
    <cellStyle name="control table header 1 2 3 2 8 2" xfId="8727" xr:uid="{00000000-0005-0000-0000-00000F070000}"/>
    <cellStyle name="control table header 1 2 3 2 8 2 2" xfId="8728" xr:uid="{00000000-0005-0000-0000-000010070000}"/>
    <cellStyle name="control table header 1 2 3 2 8 2 3" xfId="8729" xr:uid="{00000000-0005-0000-0000-000011070000}"/>
    <cellStyle name="control table header 1 2 3 2 8 2 4" xfId="8730" xr:uid="{00000000-0005-0000-0000-000012070000}"/>
    <cellStyle name="control table header 1 2 3 2 8 3" xfId="8731" xr:uid="{00000000-0005-0000-0000-000013070000}"/>
    <cellStyle name="control table header 1 2 3 2 8 3 2" xfId="8732" xr:uid="{00000000-0005-0000-0000-000014070000}"/>
    <cellStyle name="control table header 1 2 3 2 8 3 3" xfId="8733" xr:uid="{00000000-0005-0000-0000-000015070000}"/>
    <cellStyle name="control table header 1 2 3 2 8 3 4" xfId="8734" xr:uid="{00000000-0005-0000-0000-000016070000}"/>
    <cellStyle name="control table header 1 2 3 2 8 4" xfId="8735" xr:uid="{00000000-0005-0000-0000-000017070000}"/>
    <cellStyle name="control table header 1 2 3 2 9" xfId="419" xr:uid="{00000000-0005-0000-0000-000018070000}"/>
    <cellStyle name="control table header 1 2 3 2 9 2" xfId="8736" xr:uid="{00000000-0005-0000-0000-000019070000}"/>
    <cellStyle name="control table header 1 2 3 2 9 2 2" xfId="8737" xr:uid="{00000000-0005-0000-0000-00001A070000}"/>
    <cellStyle name="control table header 1 2 3 2 9 2 3" xfId="8738" xr:uid="{00000000-0005-0000-0000-00001B070000}"/>
    <cellStyle name="control table header 1 2 3 2 9 2 4" xfId="8739" xr:uid="{00000000-0005-0000-0000-00001C070000}"/>
    <cellStyle name="control table header 1 2 3 2 9 3" xfId="8740" xr:uid="{00000000-0005-0000-0000-00001D070000}"/>
    <cellStyle name="control table header 1 2 3 2 9 3 2" xfId="8741" xr:uid="{00000000-0005-0000-0000-00001E070000}"/>
    <cellStyle name="control table header 1 2 3 2 9 3 3" xfId="8742" xr:uid="{00000000-0005-0000-0000-00001F070000}"/>
    <cellStyle name="control table header 1 2 3 2 9 3 4" xfId="8743" xr:uid="{00000000-0005-0000-0000-000020070000}"/>
    <cellStyle name="control table header 1 2 3 2 9 4" xfId="8744" xr:uid="{00000000-0005-0000-0000-000021070000}"/>
    <cellStyle name="control table header 1 2 3 20" xfId="420" xr:uid="{00000000-0005-0000-0000-000022070000}"/>
    <cellStyle name="control table header 1 2 3 20 2" xfId="8745" xr:uid="{00000000-0005-0000-0000-000023070000}"/>
    <cellStyle name="control table header 1 2 3 20 2 2" xfId="8746" xr:uid="{00000000-0005-0000-0000-000024070000}"/>
    <cellStyle name="control table header 1 2 3 20 2 3" xfId="8747" xr:uid="{00000000-0005-0000-0000-000025070000}"/>
    <cellStyle name="control table header 1 2 3 20 2 4" xfId="8748" xr:uid="{00000000-0005-0000-0000-000026070000}"/>
    <cellStyle name="control table header 1 2 3 20 3" xfId="8749" xr:uid="{00000000-0005-0000-0000-000027070000}"/>
    <cellStyle name="control table header 1 2 3 20 3 2" xfId="8750" xr:uid="{00000000-0005-0000-0000-000028070000}"/>
    <cellStyle name="control table header 1 2 3 20 3 3" xfId="8751" xr:uid="{00000000-0005-0000-0000-000029070000}"/>
    <cellStyle name="control table header 1 2 3 20 3 4" xfId="8752" xr:uid="{00000000-0005-0000-0000-00002A070000}"/>
    <cellStyle name="control table header 1 2 3 20 4" xfId="8753" xr:uid="{00000000-0005-0000-0000-00002B070000}"/>
    <cellStyle name="control table header 1 2 3 21" xfId="421" xr:uid="{00000000-0005-0000-0000-00002C070000}"/>
    <cellStyle name="control table header 1 2 3 21 2" xfId="8754" xr:uid="{00000000-0005-0000-0000-00002D070000}"/>
    <cellStyle name="control table header 1 2 3 21 2 2" xfId="8755" xr:uid="{00000000-0005-0000-0000-00002E070000}"/>
    <cellStyle name="control table header 1 2 3 21 2 3" xfId="8756" xr:uid="{00000000-0005-0000-0000-00002F070000}"/>
    <cellStyle name="control table header 1 2 3 21 2 4" xfId="8757" xr:uid="{00000000-0005-0000-0000-000030070000}"/>
    <cellStyle name="control table header 1 2 3 21 3" xfId="8758" xr:uid="{00000000-0005-0000-0000-000031070000}"/>
    <cellStyle name="control table header 1 2 3 21 3 2" xfId="8759" xr:uid="{00000000-0005-0000-0000-000032070000}"/>
    <cellStyle name="control table header 1 2 3 21 3 3" xfId="8760" xr:uid="{00000000-0005-0000-0000-000033070000}"/>
    <cellStyle name="control table header 1 2 3 21 3 4" xfId="8761" xr:uid="{00000000-0005-0000-0000-000034070000}"/>
    <cellStyle name="control table header 1 2 3 21 4" xfId="8762" xr:uid="{00000000-0005-0000-0000-000035070000}"/>
    <cellStyle name="control table header 1 2 3 22" xfId="422" xr:uid="{00000000-0005-0000-0000-000036070000}"/>
    <cellStyle name="control table header 1 2 3 22 2" xfId="8763" xr:uid="{00000000-0005-0000-0000-000037070000}"/>
    <cellStyle name="control table header 1 2 3 22 2 2" xfId="8764" xr:uid="{00000000-0005-0000-0000-000038070000}"/>
    <cellStyle name="control table header 1 2 3 22 2 3" xfId="8765" xr:uid="{00000000-0005-0000-0000-000039070000}"/>
    <cellStyle name="control table header 1 2 3 22 2 4" xfId="8766" xr:uid="{00000000-0005-0000-0000-00003A070000}"/>
    <cellStyle name="control table header 1 2 3 22 3" xfId="8767" xr:uid="{00000000-0005-0000-0000-00003B070000}"/>
    <cellStyle name="control table header 1 2 3 22 3 2" xfId="8768" xr:uid="{00000000-0005-0000-0000-00003C070000}"/>
    <cellStyle name="control table header 1 2 3 22 3 3" xfId="8769" xr:uid="{00000000-0005-0000-0000-00003D070000}"/>
    <cellStyle name="control table header 1 2 3 22 3 4" xfId="8770" xr:uid="{00000000-0005-0000-0000-00003E070000}"/>
    <cellStyle name="control table header 1 2 3 22 4" xfId="8771" xr:uid="{00000000-0005-0000-0000-00003F070000}"/>
    <cellStyle name="control table header 1 2 3 23" xfId="423" xr:uid="{00000000-0005-0000-0000-000040070000}"/>
    <cellStyle name="control table header 1 2 3 23 2" xfId="8772" xr:uid="{00000000-0005-0000-0000-000041070000}"/>
    <cellStyle name="control table header 1 2 3 23 2 2" xfId="8773" xr:uid="{00000000-0005-0000-0000-000042070000}"/>
    <cellStyle name="control table header 1 2 3 23 2 3" xfId="8774" xr:uid="{00000000-0005-0000-0000-000043070000}"/>
    <cellStyle name="control table header 1 2 3 23 2 4" xfId="8775" xr:uid="{00000000-0005-0000-0000-000044070000}"/>
    <cellStyle name="control table header 1 2 3 23 3" xfId="8776" xr:uid="{00000000-0005-0000-0000-000045070000}"/>
    <cellStyle name="control table header 1 2 3 23 3 2" xfId="8777" xr:uid="{00000000-0005-0000-0000-000046070000}"/>
    <cellStyle name="control table header 1 2 3 23 3 3" xfId="8778" xr:uid="{00000000-0005-0000-0000-000047070000}"/>
    <cellStyle name="control table header 1 2 3 23 3 4" xfId="8779" xr:uid="{00000000-0005-0000-0000-000048070000}"/>
    <cellStyle name="control table header 1 2 3 23 4" xfId="8780" xr:uid="{00000000-0005-0000-0000-000049070000}"/>
    <cellStyle name="control table header 1 2 3 24" xfId="424" xr:uid="{00000000-0005-0000-0000-00004A070000}"/>
    <cellStyle name="control table header 1 2 3 24 2" xfId="8781" xr:uid="{00000000-0005-0000-0000-00004B070000}"/>
    <cellStyle name="control table header 1 2 3 24 2 2" xfId="8782" xr:uid="{00000000-0005-0000-0000-00004C070000}"/>
    <cellStyle name="control table header 1 2 3 24 2 3" xfId="8783" xr:uid="{00000000-0005-0000-0000-00004D070000}"/>
    <cellStyle name="control table header 1 2 3 24 2 4" xfId="8784" xr:uid="{00000000-0005-0000-0000-00004E070000}"/>
    <cellStyle name="control table header 1 2 3 24 3" xfId="8785" xr:uid="{00000000-0005-0000-0000-00004F070000}"/>
    <cellStyle name="control table header 1 2 3 24 3 2" xfId="8786" xr:uid="{00000000-0005-0000-0000-000050070000}"/>
    <cellStyle name="control table header 1 2 3 24 3 3" xfId="8787" xr:uid="{00000000-0005-0000-0000-000051070000}"/>
    <cellStyle name="control table header 1 2 3 24 3 4" xfId="8788" xr:uid="{00000000-0005-0000-0000-000052070000}"/>
    <cellStyle name="control table header 1 2 3 24 4" xfId="8789" xr:uid="{00000000-0005-0000-0000-000053070000}"/>
    <cellStyle name="control table header 1 2 3 25" xfId="425" xr:uid="{00000000-0005-0000-0000-000054070000}"/>
    <cellStyle name="control table header 1 2 3 25 2" xfId="8790" xr:uid="{00000000-0005-0000-0000-000055070000}"/>
    <cellStyle name="control table header 1 2 3 25 2 2" xfId="8791" xr:uid="{00000000-0005-0000-0000-000056070000}"/>
    <cellStyle name="control table header 1 2 3 25 2 3" xfId="8792" xr:uid="{00000000-0005-0000-0000-000057070000}"/>
    <cellStyle name="control table header 1 2 3 25 2 4" xfId="8793" xr:uid="{00000000-0005-0000-0000-000058070000}"/>
    <cellStyle name="control table header 1 2 3 25 3" xfId="8794" xr:uid="{00000000-0005-0000-0000-000059070000}"/>
    <cellStyle name="control table header 1 2 3 25 3 2" xfId="8795" xr:uid="{00000000-0005-0000-0000-00005A070000}"/>
    <cellStyle name="control table header 1 2 3 25 3 3" xfId="8796" xr:uid="{00000000-0005-0000-0000-00005B070000}"/>
    <cellStyle name="control table header 1 2 3 25 3 4" xfId="8797" xr:uid="{00000000-0005-0000-0000-00005C070000}"/>
    <cellStyle name="control table header 1 2 3 25 4" xfId="8798" xr:uid="{00000000-0005-0000-0000-00005D070000}"/>
    <cellStyle name="control table header 1 2 3 26" xfId="426" xr:uid="{00000000-0005-0000-0000-00005E070000}"/>
    <cellStyle name="control table header 1 2 3 26 2" xfId="8799" xr:uid="{00000000-0005-0000-0000-00005F070000}"/>
    <cellStyle name="control table header 1 2 3 26 2 2" xfId="8800" xr:uid="{00000000-0005-0000-0000-000060070000}"/>
    <cellStyle name="control table header 1 2 3 26 2 3" xfId="8801" xr:uid="{00000000-0005-0000-0000-000061070000}"/>
    <cellStyle name="control table header 1 2 3 26 2 4" xfId="8802" xr:uid="{00000000-0005-0000-0000-000062070000}"/>
    <cellStyle name="control table header 1 2 3 26 3" xfId="8803" xr:uid="{00000000-0005-0000-0000-000063070000}"/>
    <cellStyle name="control table header 1 2 3 26 3 2" xfId="8804" xr:uid="{00000000-0005-0000-0000-000064070000}"/>
    <cellStyle name="control table header 1 2 3 26 3 3" xfId="8805" xr:uid="{00000000-0005-0000-0000-000065070000}"/>
    <cellStyle name="control table header 1 2 3 26 3 4" xfId="8806" xr:uid="{00000000-0005-0000-0000-000066070000}"/>
    <cellStyle name="control table header 1 2 3 26 4" xfId="8807" xr:uid="{00000000-0005-0000-0000-000067070000}"/>
    <cellStyle name="control table header 1 2 3 27" xfId="427" xr:uid="{00000000-0005-0000-0000-000068070000}"/>
    <cellStyle name="control table header 1 2 3 27 2" xfId="8808" xr:uid="{00000000-0005-0000-0000-000069070000}"/>
    <cellStyle name="control table header 1 2 3 27 2 2" xfId="8809" xr:uid="{00000000-0005-0000-0000-00006A070000}"/>
    <cellStyle name="control table header 1 2 3 27 2 3" xfId="8810" xr:uid="{00000000-0005-0000-0000-00006B070000}"/>
    <cellStyle name="control table header 1 2 3 27 2 4" xfId="8811" xr:uid="{00000000-0005-0000-0000-00006C070000}"/>
    <cellStyle name="control table header 1 2 3 27 3" xfId="8812" xr:uid="{00000000-0005-0000-0000-00006D070000}"/>
    <cellStyle name="control table header 1 2 3 27 3 2" xfId="8813" xr:uid="{00000000-0005-0000-0000-00006E070000}"/>
    <cellStyle name="control table header 1 2 3 27 3 3" xfId="8814" xr:uid="{00000000-0005-0000-0000-00006F070000}"/>
    <cellStyle name="control table header 1 2 3 27 3 4" xfId="8815" xr:uid="{00000000-0005-0000-0000-000070070000}"/>
    <cellStyle name="control table header 1 2 3 27 4" xfId="8816" xr:uid="{00000000-0005-0000-0000-000071070000}"/>
    <cellStyle name="control table header 1 2 3 28" xfId="428" xr:uid="{00000000-0005-0000-0000-000072070000}"/>
    <cellStyle name="control table header 1 2 3 28 2" xfId="8817" xr:uid="{00000000-0005-0000-0000-000073070000}"/>
    <cellStyle name="control table header 1 2 3 28 2 2" xfId="8818" xr:uid="{00000000-0005-0000-0000-000074070000}"/>
    <cellStyle name="control table header 1 2 3 28 2 3" xfId="8819" xr:uid="{00000000-0005-0000-0000-000075070000}"/>
    <cellStyle name="control table header 1 2 3 28 2 4" xfId="8820" xr:uid="{00000000-0005-0000-0000-000076070000}"/>
    <cellStyle name="control table header 1 2 3 28 3" xfId="8821" xr:uid="{00000000-0005-0000-0000-000077070000}"/>
    <cellStyle name="control table header 1 2 3 28 3 2" xfId="8822" xr:uid="{00000000-0005-0000-0000-000078070000}"/>
    <cellStyle name="control table header 1 2 3 28 3 3" xfId="8823" xr:uid="{00000000-0005-0000-0000-000079070000}"/>
    <cellStyle name="control table header 1 2 3 28 3 4" xfId="8824" xr:uid="{00000000-0005-0000-0000-00007A070000}"/>
    <cellStyle name="control table header 1 2 3 28 4" xfId="8825" xr:uid="{00000000-0005-0000-0000-00007B070000}"/>
    <cellStyle name="control table header 1 2 3 29" xfId="429" xr:uid="{00000000-0005-0000-0000-00007C070000}"/>
    <cellStyle name="control table header 1 2 3 29 2" xfId="8826" xr:uid="{00000000-0005-0000-0000-00007D070000}"/>
    <cellStyle name="control table header 1 2 3 29 2 2" xfId="8827" xr:uid="{00000000-0005-0000-0000-00007E070000}"/>
    <cellStyle name="control table header 1 2 3 29 2 3" xfId="8828" xr:uid="{00000000-0005-0000-0000-00007F070000}"/>
    <cellStyle name="control table header 1 2 3 29 2 4" xfId="8829" xr:uid="{00000000-0005-0000-0000-000080070000}"/>
    <cellStyle name="control table header 1 2 3 29 3" xfId="8830" xr:uid="{00000000-0005-0000-0000-000081070000}"/>
    <cellStyle name="control table header 1 2 3 29 3 2" xfId="8831" xr:uid="{00000000-0005-0000-0000-000082070000}"/>
    <cellStyle name="control table header 1 2 3 29 3 3" xfId="8832" xr:uid="{00000000-0005-0000-0000-000083070000}"/>
    <cellStyle name="control table header 1 2 3 29 3 4" xfId="8833" xr:uid="{00000000-0005-0000-0000-000084070000}"/>
    <cellStyle name="control table header 1 2 3 29 4" xfId="8834" xr:uid="{00000000-0005-0000-0000-000085070000}"/>
    <cellStyle name="control table header 1 2 3 3" xfId="430" xr:uid="{00000000-0005-0000-0000-000086070000}"/>
    <cellStyle name="control table header 1 2 3 3 2" xfId="8835" xr:uid="{00000000-0005-0000-0000-000087070000}"/>
    <cellStyle name="control table header 1 2 3 3 2 2" xfId="8836" xr:uid="{00000000-0005-0000-0000-000088070000}"/>
    <cellStyle name="control table header 1 2 3 3 2 3" xfId="8837" xr:uid="{00000000-0005-0000-0000-000089070000}"/>
    <cellStyle name="control table header 1 2 3 3 2 4" xfId="8838" xr:uid="{00000000-0005-0000-0000-00008A070000}"/>
    <cellStyle name="control table header 1 2 3 3 3" xfId="8839" xr:uid="{00000000-0005-0000-0000-00008B070000}"/>
    <cellStyle name="control table header 1 2 3 3 3 2" xfId="8840" xr:uid="{00000000-0005-0000-0000-00008C070000}"/>
    <cellStyle name="control table header 1 2 3 3 3 3" xfId="8841" xr:uid="{00000000-0005-0000-0000-00008D070000}"/>
    <cellStyle name="control table header 1 2 3 3 3 4" xfId="8842" xr:uid="{00000000-0005-0000-0000-00008E070000}"/>
    <cellStyle name="control table header 1 2 3 3 4" xfId="8843" xr:uid="{00000000-0005-0000-0000-00008F070000}"/>
    <cellStyle name="control table header 1 2 3 30" xfId="431" xr:uid="{00000000-0005-0000-0000-000090070000}"/>
    <cellStyle name="control table header 1 2 3 30 2" xfId="8844" xr:uid="{00000000-0005-0000-0000-000091070000}"/>
    <cellStyle name="control table header 1 2 3 30 2 2" xfId="8845" xr:uid="{00000000-0005-0000-0000-000092070000}"/>
    <cellStyle name="control table header 1 2 3 30 2 3" xfId="8846" xr:uid="{00000000-0005-0000-0000-000093070000}"/>
    <cellStyle name="control table header 1 2 3 30 2 4" xfId="8847" xr:uid="{00000000-0005-0000-0000-000094070000}"/>
    <cellStyle name="control table header 1 2 3 30 3" xfId="8848" xr:uid="{00000000-0005-0000-0000-000095070000}"/>
    <cellStyle name="control table header 1 2 3 30 3 2" xfId="8849" xr:uid="{00000000-0005-0000-0000-000096070000}"/>
    <cellStyle name="control table header 1 2 3 30 3 3" xfId="8850" xr:uid="{00000000-0005-0000-0000-000097070000}"/>
    <cellStyle name="control table header 1 2 3 30 3 4" xfId="8851" xr:uid="{00000000-0005-0000-0000-000098070000}"/>
    <cellStyle name="control table header 1 2 3 30 4" xfId="8852" xr:uid="{00000000-0005-0000-0000-000099070000}"/>
    <cellStyle name="control table header 1 2 3 31" xfId="432" xr:uid="{00000000-0005-0000-0000-00009A070000}"/>
    <cellStyle name="control table header 1 2 3 31 2" xfId="8853" xr:uid="{00000000-0005-0000-0000-00009B070000}"/>
    <cellStyle name="control table header 1 2 3 31 2 2" xfId="8854" xr:uid="{00000000-0005-0000-0000-00009C070000}"/>
    <cellStyle name="control table header 1 2 3 31 2 3" xfId="8855" xr:uid="{00000000-0005-0000-0000-00009D070000}"/>
    <cellStyle name="control table header 1 2 3 31 2 4" xfId="8856" xr:uid="{00000000-0005-0000-0000-00009E070000}"/>
    <cellStyle name="control table header 1 2 3 31 3" xfId="8857" xr:uid="{00000000-0005-0000-0000-00009F070000}"/>
    <cellStyle name="control table header 1 2 3 31 3 2" xfId="8858" xr:uid="{00000000-0005-0000-0000-0000A0070000}"/>
    <cellStyle name="control table header 1 2 3 31 3 3" xfId="8859" xr:uid="{00000000-0005-0000-0000-0000A1070000}"/>
    <cellStyle name="control table header 1 2 3 31 3 4" xfId="8860" xr:uid="{00000000-0005-0000-0000-0000A2070000}"/>
    <cellStyle name="control table header 1 2 3 31 4" xfId="8861" xr:uid="{00000000-0005-0000-0000-0000A3070000}"/>
    <cellStyle name="control table header 1 2 3 32" xfId="433" xr:uid="{00000000-0005-0000-0000-0000A4070000}"/>
    <cellStyle name="control table header 1 2 3 32 2" xfId="8862" xr:uid="{00000000-0005-0000-0000-0000A5070000}"/>
    <cellStyle name="control table header 1 2 3 32 2 2" xfId="8863" xr:uid="{00000000-0005-0000-0000-0000A6070000}"/>
    <cellStyle name="control table header 1 2 3 32 2 3" xfId="8864" xr:uid="{00000000-0005-0000-0000-0000A7070000}"/>
    <cellStyle name="control table header 1 2 3 32 2 4" xfId="8865" xr:uid="{00000000-0005-0000-0000-0000A8070000}"/>
    <cellStyle name="control table header 1 2 3 32 3" xfId="8866" xr:uid="{00000000-0005-0000-0000-0000A9070000}"/>
    <cellStyle name="control table header 1 2 3 32 3 2" xfId="8867" xr:uid="{00000000-0005-0000-0000-0000AA070000}"/>
    <cellStyle name="control table header 1 2 3 32 3 3" xfId="8868" xr:uid="{00000000-0005-0000-0000-0000AB070000}"/>
    <cellStyle name="control table header 1 2 3 32 3 4" xfId="8869" xr:uid="{00000000-0005-0000-0000-0000AC070000}"/>
    <cellStyle name="control table header 1 2 3 32 4" xfId="8870" xr:uid="{00000000-0005-0000-0000-0000AD070000}"/>
    <cellStyle name="control table header 1 2 3 33" xfId="434" xr:uid="{00000000-0005-0000-0000-0000AE070000}"/>
    <cellStyle name="control table header 1 2 3 33 2" xfId="8871" xr:uid="{00000000-0005-0000-0000-0000AF070000}"/>
    <cellStyle name="control table header 1 2 3 33 2 2" xfId="8872" xr:uid="{00000000-0005-0000-0000-0000B0070000}"/>
    <cellStyle name="control table header 1 2 3 33 2 3" xfId="8873" xr:uid="{00000000-0005-0000-0000-0000B1070000}"/>
    <cellStyle name="control table header 1 2 3 33 2 4" xfId="8874" xr:uid="{00000000-0005-0000-0000-0000B2070000}"/>
    <cellStyle name="control table header 1 2 3 33 3" xfId="8875" xr:uid="{00000000-0005-0000-0000-0000B3070000}"/>
    <cellStyle name="control table header 1 2 3 33 3 2" xfId="8876" xr:uid="{00000000-0005-0000-0000-0000B4070000}"/>
    <cellStyle name="control table header 1 2 3 33 3 3" xfId="8877" xr:uid="{00000000-0005-0000-0000-0000B5070000}"/>
    <cellStyle name="control table header 1 2 3 33 3 4" xfId="8878" xr:uid="{00000000-0005-0000-0000-0000B6070000}"/>
    <cellStyle name="control table header 1 2 3 33 4" xfId="8879" xr:uid="{00000000-0005-0000-0000-0000B7070000}"/>
    <cellStyle name="control table header 1 2 3 34" xfId="435" xr:uid="{00000000-0005-0000-0000-0000B8070000}"/>
    <cellStyle name="control table header 1 2 3 34 2" xfId="8880" xr:uid="{00000000-0005-0000-0000-0000B9070000}"/>
    <cellStyle name="control table header 1 2 3 34 2 2" xfId="8881" xr:uid="{00000000-0005-0000-0000-0000BA070000}"/>
    <cellStyle name="control table header 1 2 3 34 2 3" xfId="8882" xr:uid="{00000000-0005-0000-0000-0000BB070000}"/>
    <cellStyle name="control table header 1 2 3 34 2 4" xfId="8883" xr:uid="{00000000-0005-0000-0000-0000BC070000}"/>
    <cellStyle name="control table header 1 2 3 34 3" xfId="8884" xr:uid="{00000000-0005-0000-0000-0000BD070000}"/>
    <cellStyle name="control table header 1 2 3 34 3 2" xfId="8885" xr:uid="{00000000-0005-0000-0000-0000BE070000}"/>
    <cellStyle name="control table header 1 2 3 34 3 3" xfId="8886" xr:uid="{00000000-0005-0000-0000-0000BF070000}"/>
    <cellStyle name="control table header 1 2 3 34 3 4" xfId="8887" xr:uid="{00000000-0005-0000-0000-0000C0070000}"/>
    <cellStyle name="control table header 1 2 3 34 4" xfId="8888" xr:uid="{00000000-0005-0000-0000-0000C1070000}"/>
    <cellStyle name="control table header 1 2 3 35" xfId="436" xr:uid="{00000000-0005-0000-0000-0000C2070000}"/>
    <cellStyle name="control table header 1 2 3 35 2" xfId="8889" xr:uid="{00000000-0005-0000-0000-0000C3070000}"/>
    <cellStyle name="control table header 1 2 3 35 2 2" xfId="8890" xr:uid="{00000000-0005-0000-0000-0000C4070000}"/>
    <cellStyle name="control table header 1 2 3 35 2 3" xfId="8891" xr:uid="{00000000-0005-0000-0000-0000C5070000}"/>
    <cellStyle name="control table header 1 2 3 35 2 4" xfId="8892" xr:uid="{00000000-0005-0000-0000-0000C6070000}"/>
    <cellStyle name="control table header 1 2 3 35 3" xfId="8893" xr:uid="{00000000-0005-0000-0000-0000C7070000}"/>
    <cellStyle name="control table header 1 2 3 35 3 2" xfId="8894" xr:uid="{00000000-0005-0000-0000-0000C8070000}"/>
    <cellStyle name="control table header 1 2 3 35 3 3" xfId="8895" xr:uid="{00000000-0005-0000-0000-0000C9070000}"/>
    <cellStyle name="control table header 1 2 3 35 3 4" xfId="8896" xr:uid="{00000000-0005-0000-0000-0000CA070000}"/>
    <cellStyle name="control table header 1 2 3 35 4" xfId="8897" xr:uid="{00000000-0005-0000-0000-0000CB070000}"/>
    <cellStyle name="control table header 1 2 3 36" xfId="437" xr:uid="{00000000-0005-0000-0000-0000CC070000}"/>
    <cellStyle name="control table header 1 2 3 36 2" xfId="8898" xr:uid="{00000000-0005-0000-0000-0000CD070000}"/>
    <cellStyle name="control table header 1 2 3 36 2 2" xfId="8899" xr:uid="{00000000-0005-0000-0000-0000CE070000}"/>
    <cellStyle name="control table header 1 2 3 36 2 3" xfId="8900" xr:uid="{00000000-0005-0000-0000-0000CF070000}"/>
    <cellStyle name="control table header 1 2 3 36 2 4" xfId="8901" xr:uid="{00000000-0005-0000-0000-0000D0070000}"/>
    <cellStyle name="control table header 1 2 3 36 3" xfId="8902" xr:uid="{00000000-0005-0000-0000-0000D1070000}"/>
    <cellStyle name="control table header 1 2 3 36 3 2" xfId="8903" xr:uid="{00000000-0005-0000-0000-0000D2070000}"/>
    <cellStyle name="control table header 1 2 3 36 3 3" xfId="8904" xr:uid="{00000000-0005-0000-0000-0000D3070000}"/>
    <cellStyle name="control table header 1 2 3 36 3 4" xfId="8905" xr:uid="{00000000-0005-0000-0000-0000D4070000}"/>
    <cellStyle name="control table header 1 2 3 36 4" xfId="8906" xr:uid="{00000000-0005-0000-0000-0000D5070000}"/>
    <cellStyle name="control table header 1 2 3 37" xfId="438" xr:uid="{00000000-0005-0000-0000-0000D6070000}"/>
    <cellStyle name="control table header 1 2 3 37 2" xfId="8907" xr:uid="{00000000-0005-0000-0000-0000D7070000}"/>
    <cellStyle name="control table header 1 2 3 37 2 2" xfId="8908" xr:uid="{00000000-0005-0000-0000-0000D8070000}"/>
    <cellStyle name="control table header 1 2 3 37 2 3" xfId="8909" xr:uid="{00000000-0005-0000-0000-0000D9070000}"/>
    <cellStyle name="control table header 1 2 3 37 2 4" xfId="8910" xr:uid="{00000000-0005-0000-0000-0000DA070000}"/>
    <cellStyle name="control table header 1 2 3 37 3" xfId="8911" xr:uid="{00000000-0005-0000-0000-0000DB070000}"/>
    <cellStyle name="control table header 1 2 3 37 3 2" xfId="8912" xr:uid="{00000000-0005-0000-0000-0000DC070000}"/>
    <cellStyle name="control table header 1 2 3 37 3 3" xfId="8913" xr:uid="{00000000-0005-0000-0000-0000DD070000}"/>
    <cellStyle name="control table header 1 2 3 37 3 4" xfId="8914" xr:uid="{00000000-0005-0000-0000-0000DE070000}"/>
    <cellStyle name="control table header 1 2 3 37 4" xfId="8915" xr:uid="{00000000-0005-0000-0000-0000DF070000}"/>
    <cellStyle name="control table header 1 2 3 38" xfId="439" xr:uid="{00000000-0005-0000-0000-0000E0070000}"/>
    <cellStyle name="control table header 1 2 3 38 2" xfId="8916" xr:uid="{00000000-0005-0000-0000-0000E1070000}"/>
    <cellStyle name="control table header 1 2 3 38 2 2" xfId="8917" xr:uid="{00000000-0005-0000-0000-0000E2070000}"/>
    <cellStyle name="control table header 1 2 3 38 2 3" xfId="8918" xr:uid="{00000000-0005-0000-0000-0000E3070000}"/>
    <cellStyle name="control table header 1 2 3 38 2 4" xfId="8919" xr:uid="{00000000-0005-0000-0000-0000E4070000}"/>
    <cellStyle name="control table header 1 2 3 38 3" xfId="8920" xr:uid="{00000000-0005-0000-0000-0000E5070000}"/>
    <cellStyle name="control table header 1 2 3 38 3 2" xfId="8921" xr:uid="{00000000-0005-0000-0000-0000E6070000}"/>
    <cellStyle name="control table header 1 2 3 38 3 3" xfId="8922" xr:uid="{00000000-0005-0000-0000-0000E7070000}"/>
    <cellStyle name="control table header 1 2 3 38 3 4" xfId="8923" xr:uid="{00000000-0005-0000-0000-0000E8070000}"/>
    <cellStyle name="control table header 1 2 3 38 4" xfId="8924" xr:uid="{00000000-0005-0000-0000-0000E9070000}"/>
    <cellStyle name="control table header 1 2 3 39" xfId="440" xr:uid="{00000000-0005-0000-0000-0000EA070000}"/>
    <cellStyle name="control table header 1 2 3 39 2" xfId="8925" xr:uid="{00000000-0005-0000-0000-0000EB070000}"/>
    <cellStyle name="control table header 1 2 3 39 2 2" xfId="8926" xr:uid="{00000000-0005-0000-0000-0000EC070000}"/>
    <cellStyle name="control table header 1 2 3 39 2 3" xfId="8927" xr:uid="{00000000-0005-0000-0000-0000ED070000}"/>
    <cellStyle name="control table header 1 2 3 39 2 4" xfId="8928" xr:uid="{00000000-0005-0000-0000-0000EE070000}"/>
    <cellStyle name="control table header 1 2 3 39 3" xfId="8929" xr:uid="{00000000-0005-0000-0000-0000EF070000}"/>
    <cellStyle name="control table header 1 2 3 39 3 2" xfId="8930" xr:uid="{00000000-0005-0000-0000-0000F0070000}"/>
    <cellStyle name="control table header 1 2 3 39 3 3" xfId="8931" xr:uid="{00000000-0005-0000-0000-0000F1070000}"/>
    <cellStyle name="control table header 1 2 3 39 3 4" xfId="8932" xr:uid="{00000000-0005-0000-0000-0000F2070000}"/>
    <cellStyle name="control table header 1 2 3 39 4" xfId="8933" xr:uid="{00000000-0005-0000-0000-0000F3070000}"/>
    <cellStyle name="control table header 1 2 3 4" xfId="441" xr:uid="{00000000-0005-0000-0000-0000F4070000}"/>
    <cellStyle name="control table header 1 2 3 4 2" xfId="8934" xr:uid="{00000000-0005-0000-0000-0000F5070000}"/>
    <cellStyle name="control table header 1 2 3 4 2 2" xfId="8935" xr:uid="{00000000-0005-0000-0000-0000F6070000}"/>
    <cellStyle name="control table header 1 2 3 4 2 3" xfId="8936" xr:uid="{00000000-0005-0000-0000-0000F7070000}"/>
    <cellStyle name="control table header 1 2 3 4 2 4" xfId="8937" xr:uid="{00000000-0005-0000-0000-0000F8070000}"/>
    <cellStyle name="control table header 1 2 3 4 3" xfId="8938" xr:uid="{00000000-0005-0000-0000-0000F9070000}"/>
    <cellStyle name="control table header 1 2 3 4 3 2" xfId="8939" xr:uid="{00000000-0005-0000-0000-0000FA070000}"/>
    <cellStyle name="control table header 1 2 3 4 3 3" xfId="8940" xr:uid="{00000000-0005-0000-0000-0000FB070000}"/>
    <cellStyle name="control table header 1 2 3 4 3 4" xfId="8941" xr:uid="{00000000-0005-0000-0000-0000FC070000}"/>
    <cellStyle name="control table header 1 2 3 4 4" xfId="8942" xr:uid="{00000000-0005-0000-0000-0000FD070000}"/>
    <cellStyle name="control table header 1 2 3 40" xfId="442" xr:uid="{00000000-0005-0000-0000-0000FE070000}"/>
    <cellStyle name="control table header 1 2 3 40 2" xfId="8943" xr:uid="{00000000-0005-0000-0000-0000FF070000}"/>
    <cellStyle name="control table header 1 2 3 40 2 2" xfId="8944" xr:uid="{00000000-0005-0000-0000-000000080000}"/>
    <cellStyle name="control table header 1 2 3 40 2 3" xfId="8945" xr:uid="{00000000-0005-0000-0000-000001080000}"/>
    <cellStyle name="control table header 1 2 3 40 2 4" xfId="8946" xr:uid="{00000000-0005-0000-0000-000002080000}"/>
    <cellStyle name="control table header 1 2 3 40 3" xfId="8947" xr:uid="{00000000-0005-0000-0000-000003080000}"/>
    <cellStyle name="control table header 1 2 3 40 3 2" xfId="8948" xr:uid="{00000000-0005-0000-0000-000004080000}"/>
    <cellStyle name="control table header 1 2 3 40 3 3" xfId="8949" xr:uid="{00000000-0005-0000-0000-000005080000}"/>
    <cellStyle name="control table header 1 2 3 40 3 4" xfId="8950" xr:uid="{00000000-0005-0000-0000-000006080000}"/>
    <cellStyle name="control table header 1 2 3 40 4" xfId="8951" xr:uid="{00000000-0005-0000-0000-000007080000}"/>
    <cellStyle name="control table header 1 2 3 41" xfId="443" xr:uid="{00000000-0005-0000-0000-000008080000}"/>
    <cellStyle name="control table header 1 2 3 41 2" xfId="8952" xr:uid="{00000000-0005-0000-0000-000009080000}"/>
    <cellStyle name="control table header 1 2 3 41 2 2" xfId="8953" xr:uid="{00000000-0005-0000-0000-00000A080000}"/>
    <cellStyle name="control table header 1 2 3 41 2 3" xfId="8954" xr:uid="{00000000-0005-0000-0000-00000B080000}"/>
    <cellStyle name="control table header 1 2 3 41 2 4" xfId="8955" xr:uid="{00000000-0005-0000-0000-00000C080000}"/>
    <cellStyle name="control table header 1 2 3 41 3" xfId="8956" xr:uid="{00000000-0005-0000-0000-00000D080000}"/>
    <cellStyle name="control table header 1 2 3 41 3 2" xfId="8957" xr:uid="{00000000-0005-0000-0000-00000E080000}"/>
    <cellStyle name="control table header 1 2 3 41 3 3" xfId="8958" xr:uid="{00000000-0005-0000-0000-00000F080000}"/>
    <cellStyle name="control table header 1 2 3 41 3 4" xfId="8959" xr:uid="{00000000-0005-0000-0000-000010080000}"/>
    <cellStyle name="control table header 1 2 3 41 4" xfId="8960" xr:uid="{00000000-0005-0000-0000-000011080000}"/>
    <cellStyle name="control table header 1 2 3 42" xfId="444" xr:uid="{00000000-0005-0000-0000-000012080000}"/>
    <cellStyle name="control table header 1 2 3 42 2" xfId="8961" xr:uid="{00000000-0005-0000-0000-000013080000}"/>
    <cellStyle name="control table header 1 2 3 42 2 2" xfId="8962" xr:uid="{00000000-0005-0000-0000-000014080000}"/>
    <cellStyle name="control table header 1 2 3 42 2 3" xfId="8963" xr:uid="{00000000-0005-0000-0000-000015080000}"/>
    <cellStyle name="control table header 1 2 3 42 2 4" xfId="8964" xr:uid="{00000000-0005-0000-0000-000016080000}"/>
    <cellStyle name="control table header 1 2 3 42 3" xfId="8965" xr:uid="{00000000-0005-0000-0000-000017080000}"/>
    <cellStyle name="control table header 1 2 3 42 3 2" xfId="8966" xr:uid="{00000000-0005-0000-0000-000018080000}"/>
    <cellStyle name="control table header 1 2 3 42 3 3" xfId="8967" xr:uid="{00000000-0005-0000-0000-000019080000}"/>
    <cellStyle name="control table header 1 2 3 42 3 4" xfId="8968" xr:uid="{00000000-0005-0000-0000-00001A080000}"/>
    <cellStyle name="control table header 1 2 3 42 4" xfId="8969" xr:uid="{00000000-0005-0000-0000-00001B080000}"/>
    <cellStyle name="control table header 1 2 3 43" xfId="445" xr:uid="{00000000-0005-0000-0000-00001C080000}"/>
    <cellStyle name="control table header 1 2 3 43 2" xfId="8970" xr:uid="{00000000-0005-0000-0000-00001D080000}"/>
    <cellStyle name="control table header 1 2 3 43 2 2" xfId="8971" xr:uid="{00000000-0005-0000-0000-00001E080000}"/>
    <cellStyle name="control table header 1 2 3 43 2 3" xfId="8972" xr:uid="{00000000-0005-0000-0000-00001F080000}"/>
    <cellStyle name="control table header 1 2 3 43 2 4" xfId="8973" xr:uid="{00000000-0005-0000-0000-000020080000}"/>
    <cellStyle name="control table header 1 2 3 43 3" xfId="8974" xr:uid="{00000000-0005-0000-0000-000021080000}"/>
    <cellStyle name="control table header 1 2 3 43 3 2" xfId="8975" xr:uid="{00000000-0005-0000-0000-000022080000}"/>
    <cellStyle name="control table header 1 2 3 43 3 3" xfId="8976" xr:uid="{00000000-0005-0000-0000-000023080000}"/>
    <cellStyle name="control table header 1 2 3 43 3 4" xfId="8977" xr:uid="{00000000-0005-0000-0000-000024080000}"/>
    <cellStyle name="control table header 1 2 3 43 4" xfId="8978" xr:uid="{00000000-0005-0000-0000-000025080000}"/>
    <cellStyle name="control table header 1 2 3 44" xfId="446" xr:uid="{00000000-0005-0000-0000-000026080000}"/>
    <cellStyle name="control table header 1 2 3 44 2" xfId="8979" xr:uid="{00000000-0005-0000-0000-000027080000}"/>
    <cellStyle name="control table header 1 2 3 44 2 2" xfId="8980" xr:uid="{00000000-0005-0000-0000-000028080000}"/>
    <cellStyle name="control table header 1 2 3 44 2 3" xfId="8981" xr:uid="{00000000-0005-0000-0000-000029080000}"/>
    <cellStyle name="control table header 1 2 3 44 2 4" xfId="8982" xr:uid="{00000000-0005-0000-0000-00002A080000}"/>
    <cellStyle name="control table header 1 2 3 44 3" xfId="8983" xr:uid="{00000000-0005-0000-0000-00002B080000}"/>
    <cellStyle name="control table header 1 2 3 44 3 2" xfId="8984" xr:uid="{00000000-0005-0000-0000-00002C080000}"/>
    <cellStyle name="control table header 1 2 3 44 3 3" xfId="8985" xr:uid="{00000000-0005-0000-0000-00002D080000}"/>
    <cellStyle name="control table header 1 2 3 44 3 4" xfId="8986" xr:uid="{00000000-0005-0000-0000-00002E080000}"/>
    <cellStyle name="control table header 1 2 3 44 4" xfId="8987" xr:uid="{00000000-0005-0000-0000-00002F080000}"/>
    <cellStyle name="control table header 1 2 3 45" xfId="447" xr:uid="{00000000-0005-0000-0000-000030080000}"/>
    <cellStyle name="control table header 1 2 3 45 2" xfId="8988" xr:uid="{00000000-0005-0000-0000-000031080000}"/>
    <cellStyle name="control table header 1 2 3 45 2 2" xfId="8989" xr:uid="{00000000-0005-0000-0000-000032080000}"/>
    <cellStyle name="control table header 1 2 3 45 2 3" xfId="8990" xr:uid="{00000000-0005-0000-0000-000033080000}"/>
    <cellStyle name="control table header 1 2 3 45 2 4" xfId="8991" xr:uid="{00000000-0005-0000-0000-000034080000}"/>
    <cellStyle name="control table header 1 2 3 45 3" xfId="8992" xr:uid="{00000000-0005-0000-0000-000035080000}"/>
    <cellStyle name="control table header 1 2 3 45 3 2" xfId="8993" xr:uid="{00000000-0005-0000-0000-000036080000}"/>
    <cellStyle name="control table header 1 2 3 45 3 3" xfId="8994" xr:uid="{00000000-0005-0000-0000-000037080000}"/>
    <cellStyle name="control table header 1 2 3 45 3 4" xfId="8995" xr:uid="{00000000-0005-0000-0000-000038080000}"/>
    <cellStyle name="control table header 1 2 3 45 4" xfId="8996" xr:uid="{00000000-0005-0000-0000-000039080000}"/>
    <cellStyle name="control table header 1 2 3 46" xfId="8997" xr:uid="{00000000-0005-0000-0000-00003A080000}"/>
    <cellStyle name="control table header 1 2 3 46 2" xfId="8998" xr:uid="{00000000-0005-0000-0000-00003B080000}"/>
    <cellStyle name="control table header 1 2 3 46 3" xfId="8999" xr:uid="{00000000-0005-0000-0000-00003C080000}"/>
    <cellStyle name="control table header 1 2 3 46 4" xfId="9000" xr:uid="{00000000-0005-0000-0000-00003D080000}"/>
    <cellStyle name="control table header 1 2 3 47" xfId="9001" xr:uid="{00000000-0005-0000-0000-00003E080000}"/>
    <cellStyle name="control table header 1 2 3 47 2" xfId="9002" xr:uid="{00000000-0005-0000-0000-00003F080000}"/>
    <cellStyle name="control table header 1 2 3 47 3" xfId="9003" xr:uid="{00000000-0005-0000-0000-000040080000}"/>
    <cellStyle name="control table header 1 2 3 47 4" xfId="9004" xr:uid="{00000000-0005-0000-0000-000041080000}"/>
    <cellStyle name="control table header 1 2 3 5" xfId="448" xr:uid="{00000000-0005-0000-0000-000042080000}"/>
    <cellStyle name="control table header 1 2 3 5 2" xfId="9005" xr:uid="{00000000-0005-0000-0000-000043080000}"/>
    <cellStyle name="control table header 1 2 3 5 2 2" xfId="9006" xr:uid="{00000000-0005-0000-0000-000044080000}"/>
    <cellStyle name="control table header 1 2 3 5 2 3" xfId="9007" xr:uid="{00000000-0005-0000-0000-000045080000}"/>
    <cellStyle name="control table header 1 2 3 5 2 4" xfId="9008" xr:uid="{00000000-0005-0000-0000-000046080000}"/>
    <cellStyle name="control table header 1 2 3 5 3" xfId="9009" xr:uid="{00000000-0005-0000-0000-000047080000}"/>
    <cellStyle name="control table header 1 2 3 5 3 2" xfId="9010" xr:uid="{00000000-0005-0000-0000-000048080000}"/>
    <cellStyle name="control table header 1 2 3 5 3 3" xfId="9011" xr:uid="{00000000-0005-0000-0000-000049080000}"/>
    <cellStyle name="control table header 1 2 3 5 3 4" xfId="9012" xr:uid="{00000000-0005-0000-0000-00004A080000}"/>
    <cellStyle name="control table header 1 2 3 5 4" xfId="9013" xr:uid="{00000000-0005-0000-0000-00004B080000}"/>
    <cellStyle name="control table header 1 2 3 6" xfId="449" xr:uid="{00000000-0005-0000-0000-00004C080000}"/>
    <cellStyle name="control table header 1 2 3 6 2" xfId="9014" xr:uid="{00000000-0005-0000-0000-00004D080000}"/>
    <cellStyle name="control table header 1 2 3 6 2 2" xfId="9015" xr:uid="{00000000-0005-0000-0000-00004E080000}"/>
    <cellStyle name="control table header 1 2 3 6 2 3" xfId="9016" xr:uid="{00000000-0005-0000-0000-00004F080000}"/>
    <cellStyle name="control table header 1 2 3 6 2 4" xfId="9017" xr:uid="{00000000-0005-0000-0000-000050080000}"/>
    <cellStyle name="control table header 1 2 3 6 3" xfId="9018" xr:uid="{00000000-0005-0000-0000-000051080000}"/>
    <cellStyle name="control table header 1 2 3 6 3 2" xfId="9019" xr:uid="{00000000-0005-0000-0000-000052080000}"/>
    <cellStyle name="control table header 1 2 3 6 3 3" xfId="9020" xr:uid="{00000000-0005-0000-0000-000053080000}"/>
    <cellStyle name="control table header 1 2 3 6 3 4" xfId="9021" xr:uid="{00000000-0005-0000-0000-000054080000}"/>
    <cellStyle name="control table header 1 2 3 6 4" xfId="9022" xr:uid="{00000000-0005-0000-0000-000055080000}"/>
    <cellStyle name="control table header 1 2 3 7" xfId="450" xr:uid="{00000000-0005-0000-0000-000056080000}"/>
    <cellStyle name="control table header 1 2 3 7 2" xfId="9023" xr:uid="{00000000-0005-0000-0000-000057080000}"/>
    <cellStyle name="control table header 1 2 3 7 2 2" xfId="9024" xr:uid="{00000000-0005-0000-0000-000058080000}"/>
    <cellStyle name="control table header 1 2 3 7 2 3" xfId="9025" xr:uid="{00000000-0005-0000-0000-000059080000}"/>
    <cellStyle name="control table header 1 2 3 7 2 4" xfId="9026" xr:uid="{00000000-0005-0000-0000-00005A080000}"/>
    <cellStyle name="control table header 1 2 3 7 3" xfId="9027" xr:uid="{00000000-0005-0000-0000-00005B080000}"/>
    <cellStyle name="control table header 1 2 3 7 3 2" xfId="9028" xr:uid="{00000000-0005-0000-0000-00005C080000}"/>
    <cellStyle name="control table header 1 2 3 7 3 3" xfId="9029" xr:uid="{00000000-0005-0000-0000-00005D080000}"/>
    <cellStyle name="control table header 1 2 3 7 3 4" xfId="9030" xr:uid="{00000000-0005-0000-0000-00005E080000}"/>
    <cellStyle name="control table header 1 2 3 7 4" xfId="9031" xr:uid="{00000000-0005-0000-0000-00005F080000}"/>
    <cellStyle name="control table header 1 2 3 8" xfId="451" xr:uid="{00000000-0005-0000-0000-000060080000}"/>
    <cellStyle name="control table header 1 2 3 8 2" xfId="9032" xr:uid="{00000000-0005-0000-0000-000061080000}"/>
    <cellStyle name="control table header 1 2 3 8 2 2" xfId="9033" xr:uid="{00000000-0005-0000-0000-000062080000}"/>
    <cellStyle name="control table header 1 2 3 8 2 3" xfId="9034" xr:uid="{00000000-0005-0000-0000-000063080000}"/>
    <cellStyle name="control table header 1 2 3 8 2 4" xfId="9035" xr:uid="{00000000-0005-0000-0000-000064080000}"/>
    <cellStyle name="control table header 1 2 3 8 3" xfId="9036" xr:uid="{00000000-0005-0000-0000-000065080000}"/>
    <cellStyle name="control table header 1 2 3 8 3 2" xfId="9037" xr:uid="{00000000-0005-0000-0000-000066080000}"/>
    <cellStyle name="control table header 1 2 3 8 3 3" xfId="9038" xr:uid="{00000000-0005-0000-0000-000067080000}"/>
    <cellStyle name="control table header 1 2 3 8 3 4" xfId="9039" xr:uid="{00000000-0005-0000-0000-000068080000}"/>
    <cellStyle name="control table header 1 2 3 8 4" xfId="9040" xr:uid="{00000000-0005-0000-0000-000069080000}"/>
    <cellStyle name="control table header 1 2 3 9" xfId="452" xr:uid="{00000000-0005-0000-0000-00006A080000}"/>
    <cellStyle name="control table header 1 2 3 9 2" xfId="9041" xr:uid="{00000000-0005-0000-0000-00006B080000}"/>
    <cellStyle name="control table header 1 2 3 9 2 2" xfId="9042" xr:uid="{00000000-0005-0000-0000-00006C080000}"/>
    <cellStyle name="control table header 1 2 3 9 2 3" xfId="9043" xr:uid="{00000000-0005-0000-0000-00006D080000}"/>
    <cellStyle name="control table header 1 2 3 9 2 4" xfId="9044" xr:uid="{00000000-0005-0000-0000-00006E080000}"/>
    <cellStyle name="control table header 1 2 3 9 3" xfId="9045" xr:uid="{00000000-0005-0000-0000-00006F080000}"/>
    <cellStyle name="control table header 1 2 3 9 3 2" xfId="9046" xr:uid="{00000000-0005-0000-0000-000070080000}"/>
    <cellStyle name="control table header 1 2 3 9 3 3" xfId="9047" xr:uid="{00000000-0005-0000-0000-000071080000}"/>
    <cellStyle name="control table header 1 2 3 9 3 4" xfId="9048" xr:uid="{00000000-0005-0000-0000-000072080000}"/>
    <cellStyle name="control table header 1 2 3 9 4" xfId="9049" xr:uid="{00000000-0005-0000-0000-000073080000}"/>
    <cellStyle name="control table header 1 2 4" xfId="453" xr:uid="{00000000-0005-0000-0000-000074080000}"/>
    <cellStyle name="control table header 1 2 4 10" xfId="454" xr:uid="{00000000-0005-0000-0000-000075080000}"/>
    <cellStyle name="control table header 1 2 4 10 2" xfId="9050" xr:uid="{00000000-0005-0000-0000-000076080000}"/>
    <cellStyle name="control table header 1 2 4 10 2 2" xfId="9051" xr:uid="{00000000-0005-0000-0000-000077080000}"/>
    <cellStyle name="control table header 1 2 4 10 2 3" xfId="9052" xr:uid="{00000000-0005-0000-0000-000078080000}"/>
    <cellStyle name="control table header 1 2 4 10 2 4" xfId="9053" xr:uid="{00000000-0005-0000-0000-000079080000}"/>
    <cellStyle name="control table header 1 2 4 10 3" xfId="9054" xr:uid="{00000000-0005-0000-0000-00007A080000}"/>
    <cellStyle name="control table header 1 2 4 10 3 2" xfId="9055" xr:uid="{00000000-0005-0000-0000-00007B080000}"/>
    <cellStyle name="control table header 1 2 4 10 3 3" xfId="9056" xr:uid="{00000000-0005-0000-0000-00007C080000}"/>
    <cellStyle name="control table header 1 2 4 10 3 4" xfId="9057" xr:uid="{00000000-0005-0000-0000-00007D080000}"/>
    <cellStyle name="control table header 1 2 4 10 4" xfId="9058" xr:uid="{00000000-0005-0000-0000-00007E080000}"/>
    <cellStyle name="control table header 1 2 4 11" xfId="455" xr:uid="{00000000-0005-0000-0000-00007F080000}"/>
    <cellStyle name="control table header 1 2 4 11 2" xfId="9059" xr:uid="{00000000-0005-0000-0000-000080080000}"/>
    <cellStyle name="control table header 1 2 4 11 2 2" xfId="9060" xr:uid="{00000000-0005-0000-0000-000081080000}"/>
    <cellStyle name="control table header 1 2 4 11 2 3" xfId="9061" xr:uid="{00000000-0005-0000-0000-000082080000}"/>
    <cellStyle name="control table header 1 2 4 11 2 4" xfId="9062" xr:uid="{00000000-0005-0000-0000-000083080000}"/>
    <cellStyle name="control table header 1 2 4 11 3" xfId="9063" xr:uid="{00000000-0005-0000-0000-000084080000}"/>
    <cellStyle name="control table header 1 2 4 11 3 2" xfId="9064" xr:uid="{00000000-0005-0000-0000-000085080000}"/>
    <cellStyle name="control table header 1 2 4 11 3 3" xfId="9065" xr:uid="{00000000-0005-0000-0000-000086080000}"/>
    <cellStyle name="control table header 1 2 4 11 3 4" xfId="9066" xr:uid="{00000000-0005-0000-0000-000087080000}"/>
    <cellStyle name="control table header 1 2 4 11 4" xfId="9067" xr:uid="{00000000-0005-0000-0000-000088080000}"/>
    <cellStyle name="control table header 1 2 4 12" xfId="456" xr:uid="{00000000-0005-0000-0000-000089080000}"/>
    <cellStyle name="control table header 1 2 4 12 2" xfId="9068" xr:uid="{00000000-0005-0000-0000-00008A080000}"/>
    <cellStyle name="control table header 1 2 4 12 2 2" xfId="9069" xr:uid="{00000000-0005-0000-0000-00008B080000}"/>
    <cellStyle name="control table header 1 2 4 12 2 3" xfId="9070" xr:uid="{00000000-0005-0000-0000-00008C080000}"/>
    <cellStyle name="control table header 1 2 4 12 2 4" xfId="9071" xr:uid="{00000000-0005-0000-0000-00008D080000}"/>
    <cellStyle name="control table header 1 2 4 12 3" xfId="9072" xr:uid="{00000000-0005-0000-0000-00008E080000}"/>
    <cellStyle name="control table header 1 2 4 12 3 2" xfId="9073" xr:uid="{00000000-0005-0000-0000-00008F080000}"/>
    <cellStyle name="control table header 1 2 4 12 3 3" xfId="9074" xr:uid="{00000000-0005-0000-0000-000090080000}"/>
    <cellStyle name="control table header 1 2 4 12 3 4" xfId="9075" xr:uid="{00000000-0005-0000-0000-000091080000}"/>
    <cellStyle name="control table header 1 2 4 12 4" xfId="9076" xr:uid="{00000000-0005-0000-0000-000092080000}"/>
    <cellStyle name="control table header 1 2 4 13" xfId="457" xr:uid="{00000000-0005-0000-0000-000093080000}"/>
    <cellStyle name="control table header 1 2 4 13 2" xfId="9077" xr:uid="{00000000-0005-0000-0000-000094080000}"/>
    <cellStyle name="control table header 1 2 4 13 2 2" xfId="9078" xr:uid="{00000000-0005-0000-0000-000095080000}"/>
    <cellStyle name="control table header 1 2 4 13 2 3" xfId="9079" xr:uid="{00000000-0005-0000-0000-000096080000}"/>
    <cellStyle name="control table header 1 2 4 13 2 4" xfId="9080" xr:uid="{00000000-0005-0000-0000-000097080000}"/>
    <cellStyle name="control table header 1 2 4 13 3" xfId="9081" xr:uid="{00000000-0005-0000-0000-000098080000}"/>
    <cellStyle name="control table header 1 2 4 13 3 2" xfId="9082" xr:uid="{00000000-0005-0000-0000-000099080000}"/>
    <cellStyle name="control table header 1 2 4 13 3 3" xfId="9083" xr:uid="{00000000-0005-0000-0000-00009A080000}"/>
    <cellStyle name="control table header 1 2 4 13 3 4" xfId="9084" xr:uid="{00000000-0005-0000-0000-00009B080000}"/>
    <cellStyle name="control table header 1 2 4 13 4" xfId="9085" xr:uid="{00000000-0005-0000-0000-00009C080000}"/>
    <cellStyle name="control table header 1 2 4 14" xfId="458" xr:uid="{00000000-0005-0000-0000-00009D080000}"/>
    <cellStyle name="control table header 1 2 4 14 2" xfId="9086" xr:uid="{00000000-0005-0000-0000-00009E080000}"/>
    <cellStyle name="control table header 1 2 4 14 2 2" xfId="9087" xr:uid="{00000000-0005-0000-0000-00009F080000}"/>
    <cellStyle name="control table header 1 2 4 14 2 3" xfId="9088" xr:uid="{00000000-0005-0000-0000-0000A0080000}"/>
    <cellStyle name="control table header 1 2 4 14 2 4" xfId="9089" xr:uid="{00000000-0005-0000-0000-0000A1080000}"/>
    <cellStyle name="control table header 1 2 4 14 3" xfId="9090" xr:uid="{00000000-0005-0000-0000-0000A2080000}"/>
    <cellStyle name="control table header 1 2 4 14 3 2" xfId="9091" xr:uid="{00000000-0005-0000-0000-0000A3080000}"/>
    <cellStyle name="control table header 1 2 4 14 3 3" xfId="9092" xr:uid="{00000000-0005-0000-0000-0000A4080000}"/>
    <cellStyle name="control table header 1 2 4 14 3 4" xfId="9093" xr:uid="{00000000-0005-0000-0000-0000A5080000}"/>
    <cellStyle name="control table header 1 2 4 14 4" xfId="9094" xr:uid="{00000000-0005-0000-0000-0000A6080000}"/>
    <cellStyle name="control table header 1 2 4 15" xfId="459" xr:uid="{00000000-0005-0000-0000-0000A7080000}"/>
    <cellStyle name="control table header 1 2 4 15 2" xfId="9095" xr:uid="{00000000-0005-0000-0000-0000A8080000}"/>
    <cellStyle name="control table header 1 2 4 15 2 2" xfId="9096" xr:uid="{00000000-0005-0000-0000-0000A9080000}"/>
    <cellStyle name="control table header 1 2 4 15 2 3" xfId="9097" xr:uid="{00000000-0005-0000-0000-0000AA080000}"/>
    <cellStyle name="control table header 1 2 4 15 2 4" xfId="9098" xr:uid="{00000000-0005-0000-0000-0000AB080000}"/>
    <cellStyle name="control table header 1 2 4 15 3" xfId="9099" xr:uid="{00000000-0005-0000-0000-0000AC080000}"/>
    <cellStyle name="control table header 1 2 4 15 3 2" xfId="9100" xr:uid="{00000000-0005-0000-0000-0000AD080000}"/>
    <cellStyle name="control table header 1 2 4 15 3 3" xfId="9101" xr:uid="{00000000-0005-0000-0000-0000AE080000}"/>
    <cellStyle name="control table header 1 2 4 15 3 4" xfId="9102" xr:uid="{00000000-0005-0000-0000-0000AF080000}"/>
    <cellStyle name="control table header 1 2 4 15 4" xfId="9103" xr:uid="{00000000-0005-0000-0000-0000B0080000}"/>
    <cellStyle name="control table header 1 2 4 16" xfId="460" xr:uid="{00000000-0005-0000-0000-0000B1080000}"/>
    <cellStyle name="control table header 1 2 4 16 2" xfId="9104" xr:uid="{00000000-0005-0000-0000-0000B2080000}"/>
    <cellStyle name="control table header 1 2 4 16 2 2" xfId="9105" xr:uid="{00000000-0005-0000-0000-0000B3080000}"/>
    <cellStyle name="control table header 1 2 4 16 2 3" xfId="9106" xr:uid="{00000000-0005-0000-0000-0000B4080000}"/>
    <cellStyle name="control table header 1 2 4 16 2 4" xfId="9107" xr:uid="{00000000-0005-0000-0000-0000B5080000}"/>
    <cellStyle name="control table header 1 2 4 16 3" xfId="9108" xr:uid="{00000000-0005-0000-0000-0000B6080000}"/>
    <cellStyle name="control table header 1 2 4 16 3 2" xfId="9109" xr:uid="{00000000-0005-0000-0000-0000B7080000}"/>
    <cellStyle name="control table header 1 2 4 16 3 3" xfId="9110" xr:uid="{00000000-0005-0000-0000-0000B8080000}"/>
    <cellStyle name="control table header 1 2 4 16 3 4" xfId="9111" xr:uid="{00000000-0005-0000-0000-0000B9080000}"/>
    <cellStyle name="control table header 1 2 4 16 4" xfId="9112" xr:uid="{00000000-0005-0000-0000-0000BA080000}"/>
    <cellStyle name="control table header 1 2 4 17" xfId="461" xr:uid="{00000000-0005-0000-0000-0000BB080000}"/>
    <cellStyle name="control table header 1 2 4 17 2" xfId="9113" xr:uid="{00000000-0005-0000-0000-0000BC080000}"/>
    <cellStyle name="control table header 1 2 4 17 2 2" xfId="9114" xr:uid="{00000000-0005-0000-0000-0000BD080000}"/>
    <cellStyle name="control table header 1 2 4 17 2 3" xfId="9115" xr:uid="{00000000-0005-0000-0000-0000BE080000}"/>
    <cellStyle name="control table header 1 2 4 17 2 4" xfId="9116" xr:uid="{00000000-0005-0000-0000-0000BF080000}"/>
    <cellStyle name="control table header 1 2 4 17 3" xfId="9117" xr:uid="{00000000-0005-0000-0000-0000C0080000}"/>
    <cellStyle name="control table header 1 2 4 17 3 2" xfId="9118" xr:uid="{00000000-0005-0000-0000-0000C1080000}"/>
    <cellStyle name="control table header 1 2 4 17 3 3" xfId="9119" xr:uid="{00000000-0005-0000-0000-0000C2080000}"/>
    <cellStyle name="control table header 1 2 4 17 3 4" xfId="9120" xr:uid="{00000000-0005-0000-0000-0000C3080000}"/>
    <cellStyle name="control table header 1 2 4 17 4" xfId="9121" xr:uid="{00000000-0005-0000-0000-0000C4080000}"/>
    <cellStyle name="control table header 1 2 4 18" xfId="462" xr:uid="{00000000-0005-0000-0000-0000C5080000}"/>
    <cellStyle name="control table header 1 2 4 18 2" xfId="9122" xr:uid="{00000000-0005-0000-0000-0000C6080000}"/>
    <cellStyle name="control table header 1 2 4 18 2 2" xfId="9123" xr:uid="{00000000-0005-0000-0000-0000C7080000}"/>
    <cellStyle name="control table header 1 2 4 18 2 3" xfId="9124" xr:uid="{00000000-0005-0000-0000-0000C8080000}"/>
    <cellStyle name="control table header 1 2 4 18 2 4" xfId="9125" xr:uid="{00000000-0005-0000-0000-0000C9080000}"/>
    <cellStyle name="control table header 1 2 4 18 3" xfId="9126" xr:uid="{00000000-0005-0000-0000-0000CA080000}"/>
    <cellStyle name="control table header 1 2 4 18 3 2" xfId="9127" xr:uid="{00000000-0005-0000-0000-0000CB080000}"/>
    <cellStyle name="control table header 1 2 4 18 3 3" xfId="9128" xr:uid="{00000000-0005-0000-0000-0000CC080000}"/>
    <cellStyle name="control table header 1 2 4 18 3 4" xfId="9129" xr:uid="{00000000-0005-0000-0000-0000CD080000}"/>
    <cellStyle name="control table header 1 2 4 18 4" xfId="9130" xr:uid="{00000000-0005-0000-0000-0000CE080000}"/>
    <cellStyle name="control table header 1 2 4 19" xfId="463" xr:uid="{00000000-0005-0000-0000-0000CF080000}"/>
    <cellStyle name="control table header 1 2 4 19 2" xfId="9131" xr:uid="{00000000-0005-0000-0000-0000D0080000}"/>
    <cellStyle name="control table header 1 2 4 19 2 2" xfId="9132" xr:uid="{00000000-0005-0000-0000-0000D1080000}"/>
    <cellStyle name="control table header 1 2 4 19 2 3" xfId="9133" xr:uid="{00000000-0005-0000-0000-0000D2080000}"/>
    <cellStyle name="control table header 1 2 4 19 2 4" xfId="9134" xr:uid="{00000000-0005-0000-0000-0000D3080000}"/>
    <cellStyle name="control table header 1 2 4 19 3" xfId="9135" xr:uid="{00000000-0005-0000-0000-0000D4080000}"/>
    <cellStyle name="control table header 1 2 4 19 3 2" xfId="9136" xr:uid="{00000000-0005-0000-0000-0000D5080000}"/>
    <cellStyle name="control table header 1 2 4 19 3 3" xfId="9137" xr:uid="{00000000-0005-0000-0000-0000D6080000}"/>
    <cellStyle name="control table header 1 2 4 19 3 4" xfId="9138" xr:uid="{00000000-0005-0000-0000-0000D7080000}"/>
    <cellStyle name="control table header 1 2 4 19 4" xfId="9139" xr:uid="{00000000-0005-0000-0000-0000D8080000}"/>
    <cellStyle name="control table header 1 2 4 2" xfId="464" xr:uid="{00000000-0005-0000-0000-0000D9080000}"/>
    <cellStyle name="control table header 1 2 4 2 10" xfId="465" xr:uid="{00000000-0005-0000-0000-0000DA080000}"/>
    <cellStyle name="control table header 1 2 4 2 10 2" xfId="9140" xr:uid="{00000000-0005-0000-0000-0000DB080000}"/>
    <cellStyle name="control table header 1 2 4 2 10 2 2" xfId="9141" xr:uid="{00000000-0005-0000-0000-0000DC080000}"/>
    <cellStyle name="control table header 1 2 4 2 10 2 3" xfId="9142" xr:uid="{00000000-0005-0000-0000-0000DD080000}"/>
    <cellStyle name="control table header 1 2 4 2 10 2 4" xfId="9143" xr:uid="{00000000-0005-0000-0000-0000DE080000}"/>
    <cellStyle name="control table header 1 2 4 2 10 3" xfId="9144" xr:uid="{00000000-0005-0000-0000-0000DF080000}"/>
    <cellStyle name="control table header 1 2 4 2 10 3 2" xfId="9145" xr:uid="{00000000-0005-0000-0000-0000E0080000}"/>
    <cellStyle name="control table header 1 2 4 2 10 3 3" xfId="9146" xr:uid="{00000000-0005-0000-0000-0000E1080000}"/>
    <cellStyle name="control table header 1 2 4 2 10 3 4" xfId="9147" xr:uid="{00000000-0005-0000-0000-0000E2080000}"/>
    <cellStyle name="control table header 1 2 4 2 10 4" xfId="9148" xr:uid="{00000000-0005-0000-0000-0000E3080000}"/>
    <cellStyle name="control table header 1 2 4 2 11" xfId="466" xr:uid="{00000000-0005-0000-0000-0000E4080000}"/>
    <cellStyle name="control table header 1 2 4 2 11 2" xfId="9149" xr:uid="{00000000-0005-0000-0000-0000E5080000}"/>
    <cellStyle name="control table header 1 2 4 2 11 2 2" xfId="9150" xr:uid="{00000000-0005-0000-0000-0000E6080000}"/>
    <cellStyle name="control table header 1 2 4 2 11 2 3" xfId="9151" xr:uid="{00000000-0005-0000-0000-0000E7080000}"/>
    <cellStyle name="control table header 1 2 4 2 11 2 4" xfId="9152" xr:uid="{00000000-0005-0000-0000-0000E8080000}"/>
    <cellStyle name="control table header 1 2 4 2 11 3" xfId="9153" xr:uid="{00000000-0005-0000-0000-0000E9080000}"/>
    <cellStyle name="control table header 1 2 4 2 11 3 2" xfId="9154" xr:uid="{00000000-0005-0000-0000-0000EA080000}"/>
    <cellStyle name="control table header 1 2 4 2 11 3 3" xfId="9155" xr:uid="{00000000-0005-0000-0000-0000EB080000}"/>
    <cellStyle name="control table header 1 2 4 2 11 3 4" xfId="9156" xr:uid="{00000000-0005-0000-0000-0000EC080000}"/>
    <cellStyle name="control table header 1 2 4 2 11 4" xfId="9157" xr:uid="{00000000-0005-0000-0000-0000ED080000}"/>
    <cellStyle name="control table header 1 2 4 2 12" xfId="467" xr:uid="{00000000-0005-0000-0000-0000EE080000}"/>
    <cellStyle name="control table header 1 2 4 2 12 2" xfId="9158" xr:uid="{00000000-0005-0000-0000-0000EF080000}"/>
    <cellStyle name="control table header 1 2 4 2 12 2 2" xfId="9159" xr:uid="{00000000-0005-0000-0000-0000F0080000}"/>
    <cellStyle name="control table header 1 2 4 2 12 2 3" xfId="9160" xr:uid="{00000000-0005-0000-0000-0000F1080000}"/>
    <cellStyle name="control table header 1 2 4 2 12 2 4" xfId="9161" xr:uid="{00000000-0005-0000-0000-0000F2080000}"/>
    <cellStyle name="control table header 1 2 4 2 12 3" xfId="9162" xr:uid="{00000000-0005-0000-0000-0000F3080000}"/>
    <cellStyle name="control table header 1 2 4 2 12 3 2" xfId="9163" xr:uid="{00000000-0005-0000-0000-0000F4080000}"/>
    <cellStyle name="control table header 1 2 4 2 12 3 3" xfId="9164" xr:uid="{00000000-0005-0000-0000-0000F5080000}"/>
    <cellStyle name="control table header 1 2 4 2 12 3 4" xfId="9165" xr:uid="{00000000-0005-0000-0000-0000F6080000}"/>
    <cellStyle name="control table header 1 2 4 2 12 4" xfId="9166" xr:uid="{00000000-0005-0000-0000-0000F7080000}"/>
    <cellStyle name="control table header 1 2 4 2 13" xfId="468" xr:uid="{00000000-0005-0000-0000-0000F8080000}"/>
    <cellStyle name="control table header 1 2 4 2 13 2" xfId="9167" xr:uid="{00000000-0005-0000-0000-0000F9080000}"/>
    <cellStyle name="control table header 1 2 4 2 13 2 2" xfId="9168" xr:uid="{00000000-0005-0000-0000-0000FA080000}"/>
    <cellStyle name="control table header 1 2 4 2 13 2 3" xfId="9169" xr:uid="{00000000-0005-0000-0000-0000FB080000}"/>
    <cellStyle name="control table header 1 2 4 2 13 2 4" xfId="9170" xr:uid="{00000000-0005-0000-0000-0000FC080000}"/>
    <cellStyle name="control table header 1 2 4 2 13 3" xfId="9171" xr:uid="{00000000-0005-0000-0000-0000FD080000}"/>
    <cellStyle name="control table header 1 2 4 2 13 3 2" xfId="9172" xr:uid="{00000000-0005-0000-0000-0000FE080000}"/>
    <cellStyle name="control table header 1 2 4 2 13 3 3" xfId="9173" xr:uid="{00000000-0005-0000-0000-0000FF080000}"/>
    <cellStyle name="control table header 1 2 4 2 13 3 4" xfId="9174" xr:uid="{00000000-0005-0000-0000-000000090000}"/>
    <cellStyle name="control table header 1 2 4 2 13 4" xfId="9175" xr:uid="{00000000-0005-0000-0000-000001090000}"/>
    <cellStyle name="control table header 1 2 4 2 14" xfId="469" xr:uid="{00000000-0005-0000-0000-000002090000}"/>
    <cellStyle name="control table header 1 2 4 2 14 2" xfId="9176" xr:uid="{00000000-0005-0000-0000-000003090000}"/>
    <cellStyle name="control table header 1 2 4 2 14 2 2" xfId="9177" xr:uid="{00000000-0005-0000-0000-000004090000}"/>
    <cellStyle name="control table header 1 2 4 2 14 2 3" xfId="9178" xr:uid="{00000000-0005-0000-0000-000005090000}"/>
    <cellStyle name="control table header 1 2 4 2 14 2 4" xfId="9179" xr:uid="{00000000-0005-0000-0000-000006090000}"/>
    <cellStyle name="control table header 1 2 4 2 14 3" xfId="9180" xr:uid="{00000000-0005-0000-0000-000007090000}"/>
    <cellStyle name="control table header 1 2 4 2 14 3 2" xfId="9181" xr:uid="{00000000-0005-0000-0000-000008090000}"/>
    <cellStyle name="control table header 1 2 4 2 14 3 3" xfId="9182" xr:uid="{00000000-0005-0000-0000-000009090000}"/>
    <cellStyle name="control table header 1 2 4 2 14 3 4" xfId="9183" xr:uid="{00000000-0005-0000-0000-00000A090000}"/>
    <cellStyle name="control table header 1 2 4 2 14 4" xfId="9184" xr:uid="{00000000-0005-0000-0000-00000B090000}"/>
    <cellStyle name="control table header 1 2 4 2 15" xfId="470" xr:uid="{00000000-0005-0000-0000-00000C090000}"/>
    <cellStyle name="control table header 1 2 4 2 15 2" xfId="9185" xr:uid="{00000000-0005-0000-0000-00000D090000}"/>
    <cellStyle name="control table header 1 2 4 2 15 2 2" xfId="9186" xr:uid="{00000000-0005-0000-0000-00000E090000}"/>
    <cellStyle name="control table header 1 2 4 2 15 2 3" xfId="9187" xr:uid="{00000000-0005-0000-0000-00000F090000}"/>
    <cellStyle name="control table header 1 2 4 2 15 2 4" xfId="9188" xr:uid="{00000000-0005-0000-0000-000010090000}"/>
    <cellStyle name="control table header 1 2 4 2 15 3" xfId="9189" xr:uid="{00000000-0005-0000-0000-000011090000}"/>
    <cellStyle name="control table header 1 2 4 2 15 3 2" xfId="9190" xr:uid="{00000000-0005-0000-0000-000012090000}"/>
    <cellStyle name="control table header 1 2 4 2 15 3 3" xfId="9191" xr:uid="{00000000-0005-0000-0000-000013090000}"/>
    <cellStyle name="control table header 1 2 4 2 15 3 4" xfId="9192" xr:uid="{00000000-0005-0000-0000-000014090000}"/>
    <cellStyle name="control table header 1 2 4 2 15 4" xfId="9193" xr:uid="{00000000-0005-0000-0000-000015090000}"/>
    <cellStyle name="control table header 1 2 4 2 16" xfId="471" xr:uid="{00000000-0005-0000-0000-000016090000}"/>
    <cellStyle name="control table header 1 2 4 2 16 2" xfId="9194" xr:uid="{00000000-0005-0000-0000-000017090000}"/>
    <cellStyle name="control table header 1 2 4 2 16 2 2" xfId="9195" xr:uid="{00000000-0005-0000-0000-000018090000}"/>
    <cellStyle name="control table header 1 2 4 2 16 2 3" xfId="9196" xr:uid="{00000000-0005-0000-0000-000019090000}"/>
    <cellStyle name="control table header 1 2 4 2 16 2 4" xfId="9197" xr:uid="{00000000-0005-0000-0000-00001A090000}"/>
    <cellStyle name="control table header 1 2 4 2 16 3" xfId="9198" xr:uid="{00000000-0005-0000-0000-00001B090000}"/>
    <cellStyle name="control table header 1 2 4 2 16 3 2" xfId="9199" xr:uid="{00000000-0005-0000-0000-00001C090000}"/>
    <cellStyle name="control table header 1 2 4 2 16 3 3" xfId="9200" xr:uid="{00000000-0005-0000-0000-00001D090000}"/>
    <cellStyle name="control table header 1 2 4 2 16 3 4" xfId="9201" xr:uid="{00000000-0005-0000-0000-00001E090000}"/>
    <cellStyle name="control table header 1 2 4 2 16 4" xfId="9202" xr:uid="{00000000-0005-0000-0000-00001F090000}"/>
    <cellStyle name="control table header 1 2 4 2 17" xfId="472" xr:uid="{00000000-0005-0000-0000-000020090000}"/>
    <cellStyle name="control table header 1 2 4 2 17 2" xfId="9203" xr:uid="{00000000-0005-0000-0000-000021090000}"/>
    <cellStyle name="control table header 1 2 4 2 17 2 2" xfId="9204" xr:uid="{00000000-0005-0000-0000-000022090000}"/>
    <cellStyle name="control table header 1 2 4 2 17 2 3" xfId="9205" xr:uid="{00000000-0005-0000-0000-000023090000}"/>
    <cellStyle name="control table header 1 2 4 2 17 2 4" xfId="9206" xr:uid="{00000000-0005-0000-0000-000024090000}"/>
    <cellStyle name="control table header 1 2 4 2 17 3" xfId="9207" xr:uid="{00000000-0005-0000-0000-000025090000}"/>
    <cellStyle name="control table header 1 2 4 2 17 3 2" xfId="9208" xr:uid="{00000000-0005-0000-0000-000026090000}"/>
    <cellStyle name="control table header 1 2 4 2 17 3 3" xfId="9209" xr:uid="{00000000-0005-0000-0000-000027090000}"/>
    <cellStyle name="control table header 1 2 4 2 17 3 4" xfId="9210" xr:uid="{00000000-0005-0000-0000-000028090000}"/>
    <cellStyle name="control table header 1 2 4 2 17 4" xfId="9211" xr:uid="{00000000-0005-0000-0000-000029090000}"/>
    <cellStyle name="control table header 1 2 4 2 18" xfId="473" xr:uid="{00000000-0005-0000-0000-00002A090000}"/>
    <cellStyle name="control table header 1 2 4 2 18 2" xfId="9212" xr:uid="{00000000-0005-0000-0000-00002B090000}"/>
    <cellStyle name="control table header 1 2 4 2 18 2 2" xfId="9213" xr:uid="{00000000-0005-0000-0000-00002C090000}"/>
    <cellStyle name="control table header 1 2 4 2 18 2 3" xfId="9214" xr:uid="{00000000-0005-0000-0000-00002D090000}"/>
    <cellStyle name="control table header 1 2 4 2 18 2 4" xfId="9215" xr:uid="{00000000-0005-0000-0000-00002E090000}"/>
    <cellStyle name="control table header 1 2 4 2 18 3" xfId="9216" xr:uid="{00000000-0005-0000-0000-00002F090000}"/>
    <cellStyle name="control table header 1 2 4 2 18 3 2" xfId="9217" xr:uid="{00000000-0005-0000-0000-000030090000}"/>
    <cellStyle name="control table header 1 2 4 2 18 3 3" xfId="9218" xr:uid="{00000000-0005-0000-0000-000031090000}"/>
    <cellStyle name="control table header 1 2 4 2 18 3 4" xfId="9219" xr:uid="{00000000-0005-0000-0000-000032090000}"/>
    <cellStyle name="control table header 1 2 4 2 18 4" xfId="9220" xr:uid="{00000000-0005-0000-0000-000033090000}"/>
    <cellStyle name="control table header 1 2 4 2 19" xfId="474" xr:uid="{00000000-0005-0000-0000-000034090000}"/>
    <cellStyle name="control table header 1 2 4 2 19 2" xfId="9221" xr:uid="{00000000-0005-0000-0000-000035090000}"/>
    <cellStyle name="control table header 1 2 4 2 19 2 2" xfId="9222" xr:uid="{00000000-0005-0000-0000-000036090000}"/>
    <cellStyle name="control table header 1 2 4 2 19 2 3" xfId="9223" xr:uid="{00000000-0005-0000-0000-000037090000}"/>
    <cellStyle name="control table header 1 2 4 2 19 2 4" xfId="9224" xr:uid="{00000000-0005-0000-0000-000038090000}"/>
    <cellStyle name="control table header 1 2 4 2 19 3" xfId="9225" xr:uid="{00000000-0005-0000-0000-000039090000}"/>
    <cellStyle name="control table header 1 2 4 2 19 3 2" xfId="9226" xr:uid="{00000000-0005-0000-0000-00003A090000}"/>
    <cellStyle name="control table header 1 2 4 2 19 3 3" xfId="9227" xr:uid="{00000000-0005-0000-0000-00003B090000}"/>
    <cellStyle name="control table header 1 2 4 2 19 3 4" xfId="9228" xr:uid="{00000000-0005-0000-0000-00003C090000}"/>
    <cellStyle name="control table header 1 2 4 2 19 4" xfId="9229" xr:uid="{00000000-0005-0000-0000-00003D090000}"/>
    <cellStyle name="control table header 1 2 4 2 2" xfId="475" xr:uid="{00000000-0005-0000-0000-00003E090000}"/>
    <cellStyle name="control table header 1 2 4 2 2 2" xfId="9230" xr:uid="{00000000-0005-0000-0000-00003F090000}"/>
    <cellStyle name="control table header 1 2 4 2 2 2 2" xfId="9231" xr:uid="{00000000-0005-0000-0000-000040090000}"/>
    <cellStyle name="control table header 1 2 4 2 2 2 3" xfId="9232" xr:uid="{00000000-0005-0000-0000-000041090000}"/>
    <cellStyle name="control table header 1 2 4 2 2 2 4" xfId="9233" xr:uid="{00000000-0005-0000-0000-000042090000}"/>
    <cellStyle name="control table header 1 2 4 2 2 3" xfId="9234" xr:uid="{00000000-0005-0000-0000-000043090000}"/>
    <cellStyle name="control table header 1 2 4 2 2 3 2" xfId="9235" xr:uid="{00000000-0005-0000-0000-000044090000}"/>
    <cellStyle name="control table header 1 2 4 2 2 3 3" xfId="9236" xr:uid="{00000000-0005-0000-0000-000045090000}"/>
    <cellStyle name="control table header 1 2 4 2 2 3 4" xfId="9237" xr:uid="{00000000-0005-0000-0000-000046090000}"/>
    <cellStyle name="control table header 1 2 4 2 2 4" xfId="9238" xr:uid="{00000000-0005-0000-0000-000047090000}"/>
    <cellStyle name="control table header 1 2 4 2 20" xfId="476" xr:uid="{00000000-0005-0000-0000-000048090000}"/>
    <cellStyle name="control table header 1 2 4 2 20 2" xfId="9239" xr:uid="{00000000-0005-0000-0000-000049090000}"/>
    <cellStyle name="control table header 1 2 4 2 20 2 2" xfId="9240" xr:uid="{00000000-0005-0000-0000-00004A090000}"/>
    <cellStyle name="control table header 1 2 4 2 20 2 3" xfId="9241" xr:uid="{00000000-0005-0000-0000-00004B090000}"/>
    <cellStyle name="control table header 1 2 4 2 20 2 4" xfId="9242" xr:uid="{00000000-0005-0000-0000-00004C090000}"/>
    <cellStyle name="control table header 1 2 4 2 20 3" xfId="9243" xr:uid="{00000000-0005-0000-0000-00004D090000}"/>
    <cellStyle name="control table header 1 2 4 2 20 3 2" xfId="9244" xr:uid="{00000000-0005-0000-0000-00004E090000}"/>
    <cellStyle name="control table header 1 2 4 2 20 3 3" xfId="9245" xr:uid="{00000000-0005-0000-0000-00004F090000}"/>
    <cellStyle name="control table header 1 2 4 2 20 3 4" xfId="9246" xr:uid="{00000000-0005-0000-0000-000050090000}"/>
    <cellStyle name="control table header 1 2 4 2 20 4" xfId="9247" xr:uid="{00000000-0005-0000-0000-000051090000}"/>
    <cellStyle name="control table header 1 2 4 2 21" xfId="477" xr:uid="{00000000-0005-0000-0000-000052090000}"/>
    <cellStyle name="control table header 1 2 4 2 21 2" xfId="9248" xr:uid="{00000000-0005-0000-0000-000053090000}"/>
    <cellStyle name="control table header 1 2 4 2 21 2 2" xfId="9249" xr:uid="{00000000-0005-0000-0000-000054090000}"/>
    <cellStyle name="control table header 1 2 4 2 21 2 3" xfId="9250" xr:uid="{00000000-0005-0000-0000-000055090000}"/>
    <cellStyle name="control table header 1 2 4 2 21 2 4" xfId="9251" xr:uid="{00000000-0005-0000-0000-000056090000}"/>
    <cellStyle name="control table header 1 2 4 2 21 3" xfId="9252" xr:uid="{00000000-0005-0000-0000-000057090000}"/>
    <cellStyle name="control table header 1 2 4 2 21 3 2" xfId="9253" xr:uid="{00000000-0005-0000-0000-000058090000}"/>
    <cellStyle name="control table header 1 2 4 2 21 3 3" xfId="9254" xr:uid="{00000000-0005-0000-0000-000059090000}"/>
    <cellStyle name="control table header 1 2 4 2 21 3 4" xfId="9255" xr:uid="{00000000-0005-0000-0000-00005A090000}"/>
    <cellStyle name="control table header 1 2 4 2 21 4" xfId="9256" xr:uid="{00000000-0005-0000-0000-00005B090000}"/>
    <cellStyle name="control table header 1 2 4 2 22" xfId="478" xr:uid="{00000000-0005-0000-0000-00005C090000}"/>
    <cellStyle name="control table header 1 2 4 2 22 2" xfId="9257" xr:uid="{00000000-0005-0000-0000-00005D090000}"/>
    <cellStyle name="control table header 1 2 4 2 22 2 2" xfId="9258" xr:uid="{00000000-0005-0000-0000-00005E090000}"/>
    <cellStyle name="control table header 1 2 4 2 22 2 3" xfId="9259" xr:uid="{00000000-0005-0000-0000-00005F090000}"/>
    <cellStyle name="control table header 1 2 4 2 22 2 4" xfId="9260" xr:uid="{00000000-0005-0000-0000-000060090000}"/>
    <cellStyle name="control table header 1 2 4 2 22 3" xfId="9261" xr:uid="{00000000-0005-0000-0000-000061090000}"/>
    <cellStyle name="control table header 1 2 4 2 22 3 2" xfId="9262" xr:uid="{00000000-0005-0000-0000-000062090000}"/>
    <cellStyle name="control table header 1 2 4 2 22 3 3" xfId="9263" xr:uid="{00000000-0005-0000-0000-000063090000}"/>
    <cellStyle name="control table header 1 2 4 2 22 3 4" xfId="9264" xr:uid="{00000000-0005-0000-0000-000064090000}"/>
    <cellStyle name="control table header 1 2 4 2 22 4" xfId="9265" xr:uid="{00000000-0005-0000-0000-000065090000}"/>
    <cellStyle name="control table header 1 2 4 2 23" xfId="479" xr:uid="{00000000-0005-0000-0000-000066090000}"/>
    <cellStyle name="control table header 1 2 4 2 23 2" xfId="9266" xr:uid="{00000000-0005-0000-0000-000067090000}"/>
    <cellStyle name="control table header 1 2 4 2 23 2 2" xfId="9267" xr:uid="{00000000-0005-0000-0000-000068090000}"/>
    <cellStyle name="control table header 1 2 4 2 23 2 3" xfId="9268" xr:uid="{00000000-0005-0000-0000-000069090000}"/>
    <cellStyle name="control table header 1 2 4 2 23 2 4" xfId="9269" xr:uid="{00000000-0005-0000-0000-00006A090000}"/>
    <cellStyle name="control table header 1 2 4 2 23 3" xfId="9270" xr:uid="{00000000-0005-0000-0000-00006B090000}"/>
    <cellStyle name="control table header 1 2 4 2 23 3 2" xfId="9271" xr:uid="{00000000-0005-0000-0000-00006C090000}"/>
    <cellStyle name="control table header 1 2 4 2 23 3 3" xfId="9272" xr:uid="{00000000-0005-0000-0000-00006D090000}"/>
    <cellStyle name="control table header 1 2 4 2 23 3 4" xfId="9273" xr:uid="{00000000-0005-0000-0000-00006E090000}"/>
    <cellStyle name="control table header 1 2 4 2 23 4" xfId="9274" xr:uid="{00000000-0005-0000-0000-00006F090000}"/>
    <cellStyle name="control table header 1 2 4 2 24" xfId="480" xr:uid="{00000000-0005-0000-0000-000070090000}"/>
    <cellStyle name="control table header 1 2 4 2 24 2" xfId="9275" xr:uid="{00000000-0005-0000-0000-000071090000}"/>
    <cellStyle name="control table header 1 2 4 2 24 2 2" xfId="9276" xr:uid="{00000000-0005-0000-0000-000072090000}"/>
    <cellStyle name="control table header 1 2 4 2 24 2 3" xfId="9277" xr:uid="{00000000-0005-0000-0000-000073090000}"/>
    <cellStyle name="control table header 1 2 4 2 24 2 4" xfId="9278" xr:uid="{00000000-0005-0000-0000-000074090000}"/>
    <cellStyle name="control table header 1 2 4 2 24 3" xfId="9279" xr:uid="{00000000-0005-0000-0000-000075090000}"/>
    <cellStyle name="control table header 1 2 4 2 24 3 2" xfId="9280" xr:uid="{00000000-0005-0000-0000-000076090000}"/>
    <cellStyle name="control table header 1 2 4 2 24 3 3" xfId="9281" xr:uid="{00000000-0005-0000-0000-000077090000}"/>
    <cellStyle name="control table header 1 2 4 2 24 3 4" xfId="9282" xr:uid="{00000000-0005-0000-0000-000078090000}"/>
    <cellStyle name="control table header 1 2 4 2 24 4" xfId="9283" xr:uid="{00000000-0005-0000-0000-000079090000}"/>
    <cellStyle name="control table header 1 2 4 2 25" xfId="481" xr:uid="{00000000-0005-0000-0000-00007A090000}"/>
    <cellStyle name="control table header 1 2 4 2 25 2" xfId="9284" xr:uid="{00000000-0005-0000-0000-00007B090000}"/>
    <cellStyle name="control table header 1 2 4 2 25 2 2" xfId="9285" xr:uid="{00000000-0005-0000-0000-00007C090000}"/>
    <cellStyle name="control table header 1 2 4 2 25 2 3" xfId="9286" xr:uid="{00000000-0005-0000-0000-00007D090000}"/>
    <cellStyle name="control table header 1 2 4 2 25 2 4" xfId="9287" xr:uid="{00000000-0005-0000-0000-00007E090000}"/>
    <cellStyle name="control table header 1 2 4 2 25 3" xfId="9288" xr:uid="{00000000-0005-0000-0000-00007F090000}"/>
    <cellStyle name="control table header 1 2 4 2 25 3 2" xfId="9289" xr:uid="{00000000-0005-0000-0000-000080090000}"/>
    <cellStyle name="control table header 1 2 4 2 25 3 3" xfId="9290" xr:uid="{00000000-0005-0000-0000-000081090000}"/>
    <cellStyle name="control table header 1 2 4 2 25 3 4" xfId="9291" xr:uid="{00000000-0005-0000-0000-000082090000}"/>
    <cellStyle name="control table header 1 2 4 2 25 4" xfId="9292" xr:uid="{00000000-0005-0000-0000-000083090000}"/>
    <cellStyle name="control table header 1 2 4 2 26" xfId="482" xr:uid="{00000000-0005-0000-0000-000084090000}"/>
    <cellStyle name="control table header 1 2 4 2 26 2" xfId="9293" xr:uid="{00000000-0005-0000-0000-000085090000}"/>
    <cellStyle name="control table header 1 2 4 2 26 2 2" xfId="9294" xr:uid="{00000000-0005-0000-0000-000086090000}"/>
    <cellStyle name="control table header 1 2 4 2 26 2 3" xfId="9295" xr:uid="{00000000-0005-0000-0000-000087090000}"/>
    <cellStyle name="control table header 1 2 4 2 26 2 4" xfId="9296" xr:uid="{00000000-0005-0000-0000-000088090000}"/>
    <cellStyle name="control table header 1 2 4 2 26 3" xfId="9297" xr:uid="{00000000-0005-0000-0000-000089090000}"/>
    <cellStyle name="control table header 1 2 4 2 26 3 2" xfId="9298" xr:uid="{00000000-0005-0000-0000-00008A090000}"/>
    <cellStyle name="control table header 1 2 4 2 26 3 3" xfId="9299" xr:uid="{00000000-0005-0000-0000-00008B090000}"/>
    <cellStyle name="control table header 1 2 4 2 26 3 4" xfId="9300" xr:uid="{00000000-0005-0000-0000-00008C090000}"/>
    <cellStyle name="control table header 1 2 4 2 26 4" xfId="9301" xr:uid="{00000000-0005-0000-0000-00008D090000}"/>
    <cellStyle name="control table header 1 2 4 2 27" xfId="483" xr:uid="{00000000-0005-0000-0000-00008E090000}"/>
    <cellStyle name="control table header 1 2 4 2 27 2" xfId="9302" xr:uid="{00000000-0005-0000-0000-00008F090000}"/>
    <cellStyle name="control table header 1 2 4 2 27 2 2" xfId="9303" xr:uid="{00000000-0005-0000-0000-000090090000}"/>
    <cellStyle name="control table header 1 2 4 2 27 2 3" xfId="9304" xr:uid="{00000000-0005-0000-0000-000091090000}"/>
    <cellStyle name="control table header 1 2 4 2 27 2 4" xfId="9305" xr:uid="{00000000-0005-0000-0000-000092090000}"/>
    <cellStyle name="control table header 1 2 4 2 27 3" xfId="9306" xr:uid="{00000000-0005-0000-0000-000093090000}"/>
    <cellStyle name="control table header 1 2 4 2 27 3 2" xfId="9307" xr:uid="{00000000-0005-0000-0000-000094090000}"/>
    <cellStyle name="control table header 1 2 4 2 27 3 3" xfId="9308" xr:uid="{00000000-0005-0000-0000-000095090000}"/>
    <cellStyle name="control table header 1 2 4 2 27 3 4" xfId="9309" xr:uid="{00000000-0005-0000-0000-000096090000}"/>
    <cellStyle name="control table header 1 2 4 2 27 4" xfId="9310" xr:uid="{00000000-0005-0000-0000-000097090000}"/>
    <cellStyle name="control table header 1 2 4 2 28" xfId="484" xr:uid="{00000000-0005-0000-0000-000098090000}"/>
    <cellStyle name="control table header 1 2 4 2 28 2" xfId="9311" xr:uid="{00000000-0005-0000-0000-000099090000}"/>
    <cellStyle name="control table header 1 2 4 2 28 2 2" xfId="9312" xr:uid="{00000000-0005-0000-0000-00009A090000}"/>
    <cellStyle name="control table header 1 2 4 2 28 2 3" xfId="9313" xr:uid="{00000000-0005-0000-0000-00009B090000}"/>
    <cellStyle name="control table header 1 2 4 2 28 2 4" xfId="9314" xr:uid="{00000000-0005-0000-0000-00009C090000}"/>
    <cellStyle name="control table header 1 2 4 2 28 3" xfId="9315" xr:uid="{00000000-0005-0000-0000-00009D090000}"/>
    <cellStyle name="control table header 1 2 4 2 28 3 2" xfId="9316" xr:uid="{00000000-0005-0000-0000-00009E090000}"/>
    <cellStyle name="control table header 1 2 4 2 28 3 3" xfId="9317" xr:uid="{00000000-0005-0000-0000-00009F090000}"/>
    <cellStyle name="control table header 1 2 4 2 28 3 4" xfId="9318" xr:uid="{00000000-0005-0000-0000-0000A0090000}"/>
    <cellStyle name="control table header 1 2 4 2 28 4" xfId="9319" xr:uid="{00000000-0005-0000-0000-0000A1090000}"/>
    <cellStyle name="control table header 1 2 4 2 29" xfId="485" xr:uid="{00000000-0005-0000-0000-0000A2090000}"/>
    <cellStyle name="control table header 1 2 4 2 29 2" xfId="9320" xr:uid="{00000000-0005-0000-0000-0000A3090000}"/>
    <cellStyle name="control table header 1 2 4 2 29 2 2" xfId="9321" xr:uid="{00000000-0005-0000-0000-0000A4090000}"/>
    <cellStyle name="control table header 1 2 4 2 29 2 3" xfId="9322" xr:uid="{00000000-0005-0000-0000-0000A5090000}"/>
    <cellStyle name="control table header 1 2 4 2 29 2 4" xfId="9323" xr:uid="{00000000-0005-0000-0000-0000A6090000}"/>
    <cellStyle name="control table header 1 2 4 2 29 3" xfId="9324" xr:uid="{00000000-0005-0000-0000-0000A7090000}"/>
    <cellStyle name="control table header 1 2 4 2 29 3 2" xfId="9325" xr:uid="{00000000-0005-0000-0000-0000A8090000}"/>
    <cellStyle name="control table header 1 2 4 2 29 3 3" xfId="9326" xr:uid="{00000000-0005-0000-0000-0000A9090000}"/>
    <cellStyle name="control table header 1 2 4 2 29 3 4" xfId="9327" xr:uid="{00000000-0005-0000-0000-0000AA090000}"/>
    <cellStyle name="control table header 1 2 4 2 29 4" xfId="9328" xr:uid="{00000000-0005-0000-0000-0000AB090000}"/>
    <cellStyle name="control table header 1 2 4 2 3" xfId="486" xr:uid="{00000000-0005-0000-0000-0000AC090000}"/>
    <cellStyle name="control table header 1 2 4 2 3 2" xfId="9329" xr:uid="{00000000-0005-0000-0000-0000AD090000}"/>
    <cellStyle name="control table header 1 2 4 2 3 2 2" xfId="9330" xr:uid="{00000000-0005-0000-0000-0000AE090000}"/>
    <cellStyle name="control table header 1 2 4 2 3 2 3" xfId="9331" xr:uid="{00000000-0005-0000-0000-0000AF090000}"/>
    <cellStyle name="control table header 1 2 4 2 3 2 4" xfId="9332" xr:uid="{00000000-0005-0000-0000-0000B0090000}"/>
    <cellStyle name="control table header 1 2 4 2 3 3" xfId="9333" xr:uid="{00000000-0005-0000-0000-0000B1090000}"/>
    <cellStyle name="control table header 1 2 4 2 3 3 2" xfId="9334" xr:uid="{00000000-0005-0000-0000-0000B2090000}"/>
    <cellStyle name="control table header 1 2 4 2 3 3 3" xfId="9335" xr:uid="{00000000-0005-0000-0000-0000B3090000}"/>
    <cellStyle name="control table header 1 2 4 2 3 3 4" xfId="9336" xr:uid="{00000000-0005-0000-0000-0000B4090000}"/>
    <cellStyle name="control table header 1 2 4 2 3 4" xfId="9337" xr:uid="{00000000-0005-0000-0000-0000B5090000}"/>
    <cellStyle name="control table header 1 2 4 2 30" xfId="487" xr:uid="{00000000-0005-0000-0000-0000B6090000}"/>
    <cellStyle name="control table header 1 2 4 2 30 2" xfId="9338" xr:uid="{00000000-0005-0000-0000-0000B7090000}"/>
    <cellStyle name="control table header 1 2 4 2 30 2 2" xfId="9339" xr:uid="{00000000-0005-0000-0000-0000B8090000}"/>
    <cellStyle name="control table header 1 2 4 2 30 2 3" xfId="9340" xr:uid="{00000000-0005-0000-0000-0000B9090000}"/>
    <cellStyle name="control table header 1 2 4 2 30 2 4" xfId="9341" xr:uid="{00000000-0005-0000-0000-0000BA090000}"/>
    <cellStyle name="control table header 1 2 4 2 30 3" xfId="9342" xr:uid="{00000000-0005-0000-0000-0000BB090000}"/>
    <cellStyle name="control table header 1 2 4 2 30 3 2" xfId="9343" xr:uid="{00000000-0005-0000-0000-0000BC090000}"/>
    <cellStyle name="control table header 1 2 4 2 30 3 3" xfId="9344" xr:uid="{00000000-0005-0000-0000-0000BD090000}"/>
    <cellStyle name="control table header 1 2 4 2 30 3 4" xfId="9345" xr:uid="{00000000-0005-0000-0000-0000BE090000}"/>
    <cellStyle name="control table header 1 2 4 2 30 4" xfId="9346" xr:uid="{00000000-0005-0000-0000-0000BF090000}"/>
    <cellStyle name="control table header 1 2 4 2 31" xfId="488" xr:uid="{00000000-0005-0000-0000-0000C0090000}"/>
    <cellStyle name="control table header 1 2 4 2 31 2" xfId="9347" xr:uid="{00000000-0005-0000-0000-0000C1090000}"/>
    <cellStyle name="control table header 1 2 4 2 31 2 2" xfId="9348" xr:uid="{00000000-0005-0000-0000-0000C2090000}"/>
    <cellStyle name="control table header 1 2 4 2 31 2 3" xfId="9349" xr:uid="{00000000-0005-0000-0000-0000C3090000}"/>
    <cellStyle name="control table header 1 2 4 2 31 2 4" xfId="9350" xr:uid="{00000000-0005-0000-0000-0000C4090000}"/>
    <cellStyle name="control table header 1 2 4 2 31 3" xfId="9351" xr:uid="{00000000-0005-0000-0000-0000C5090000}"/>
    <cellStyle name="control table header 1 2 4 2 31 3 2" xfId="9352" xr:uid="{00000000-0005-0000-0000-0000C6090000}"/>
    <cellStyle name="control table header 1 2 4 2 31 3 3" xfId="9353" xr:uid="{00000000-0005-0000-0000-0000C7090000}"/>
    <cellStyle name="control table header 1 2 4 2 31 3 4" xfId="9354" xr:uid="{00000000-0005-0000-0000-0000C8090000}"/>
    <cellStyle name="control table header 1 2 4 2 31 4" xfId="9355" xr:uid="{00000000-0005-0000-0000-0000C9090000}"/>
    <cellStyle name="control table header 1 2 4 2 32" xfId="489" xr:uid="{00000000-0005-0000-0000-0000CA090000}"/>
    <cellStyle name="control table header 1 2 4 2 32 2" xfId="9356" xr:uid="{00000000-0005-0000-0000-0000CB090000}"/>
    <cellStyle name="control table header 1 2 4 2 32 2 2" xfId="9357" xr:uid="{00000000-0005-0000-0000-0000CC090000}"/>
    <cellStyle name="control table header 1 2 4 2 32 2 3" xfId="9358" xr:uid="{00000000-0005-0000-0000-0000CD090000}"/>
    <cellStyle name="control table header 1 2 4 2 32 2 4" xfId="9359" xr:uid="{00000000-0005-0000-0000-0000CE090000}"/>
    <cellStyle name="control table header 1 2 4 2 32 3" xfId="9360" xr:uid="{00000000-0005-0000-0000-0000CF090000}"/>
    <cellStyle name="control table header 1 2 4 2 32 3 2" xfId="9361" xr:uid="{00000000-0005-0000-0000-0000D0090000}"/>
    <cellStyle name="control table header 1 2 4 2 32 3 3" xfId="9362" xr:uid="{00000000-0005-0000-0000-0000D1090000}"/>
    <cellStyle name="control table header 1 2 4 2 32 3 4" xfId="9363" xr:uid="{00000000-0005-0000-0000-0000D2090000}"/>
    <cellStyle name="control table header 1 2 4 2 32 4" xfId="9364" xr:uid="{00000000-0005-0000-0000-0000D3090000}"/>
    <cellStyle name="control table header 1 2 4 2 33" xfId="490" xr:uid="{00000000-0005-0000-0000-0000D4090000}"/>
    <cellStyle name="control table header 1 2 4 2 33 2" xfId="9365" xr:uid="{00000000-0005-0000-0000-0000D5090000}"/>
    <cellStyle name="control table header 1 2 4 2 33 2 2" xfId="9366" xr:uid="{00000000-0005-0000-0000-0000D6090000}"/>
    <cellStyle name="control table header 1 2 4 2 33 2 3" xfId="9367" xr:uid="{00000000-0005-0000-0000-0000D7090000}"/>
    <cellStyle name="control table header 1 2 4 2 33 2 4" xfId="9368" xr:uid="{00000000-0005-0000-0000-0000D8090000}"/>
    <cellStyle name="control table header 1 2 4 2 33 3" xfId="9369" xr:uid="{00000000-0005-0000-0000-0000D9090000}"/>
    <cellStyle name="control table header 1 2 4 2 33 3 2" xfId="9370" xr:uid="{00000000-0005-0000-0000-0000DA090000}"/>
    <cellStyle name="control table header 1 2 4 2 33 3 3" xfId="9371" xr:uid="{00000000-0005-0000-0000-0000DB090000}"/>
    <cellStyle name="control table header 1 2 4 2 33 3 4" xfId="9372" xr:uid="{00000000-0005-0000-0000-0000DC090000}"/>
    <cellStyle name="control table header 1 2 4 2 33 4" xfId="9373" xr:uid="{00000000-0005-0000-0000-0000DD090000}"/>
    <cellStyle name="control table header 1 2 4 2 34" xfId="491" xr:uid="{00000000-0005-0000-0000-0000DE090000}"/>
    <cellStyle name="control table header 1 2 4 2 34 2" xfId="9374" xr:uid="{00000000-0005-0000-0000-0000DF090000}"/>
    <cellStyle name="control table header 1 2 4 2 34 2 2" xfId="9375" xr:uid="{00000000-0005-0000-0000-0000E0090000}"/>
    <cellStyle name="control table header 1 2 4 2 34 2 3" xfId="9376" xr:uid="{00000000-0005-0000-0000-0000E1090000}"/>
    <cellStyle name="control table header 1 2 4 2 34 2 4" xfId="9377" xr:uid="{00000000-0005-0000-0000-0000E2090000}"/>
    <cellStyle name="control table header 1 2 4 2 34 3" xfId="9378" xr:uid="{00000000-0005-0000-0000-0000E3090000}"/>
    <cellStyle name="control table header 1 2 4 2 34 3 2" xfId="9379" xr:uid="{00000000-0005-0000-0000-0000E4090000}"/>
    <cellStyle name="control table header 1 2 4 2 34 3 3" xfId="9380" xr:uid="{00000000-0005-0000-0000-0000E5090000}"/>
    <cellStyle name="control table header 1 2 4 2 34 3 4" xfId="9381" xr:uid="{00000000-0005-0000-0000-0000E6090000}"/>
    <cellStyle name="control table header 1 2 4 2 34 4" xfId="9382" xr:uid="{00000000-0005-0000-0000-0000E7090000}"/>
    <cellStyle name="control table header 1 2 4 2 35" xfId="492" xr:uid="{00000000-0005-0000-0000-0000E8090000}"/>
    <cellStyle name="control table header 1 2 4 2 35 2" xfId="9383" xr:uid="{00000000-0005-0000-0000-0000E9090000}"/>
    <cellStyle name="control table header 1 2 4 2 35 2 2" xfId="9384" xr:uid="{00000000-0005-0000-0000-0000EA090000}"/>
    <cellStyle name="control table header 1 2 4 2 35 2 3" xfId="9385" xr:uid="{00000000-0005-0000-0000-0000EB090000}"/>
    <cellStyle name="control table header 1 2 4 2 35 2 4" xfId="9386" xr:uid="{00000000-0005-0000-0000-0000EC090000}"/>
    <cellStyle name="control table header 1 2 4 2 35 3" xfId="9387" xr:uid="{00000000-0005-0000-0000-0000ED090000}"/>
    <cellStyle name="control table header 1 2 4 2 35 3 2" xfId="9388" xr:uid="{00000000-0005-0000-0000-0000EE090000}"/>
    <cellStyle name="control table header 1 2 4 2 35 3 3" xfId="9389" xr:uid="{00000000-0005-0000-0000-0000EF090000}"/>
    <cellStyle name="control table header 1 2 4 2 35 3 4" xfId="9390" xr:uid="{00000000-0005-0000-0000-0000F0090000}"/>
    <cellStyle name="control table header 1 2 4 2 35 4" xfId="9391" xr:uid="{00000000-0005-0000-0000-0000F1090000}"/>
    <cellStyle name="control table header 1 2 4 2 36" xfId="493" xr:uid="{00000000-0005-0000-0000-0000F2090000}"/>
    <cellStyle name="control table header 1 2 4 2 36 2" xfId="9392" xr:uid="{00000000-0005-0000-0000-0000F3090000}"/>
    <cellStyle name="control table header 1 2 4 2 36 2 2" xfId="9393" xr:uid="{00000000-0005-0000-0000-0000F4090000}"/>
    <cellStyle name="control table header 1 2 4 2 36 2 3" xfId="9394" xr:uid="{00000000-0005-0000-0000-0000F5090000}"/>
    <cellStyle name="control table header 1 2 4 2 36 2 4" xfId="9395" xr:uid="{00000000-0005-0000-0000-0000F6090000}"/>
    <cellStyle name="control table header 1 2 4 2 36 3" xfId="9396" xr:uid="{00000000-0005-0000-0000-0000F7090000}"/>
    <cellStyle name="control table header 1 2 4 2 36 3 2" xfId="9397" xr:uid="{00000000-0005-0000-0000-0000F8090000}"/>
    <cellStyle name="control table header 1 2 4 2 36 3 3" xfId="9398" xr:uid="{00000000-0005-0000-0000-0000F9090000}"/>
    <cellStyle name="control table header 1 2 4 2 36 3 4" xfId="9399" xr:uid="{00000000-0005-0000-0000-0000FA090000}"/>
    <cellStyle name="control table header 1 2 4 2 36 4" xfId="9400" xr:uid="{00000000-0005-0000-0000-0000FB090000}"/>
    <cellStyle name="control table header 1 2 4 2 37" xfId="494" xr:uid="{00000000-0005-0000-0000-0000FC090000}"/>
    <cellStyle name="control table header 1 2 4 2 37 2" xfId="9401" xr:uid="{00000000-0005-0000-0000-0000FD090000}"/>
    <cellStyle name="control table header 1 2 4 2 37 2 2" xfId="9402" xr:uid="{00000000-0005-0000-0000-0000FE090000}"/>
    <cellStyle name="control table header 1 2 4 2 37 2 3" xfId="9403" xr:uid="{00000000-0005-0000-0000-0000FF090000}"/>
    <cellStyle name="control table header 1 2 4 2 37 2 4" xfId="9404" xr:uid="{00000000-0005-0000-0000-0000000A0000}"/>
    <cellStyle name="control table header 1 2 4 2 37 3" xfId="9405" xr:uid="{00000000-0005-0000-0000-0000010A0000}"/>
    <cellStyle name="control table header 1 2 4 2 37 3 2" xfId="9406" xr:uid="{00000000-0005-0000-0000-0000020A0000}"/>
    <cellStyle name="control table header 1 2 4 2 37 3 3" xfId="9407" xr:uid="{00000000-0005-0000-0000-0000030A0000}"/>
    <cellStyle name="control table header 1 2 4 2 37 3 4" xfId="9408" xr:uid="{00000000-0005-0000-0000-0000040A0000}"/>
    <cellStyle name="control table header 1 2 4 2 37 4" xfId="9409" xr:uid="{00000000-0005-0000-0000-0000050A0000}"/>
    <cellStyle name="control table header 1 2 4 2 38" xfId="495" xr:uid="{00000000-0005-0000-0000-0000060A0000}"/>
    <cellStyle name="control table header 1 2 4 2 38 2" xfId="9410" xr:uid="{00000000-0005-0000-0000-0000070A0000}"/>
    <cellStyle name="control table header 1 2 4 2 38 2 2" xfId="9411" xr:uid="{00000000-0005-0000-0000-0000080A0000}"/>
    <cellStyle name="control table header 1 2 4 2 38 2 3" xfId="9412" xr:uid="{00000000-0005-0000-0000-0000090A0000}"/>
    <cellStyle name="control table header 1 2 4 2 38 2 4" xfId="9413" xr:uid="{00000000-0005-0000-0000-00000A0A0000}"/>
    <cellStyle name="control table header 1 2 4 2 38 3" xfId="9414" xr:uid="{00000000-0005-0000-0000-00000B0A0000}"/>
    <cellStyle name="control table header 1 2 4 2 38 3 2" xfId="9415" xr:uid="{00000000-0005-0000-0000-00000C0A0000}"/>
    <cellStyle name="control table header 1 2 4 2 38 3 3" xfId="9416" xr:uid="{00000000-0005-0000-0000-00000D0A0000}"/>
    <cellStyle name="control table header 1 2 4 2 38 3 4" xfId="9417" xr:uid="{00000000-0005-0000-0000-00000E0A0000}"/>
    <cellStyle name="control table header 1 2 4 2 38 4" xfId="9418" xr:uid="{00000000-0005-0000-0000-00000F0A0000}"/>
    <cellStyle name="control table header 1 2 4 2 39" xfId="496" xr:uid="{00000000-0005-0000-0000-0000100A0000}"/>
    <cellStyle name="control table header 1 2 4 2 39 2" xfId="9419" xr:uid="{00000000-0005-0000-0000-0000110A0000}"/>
    <cellStyle name="control table header 1 2 4 2 39 2 2" xfId="9420" xr:uid="{00000000-0005-0000-0000-0000120A0000}"/>
    <cellStyle name="control table header 1 2 4 2 39 2 3" xfId="9421" xr:uid="{00000000-0005-0000-0000-0000130A0000}"/>
    <cellStyle name="control table header 1 2 4 2 39 2 4" xfId="9422" xr:uid="{00000000-0005-0000-0000-0000140A0000}"/>
    <cellStyle name="control table header 1 2 4 2 39 3" xfId="9423" xr:uid="{00000000-0005-0000-0000-0000150A0000}"/>
    <cellStyle name="control table header 1 2 4 2 39 3 2" xfId="9424" xr:uid="{00000000-0005-0000-0000-0000160A0000}"/>
    <cellStyle name="control table header 1 2 4 2 39 3 3" xfId="9425" xr:uid="{00000000-0005-0000-0000-0000170A0000}"/>
    <cellStyle name="control table header 1 2 4 2 39 3 4" xfId="9426" xr:uid="{00000000-0005-0000-0000-0000180A0000}"/>
    <cellStyle name="control table header 1 2 4 2 39 4" xfId="9427" xr:uid="{00000000-0005-0000-0000-0000190A0000}"/>
    <cellStyle name="control table header 1 2 4 2 4" xfId="497" xr:uid="{00000000-0005-0000-0000-00001A0A0000}"/>
    <cellStyle name="control table header 1 2 4 2 4 2" xfId="9428" xr:uid="{00000000-0005-0000-0000-00001B0A0000}"/>
    <cellStyle name="control table header 1 2 4 2 4 2 2" xfId="9429" xr:uid="{00000000-0005-0000-0000-00001C0A0000}"/>
    <cellStyle name="control table header 1 2 4 2 4 2 3" xfId="9430" xr:uid="{00000000-0005-0000-0000-00001D0A0000}"/>
    <cellStyle name="control table header 1 2 4 2 4 2 4" xfId="9431" xr:uid="{00000000-0005-0000-0000-00001E0A0000}"/>
    <cellStyle name="control table header 1 2 4 2 4 3" xfId="9432" xr:uid="{00000000-0005-0000-0000-00001F0A0000}"/>
    <cellStyle name="control table header 1 2 4 2 4 3 2" xfId="9433" xr:uid="{00000000-0005-0000-0000-0000200A0000}"/>
    <cellStyle name="control table header 1 2 4 2 4 3 3" xfId="9434" xr:uid="{00000000-0005-0000-0000-0000210A0000}"/>
    <cellStyle name="control table header 1 2 4 2 4 3 4" xfId="9435" xr:uid="{00000000-0005-0000-0000-0000220A0000}"/>
    <cellStyle name="control table header 1 2 4 2 4 4" xfId="9436" xr:uid="{00000000-0005-0000-0000-0000230A0000}"/>
    <cellStyle name="control table header 1 2 4 2 40" xfId="498" xr:uid="{00000000-0005-0000-0000-0000240A0000}"/>
    <cellStyle name="control table header 1 2 4 2 40 2" xfId="9437" xr:uid="{00000000-0005-0000-0000-0000250A0000}"/>
    <cellStyle name="control table header 1 2 4 2 40 2 2" xfId="9438" xr:uid="{00000000-0005-0000-0000-0000260A0000}"/>
    <cellStyle name="control table header 1 2 4 2 40 2 3" xfId="9439" xr:uid="{00000000-0005-0000-0000-0000270A0000}"/>
    <cellStyle name="control table header 1 2 4 2 40 2 4" xfId="9440" xr:uid="{00000000-0005-0000-0000-0000280A0000}"/>
    <cellStyle name="control table header 1 2 4 2 40 3" xfId="9441" xr:uid="{00000000-0005-0000-0000-0000290A0000}"/>
    <cellStyle name="control table header 1 2 4 2 40 3 2" xfId="9442" xr:uid="{00000000-0005-0000-0000-00002A0A0000}"/>
    <cellStyle name="control table header 1 2 4 2 40 3 3" xfId="9443" xr:uid="{00000000-0005-0000-0000-00002B0A0000}"/>
    <cellStyle name="control table header 1 2 4 2 40 3 4" xfId="9444" xr:uid="{00000000-0005-0000-0000-00002C0A0000}"/>
    <cellStyle name="control table header 1 2 4 2 40 4" xfId="9445" xr:uid="{00000000-0005-0000-0000-00002D0A0000}"/>
    <cellStyle name="control table header 1 2 4 2 41" xfId="499" xr:uid="{00000000-0005-0000-0000-00002E0A0000}"/>
    <cellStyle name="control table header 1 2 4 2 41 2" xfId="9446" xr:uid="{00000000-0005-0000-0000-00002F0A0000}"/>
    <cellStyle name="control table header 1 2 4 2 41 2 2" xfId="9447" xr:uid="{00000000-0005-0000-0000-0000300A0000}"/>
    <cellStyle name="control table header 1 2 4 2 41 2 3" xfId="9448" xr:uid="{00000000-0005-0000-0000-0000310A0000}"/>
    <cellStyle name="control table header 1 2 4 2 41 2 4" xfId="9449" xr:uid="{00000000-0005-0000-0000-0000320A0000}"/>
    <cellStyle name="control table header 1 2 4 2 41 3" xfId="9450" xr:uid="{00000000-0005-0000-0000-0000330A0000}"/>
    <cellStyle name="control table header 1 2 4 2 41 3 2" xfId="9451" xr:uid="{00000000-0005-0000-0000-0000340A0000}"/>
    <cellStyle name="control table header 1 2 4 2 41 3 3" xfId="9452" xr:uid="{00000000-0005-0000-0000-0000350A0000}"/>
    <cellStyle name="control table header 1 2 4 2 41 3 4" xfId="9453" xr:uid="{00000000-0005-0000-0000-0000360A0000}"/>
    <cellStyle name="control table header 1 2 4 2 41 4" xfId="9454" xr:uid="{00000000-0005-0000-0000-0000370A0000}"/>
    <cellStyle name="control table header 1 2 4 2 42" xfId="500" xr:uid="{00000000-0005-0000-0000-0000380A0000}"/>
    <cellStyle name="control table header 1 2 4 2 42 2" xfId="9455" xr:uid="{00000000-0005-0000-0000-0000390A0000}"/>
    <cellStyle name="control table header 1 2 4 2 42 2 2" xfId="9456" xr:uid="{00000000-0005-0000-0000-00003A0A0000}"/>
    <cellStyle name="control table header 1 2 4 2 42 2 3" xfId="9457" xr:uid="{00000000-0005-0000-0000-00003B0A0000}"/>
    <cellStyle name="control table header 1 2 4 2 42 2 4" xfId="9458" xr:uid="{00000000-0005-0000-0000-00003C0A0000}"/>
    <cellStyle name="control table header 1 2 4 2 42 3" xfId="9459" xr:uid="{00000000-0005-0000-0000-00003D0A0000}"/>
    <cellStyle name="control table header 1 2 4 2 42 3 2" xfId="9460" xr:uid="{00000000-0005-0000-0000-00003E0A0000}"/>
    <cellStyle name="control table header 1 2 4 2 42 3 3" xfId="9461" xr:uid="{00000000-0005-0000-0000-00003F0A0000}"/>
    <cellStyle name="control table header 1 2 4 2 42 3 4" xfId="9462" xr:uid="{00000000-0005-0000-0000-0000400A0000}"/>
    <cellStyle name="control table header 1 2 4 2 42 4" xfId="9463" xr:uid="{00000000-0005-0000-0000-0000410A0000}"/>
    <cellStyle name="control table header 1 2 4 2 43" xfId="501" xr:uid="{00000000-0005-0000-0000-0000420A0000}"/>
    <cellStyle name="control table header 1 2 4 2 43 2" xfId="9464" xr:uid="{00000000-0005-0000-0000-0000430A0000}"/>
    <cellStyle name="control table header 1 2 4 2 43 2 2" xfId="9465" xr:uid="{00000000-0005-0000-0000-0000440A0000}"/>
    <cellStyle name="control table header 1 2 4 2 43 2 3" xfId="9466" xr:uid="{00000000-0005-0000-0000-0000450A0000}"/>
    <cellStyle name="control table header 1 2 4 2 43 2 4" xfId="9467" xr:uid="{00000000-0005-0000-0000-0000460A0000}"/>
    <cellStyle name="control table header 1 2 4 2 43 3" xfId="9468" xr:uid="{00000000-0005-0000-0000-0000470A0000}"/>
    <cellStyle name="control table header 1 2 4 2 43 3 2" xfId="9469" xr:uid="{00000000-0005-0000-0000-0000480A0000}"/>
    <cellStyle name="control table header 1 2 4 2 43 3 3" xfId="9470" xr:uid="{00000000-0005-0000-0000-0000490A0000}"/>
    <cellStyle name="control table header 1 2 4 2 43 3 4" xfId="9471" xr:uid="{00000000-0005-0000-0000-00004A0A0000}"/>
    <cellStyle name="control table header 1 2 4 2 43 4" xfId="9472" xr:uid="{00000000-0005-0000-0000-00004B0A0000}"/>
    <cellStyle name="control table header 1 2 4 2 44" xfId="502" xr:uid="{00000000-0005-0000-0000-00004C0A0000}"/>
    <cellStyle name="control table header 1 2 4 2 44 2" xfId="9473" xr:uid="{00000000-0005-0000-0000-00004D0A0000}"/>
    <cellStyle name="control table header 1 2 4 2 44 2 2" xfId="9474" xr:uid="{00000000-0005-0000-0000-00004E0A0000}"/>
    <cellStyle name="control table header 1 2 4 2 44 2 3" xfId="9475" xr:uid="{00000000-0005-0000-0000-00004F0A0000}"/>
    <cellStyle name="control table header 1 2 4 2 44 2 4" xfId="9476" xr:uid="{00000000-0005-0000-0000-0000500A0000}"/>
    <cellStyle name="control table header 1 2 4 2 44 3" xfId="9477" xr:uid="{00000000-0005-0000-0000-0000510A0000}"/>
    <cellStyle name="control table header 1 2 4 2 44 3 2" xfId="9478" xr:uid="{00000000-0005-0000-0000-0000520A0000}"/>
    <cellStyle name="control table header 1 2 4 2 44 3 3" xfId="9479" xr:uid="{00000000-0005-0000-0000-0000530A0000}"/>
    <cellStyle name="control table header 1 2 4 2 44 3 4" xfId="9480" xr:uid="{00000000-0005-0000-0000-0000540A0000}"/>
    <cellStyle name="control table header 1 2 4 2 44 4" xfId="9481" xr:uid="{00000000-0005-0000-0000-0000550A0000}"/>
    <cellStyle name="control table header 1 2 4 2 45" xfId="9482" xr:uid="{00000000-0005-0000-0000-0000560A0000}"/>
    <cellStyle name="control table header 1 2 4 2 45 2" xfId="9483" xr:uid="{00000000-0005-0000-0000-0000570A0000}"/>
    <cellStyle name="control table header 1 2 4 2 45 3" xfId="9484" xr:uid="{00000000-0005-0000-0000-0000580A0000}"/>
    <cellStyle name="control table header 1 2 4 2 45 4" xfId="9485" xr:uid="{00000000-0005-0000-0000-0000590A0000}"/>
    <cellStyle name="control table header 1 2 4 2 46" xfId="9486" xr:uid="{00000000-0005-0000-0000-00005A0A0000}"/>
    <cellStyle name="control table header 1 2 4 2 46 2" xfId="9487" xr:uid="{00000000-0005-0000-0000-00005B0A0000}"/>
    <cellStyle name="control table header 1 2 4 2 46 3" xfId="9488" xr:uid="{00000000-0005-0000-0000-00005C0A0000}"/>
    <cellStyle name="control table header 1 2 4 2 46 4" xfId="9489" xr:uid="{00000000-0005-0000-0000-00005D0A0000}"/>
    <cellStyle name="control table header 1 2 4 2 47" xfId="9490" xr:uid="{00000000-0005-0000-0000-00005E0A0000}"/>
    <cellStyle name="control table header 1 2 4 2 47 2" xfId="9491" xr:uid="{00000000-0005-0000-0000-00005F0A0000}"/>
    <cellStyle name="control table header 1 2 4 2 47 3" xfId="9492" xr:uid="{00000000-0005-0000-0000-0000600A0000}"/>
    <cellStyle name="control table header 1 2 4 2 47 4" xfId="9493" xr:uid="{00000000-0005-0000-0000-0000610A0000}"/>
    <cellStyle name="control table header 1 2 4 2 48" xfId="9494" xr:uid="{00000000-0005-0000-0000-0000620A0000}"/>
    <cellStyle name="control table header 1 2 4 2 5" xfId="503" xr:uid="{00000000-0005-0000-0000-0000630A0000}"/>
    <cellStyle name="control table header 1 2 4 2 5 2" xfId="9495" xr:uid="{00000000-0005-0000-0000-0000640A0000}"/>
    <cellStyle name="control table header 1 2 4 2 5 2 2" xfId="9496" xr:uid="{00000000-0005-0000-0000-0000650A0000}"/>
    <cellStyle name="control table header 1 2 4 2 5 2 3" xfId="9497" xr:uid="{00000000-0005-0000-0000-0000660A0000}"/>
    <cellStyle name="control table header 1 2 4 2 5 2 4" xfId="9498" xr:uid="{00000000-0005-0000-0000-0000670A0000}"/>
    <cellStyle name="control table header 1 2 4 2 5 3" xfId="9499" xr:uid="{00000000-0005-0000-0000-0000680A0000}"/>
    <cellStyle name="control table header 1 2 4 2 5 3 2" xfId="9500" xr:uid="{00000000-0005-0000-0000-0000690A0000}"/>
    <cellStyle name="control table header 1 2 4 2 5 3 3" xfId="9501" xr:uid="{00000000-0005-0000-0000-00006A0A0000}"/>
    <cellStyle name="control table header 1 2 4 2 5 3 4" xfId="9502" xr:uid="{00000000-0005-0000-0000-00006B0A0000}"/>
    <cellStyle name="control table header 1 2 4 2 5 4" xfId="9503" xr:uid="{00000000-0005-0000-0000-00006C0A0000}"/>
    <cellStyle name="control table header 1 2 4 2 6" xfId="504" xr:uid="{00000000-0005-0000-0000-00006D0A0000}"/>
    <cellStyle name="control table header 1 2 4 2 6 2" xfId="9504" xr:uid="{00000000-0005-0000-0000-00006E0A0000}"/>
    <cellStyle name="control table header 1 2 4 2 6 2 2" xfId="9505" xr:uid="{00000000-0005-0000-0000-00006F0A0000}"/>
    <cellStyle name="control table header 1 2 4 2 6 2 3" xfId="9506" xr:uid="{00000000-0005-0000-0000-0000700A0000}"/>
    <cellStyle name="control table header 1 2 4 2 6 2 4" xfId="9507" xr:uid="{00000000-0005-0000-0000-0000710A0000}"/>
    <cellStyle name="control table header 1 2 4 2 6 3" xfId="9508" xr:uid="{00000000-0005-0000-0000-0000720A0000}"/>
    <cellStyle name="control table header 1 2 4 2 6 3 2" xfId="9509" xr:uid="{00000000-0005-0000-0000-0000730A0000}"/>
    <cellStyle name="control table header 1 2 4 2 6 3 3" xfId="9510" xr:uid="{00000000-0005-0000-0000-0000740A0000}"/>
    <cellStyle name="control table header 1 2 4 2 6 3 4" xfId="9511" xr:uid="{00000000-0005-0000-0000-0000750A0000}"/>
    <cellStyle name="control table header 1 2 4 2 6 4" xfId="9512" xr:uid="{00000000-0005-0000-0000-0000760A0000}"/>
    <cellStyle name="control table header 1 2 4 2 7" xfId="505" xr:uid="{00000000-0005-0000-0000-0000770A0000}"/>
    <cellStyle name="control table header 1 2 4 2 7 2" xfId="9513" xr:uid="{00000000-0005-0000-0000-0000780A0000}"/>
    <cellStyle name="control table header 1 2 4 2 7 2 2" xfId="9514" xr:uid="{00000000-0005-0000-0000-0000790A0000}"/>
    <cellStyle name="control table header 1 2 4 2 7 2 3" xfId="9515" xr:uid="{00000000-0005-0000-0000-00007A0A0000}"/>
    <cellStyle name="control table header 1 2 4 2 7 2 4" xfId="9516" xr:uid="{00000000-0005-0000-0000-00007B0A0000}"/>
    <cellStyle name="control table header 1 2 4 2 7 3" xfId="9517" xr:uid="{00000000-0005-0000-0000-00007C0A0000}"/>
    <cellStyle name="control table header 1 2 4 2 7 3 2" xfId="9518" xr:uid="{00000000-0005-0000-0000-00007D0A0000}"/>
    <cellStyle name="control table header 1 2 4 2 7 3 3" xfId="9519" xr:uid="{00000000-0005-0000-0000-00007E0A0000}"/>
    <cellStyle name="control table header 1 2 4 2 7 3 4" xfId="9520" xr:uid="{00000000-0005-0000-0000-00007F0A0000}"/>
    <cellStyle name="control table header 1 2 4 2 7 4" xfId="9521" xr:uid="{00000000-0005-0000-0000-0000800A0000}"/>
    <cellStyle name="control table header 1 2 4 2 8" xfId="506" xr:uid="{00000000-0005-0000-0000-0000810A0000}"/>
    <cellStyle name="control table header 1 2 4 2 8 2" xfId="9522" xr:uid="{00000000-0005-0000-0000-0000820A0000}"/>
    <cellStyle name="control table header 1 2 4 2 8 2 2" xfId="9523" xr:uid="{00000000-0005-0000-0000-0000830A0000}"/>
    <cellStyle name="control table header 1 2 4 2 8 2 3" xfId="9524" xr:uid="{00000000-0005-0000-0000-0000840A0000}"/>
    <cellStyle name="control table header 1 2 4 2 8 2 4" xfId="9525" xr:uid="{00000000-0005-0000-0000-0000850A0000}"/>
    <cellStyle name="control table header 1 2 4 2 8 3" xfId="9526" xr:uid="{00000000-0005-0000-0000-0000860A0000}"/>
    <cellStyle name="control table header 1 2 4 2 8 3 2" xfId="9527" xr:uid="{00000000-0005-0000-0000-0000870A0000}"/>
    <cellStyle name="control table header 1 2 4 2 8 3 3" xfId="9528" xr:uid="{00000000-0005-0000-0000-0000880A0000}"/>
    <cellStyle name="control table header 1 2 4 2 8 3 4" xfId="9529" xr:uid="{00000000-0005-0000-0000-0000890A0000}"/>
    <cellStyle name="control table header 1 2 4 2 8 4" xfId="9530" xr:uid="{00000000-0005-0000-0000-00008A0A0000}"/>
    <cellStyle name="control table header 1 2 4 2 9" xfId="507" xr:uid="{00000000-0005-0000-0000-00008B0A0000}"/>
    <cellStyle name="control table header 1 2 4 2 9 2" xfId="9531" xr:uid="{00000000-0005-0000-0000-00008C0A0000}"/>
    <cellStyle name="control table header 1 2 4 2 9 2 2" xfId="9532" xr:uid="{00000000-0005-0000-0000-00008D0A0000}"/>
    <cellStyle name="control table header 1 2 4 2 9 2 3" xfId="9533" xr:uid="{00000000-0005-0000-0000-00008E0A0000}"/>
    <cellStyle name="control table header 1 2 4 2 9 2 4" xfId="9534" xr:uid="{00000000-0005-0000-0000-00008F0A0000}"/>
    <cellStyle name="control table header 1 2 4 2 9 3" xfId="9535" xr:uid="{00000000-0005-0000-0000-0000900A0000}"/>
    <cellStyle name="control table header 1 2 4 2 9 3 2" xfId="9536" xr:uid="{00000000-0005-0000-0000-0000910A0000}"/>
    <cellStyle name="control table header 1 2 4 2 9 3 3" xfId="9537" xr:uid="{00000000-0005-0000-0000-0000920A0000}"/>
    <cellStyle name="control table header 1 2 4 2 9 3 4" xfId="9538" xr:uid="{00000000-0005-0000-0000-0000930A0000}"/>
    <cellStyle name="control table header 1 2 4 2 9 4" xfId="9539" xr:uid="{00000000-0005-0000-0000-0000940A0000}"/>
    <cellStyle name="control table header 1 2 4 20" xfId="508" xr:uid="{00000000-0005-0000-0000-0000950A0000}"/>
    <cellStyle name="control table header 1 2 4 20 2" xfId="9540" xr:uid="{00000000-0005-0000-0000-0000960A0000}"/>
    <cellStyle name="control table header 1 2 4 20 2 2" xfId="9541" xr:uid="{00000000-0005-0000-0000-0000970A0000}"/>
    <cellStyle name="control table header 1 2 4 20 2 3" xfId="9542" xr:uid="{00000000-0005-0000-0000-0000980A0000}"/>
    <cellStyle name="control table header 1 2 4 20 2 4" xfId="9543" xr:uid="{00000000-0005-0000-0000-0000990A0000}"/>
    <cellStyle name="control table header 1 2 4 20 3" xfId="9544" xr:uid="{00000000-0005-0000-0000-00009A0A0000}"/>
    <cellStyle name="control table header 1 2 4 20 3 2" xfId="9545" xr:uid="{00000000-0005-0000-0000-00009B0A0000}"/>
    <cellStyle name="control table header 1 2 4 20 3 3" xfId="9546" xr:uid="{00000000-0005-0000-0000-00009C0A0000}"/>
    <cellStyle name="control table header 1 2 4 20 3 4" xfId="9547" xr:uid="{00000000-0005-0000-0000-00009D0A0000}"/>
    <cellStyle name="control table header 1 2 4 20 4" xfId="9548" xr:uid="{00000000-0005-0000-0000-00009E0A0000}"/>
    <cellStyle name="control table header 1 2 4 21" xfId="509" xr:uid="{00000000-0005-0000-0000-00009F0A0000}"/>
    <cellStyle name="control table header 1 2 4 21 2" xfId="9549" xr:uid="{00000000-0005-0000-0000-0000A00A0000}"/>
    <cellStyle name="control table header 1 2 4 21 2 2" xfId="9550" xr:uid="{00000000-0005-0000-0000-0000A10A0000}"/>
    <cellStyle name="control table header 1 2 4 21 2 3" xfId="9551" xr:uid="{00000000-0005-0000-0000-0000A20A0000}"/>
    <cellStyle name="control table header 1 2 4 21 2 4" xfId="9552" xr:uid="{00000000-0005-0000-0000-0000A30A0000}"/>
    <cellStyle name="control table header 1 2 4 21 3" xfId="9553" xr:uid="{00000000-0005-0000-0000-0000A40A0000}"/>
    <cellStyle name="control table header 1 2 4 21 3 2" xfId="9554" xr:uid="{00000000-0005-0000-0000-0000A50A0000}"/>
    <cellStyle name="control table header 1 2 4 21 3 3" xfId="9555" xr:uid="{00000000-0005-0000-0000-0000A60A0000}"/>
    <cellStyle name="control table header 1 2 4 21 3 4" xfId="9556" xr:uid="{00000000-0005-0000-0000-0000A70A0000}"/>
    <cellStyle name="control table header 1 2 4 21 4" xfId="9557" xr:uid="{00000000-0005-0000-0000-0000A80A0000}"/>
    <cellStyle name="control table header 1 2 4 22" xfId="510" xr:uid="{00000000-0005-0000-0000-0000A90A0000}"/>
    <cellStyle name="control table header 1 2 4 22 2" xfId="9558" xr:uid="{00000000-0005-0000-0000-0000AA0A0000}"/>
    <cellStyle name="control table header 1 2 4 22 2 2" xfId="9559" xr:uid="{00000000-0005-0000-0000-0000AB0A0000}"/>
    <cellStyle name="control table header 1 2 4 22 2 3" xfId="9560" xr:uid="{00000000-0005-0000-0000-0000AC0A0000}"/>
    <cellStyle name="control table header 1 2 4 22 2 4" xfId="9561" xr:uid="{00000000-0005-0000-0000-0000AD0A0000}"/>
    <cellStyle name="control table header 1 2 4 22 3" xfId="9562" xr:uid="{00000000-0005-0000-0000-0000AE0A0000}"/>
    <cellStyle name="control table header 1 2 4 22 3 2" xfId="9563" xr:uid="{00000000-0005-0000-0000-0000AF0A0000}"/>
    <cellStyle name="control table header 1 2 4 22 3 3" xfId="9564" xr:uid="{00000000-0005-0000-0000-0000B00A0000}"/>
    <cellStyle name="control table header 1 2 4 22 3 4" xfId="9565" xr:uid="{00000000-0005-0000-0000-0000B10A0000}"/>
    <cellStyle name="control table header 1 2 4 22 4" xfId="9566" xr:uid="{00000000-0005-0000-0000-0000B20A0000}"/>
    <cellStyle name="control table header 1 2 4 23" xfId="511" xr:uid="{00000000-0005-0000-0000-0000B30A0000}"/>
    <cellStyle name="control table header 1 2 4 23 2" xfId="9567" xr:uid="{00000000-0005-0000-0000-0000B40A0000}"/>
    <cellStyle name="control table header 1 2 4 23 2 2" xfId="9568" xr:uid="{00000000-0005-0000-0000-0000B50A0000}"/>
    <cellStyle name="control table header 1 2 4 23 2 3" xfId="9569" xr:uid="{00000000-0005-0000-0000-0000B60A0000}"/>
    <cellStyle name="control table header 1 2 4 23 2 4" xfId="9570" xr:uid="{00000000-0005-0000-0000-0000B70A0000}"/>
    <cellStyle name="control table header 1 2 4 23 3" xfId="9571" xr:uid="{00000000-0005-0000-0000-0000B80A0000}"/>
    <cellStyle name="control table header 1 2 4 23 3 2" xfId="9572" xr:uid="{00000000-0005-0000-0000-0000B90A0000}"/>
    <cellStyle name="control table header 1 2 4 23 3 3" xfId="9573" xr:uid="{00000000-0005-0000-0000-0000BA0A0000}"/>
    <cellStyle name="control table header 1 2 4 23 3 4" xfId="9574" xr:uid="{00000000-0005-0000-0000-0000BB0A0000}"/>
    <cellStyle name="control table header 1 2 4 23 4" xfId="9575" xr:uid="{00000000-0005-0000-0000-0000BC0A0000}"/>
    <cellStyle name="control table header 1 2 4 24" xfId="512" xr:uid="{00000000-0005-0000-0000-0000BD0A0000}"/>
    <cellStyle name="control table header 1 2 4 24 2" xfId="9576" xr:uid="{00000000-0005-0000-0000-0000BE0A0000}"/>
    <cellStyle name="control table header 1 2 4 24 2 2" xfId="9577" xr:uid="{00000000-0005-0000-0000-0000BF0A0000}"/>
    <cellStyle name="control table header 1 2 4 24 2 3" xfId="9578" xr:uid="{00000000-0005-0000-0000-0000C00A0000}"/>
    <cellStyle name="control table header 1 2 4 24 2 4" xfId="9579" xr:uid="{00000000-0005-0000-0000-0000C10A0000}"/>
    <cellStyle name="control table header 1 2 4 24 3" xfId="9580" xr:uid="{00000000-0005-0000-0000-0000C20A0000}"/>
    <cellStyle name="control table header 1 2 4 24 3 2" xfId="9581" xr:uid="{00000000-0005-0000-0000-0000C30A0000}"/>
    <cellStyle name="control table header 1 2 4 24 3 3" xfId="9582" xr:uid="{00000000-0005-0000-0000-0000C40A0000}"/>
    <cellStyle name="control table header 1 2 4 24 3 4" xfId="9583" xr:uid="{00000000-0005-0000-0000-0000C50A0000}"/>
    <cellStyle name="control table header 1 2 4 24 4" xfId="9584" xr:uid="{00000000-0005-0000-0000-0000C60A0000}"/>
    <cellStyle name="control table header 1 2 4 25" xfId="513" xr:uid="{00000000-0005-0000-0000-0000C70A0000}"/>
    <cellStyle name="control table header 1 2 4 25 2" xfId="9585" xr:uid="{00000000-0005-0000-0000-0000C80A0000}"/>
    <cellStyle name="control table header 1 2 4 25 2 2" xfId="9586" xr:uid="{00000000-0005-0000-0000-0000C90A0000}"/>
    <cellStyle name="control table header 1 2 4 25 2 3" xfId="9587" xr:uid="{00000000-0005-0000-0000-0000CA0A0000}"/>
    <cellStyle name="control table header 1 2 4 25 2 4" xfId="9588" xr:uid="{00000000-0005-0000-0000-0000CB0A0000}"/>
    <cellStyle name="control table header 1 2 4 25 3" xfId="9589" xr:uid="{00000000-0005-0000-0000-0000CC0A0000}"/>
    <cellStyle name="control table header 1 2 4 25 3 2" xfId="9590" xr:uid="{00000000-0005-0000-0000-0000CD0A0000}"/>
    <cellStyle name="control table header 1 2 4 25 3 3" xfId="9591" xr:uid="{00000000-0005-0000-0000-0000CE0A0000}"/>
    <cellStyle name="control table header 1 2 4 25 3 4" xfId="9592" xr:uid="{00000000-0005-0000-0000-0000CF0A0000}"/>
    <cellStyle name="control table header 1 2 4 25 4" xfId="9593" xr:uid="{00000000-0005-0000-0000-0000D00A0000}"/>
    <cellStyle name="control table header 1 2 4 26" xfId="514" xr:uid="{00000000-0005-0000-0000-0000D10A0000}"/>
    <cellStyle name="control table header 1 2 4 26 2" xfId="9594" xr:uid="{00000000-0005-0000-0000-0000D20A0000}"/>
    <cellStyle name="control table header 1 2 4 26 2 2" xfId="9595" xr:uid="{00000000-0005-0000-0000-0000D30A0000}"/>
    <cellStyle name="control table header 1 2 4 26 2 3" xfId="9596" xr:uid="{00000000-0005-0000-0000-0000D40A0000}"/>
    <cellStyle name="control table header 1 2 4 26 2 4" xfId="9597" xr:uid="{00000000-0005-0000-0000-0000D50A0000}"/>
    <cellStyle name="control table header 1 2 4 26 3" xfId="9598" xr:uid="{00000000-0005-0000-0000-0000D60A0000}"/>
    <cellStyle name="control table header 1 2 4 26 3 2" xfId="9599" xr:uid="{00000000-0005-0000-0000-0000D70A0000}"/>
    <cellStyle name="control table header 1 2 4 26 3 3" xfId="9600" xr:uid="{00000000-0005-0000-0000-0000D80A0000}"/>
    <cellStyle name="control table header 1 2 4 26 3 4" xfId="9601" xr:uid="{00000000-0005-0000-0000-0000D90A0000}"/>
    <cellStyle name="control table header 1 2 4 26 4" xfId="9602" xr:uid="{00000000-0005-0000-0000-0000DA0A0000}"/>
    <cellStyle name="control table header 1 2 4 27" xfId="515" xr:uid="{00000000-0005-0000-0000-0000DB0A0000}"/>
    <cellStyle name="control table header 1 2 4 27 2" xfId="9603" xr:uid="{00000000-0005-0000-0000-0000DC0A0000}"/>
    <cellStyle name="control table header 1 2 4 27 2 2" xfId="9604" xr:uid="{00000000-0005-0000-0000-0000DD0A0000}"/>
    <cellStyle name="control table header 1 2 4 27 2 3" xfId="9605" xr:uid="{00000000-0005-0000-0000-0000DE0A0000}"/>
    <cellStyle name="control table header 1 2 4 27 2 4" xfId="9606" xr:uid="{00000000-0005-0000-0000-0000DF0A0000}"/>
    <cellStyle name="control table header 1 2 4 27 3" xfId="9607" xr:uid="{00000000-0005-0000-0000-0000E00A0000}"/>
    <cellStyle name="control table header 1 2 4 27 3 2" xfId="9608" xr:uid="{00000000-0005-0000-0000-0000E10A0000}"/>
    <cellStyle name="control table header 1 2 4 27 3 3" xfId="9609" xr:uid="{00000000-0005-0000-0000-0000E20A0000}"/>
    <cellStyle name="control table header 1 2 4 27 3 4" xfId="9610" xr:uid="{00000000-0005-0000-0000-0000E30A0000}"/>
    <cellStyle name="control table header 1 2 4 27 4" xfId="9611" xr:uid="{00000000-0005-0000-0000-0000E40A0000}"/>
    <cellStyle name="control table header 1 2 4 28" xfId="516" xr:uid="{00000000-0005-0000-0000-0000E50A0000}"/>
    <cellStyle name="control table header 1 2 4 28 2" xfId="9612" xr:uid="{00000000-0005-0000-0000-0000E60A0000}"/>
    <cellStyle name="control table header 1 2 4 28 2 2" xfId="9613" xr:uid="{00000000-0005-0000-0000-0000E70A0000}"/>
    <cellStyle name="control table header 1 2 4 28 2 3" xfId="9614" xr:uid="{00000000-0005-0000-0000-0000E80A0000}"/>
    <cellStyle name="control table header 1 2 4 28 2 4" xfId="9615" xr:uid="{00000000-0005-0000-0000-0000E90A0000}"/>
    <cellStyle name="control table header 1 2 4 28 3" xfId="9616" xr:uid="{00000000-0005-0000-0000-0000EA0A0000}"/>
    <cellStyle name="control table header 1 2 4 28 3 2" xfId="9617" xr:uid="{00000000-0005-0000-0000-0000EB0A0000}"/>
    <cellStyle name="control table header 1 2 4 28 3 3" xfId="9618" xr:uid="{00000000-0005-0000-0000-0000EC0A0000}"/>
    <cellStyle name="control table header 1 2 4 28 3 4" xfId="9619" xr:uid="{00000000-0005-0000-0000-0000ED0A0000}"/>
    <cellStyle name="control table header 1 2 4 28 4" xfId="9620" xr:uid="{00000000-0005-0000-0000-0000EE0A0000}"/>
    <cellStyle name="control table header 1 2 4 29" xfId="517" xr:uid="{00000000-0005-0000-0000-0000EF0A0000}"/>
    <cellStyle name="control table header 1 2 4 29 2" xfId="9621" xr:uid="{00000000-0005-0000-0000-0000F00A0000}"/>
    <cellStyle name="control table header 1 2 4 29 2 2" xfId="9622" xr:uid="{00000000-0005-0000-0000-0000F10A0000}"/>
    <cellStyle name="control table header 1 2 4 29 2 3" xfId="9623" xr:uid="{00000000-0005-0000-0000-0000F20A0000}"/>
    <cellStyle name="control table header 1 2 4 29 2 4" xfId="9624" xr:uid="{00000000-0005-0000-0000-0000F30A0000}"/>
    <cellStyle name="control table header 1 2 4 29 3" xfId="9625" xr:uid="{00000000-0005-0000-0000-0000F40A0000}"/>
    <cellStyle name="control table header 1 2 4 29 3 2" xfId="9626" xr:uid="{00000000-0005-0000-0000-0000F50A0000}"/>
    <cellStyle name="control table header 1 2 4 29 3 3" xfId="9627" xr:uid="{00000000-0005-0000-0000-0000F60A0000}"/>
    <cellStyle name="control table header 1 2 4 29 3 4" xfId="9628" xr:uid="{00000000-0005-0000-0000-0000F70A0000}"/>
    <cellStyle name="control table header 1 2 4 29 4" xfId="9629" xr:uid="{00000000-0005-0000-0000-0000F80A0000}"/>
    <cellStyle name="control table header 1 2 4 3" xfId="518" xr:uid="{00000000-0005-0000-0000-0000F90A0000}"/>
    <cellStyle name="control table header 1 2 4 3 2" xfId="9630" xr:uid="{00000000-0005-0000-0000-0000FA0A0000}"/>
    <cellStyle name="control table header 1 2 4 3 2 2" xfId="9631" xr:uid="{00000000-0005-0000-0000-0000FB0A0000}"/>
    <cellStyle name="control table header 1 2 4 3 2 3" xfId="9632" xr:uid="{00000000-0005-0000-0000-0000FC0A0000}"/>
    <cellStyle name="control table header 1 2 4 3 2 4" xfId="9633" xr:uid="{00000000-0005-0000-0000-0000FD0A0000}"/>
    <cellStyle name="control table header 1 2 4 3 3" xfId="9634" xr:uid="{00000000-0005-0000-0000-0000FE0A0000}"/>
    <cellStyle name="control table header 1 2 4 3 3 2" xfId="9635" xr:uid="{00000000-0005-0000-0000-0000FF0A0000}"/>
    <cellStyle name="control table header 1 2 4 3 3 3" xfId="9636" xr:uid="{00000000-0005-0000-0000-0000000B0000}"/>
    <cellStyle name="control table header 1 2 4 3 3 4" xfId="9637" xr:uid="{00000000-0005-0000-0000-0000010B0000}"/>
    <cellStyle name="control table header 1 2 4 3 4" xfId="9638" xr:uid="{00000000-0005-0000-0000-0000020B0000}"/>
    <cellStyle name="control table header 1 2 4 30" xfId="519" xr:uid="{00000000-0005-0000-0000-0000030B0000}"/>
    <cellStyle name="control table header 1 2 4 30 2" xfId="9639" xr:uid="{00000000-0005-0000-0000-0000040B0000}"/>
    <cellStyle name="control table header 1 2 4 30 2 2" xfId="9640" xr:uid="{00000000-0005-0000-0000-0000050B0000}"/>
    <cellStyle name="control table header 1 2 4 30 2 3" xfId="9641" xr:uid="{00000000-0005-0000-0000-0000060B0000}"/>
    <cellStyle name="control table header 1 2 4 30 2 4" xfId="9642" xr:uid="{00000000-0005-0000-0000-0000070B0000}"/>
    <cellStyle name="control table header 1 2 4 30 3" xfId="9643" xr:uid="{00000000-0005-0000-0000-0000080B0000}"/>
    <cellStyle name="control table header 1 2 4 30 3 2" xfId="9644" xr:uid="{00000000-0005-0000-0000-0000090B0000}"/>
    <cellStyle name="control table header 1 2 4 30 3 3" xfId="9645" xr:uid="{00000000-0005-0000-0000-00000A0B0000}"/>
    <cellStyle name="control table header 1 2 4 30 3 4" xfId="9646" xr:uid="{00000000-0005-0000-0000-00000B0B0000}"/>
    <cellStyle name="control table header 1 2 4 30 4" xfId="9647" xr:uid="{00000000-0005-0000-0000-00000C0B0000}"/>
    <cellStyle name="control table header 1 2 4 31" xfId="520" xr:uid="{00000000-0005-0000-0000-00000D0B0000}"/>
    <cellStyle name="control table header 1 2 4 31 2" xfId="9648" xr:uid="{00000000-0005-0000-0000-00000E0B0000}"/>
    <cellStyle name="control table header 1 2 4 31 2 2" xfId="9649" xr:uid="{00000000-0005-0000-0000-00000F0B0000}"/>
    <cellStyle name="control table header 1 2 4 31 2 3" xfId="9650" xr:uid="{00000000-0005-0000-0000-0000100B0000}"/>
    <cellStyle name="control table header 1 2 4 31 2 4" xfId="9651" xr:uid="{00000000-0005-0000-0000-0000110B0000}"/>
    <cellStyle name="control table header 1 2 4 31 3" xfId="9652" xr:uid="{00000000-0005-0000-0000-0000120B0000}"/>
    <cellStyle name="control table header 1 2 4 31 3 2" xfId="9653" xr:uid="{00000000-0005-0000-0000-0000130B0000}"/>
    <cellStyle name="control table header 1 2 4 31 3 3" xfId="9654" xr:uid="{00000000-0005-0000-0000-0000140B0000}"/>
    <cellStyle name="control table header 1 2 4 31 3 4" xfId="9655" xr:uid="{00000000-0005-0000-0000-0000150B0000}"/>
    <cellStyle name="control table header 1 2 4 31 4" xfId="9656" xr:uid="{00000000-0005-0000-0000-0000160B0000}"/>
    <cellStyle name="control table header 1 2 4 32" xfId="521" xr:uid="{00000000-0005-0000-0000-0000170B0000}"/>
    <cellStyle name="control table header 1 2 4 32 2" xfId="9657" xr:uid="{00000000-0005-0000-0000-0000180B0000}"/>
    <cellStyle name="control table header 1 2 4 32 2 2" xfId="9658" xr:uid="{00000000-0005-0000-0000-0000190B0000}"/>
    <cellStyle name="control table header 1 2 4 32 2 3" xfId="9659" xr:uid="{00000000-0005-0000-0000-00001A0B0000}"/>
    <cellStyle name="control table header 1 2 4 32 2 4" xfId="9660" xr:uid="{00000000-0005-0000-0000-00001B0B0000}"/>
    <cellStyle name="control table header 1 2 4 32 3" xfId="9661" xr:uid="{00000000-0005-0000-0000-00001C0B0000}"/>
    <cellStyle name="control table header 1 2 4 32 3 2" xfId="9662" xr:uid="{00000000-0005-0000-0000-00001D0B0000}"/>
    <cellStyle name="control table header 1 2 4 32 3 3" xfId="9663" xr:uid="{00000000-0005-0000-0000-00001E0B0000}"/>
    <cellStyle name="control table header 1 2 4 32 3 4" xfId="9664" xr:uid="{00000000-0005-0000-0000-00001F0B0000}"/>
    <cellStyle name="control table header 1 2 4 32 4" xfId="9665" xr:uid="{00000000-0005-0000-0000-0000200B0000}"/>
    <cellStyle name="control table header 1 2 4 33" xfId="522" xr:uid="{00000000-0005-0000-0000-0000210B0000}"/>
    <cellStyle name="control table header 1 2 4 33 2" xfId="9666" xr:uid="{00000000-0005-0000-0000-0000220B0000}"/>
    <cellStyle name="control table header 1 2 4 33 2 2" xfId="9667" xr:uid="{00000000-0005-0000-0000-0000230B0000}"/>
    <cellStyle name="control table header 1 2 4 33 2 3" xfId="9668" xr:uid="{00000000-0005-0000-0000-0000240B0000}"/>
    <cellStyle name="control table header 1 2 4 33 2 4" xfId="9669" xr:uid="{00000000-0005-0000-0000-0000250B0000}"/>
    <cellStyle name="control table header 1 2 4 33 3" xfId="9670" xr:uid="{00000000-0005-0000-0000-0000260B0000}"/>
    <cellStyle name="control table header 1 2 4 33 3 2" xfId="9671" xr:uid="{00000000-0005-0000-0000-0000270B0000}"/>
    <cellStyle name="control table header 1 2 4 33 3 3" xfId="9672" xr:uid="{00000000-0005-0000-0000-0000280B0000}"/>
    <cellStyle name="control table header 1 2 4 33 3 4" xfId="9673" xr:uid="{00000000-0005-0000-0000-0000290B0000}"/>
    <cellStyle name="control table header 1 2 4 33 4" xfId="9674" xr:uid="{00000000-0005-0000-0000-00002A0B0000}"/>
    <cellStyle name="control table header 1 2 4 34" xfId="523" xr:uid="{00000000-0005-0000-0000-00002B0B0000}"/>
    <cellStyle name="control table header 1 2 4 34 2" xfId="9675" xr:uid="{00000000-0005-0000-0000-00002C0B0000}"/>
    <cellStyle name="control table header 1 2 4 34 2 2" xfId="9676" xr:uid="{00000000-0005-0000-0000-00002D0B0000}"/>
    <cellStyle name="control table header 1 2 4 34 2 3" xfId="9677" xr:uid="{00000000-0005-0000-0000-00002E0B0000}"/>
    <cellStyle name="control table header 1 2 4 34 2 4" xfId="9678" xr:uid="{00000000-0005-0000-0000-00002F0B0000}"/>
    <cellStyle name="control table header 1 2 4 34 3" xfId="9679" xr:uid="{00000000-0005-0000-0000-0000300B0000}"/>
    <cellStyle name="control table header 1 2 4 34 3 2" xfId="9680" xr:uid="{00000000-0005-0000-0000-0000310B0000}"/>
    <cellStyle name="control table header 1 2 4 34 3 3" xfId="9681" xr:uid="{00000000-0005-0000-0000-0000320B0000}"/>
    <cellStyle name="control table header 1 2 4 34 3 4" xfId="9682" xr:uid="{00000000-0005-0000-0000-0000330B0000}"/>
    <cellStyle name="control table header 1 2 4 34 4" xfId="9683" xr:uid="{00000000-0005-0000-0000-0000340B0000}"/>
    <cellStyle name="control table header 1 2 4 35" xfId="524" xr:uid="{00000000-0005-0000-0000-0000350B0000}"/>
    <cellStyle name="control table header 1 2 4 35 2" xfId="9684" xr:uid="{00000000-0005-0000-0000-0000360B0000}"/>
    <cellStyle name="control table header 1 2 4 35 2 2" xfId="9685" xr:uid="{00000000-0005-0000-0000-0000370B0000}"/>
    <cellStyle name="control table header 1 2 4 35 2 3" xfId="9686" xr:uid="{00000000-0005-0000-0000-0000380B0000}"/>
    <cellStyle name="control table header 1 2 4 35 2 4" xfId="9687" xr:uid="{00000000-0005-0000-0000-0000390B0000}"/>
    <cellStyle name="control table header 1 2 4 35 3" xfId="9688" xr:uid="{00000000-0005-0000-0000-00003A0B0000}"/>
    <cellStyle name="control table header 1 2 4 35 3 2" xfId="9689" xr:uid="{00000000-0005-0000-0000-00003B0B0000}"/>
    <cellStyle name="control table header 1 2 4 35 3 3" xfId="9690" xr:uid="{00000000-0005-0000-0000-00003C0B0000}"/>
    <cellStyle name="control table header 1 2 4 35 3 4" xfId="9691" xr:uid="{00000000-0005-0000-0000-00003D0B0000}"/>
    <cellStyle name="control table header 1 2 4 35 4" xfId="9692" xr:uid="{00000000-0005-0000-0000-00003E0B0000}"/>
    <cellStyle name="control table header 1 2 4 36" xfId="525" xr:uid="{00000000-0005-0000-0000-00003F0B0000}"/>
    <cellStyle name="control table header 1 2 4 36 2" xfId="9693" xr:uid="{00000000-0005-0000-0000-0000400B0000}"/>
    <cellStyle name="control table header 1 2 4 36 2 2" xfId="9694" xr:uid="{00000000-0005-0000-0000-0000410B0000}"/>
    <cellStyle name="control table header 1 2 4 36 2 3" xfId="9695" xr:uid="{00000000-0005-0000-0000-0000420B0000}"/>
    <cellStyle name="control table header 1 2 4 36 2 4" xfId="9696" xr:uid="{00000000-0005-0000-0000-0000430B0000}"/>
    <cellStyle name="control table header 1 2 4 36 3" xfId="9697" xr:uid="{00000000-0005-0000-0000-0000440B0000}"/>
    <cellStyle name="control table header 1 2 4 36 3 2" xfId="9698" xr:uid="{00000000-0005-0000-0000-0000450B0000}"/>
    <cellStyle name="control table header 1 2 4 36 3 3" xfId="9699" xr:uid="{00000000-0005-0000-0000-0000460B0000}"/>
    <cellStyle name="control table header 1 2 4 36 3 4" xfId="9700" xr:uid="{00000000-0005-0000-0000-0000470B0000}"/>
    <cellStyle name="control table header 1 2 4 36 4" xfId="9701" xr:uid="{00000000-0005-0000-0000-0000480B0000}"/>
    <cellStyle name="control table header 1 2 4 37" xfId="526" xr:uid="{00000000-0005-0000-0000-0000490B0000}"/>
    <cellStyle name="control table header 1 2 4 37 2" xfId="9702" xr:uid="{00000000-0005-0000-0000-00004A0B0000}"/>
    <cellStyle name="control table header 1 2 4 37 2 2" xfId="9703" xr:uid="{00000000-0005-0000-0000-00004B0B0000}"/>
    <cellStyle name="control table header 1 2 4 37 2 3" xfId="9704" xr:uid="{00000000-0005-0000-0000-00004C0B0000}"/>
    <cellStyle name="control table header 1 2 4 37 2 4" xfId="9705" xr:uid="{00000000-0005-0000-0000-00004D0B0000}"/>
    <cellStyle name="control table header 1 2 4 37 3" xfId="9706" xr:uid="{00000000-0005-0000-0000-00004E0B0000}"/>
    <cellStyle name="control table header 1 2 4 37 3 2" xfId="9707" xr:uid="{00000000-0005-0000-0000-00004F0B0000}"/>
    <cellStyle name="control table header 1 2 4 37 3 3" xfId="9708" xr:uid="{00000000-0005-0000-0000-0000500B0000}"/>
    <cellStyle name="control table header 1 2 4 37 3 4" xfId="9709" xr:uid="{00000000-0005-0000-0000-0000510B0000}"/>
    <cellStyle name="control table header 1 2 4 37 4" xfId="9710" xr:uid="{00000000-0005-0000-0000-0000520B0000}"/>
    <cellStyle name="control table header 1 2 4 38" xfId="527" xr:uid="{00000000-0005-0000-0000-0000530B0000}"/>
    <cellStyle name="control table header 1 2 4 38 2" xfId="9711" xr:uid="{00000000-0005-0000-0000-0000540B0000}"/>
    <cellStyle name="control table header 1 2 4 38 2 2" xfId="9712" xr:uid="{00000000-0005-0000-0000-0000550B0000}"/>
    <cellStyle name="control table header 1 2 4 38 2 3" xfId="9713" xr:uid="{00000000-0005-0000-0000-0000560B0000}"/>
    <cellStyle name="control table header 1 2 4 38 2 4" xfId="9714" xr:uid="{00000000-0005-0000-0000-0000570B0000}"/>
    <cellStyle name="control table header 1 2 4 38 3" xfId="9715" xr:uid="{00000000-0005-0000-0000-0000580B0000}"/>
    <cellStyle name="control table header 1 2 4 38 3 2" xfId="9716" xr:uid="{00000000-0005-0000-0000-0000590B0000}"/>
    <cellStyle name="control table header 1 2 4 38 3 3" xfId="9717" xr:uid="{00000000-0005-0000-0000-00005A0B0000}"/>
    <cellStyle name="control table header 1 2 4 38 3 4" xfId="9718" xr:uid="{00000000-0005-0000-0000-00005B0B0000}"/>
    <cellStyle name="control table header 1 2 4 38 4" xfId="9719" xr:uid="{00000000-0005-0000-0000-00005C0B0000}"/>
    <cellStyle name="control table header 1 2 4 39" xfId="528" xr:uid="{00000000-0005-0000-0000-00005D0B0000}"/>
    <cellStyle name="control table header 1 2 4 39 2" xfId="9720" xr:uid="{00000000-0005-0000-0000-00005E0B0000}"/>
    <cellStyle name="control table header 1 2 4 39 2 2" xfId="9721" xr:uid="{00000000-0005-0000-0000-00005F0B0000}"/>
    <cellStyle name="control table header 1 2 4 39 2 3" xfId="9722" xr:uid="{00000000-0005-0000-0000-0000600B0000}"/>
    <cellStyle name="control table header 1 2 4 39 2 4" xfId="9723" xr:uid="{00000000-0005-0000-0000-0000610B0000}"/>
    <cellStyle name="control table header 1 2 4 39 3" xfId="9724" xr:uid="{00000000-0005-0000-0000-0000620B0000}"/>
    <cellStyle name="control table header 1 2 4 39 3 2" xfId="9725" xr:uid="{00000000-0005-0000-0000-0000630B0000}"/>
    <cellStyle name="control table header 1 2 4 39 3 3" xfId="9726" xr:uid="{00000000-0005-0000-0000-0000640B0000}"/>
    <cellStyle name="control table header 1 2 4 39 3 4" xfId="9727" xr:uid="{00000000-0005-0000-0000-0000650B0000}"/>
    <cellStyle name="control table header 1 2 4 39 4" xfId="9728" xr:uid="{00000000-0005-0000-0000-0000660B0000}"/>
    <cellStyle name="control table header 1 2 4 4" xfId="529" xr:uid="{00000000-0005-0000-0000-0000670B0000}"/>
    <cellStyle name="control table header 1 2 4 4 2" xfId="9729" xr:uid="{00000000-0005-0000-0000-0000680B0000}"/>
    <cellStyle name="control table header 1 2 4 4 2 2" xfId="9730" xr:uid="{00000000-0005-0000-0000-0000690B0000}"/>
    <cellStyle name="control table header 1 2 4 4 2 3" xfId="9731" xr:uid="{00000000-0005-0000-0000-00006A0B0000}"/>
    <cellStyle name="control table header 1 2 4 4 2 4" xfId="9732" xr:uid="{00000000-0005-0000-0000-00006B0B0000}"/>
    <cellStyle name="control table header 1 2 4 4 3" xfId="9733" xr:uid="{00000000-0005-0000-0000-00006C0B0000}"/>
    <cellStyle name="control table header 1 2 4 4 3 2" xfId="9734" xr:uid="{00000000-0005-0000-0000-00006D0B0000}"/>
    <cellStyle name="control table header 1 2 4 4 3 3" xfId="9735" xr:uid="{00000000-0005-0000-0000-00006E0B0000}"/>
    <cellStyle name="control table header 1 2 4 4 3 4" xfId="9736" xr:uid="{00000000-0005-0000-0000-00006F0B0000}"/>
    <cellStyle name="control table header 1 2 4 4 4" xfId="9737" xr:uid="{00000000-0005-0000-0000-0000700B0000}"/>
    <cellStyle name="control table header 1 2 4 40" xfId="530" xr:uid="{00000000-0005-0000-0000-0000710B0000}"/>
    <cellStyle name="control table header 1 2 4 40 2" xfId="9738" xr:uid="{00000000-0005-0000-0000-0000720B0000}"/>
    <cellStyle name="control table header 1 2 4 40 2 2" xfId="9739" xr:uid="{00000000-0005-0000-0000-0000730B0000}"/>
    <cellStyle name="control table header 1 2 4 40 2 3" xfId="9740" xr:uid="{00000000-0005-0000-0000-0000740B0000}"/>
    <cellStyle name="control table header 1 2 4 40 2 4" xfId="9741" xr:uid="{00000000-0005-0000-0000-0000750B0000}"/>
    <cellStyle name="control table header 1 2 4 40 3" xfId="9742" xr:uid="{00000000-0005-0000-0000-0000760B0000}"/>
    <cellStyle name="control table header 1 2 4 40 3 2" xfId="9743" xr:uid="{00000000-0005-0000-0000-0000770B0000}"/>
    <cellStyle name="control table header 1 2 4 40 3 3" xfId="9744" xr:uid="{00000000-0005-0000-0000-0000780B0000}"/>
    <cellStyle name="control table header 1 2 4 40 3 4" xfId="9745" xr:uid="{00000000-0005-0000-0000-0000790B0000}"/>
    <cellStyle name="control table header 1 2 4 40 4" xfId="9746" xr:uid="{00000000-0005-0000-0000-00007A0B0000}"/>
    <cellStyle name="control table header 1 2 4 41" xfId="531" xr:uid="{00000000-0005-0000-0000-00007B0B0000}"/>
    <cellStyle name="control table header 1 2 4 41 2" xfId="9747" xr:uid="{00000000-0005-0000-0000-00007C0B0000}"/>
    <cellStyle name="control table header 1 2 4 41 2 2" xfId="9748" xr:uid="{00000000-0005-0000-0000-00007D0B0000}"/>
    <cellStyle name="control table header 1 2 4 41 2 3" xfId="9749" xr:uid="{00000000-0005-0000-0000-00007E0B0000}"/>
    <cellStyle name="control table header 1 2 4 41 2 4" xfId="9750" xr:uid="{00000000-0005-0000-0000-00007F0B0000}"/>
    <cellStyle name="control table header 1 2 4 41 3" xfId="9751" xr:uid="{00000000-0005-0000-0000-0000800B0000}"/>
    <cellStyle name="control table header 1 2 4 41 3 2" xfId="9752" xr:uid="{00000000-0005-0000-0000-0000810B0000}"/>
    <cellStyle name="control table header 1 2 4 41 3 3" xfId="9753" xr:uid="{00000000-0005-0000-0000-0000820B0000}"/>
    <cellStyle name="control table header 1 2 4 41 3 4" xfId="9754" xr:uid="{00000000-0005-0000-0000-0000830B0000}"/>
    <cellStyle name="control table header 1 2 4 41 4" xfId="9755" xr:uid="{00000000-0005-0000-0000-0000840B0000}"/>
    <cellStyle name="control table header 1 2 4 42" xfId="532" xr:uid="{00000000-0005-0000-0000-0000850B0000}"/>
    <cellStyle name="control table header 1 2 4 42 2" xfId="9756" xr:uid="{00000000-0005-0000-0000-0000860B0000}"/>
    <cellStyle name="control table header 1 2 4 42 2 2" xfId="9757" xr:uid="{00000000-0005-0000-0000-0000870B0000}"/>
    <cellStyle name="control table header 1 2 4 42 2 3" xfId="9758" xr:uid="{00000000-0005-0000-0000-0000880B0000}"/>
    <cellStyle name="control table header 1 2 4 42 2 4" xfId="9759" xr:uid="{00000000-0005-0000-0000-0000890B0000}"/>
    <cellStyle name="control table header 1 2 4 42 3" xfId="9760" xr:uid="{00000000-0005-0000-0000-00008A0B0000}"/>
    <cellStyle name="control table header 1 2 4 42 3 2" xfId="9761" xr:uid="{00000000-0005-0000-0000-00008B0B0000}"/>
    <cellStyle name="control table header 1 2 4 42 3 3" xfId="9762" xr:uid="{00000000-0005-0000-0000-00008C0B0000}"/>
    <cellStyle name="control table header 1 2 4 42 3 4" xfId="9763" xr:uid="{00000000-0005-0000-0000-00008D0B0000}"/>
    <cellStyle name="control table header 1 2 4 42 4" xfId="9764" xr:uid="{00000000-0005-0000-0000-00008E0B0000}"/>
    <cellStyle name="control table header 1 2 4 43" xfId="533" xr:uid="{00000000-0005-0000-0000-00008F0B0000}"/>
    <cellStyle name="control table header 1 2 4 43 2" xfId="9765" xr:uid="{00000000-0005-0000-0000-0000900B0000}"/>
    <cellStyle name="control table header 1 2 4 43 2 2" xfId="9766" xr:uid="{00000000-0005-0000-0000-0000910B0000}"/>
    <cellStyle name="control table header 1 2 4 43 2 3" xfId="9767" xr:uid="{00000000-0005-0000-0000-0000920B0000}"/>
    <cellStyle name="control table header 1 2 4 43 2 4" xfId="9768" xr:uid="{00000000-0005-0000-0000-0000930B0000}"/>
    <cellStyle name="control table header 1 2 4 43 3" xfId="9769" xr:uid="{00000000-0005-0000-0000-0000940B0000}"/>
    <cellStyle name="control table header 1 2 4 43 3 2" xfId="9770" xr:uid="{00000000-0005-0000-0000-0000950B0000}"/>
    <cellStyle name="control table header 1 2 4 43 3 3" xfId="9771" xr:uid="{00000000-0005-0000-0000-0000960B0000}"/>
    <cellStyle name="control table header 1 2 4 43 3 4" xfId="9772" xr:uid="{00000000-0005-0000-0000-0000970B0000}"/>
    <cellStyle name="control table header 1 2 4 43 4" xfId="9773" xr:uid="{00000000-0005-0000-0000-0000980B0000}"/>
    <cellStyle name="control table header 1 2 4 44" xfId="534" xr:uid="{00000000-0005-0000-0000-0000990B0000}"/>
    <cellStyle name="control table header 1 2 4 44 2" xfId="9774" xr:uid="{00000000-0005-0000-0000-00009A0B0000}"/>
    <cellStyle name="control table header 1 2 4 44 2 2" xfId="9775" xr:uid="{00000000-0005-0000-0000-00009B0B0000}"/>
    <cellStyle name="control table header 1 2 4 44 2 3" xfId="9776" xr:uid="{00000000-0005-0000-0000-00009C0B0000}"/>
    <cellStyle name="control table header 1 2 4 44 2 4" xfId="9777" xr:uid="{00000000-0005-0000-0000-00009D0B0000}"/>
    <cellStyle name="control table header 1 2 4 44 3" xfId="9778" xr:uid="{00000000-0005-0000-0000-00009E0B0000}"/>
    <cellStyle name="control table header 1 2 4 44 3 2" xfId="9779" xr:uid="{00000000-0005-0000-0000-00009F0B0000}"/>
    <cellStyle name="control table header 1 2 4 44 3 3" xfId="9780" xr:uid="{00000000-0005-0000-0000-0000A00B0000}"/>
    <cellStyle name="control table header 1 2 4 44 3 4" xfId="9781" xr:uid="{00000000-0005-0000-0000-0000A10B0000}"/>
    <cellStyle name="control table header 1 2 4 44 4" xfId="9782" xr:uid="{00000000-0005-0000-0000-0000A20B0000}"/>
    <cellStyle name="control table header 1 2 4 45" xfId="535" xr:uid="{00000000-0005-0000-0000-0000A30B0000}"/>
    <cellStyle name="control table header 1 2 4 45 2" xfId="9783" xr:uid="{00000000-0005-0000-0000-0000A40B0000}"/>
    <cellStyle name="control table header 1 2 4 45 2 2" xfId="9784" xr:uid="{00000000-0005-0000-0000-0000A50B0000}"/>
    <cellStyle name="control table header 1 2 4 45 2 3" xfId="9785" xr:uid="{00000000-0005-0000-0000-0000A60B0000}"/>
    <cellStyle name="control table header 1 2 4 45 2 4" xfId="9786" xr:uid="{00000000-0005-0000-0000-0000A70B0000}"/>
    <cellStyle name="control table header 1 2 4 45 3" xfId="9787" xr:uid="{00000000-0005-0000-0000-0000A80B0000}"/>
    <cellStyle name="control table header 1 2 4 45 3 2" xfId="9788" xr:uid="{00000000-0005-0000-0000-0000A90B0000}"/>
    <cellStyle name="control table header 1 2 4 45 3 3" xfId="9789" xr:uid="{00000000-0005-0000-0000-0000AA0B0000}"/>
    <cellStyle name="control table header 1 2 4 45 3 4" xfId="9790" xr:uid="{00000000-0005-0000-0000-0000AB0B0000}"/>
    <cellStyle name="control table header 1 2 4 45 4" xfId="9791" xr:uid="{00000000-0005-0000-0000-0000AC0B0000}"/>
    <cellStyle name="control table header 1 2 4 46" xfId="9792" xr:uid="{00000000-0005-0000-0000-0000AD0B0000}"/>
    <cellStyle name="control table header 1 2 4 46 2" xfId="9793" xr:uid="{00000000-0005-0000-0000-0000AE0B0000}"/>
    <cellStyle name="control table header 1 2 4 46 3" xfId="9794" xr:uid="{00000000-0005-0000-0000-0000AF0B0000}"/>
    <cellStyle name="control table header 1 2 4 46 4" xfId="9795" xr:uid="{00000000-0005-0000-0000-0000B00B0000}"/>
    <cellStyle name="control table header 1 2 4 47" xfId="9796" xr:uid="{00000000-0005-0000-0000-0000B10B0000}"/>
    <cellStyle name="control table header 1 2 4 47 2" xfId="9797" xr:uid="{00000000-0005-0000-0000-0000B20B0000}"/>
    <cellStyle name="control table header 1 2 4 47 3" xfId="9798" xr:uid="{00000000-0005-0000-0000-0000B30B0000}"/>
    <cellStyle name="control table header 1 2 4 47 4" xfId="9799" xr:uid="{00000000-0005-0000-0000-0000B40B0000}"/>
    <cellStyle name="control table header 1 2 4 48" xfId="9800" xr:uid="{00000000-0005-0000-0000-0000B50B0000}"/>
    <cellStyle name="control table header 1 2 4 5" xfId="536" xr:uid="{00000000-0005-0000-0000-0000B60B0000}"/>
    <cellStyle name="control table header 1 2 4 5 2" xfId="9801" xr:uid="{00000000-0005-0000-0000-0000B70B0000}"/>
    <cellStyle name="control table header 1 2 4 5 2 2" xfId="9802" xr:uid="{00000000-0005-0000-0000-0000B80B0000}"/>
    <cellStyle name="control table header 1 2 4 5 2 3" xfId="9803" xr:uid="{00000000-0005-0000-0000-0000B90B0000}"/>
    <cellStyle name="control table header 1 2 4 5 2 4" xfId="9804" xr:uid="{00000000-0005-0000-0000-0000BA0B0000}"/>
    <cellStyle name="control table header 1 2 4 5 3" xfId="9805" xr:uid="{00000000-0005-0000-0000-0000BB0B0000}"/>
    <cellStyle name="control table header 1 2 4 5 3 2" xfId="9806" xr:uid="{00000000-0005-0000-0000-0000BC0B0000}"/>
    <cellStyle name="control table header 1 2 4 5 3 3" xfId="9807" xr:uid="{00000000-0005-0000-0000-0000BD0B0000}"/>
    <cellStyle name="control table header 1 2 4 5 3 4" xfId="9808" xr:uid="{00000000-0005-0000-0000-0000BE0B0000}"/>
    <cellStyle name="control table header 1 2 4 5 4" xfId="9809" xr:uid="{00000000-0005-0000-0000-0000BF0B0000}"/>
    <cellStyle name="control table header 1 2 4 6" xfId="537" xr:uid="{00000000-0005-0000-0000-0000C00B0000}"/>
    <cellStyle name="control table header 1 2 4 6 2" xfId="9810" xr:uid="{00000000-0005-0000-0000-0000C10B0000}"/>
    <cellStyle name="control table header 1 2 4 6 2 2" xfId="9811" xr:uid="{00000000-0005-0000-0000-0000C20B0000}"/>
    <cellStyle name="control table header 1 2 4 6 2 3" xfId="9812" xr:uid="{00000000-0005-0000-0000-0000C30B0000}"/>
    <cellStyle name="control table header 1 2 4 6 2 4" xfId="9813" xr:uid="{00000000-0005-0000-0000-0000C40B0000}"/>
    <cellStyle name="control table header 1 2 4 6 3" xfId="9814" xr:uid="{00000000-0005-0000-0000-0000C50B0000}"/>
    <cellStyle name="control table header 1 2 4 6 3 2" xfId="9815" xr:uid="{00000000-0005-0000-0000-0000C60B0000}"/>
    <cellStyle name="control table header 1 2 4 6 3 3" xfId="9816" xr:uid="{00000000-0005-0000-0000-0000C70B0000}"/>
    <cellStyle name="control table header 1 2 4 6 3 4" xfId="9817" xr:uid="{00000000-0005-0000-0000-0000C80B0000}"/>
    <cellStyle name="control table header 1 2 4 6 4" xfId="9818" xr:uid="{00000000-0005-0000-0000-0000C90B0000}"/>
    <cellStyle name="control table header 1 2 4 7" xfId="538" xr:uid="{00000000-0005-0000-0000-0000CA0B0000}"/>
    <cellStyle name="control table header 1 2 4 7 2" xfId="9819" xr:uid="{00000000-0005-0000-0000-0000CB0B0000}"/>
    <cellStyle name="control table header 1 2 4 7 2 2" xfId="9820" xr:uid="{00000000-0005-0000-0000-0000CC0B0000}"/>
    <cellStyle name="control table header 1 2 4 7 2 3" xfId="9821" xr:uid="{00000000-0005-0000-0000-0000CD0B0000}"/>
    <cellStyle name="control table header 1 2 4 7 2 4" xfId="9822" xr:uid="{00000000-0005-0000-0000-0000CE0B0000}"/>
    <cellStyle name="control table header 1 2 4 7 3" xfId="9823" xr:uid="{00000000-0005-0000-0000-0000CF0B0000}"/>
    <cellStyle name="control table header 1 2 4 7 3 2" xfId="9824" xr:uid="{00000000-0005-0000-0000-0000D00B0000}"/>
    <cellStyle name="control table header 1 2 4 7 3 3" xfId="9825" xr:uid="{00000000-0005-0000-0000-0000D10B0000}"/>
    <cellStyle name="control table header 1 2 4 7 3 4" xfId="9826" xr:uid="{00000000-0005-0000-0000-0000D20B0000}"/>
    <cellStyle name="control table header 1 2 4 7 4" xfId="9827" xr:uid="{00000000-0005-0000-0000-0000D30B0000}"/>
    <cellStyle name="control table header 1 2 4 8" xfId="539" xr:uid="{00000000-0005-0000-0000-0000D40B0000}"/>
    <cellStyle name="control table header 1 2 4 8 2" xfId="9828" xr:uid="{00000000-0005-0000-0000-0000D50B0000}"/>
    <cellStyle name="control table header 1 2 4 8 2 2" xfId="9829" xr:uid="{00000000-0005-0000-0000-0000D60B0000}"/>
    <cellStyle name="control table header 1 2 4 8 2 3" xfId="9830" xr:uid="{00000000-0005-0000-0000-0000D70B0000}"/>
    <cellStyle name="control table header 1 2 4 8 2 4" xfId="9831" xr:uid="{00000000-0005-0000-0000-0000D80B0000}"/>
    <cellStyle name="control table header 1 2 4 8 3" xfId="9832" xr:uid="{00000000-0005-0000-0000-0000D90B0000}"/>
    <cellStyle name="control table header 1 2 4 8 3 2" xfId="9833" xr:uid="{00000000-0005-0000-0000-0000DA0B0000}"/>
    <cellStyle name="control table header 1 2 4 8 3 3" xfId="9834" xr:uid="{00000000-0005-0000-0000-0000DB0B0000}"/>
    <cellStyle name="control table header 1 2 4 8 3 4" xfId="9835" xr:uid="{00000000-0005-0000-0000-0000DC0B0000}"/>
    <cellStyle name="control table header 1 2 4 8 4" xfId="9836" xr:uid="{00000000-0005-0000-0000-0000DD0B0000}"/>
    <cellStyle name="control table header 1 2 4 9" xfId="540" xr:uid="{00000000-0005-0000-0000-0000DE0B0000}"/>
    <cellStyle name="control table header 1 2 4 9 2" xfId="9837" xr:uid="{00000000-0005-0000-0000-0000DF0B0000}"/>
    <cellStyle name="control table header 1 2 4 9 2 2" xfId="9838" xr:uid="{00000000-0005-0000-0000-0000E00B0000}"/>
    <cellStyle name="control table header 1 2 4 9 2 3" xfId="9839" xr:uid="{00000000-0005-0000-0000-0000E10B0000}"/>
    <cellStyle name="control table header 1 2 4 9 2 4" xfId="9840" xr:uid="{00000000-0005-0000-0000-0000E20B0000}"/>
    <cellStyle name="control table header 1 2 4 9 3" xfId="9841" xr:uid="{00000000-0005-0000-0000-0000E30B0000}"/>
    <cellStyle name="control table header 1 2 4 9 3 2" xfId="9842" xr:uid="{00000000-0005-0000-0000-0000E40B0000}"/>
    <cellStyle name="control table header 1 2 4 9 3 3" xfId="9843" xr:uid="{00000000-0005-0000-0000-0000E50B0000}"/>
    <cellStyle name="control table header 1 2 4 9 3 4" xfId="9844" xr:uid="{00000000-0005-0000-0000-0000E60B0000}"/>
    <cellStyle name="control table header 1 2 4 9 4" xfId="9845" xr:uid="{00000000-0005-0000-0000-0000E70B0000}"/>
    <cellStyle name="control table header 1 2 5" xfId="541" xr:uid="{00000000-0005-0000-0000-0000E80B0000}"/>
    <cellStyle name="control table header 1 2 5 10" xfId="542" xr:uid="{00000000-0005-0000-0000-0000E90B0000}"/>
    <cellStyle name="control table header 1 2 5 10 2" xfId="9846" xr:uid="{00000000-0005-0000-0000-0000EA0B0000}"/>
    <cellStyle name="control table header 1 2 5 10 2 2" xfId="9847" xr:uid="{00000000-0005-0000-0000-0000EB0B0000}"/>
    <cellStyle name="control table header 1 2 5 10 2 3" xfId="9848" xr:uid="{00000000-0005-0000-0000-0000EC0B0000}"/>
    <cellStyle name="control table header 1 2 5 10 2 4" xfId="9849" xr:uid="{00000000-0005-0000-0000-0000ED0B0000}"/>
    <cellStyle name="control table header 1 2 5 10 3" xfId="9850" xr:uid="{00000000-0005-0000-0000-0000EE0B0000}"/>
    <cellStyle name="control table header 1 2 5 10 3 2" xfId="9851" xr:uid="{00000000-0005-0000-0000-0000EF0B0000}"/>
    <cellStyle name="control table header 1 2 5 10 3 3" xfId="9852" xr:uid="{00000000-0005-0000-0000-0000F00B0000}"/>
    <cellStyle name="control table header 1 2 5 10 3 4" xfId="9853" xr:uid="{00000000-0005-0000-0000-0000F10B0000}"/>
    <cellStyle name="control table header 1 2 5 10 4" xfId="9854" xr:uid="{00000000-0005-0000-0000-0000F20B0000}"/>
    <cellStyle name="control table header 1 2 5 11" xfId="543" xr:uid="{00000000-0005-0000-0000-0000F30B0000}"/>
    <cellStyle name="control table header 1 2 5 11 2" xfId="9855" xr:uid="{00000000-0005-0000-0000-0000F40B0000}"/>
    <cellStyle name="control table header 1 2 5 11 2 2" xfId="9856" xr:uid="{00000000-0005-0000-0000-0000F50B0000}"/>
    <cellStyle name="control table header 1 2 5 11 2 3" xfId="9857" xr:uid="{00000000-0005-0000-0000-0000F60B0000}"/>
    <cellStyle name="control table header 1 2 5 11 2 4" xfId="9858" xr:uid="{00000000-0005-0000-0000-0000F70B0000}"/>
    <cellStyle name="control table header 1 2 5 11 3" xfId="9859" xr:uid="{00000000-0005-0000-0000-0000F80B0000}"/>
    <cellStyle name="control table header 1 2 5 11 3 2" xfId="9860" xr:uid="{00000000-0005-0000-0000-0000F90B0000}"/>
    <cellStyle name="control table header 1 2 5 11 3 3" xfId="9861" xr:uid="{00000000-0005-0000-0000-0000FA0B0000}"/>
    <cellStyle name="control table header 1 2 5 11 3 4" xfId="9862" xr:uid="{00000000-0005-0000-0000-0000FB0B0000}"/>
    <cellStyle name="control table header 1 2 5 11 4" xfId="9863" xr:uid="{00000000-0005-0000-0000-0000FC0B0000}"/>
    <cellStyle name="control table header 1 2 5 12" xfId="544" xr:uid="{00000000-0005-0000-0000-0000FD0B0000}"/>
    <cellStyle name="control table header 1 2 5 12 2" xfId="9864" xr:uid="{00000000-0005-0000-0000-0000FE0B0000}"/>
    <cellStyle name="control table header 1 2 5 12 2 2" xfId="9865" xr:uid="{00000000-0005-0000-0000-0000FF0B0000}"/>
    <cellStyle name="control table header 1 2 5 12 2 3" xfId="9866" xr:uid="{00000000-0005-0000-0000-0000000C0000}"/>
    <cellStyle name="control table header 1 2 5 12 2 4" xfId="9867" xr:uid="{00000000-0005-0000-0000-0000010C0000}"/>
    <cellStyle name="control table header 1 2 5 12 3" xfId="9868" xr:uid="{00000000-0005-0000-0000-0000020C0000}"/>
    <cellStyle name="control table header 1 2 5 12 3 2" xfId="9869" xr:uid="{00000000-0005-0000-0000-0000030C0000}"/>
    <cellStyle name="control table header 1 2 5 12 3 3" xfId="9870" xr:uid="{00000000-0005-0000-0000-0000040C0000}"/>
    <cellStyle name="control table header 1 2 5 12 3 4" xfId="9871" xr:uid="{00000000-0005-0000-0000-0000050C0000}"/>
    <cellStyle name="control table header 1 2 5 12 4" xfId="9872" xr:uid="{00000000-0005-0000-0000-0000060C0000}"/>
    <cellStyle name="control table header 1 2 5 13" xfId="545" xr:uid="{00000000-0005-0000-0000-0000070C0000}"/>
    <cellStyle name="control table header 1 2 5 13 2" xfId="9873" xr:uid="{00000000-0005-0000-0000-0000080C0000}"/>
    <cellStyle name="control table header 1 2 5 13 2 2" xfId="9874" xr:uid="{00000000-0005-0000-0000-0000090C0000}"/>
    <cellStyle name="control table header 1 2 5 13 2 3" xfId="9875" xr:uid="{00000000-0005-0000-0000-00000A0C0000}"/>
    <cellStyle name="control table header 1 2 5 13 2 4" xfId="9876" xr:uid="{00000000-0005-0000-0000-00000B0C0000}"/>
    <cellStyle name="control table header 1 2 5 13 3" xfId="9877" xr:uid="{00000000-0005-0000-0000-00000C0C0000}"/>
    <cellStyle name="control table header 1 2 5 13 3 2" xfId="9878" xr:uid="{00000000-0005-0000-0000-00000D0C0000}"/>
    <cellStyle name="control table header 1 2 5 13 3 3" xfId="9879" xr:uid="{00000000-0005-0000-0000-00000E0C0000}"/>
    <cellStyle name="control table header 1 2 5 13 3 4" xfId="9880" xr:uid="{00000000-0005-0000-0000-00000F0C0000}"/>
    <cellStyle name="control table header 1 2 5 13 4" xfId="9881" xr:uid="{00000000-0005-0000-0000-0000100C0000}"/>
    <cellStyle name="control table header 1 2 5 14" xfId="546" xr:uid="{00000000-0005-0000-0000-0000110C0000}"/>
    <cellStyle name="control table header 1 2 5 14 2" xfId="9882" xr:uid="{00000000-0005-0000-0000-0000120C0000}"/>
    <cellStyle name="control table header 1 2 5 14 2 2" xfId="9883" xr:uid="{00000000-0005-0000-0000-0000130C0000}"/>
    <cellStyle name="control table header 1 2 5 14 2 3" xfId="9884" xr:uid="{00000000-0005-0000-0000-0000140C0000}"/>
    <cellStyle name="control table header 1 2 5 14 2 4" xfId="9885" xr:uid="{00000000-0005-0000-0000-0000150C0000}"/>
    <cellStyle name="control table header 1 2 5 14 3" xfId="9886" xr:uid="{00000000-0005-0000-0000-0000160C0000}"/>
    <cellStyle name="control table header 1 2 5 14 3 2" xfId="9887" xr:uid="{00000000-0005-0000-0000-0000170C0000}"/>
    <cellStyle name="control table header 1 2 5 14 3 3" xfId="9888" xr:uid="{00000000-0005-0000-0000-0000180C0000}"/>
    <cellStyle name="control table header 1 2 5 14 3 4" xfId="9889" xr:uid="{00000000-0005-0000-0000-0000190C0000}"/>
    <cellStyle name="control table header 1 2 5 14 4" xfId="9890" xr:uid="{00000000-0005-0000-0000-00001A0C0000}"/>
    <cellStyle name="control table header 1 2 5 15" xfId="547" xr:uid="{00000000-0005-0000-0000-00001B0C0000}"/>
    <cellStyle name="control table header 1 2 5 15 2" xfId="9891" xr:uid="{00000000-0005-0000-0000-00001C0C0000}"/>
    <cellStyle name="control table header 1 2 5 15 2 2" xfId="9892" xr:uid="{00000000-0005-0000-0000-00001D0C0000}"/>
    <cellStyle name="control table header 1 2 5 15 2 3" xfId="9893" xr:uid="{00000000-0005-0000-0000-00001E0C0000}"/>
    <cellStyle name="control table header 1 2 5 15 2 4" xfId="9894" xr:uid="{00000000-0005-0000-0000-00001F0C0000}"/>
    <cellStyle name="control table header 1 2 5 15 3" xfId="9895" xr:uid="{00000000-0005-0000-0000-0000200C0000}"/>
    <cellStyle name="control table header 1 2 5 15 3 2" xfId="9896" xr:uid="{00000000-0005-0000-0000-0000210C0000}"/>
    <cellStyle name="control table header 1 2 5 15 3 3" xfId="9897" xr:uid="{00000000-0005-0000-0000-0000220C0000}"/>
    <cellStyle name="control table header 1 2 5 15 3 4" xfId="9898" xr:uid="{00000000-0005-0000-0000-0000230C0000}"/>
    <cellStyle name="control table header 1 2 5 15 4" xfId="9899" xr:uid="{00000000-0005-0000-0000-0000240C0000}"/>
    <cellStyle name="control table header 1 2 5 16" xfId="548" xr:uid="{00000000-0005-0000-0000-0000250C0000}"/>
    <cellStyle name="control table header 1 2 5 16 2" xfId="9900" xr:uid="{00000000-0005-0000-0000-0000260C0000}"/>
    <cellStyle name="control table header 1 2 5 16 2 2" xfId="9901" xr:uid="{00000000-0005-0000-0000-0000270C0000}"/>
    <cellStyle name="control table header 1 2 5 16 2 3" xfId="9902" xr:uid="{00000000-0005-0000-0000-0000280C0000}"/>
    <cellStyle name="control table header 1 2 5 16 2 4" xfId="9903" xr:uid="{00000000-0005-0000-0000-0000290C0000}"/>
    <cellStyle name="control table header 1 2 5 16 3" xfId="9904" xr:uid="{00000000-0005-0000-0000-00002A0C0000}"/>
    <cellStyle name="control table header 1 2 5 16 3 2" xfId="9905" xr:uid="{00000000-0005-0000-0000-00002B0C0000}"/>
    <cellStyle name="control table header 1 2 5 16 3 3" xfId="9906" xr:uid="{00000000-0005-0000-0000-00002C0C0000}"/>
    <cellStyle name="control table header 1 2 5 16 3 4" xfId="9907" xr:uid="{00000000-0005-0000-0000-00002D0C0000}"/>
    <cellStyle name="control table header 1 2 5 16 4" xfId="9908" xr:uid="{00000000-0005-0000-0000-00002E0C0000}"/>
    <cellStyle name="control table header 1 2 5 17" xfId="549" xr:uid="{00000000-0005-0000-0000-00002F0C0000}"/>
    <cellStyle name="control table header 1 2 5 17 2" xfId="9909" xr:uid="{00000000-0005-0000-0000-0000300C0000}"/>
    <cellStyle name="control table header 1 2 5 17 2 2" xfId="9910" xr:uid="{00000000-0005-0000-0000-0000310C0000}"/>
    <cellStyle name="control table header 1 2 5 17 2 3" xfId="9911" xr:uid="{00000000-0005-0000-0000-0000320C0000}"/>
    <cellStyle name="control table header 1 2 5 17 2 4" xfId="9912" xr:uid="{00000000-0005-0000-0000-0000330C0000}"/>
    <cellStyle name="control table header 1 2 5 17 3" xfId="9913" xr:uid="{00000000-0005-0000-0000-0000340C0000}"/>
    <cellStyle name="control table header 1 2 5 17 3 2" xfId="9914" xr:uid="{00000000-0005-0000-0000-0000350C0000}"/>
    <cellStyle name="control table header 1 2 5 17 3 3" xfId="9915" xr:uid="{00000000-0005-0000-0000-0000360C0000}"/>
    <cellStyle name="control table header 1 2 5 17 3 4" xfId="9916" xr:uid="{00000000-0005-0000-0000-0000370C0000}"/>
    <cellStyle name="control table header 1 2 5 17 4" xfId="9917" xr:uid="{00000000-0005-0000-0000-0000380C0000}"/>
    <cellStyle name="control table header 1 2 5 18" xfId="550" xr:uid="{00000000-0005-0000-0000-0000390C0000}"/>
    <cellStyle name="control table header 1 2 5 18 2" xfId="9918" xr:uid="{00000000-0005-0000-0000-00003A0C0000}"/>
    <cellStyle name="control table header 1 2 5 18 2 2" xfId="9919" xr:uid="{00000000-0005-0000-0000-00003B0C0000}"/>
    <cellStyle name="control table header 1 2 5 18 2 3" xfId="9920" xr:uid="{00000000-0005-0000-0000-00003C0C0000}"/>
    <cellStyle name="control table header 1 2 5 18 2 4" xfId="9921" xr:uid="{00000000-0005-0000-0000-00003D0C0000}"/>
    <cellStyle name="control table header 1 2 5 18 3" xfId="9922" xr:uid="{00000000-0005-0000-0000-00003E0C0000}"/>
    <cellStyle name="control table header 1 2 5 18 3 2" xfId="9923" xr:uid="{00000000-0005-0000-0000-00003F0C0000}"/>
    <cellStyle name="control table header 1 2 5 18 3 3" xfId="9924" xr:uid="{00000000-0005-0000-0000-0000400C0000}"/>
    <cellStyle name="control table header 1 2 5 18 3 4" xfId="9925" xr:uid="{00000000-0005-0000-0000-0000410C0000}"/>
    <cellStyle name="control table header 1 2 5 18 4" xfId="9926" xr:uid="{00000000-0005-0000-0000-0000420C0000}"/>
    <cellStyle name="control table header 1 2 5 19" xfId="551" xr:uid="{00000000-0005-0000-0000-0000430C0000}"/>
    <cellStyle name="control table header 1 2 5 19 2" xfId="9927" xr:uid="{00000000-0005-0000-0000-0000440C0000}"/>
    <cellStyle name="control table header 1 2 5 19 2 2" xfId="9928" xr:uid="{00000000-0005-0000-0000-0000450C0000}"/>
    <cellStyle name="control table header 1 2 5 19 2 3" xfId="9929" xr:uid="{00000000-0005-0000-0000-0000460C0000}"/>
    <cellStyle name="control table header 1 2 5 19 2 4" xfId="9930" xr:uid="{00000000-0005-0000-0000-0000470C0000}"/>
    <cellStyle name="control table header 1 2 5 19 3" xfId="9931" xr:uid="{00000000-0005-0000-0000-0000480C0000}"/>
    <cellStyle name="control table header 1 2 5 19 3 2" xfId="9932" xr:uid="{00000000-0005-0000-0000-0000490C0000}"/>
    <cellStyle name="control table header 1 2 5 19 3 3" xfId="9933" xr:uid="{00000000-0005-0000-0000-00004A0C0000}"/>
    <cellStyle name="control table header 1 2 5 19 3 4" xfId="9934" xr:uid="{00000000-0005-0000-0000-00004B0C0000}"/>
    <cellStyle name="control table header 1 2 5 19 4" xfId="9935" xr:uid="{00000000-0005-0000-0000-00004C0C0000}"/>
    <cellStyle name="control table header 1 2 5 2" xfId="552" xr:uid="{00000000-0005-0000-0000-00004D0C0000}"/>
    <cellStyle name="control table header 1 2 5 2 2" xfId="9936" xr:uid="{00000000-0005-0000-0000-00004E0C0000}"/>
    <cellStyle name="control table header 1 2 5 2 2 2" xfId="9937" xr:uid="{00000000-0005-0000-0000-00004F0C0000}"/>
    <cellStyle name="control table header 1 2 5 2 2 3" xfId="9938" xr:uid="{00000000-0005-0000-0000-0000500C0000}"/>
    <cellStyle name="control table header 1 2 5 2 2 4" xfId="9939" xr:uid="{00000000-0005-0000-0000-0000510C0000}"/>
    <cellStyle name="control table header 1 2 5 2 3" xfId="9940" xr:uid="{00000000-0005-0000-0000-0000520C0000}"/>
    <cellStyle name="control table header 1 2 5 2 3 2" xfId="9941" xr:uid="{00000000-0005-0000-0000-0000530C0000}"/>
    <cellStyle name="control table header 1 2 5 2 3 3" xfId="9942" xr:uid="{00000000-0005-0000-0000-0000540C0000}"/>
    <cellStyle name="control table header 1 2 5 2 3 4" xfId="9943" xr:uid="{00000000-0005-0000-0000-0000550C0000}"/>
    <cellStyle name="control table header 1 2 5 2 4" xfId="9944" xr:uid="{00000000-0005-0000-0000-0000560C0000}"/>
    <cellStyle name="control table header 1 2 5 20" xfId="553" xr:uid="{00000000-0005-0000-0000-0000570C0000}"/>
    <cellStyle name="control table header 1 2 5 20 2" xfId="9945" xr:uid="{00000000-0005-0000-0000-0000580C0000}"/>
    <cellStyle name="control table header 1 2 5 20 2 2" xfId="9946" xr:uid="{00000000-0005-0000-0000-0000590C0000}"/>
    <cellStyle name="control table header 1 2 5 20 2 3" xfId="9947" xr:uid="{00000000-0005-0000-0000-00005A0C0000}"/>
    <cellStyle name="control table header 1 2 5 20 2 4" xfId="9948" xr:uid="{00000000-0005-0000-0000-00005B0C0000}"/>
    <cellStyle name="control table header 1 2 5 20 3" xfId="9949" xr:uid="{00000000-0005-0000-0000-00005C0C0000}"/>
    <cellStyle name="control table header 1 2 5 20 3 2" xfId="9950" xr:uid="{00000000-0005-0000-0000-00005D0C0000}"/>
    <cellStyle name="control table header 1 2 5 20 3 3" xfId="9951" xr:uid="{00000000-0005-0000-0000-00005E0C0000}"/>
    <cellStyle name="control table header 1 2 5 20 3 4" xfId="9952" xr:uid="{00000000-0005-0000-0000-00005F0C0000}"/>
    <cellStyle name="control table header 1 2 5 20 4" xfId="9953" xr:uid="{00000000-0005-0000-0000-0000600C0000}"/>
    <cellStyle name="control table header 1 2 5 21" xfId="554" xr:uid="{00000000-0005-0000-0000-0000610C0000}"/>
    <cellStyle name="control table header 1 2 5 21 2" xfId="9954" xr:uid="{00000000-0005-0000-0000-0000620C0000}"/>
    <cellStyle name="control table header 1 2 5 21 2 2" xfId="9955" xr:uid="{00000000-0005-0000-0000-0000630C0000}"/>
    <cellStyle name="control table header 1 2 5 21 2 3" xfId="9956" xr:uid="{00000000-0005-0000-0000-0000640C0000}"/>
    <cellStyle name="control table header 1 2 5 21 2 4" xfId="9957" xr:uid="{00000000-0005-0000-0000-0000650C0000}"/>
    <cellStyle name="control table header 1 2 5 21 3" xfId="9958" xr:uid="{00000000-0005-0000-0000-0000660C0000}"/>
    <cellStyle name="control table header 1 2 5 21 3 2" xfId="9959" xr:uid="{00000000-0005-0000-0000-0000670C0000}"/>
    <cellStyle name="control table header 1 2 5 21 3 3" xfId="9960" xr:uid="{00000000-0005-0000-0000-0000680C0000}"/>
    <cellStyle name="control table header 1 2 5 21 3 4" xfId="9961" xr:uid="{00000000-0005-0000-0000-0000690C0000}"/>
    <cellStyle name="control table header 1 2 5 21 4" xfId="9962" xr:uid="{00000000-0005-0000-0000-00006A0C0000}"/>
    <cellStyle name="control table header 1 2 5 22" xfId="555" xr:uid="{00000000-0005-0000-0000-00006B0C0000}"/>
    <cellStyle name="control table header 1 2 5 22 2" xfId="9963" xr:uid="{00000000-0005-0000-0000-00006C0C0000}"/>
    <cellStyle name="control table header 1 2 5 22 2 2" xfId="9964" xr:uid="{00000000-0005-0000-0000-00006D0C0000}"/>
    <cellStyle name="control table header 1 2 5 22 2 3" xfId="9965" xr:uid="{00000000-0005-0000-0000-00006E0C0000}"/>
    <cellStyle name="control table header 1 2 5 22 2 4" xfId="9966" xr:uid="{00000000-0005-0000-0000-00006F0C0000}"/>
    <cellStyle name="control table header 1 2 5 22 3" xfId="9967" xr:uid="{00000000-0005-0000-0000-0000700C0000}"/>
    <cellStyle name="control table header 1 2 5 22 3 2" xfId="9968" xr:uid="{00000000-0005-0000-0000-0000710C0000}"/>
    <cellStyle name="control table header 1 2 5 22 3 3" xfId="9969" xr:uid="{00000000-0005-0000-0000-0000720C0000}"/>
    <cellStyle name="control table header 1 2 5 22 3 4" xfId="9970" xr:uid="{00000000-0005-0000-0000-0000730C0000}"/>
    <cellStyle name="control table header 1 2 5 22 4" xfId="9971" xr:uid="{00000000-0005-0000-0000-0000740C0000}"/>
    <cellStyle name="control table header 1 2 5 23" xfId="556" xr:uid="{00000000-0005-0000-0000-0000750C0000}"/>
    <cellStyle name="control table header 1 2 5 23 2" xfId="9972" xr:uid="{00000000-0005-0000-0000-0000760C0000}"/>
    <cellStyle name="control table header 1 2 5 23 2 2" xfId="9973" xr:uid="{00000000-0005-0000-0000-0000770C0000}"/>
    <cellStyle name="control table header 1 2 5 23 2 3" xfId="9974" xr:uid="{00000000-0005-0000-0000-0000780C0000}"/>
    <cellStyle name="control table header 1 2 5 23 2 4" xfId="9975" xr:uid="{00000000-0005-0000-0000-0000790C0000}"/>
    <cellStyle name="control table header 1 2 5 23 3" xfId="9976" xr:uid="{00000000-0005-0000-0000-00007A0C0000}"/>
    <cellStyle name="control table header 1 2 5 23 3 2" xfId="9977" xr:uid="{00000000-0005-0000-0000-00007B0C0000}"/>
    <cellStyle name="control table header 1 2 5 23 3 3" xfId="9978" xr:uid="{00000000-0005-0000-0000-00007C0C0000}"/>
    <cellStyle name="control table header 1 2 5 23 3 4" xfId="9979" xr:uid="{00000000-0005-0000-0000-00007D0C0000}"/>
    <cellStyle name="control table header 1 2 5 23 4" xfId="9980" xr:uid="{00000000-0005-0000-0000-00007E0C0000}"/>
    <cellStyle name="control table header 1 2 5 24" xfId="557" xr:uid="{00000000-0005-0000-0000-00007F0C0000}"/>
    <cellStyle name="control table header 1 2 5 24 2" xfId="9981" xr:uid="{00000000-0005-0000-0000-0000800C0000}"/>
    <cellStyle name="control table header 1 2 5 24 2 2" xfId="9982" xr:uid="{00000000-0005-0000-0000-0000810C0000}"/>
    <cellStyle name="control table header 1 2 5 24 2 3" xfId="9983" xr:uid="{00000000-0005-0000-0000-0000820C0000}"/>
    <cellStyle name="control table header 1 2 5 24 2 4" xfId="9984" xr:uid="{00000000-0005-0000-0000-0000830C0000}"/>
    <cellStyle name="control table header 1 2 5 24 3" xfId="9985" xr:uid="{00000000-0005-0000-0000-0000840C0000}"/>
    <cellStyle name="control table header 1 2 5 24 3 2" xfId="9986" xr:uid="{00000000-0005-0000-0000-0000850C0000}"/>
    <cellStyle name="control table header 1 2 5 24 3 3" xfId="9987" xr:uid="{00000000-0005-0000-0000-0000860C0000}"/>
    <cellStyle name="control table header 1 2 5 24 3 4" xfId="9988" xr:uid="{00000000-0005-0000-0000-0000870C0000}"/>
    <cellStyle name="control table header 1 2 5 24 4" xfId="9989" xr:uid="{00000000-0005-0000-0000-0000880C0000}"/>
    <cellStyle name="control table header 1 2 5 25" xfId="558" xr:uid="{00000000-0005-0000-0000-0000890C0000}"/>
    <cellStyle name="control table header 1 2 5 25 2" xfId="9990" xr:uid="{00000000-0005-0000-0000-00008A0C0000}"/>
    <cellStyle name="control table header 1 2 5 25 2 2" xfId="9991" xr:uid="{00000000-0005-0000-0000-00008B0C0000}"/>
    <cellStyle name="control table header 1 2 5 25 2 3" xfId="9992" xr:uid="{00000000-0005-0000-0000-00008C0C0000}"/>
    <cellStyle name="control table header 1 2 5 25 2 4" xfId="9993" xr:uid="{00000000-0005-0000-0000-00008D0C0000}"/>
    <cellStyle name="control table header 1 2 5 25 3" xfId="9994" xr:uid="{00000000-0005-0000-0000-00008E0C0000}"/>
    <cellStyle name="control table header 1 2 5 25 3 2" xfId="9995" xr:uid="{00000000-0005-0000-0000-00008F0C0000}"/>
    <cellStyle name="control table header 1 2 5 25 3 3" xfId="9996" xr:uid="{00000000-0005-0000-0000-0000900C0000}"/>
    <cellStyle name="control table header 1 2 5 25 3 4" xfId="9997" xr:uid="{00000000-0005-0000-0000-0000910C0000}"/>
    <cellStyle name="control table header 1 2 5 25 4" xfId="9998" xr:uid="{00000000-0005-0000-0000-0000920C0000}"/>
    <cellStyle name="control table header 1 2 5 26" xfId="559" xr:uid="{00000000-0005-0000-0000-0000930C0000}"/>
    <cellStyle name="control table header 1 2 5 26 2" xfId="9999" xr:uid="{00000000-0005-0000-0000-0000940C0000}"/>
    <cellStyle name="control table header 1 2 5 26 2 2" xfId="10000" xr:uid="{00000000-0005-0000-0000-0000950C0000}"/>
    <cellStyle name="control table header 1 2 5 26 2 3" xfId="10001" xr:uid="{00000000-0005-0000-0000-0000960C0000}"/>
    <cellStyle name="control table header 1 2 5 26 2 4" xfId="10002" xr:uid="{00000000-0005-0000-0000-0000970C0000}"/>
    <cellStyle name="control table header 1 2 5 26 3" xfId="10003" xr:uid="{00000000-0005-0000-0000-0000980C0000}"/>
    <cellStyle name="control table header 1 2 5 26 3 2" xfId="10004" xr:uid="{00000000-0005-0000-0000-0000990C0000}"/>
    <cellStyle name="control table header 1 2 5 26 3 3" xfId="10005" xr:uid="{00000000-0005-0000-0000-00009A0C0000}"/>
    <cellStyle name="control table header 1 2 5 26 3 4" xfId="10006" xr:uid="{00000000-0005-0000-0000-00009B0C0000}"/>
    <cellStyle name="control table header 1 2 5 26 4" xfId="10007" xr:uid="{00000000-0005-0000-0000-00009C0C0000}"/>
    <cellStyle name="control table header 1 2 5 27" xfId="560" xr:uid="{00000000-0005-0000-0000-00009D0C0000}"/>
    <cellStyle name="control table header 1 2 5 27 2" xfId="10008" xr:uid="{00000000-0005-0000-0000-00009E0C0000}"/>
    <cellStyle name="control table header 1 2 5 27 2 2" xfId="10009" xr:uid="{00000000-0005-0000-0000-00009F0C0000}"/>
    <cellStyle name="control table header 1 2 5 27 2 3" xfId="10010" xr:uid="{00000000-0005-0000-0000-0000A00C0000}"/>
    <cellStyle name="control table header 1 2 5 27 2 4" xfId="10011" xr:uid="{00000000-0005-0000-0000-0000A10C0000}"/>
    <cellStyle name="control table header 1 2 5 27 3" xfId="10012" xr:uid="{00000000-0005-0000-0000-0000A20C0000}"/>
    <cellStyle name="control table header 1 2 5 27 3 2" xfId="10013" xr:uid="{00000000-0005-0000-0000-0000A30C0000}"/>
    <cellStyle name="control table header 1 2 5 27 3 3" xfId="10014" xr:uid="{00000000-0005-0000-0000-0000A40C0000}"/>
    <cellStyle name="control table header 1 2 5 27 3 4" xfId="10015" xr:uid="{00000000-0005-0000-0000-0000A50C0000}"/>
    <cellStyle name="control table header 1 2 5 27 4" xfId="10016" xr:uid="{00000000-0005-0000-0000-0000A60C0000}"/>
    <cellStyle name="control table header 1 2 5 28" xfId="561" xr:uid="{00000000-0005-0000-0000-0000A70C0000}"/>
    <cellStyle name="control table header 1 2 5 28 2" xfId="10017" xr:uid="{00000000-0005-0000-0000-0000A80C0000}"/>
    <cellStyle name="control table header 1 2 5 28 2 2" xfId="10018" xr:uid="{00000000-0005-0000-0000-0000A90C0000}"/>
    <cellStyle name="control table header 1 2 5 28 2 3" xfId="10019" xr:uid="{00000000-0005-0000-0000-0000AA0C0000}"/>
    <cellStyle name="control table header 1 2 5 28 2 4" xfId="10020" xr:uid="{00000000-0005-0000-0000-0000AB0C0000}"/>
    <cellStyle name="control table header 1 2 5 28 3" xfId="10021" xr:uid="{00000000-0005-0000-0000-0000AC0C0000}"/>
    <cellStyle name="control table header 1 2 5 28 3 2" xfId="10022" xr:uid="{00000000-0005-0000-0000-0000AD0C0000}"/>
    <cellStyle name="control table header 1 2 5 28 3 3" xfId="10023" xr:uid="{00000000-0005-0000-0000-0000AE0C0000}"/>
    <cellStyle name="control table header 1 2 5 28 3 4" xfId="10024" xr:uid="{00000000-0005-0000-0000-0000AF0C0000}"/>
    <cellStyle name="control table header 1 2 5 28 4" xfId="10025" xr:uid="{00000000-0005-0000-0000-0000B00C0000}"/>
    <cellStyle name="control table header 1 2 5 29" xfId="562" xr:uid="{00000000-0005-0000-0000-0000B10C0000}"/>
    <cellStyle name="control table header 1 2 5 29 2" xfId="10026" xr:uid="{00000000-0005-0000-0000-0000B20C0000}"/>
    <cellStyle name="control table header 1 2 5 29 2 2" xfId="10027" xr:uid="{00000000-0005-0000-0000-0000B30C0000}"/>
    <cellStyle name="control table header 1 2 5 29 2 3" xfId="10028" xr:uid="{00000000-0005-0000-0000-0000B40C0000}"/>
    <cellStyle name="control table header 1 2 5 29 2 4" xfId="10029" xr:uid="{00000000-0005-0000-0000-0000B50C0000}"/>
    <cellStyle name="control table header 1 2 5 29 3" xfId="10030" xr:uid="{00000000-0005-0000-0000-0000B60C0000}"/>
    <cellStyle name="control table header 1 2 5 29 3 2" xfId="10031" xr:uid="{00000000-0005-0000-0000-0000B70C0000}"/>
    <cellStyle name="control table header 1 2 5 29 3 3" xfId="10032" xr:uid="{00000000-0005-0000-0000-0000B80C0000}"/>
    <cellStyle name="control table header 1 2 5 29 3 4" xfId="10033" xr:uid="{00000000-0005-0000-0000-0000B90C0000}"/>
    <cellStyle name="control table header 1 2 5 29 4" xfId="10034" xr:uid="{00000000-0005-0000-0000-0000BA0C0000}"/>
    <cellStyle name="control table header 1 2 5 3" xfId="563" xr:uid="{00000000-0005-0000-0000-0000BB0C0000}"/>
    <cellStyle name="control table header 1 2 5 3 2" xfId="10035" xr:uid="{00000000-0005-0000-0000-0000BC0C0000}"/>
    <cellStyle name="control table header 1 2 5 3 2 2" xfId="10036" xr:uid="{00000000-0005-0000-0000-0000BD0C0000}"/>
    <cellStyle name="control table header 1 2 5 3 2 3" xfId="10037" xr:uid="{00000000-0005-0000-0000-0000BE0C0000}"/>
    <cellStyle name="control table header 1 2 5 3 2 4" xfId="10038" xr:uid="{00000000-0005-0000-0000-0000BF0C0000}"/>
    <cellStyle name="control table header 1 2 5 3 3" xfId="10039" xr:uid="{00000000-0005-0000-0000-0000C00C0000}"/>
    <cellStyle name="control table header 1 2 5 3 3 2" xfId="10040" xr:uid="{00000000-0005-0000-0000-0000C10C0000}"/>
    <cellStyle name="control table header 1 2 5 3 3 3" xfId="10041" xr:uid="{00000000-0005-0000-0000-0000C20C0000}"/>
    <cellStyle name="control table header 1 2 5 3 3 4" xfId="10042" xr:uid="{00000000-0005-0000-0000-0000C30C0000}"/>
    <cellStyle name="control table header 1 2 5 3 4" xfId="10043" xr:uid="{00000000-0005-0000-0000-0000C40C0000}"/>
    <cellStyle name="control table header 1 2 5 30" xfId="564" xr:uid="{00000000-0005-0000-0000-0000C50C0000}"/>
    <cellStyle name="control table header 1 2 5 30 2" xfId="10044" xr:uid="{00000000-0005-0000-0000-0000C60C0000}"/>
    <cellStyle name="control table header 1 2 5 30 2 2" xfId="10045" xr:uid="{00000000-0005-0000-0000-0000C70C0000}"/>
    <cellStyle name="control table header 1 2 5 30 2 3" xfId="10046" xr:uid="{00000000-0005-0000-0000-0000C80C0000}"/>
    <cellStyle name="control table header 1 2 5 30 2 4" xfId="10047" xr:uid="{00000000-0005-0000-0000-0000C90C0000}"/>
    <cellStyle name="control table header 1 2 5 30 3" xfId="10048" xr:uid="{00000000-0005-0000-0000-0000CA0C0000}"/>
    <cellStyle name="control table header 1 2 5 30 3 2" xfId="10049" xr:uid="{00000000-0005-0000-0000-0000CB0C0000}"/>
    <cellStyle name="control table header 1 2 5 30 3 3" xfId="10050" xr:uid="{00000000-0005-0000-0000-0000CC0C0000}"/>
    <cellStyle name="control table header 1 2 5 30 3 4" xfId="10051" xr:uid="{00000000-0005-0000-0000-0000CD0C0000}"/>
    <cellStyle name="control table header 1 2 5 30 4" xfId="10052" xr:uid="{00000000-0005-0000-0000-0000CE0C0000}"/>
    <cellStyle name="control table header 1 2 5 31" xfId="565" xr:uid="{00000000-0005-0000-0000-0000CF0C0000}"/>
    <cellStyle name="control table header 1 2 5 31 2" xfId="10053" xr:uid="{00000000-0005-0000-0000-0000D00C0000}"/>
    <cellStyle name="control table header 1 2 5 31 2 2" xfId="10054" xr:uid="{00000000-0005-0000-0000-0000D10C0000}"/>
    <cellStyle name="control table header 1 2 5 31 2 3" xfId="10055" xr:uid="{00000000-0005-0000-0000-0000D20C0000}"/>
    <cellStyle name="control table header 1 2 5 31 2 4" xfId="10056" xr:uid="{00000000-0005-0000-0000-0000D30C0000}"/>
    <cellStyle name="control table header 1 2 5 31 3" xfId="10057" xr:uid="{00000000-0005-0000-0000-0000D40C0000}"/>
    <cellStyle name="control table header 1 2 5 31 3 2" xfId="10058" xr:uid="{00000000-0005-0000-0000-0000D50C0000}"/>
    <cellStyle name="control table header 1 2 5 31 3 3" xfId="10059" xr:uid="{00000000-0005-0000-0000-0000D60C0000}"/>
    <cellStyle name="control table header 1 2 5 31 3 4" xfId="10060" xr:uid="{00000000-0005-0000-0000-0000D70C0000}"/>
    <cellStyle name="control table header 1 2 5 31 4" xfId="10061" xr:uid="{00000000-0005-0000-0000-0000D80C0000}"/>
    <cellStyle name="control table header 1 2 5 32" xfId="566" xr:uid="{00000000-0005-0000-0000-0000D90C0000}"/>
    <cellStyle name="control table header 1 2 5 32 2" xfId="10062" xr:uid="{00000000-0005-0000-0000-0000DA0C0000}"/>
    <cellStyle name="control table header 1 2 5 32 2 2" xfId="10063" xr:uid="{00000000-0005-0000-0000-0000DB0C0000}"/>
    <cellStyle name="control table header 1 2 5 32 2 3" xfId="10064" xr:uid="{00000000-0005-0000-0000-0000DC0C0000}"/>
    <cellStyle name="control table header 1 2 5 32 2 4" xfId="10065" xr:uid="{00000000-0005-0000-0000-0000DD0C0000}"/>
    <cellStyle name="control table header 1 2 5 32 3" xfId="10066" xr:uid="{00000000-0005-0000-0000-0000DE0C0000}"/>
    <cellStyle name="control table header 1 2 5 32 3 2" xfId="10067" xr:uid="{00000000-0005-0000-0000-0000DF0C0000}"/>
    <cellStyle name="control table header 1 2 5 32 3 3" xfId="10068" xr:uid="{00000000-0005-0000-0000-0000E00C0000}"/>
    <cellStyle name="control table header 1 2 5 32 3 4" xfId="10069" xr:uid="{00000000-0005-0000-0000-0000E10C0000}"/>
    <cellStyle name="control table header 1 2 5 32 4" xfId="10070" xr:uid="{00000000-0005-0000-0000-0000E20C0000}"/>
    <cellStyle name="control table header 1 2 5 33" xfId="567" xr:uid="{00000000-0005-0000-0000-0000E30C0000}"/>
    <cellStyle name="control table header 1 2 5 33 2" xfId="10071" xr:uid="{00000000-0005-0000-0000-0000E40C0000}"/>
    <cellStyle name="control table header 1 2 5 33 2 2" xfId="10072" xr:uid="{00000000-0005-0000-0000-0000E50C0000}"/>
    <cellStyle name="control table header 1 2 5 33 2 3" xfId="10073" xr:uid="{00000000-0005-0000-0000-0000E60C0000}"/>
    <cellStyle name="control table header 1 2 5 33 2 4" xfId="10074" xr:uid="{00000000-0005-0000-0000-0000E70C0000}"/>
    <cellStyle name="control table header 1 2 5 33 3" xfId="10075" xr:uid="{00000000-0005-0000-0000-0000E80C0000}"/>
    <cellStyle name="control table header 1 2 5 33 3 2" xfId="10076" xr:uid="{00000000-0005-0000-0000-0000E90C0000}"/>
    <cellStyle name="control table header 1 2 5 33 3 3" xfId="10077" xr:uid="{00000000-0005-0000-0000-0000EA0C0000}"/>
    <cellStyle name="control table header 1 2 5 33 3 4" xfId="10078" xr:uid="{00000000-0005-0000-0000-0000EB0C0000}"/>
    <cellStyle name="control table header 1 2 5 33 4" xfId="10079" xr:uid="{00000000-0005-0000-0000-0000EC0C0000}"/>
    <cellStyle name="control table header 1 2 5 34" xfId="568" xr:uid="{00000000-0005-0000-0000-0000ED0C0000}"/>
    <cellStyle name="control table header 1 2 5 34 2" xfId="10080" xr:uid="{00000000-0005-0000-0000-0000EE0C0000}"/>
    <cellStyle name="control table header 1 2 5 34 2 2" xfId="10081" xr:uid="{00000000-0005-0000-0000-0000EF0C0000}"/>
    <cellStyle name="control table header 1 2 5 34 2 3" xfId="10082" xr:uid="{00000000-0005-0000-0000-0000F00C0000}"/>
    <cellStyle name="control table header 1 2 5 34 2 4" xfId="10083" xr:uid="{00000000-0005-0000-0000-0000F10C0000}"/>
    <cellStyle name="control table header 1 2 5 34 3" xfId="10084" xr:uid="{00000000-0005-0000-0000-0000F20C0000}"/>
    <cellStyle name="control table header 1 2 5 34 3 2" xfId="10085" xr:uid="{00000000-0005-0000-0000-0000F30C0000}"/>
    <cellStyle name="control table header 1 2 5 34 3 3" xfId="10086" xr:uid="{00000000-0005-0000-0000-0000F40C0000}"/>
    <cellStyle name="control table header 1 2 5 34 3 4" xfId="10087" xr:uid="{00000000-0005-0000-0000-0000F50C0000}"/>
    <cellStyle name="control table header 1 2 5 34 4" xfId="10088" xr:uid="{00000000-0005-0000-0000-0000F60C0000}"/>
    <cellStyle name="control table header 1 2 5 35" xfId="569" xr:uid="{00000000-0005-0000-0000-0000F70C0000}"/>
    <cellStyle name="control table header 1 2 5 35 2" xfId="10089" xr:uid="{00000000-0005-0000-0000-0000F80C0000}"/>
    <cellStyle name="control table header 1 2 5 35 2 2" xfId="10090" xr:uid="{00000000-0005-0000-0000-0000F90C0000}"/>
    <cellStyle name="control table header 1 2 5 35 2 3" xfId="10091" xr:uid="{00000000-0005-0000-0000-0000FA0C0000}"/>
    <cellStyle name="control table header 1 2 5 35 2 4" xfId="10092" xr:uid="{00000000-0005-0000-0000-0000FB0C0000}"/>
    <cellStyle name="control table header 1 2 5 35 3" xfId="10093" xr:uid="{00000000-0005-0000-0000-0000FC0C0000}"/>
    <cellStyle name="control table header 1 2 5 35 3 2" xfId="10094" xr:uid="{00000000-0005-0000-0000-0000FD0C0000}"/>
    <cellStyle name="control table header 1 2 5 35 3 3" xfId="10095" xr:uid="{00000000-0005-0000-0000-0000FE0C0000}"/>
    <cellStyle name="control table header 1 2 5 35 3 4" xfId="10096" xr:uid="{00000000-0005-0000-0000-0000FF0C0000}"/>
    <cellStyle name="control table header 1 2 5 35 4" xfId="10097" xr:uid="{00000000-0005-0000-0000-0000000D0000}"/>
    <cellStyle name="control table header 1 2 5 36" xfId="570" xr:uid="{00000000-0005-0000-0000-0000010D0000}"/>
    <cellStyle name="control table header 1 2 5 36 2" xfId="10098" xr:uid="{00000000-0005-0000-0000-0000020D0000}"/>
    <cellStyle name="control table header 1 2 5 36 2 2" xfId="10099" xr:uid="{00000000-0005-0000-0000-0000030D0000}"/>
    <cellStyle name="control table header 1 2 5 36 2 3" xfId="10100" xr:uid="{00000000-0005-0000-0000-0000040D0000}"/>
    <cellStyle name="control table header 1 2 5 36 2 4" xfId="10101" xr:uid="{00000000-0005-0000-0000-0000050D0000}"/>
    <cellStyle name="control table header 1 2 5 36 3" xfId="10102" xr:uid="{00000000-0005-0000-0000-0000060D0000}"/>
    <cellStyle name="control table header 1 2 5 36 3 2" xfId="10103" xr:uid="{00000000-0005-0000-0000-0000070D0000}"/>
    <cellStyle name="control table header 1 2 5 36 3 3" xfId="10104" xr:uid="{00000000-0005-0000-0000-0000080D0000}"/>
    <cellStyle name="control table header 1 2 5 36 3 4" xfId="10105" xr:uid="{00000000-0005-0000-0000-0000090D0000}"/>
    <cellStyle name="control table header 1 2 5 36 4" xfId="10106" xr:uid="{00000000-0005-0000-0000-00000A0D0000}"/>
    <cellStyle name="control table header 1 2 5 37" xfId="571" xr:uid="{00000000-0005-0000-0000-00000B0D0000}"/>
    <cellStyle name="control table header 1 2 5 37 2" xfId="10107" xr:uid="{00000000-0005-0000-0000-00000C0D0000}"/>
    <cellStyle name="control table header 1 2 5 37 2 2" xfId="10108" xr:uid="{00000000-0005-0000-0000-00000D0D0000}"/>
    <cellStyle name="control table header 1 2 5 37 2 3" xfId="10109" xr:uid="{00000000-0005-0000-0000-00000E0D0000}"/>
    <cellStyle name="control table header 1 2 5 37 2 4" xfId="10110" xr:uid="{00000000-0005-0000-0000-00000F0D0000}"/>
    <cellStyle name="control table header 1 2 5 37 3" xfId="10111" xr:uid="{00000000-0005-0000-0000-0000100D0000}"/>
    <cellStyle name="control table header 1 2 5 37 3 2" xfId="10112" xr:uid="{00000000-0005-0000-0000-0000110D0000}"/>
    <cellStyle name="control table header 1 2 5 37 3 3" xfId="10113" xr:uid="{00000000-0005-0000-0000-0000120D0000}"/>
    <cellStyle name="control table header 1 2 5 37 3 4" xfId="10114" xr:uid="{00000000-0005-0000-0000-0000130D0000}"/>
    <cellStyle name="control table header 1 2 5 37 4" xfId="10115" xr:uid="{00000000-0005-0000-0000-0000140D0000}"/>
    <cellStyle name="control table header 1 2 5 38" xfId="572" xr:uid="{00000000-0005-0000-0000-0000150D0000}"/>
    <cellStyle name="control table header 1 2 5 38 2" xfId="10116" xr:uid="{00000000-0005-0000-0000-0000160D0000}"/>
    <cellStyle name="control table header 1 2 5 38 2 2" xfId="10117" xr:uid="{00000000-0005-0000-0000-0000170D0000}"/>
    <cellStyle name="control table header 1 2 5 38 2 3" xfId="10118" xr:uid="{00000000-0005-0000-0000-0000180D0000}"/>
    <cellStyle name="control table header 1 2 5 38 2 4" xfId="10119" xr:uid="{00000000-0005-0000-0000-0000190D0000}"/>
    <cellStyle name="control table header 1 2 5 38 3" xfId="10120" xr:uid="{00000000-0005-0000-0000-00001A0D0000}"/>
    <cellStyle name="control table header 1 2 5 38 3 2" xfId="10121" xr:uid="{00000000-0005-0000-0000-00001B0D0000}"/>
    <cellStyle name="control table header 1 2 5 38 3 3" xfId="10122" xr:uid="{00000000-0005-0000-0000-00001C0D0000}"/>
    <cellStyle name="control table header 1 2 5 38 3 4" xfId="10123" xr:uid="{00000000-0005-0000-0000-00001D0D0000}"/>
    <cellStyle name="control table header 1 2 5 38 4" xfId="10124" xr:uid="{00000000-0005-0000-0000-00001E0D0000}"/>
    <cellStyle name="control table header 1 2 5 39" xfId="573" xr:uid="{00000000-0005-0000-0000-00001F0D0000}"/>
    <cellStyle name="control table header 1 2 5 39 2" xfId="10125" xr:uid="{00000000-0005-0000-0000-0000200D0000}"/>
    <cellStyle name="control table header 1 2 5 39 2 2" xfId="10126" xr:uid="{00000000-0005-0000-0000-0000210D0000}"/>
    <cellStyle name="control table header 1 2 5 39 2 3" xfId="10127" xr:uid="{00000000-0005-0000-0000-0000220D0000}"/>
    <cellStyle name="control table header 1 2 5 39 2 4" xfId="10128" xr:uid="{00000000-0005-0000-0000-0000230D0000}"/>
    <cellStyle name="control table header 1 2 5 39 3" xfId="10129" xr:uid="{00000000-0005-0000-0000-0000240D0000}"/>
    <cellStyle name="control table header 1 2 5 39 3 2" xfId="10130" xr:uid="{00000000-0005-0000-0000-0000250D0000}"/>
    <cellStyle name="control table header 1 2 5 39 3 3" xfId="10131" xr:uid="{00000000-0005-0000-0000-0000260D0000}"/>
    <cellStyle name="control table header 1 2 5 39 3 4" xfId="10132" xr:uid="{00000000-0005-0000-0000-0000270D0000}"/>
    <cellStyle name="control table header 1 2 5 39 4" xfId="10133" xr:uid="{00000000-0005-0000-0000-0000280D0000}"/>
    <cellStyle name="control table header 1 2 5 4" xfId="574" xr:uid="{00000000-0005-0000-0000-0000290D0000}"/>
    <cellStyle name="control table header 1 2 5 4 2" xfId="10134" xr:uid="{00000000-0005-0000-0000-00002A0D0000}"/>
    <cellStyle name="control table header 1 2 5 4 2 2" xfId="10135" xr:uid="{00000000-0005-0000-0000-00002B0D0000}"/>
    <cellStyle name="control table header 1 2 5 4 2 3" xfId="10136" xr:uid="{00000000-0005-0000-0000-00002C0D0000}"/>
    <cellStyle name="control table header 1 2 5 4 2 4" xfId="10137" xr:uid="{00000000-0005-0000-0000-00002D0D0000}"/>
    <cellStyle name="control table header 1 2 5 4 3" xfId="10138" xr:uid="{00000000-0005-0000-0000-00002E0D0000}"/>
    <cellStyle name="control table header 1 2 5 4 3 2" xfId="10139" xr:uid="{00000000-0005-0000-0000-00002F0D0000}"/>
    <cellStyle name="control table header 1 2 5 4 3 3" xfId="10140" xr:uid="{00000000-0005-0000-0000-0000300D0000}"/>
    <cellStyle name="control table header 1 2 5 4 3 4" xfId="10141" xr:uid="{00000000-0005-0000-0000-0000310D0000}"/>
    <cellStyle name="control table header 1 2 5 4 4" xfId="10142" xr:uid="{00000000-0005-0000-0000-0000320D0000}"/>
    <cellStyle name="control table header 1 2 5 40" xfId="575" xr:uid="{00000000-0005-0000-0000-0000330D0000}"/>
    <cellStyle name="control table header 1 2 5 40 2" xfId="10143" xr:uid="{00000000-0005-0000-0000-0000340D0000}"/>
    <cellStyle name="control table header 1 2 5 40 2 2" xfId="10144" xr:uid="{00000000-0005-0000-0000-0000350D0000}"/>
    <cellStyle name="control table header 1 2 5 40 2 3" xfId="10145" xr:uid="{00000000-0005-0000-0000-0000360D0000}"/>
    <cellStyle name="control table header 1 2 5 40 2 4" xfId="10146" xr:uid="{00000000-0005-0000-0000-0000370D0000}"/>
    <cellStyle name="control table header 1 2 5 40 3" xfId="10147" xr:uid="{00000000-0005-0000-0000-0000380D0000}"/>
    <cellStyle name="control table header 1 2 5 40 3 2" xfId="10148" xr:uid="{00000000-0005-0000-0000-0000390D0000}"/>
    <cellStyle name="control table header 1 2 5 40 3 3" xfId="10149" xr:uid="{00000000-0005-0000-0000-00003A0D0000}"/>
    <cellStyle name="control table header 1 2 5 40 3 4" xfId="10150" xr:uid="{00000000-0005-0000-0000-00003B0D0000}"/>
    <cellStyle name="control table header 1 2 5 40 4" xfId="10151" xr:uid="{00000000-0005-0000-0000-00003C0D0000}"/>
    <cellStyle name="control table header 1 2 5 41" xfId="576" xr:uid="{00000000-0005-0000-0000-00003D0D0000}"/>
    <cellStyle name="control table header 1 2 5 41 2" xfId="10152" xr:uid="{00000000-0005-0000-0000-00003E0D0000}"/>
    <cellStyle name="control table header 1 2 5 41 2 2" xfId="10153" xr:uid="{00000000-0005-0000-0000-00003F0D0000}"/>
    <cellStyle name="control table header 1 2 5 41 2 3" xfId="10154" xr:uid="{00000000-0005-0000-0000-0000400D0000}"/>
    <cellStyle name="control table header 1 2 5 41 2 4" xfId="10155" xr:uid="{00000000-0005-0000-0000-0000410D0000}"/>
    <cellStyle name="control table header 1 2 5 41 3" xfId="10156" xr:uid="{00000000-0005-0000-0000-0000420D0000}"/>
    <cellStyle name="control table header 1 2 5 41 3 2" xfId="10157" xr:uid="{00000000-0005-0000-0000-0000430D0000}"/>
    <cellStyle name="control table header 1 2 5 41 3 3" xfId="10158" xr:uid="{00000000-0005-0000-0000-0000440D0000}"/>
    <cellStyle name="control table header 1 2 5 41 3 4" xfId="10159" xr:uid="{00000000-0005-0000-0000-0000450D0000}"/>
    <cellStyle name="control table header 1 2 5 41 4" xfId="10160" xr:uid="{00000000-0005-0000-0000-0000460D0000}"/>
    <cellStyle name="control table header 1 2 5 42" xfId="577" xr:uid="{00000000-0005-0000-0000-0000470D0000}"/>
    <cellStyle name="control table header 1 2 5 42 2" xfId="10161" xr:uid="{00000000-0005-0000-0000-0000480D0000}"/>
    <cellStyle name="control table header 1 2 5 42 2 2" xfId="10162" xr:uid="{00000000-0005-0000-0000-0000490D0000}"/>
    <cellStyle name="control table header 1 2 5 42 2 3" xfId="10163" xr:uid="{00000000-0005-0000-0000-00004A0D0000}"/>
    <cellStyle name="control table header 1 2 5 42 2 4" xfId="10164" xr:uid="{00000000-0005-0000-0000-00004B0D0000}"/>
    <cellStyle name="control table header 1 2 5 42 3" xfId="10165" xr:uid="{00000000-0005-0000-0000-00004C0D0000}"/>
    <cellStyle name="control table header 1 2 5 42 3 2" xfId="10166" xr:uid="{00000000-0005-0000-0000-00004D0D0000}"/>
    <cellStyle name="control table header 1 2 5 42 3 3" xfId="10167" xr:uid="{00000000-0005-0000-0000-00004E0D0000}"/>
    <cellStyle name="control table header 1 2 5 42 3 4" xfId="10168" xr:uid="{00000000-0005-0000-0000-00004F0D0000}"/>
    <cellStyle name="control table header 1 2 5 42 4" xfId="10169" xr:uid="{00000000-0005-0000-0000-0000500D0000}"/>
    <cellStyle name="control table header 1 2 5 43" xfId="578" xr:uid="{00000000-0005-0000-0000-0000510D0000}"/>
    <cellStyle name="control table header 1 2 5 43 2" xfId="10170" xr:uid="{00000000-0005-0000-0000-0000520D0000}"/>
    <cellStyle name="control table header 1 2 5 43 2 2" xfId="10171" xr:uid="{00000000-0005-0000-0000-0000530D0000}"/>
    <cellStyle name="control table header 1 2 5 43 2 3" xfId="10172" xr:uid="{00000000-0005-0000-0000-0000540D0000}"/>
    <cellStyle name="control table header 1 2 5 43 2 4" xfId="10173" xr:uid="{00000000-0005-0000-0000-0000550D0000}"/>
    <cellStyle name="control table header 1 2 5 43 3" xfId="10174" xr:uid="{00000000-0005-0000-0000-0000560D0000}"/>
    <cellStyle name="control table header 1 2 5 43 3 2" xfId="10175" xr:uid="{00000000-0005-0000-0000-0000570D0000}"/>
    <cellStyle name="control table header 1 2 5 43 3 3" xfId="10176" xr:uid="{00000000-0005-0000-0000-0000580D0000}"/>
    <cellStyle name="control table header 1 2 5 43 3 4" xfId="10177" xr:uid="{00000000-0005-0000-0000-0000590D0000}"/>
    <cellStyle name="control table header 1 2 5 43 4" xfId="10178" xr:uid="{00000000-0005-0000-0000-00005A0D0000}"/>
    <cellStyle name="control table header 1 2 5 44" xfId="579" xr:uid="{00000000-0005-0000-0000-00005B0D0000}"/>
    <cellStyle name="control table header 1 2 5 44 2" xfId="10179" xr:uid="{00000000-0005-0000-0000-00005C0D0000}"/>
    <cellStyle name="control table header 1 2 5 44 2 2" xfId="10180" xr:uid="{00000000-0005-0000-0000-00005D0D0000}"/>
    <cellStyle name="control table header 1 2 5 44 2 3" xfId="10181" xr:uid="{00000000-0005-0000-0000-00005E0D0000}"/>
    <cellStyle name="control table header 1 2 5 44 2 4" xfId="10182" xr:uid="{00000000-0005-0000-0000-00005F0D0000}"/>
    <cellStyle name="control table header 1 2 5 44 3" xfId="10183" xr:uid="{00000000-0005-0000-0000-0000600D0000}"/>
    <cellStyle name="control table header 1 2 5 44 3 2" xfId="10184" xr:uid="{00000000-0005-0000-0000-0000610D0000}"/>
    <cellStyle name="control table header 1 2 5 44 3 3" xfId="10185" xr:uid="{00000000-0005-0000-0000-0000620D0000}"/>
    <cellStyle name="control table header 1 2 5 44 3 4" xfId="10186" xr:uid="{00000000-0005-0000-0000-0000630D0000}"/>
    <cellStyle name="control table header 1 2 5 44 4" xfId="10187" xr:uid="{00000000-0005-0000-0000-0000640D0000}"/>
    <cellStyle name="control table header 1 2 5 45" xfId="10188" xr:uid="{00000000-0005-0000-0000-0000650D0000}"/>
    <cellStyle name="control table header 1 2 5 45 2" xfId="10189" xr:uid="{00000000-0005-0000-0000-0000660D0000}"/>
    <cellStyle name="control table header 1 2 5 45 3" xfId="10190" xr:uid="{00000000-0005-0000-0000-0000670D0000}"/>
    <cellStyle name="control table header 1 2 5 45 4" xfId="10191" xr:uid="{00000000-0005-0000-0000-0000680D0000}"/>
    <cellStyle name="control table header 1 2 5 46" xfId="10192" xr:uid="{00000000-0005-0000-0000-0000690D0000}"/>
    <cellStyle name="control table header 1 2 5 46 2" xfId="10193" xr:uid="{00000000-0005-0000-0000-00006A0D0000}"/>
    <cellStyle name="control table header 1 2 5 46 3" xfId="10194" xr:uid="{00000000-0005-0000-0000-00006B0D0000}"/>
    <cellStyle name="control table header 1 2 5 46 4" xfId="10195" xr:uid="{00000000-0005-0000-0000-00006C0D0000}"/>
    <cellStyle name="control table header 1 2 5 47" xfId="10196" xr:uid="{00000000-0005-0000-0000-00006D0D0000}"/>
    <cellStyle name="control table header 1 2 5 47 2" xfId="10197" xr:uid="{00000000-0005-0000-0000-00006E0D0000}"/>
    <cellStyle name="control table header 1 2 5 47 3" xfId="10198" xr:uid="{00000000-0005-0000-0000-00006F0D0000}"/>
    <cellStyle name="control table header 1 2 5 47 4" xfId="10199" xr:uid="{00000000-0005-0000-0000-0000700D0000}"/>
    <cellStyle name="control table header 1 2 5 48" xfId="10200" xr:uid="{00000000-0005-0000-0000-0000710D0000}"/>
    <cellStyle name="control table header 1 2 5 5" xfId="580" xr:uid="{00000000-0005-0000-0000-0000720D0000}"/>
    <cellStyle name="control table header 1 2 5 5 2" xfId="10201" xr:uid="{00000000-0005-0000-0000-0000730D0000}"/>
    <cellStyle name="control table header 1 2 5 5 2 2" xfId="10202" xr:uid="{00000000-0005-0000-0000-0000740D0000}"/>
    <cellStyle name="control table header 1 2 5 5 2 3" xfId="10203" xr:uid="{00000000-0005-0000-0000-0000750D0000}"/>
    <cellStyle name="control table header 1 2 5 5 2 4" xfId="10204" xr:uid="{00000000-0005-0000-0000-0000760D0000}"/>
    <cellStyle name="control table header 1 2 5 5 3" xfId="10205" xr:uid="{00000000-0005-0000-0000-0000770D0000}"/>
    <cellStyle name="control table header 1 2 5 5 3 2" xfId="10206" xr:uid="{00000000-0005-0000-0000-0000780D0000}"/>
    <cellStyle name="control table header 1 2 5 5 3 3" xfId="10207" xr:uid="{00000000-0005-0000-0000-0000790D0000}"/>
    <cellStyle name="control table header 1 2 5 5 3 4" xfId="10208" xr:uid="{00000000-0005-0000-0000-00007A0D0000}"/>
    <cellStyle name="control table header 1 2 5 5 4" xfId="10209" xr:uid="{00000000-0005-0000-0000-00007B0D0000}"/>
    <cellStyle name="control table header 1 2 5 6" xfId="581" xr:uid="{00000000-0005-0000-0000-00007C0D0000}"/>
    <cellStyle name="control table header 1 2 5 6 2" xfId="10210" xr:uid="{00000000-0005-0000-0000-00007D0D0000}"/>
    <cellStyle name="control table header 1 2 5 6 2 2" xfId="10211" xr:uid="{00000000-0005-0000-0000-00007E0D0000}"/>
    <cellStyle name="control table header 1 2 5 6 2 3" xfId="10212" xr:uid="{00000000-0005-0000-0000-00007F0D0000}"/>
    <cellStyle name="control table header 1 2 5 6 2 4" xfId="10213" xr:uid="{00000000-0005-0000-0000-0000800D0000}"/>
    <cellStyle name="control table header 1 2 5 6 3" xfId="10214" xr:uid="{00000000-0005-0000-0000-0000810D0000}"/>
    <cellStyle name="control table header 1 2 5 6 3 2" xfId="10215" xr:uid="{00000000-0005-0000-0000-0000820D0000}"/>
    <cellStyle name="control table header 1 2 5 6 3 3" xfId="10216" xr:uid="{00000000-0005-0000-0000-0000830D0000}"/>
    <cellStyle name="control table header 1 2 5 6 3 4" xfId="10217" xr:uid="{00000000-0005-0000-0000-0000840D0000}"/>
    <cellStyle name="control table header 1 2 5 6 4" xfId="10218" xr:uid="{00000000-0005-0000-0000-0000850D0000}"/>
    <cellStyle name="control table header 1 2 5 7" xfId="582" xr:uid="{00000000-0005-0000-0000-0000860D0000}"/>
    <cellStyle name="control table header 1 2 5 7 2" xfId="10219" xr:uid="{00000000-0005-0000-0000-0000870D0000}"/>
    <cellStyle name="control table header 1 2 5 7 2 2" xfId="10220" xr:uid="{00000000-0005-0000-0000-0000880D0000}"/>
    <cellStyle name="control table header 1 2 5 7 2 3" xfId="10221" xr:uid="{00000000-0005-0000-0000-0000890D0000}"/>
    <cellStyle name="control table header 1 2 5 7 2 4" xfId="10222" xr:uid="{00000000-0005-0000-0000-00008A0D0000}"/>
    <cellStyle name="control table header 1 2 5 7 3" xfId="10223" xr:uid="{00000000-0005-0000-0000-00008B0D0000}"/>
    <cellStyle name="control table header 1 2 5 7 3 2" xfId="10224" xr:uid="{00000000-0005-0000-0000-00008C0D0000}"/>
    <cellStyle name="control table header 1 2 5 7 3 3" xfId="10225" xr:uid="{00000000-0005-0000-0000-00008D0D0000}"/>
    <cellStyle name="control table header 1 2 5 7 3 4" xfId="10226" xr:uid="{00000000-0005-0000-0000-00008E0D0000}"/>
    <cellStyle name="control table header 1 2 5 7 4" xfId="10227" xr:uid="{00000000-0005-0000-0000-00008F0D0000}"/>
    <cellStyle name="control table header 1 2 5 8" xfId="583" xr:uid="{00000000-0005-0000-0000-0000900D0000}"/>
    <cellStyle name="control table header 1 2 5 8 2" xfId="10228" xr:uid="{00000000-0005-0000-0000-0000910D0000}"/>
    <cellStyle name="control table header 1 2 5 8 2 2" xfId="10229" xr:uid="{00000000-0005-0000-0000-0000920D0000}"/>
    <cellStyle name="control table header 1 2 5 8 2 3" xfId="10230" xr:uid="{00000000-0005-0000-0000-0000930D0000}"/>
    <cellStyle name="control table header 1 2 5 8 2 4" xfId="10231" xr:uid="{00000000-0005-0000-0000-0000940D0000}"/>
    <cellStyle name="control table header 1 2 5 8 3" xfId="10232" xr:uid="{00000000-0005-0000-0000-0000950D0000}"/>
    <cellStyle name="control table header 1 2 5 8 3 2" xfId="10233" xr:uid="{00000000-0005-0000-0000-0000960D0000}"/>
    <cellStyle name="control table header 1 2 5 8 3 3" xfId="10234" xr:uid="{00000000-0005-0000-0000-0000970D0000}"/>
    <cellStyle name="control table header 1 2 5 8 3 4" xfId="10235" xr:uid="{00000000-0005-0000-0000-0000980D0000}"/>
    <cellStyle name="control table header 1 2 5 8 4" xfId="10236" xr:uid="{00000000-0005-0000-0000-0000990D0000}"/>
    <cellStyle name="control table header 1 2 5 9" xfId="584" xr:uid="{00000000-0005-0000-0000-00009A0D0000}"/>
    <cellStyle name="control table header 1 2 5 9 2" xfId="10237" xr:uid="{00000000-0005-0000-0000-00009B0D0000}"/>
    <cellStyle name="control table header 1 2 5 9 2 2" xfId="10238" xr:uid="{00000000-0005-0000-0000-00009C0D0000}"/>
    <cellStyle name="control table header 1 2 5 9 2 3" xfId="10239" xr:uid="{00000000-0005-0000-0000-00009D0D0000}"/>
    <cellStyle name="control table header 1 2 5 9 2 4" xfId="10240" xr:uid="{00000000-0005-0000-0000-00009E0D0000}"/>
    <cellStyle name="control table header 1 2 5 9 3" xfId="10241" xr:uid="{00000000-0005-0000-0000-00009F0D0000}"/>
    <cellStyle name="control table header 1 2 5 9 3 2" xfId="10242" xr:uid="{00000000-0005-0000-0000-0000A00D0000}"/>
    <cellStyle name="control table header 1 2 5 9 3 3" xfId="10243" xr:uid="{00000000-0005-0000-0000-0000A10D0000}"/>
    <cellStyle name="control table header 1 2 5 9 3 4" xfId="10244" xr:uid="{00000000-0005-0000-0000-0000A20D0000}"/>
    <cellStyle name="control table header 1 2 5 9 4" xfId="10245" xr:uid="{00000000-0005-0000-0000-0000A30D0000}"/>
    <cellStyle name="control table header 1 2 6" xfId="585" xr:uid="{00000000-0005-0000-0000-0000A40D0000}"/>
    <cellStyle name="control table header 1 2 6 2" xfId="10246" xr:uid="{00000000-0005-0000-0000-0000A50D0000}"/>
    <cellStyle name="control table header 1 2 6 2 2" xfId="10247" xr:uid="{00000000-0005-0000-0000-0000A60D0000}"/>
    <cellStyle name="control table header 1 2 6 2 3" xfId="10248" xr:uid="{00000000-0005-0000-0000-0000A70D0000}"/>
    <cellStyle name="control table header 1 2 6 2 4" xfId="10249" xr:uid="{00000000-0005-0000-0000-0000A80D0000}"/>
    <cellStyle name="control table header 1 2 6 3" xfId="10250" xr:uid="{00000000-0005-0000-0000-0000A90D0000}"/>
    <cellStyle name="control table header 1 2 6 3 2" xfId="10251" xr:uid="{00000000-0005-0000-0000-0000AA0D0000}"/>
    <cellStyle name="control table header 1 2 6 3 3" xfId="10252" xr:uid="{00000000-0005-0000-0000-0000AB0D0000}"/>
    <cellStyle name="control table header 1 2 6 3 4" xfId="10253" xr:uid="{00000000-0005-0000-0000-0000AC0D0000}"/>
    <cellStyle name="control table header 1 2 6 4" xfId="10254" xr:uid="{00000000-0005-0000-0000-0000AD0D0000}"/>
    <cellStyle name="control table header 1 2 7" xfId="586" xr:uid="{00000000-0005-0000-0000-0000AE0D0000}"/>
    <cellStyle name="control table header 1 2 7 2" xfId="10255" xr:uid="{00000000-0005-0000-0000-0000AF0D0000}"/>
    <cellStyle name="control table header 1 2 7 2 2" xfId="10256" xr:uid="{00000000-0005-0000-0000-0000B00D0000}"/>
    <cellStyle name="control table header 1 2 7 2 3" xfId="10257" xr:uid="{00000000-0005-0000-0000-0000B10D0000}"/>
    <cellStyle name="control table header 1 2 7 2 4" xfId="10258" xr:uid="{00000000-0005-0000-0000-0000B20D0000}"/>
    <cellStyle name="control table header 1 2 7 3" xfId="10259" xr:uid="{00000000-0005-0000-0000-0000B30D0000}"/>
    <cellStyle name="control table header 1 2 7 3 2" xfId="10260" xr:uid="{00000000-0005-0000-0000-0000B40D0000}"/>
    <cellStyle name="control table header 1 2 7 3 3" xfId="10261" xr:uid="{00000000-0005-0000-0000-0000B50D0000}"/>
    <cellStyle name="control table header 1 2 7 3 4" xfId="10262" xr:uid="{00000000-0005-0000-0000-0000B60D0000}"/>
    <cellStyle name="control table header 1 2 7 4" xfId="10263" xr:uid="{00000000-0005-0000-0000-0000B70D0000}"/>
    <cellStyle name="control table header 1 2 8" xfId="587" xr:uid="{00000000-0005-0000-0000-0000B80D0000}"/>
    <cellStyle name="control table header 1 2 8 2" xfId="10264" xr:uid="{00000000-0005-0000-0000-0000B90D0000}"/>
    <cellStyle name="control table header 1 2 8 2 2" xfId="10265" xr:uid="{00000000-0005-0000-0000-0000BA0D0000}"/>
    <cellStyle name="control table header 1 2 8 2 3" xfId="10266" xr:uid="{00000000-0005-0000-0000-0000BB0D0000}"/>
    <cellStyle name="control table header 1 2 8 2 4" xfId="10267" xr:uid="{00000000-0005-0000-0000-0000BC0D0000}"/>
    <cellStyle name="control table header 1 2 8 3" xfId="10268" xr:uid="{00000000-0005-0000-0000-0000BD0D0000}"/>
    <cellStyle name="control table header 1 2 8 3 2" xfId="10269" xr:uid="{00000000-0005-0000-0000-0000BE0D0000}"/>
    <cellStyle name="control table header 1 2 8 3 3" xfId="10270" xr:uid="{00000000-0005-0000-0000-0000BF0D0000}"/>
    <cellStyle name="control table header 1 2 8 3 4" xfId="10271" xr:uid="{00000000-0005-0000-0000-0000C00D0000}"/>
    <cellStyle name="control table header 1 2 8 4" xfId="10272" xr:uid="{00000000-0005-0000-0000-0000C10D0000}"/>
    <cellStyle name="control table header 1 2 9" xfId="588" xr:uid="{00000000-0005-0000-0000-0000C20D0000}"/>
    <cellStyle name="control table header 1 2 9 2" xfId="10273" xr:uid="{00000000-0005-0000-0000-0000C30D0000}"/>
    <cellStyle name="control table header 1 2 9 2 2" xfId="10274" xr:uid="{00000000-0005-0000-0000-0000C40D0000}"/>
    <cellStyle name="control table header 1 2 9 2 3" xfId="10275" xr:uid="{00000000-0005-0000-0000-0000C50D0000}"/>
    <cellStyle name="control table header 1 2 9 2 4" xfId="10276" xr:uid="{00000000-0005-0000-0000-0000C60D0000}"/>
    <cellStyle name="control table header 1 2 9 3" xfId="10277" xr:uid="{00000000-0005-0000-0000-0000C70D0000}"/>
    <cellStyle name="control table header 1 2 9 3 2" xfId="10278" xr:uid="{00000000-0005-0000-0000-0000C80D0000}"/>
    <cellStyle name="control table header 1 2 9 3 3" xfId="10279" xr:uid="{00000000-0005-0000-0000-0000C90D0000}"/>
    <cellStyle name="control table header 1 2 9 3 4" xfId="10280" xr:uid="{00000000-0005-0000-0000-0000CA0D0000}"/>
    <cellStyle name="control table header 1 2 9 4" xfId="10281" xr:uid="{00000000-0005-0000-0000-0000CB0D0000}"/>
    <cellStyle name="Corner heading" xfId="589" xr:uid="{00000000-0005-0000-0000-0000CC0D0000}"/>
    <cellStyle name="Curren - Style1" xfId="590" xr:uid="{00000000-0005-0000-0000-0000CD0D0000}"/>
    <cellStyle name="Curren - Style4" xfId="591" xr:uid="{00000000-0005-0000-0000-0000CE0D0000}"/>
    <cellStyle name="Currency" xfId="52865" builtinId="4"/>
    <cellStyle name="Currency 2" xfId="592" xr:uid="{00000000-0005-0000-0000-0000D00D0000}"/>
    <cellStyle name="Currency 2 2" xfId="593" xr:uid="{00000000-0005-0000-0000-0000D10D0000}"/>
    <cellStyle name="Currency 2 2 2" xfId="53238" xr:uid="{00000000-0005-0000-0000-0000D20D0000}"/>
    <cellStyle name="Currency 2 2 3" xfId="53237" xr:uid="{00000000-0005-0000-0000-0000D30D0000}"/>
    <cellStyle name="Currency 2 3" xfId="594" xr:uid="{00000000-0005-0000-0000-0000D40D0000}"/>
    <cellStyle name="Currency 2 3 2" xfId="53239" xr:uid="{00000000-0005-0000-0000-0000D50D0000}"/>
    <cellStyle name="Currency 2 4" xfId="595" xr:uid="{00000000-0005-0000-0000-0000D60D0000}"/>
    <cellStyle name="Currency 2 4 2" xfId="596" xr:uid="{00000000-0005-0000-0000-0000D70D0000}"/>
    <cellStyle name="Currency 2 4 2 2" xfId="597" xr:uid="{00000000-0005-0000-0000-0000D80D0000}"/>
    <cellStyle name="Currency 2 4 3" xfId="598" xr:uid="{00000000-0005-0000-0000-0000D90D0000}"/>
    <cellStyle name="Currency 2 5" xfId="599" xr:uid="{00000000-0005-0000-0000-0000DA0D0000}"/>
    <cellStyle name="Currency 2 5 2" xfId="600" xr:uid="{00000000-0005-0000-0000-0000DB0D0000}"/>
    <cellStyle name="Currency 2 6" xfId="601" xr:uid="{00000000-0005-0000-0000-0000DC0D0000}"/>
    <cellStyle name="Currency 2 7" xfId="602" xr:uid="{00000000-0005-0000-0000-0000DD0D0000}"/>
    <cellStyle name="Currency 3" xfId="603" xr:uid="{00000000-0005-0000-0000-0000DE0D0000}"/>
    <cellStyle name="Currency 3 2" xfId="604" xr:uid="{00000000-0005-0000-0000-0000DF0D0000}"/>
    <cellStyle name="Currency 3 3" xfId="605" xr:uid="{00000000-0005-0000-0000-0000E00D0000}"/>
    <cellStyle name="Currency 3 4" xfId="53240" xr:uid="{00000000-0005-0000-0000-0000E10D0000}"/>
    <cellStyle name="Currency 4" xfId="606" xr:uid="{00000000-0005-0000-0000-0000E20D0000}"/>
    <cellStyle name="Currency 5" xfId="607" xr:uid="{00000000-0005-0000-0000-0000E30D0000}"/>
    <cellStyle name="Currency 5 2" xfId="53241" xr:uid="{00000000-0005-0000-0000-0000E40D0000}"/>
    <cellStyle name="Currency 6" xfId="53242" xr:uid="{00000000-0005-0000-0000-0000E50D0000}"/>
    <cellStyle name="Currency 7" xfId="53243" xr:uid="{00000000-0005-0000-0000-0000E60D0000}"/>
    <cellStyle name="Currency0" xfId="53244" xr:uid="{00000000-0005-0000-0000-0000E70D0000}"/>
    <cellStyle name="Data" xfId="608" xr:uid="{00000000-0005-0000-0000-0000E80D0000}"/>
    <cellStyle name="Data 2" xfId="609" xr:uid="{00000000-0005-0000-0000-0000E90D0000}"/>
    <cellStyle name="Data no deci" xfId="610" xr:uid="{00000000-0005-0000-0000-0000EA0D0000}"/>
    <cellStyle name="Data Superscript" xfId="611" xr:uid="{00000000-0005-0000-0000-0000EB0D0000}"/>
    <cellStyle name="Data_1-1A-Regular" xfId="612" xr:uid="{00000000-0005-0000-0000-0000EC0D0000}"/>
    <cellStyle name="Data-one deci" xfId="53245" xr:uid="{00000000-0005-0000-0000-0000ED0D0000}"/>
    <cellStyle name="Date" xfId="613" xr:uid="{00000000-0005-0000-0000-0000EE0D0000}"/>
    <cellStyle name="Deviant" xfId="614" xr:uid="{00000000-0005-0000-0000-0000EF0D0000}"/>
    <cellStyle name="Dezimal [0]_Compiling Utility Macros" xfId="615" xr:uid="{00000000-0005-0000-0000-0000F00D0000}"/>
    <cellStyle name="Dezimal_Compiling Utility Macros" xfId="616" xr:uid="{00000000-0005-0000-0000-0000F10D0000}"/>
    <cellStyle name="Effect Symbol" xfId="617" xr:uid="{00000000-0005-0000-0000-0000F20D0000}"/>
    <cellStyle name="Euro" xfId="618" xr:uid="{00000000-0005-0000-0000-0000F30D0000}"/>
    <cellStyle name="Euro 2" xfId="619" xr:uid="{00000000-0005-0000-0000-0000F40D0000}"/>
    <cellStyle name="Euro 2 2" xfId="620" xr:uid="{00000000-0005-0000-0000-0000F50D0000}"/>
    <cellStyle name="Euro 3" xfId="621" xr:uid="{00000000-0005-0000-0000-0000F60D0000}"/>
    <cellStyle name="Exception" xfId="622" xr:uid="{00000000-0005-0000-0000-0000F70D0000}"/>
    <cellStyle name="Explanatory Text" xfId="16" builtinId="53" customBuiltin="1"/>
    <cellStyle name="Explanatory Text 2" xfId="53246" xr:uid="{00000000-0005-0000-0000-0000F90D0000}"/>
    <cellStyle name="External Links" xfId="623" xr:uid="{00000000-0005-0000-0000-0000FA0D0000}"/>
    <cellStyle name="Extra Large" xfId="624" xr:uid="{00000000-0005-0000-0000-0000FB0D0000}"/>
    <cellStyle name="EY House" xfId="625" xr:uid="{00000000-0005-0000-0000-0000FC0D0000}"/>
    <cellStyle name="EY%colcalc" xfId="626" xr:uid="{00000000-0005-0000-0000-0000FD0D0000}"/>
    <cellStyle name="EY%input" xfId="627" xr:uid="{00000000-0005-0000-0000-0000FE0D0000}"/>
    <cellStyle name="EY%rowcalc" xfId="628" xr:uid="{00000000-0005-0000-0000-0000FF0D0000}"/>
    <cellStyle name="EY0dp" xfId="629" xr:uid="{00000000-0005-0000-0000-0000000E0000}"/>
    <cellStyle name="EY1dp" xfId="630" xr:uid="{00000000-0005-0000-0000-0000010E0000}"/>
    <cellStyle name="EY2dp" xfId="631" xr:uid="{00000000-0005-0000-0000-0000020E0000}"/>
    <cellStyle name="EY3dp" xfId="632" xr:uid="{00000000-0005-0000-0000-0000030E0000}"/>
    <cellStyle name="EYColumnHeading" xfId="633" xr:uid="{00000000-0005-0000-0000-0000040E0000}"/>
    <cellStyle name="EYHeading1" xfId="634" xr:uid="{00000000-0005-0000-0000-0000050E0000}"/>
    <cellStyle name="EYheading2" xfId="635" xr:uid="{00000000-0005-0000-0000-0000060E0000}"/>
    <cellStyle name="EYheading3" xfId="636" xr:uid="{00000000-0005-0000-0000-0000070E0000}"/>
    <cellStyle name="EYnumber" xfId="637" xr:uid="{00000000-0005-0000-0000-0000080E0000}"/>
    <cellStyle name="EYSheetHeader1" xfId="638" xr:uid="{00000000-0005-0000-0000-0000090E0000}"/>
    <cellStyle name="EYtext" xfId="639" xr:uid="{00000000-0005-0000-0000-00000A0E0000}"/>
    <cellStyle name="Factor" xfId="640" xr:uid="{00000000-0005-0000-0000-00000B0E0000}"/>
    <cellStyle name="Feed Label" xfId="641" xr:uid="{00000000-0005-0000-0000-00000C0E0000}"/>
    <cellStyle name="Feeder Field" xfId="642" xr:uid="{00000000-0005-0000-0000-00000D0E0000}"/>
    <cellStyle name="Feeder Field 10" xfId="643" xr:uid="{00000000-0005-0000-0000-00000E0E0000}"/>
    <cellStyle name="Feeder Field 10 2" xfId="10282" xr:uid="{00000000-0005-0000-0000-00000F0E0000}"/>
    <cellStyle name="Feeder Field 10 2 2" xfId="10283" xr:uid="{00000000-0005-0000-0000-0000100E0000}"/>
    <cellStyle name="Feeder Field 10 2 3" xfId="10284" xr:uid="{00000000-0005-0000-0000-0000110E0000}"/>
    <cellStyle name="Feeder Field 10 2 4" xfId="10285" xr:uid="{00000000-0005-0000-0000-0000120E0000}"/>
    <cellStyle name="Feeder Field 10 3" xfId="10286" xr:uid="{00000000-0005-0000-0000-0000130E0000}"/>
    <cellStyle name="Feeder Field 10 4" xfId="10287" xr:uid="{00000000-0005-0000-0000-0000140E0000}"/>
    <cellStyle name="Feeder Field 11" xfId="644" xr:uid="{00000000-0005-0000-0000-0000150E0000}"/>
    <cellStyle name="Feeder Field 11 2" xfId="10288" xr:uid="{00000000-0005-0000-0000-0000160E0000}"/>
    <cellStyle name="Feeder Field 11 2 2" xfId="10289" xr:uid="{00000000-0005-0000-0000-0000170E0000}"/>
    <cellStyle name="Feeder Field 11 2 3" xfId="10290" xr:uid="{00000000-0005-0000-0000-0000180E0000}"/>
    <cellStyle name="Feeder Field 11 2 4" xfId="10291" xr:uid="{00000000-0005-0000-0000-0000190E0000}"/>
    <cellStyle name="Feeder Field 11 3" xfId="10292" xr:uid="{00000000-0005-0000-0000-00001A0E0000}"/>
    <cellStyle name="Feeder Field 11 4" xfId="10293" xr:uid="{00000000-0005-0000-0000-00001B0E0000}"/>
    <cellStyle name="Feeder Field 12" xfId="645" xr:uid="{00000000-0005-0000-0000-00001C0E0000}"/>
    <cellStyle name="Feeder Field 12 2" xfId="10294" xr:uid="{00000000-0005-0000-0000-00001D0E0000}"/>
    <cellStyle name="Feeder Field 12 2 2" xfId="10295" xr:uid="{00000000-0005-0000-0000-00001E0E0000}"/>
    <cellStyle name="Feeder Field 12 2 3" xfId="10296" xr:uid="{00000000-0005-0000-0000-00001F0E0000}"/>
    <cellStyle name="Feeder Field 12 2 4" xfId="10297" xr:uid="{00000000-0005-0000-0000-0000200E0000}"/>
    <cellStyle name="Feeder Field 12 3" xfId="10298" xr:uid="{00000000-0005-0000-0000-0000210E0000}"/>
    <cellStyle name="Feeder Field 12 4" xfId="10299" xr:uid="{00000000-0005-0000-0000-0000220E0000}"/>
    <cellStyle name="Feeder Field 13" xfId="646" xr:uid="{00000000-0005-0000-0000-0000230E0000}"/>
    <cellStyle name="Feeder Field 13 2" xfId="10300" xr:uid="{00000000-0005-0000-0000-0000240E0000}"/>
    <cellStyle name="Feeder Field 13 2 2" xfId="10301" xr:uid="{00000000-0005-0000-0000-0000250E0000}"/>
    <cellStyle name="Feeder Field 13 2 3" xfId="10302" xr:uid="{00000000-0005-0000-0000-0000260E0000}"/>
    <cellStyle name="Feeder Field 13 2 4" xfId="10303" xr:uid="{00000000-0005-0000-0000-0000270E0000}"/>
    <cellStyle name="Feeder Field 13 3" xfId="10304" xr:uid="{00000000-0005-0000-0000-0000280E0000}"/>
    <cellStyle name="Feeder Field 13 4" xfId="10305" xr:uid="{00000000-0005-0000-0000-0000290E0000}"/>
    <cellStyle name="Feeder Field 14" xfId="647" xr:uid="{00000000-0005-0000-0000-00002A0E0000}"/>
    <cellStyle name="Feeder Field 14 2" xfId="10306" xr:uid="{00000000-0005-0000-0000-00002B0E0000}"/>
    <cellStyle name="Feeder Field 14 2 2" xfId="10307" xr:uid="{00000000-0005-0000-0000-00002C0E0000}"/>
    <cellStyle name="Feeder Field 14 2 3" xfId="10308" xr:uid="{00000000-0005-0000-0000-00002D0E0000}"/>
    <cellStyle name="Feeder Field 14 2 4" xfId="10309" xr:uid="{00000000-0005-0000-0000-00002E0E0000}"/>
    <cellStyle name="Feeder Field 14 3" xfId="10310" xr:uid="{00000000-0005-0000-0000-00002F0E0000}"/>
    <cellStyle name="Feeder Field 14 4" xfId="10311" xr:uid="{00000000-0005-0000-0000-0000300E0000}"/>
    <cellStyle name="Feeder Field 15" xfId="648" xr:uid="{00000000-0005-0000-0000-0000310E0000}"/>
    <cellStyle name="Feeder Field 15 2" xfId="10312" xr:uid="{00000000-0005-0000-0000-0000320E0000}"/>
    <cellStyle name="Feeder Field 15 2 2" xfId="10313" xr:uid="{00000000-0005-0000-0000-0000330E0000}"/>
    <cellStyle name="Feeder Field 15 2 3" xfId="10314" xr:uid="{00000000-0005-0000-0000-0000340E0000}"/>
    <cellStyle name="Feeder Field 15 2 4" xfId="10315" xr:uid="{00000000-0005-0000-0000-0000350E0000}"/>
    <cellStyle name="Feeder Field 15 3" xfId="10316" xr:uid="{00000000-0005-0000-0000-0000360E0000}"/>
    <cellStyle name="Feeder Field 15 4" xfId="10317" xr:uid="{00000000-0005-0000-0000-0000370E0000}"/>
    <cellStyle name="Feeder Field 16" xfId="649" xr:uid="{00000000-0005-0000-0000-0000380E0000}"/>
    <cellStyle name="Feeder Field 16 2" xfId="10318" xr:uid="{00000000-0005-0000-0000-0000390E0000}"/>
    <cellStyle name="Feeder Field 16 2 2" xfId="10319" xr:uid="{00000000-0005-0000-0000-00003A0E0000}"/>
    <cellStyle name="Feeder Field 16 2 3" xfId="10320" xr:uid="{00000000-0005-0000-0000-00003B0E0000}"/>
    <cellStyle name="Feeder Field 16 2 4" xfId="10321" xr:uid="{00000000-0005-0000-0000-00003C0E0000}"/>
    <cellStyle name="Feeder Field 16 3" xfId="10322" xr:uid="{00000000-0005-0000-0000-00003D0E0000}"/>
    <cellStyle name="Feeder Field 16 4" xfId="10323" xr:uid="{00000000-0005-0000-0000-00003E0E0000}"/>
    <cellStyle name="Feeder Field 17" xfId="650" xr:uid="{00000000-0005-0000-0000-00003F0E0000}"/>
    <cellStyle name="Feeder Field 17 2" xfId="10324" xr:uid="{00000000-0005-0000-0000-0000400E0000}"/>
    <cellStyle name="Feeder Field 17 2 2" xfId="10325" xr:uid="{00000000-0005-0000-0000-0000410E0000}"/>
    <cellStyle name="Feeder Field 17 2 3" xfId="10326" xr:uid="{00000000-0005-0000-0000-0000420E0000}"/>
    <cellStyle name="Feeder Field 17 2 4" xfId="10327" xr:uid="{00000000-0005-0000-0000-0000430E0000}"/>
    <cellStyle name="Feeder Field 17 3" xfId="10328" xr:uid="{00000000-0005-0000-0000-0000440E0000}"/>
    <cellStyle name="Feeder Field 17 4" xfId="10329" xr:uid="{00000000-0005-0000-0000-0000450E0000}"/>
    <cellStyle name="Feeder Field 18" xfId="651" xr:uid="{00000000-0005-0000-0000-0000460E0000}"/>
    <cellStyle name="Feeder Field 18 2" xfId="10330" xr:uid="{00000000-0005-0000-0000-0000470E0000}"/>
    <cellStyle name="Feeder Field 18 2 2" xfId="10331" xr:uid="{00000000-0005-0000-0000-0000480E0000}"/>
    <cellStyle name="Feeder Field 18 2 3" xfId="10332" xr:uid="{00000000-0005-0000-0000-0000490E0000}"/>
    <cellStyle name="Feeder Field 18 2 4" xfId="10333" xr:uid="{00000000-0005-0000-0000-00004A0E0000}"/>
    <cellStyle name="Feeder Field 18 3" xfId="10334" xr:uid="{00000000-0005-0000-0000-00004B0E0000}"/>
    <cellStyle name="Feeder Field 18 4" xfId="10335" xr:uid="{00000000-0005-0000-0000-00004C0E0000}"/>
    <cellStyle name="Feeder Field 19" xfId="652" xr:uid="{00000000-0005-0000-0000-00004D0E0000}"/>
    <cellStyle name="Feeder Field 19 2" xfId="10336" xr:uid="{00000000-0005-0000-0000-00004E0E0000}"/>
    <cellStyle name="Feeder Field 19 2 2" xfId="10337" xr:uid="{00000000-0005-0000-0000-00004F0E0000}"/>
    <cellStyle name="Feeder Field 19 2 3" xfId="10338" xr:uid="{00000000-0005-0000-0000-0000500E0000}"/>
    <cellStyle name="Feeder Field 19 2 4" xfId="10339" xr:uid="{00000000-0005-0000-0000-0000510E0000}"/>
    <cellStyle name="Feeder Field 19 3" xfId="10340" xr:uid="{00000000-0005-0000-0000-0000520E0000}"/>
    <cellStyle name="Feeder Field 19 4" xfId="10341" xr:uid="{00000000-0005-0000-0000-0000530E0000}"/>
    <cellStyle name="Feeder Field 2" xfId="653" xr:uid="{00000000-0005-0000-0000-0000540E0000}"/>
    <cellStyle name="Feeder Field 2 10" xfId="654" xr:uid="{00000000-0005-0000-0000-0000550E0000}"/>
    <cellStyle name="Feeder Field 2 10 2" xfId="10342" xr:uid="{00000000-0005-0000-0000-0000560E0000}"/>
    <cellStyle name="Feeder Field 2 10 2 2" xfId="10343" xr:uid="{00000000-0005-0000-0000-0000570E0000}"/>
    <cellStyle name="Feeder Field 2 10 2 3" xfId="10344" xr:uid="{00000000-0005-0000-0000-0000580E0000}"/>
    <cellStyle name="Feeder Field 2 10 2 4" xfId="10345" xr:uid="{00000000-0005-0000-0000-0000590E0000}"/>
    <cellStyle name="Feeder Field 2 10 3" xfId="10346" xr:uid="{00000000-0005-0000-0000-00005A0E0000}"/>
    <cellStyle name="Feeder Field 2 10 4" xfId="10347" xr:uid="{00000000-0005-0000-0000-00005B0E0000}"/>
    <cellStyle name="Feeder Field 2 11" xfId="655" xr:uid="{00000000-0005-0000-0000-00005C0E0000}"/>
    <cellStyle name="Feeder Field 2 11 2" xfId="10348" xr:uid="{00000000-0005-0000-0000-00005D0E0000}"/>
    <cellStyle name="Feeder Field 2 11 2 2" xfId="10349" xr:uid="{00000000-0005-0000-0000-00005E0E0000}"/>
    <cellStyle name="Feeder Field 2 11 2 3" xfId="10350" xr:uid="{00000000-0005-0000-0000-00005F0E0000}"/>
    <cellStyle name="Feeder Field 2 11 2 4" xfId="10351" xr:uid="{00000000-0005-0000-0000-0000600E0000}"/>
    <cellStyle name="Feeder Field 2 11 3" xfId="10352" xr:uid="{00000000-0005-0000-0000-0000610E0000}"/>
    <cellStyle name="Feeder Field 2 11 4" xfId="10353" xr:uid="{00000000-0005-0000-0000-0000620E0000}"/>
    <cellStyle name="Feeder Field 2 12" xfId="656" xr:uid="{00000000-0005-0000-0000-0000630E0000}"/>
    <cellStyle name="Feeder Field 2 12 2" xfId="10354" xr:uid="{00000000-0005-0000-0000-0000640E0000}"/>
    <cellStyle name="Feeder Field 2 12 2 2" xfId="10355" xr:uid="{00000000-0005-0000-0000-0000650E0000}"/>
    <cellStyle name="Feeder Field 2 12 2 3" xfId="10356" xr:uid="{00000000-0005-0000-0000-0000660E0000}"/>
    <cellStyle name="Feeder Field 2 12 2 4" xfId="10357" xr:uid="{00000000-0005-0000-0000-0000670E0000}"/>
    <cellStyle name="Feeder Field 2 12 3" xfId="10358" xr:uid="{00000000-0005-0000-0000-0000680E0000}"/>
    <cellStyle name="Feeder Field 2 12 4" xfId="10359" xr:uid="{00000000-0005-0000-0000-0000690E0000}"/>
    <cellStyle name="Feeder Field 2 13" xfId="657" xr:uid="{00000000-0005-0000-0000-00006A0E0000}"/>
    <cellStyle name="Feeder Field 2 13 2" xfId="10360" xr:uid="{00000000-0005-0000-0000-00006B0E0000}"/>
    <cellStyle name="Feeder Field 2 13 2 2" xfId="10361" xr:uid="{00000000-0005-0000-0000-00006C0E0000}"/>
    <cellStyle name="Feeder Field 2 13 2 3" xfId="10362" xr:uid="{00000000-0005-0000-0000-00006D0E0000}"/>
    <cellStyle name="Feeder Field 2 13 2 4" xfId="10363" xr:uid="{00000000-0005-0000-0000-00006E0E0000}"/>
    <cellStyle name="Feeder Field 2 13 3" xfId="10364" xr:uid="{00000000-0005-0000-0000-00006F0E0000}"/>
    <cellStyle name="Feeder Field 2 13 4" xfId="10365" xr:uid="{00000000-0005-0000-0000-0000700E0000}"/>
    <cellStyle name="Feeder Field 2 14" xfId="658" xr:uid="{00000000-0005-0000-0000-0000710E0000}"/>
    <cellStyle name="Feeder Field 2 14 2" xfId="10366" xr:uid="{00000000-0005-0000-0000-0000720E0000}"/>
    <cellStyle name="Feeder Field 2 14 2 2" xfId="10367" xr:uid="{00000000-0005-0000-0000-0000730E0000}"/>
    <cellStyle name="Feeder Field 2 14 2 3" xfId="10368" xr:uid="{00000000-0005-0000-0000-0000740E0000}"/>
    <cellStyle name="Feeder Field 2 14 2 4" xfId="10369" xr:uid="{00000000-0005-0000-0000-0000750E0000}"/>
    <cellStyle name="Feeder Field 2 14 3" xfId="10370" xr:uid="{00000000-0005-0000-0000-0000760E0000}"/>
    <cellStyle name="Feeder Field 2 14 4" xfId="10371" xr:uid="{00000000-0005-0000-0000-0000770E0000}"/>
    <cellStyle name="Feeder Field 2 15" xfId="659" xr:uid="{00000000-0005-0000-0000-0000780E0000}"/>
    <cellStyle name="Feeder Field 2 15 2" xfId="10372" xr:uid="{00000000-0005-0000-0000-0000790E0000}"/>
    <cellStyle name="Feeder Field 2 15 2 2" xfId="10373" xr:uid="{00000000-0005-0000-0000-00007A0E0000}"/>
    <cellStyle name="Feeder Field 2 15 2 3" xfId="10374" xr:uid="{00000000-0005-0000-0000-00007B0E0000}"/>
    <cellStyle name="Feeder Field 2 15 2 4" xfId="10375" xr:uid="{00000000-0005-0000-0000-00007C0E0000}"/>
    <cellStyle name="Feeder Field 2 15 3" xfId="10376" xr:uid="{00000000-0005-0000-0000-00007D0E0000}"/>
    <cellStyle name="Feeder Field 2 15 4" xfId="10377" xr:uid="{00000000-0005-0000-0000-00007E0E0000}"/>
    <cellStyle name="Feeder Field 2 16" xfId="660" xr:uid="{00000000-0005-0000-0000-00007F0E0000}"/>
    <cellStyle name="Feeder Field 2 16 2" xfId="10378" xr:uid="{00000000-0005-0000-0000-0000800E0000}"/>
    <cellStyle name="Feeder Field 2 16 2 2" xfId="10379" xr:uid="{00000000-0005-0000-0000-0000810E0000}"/>
    <cellStyle name="Feeder Field 2 16 2 3" xfId="10380" xr:uid="{00000000-0005-0000-0000-0000820E0000}"/>
    <cellStyle name="Feeder Field 2 16 2 4" xfId="10381" xr:uid="{00000000-0005-0000-0000-0000830E0000}"/>
    <cellStyle name="Feeder Field 2 16 3" xfId="10382" xr:uid="{00000000-0005-0000-0000-0000840E0000}"/>
    <cellStyle name="Feeder Field 2 16 4" xfId="10383" xr:uid="{00000000-0005-0000-0000-0000850E0000}"/>
    <cellStyle name="Feeder Field 2 17" xfId="10384" xr:uid="{00000000-0005-0000-0000-0000860E0000}"/>
    <cellStyle name="Feeder Field 2 2" xfId="661" xr:uid="{00000000-0005-0000-0000-0000870E0000}"/>
    <cellStyle name="Feeder Field 2 2 10" xfId="662" xr:uid="{00000000-0005-0000-0000-0000880E0000}"/>
    <cellStyle name="Feeder Field 2 2 10 2" xfId="10385" xr:uid="{00000000-0005-0000-0000-0000890E0000}"/>
    <cellStyle name="Feeder Field 2 2 10 2 2" xfId="10386" xr:uid="{00000000-0005-0000-0000-00008A0E0000}"/>
    <cellStyle name="Feeder Field 2 2 10 2 3" xfId="10387" xr:uid="{00000000-0005-0000-0000-00008B0E0000}"/>
    <cellStyle name="Feeder Field 2 2 10 2 4" xfId="10388" xr:uid="{00000000-0005-0000-0000-00008C0E0000}"/>
    <cellStyle name="Feeder Field 2 2 10 3" xfId="10389" xr:uid="{00000000-0005-0000-0000-00008D0E0000}"/>
    <cellStyle name="Feeder Field 2 2 10 4" xfId="10390" xr:uid="{00000000-0005-0000-0000-00008E0E0000}"/>
    <cellStyle name="Feeder Field 2 2 11" xfId="663" xr:uid="{00000000-0005-0000-0000-00008F0E0000}"/>
    <cellStyle name="Feeder Field 2 2 11 2" xfId="10391" xr:uid="{00000000-0005-0000-0000-0000900E0000}"/>
    <cellStyle name="Feeder Field 2 2 11 2 2" xfId="10392" xr:uid="{00000000-0005-0000-0000-0000910E0000}"/>
    <cellStyle name="Feeder Field 2 2 11 2 3" xfId="10393" xr:uid="{00000000-0005-0000-0000-0000920E0000}"/>
    <cellStyle name="Feeder Field 2 2 11 2 4" xfId="10394" xr:uid="{00000000-0005-0000-0000-0000930E0000}"/>
    <cellStyle name="Feeder Field 2 2 11 3" xfId="10395" xr:uid="{00000000-0005-0000-0000-0000940E0000}"/>
    <cellStyle name="Feeder Field 2 2 11 4" xfId="10396" xr:uid="{00000000-0005-0000-0000-0000950E0000}"/>
    <cellStyle name="Feeder Field 2 2 12" xfId="664" xr:uid="{00000000-0005-0000-0000-0000960E0000}"/>
    <cellStyle name="Feeder Field 2 2 12 2" xfId="10397" xr:uid="{00000000-0005-0000-0000-0000970E0000}"/>
    <cellStyle name="Feeder Field 2 2 12 2 2" xfId="10398" xr:uid="{00000000-0005-0000-0000-0000980E0000}"/>
    <cellStyle name="Feeder Field 2 2 12 2 3" xfId="10399" xr:uid="{00000000-0005-0000-0000-0000990E0000}"/>
    <cellStyle name="Feeder Field 2 2 12 2 4" xfId="10400" xr:uid="{00000000-0005-0000-0000-00009A0E0000}"/>
    <cellStyle name="Feeder Field 2 2 12 3" xfId="10401" xr:uid="{00000000-0005-0000-0000-00009B0E0000}"/>
    <cellStyle name="Feeder Field 2 2 12 4" xfId="10402" xr:uid="{00000000-0005-0000-0000-00009C0E0000}"/>
    <cellStyle name="Feeder Field 2 2 13" xfId="665" xr:uid="{00000000-0005-0000-0000-00009D0E0000}"/>
    <cellStyle name="Feeder Field 2 2 13 2" xfId="10403" xr:uid="{00000000-0005-0000-0000-00009E0E0000}"/>
    <cellStyle name="Feeder Field 2 2 13 2 2" xfId="10404" xr:uid="{00000000-0005-0000-0000-00009F0E0000}"/>
    <cellStyle name="Feeder Field 2 2 13 2 3" xfId="10405" xr:uid="{00000000-0005-0000-0000-0000A00E0000}"/>
    <cellStyle name="Feeder Field 2 2 13 2 4" xfId="10406" xr:uid="{00000000-0005-0000-0000-0000A10E0000}"/>
    <cellStyle name="Feeder Field 2 2 13 3" xfId="10407" xr:uid="{00000000-0005-0000-0000-0000A20E0000}"/>
    <cellStyle name="Feeder Field 2 2 13 4" xfId="10408" xr:uid="{00000000-0005-0000-0000-0000A30E0000}"/>
    <cellStyle name="Feeder Field 2 2 14" xfId="666" xr:uid="{00000000-0005-0000-0000-0000A40E0000}"/>
    <cellStyle name="Feeder Field 2 2 14 2" xfId="10409" xr:uid="{00000000-0005-0000-0000-0000A50E0000}"/>
    <cellStyle name="Feeder Field 2 2 14 2 2" xfId="10410" xr:uid="{00000000-0005-0000-0000-0000A60E0000}"/>
    <cellStyle name="Feeder Field 2 2 14 2 3" xfId="10411" xr:uid="{00000000-0005-0000-0000-0000A70E0000}"/>
    <cellStyle name="Feeder Field 2 2 14 2 4" xfId="10412" xr:uid="{00000000-0005-0000-0000-0000A80E0000}"/>
    <cellStyle name="Feeder Field 2 2 14 3" xfId="10413" xr:uid="{00000000-0005-0000-0000-0000A90E0000}"/>
    <cellStyle name="Feeder Field 2 2 14 4" xfId="10414" xr:uid="{00000000-0005-0000-0000-0000AA0E0000}"/>
    <cellStyle name="Feeder Field 2 2 15" xfId="667" xr:uid="{00000000-0005-0000-0000-0000AB0E0000}"/>
    <cellStyle name="Feeder Field 2 2 15 2" xfId="10415" xr:uid="{00000000-0005-0000-0000-0000AC0E0000}"/>
    <cellStyle name="Feeder Field 2 2 15 2 2" xfId="10416" xr:uid="{00000000-0005-0000-0000-0000AD0E0000}"/>
    <cellStyle name="Feeder Field 2 2 15 2 3" xfId="10417" xr:uid="{00000000-0005-0000-0000-0000AE0E0000}"/>
    <cellStyle name="Feeder Field 2 2 15 2 4" xfId="10418" xr:uid="{00000000-0005-0000-0000-0000AF0E0000}"/>
    <cellStyle name="Feeder Field 2 2 15 3" xfId="10419" xr:uid="{00000000-0005-0000-0000-0000B00E0000}"/>
    <cellStyle name="Feeder Field 2 2 15 4" xfId="10420" xr:uid="{00000000-0005-0000-0000-0000B10E0000}"/>
    <cellStyle name="Feeder Field 2 2 16" xfId="668" xr:uid="{00000000-0005-0000-0000-0000B20E0000}"/>
    <cellStyle name="Feeder Field 2 2 16 2" xfId="10421" xr:uid="{00000000-0005-0000-0000-0000B30E0000}"/>
    <cellStyle name="Feeder Field 2 2 16 2 2" xfId="10422" xr:uid="{00000000-0005-0000-0000-0000B40E0000}"/>
    <cellStyle name="Feeder Field 2 2 16 2 3" xfId="10423" xr:uid="{00000000-0005-0000-0000-0000B50E0000}"/>
    <cellStyle name="Feeder Field 2 2 16 2 4" xfId="10424" xr:uid="{00000000-0005-0000-0000-0000B60E0000}"/>
    <cellStyle name="Feeder Field 2 2 16 3" xfId="10425" xr:uid="{00000000-0005-0000-0000-0000B70E0000}"/>
    <cellStyle name="Feeder Field 2 2 16 4" xfId="10426" xr:uid="{00000000-0005-0000-0000-0000B80E0000}"/>
    <cellStyle name="Feeder Field 2 2 17" xfId="669" xr:uid="{00000000-0005-0000-0000-0000B90E0000}"/>
    <cellStyle name="Feeder Field 2 2 17 2" xfId="10427" xr:uid="{00000000-0005-0000-0000-0000BA0E0000}"/>
    <cellStyle name="Feeder Field 2 2 17 2 2" xfId="10428" xr:uid="{00000000-0005-0000-0000-0000BB0E0000}"/>
    <cellStyle name="Feeder Field 2 2 17 2 3" xfId="10429" xr:uid="{00000000-0005-0000-0000-0000BC0E0000}"/>
    <cellStyle name="Feeder Field 2 2 17 2 4" xfId="10430" xr:uid="{00000000-0005-0000-0000-0000BD0E0000}"/>
    <cellStyle name="Feeder Field 2 2 17 3" xfId="10431" xr:uid="{00000000-0005-0000-0000-0000BE0E0000}"/>
    <cellStyle name="Feeder Field 2 2 17 4" xfId="10432" xr:uid="{00000000-0005-0000-0000-0000BF0E0000}"/>
    <cellStyle name="Feeder Field 2 2 18" xfId="670" xr:uid="{00000000-0005-0000-0000-0000C00E0000}"/>
    <cellStyle name="Feeder Field 2 2 18 2" xfId="10433" xr:uid="{00000000-0005-0000-0000-0000C10E0000}"/>
    <cellStyle name="Feeder Field 2 2 18 2 2" xfId="10434" xr:uid="{00000000-0005-0000-0000-0000C20E0000}"/>
    <cellStyle name="Feeder Field 2 2 18 2 3" xfId="10435" xr:uid="{00000000-0005-0000-0000-0000C30E0000}"/>
    <cellStyle name="Feeder Field 2 2 18 2 4" xfId="10436" xr:uid="{00000000-0005-0000-0000-0000C40E0000}"/>
    <cellStyle name="Feeder Field 2 2 18 3" xfId="10437" xr:uid="{00000000-0005-0000-0000-0000C50E0000}"/>
    <cellStyle name="Feeder Field 2 2 18 4" xfId="10438" xr:uid="{00000000-0005-0000-0000-0000C60E0000}"/>
    <cellStyle name="Feeder Field 2 2 19" xfId="671" xr:uid="{00000000-0005-0000-0000-0000C70E0000}"/>
    <cellStyle name="Feeder Field 2 2 19 2" xfId="10439" xr:uid="{00000000-0005-0000-0000-0000C80E0000}"/>
    <cellStyle name="Feeder Field 2 2 19 2 2" xfId="10440" xr:uid="{00000000-0005-0000-0000-0000C90E0000}"/>
    <cellStyle name="Feeder Field 2 2 19 2 3" xfId="10441" xr:uid="{00000000-0005-0000-0000-0000CA0E0000}"/>
    <cellStyle name="Feeder Field 2 2 19 2 4" xfId="10442" xr:uid="{00000000-0005-0000-0000-0000CB0E0000}"/>
    <cellStyle name="Feeder Field 2 2 19 3" xfId="10443" xr:uid="{00000000-0005-0000-0000-0000CC0E0000}"/>
    <cellStyle name="Feeder Field 2 2 19 4" xfId="10444" xr:uid="{00000000-0005-0000-0000-0000CD0E0000}"/>
    <cellStyle name="Feeder Field 2 2 2" xfId="672" xr:uid="{00000000-0005-0000-0000-0000CE0E0000}"/>
    <cellStyle name="Feeder Field 2 2 2 10" xfId="673" xr:uid="{00000000-0005-0000-0000-0000CF0E0000}"/>
    <cellStyle name="Feeder Field 2 2 2 10 2" xfId="10445" xr:uid="{00000000-0005-0000-0000-0000D00E0000}"/>
    <cellStyle name="Feeder Field 2 2 2 10 2 2" xfId="10446" xr:uid="{00000000-0005-0000-0000-0000D10E0000}"/>
    <cellStyle name="Feeder Field 2 2 2 10 2 3" xfId="10447" xr:uid="{00000000-0005-0000-0000-0000D20E0000}"/>
    <cellStyle name="Feeder Field 2 2 2 10 2 4" xfId="10448" xr:uid="{00000000-0005-0000-0000-0000D30E0000}"/>
    <cellStyle name="Feeder Field 2 2 2 10 3" xfId="10449" xr:uid="{00000000-0005-0000-0000-0000D40E0000}"/>
    <cellStyle name="Feeder Field 2 2 2 10 4" xfId="10450" xr:uid="{00000000-0005-0000-0000-0000D50E0000}"/>
    <cellStyle name="Feeder Field 2 2 2 11" xfId="674" xr:uid="{00000000-0005-0000-0000-0000D60E0000}"/>
    <cellStyle name="Feeder Field 2 2 2 11 2" xfId="10451" xr:uid="{00000000-0005-0000-0000-0000D70E0000}"/>
    <cellStyle name="Feeder Field 2 2 2 11 2 2" xfId="10452" xr:uid="{00000000-0005-0000-0000-0000D80E0000}"/>
    <cellStyle name="Feeder Field 2 2 2 11 2 3" xfId="10453" xr:uid="{00000000-0005-0000-0000-0000D90E0000}"/>
    <cellStyle name="Feeder Field 2 2 2 11 2 4" xfId="10454" xr:uid="{00000000-0005-0000-0000-0000DA0E0000}"/>
    <cellStyle name="Feeder Field 2 2 2 11 3" xfId="10455" xr:uid="{00000000-0005-0000-0000-0000DB0E0000}"/>
    <cellStyle name="Feeder Field 2 2 2 11 4" xfId="10456" xr:uid="{00000000-0005-0000-0000-0000DC0E0000}"/>
    <cellStyle name="Feeder Field 2 2 2 12" xfId="675" xr:uid="{00000000-0005-0000-0000-0000DD0E0000}"/>
    <cellStyle name="Feeder Field 2 2 2 12 2" xfId="10457" xr:uid="{00000000-0005-0000-0000-0000DE0E0000}"/>
    <cellStyle name="Feeder Field 2 2 2 12 2 2" xfId="10458" xr:uid="{00000000-0005-0000-0000-0000DF0E0000}"/>
    <cellStyle name="Feeder Field 2 2 2 12 2 3" xfId="10459" xr:uid="{00000000-0005-0000-0000-0000E00E0000}"/>
    <cellStyle name="Feeder Field 2 2 2 12 2 4" xfId="10460" xr:uid="{00000000-0005-0000-0000-0000E10E0000}"/>
    <cellStyle name="Feeder Field 2 2 2 12 3" xfId="10461" xr:uid="{00000000-0005-0000-0000-0000E20E0000}"/>
    <cellStyle name="Feeder Field 2 2 2 12 4" xfId="10462" xr:uid="{00000000-0005-0000-0000-0000E30E0000}"/>
    <cellStyle name="Feeder Field 2 2 2 13" xfId="676" xr:uid="{00000000-0005-0000-0000-0000E40E0000}"/>
    <cellStyle name="Feeder Field 2 2 2 13 2" xfId="10463" xr:uid="{00000000-0005-0000-0000-0000E50E0000}"/>
    <cellStyle name="Feeder Field 2 2 2 13 2 2" xfId="10464" xr:uid="{00000000-0005-0000-0000-0000E60E0000}"/>
    <cellStyle name="Feeder Field 2 2 2 13 2 3" xfId="10465" xr:uid="{00000000-0005-0000-0000-0000E70E0000}"/>
    <cellStyle name="Feeder Field 2 2 2 13 2 4" xfId="10466" xr:uid="{00000000-0005-0000-0000-0000E80E0000}"/>
    <cellStyle name="Feeder Field 2 2 2 13 3" xfId="10467" xr:uid="{00000000-0005-0000-0000-0000E90E0000}"/>
    <cellStyle name="Feeder Field 2 2 2 13 4" xfId="10468" xr:uid="{00000000-0005-0000-0000-0000EA0E0000}"/>
    <cellStyle name="Feeder Field 2 2 2 14" xfId="677" xr:uid="{00000000-0005-0000-0000-0000EB0E0000}"/>
    <cellStyle name="Feeder Field 2 2 2 14 2" xfId="10469" xr:uid="{00000000-0005-0000-0000-0000EC0E0000}"/>
    <cellStyle name="Feeder Field 2 2 2 14 2 2" xfId="10470" xr:uid="{00000000-0005-0000-0000-0000ED0E0000}"/>
    <cellStyle name="Feeder Field 2 2 2 14 2 3" xfId="10471" xr:uid="{00000000-0005-0000-0000-0000EE0E0000}"/>
    <cellStyle name="Feeder Field 2 2 2 14 2 4" xfId="10472" xr:uid="{00000000-0005-0000-0000-0000EF0E0000}"/>
    <cellStyle name="Feeder Field 2 2 2 14 3" xfId="10473" xr:uid="{00000000-0005-0000-0000-0000F00E0000}"/>
    <cellStyle name="Feeder Field 2 2 2 14 4" xfId="10474" xr:uid="{00000000-0005-0000-0000-0000F10E0000}"/>
    <cellStyle name="Feeder Field 2 2 2 15" xfId="678" xr:uid="{00000000-0005-0000-0000-0000F20E0000}"/>
    <cellStyle name="Feeder Field 2 2 2 15 2" xfId="10475" xr:uid="{00000000-0005-0000-0000-0000F30E0000}"/>
    <cellStyle name="Feeder Field 2 2 2 15 2 2" xfId="10476" xr:uid="{00000000-0005-0000-0000-0000F40E0000}"/>
    <cellStyle name="Feeder Field 2 2 2 15 2 3" xfId="10477" xr:uid="{00000000-0005-0000-0000-0000F50E0000}"/>
    <cellStyle name="Feeder Field 2 2 2 15 2 4" xfId="10478" xr:uid="{00000000-0005-0000-0000-0000F60E0000}"/>
    <cellStyle name="Feeder Field 2 2 2 15 3" xfId="10479" xr:uid="{00000000-0005-0000-0000-0000F70E0000}"/>
    <cellStyle name="Feeder Field 2 2 2 15 4" xfId="10480" xr:uid="{00000000-0005-0000-0000-0000F80E0000}"/>
    <cellStyle name="Feeder Field 2 2 2 16" xfId="679" xr:uid="{00000000-0005-0000-0000-0000F90E0000}"/>
    <cellStyle name="Feeder Field 2 2 2 16 2" xfId="10481" xr:uid="{00000000-0005-0000-0000-0000FA0E0000}"/>
    <cellStyle name="Feeder Field 2 2 2 16 2 2" xfId="10482" xr:uid="{00000000-0005-0000-0000-0000FB0E0000}"/>
    <cellStyle name="Feeder Field 2 2 2 16 2 3" xfId="10483" xr:uid="{00000000-0005-0000-0000-0000FC0E0000}"/>
    <cellStyle name="Feeder Field 2 2 2 16 2 4" xfId="10484" xr:uid="{00000000-0005-0000-0000-0000FD0E0000}"/>
    <cellStyle name="Feeder Field 2 2 2 16 3" xfId="10485" xr:uid="{00000000-0005-0000-0000-0000FE0E0000}"/>
    <cellStyle name="Feeder Field 2 2 2 16 4" xfId="10486" xr:uid="{00000000-0005-0000-0000-0000FF0E0000}"/>
    <cellStyle name="Feeder Field 2 2 2 17" xfId="680" xr:uid="{00000000-0005-0000-0000-0000000F0000}"/>
    <cellStyle name="Feeder Field 2 2 2 17 2" xfId="10487" xr:uid="{00000000-0005-0000-0000-0000010F0000}"/>
    <cellStyle name="Feeder Field 2 2 2 17 2 2" xfId="10488" xr:uid="{00000000-0005-0000-0000-0000020F0000}"/>
    <cellStyle name="Feeder Field 2 2 2 17 2 3" xfId="10489" xr:uid="{00000000-0005-0000-0000-0000030F0000}"/>
    <cellStyle name="Feeder Field 2 2 2 17 2 4" xfId="10490" xr:uid="{00000000-0005-0000-0000-0000040F0000}"/>
    <cellStyle name="Feeder Field 2 2 2 17 3" xfId="10491" xr:uid="{00000000-0005-0000-0000-0000050F0000}"/>
    <cellStyle name="Feeder Field 2 2 2 17 4" xfId="10492" xr:uid="{00000000-0005-0000-0000-0000060F0000}"/>
    <cellStyle name="Feeder Field 2 2 2 18" xfId="681" xr:uid="{00000000-0005-0000-0000-0000070F0000}"/>
    <cellStyle name="Feeder Field 2 2 2 18 2" xfId="10493" xr:uid="{00000000-0005-0000-0000-0000080F0000}"/>
    <cellStyle name="Feeder Field 2 2 2 18 2 2" xfId="10494" xr:uid="{00000000-0005-0000-0000-0000090F0000}"/>
    <cellStyle name="Feeder Field 2 2 2 18 2 3" xfId="10495" xr:uid="{00000000-0005-0000-0000-00000A0F0000}"/>
    <cellStyle name="Feeder Field 2 2 2 18 2 4" xfId="10496" xr:uid="{00000000-0005-0000-0000-00000B0F0000}"/>
    <cellStyle name="Feeder Field 2 2 2 18 3" xfId="10497" xr:uid="{00000000-0005-0000-0000-00000C0F0000}"/>
    <cellStyle name="Feeder Field 2 2 2 18 4" xfId="10498" xr:uid="{00000000-0005-0000-0000-00000D0F0000}"/>
    <cellStyle name="Feeder Field 2 2 2 19" xfId="682" xr:uid="{00000000-0005-0000-0000-00000E0F0000}"/>
    <cellStyle name="Feeder Field 2 2 2 19 2" xfId="10499" xr:uid="{00000000-0005-0000-0000-00000F0F0000}"/>
    <cellStyle name="Feeder Field 2 2 2 19 2 2" xfId="10500" xr:uid="{00000000-0005-0000-0000-0000100F0000}"/>
    <cellStyle name="Feeder Field 2 2 2 19 2 3" xfId="10501" xr:uid="{00000000-0005-0000-0000-0000110F0000}"/>
    <cellStyle name="Feeder Field 2 2 2 19 2 4" xfId="10502" xr:uid="{00000000-0005-0000-0000-0000120F0000}"/>
    <cellStyle name="Feeder Field 2 2 2 19 3" xfId="10503" xr:uid="{00000000-0005-0000-0000-0000130F0000}"/>
    <cellStyle name="Feeder Field 2 2 2 19 4" xfId="10504" xr:uid="{00000000-0005-0000-0000-0000140F0000}"/>
    <cellStyle name="Feeder Field 2 2 2 2" xfId="683" xr:uid="{00000000-0005-0000-0000-0000150F0000}"/>
    <cellStyle name="Feeder Field 2 2 2 2 2" xfId="10505" xr:uid="{00000000-0005-0000-0000-0000160F0000}"/>
    <cellStyle name="Feeder Field 2 2 2 2 2 2" xfId="10506" xr:uid="{00000000-0005-0000-0000-0000170F0000}"/>
    <cellStyle name="Feeder Field 2 2 2 2 2 3" xfId="10507" xr:uid="{00000000-0005-0000-0000-0000180F0000}"/>
    <cellStyle name="Feeder Field 2 2 2 2 2 4" xfId="10508" xr:uid="{00000000-0005-0000-0000-0000190F0000}"/>
    <cellStyle name="Feeder Field 2 2 2 2 3" xfId="10509" xr:uid="{00000000-0005-0000-0000-00001A0F0000}"/>
    <cellStyle name="Feeder Field 2 2 2 2 4" xfId="10510" xr:uid="{00000000-0005-0000-0000-00001B0F0000}"/>
    <cellStyle name="Feeder Field 2 2 2 20" xfId="684" xr:uid="{00000000-0005-0000-0000-00001C0F0000}"/>
    <cellStyle name="Feeder Field 2 2 2 20 2" xfId="10511" xr:uid="{00000000-0005-0000-0000-00001D0F0000}"/>
    <cellStyle name="Feeder Field 2 2 2 20 2 2" xfId="10512" xr:uid="{00000000-0005-0000-0000-00001E0F0000}"/>
    <cellStyle name="Feeder Field 2 2 2 20 2 3" xfId="10513" xr:uid="{00000000-0005-0000-0000-00001F0F0000}"/>
    <cellStyle name="Feeder Field 2 2 2 20 2 4" xfId="10514" xr:uid="{00000000-0005-0000-0000-0000200F0000}"/>
    <cellStyle name="Feeder Field 2 2 2 20 3" xfId="10515" xr:uid="{00000000-0005-0000-0000-0000210F0000}"/>
    <cellStyle name="Feeder Field 2 2 2 20 4" xfId="10516" xr:uid="{00000000-0005-0000-0000-0000220F0000}"/>
    <cellStyle name="Feeder Field 2 2 2 21" xfId="685" xr:uid="{00000000-0005-0000-0000-0000230F0000}"/>
    <cellStyle name="Feeder Field 2 2 2 21 2" xfId="10517" xr:uid="{00000000-0005-0000-0000-0000240F0000}"/>
    <cellStyle name="Feeder Field 2 2 2 21 2 2" xfId="10518" xr:uid="{00000000-0005-0000-0000-0000250F0000}"/>
    <cellStyle name="Feeder Field 2 2 2 21 2 3" xfId="10519" xr:uid="{00000000-0005-0000-0000-0000260F0000}"/>
    <cellStyle name="Feeder Field 2 2 2 21 2 4" xfId="10520" xr:uid="{00000000-0005-0000-0000-0000270F0000}"/>
    <cellStyle name="Feeder Field 2 2 2 21 3" xfId="10521" xr:uid="{00000000-0005-0000-0000-0000280F0000}"/>
    <cellStyle name="Feeder Field 2 2 2 21 4" xfId="10522" xr:uid="{00000000-0005-0000-0000-0000290F0000}"/>
    <cellStyle name="Feeder Field 2 2 2 22" xfId="686" xr:uid="{00000000-0005-0000-0000-00002A0F0000}"/>
    <cellStyle name="Feeder Field 2 2 2 22 2" xfId="10523" xr:uid="{00000000-0005-0000-0000-00002B0F0000}"/>
    <cellStyle name="Feeder Field 2 2 2 22 2 2" xfId="10524" xr:uid="{00000000-0005-0000-0000-00002C0F0000}"/>
    <cellStyle name="Feeder Field 2 2 2 22 2 3" xfId="10525" xr:uid="{00000000-0005-0000-0000-00002D0F0000}"/>
    <cellStyle name="Feeder Field 2 2 2 22 2 4" xfId="10526" xr:uid="{00000000-0005-0000-0000-00002E0F0000}"/>
    <cellStyle name="Feeder Field 2 2 2 22 3" xfId="10527" xr:uid="{00000000-0005-0000-0000-00002F0F0000}"/>
    <cellStyle name="Feeder Field 2 2 2 22 4" xfId="10528" xr:uid="{00000000-0005-0000-0000-0000300F0000}"/>
    <cellStyle name="Feeder Field 2 2 2 23" xfId="687" xr:uid="{00000000-0005-0000-0000-0000310F0000}"/>
    <cellStyle name="Feeder Field 2 2 2 23 2" xfId="10529" xr:uid="{00000000-0005-0000-0000-0000320F0000}"/>
    <cellStyle name="Feeder Field 2 2 2 23 2 2" xfId="10530" xr:uid="{00000000-0005-0000-0000-0000330F0000}"/>
    <cellStyle name="Feeder Field 2 2 2 23 2 3" xfId="10531" xr:uid="{00000000-0005-0000-0000-0000340F0000}"/>
    <cellStyle name="Feeder Field 2 2 2 23 2 4" xfId="10532" xr:uid="{00000000-0005-0000-0000-0000350F0000}"/>
    <cellStyle name="Feeder Field 2 2 2 23 3" xfId="10533" xr:uid="{00000000-0005-0000-0000-0000360F0000}"/>
    <cellStyle name="Feeder Field 2 2 2 23 4" xfId="10534" xr:uid="{00000000-0005-0000-0000-0000370F0000}"/>
    <cellStyle name="Feeder Field 2 2 2 24" xfId="688" xr:uid="{00000000-0005-0000-0000-0000380F0000}"/>
    <cellStyle name="Feeder Field 2 2 2 24 2" xfId="10535" xr:uid="{00000000-0005-0000-0000-0000390F0000}"/>
    <cellStyle name="Feeder Field 2 2 2 24 2 2" xfId="10536" xr:uid="{00000000-0005-0000-0000-00003A0F0000}"/>
    <cellStyle name="Feeder Field 2 2 2 24 2 3" xfId="10537" xr:uid="{00000000-0005-0000-0000-00003B0F0000}"/>
    <cellStyle name="Feeder Field 2 2 2 24 2 4" xfId="10538" xr:uid="{00000000-0005-0000-0000-00003C0F0000}"/>
    <cellStyle name="Feeder Field 2 2 2 24 3" xfId="10539" xr:uid="{00000000-0005-0000-0000-00003D0F0000}"/>
    <cellStyle name="Feeder Field 2 2 2 24 4" xfId="10540" xr:uid="{00000000-0005-0000-0000-00003E0F0000}"/>
    <cellStyle name="Feeder Field 2 2 2 25" xfId="689" xr:uid="{00000000-0005-0000-0000-00003F0F0000}"/>
    <cellStyle name="Feeder Field 2 2 2 25 2" xfId="10541" xr:uid="{00000000-0005-0000-0000-0000400F0000}"/>
    <cellStyle name="Feeder Field 2 2 2 25 2 2" xfId="10542" xr:uid="{00000000-0005-0000-0000-0000410F0000}"/>
    <cellStyle name="Feeder Field 2 2 2 25 2 3" xfId="10543" xr:uid="{00000000-0005-0000-0000-0000420F0000}"/>
    <cellStyle name="Feeder Field 2 2 2 25 2 4" xfId="10544" xr:uid="{00000000-0005-0000-0000-0000430F0000}"/>
    <cellStyle name="Feeder Field 2 2 2 25 3" xfId="10545" xr:uid="{00000000-0005-0000-0000-0000440F0000}"/>
    <cellStyle name="Feeder Field 2 2 2 25 4" xfId="10546" xr:uid="{00000000-0005-0000-0000-0000450F0000}"/>
    <cellStyle name="Feeder Field 2 2 2 26" xfId="690" xr:uid="{00000000-0005-0000-0000-0000460F0000}"/>
    <cellStyle name="Feeder Field 2 2 2 26 2" xfId="10547" xr:uid="{00000000-0005-0000-0000-0000470F0000}"/>
    <cellStyle name="Feeder Field 2 2 2 26 2 2" xfId="10548" xr:uid="{00000000-0005-0000-0000-0000480F0000}"/>
    <cellStyle name="Feeder Field 2 2 2 26 2 3" xfId="10549" xr:uid="{00000000-0005-0000-0000-0000490F0000}"/>
    <cellStyle name="Feeder Field 2 2 2 26 2 4" xfId="10550" xr:uid="{00000000-0005-0000-0000-00004A0F0000}"/>
    <cellStyle name="Feeder Field 2 2 2 26 3" xfId="10551" xr:uid="{00000000-0005-0000-0000-00004B0F0000}"/>
    <cellStyle name="Feeder Field 2 2 2 26 4" xfId="10552" xr:uid="{00000000-0005-0000-0000-00004C0F0000}"/>
    <cellStyle name="Feeder Field 2 2 2 27" xfId="691" xr:uid="{00000000-0005-0000-0000-00004D0F0000}"/>
    <cellStyle name="Feeder Field 2 2 2 27 2" xfId="10553" xr:uid="{00000000-0005-0000-0000-00004E0F0000}"/>
    <cellStyle name="Feeder Field 2 2 2 27 2 2" xfId="10554" xr:uid="{00000000-0005-0000-0000-00004F0F0000}"/>
    <cellStyle name="Feeder Field 2 2 2 27 2 3" xfId="10555" xr:uid="{00000000-0005-0000-0000-0000500F0000}"/>
    <cellStyle name="Feeder Field 2 2 2 27 2 4" xfId="10556" xr:uid="{00000000-0005-0000-0000-0000510F0000}"/>
    <cellStyle name="Feeder Field 2 2 2 27 3" xfId="10557" xr:uid="{00000000-0005-0000-0000-0000520F0000}"/>
    <cellStyle name="Feeder Field 2 2 2 27 4" xfId="10558" xr:uid="{00000000-0005-0000-0000-0000530F0000}"/>
    <cellStyle name="Feeder Field 2 2 2 28" xfId="692" xr:uid="{00000000-0005-0000-0000-0000540F0000}"/>
    <cellStyle name="Feeder Field 2 2 2 28 2" xfId="10559" xr:uid="{00000000-0005-0000-0000-0000550F0000}"/>
    <cellStyle name="Feeder Field 2 2 2 28 2 2" xfId="10560" xr:uid="{00000000-0005-0000-0000-0000560F0000}"/>
    <cellStyle name="Feeder Field 2 2 2 28 2 3" xfId="10561" xr:uid="{00000000-0005-0000-0000-0000570F0000}"/>
    <cellStyle name="Feeder Field 2 2 2 28 2 4" xfId="10562" xr:uid="{00000000-0005-0000-0000-0000580F0000}"/>
    <cellStyle name="Feeder Field 2 2 2 28 3" xfId="10563" xr:uid="{00000000-0005-0000-0000-0000590F0000}"/>
    <cellStyle name="Feeder Field 2 2 2 28 4" xfId="10564" xr:uid="{00000000-0005-0000-0000-00005A0F0000}"/>
    <cellStyle name="Feeder Field 2 2 2 29" xfId="693" xr:uid="{00000000-0005-0000-0000-00005B0F0000}"/>
    <cellStyle name="Feeder Field 2 2 2 29 2" xfId="10565" xr:uid="{00000000-0005-0000-0000-00005C0F0000}"/>
    <cellStyle name="Feeder Field 2 2 2 29 2 2" xfId="10566" xr:uid="{00000000-0005-0000-0000-00005D0F0000}"/>
    <cellStyle name="Feeder Field 2 2 2 29 2 3" xfId="10567" xr:uid="{00000000-0005-0000-0000-00005E0F0000}"/>
    <cellStyle name="Feeder Field 2 2 2 29 2 4" xfId="10568" xr:uid="{00000000-0005-0000-0000-00005F0F0000}"/>
    <cellStyle name="Feeder Field 2 2 2 29 3" xfId="10569" xr:uid="{00000000-0005-0000-0000-0000600F0000}"/>
    <cellStyle name="Feeder Field 2 2 2 29 4" xfId="10570" xr:uid="{00000000-0005-0000-0000-0000610F0000}"/>
    <cellStyle name="Feeder Field 2 2 2 3" xfId="694" xr:uid="{00000000-0005-0000-0000-0000620F0000}"/>
    <cellStyle name="Feeder Field 2 2 2 3 2" xfId="10571" xr:uid="{00000000-0005-0000-0000-0000630F0000}"/>
    <cellStyle name="Feeder Field 2 2 2 3 2 2" xfId="10572" xr:uid="{00000000-0005-0000-0000-0000640F0000}"/>
    <cellStyle name="Feeder Field 2 2 2 3 2 3" xfId="10573" xr:uid="{00000000-0005-0000-0000-0000650F0000}"/>
    <cellStyle name="Feeder Field 2 2 2 3 2 4" xfId="10574" xr:uid="{00000000-0005-0000-0000-0000660F0000}"/>
    <cellStyle name="Feeder Field 2 2 2 3 3" xfId="10575" xr:uid="{00000000-0005-0000-0000-0000670F0000}"/>
    <cellStyle name="Feeder Field 2 2 2 3 4" xfId="10576" xr:uid="{00000000-0005-0000-0000-0000680F0000}"/>
    <cellStyle name="Feeder Field 2 2 2 30" xfId="695" xr:uid="{00000000-0005-0000-0000-0000690F0000}"/>
    <cellStyle name="Feeder Field 2 2 2 30 2" xfId="10577" xr:uid="{00000000-0005-0000-0000-00006A0F0000}"/>
    <cellStyle name="Feeder Field 2 2 2 30 2 2" xfId="10578" xr:uid="{00000000-0005-0000-0000-00006B0F0000}"/>
    <cellStyle name="Feeder Field 2 2 2 30 2 3" xfId="10579" xr:uid="{00000000-0005-0000-0000-00006C0F0000}"/>
    <cellStyle name="Feeder Field 2 2 2 30 2 4" xfId="10580" xr:uid="{00000000-0005-0000-0000-00006D0F0000}"/>
    <cellStyle name="Feeder Field 2 2 2 30 3" xfId="10581" xr:uid="{00000000-0005-0000-0000-00006E0F0000}"/>
    <cellStyle name="Feeder Field 2 2 2 30 4" xfId="10582" xr:uid="{00000000-0005-0000-0000-00006F0F0000}"/>
    <cellStyle name="Feeder Field 2 2 2 31" xfId="696" xr:uid="{00000000-0005-0000-0000-0000700F0000}"/>
    <cellStyle name="Feeder Field 2 2 2 31 2" xfId="10583" xr:uid="{00000000-0005-0000-0000-0000710F0000}"/>
    <cellStyle name="Feeder Field 2 2 2 31 2 2" xfId="10584" xr:uid="{00000000-0005-0000-0000-0000720F0000}"/>
    <cellStyle name="Feeder Field 2 2 2 31 2 3" xfId="10585" xr:uid="{00000000-0005-0000-0000-0000730F0000}"/>
    <cellStyle name="Feeder Field 2 2 2 31 2 4" xfId="10586" xr:uid="{00000000-0005-0000-0000-0000740F0000}"/>
    <cellStyle name="Feeder Field 2 2 2 31 3" xfId="10587" xr:uid="{00000000-0005-0000-0000-0000750F0000}"/>
    <cellStyle name="Feeder Field 2 2 2 31 4" xfId="10588" xr:uid="{00000000-0005-0000-0000-0000760F0000}"/>
    <cellStyle name="Feeder Field 2 2 2 32" xfId="697" xr:uid="{00000000-0005-0000-0000-0000770F0000}"/>
    <cellStyle name="Feeder Field 2 2 2 32 2" xfId="10589" xr:uid="{00000000-0005-0000-0000-0000780F0000}"/>
    <cellStyle name="Feeder Field 2 2 2 32 2 2" xfId="10590" xr:uid="{00000000-0005-0000-0000-0000790F0000}"/>
    <cellStyle name="Feeder Field 2 2 2 32 2 3" xfId="10591" xr:uid="{00000000-0005-0000-0000-00007A0F0000}"/>
    <cellStyle name="Feeder Field 2 2 2 32 2 4" xfId="10592" xr:uid="{00000000-0005-0000-0000-00007B0F0000}"/>
    <cellStyle name="Feeder Field 2 2 2 32 3" xfId="10593" xr:uid="{00000000-0005-0000-0000-00007C0F0000}"/>
    <cellStyle name="Feeder Field 2 2 2 32 4" xfId="10594" xr:uid="{00000000-0005-0000-0000-00007D0F0000}"/>
    <cellStyle name="Feeder Field 2 2 2 33" xfId="698" xr:uid="{00000000-0005-0000-0000-00007E0F0000}"/>
    <cellStyle name="Feeder Field 2 2 2 33 2" xfId="10595" xr:uid="{00000000-0005-0000-0000-00007F0F0000}"/>
    <cellStyle name="Feeder Field 2 2 2 33 2 2" xfId="10596" xr:uid="{00000000-0005-0000-0000-0000800F0000}"/>
    <cellStyle name="Feeder Field 2 2 2 33 2 3" xfId="10597" xr:uid="{00000000-0005-0000-0000-0000810F0000}"/>
    <cellStyle name="Feeder Field 2 2 2 33 2 4" xfId="10598" xr:uid="{00000000-0005-0000-0000-0000820F0000}"/>
    <cellStyle name="Feeder Field 2 2 2 33 3" xfId="10599" xr:uid="{00000000-0005-0000-0000-0000830F0000}"/>
    <cellStyle name="Feeder Field 2 2 2 33 4" xfId="10600" xr:uid="{00000000-0005-0000-0000-0000840F0000}"/>
    <cellStyle name="Feeder Field 2 2 2 34" xfId="699" xr:uid="{00000000-0005-0000-0000-0000850F0000}"/>
    <cellStyle name="Feeder Field 2 2 2 34 2" xfId="10601" xr:uid="{00000000-0005-0000-0000-0000860F0000}"/>
    <cellStyle name="Feeder Field 2 2 2 34 2 2" xfId="10602" xr:uid="{00000000-0005-0000-0000-0000870F0000}"/>
    <cellStyle name="Feeder Field 2 2 2 34 2 3" xfId="10603" xr:uid="{00000000-0005-0000-0000-0000880F0000}"/>
    <cellStyle name="Feeder Field 2 2 2 34 2 4" xfId="10604" xr:uid="{00000000-0005-0000-0000-0000890F0000}"/>
    <cellStyle name="Feeder Field 2 2 2 34 3" xfId="10605" xr:uid="{00000000-0005-0000-0000-00008A0F0000}"/>
    <cellStyle name="Feeder Field 2 2 2 34 4" xfId="10606" xr:uid="{00000000-0005-0000-0000-00008B0F0000}"/>
    <cellStyle name="Feeder Field 2 2 2 35" xfId="700" xr:uid="{00000000-0005-0000-0000-00008C0F0000}"/>
    <cellStyle name="Feeder Field 2 2 2 35 2" xfId="10607" xr:uid="{00000000-0005-0000-0000-00008D0F0000}"/>
    <cellStyle name="Feeder Field 2 2 2 35 2 2" xfId="10608" xr:uid="{00000000-0005-0000-0000-00008E0F0000}"/>
    <cellStyle name="Feeder Field 2 2 2 35 2 3" xfId="10609" xr:uid="{00000000-0005-0000-0000-00008F0F0000}"/>
    <cellStyle name="Feeder Field 2 2 2 35 2 4" xfId="10610" xr:uid="{00000000-0005-0000-0000-0000900F0000}"/>
    <cellStyle name="Feeder Field 2 2 2 35 3" xfId="10611" xr:uid="{00000000-0005-0000-0000-0000910F0000}"/>
    <cellStyle name="Feeder Field 2 2 2 35 4" xfId="10612" xr:uid="{00000000-0005-0000-0000-0000920F0000}"/>
    <cellStyle name="Feeder Field 2 2 2 36" xfId="701" xr:uid="{00000000-0005-0000-0000-0000930F0000}"/>
    <cellStyle name="Feeder Field 2 2 2 36 2" xfId="10613" xr:uid="{00000000-0005-0000-0000-0000940F0000}"/>
    <cellStyle name="Feeder Field 2 2 2 36 2 2" xfId="10614" xr:uid="{00000000-0005-0000-0000-0000950F0000}"/>
    <cellStyle name="Feeder Field 2 2 2 36 2 3" xfId="10615" xr:uid="{00000000-0005-0000-0000-0000960F0000}"/>
    <cellStyle name="Feeder Field 2 2 2 36 2 4" xfId="10616" xr:uid="{00000000-0005-0000-0000-0000970F0000}"/>
    <cellStyle name="Feeder Field 2 2 2 36 3" xfId="10617" xr:uid="{00000000-0005-0000-0000-0000980F0000}"/>
    <cellStyle name="Feeder Field 2 2 2 36 4" xfId="10618" xr:uid="{00000000-0005-0000-0000-0000990F0000}"/>
    <cellStyle name="Feeder Field 2 2 2 37" xfId="702" xr:uid="{00000000-0005-0000-0000-00009A0F0000}"/>
    <cellStyle name="Feeder Field 2 2 2 37 2" xfId="10619" xr:uid="{00000000-0005-0000-0000-00009B0F0000}"/>
    <cellStyle name="Feeder Field 2 2 2 37 2 2" xfId="10620" xr:uid="{00000000-0005-0000-0000-00009C0F0000}"/>
    <cellStyle name="Feeder Field 2 2 2 37 2 3" xfId="10621" xr:uid="{00000000-0005-0000-0000-00009D0F0000}"/>
    <cellStyle name="Feeder Field 2 2 2 37 2 4" xfId="10622" xr:uid="{00000000-0005-0000-0000-00009E0F0000}"/>
    <cellStyle name="Feeder Field 2 2 2 37 3" xfId="10623" xr:uid="{00000000-0005-0000-0000-00009F0F0000}"/>
    <cellStyle name="Feeder Field 2 2 2 37 4" xfId="10624" xr:uid="{00000000-0005-0000-0000-0000A00F0000}"/>
    <cellStyle name="Feeder Field 2 2 2 38" xfId="703" xr:uid="{00000000-0005-0000-0000-0000A10F0000}"/>
    <cellStyle name="Feeder Field 2 2 2 38 2" xfId="10625" xr:uid="{00000000-0005-0000-0000-0000A20F0000}"/>
    <cellStyle name="Feeder Field 2 2 2 38 2 2" xfId="10626" xr:uid="{00000000-0005-0000-0000-0000A30F0000}"/>
    <cellStyle name="Feeder Field 2 2 2 38 2 3" xfId="10627" xr:uid="{00000000-0005-0000-0000-0000A40F0000}"/>
    <cellStyle name="Feeder Field 2 2 2 38 2 4" xfId="10628" xr:uid="{00000000-0005-0000-0000-0000A50F0000}"/>
    <cellStyle name="Feeder Field 2 2 2 38 3" xfId="10629" xr:uid="{00000000-0005-0000-0000-0000A60F0000}"/>
    <cellStyle name="Feeder Field 2 2 2 38 4" xfId="10630" xr:uid="{00000000-0005-0000-0000-0000A70F0000}"/>
    <cellStyle name="Feeder Field 2 2 2 39" xfId="704" xr:uid="{00000000-0005-0000-0000-0000A80F0000}"/>
    <cellStyle name="Feeder Field 2 2 2 39 2" xfId="10631" xr:uid="{00000000-0005-0000-0000-0000A90F0000}"/>
    <cellStyle name="Feeder Field 2 2 2 39 2 2" xfId="10632" xr:uid="{00000000-0005-0000-0000-0000AA0F0000}"/>
    <cellStyle name="Feeder Field 2 2 2 39 2 3" xfId="10633" xr:uid="{00000000-0005-0000-0000-0000AB0F0000}"/>
    <cellStyle name="Feeder Field 2 2 2 39 2 4" xfId="10634" xr:uid="{00000000-0005-0000-0000-0000AC0F0000}"/>
    <cellStyle name="Feeder Field 2 2 2 39 3" xfId="10635" xr:uid="{00000000-0005-0000-0000-0000AD0F0000}"/>
    <cellStyle name="Feeder Field 2 2 2 39 4" xfId="10636" xr:uid="{00000000-0005-0000-0000-0000AE0F0000}"/>
    <cellStyle name="Feeder Field 2 2 2 4" xfId="705" xr:uid="{00000000-0005-0000-0000-0000AF0F0000}"/>
    <cellStyle name="Feeder Field 2 2 2 4 2" xfId="10637" xr:uid="{00000000-0005-0000-0000-0000B00F0000}"/>
    <cellStyle name="Feeder Field 2 2 2 4 2 2" xfId="10638" xr:uid="{00000000-0005-0000-0000-0000B10F0000}"/>
    <cellStyle name="Feeder Field 2 2 2 4 2 3" xfId="10639" xr:uid="{00000000-0005-0000-0000-0000B20F0000}"/>
    <cellStyle name="Feeder Field 2 2 2 4 2 4" xfId="10640" xr:uid="{00000000-0005-0000-0000-0000B30F0000}"/>
    <cellStyle name="Feeder Field 2 2 2 4 3" xfId="10641" xr:uid="{00000000-0005-0000-0000-0000B40F0000}"/>
    <cellStyle name="Feeder Field 2 2 2 4 4" xfId="10642" xr:uid="{00000000-0005-0000-0000-0000B50F0000}"/>
    <cellStyle name="Feeder Field 2 2 2 40" xfId="706" xr:uid="{00000000-0005-0000-0000-0000B60F0000}"/>
    <cellStyle name="Feeder Field 2 2 2 40 2" xfId="10643" xr:uid="{00000000-0005-0000-0000-0000B70F0000}"/>
    <cellStyle name="Feeder Field 2 2 2 40 2 2" xfId="10644" xr:uid="{00000000-0005-0000-0000-0000B80F0000}"/>
    <cellStyle name="Feeder Field 2 2 2 40 2 3" xfId="10645" xr:uid="{00000000-0005-0000-0000-0000B90F0000}"/>
    <cellStyle name="Feeder Field 2 2 2 40 2 4" xfId="10646" xr:uid="{00000000-0005-0000-0000-0000BA0F0000}"/>
    <cellStyle name="Feeder Field 2 2 2 40 3" xfId="10647" xr:uid="{00000000-0005-0000-0000-0000BB0F0000}"/>
    <cellStyle name="Feeder Field 2 2 2 40 4" xfId="10648" xr:uid="{00000000-0005-0000-0000-0000BC0F0000}"/>
    <cellStyle name="Feeder Field 2 2 2 41" xfId="707" xr:uid="{00000000-0005-0000-0000-0000BD0F0000}"/>
    <cellStyle name="Feeder Field 2 2 2 41 2" xfId="10649" xr:uid="{00000000-0005-0000-0000-0000BE0F0000}"/>
    <cellStyle name="Feeder Field 2 2 2 41 2 2" xfId="10650" xr:uid="{00000000-0005-0000-0000-0000BF0F0000}"/>
    <cellStyle name="Feeder Field 2 2 2 41 2 3" xfId="10651" xr:uid="{00000000-0005-0000-0000-0000C00F0000}"/>
    <cellStyle name="Feeder Field 2 2 2 41 2 4" xfId="10652" xr:uid="{00000000-0005-0000-0000-0000C10F0000}"/>
    <cellStyle name="Feeder Field 2 2 2 41 3" xfId="10653" xr:uid="{00000000-0005-0000-0000-0000C20F0000}"/>
    <cellStyle name="Feeder Field 2 2 2 41 4" xfId="10654" xr:uid="{00000000-0005-0000-0000-0000C30F0000}"/>
    <cellStyle name="Feeder Field 2 2 2 42" xfId="708" xr:uid="{00000000-0005-0000-0000-0000C40F0000}"/>
    <cellStyle name="Feeder Field 2 2 2 42 2" xfId="10655" xr:uid="{00000000-0005-0000-0000-0000C50F0000}"/>
    <cellStyle name="Feeder Field 2 2 2 42 2 2" xfId="10656" xr:uid="{00000000-0005-0000-0000-0000C60F0000}"/>
    <cellStyle name="Feeder Field 2 2 2 42 2 3" xfId="10657" xr:uid="{00000000-0005-0000-0000-0000C70F0000}"/>
    <cellStyle name="Feeder Field 2 2 2 42 2 4" xfId="10658" xr:uid="{00000000-0005-0000-0000-0000C80F0000}"/>
    <cellStyle name="Feeder Field 2 2 2 42 3" xfId="10659" xr:uid="{00000000-0005-0000-0000-0000C90F0000}"/>
    <cellStyle name="Feeder Field 2 2 2 42 4" xfId="10660" xr:uid="{00000000-0005-0000-0000-0000CA0F0000}"/>
    <cellStyle name="Feeder Field 2 2 2 43" xfId="709" xr:uid="{00000000-0005-0000-0000-0000CB0F0000}"/>
    <cellStyle name="Feeder Field 2 2 2 43 2" xfId="10661" xr:uid="{00000000-0005-0000-0000-0000CC0F0000}"/>
    <cellStyle name="Feeder Field 2 2 2 43 2 2" xfId="10662" xr:uid="{00000000-0005-0000-0000-0000CD0F0000}"/>
    <cellStyle name="Feeder Field 2 2 2 43 2 3" xfId="10663" xr:uid="{00000000-0005-0000-0000-0000CE0F0000}"/>
    <cellStyle name="Feeder Field 2 2 2 43 2 4" xfId="10664" xr:uid="{00000000-0005-0000-0000-0000CF0F0000}"/>
    <cellStyle name="Feeder Field 2 2 2 43 3" xfId="10665" xr:uid="{00000000-0005-0000-0000-0000D00F0000}"/>
    <cellStyle name="Feeder Field 2 2 2 43 4" xfId="10666" xr:uid="{00000000-0005-0000-0000-0000D10F0000}"/>
    <cellStyle name="Feeder Field 2 2 2 44" xfId="710" xr:uid="{00000000-0005-0000-0000-0000D20F0000}"/>
    <cellStyle name="Feeder Field 2 2 2 44 2" xfId="10667" xr:uid="{00000000-0005-0000-0000-0000D30F0000}"/>
    <cellStyle name="Feeder Field 2 2 2 44 2 2" xfId="10668" xr:uid="{00000000-0005-0000-0000-0000D40F0000}"/>
    <cellStyle name="Feeder Field 2 2 2 44 2 3" xfId="10669" xr:uid="{00000000-0005-0000-0000-0000D50F0000}"/>
    <cellStyle name="Feeder Field 2 2 2 44 2 4" xfId="10670" xr:uid="{00000000-0005-0000-0000-0000D60F0000}"/>
    <cellStyle name="Feeder Field 2 2 2 44 3" xfId="10671" xr:uid="{00000000-0005-0000-0000-0000D70F0000}"/>
    <cellStyle name="Feeder Field 2 2 2 44 4" xfId="10672" xr:uid="{00000000-0005-0000-0000-0000D80F0000}"/>
    <cellStyle name="Feeder Field 2 2 2 45" xfId="10673" xr:uid="{00000000-0005-0000-0000-0000D90F0000}"/>
    <cellStyle name="Feeder Field 2 2 2 45 2" xfId="10674" xr:uid="{00000000-0005-0000-0000-0000DA0F0000}"/>
    <cellStyle name="Feeder Field 2 2 2 45 3" xfId="10675" xr:uid="{00000000-0005-0000-0000-0000DB0F0000}"/>
    <cellStyle name="Feeder Field 2 2 2 45 4" xfId="10676" xr:uid="{00000000-0005-0000-0000-0000DC0F0000}"/>
    <cellStyle name="Feeder Field 2 2 2 46" xfId="10677" xr:uid="{00000000-0005-0000-0000-0000DD0F0000}"/>
    <cellStyle name="Feeder Field 2 2 2 46 2" xfId="10678" xr:uid="{00000000-0005-0000-0000-0000DE0F0000}"/>
    <cellStyle name="Feeder Field 2 2 2 46 3" xfId="10679" xr:uid="{00000000-0005-0000-0000-0000DF0F0000}"/>
    <cellStyle name="Feeder Field 2 2 2 46 4" xfId="10680" xr:uid="{00000000-0005-0000-0000-0000E00F0000}"/>
    <cellStyle name="Feeder Field 2 2 2 47" xfId="10681" xr:uid="{00000000-0005-0000-0000-0000E10F0000}"/>
    <cellStyle name="Feeder Field 2 2 2 48" xfId="10682" xr:uid="{00000000-0005-0000-0000-0000E20F0000}"/>
    <cellStyle name="Feeder Field 2 2 2 5" xfId="711" xr:uid="{00000000-0005-0000-0000-0000E30F0000}"/>
    <cellStyle name="Feeder Field 2 2 2 5 2" xfId="10683" xr:uid="{00000000-0005-0000-0000-0000E40F0000}"/>
    <cellStyle name="Feeder Field 2 2 2 5 2 2" xfId="10684" xr:uid="{00000000-0005-0000-0000-0000E50F0000}"/>
    <cellStyle name="Feeder Field 2 2 2 5 2 3" xfId="10685" xr:uid="{00000000-0005-0000-0000-0000E60F0000}"/>
    <cellStyle name="Feeder Field 2 2 2 5 2 4" xfId="10686" xr:uid="{00000000-0005-0000-0000-0000E70F0000}"/>
    <cellStyle name="Feeder Field 2 2 2 5 3" xfId="10687" xr:uid="{00000000-0005-0000-0000-0000E80F0000}"/>
    <cellStyle name="Feeder Field 2 2 2 5 4" xfId="10688" xr:uid="{00000000-0005-0000-0000-0000E90F0000}"/>
    <cellStyle name="Feeder Field 2 2 2 6" xfId="712" xr:uid="{00000000-0005-0000-0000-0000EA0F0000}"/>
    <cellStyle name="Feeder Field 2 2 2 6 2" xfId="10689" xr:uid="{00000000-0005-0000-0000-0000EB0F0000}"/>
    <cellStyle name="Feeder Field 2 2 2 6 2 2" xfId="10690" xr:uid="{00000000-0005-0000-0000-0000EC0F0000}"/>
    <cellStyle name="Feeder Field 2 2 2 6 2 3" xfId="10691" xr:uid="{00000000-0005-0000-0000-0000ED0F0000}"/>
    <cellStyle name="Feeder Field 2 2 2 6 2 4" xfId="10692" xr:uid="{00000000-0005-0000-0000-0000EE0F0000}"/>
    <cellStyle name="Feeder Field 2 2 2 6 3" xfId="10693" xr:uid="{00000000-0005-0000-0000-0000EF0F0000}"/>
    <cellStyle name="Feeder Field 2 2 2 6 4" xfId="10694" xr:uid="{00000000-0005-0000-0000-0000F00F0000}"/>
    <cellStyle name="Feeder Field 2 2 2 7" xfId="713" xr:uid="{00000000-0005-0000-0000-0000F10F0000}"/>
    <cellStyle name="Feeder Field 2 2 2 7 2" xfId="10695" xr:uid="{00000000-0005-0000-0000-0000F20F0000}"/>
    <cellStyle name="Feeder Field 2 2 2 7 2 2" xfId="10696" xr:uid="{00000000-0005-0000-0000-0000F30F0000}"/>
    <cellStyle name="Feeder Field 2 2 2 7 2 3" xfId="10697" xr:uid="{00000000-0005-0000-0000-0000F40F0000}"/>
    <cellStyle name="Feeder Field 2 2 2 7 2 4" xfId="10698" xr:uid="{00000000-0005-0000-0000-0000F50F0000}"/>
    <cellStyle name="Feeder Field 2 2 2 7 3" xfId="10699" xr:uid="{00000000-0005-0000-0000-0000F60F0000}"/>
    <cellStyle name="Feeder Field 2 2 2 7 4" xfId="10700" xr:uid="{00000000-0005-0000-0000-0000F70F0000}"/>
    <cellStyle name="Feeder Field 2 2 2 8" xfId="714" xr:uid="{00000000-0005-0000-0000-0000F80F0000}"/>
    <cellStyle name="Feeder Field 2 2 2 8 2" xfId="10701" xr:uid="{00000000-0005-0000-0000-0000F90F0000}"/>
    <cellStyle name="Feeder Field 2 2 2 8 2 2" xfId="10702" xr:uid="{00000000-0005-0000-0000-0000FA0F0000}"/>
    <cellStyle name="Feeder Field 2 2 2 8 2 3" xfId="10703" xr:uid="{00000000-0005-0000-0000-0000FB0F0000}"/>
    <cellStyle name="Feeder Field 2 2 2 8 2 4" xfId="10704" xr:uid="{00000000-0005-0000-0000-0000FC0F0000}"/>
    <cellStyle name="Feeder Field 2 2 2 8 3" xfId="10705" xr:uid="{00000000-0005-0000-0000-0000FD0F0000}"/>
    <cellStyle name="Feeder Field 2 2 2 8 4" xfId="10706" xr:uid="{00000000-0005-0000-0000-0000FE0F0000}"/>
    <cellStyle name="Feeder Field 2 2 2 9" xfId="715" xr:uid="{00000000-0005-0000-0000-0000FF0F0000}"/>
    <cellStyle name="Feeder Field 2 2 2 9 2" xfId="10707" xr:uid="{00000000-0005-0000-0000-000000100000}"/>
    <cellStyle name="Feeder Field 2 2 2 9 2 2" xfId="10708" xr:uid="{00000000-0005-0000-0000-000001100000}"/>
    <cellStyle name="Feeder Field 2 2 2 9 2 3" xfId="10709" xr:uid="{00000000-0005-0000-0000-000002100000}"/>
    <cellStyle name="Feeder Field 2 2 2 9 2 4" xfId="10710" xr:uid="{00000000-0005-0000-0000-000003100000}"/>
    <cellStyle name="Feeder Field 2 2 2 9 3" xfId="10711" xr:uid="{00000000-0005-0000-0000-000004100000}"/>
    <cellStyle name="Feeder Field 2 2 2 9 4" xfId="10712" xr:uid="{00000000-0005-0000-0000-000005100000}"/>
    <cellStyle name="Feeder Field 2 2 20" xfId="716" xr:uid="{00000000-0005-0000-0000-000006100000}"/>
    <cellStyle name="Feeder Field 2 2 20 2" xfId="10713" xr:uid="{00000000-0005-0000-0000-000007100000}"/>
    <cellStyle name="Feeder Field 2 2 20 2 2" xfId="10714" xr:uid="{00000000-0005-0000-0000-000008100000}"/>
    <cellStyle name="Feeder Field 2 2 20 2 3" xfId="10715" xr:uid="{00000000-0005-0000-0000-000009100000}"/>
    <cellStyle name="Feeder Field 2 2 20 2 4" xfId="10716" xr:uid="{00000000-0005-0000-0000-00000A100000}"/>
    <cellStyle name="Feeder Field 2 2 20 3" xfId="10717" xr:uid="{00000000-0005-0000-0000-00000B100000}"/>
    <cellStyle name="Feeder Field 2 2 20 4" xfId="10718" xr:uid="{00000000-0005-0000-0000-00000C100000}"/>
    <cellStyle name="Feeder Field 2 2 21" xfId="717" xr:uid="{00000000-0005-0000-0000-00000D100000}"/>
    <cellStyle name="Feeder Field 2 2 21 2" xfId="10719" xr:uid="{00000000-0005-0000-0000-00000E100000}"/>
    <cellStyle name="Feeder Field 2 2 21 2 2" xfId="10720" xr:uid="{00000000-0005-0000-0000-00000F100000}"/>
    <cellStyle name="Feeder Field 2 2 21 2 3" xfId="10721" xr:uid="{00000000-0005-0000-0000-000010100000}"/>
    <cellStyle name="Feeder Field 2 2 21 2 4" xfId="10722" xr:uid="{00000000-0005-0000-0000-000011100000}"/>
    <cellStyle name="Feeder Field 2 2 21 3" xfId="10723" xr:uid="{00000000-0005-0000-0000-000012100000}"/>
    <cellStyle name="Feeder Field 2 2 21 4" xfId="10724" xr:uid="{00000000-0005-0000-0000-000013100000}"/>
    <cellStyle name="Feeder Field 2 2 22" xfId="718" xr:uid="{00000000-0005-0000-0000-000014100000}"/>
    <cellStyle name="Feeder Field 2 2 22 2" xfId="10725" xr:uid="{00000000-0005-0000-0000-000015100000}"/>
    <cellStyle name="Feeder Field 2 2 22 2 2" xfId="10726" xr:uid="{00000000-0005-0000-0000-000016100000}"/>
    <cellStyle name="Feeder Field 2 2 22 2 3" xfId="10727" xr:uid="{00000000-0005-0000-0000-000017100000}"/>
    <cellStyle name="Feeder Field 2 2 22 2 4" xfId="10728" xr:uid="{00000000-0005-0000-0000-000018100000}"/>
    <cellStyle name="Feeder Field 2 2 22 3" xfId="10729" xr:uid="{00000000-0005-0000-0000-000019100000}"/>
    <cellStyle name="Feeder Field 2 2 22 4" xfId="10730" xr:uid="{00000000-0005-0000-0000-00001A100000}"/>
    <cellStyle name="Feeder Field 2 2 23" xfId="719" xr:uid="{00000000-0005-0000-0000-00001B100000}"/>
    <cellStyle name="Feeder Field 2 2 23 2" xfId="10731" xr:uid="{00000000-0005-0000-0000-00001C100000}"/>
    <cellStyle name="Feeder Field 2 2 23 2 2" xfId="10732" xr:uid="{00000000-0005-0000-0000-00001D100000}"/>
    <cellStyle name="Feeder Field 2 2 23 2 3" xfId="10733" xr:uid="{00000000-0005-0000-0000-00001E100000}"/>
    <cellStyle name="Feeder Field 2 2 23 2 4" xfId="10734" xr:uid="{00000000-0005-0000-0000-00001F100000}"/>
    <cellStyle name="Feeder Field 2 2 23 3" xfId="10735" xr:uid="{00000000-0005-0000-0000-000020100000}"/>
    <cellStyle name="Feeder Field 2 2 23 4" xfId="10736" xr:uid="{00000000-0005-0000-0000-000021100000}"/>
    <cellStyle name="Feeder Field 2 2 24" xfId="720" xr:uid="{00000000-0005-0000-0000-000022100000}"/>
    <cellStyle name="Feeder Field 2 2 24 2" xfId="10737" xr:uid="{00000000-0005-0000-0000-000023100000}"/>
    <cellStyle name="Feeder Field 2 2 24 2 2" xfId="10738" xr:uid="{00000000-0005-0000-0000-000024100000}"/>
    <cellStyle name="Feeder Field 2 2 24 2 3" xfId="10739" xr:uid="{00000000-0005-0000-0000-000025100000}"/>
    <cellStyle name="Feeder Field 2 2 24 2 4" xfId="10740" xr:uid="{00000000-0005-0000-0000-000026100000}"/>
    <cellStyle name="Feeder Field 2 2 24 3" xfId="10741" xr:uid="{00000000-0005-0000-0000-000027100000}"/>
    <cellStyle name="Feeder Field 2 2 24 4" xfId="10742" xr:uid="{00000000-0005-0000-0000-000028100000}"/>
    <cellStyle name="Feeder Field 2 2 25" xfId="721" xr:uid="{00000000-0005-0000-0000-000029100000}"/>
    <cellStyle name="Feeder Field 2 2 25 2" xfId="10743" xr:uid="{00000000-0005-0000-0000-00002A100000}"/>
    <cellStyle name="Feeder Field 2 2 25 2 2" xfId="10744" xr:uid="{00000000-0005-0000-0000-00002B100000}"/>
    <cellStyle name="Feeder Field 2 2 25 2 3" xfId="10745" xr:uid="{00000000-0005-0000-0000-00002C100000}"/>
    <cellStyle name="Feeder Field 2 2 25 2 4" xfId="10746" xr:uid="{00000000-0005-0000-0000-00002D100000}"/>
    <cellStyle name="Feeder Field 2 2 25 3" xfId="10747" xr:uid="{00000000-0005-0000-0000-00002E100000}"/>
    <cellStyle name="Feeder Field 2 2 25 4" xfId="10748" xr:uid="{00000000-0005-0000-0000-00002F100000}"/>
    <cellStyle name="Feeder Field 2 2 26" xfId="722" xr:uid="{00000000-0005-0000-0000-000030100000}"/>
    <cellStyle name="Feeder Field 2 2 26 2" xfId="10749" xr:uid="{00000000-0005-0000-0000-000031100000}"/>
    <cellStyle name="Feeder Field 2 2 26 2 2" xfId="10750" xr:uid="{00000000-0005-0000-0000-000032100000}"/>
    <cellStyle name="Feeder Field 2 2 26 2 3" xfId="10751" xr:uid="{00000000-0005-0000-0000-000033100000}"/>
    <cellStyle name="Feeder Field 2 2 26 2 4" xfId="10752" xr:uid="{00000000-0005-0000-0000-000034100000}"/>
    <cellStyle name="Feeder Field 2 2 26 3" xfId="10753" xr:uid="{00000000-0005-0000-0000-000035100000}"/>
    <cellStyle name="Feeder Field 2 2 26 4" xfId="10754" xr:uid="{00000000-0005-0000-0000-000036100000}"/>
    <cellStyle name="Feeder Field 2 2 27" xfId="723" xr:uid="{00000000-0005-0000-0000-000037100000}"/>
    <cellStyle name="Feeder Field 2 2 27 2" xfId="10755" xr:uid="{00000000-0005-0000-0000-000038100000}"/>
    <cellStyle name="Feeder Field 2 2 27 2 2" xfId="10756" xr:uid="{00000000-0005-0000-0000-000039100000}"/>
    <cellStyle name="Feeder Field 2 2 27 2 3" xfId="10757" xr:uid="{00000000-0005-0000-0000-00003A100000}"/>
    <cellStyle name="Feeder Field 2 2 27 2 4" xfId="10758" xr:uid="{00000000-0005-0000-0000-00003B100000}"/>
    <cellStyle name="Feeder Field 2 2 27 3" xfId="10759" xr:uid="{00000000-0005-0000-0000-00003C100000}"/>
    <cellStyle name="Feeder Field 2 2 27 4" xfId="10760" xr:uid="{00000000-0005-0000-0000-00003D100000}"/>
    <cellStyle name="Feeder Field 2 2 28" xfId="724" xr:uid="{00000000-0005-0000-0000-00003E100000}"/>
    <cellStyle name="Feeder Field 2 2 28 2" xfId="10761" xr:uid="{00000000-0005-0000-0000-00003F100000}"/>
    <cellStyle name="Feeder Field 2 2 28 2 2" xfId="10762" xr:uid="{00000000-0005-0000-0000-000040100000}"/>
    <cellStyle name="Feeder Field 2 2 28 2 3" xfId="10763" xr:uid="{00000000-0005-0000-0000-000041100000}"/>
    <cellStyle name="Feeder Field 2 2 28 2 4" xfId="10764" xr:uid="{00000000-0005-0000-0000-000042100000}"/>
    <cellStyle name="Feeder Field 2 2 28 3" xfId="10765" xr:uid="{00000000-0005-0000-0000-000043100000}"/>
    <cellStyle name="Feeder Field 2 2 28 4" xfId="10766" xr:uid="{00000000-0005-0000-0000-000044100000}"/>
    <cellStyle name="Feeder Field 2 2 29" xfId="725" xr:uid="{00000000-0005-0000-0000-000045100000}"/>
    <cellStyle name="Feeder Field 2 2 29 2" xfId="10767" xr:uid="{00000000-0005-0000-0000-000046100000}"/>
    <cellStyle name="Feeder Field 2 2 29 2 2" xfId="10768" xr:uid="{00000000-0005-0000-0000-000047100000}"/>
    <cellStyle name="Feeder Field 2 2 29 2 3" xfId="10769" xr:uid="{00000000-0005-0000-0000-000048100000}"/>
    <cellStyle name="Feeder Field 2 2 29 2 4" xfId="10770" xr:uid="{00000000-0005-0000-0000-000049100000}"/>
    <cellStyle name="Feeder Field 2 2 29 3" xfId="10771" xr:uid="{00000000-0005-0000-0000-00004A100000}"/>
    <cellStyle name="Feeder Field 2 2 29 4" xfId="10772" xr:uid="{00000000-0005-0000-0000-00004B100000}"/>
    <cellStyle name="Feeder Field 2 2 3" xfId="726" xr:uid="{00000000-0005-0000-0000-00004C100000}"/>
    <cellStyle name="Feeder Field 2 2 3 2" xfId="10773" xr:uid="{00000000-0005-0000-0000-00004D100000}"/>
    <cellStyle name="Feeder Field 2 2 3 2 2" xfId="10774" xr:uid="{00000000-0005-0000-0000-00004E100000}"/>
    <cellStyle name="Feeder Field 2 2 3 2 3" xfId="10775" xr:uid="{00000000-0005-0000-0000-00004F100000}"/>
    <cellStyle name="Feeder Field 2 2 3 2 4" xfId="10776" xr:uid="{00000000-0005-0000-0000-000050100000}"/>
    <cellStyle name="Feeder Field 2 2 3 3" xfId="10777" xr:uid="{00000000-0005-0000-0000-000051100000}"/>
    <cellStyle name="Feeder Field 2 2 3 4" xfId="10778" xr:uid="{00000000-0005-0000-0000-000052100000}"/>
    <cellStyle name="Feeder Field 2 2 30" xfId="727" xr:uid="{00000000-0005-0000-0000-000053100000}"/>
    <cellStyle name="Feeder Field 2 2 30 2" xfId="10779" xr:uid="{00000000-0005-0000-0000-000054100000}"/>
    <cellStyle name="Feeder Field 2 2 30 2 2" xfId="10780" xr:uid="{00000000-0005-0000-0000-000055100000}"/>
    <cellStyle name="Feeder Field 2 2 30 2 3" xfId="10781" xr:uid="{00000000-0005-0000-0000-000056100000}"/>
    <cellStyle name="Feeder Field 2 2 30 2 4" xfId="10782" xr:uid="{00000000-0005-0000-0000-000057100000}"/>
    <cellStyle name="Feeder Field 2 2 30 3" xfId="10783" xr:uid="{00000000-0005-0000-0000-000058100000}"/>
    <cellStyle name="Feeder Field 2 2 30 4" xfId="10784" xr:uid="{00000000-0005-0000-0000-000059100000}"/>
    <cellStyle name="Feeder Field 2 2 31" xfId="728" xr:uid="{00000000-0005-0000-0000-00005A100000}"/>
    <cellStyle name="Feeder Field 2 2 31 2" xfId="10785" xr:uid="{00000000-0005-0000-0000-00005B100000}"/>
    <cellStyle name="Feeder Field 2 2 31 2 2" xfId="10786" xr:uid="{00000000-0005-0000-0000-00005C100000}"/>
    <cellStyle name="Feeder Field 2 2 31 2 3" xfId="10787" xr:uid="{00000000-0005-0000-0000-00005D100000}"/>
    <cellStyle name="Feeder Field 2 2 31 2 4" xfId="10788" xr:uid="{00000000-0005-0000-0000-00005E100000}"/>
    <cellStyle name="Feeder Field 2 2 31 3" xfId="10789" xr:uid="{00000000-0005-0000-0000-00005F100000}"/>
    <cellStyle name="Feeder Field 2 2 31 4" xfId="10790" xr:uid="{00000000-0005-0000-0000-000060100000}"/>
    <cellStyle name="Feeder Field 2 2 32" xfId="729" xr:uid="{00000000-0005-0000-0000-000061100000}"/>
    <cellStyle name="Feeder Field 2 2 32 2" xfId="10791" xr:uid="{00000000-0005-0000-0000-000062100000}"/>
    <cellStyle name="Feeder Field 2 2 32 2 2" xfId="10792" xr:uid="{00000000-0005-0000-0000-000063100000}"/>
    <cellStyle name="Feeder Field 2 2 32 2 3" xfId="10793" xr:uid="{00000000-0005-0000-0000-000064100000}"/>
    <cellStyle name="Feeder Field 2 2 32 2 4" xfId="10794" xr:uid="{00000000-0005-0000-0000-000065100000}"/>
    <cellStyle name="Feeder Field 2 2 32 3" xfId="10795" xr:uid="{00000000-0005-0000-0000-000066100000}"/>
    <cellStyle name="Feeder Field 2 2 32 4" xfId="10796" xr:uid="{00000000-0005-0000-0000-000067100000}"/>
    <cellStyle name="Feeder Field 2 2 33" xfId="730" xr:uid="{00000000-0005-0000-0000-000068100000}"/>
    <cellStyle name="Feeder Field 2 2 33 2" xfId="10797" xr:uid="{00000000-0005-0000-0000-000069100000}"/>
    <cellStyle name="Feeder Field 2 2 33 2 2" xfId="10798" xr:uid="{00000000-0005-0000-0000-00006A100000}"/>
    <cellStyle name="Feeder Field 2 2 33 2 3" xfId="10799" xr:uid="{00000000-0005-0000-0000-00006B100000}"/>
    <cellStyle name="Feeder Field 2 2 33 2 4" xfId="10800" xr:uid="{00000000-0005-0000-0000-00006C100000}"/>
    <cellStyle name="Feeder Field 2 2 33 3" xfId="10801" xr:uid="{00000000-0005-0000-0000-00006D100000}"/>
    <cellStyle name="Feeder Field 2 2 33 4" xfId="10802" xr:uid="{00000000-0005-0000-0000-00006E100000}"/>
    <cellStyle name="Feeder Field 2 2 34" xfId="731" xr:uid="{00000000-0005-0000-0000-00006F100000}"/>
    <cellStyle name="Feeder Field 2 2 34 2" xfId="10803" xr:uid="{00000000-0005-0000-0000-000070100000}"/>
    <cellStyle name="Feeder Field 2 2 34 2 2" xfId="10804" xr:uid="{00000000-0005-0000-0000-000071100000}"/>
    <cellStyle name="Feeder Field 2 2 34 2 3" xfId="10805" xr:uid="{00000000-0005-0000-0000-000072100000}"/>
    <cellStyle name="Feeder Field 2 2 34 2 4" xfId="10806" xr:uid="{00000000-0005-0000-0000-000073100000}"/>
    <cellStyle name="Feeder Field 2 2 34 3" xfId="10807" xr:uid="{00000000-0005-0000-0000-000074100000}"/>
    <cellStyle name="Feeder Field 2 2 34 4" xfId="10808" xr:uid="{00000000-0005-0000-0000-000075100000}"/>
    <cellStyle name="Feeder Field 2 2 35" xfId="732" xr:uid="{00000000-0005-0000-0000-000076100000}"/>
    <cellStyle name="Feeder Field 2 2 35 2" xfId="10809" xr:uid="{00000000-0005-0000-0000-000077100000}"/>
    <cellStyle name="Feeder Field 2 2 35 2 2" xfId="10810" xr:uid="{00000000-0005-0000-0000-000078100000}"/>
    <cellStyle name="Feeder Field 2 2 35 2 3" xfId="10811" xr:uid="{00000000-0005-0000-0000-000079100000}"/>
    <cellStyle name="Feeder Field 2 2 35 2 4" xfId="10812" xr:uid="{00000000-0005-0000-0000-00007A100000}"/>
    <cellStyle name="Feeder Field 2 2 35 3" xfId="10813" xr:uid="{00000000-0005-0000-0000-00007B100000}"/>
    <cellStyle name="Feeder Field 2 2 35 4" xfId="10814" xr:uid="{00000000-0005-0000-0000-00007C100000}"/>
    <cellStyle name="Feeder Field 2 2 36" xfId="733" xr:uid="{00000000-0005-0000-0000-00007D100000}"/>
    <cellStyle name="Feeder Field 2 2 36 2" xfId="10815" xr:uid="{00000000-0005-0000-0000-00007E100000}"/>
    <cellStyle name="Feeder Field 2 2 36 2 2" xfId="10816" xr:uid="{00000000-0005-0000-0000-00007F100000}"/>
    <cellStyle name="Feeder Field 2 2 36 2 3" xfId="10817" xr:uid="{00000000-0005-0000-0000-000080100000}"/>
    <cellStyle name="Feeder Field 2 2 36 2 4" xfId="10818" xr:uid="{00000000-0005-0000-0000-000081100000}"/>
    <cellStyle name="Feeder Field 2 2 36 3" xfId="10819" xr:uid="{00000000-0005-0000-0000-000082100000}"/>
    <cellStyle name="Feeder Field 2 2 36 4" xfId="10820" xr:uid="{00000000-0005-0000-0000-000083100000}"/>
    <cellStyle name="Feeder Field 2 2 37" xfId="734" xr:uid="{00000000-0005-0000-0000-000084100000}"/>
    <cellStyle name="Feeder Field 2 2 37 2" xfId="10821" xr:uid="{00000000-0005-0000-0000-000085100000}"/>
    <cellStyle name="Feeder Field 2 2 37 2 2" xfId="10822" xr:uid="{00000000-0005-0000-0000-000086100000}"/>
    <cellStyle name="Feeder Field 2 2 37 2 3" xfId="10823" xr:uid="{00000000-0005-0000-0000-000087100000}"/>
    <cellStyle name="Feeder Field 2 2 37 2 4" xfId="10824" xr:uid="{00000000-0005-0000-0000-000088100000}"/>
    <cellStyle name="Feeder Field 2 2 37 3" xfId="10825" xr:uid="{00000000-0005-0000-0000-000089100000}"/>
    <cellStyle name="Feeder Field 2 2 37 4" xfId="10826" xr:uid="{00000000-0005-0000-0000-00008A100000}"/>
    <cellStyle name="Feeder Field 2 2 38" xfId="735" xr:uid="{00000000-0005-0000-0000-00008B100000}"/>
    <cellStyle name="Feeder Field 2 2 38 2" xfId="10827" xr:uid="{00000000-0005-0000-0000-00008C100000}"/>
    <cellStyle name="Feeder Field 2 2 38 2 2" xfId="10828" xr:uid="{00000000-0005-0000-0000-00008D100000}"/>
    <cellStyle name="Feeder Field 2 2 38 2 3" xfId="10829" xr:uid="{00000000-0005-0000-0000-00008E100000}"/>
    <cellStyle name="Feeder Field 2 2 38 2 4" xfId="10830" xr:uid="{00000000-0005-0000-0000-00008F100000}"/>
    <cellStyle name="Feeder Field 2 2 38 3" xfId="10831" xr:uid="{00000000-0005-0000-0000-000090100000}"/>
    <cellStyle name="Feeder Field 2 2 38 4" xfId="10832" xr:uid="{00000000-0005-0000-0000-000091100000}"/>
    <cellStyle name="Feeder Field 2 2 39" xfId="736" xr:uid="{00000000-0005-0000-0000-000092100000}"/>
    <cellStyle name="Feeder Field 2 2 39 2" xfId="10833" xr:uid="{00000000-0005-0000-0000-000093100000}"/>
    <cellStyle name="Feeder Field 2 2 39 2 2" xfId="10834" xr:uid="{00000000-0005-0000-0000-000094100000}"/>
    <cellStyle name="Feeder Field 2 2 39 2 3" xfId="10835" xr:uid="{00000000-0005-0000-0000-000095100000}"/>
    <cellStyle name="Feeder Field 2 2 39 2 4" xfId="10836" xr:uid="{00000000-0005-0000-0000-000096100000}"/>
    <cellStyle name="Feeder Field 2 2 39 3" xfId="10837" xr:uid="{00000000-0005-0000-0000-000097100000}"/>
    <cellStyle name="Feeder Field 2 2 39 4" xfId="10838" xr:uid="{00000000-0005-0000-0000-000098100000}"/>
    <cellStyle name="Feeder Field 2 2 4" xfId="737" xr:uid="{00000000-0005-0000-0000-000099100000}"/>
    <cellStyle name="Feeder Field 2 2 4 2" xfId="10839" xr:uid="{00000000-0005-0000-0000-00009A100000}"/>
    <cellStyle name="Feeder Field 2 2 4 2 2" xfId="10840" xr:uid="{00000000-0005-0000-0000-00009B100000}"/>
    <cellStyle name="Feeder Field 2 2 4 2 3" xfId="10841" xr:uid="{00000000-0005-0000-0000-00009C100000}"/>
    <cellStyle name="Feeder Field 2 2 4 2 4" xfId="10842" xr:uid="{00000000-0005-0000-0000-00009D100000}"/>
    <cellStyle name="Feeder Field 2 2 4 3" xfId="10843" xr:uid="{00000000-0005-0000-0000-00009E100000}"/>
    <cellStyle name="Feeder Field 2 2 4 4" xfId="10844" xr:uid="{00000000-0005-0000-0000-00009F100000}"/>
    <cellStyle name="Feeder Field 2 2 40" xfId="738" xr:uid="{00000000-0005-0000-0000-0000A0100000}"/>
    <cellStyle name="Feeder Field 2 2 40 2" xfId="10845" xr:uid="{00000000-0005-0000-0000-0000A1100000}"/>
    <cellStyle name="Feeder Field 2 2 40 2 2" xfId="10846" xr:uid="{00000000-0005-0000-0000-0000A2100000}"/>
    <cellStyle name="Feeder Field 2 2 40 2 3" xfId="10847" xr:uid="{00000000-0005-0000-0000-0000A3100000}"/>
    <cellStyle name="Feeder Field 2 2 40 2 4" xfId="10848" xr:uid="{00000000-0005-0000-0000-0000A4100000}"/>
    <cellStyle name="Feeder Field 2 2 40 3" xfId="10849" xr:uid="{00000000-0005-0000-0000-0000A5100000}"/>
    <cellStyle name="Feeder Field 2 2 40 4" xfId="10850" xr:uid="{00000000-0005-0000-0000-0000A6100000}"/>
    <cellStyle name="Feeder Field 2 2 41" xfId="739" xr:uid="{00000000-0005-0000-0000-0000A7100000}"/>
    <cellStyle name="Feeder Field 2 2 41 2" xfId="10851" xr:uid="{00000000-0005-0000-0000-0000A8100000}"/>
    <cellStyle name="Feeder Field 2 2 41 2 2" xfId="10852" xr:uid="{00000000-0005-0000-0000-0000A9100000}"/>
    <cellStyle name="Feeder Field 2 2 41 2 3" xfId="10853" xr:uid="{00000000-0005-0000-0000-0000AA100000}"/>
    <cellStyle name="Feeder Field 2 2 41 2 4" xfId="10854" xr:uid="{00000000-0005-0000-0000-0000AB100000}"/>
    <cellStyle name="Feeder Field 2 2 41 3" xfId="10855" xr:uid="{00000000-0005-0000-0000-0000AC100000}"/>
    <cellStyle name="Feeder Field 2 2 41 4" xfId="10856" xr:uid="{00000000-0005-0000-0000-0000AD100000}"/>
    <cellStyle name="Feeder Field 2 2 42" xfId="740" xr:uid="{00000000-0005-0000-0000-0000AE100000}"/>
    <cellStyle name="Feeder Field 2 2 42 2" xfId="10857" xr:uid="{00000000-0005-0000-0000-0000AF100000}"/>
    <cellStyle name="Feeder Field 2 2 42 2 2" xfId="10858" xr:uid="{00000000-0005-0000-0000-0000B0100000}"/>
    <cellStyle name="Feeder Field 2 2 42 2 3" xfId="10859" xr:uid="{00000000-0005-0000-0000-0000B1100000}"/>
    <cellStyle name="Feeder Field 2 2 42 2 4" xfId="10860" xr:uid="{00000000-0005-0000-0000-0000B2100000}"/>
    <cellStyle name="Feeder Field 2 2 42 3" xfId="10861" xr:uid="{00000000-0005-0000-0000-0000B3100000}"/>
    <cellStyle name="Feeder Field 2 2 42 4" xfId="10862" xr:uid="{00000000-0005-0000-0000-0000B4100000}"/>
    <cellStyle name="Feeder Field 2 2 43" xfId="741" xr:uid="{00000000-0005-0000-0000-0000B5100000}"/>
    <cellStyle name="Feeder Field 2 2 43 2" xfId="10863" xr:uid="{00000000-0005-0000-0000-0000B6100000}"/>
    <cellStyle name="Feeder Field 2 2 43 2 2" xfId="10864" xr:uid="{00000000-0005-0000-0000-0000B7100000}"/>
    <cellStyle name="Feeder Field 2 2 43 2 3" xfId="10865" xr:uid="{00000000-0005-0000-0000-0000B8100000}"/>
    <cellStyle name="Feeder Field 2 2 43 2 4" xfId="10866" xr:uid="{00000000-0005-0000-0000-0000B9100000}"/>
    <cellStyle name="Feeder Field 2 2 43 3" xfId="10867" xr:uid="{00000000-0005-0000-0000-0000BA100000}"/>
    <cellStyle name="Feeder Field 2 2 43 4" xfId="10868" xr:uid="{00000000-0005-0000-0000-0000BB100000}"/>
    <cellStyle name="Feeder Field 2 2 44" xfId="742" xr:uid="{00000000-0005-0000-0000-0000BC100000}"/>
    <cellStyle name="Feeder Field 2 2 44 2" xfId="10869" xr:uid="{00000000-0005-0000-0000-0000BD100000}"/>
    <cellStyle name="Feeder Field 2 2 44 2 2" xfId="10870" xr:uid="{00000000-0005-0000-0000-0000BE100000}"/>
    <cellStyle name="Feeder Field 2 2 44 2 3" xfId="10871" xr:uid="{00000000-0005-0000-0000-0000BF100000}"/>
    <cellStyle name="Feeder Field 2 2 44 2 4" xfId="10872" xr:uid="{00000000-0005-0000-0000-0000C0100000}"/>
    <cellStyle name="Feeder Field 2 2 44 3" xfId="10873" xr:uid="{00000000-0005-0000-0000-0000C1100000}"/>
    <cellStyle name="Feeder Field 2 2 44 4" xfId="10874" xr:uid="{00000000-0005-0000-0000-0000C2100000}"/>
    <cellStyle name="Feeder Field 2 2 45" xfId="10875" xr:uid="{00000000-0005-0000-0000-0000C3100000}"/>
    <cellStyle name="Feeder Field 2 2 45 2" xfId="10876" xr:uid="{00000000-0005-0000-0000-0000C4100000}"/>
    <cellStyle name="Feeder Field 2 2 45 3" xfId="10877" xr:uid="{00000000-0005-0000-0000-0000C5100000}"/>
    <cellStyle name="Feeder Field 2 2 45 4" xfId="10878" xr:uid="{00000000-0005-0000-0000-0000C6100000}"/>
    <cellStyle name="Feeder Field 2 2 46" xfId="10879" xr:uid="{00000000-0005-0000-0000-0000C7100000}"/>
    <cellStyle name="Feeder Field 2 2 47" xfId="10880" xr:uid="{00000000-0005-0000-0000-0000C8100000}"/>
    <cellStyle name="Feeder Field 2 2 5" xfId="743" xr:uid="{00000000-0005-0000-0000-0000C9100000}"/>
    <cellStyle name="Feeder Field 2 2 5 2" xfId="10881" xr:uid="{00000000-0005-0000-0000-0000CA100000}"/>
    <cellStyle name="Feeder Field 2 2 5 2 2" xfId="10882" xr:uid="{00000000-0005-0000-0000-0000CB100000}"/>
    <cellStyle name="Feeder Field 2 2 5 2 3" xfId="10883" xr:uid="{00000000-0005-0000-0000-0000CC100000}"/>
    <cellStyle name="Feeder Field 2 2 5 2 4" xfId="10884" xr:uid="{00000000-0005-0000-0000-0000CD100000}"/>
    <cellStyle name="Feeder Field 2 2 5 3" xfId="10885" xr:uid="{00000000-0005-0000-0000-0000CE100000}"/>
    <cellStyle name="Feeder Field 2 2 5 4" xfId="10886" xr:uid="{00000000-0005-0000-0000-0000CF100000}"/>
    <cellStyle name="Feeder Field 2 2 6" xfId="744" xr:uid="{00000000-0005-0000-0000-0000D0100000}"/>
    <cellStyle name="Feeder Field 2 2 6 2" xfId="10887" xr:uid="{00000000-0005-0000-0000-0000D1100000}"/>
    <cellStyle name="Feeder Field 2 2 6 2 2" xfId="10888" xr:uid="{00000000-0005-0000-0000-0000D2100000}"/>
    <cellStyle name="Feeder Field 2 2 6 2 3" xfId="10889" xr:uid="{00000000-0005-0000-0000-0000D3100000}"/>
    <cellStyle name="Feeder Field 2 2 6 2 4" xfId="10890" xr:uid="{00000000-0005-0000-0000-0000D4100000}"/>
    <cellStyle name="Feeder Field 2 2 6 3" xfId="10891" xr:uid="{00000000-0005-0000-0000-0000D5100000}"/>
    <cellStyle name="Feeder Field 2 2 6 4" xfId="10892" xr:uid="{00000000-0005-0000-0000-0000D6100000}"/>
    <cellStyle name="Feeder Field 2 2 7" xfId="745" xr:uid="{00000000-0005-0000-0000-0000D7100000}"/>
    <cellStyle name="Feeder Field 2 2 7 2" xfId="10893" xr:uid="{00000000-0005-0000-0000-0000D8100000}"/>
    <cellStyle name="Feeder Field 2 2 7 2 2" xfId="10894" xr:uid="{00000000-0005-0000-0000-0000D9100000}"/>
    <cellStyle name="Feeder Field 2 2 7 2 3" xfId="10895" xr:uid="{00000000-0005-0000-0000-0000DA100000}"/>
    <cellStyle name="Feeder Field 2 2 7 2 4" xfId="10896" xr:uid="{00000000-0005-0000-0000-0000DB100000}"/>
    <cellStyle name="Feeder Field 2 2 7 3" xfId="10897" xr:uid="{00000000-0005-0000-0000-0000DC100000}"/>
    <cellStyle name="Feeder Field 2 2 7 4" xfId="10898" xr:uid="{00000000-0005-0000-0000-0000DD100000}"/>
    <cellStyle name="Feeder Field 2 2 8" xfId="746" xr:uid="{00000000-0005-0000-0000-0000DE100000}"/>
    <cellStyle name="Feeder Field 2 2 8 2" xfId="10899" xr:uid="{00000000-0005-0000-0000-0000DF100000}"/>
    <cellStyle name="Feeder Field 2 2 8 2 2" xfId="10900" xr:uid="{00000000-0005-0000-0000-0000E0100000}"/>
    <cellStyle name="Feeder Field 2 2 8 2 3" xfId="10901" xr:uid="{00000000-0005-0000-0000-0000E1100000}"/>
    <cellStyle name="Feeder Field 2 2 8 2 4" xfId="10902" xr:uid="{00000000-0005-0000-0000-0000E2100000}"/>
    <cellStyle name="Feeder Field 2 2 8 3" xfId="10903" xr:uid="{00000000-0005-0000-0000-0000E3100000}"/>
    <cellStyle name="Feeder Field 2 2 8 4" xfId="10904" xr:uid="{00000000-0005-0000-0000-0000E4100000}"/>
    <cellStyle name="Feeder Field 2 2 9" xfId="747" xr:uid="{00000000-0005-0000-0000-0000E5100000}"/>
    <cellStyle name="Feeder Field 2 2 9 2" xfId="10905" xr:uid="{00000000-0005-0000-0000-0000E6100000}"/>
    <cellStyle name="Feeder Field 2 2 9 2 2" xfId="10906" xr:uid="{00000000-0005-0000-0000-0000E7100000}"/>
    <cellStyle name="Feeder Field 2 2 9 2 3" xfId="10907" xr:uid="{00000000-0005-0000-0000-0000E8100000}"/>
    <cellStyle name="Feeder Field 2 2 9 2 4" xfId="10908" xr:uid="{00000000-0005-0000-0000-0000E9100000}"/>
    <cellStyle name="Feeder Field 2 2 9 3" xfId="10909" xr:uid="{00000000-0005-0000-0000-0000EA100000}"/>
    <cellStyle name="Feeder Field 2 2 9 4" xfId="10910" xr:uid="{00000000-0005-0000-0000-0000EB100000}"/>
    <cellStyle name="Feeder Field 2 3" xfId="748" xr:uid="{00000000-0005-0000-0000-0000EC100000}"/>
    <cellStyle name="Feeder Field 2 3 10" xfId="749" xr:uid="{00000000-0005-0000-0000-0000ED100000}"/>
    <cellStyle name="Feeder Field 2 3 10 2" xfId="10911" xr:uid="{00000000-0005-0000-0000-0000EE100000}"/>
    <cellStyle name="Feeder Field 2 3 10 2 2" xfId="10912" xr:uid="{00000000-0005-0000-0000-0000EF100000}"/>
    <cellStyle name="Feeder Field 2 3 10 2 3" xfId="10913" xr:uid="{00000000-0005-0000-0000-0000F0100000}"/>
    <cellStyle name="Feeder Field 2 3 10 2 4" xfId="10914" xr:uid="{00000000-0005-0000-0000-0000F1100000}"/>
    <cellStyle name="Feeder Field 2 3 10 3" xfId="10915" xr:uid="{00000000-0005-0000-0000-0000F2100000}"/>
    <cellStyle name="Feeder Field 2 3 10 4" xfId="10916" xr:uid="{00000000-0005-0000-0000-0000F3100000}"/>
    <cellStyle name="Feeder Field 2 3 11" xfId="750" xr:uid="{00000000-0005-0000-0000-0000F4100000}"/>
    <cellStyle name="Feeder Field 2 3 11 2" xfId="10917" xr:uid="{00000000-0005-0000-0000-0000F5100000}"/>
    <cellStyle name="Feeder Field 2 3 11 2 2" xfId="10918" xr:uid="{00000000-0005-0000-0000-0000F6100000}"/>
    <cellStyle name="Feeder Field 2 3 11 2 3" xfId="10919" xr:uid="{00000000-0005-0000-0000-0000F7100000}"/>
    <cellStyle name="Feeder Field 2 3 11 2 4" xfId="10920" xr:uid="{00000000-0005-0000-0000-0000F8100000}"/>
    <cellStyle name="Feeder Field 2 3 11 3" xfId="10921" xr:uid="{00000000-0005-0000-0000-0000F9100000}"/>
    <cellStyle name="Feeder Field 2 3 11 4" xfId="10922" xr:uid="{00000000-0005-0000-0000-0000FA100000}"/>
    <cellStyle name="Feeder Field 2 3 12" xfId="751" xr:uid="{00000000-0005-0000-0000-0000FB100000}"/>
    <cellStyle name="Feeder Field 2 3 12 2" xfId="10923" xr:uid="{00000000-0005-0000-0000-0000FC100000}"/>
    <cellStyle name="Feeder Field 2 3 12 2 2" xfId="10924" xr:uid="{00000000-0005-0000-0000-0000FD100000}"/>
    <cellStyle name="Feeder Field 2 3 12 2 3" xfId="10925" xr:uid="{00000000-0005-0000-0000-0000FE100000}"/>
    <cellStyle name="Feeder Field 2 3 12 2 4" xfId="10926" xr:uid="{00000000-0005-0000-0000-0000FF100000}"/>
    <cellStyle name="Feeder Field 2 3 12 3" xfId="10927" xr:uid="{00000000-0005-0000-0000-000000110000}"/>
    <cellStyle name="Feeder Field 2 3 12 4" xfId="10928" xr:uid="{00000000-0005-0000-0000-000001110000}"/>
    <cellStyle name="Feeder Field 2 3 13" xfId="752" xr:uid="{00000000-0005-0000-0000-000002110000}"/>
    <cellStyle name="Feeder Field 2 3 13 2" xfId="10929" xr:uid="{00000000-0005-0000-0000-000003110000}"/>
    <cellStyle name="Feeder Field 2 3 13 2 2" xfId="10930" xr:uid="{00000000-0005-0000-0000-000004110000}"/>
    <cellStyle name="Feeder Field 2 3 13 2 3" xfId="10931" xr:uid="{00000000-0005-0000-0000-000005110000}"/>
    <cellStyle name="Feeder Field 2 3 13 2 4" xfId="10932" xr:uid="{00000000-0005-0000-0000-000006110000}"/>
    <cellStyle name="Feeder Field 2 3 13 3" xfId="10933" xr:uid="{00000000-0005-0000-0000-000007110000}"/>
    <cellStyle name="Feeder Field 2 3 13 4" xfId="10934" xr:uid="{00000000-0005-0000-0000-000008110000}"/>
    <cellStyle name="Feeder Field 2 3 14" xfId="753" xr:uid="{00000000-0005-0000-0000-000009110000}"/>
    <cellStyle name="Feeder Field 2 3 14 2" xfId="10935" xr:uid="{00000000-0005-0000-0000-00000A110000}"/>
    <cellStyle name="Feeder Field 2 3 14 2 2" xfId="10936" xr:uid="{00000000-0005-0000-0000-00000B110000}"/>
    <cellStyle name="Feeder Field 2 3 14 2 3" xfId="10937" xr:uid="{00000000-0005-0000-0000-00000C110000}"/>
    <cellStyle name="Feeder Field 2 3 14 2 4" xfId="10938" xr:uid="{00000000-0005-0000-0000-00000D110000}"/>
    <cellStyle name="Feeder Field 2 3 14 3" xfId="10939" xr:uid="{00000000-0005-0000-0000-00000E110000}"/>
    <cellStyle name="Feeder Field 2 3 14 4" xfId="10940" xr:uid="{00000000-0005-0000-0000-00000F110000}"/>
    <cellStyle name="Feeder Field 2 3 15" xfId="754" xr:uid="{00000000-0005-0000-0000-000010110000}"/>
    <cellStyle name="Feeder Field 2 3 15 2" xfId="10941" xr:uid="{00000000-0005-0000-0000-000011110000}"/>
    <cellStyle name="Feeder Field 2 3 15 2 2" xfId="10942" xr:uid="{00000000-0005-0000-0000-000012110000}"/>
    <cellStyle name="Feeder Field 2 3 15 2 3" xfId="10943" xr:uid="{00000000-0005-0000-0000-000013110000}"/>
    <cellStyle name="Feeder Field 2 3 15 2 4" xfId="10944" xr:uid="{00000000-0005-0000-0000-000014110000}"/>
    <cellStyle name="Feeder Field 2 3 15 3" xfId="10945" xr:uid="{00000000-0005-0000-0000-000015110000}"/>
    <cellStyle name="Feeder Field 2 3 15 4" xfId="10946" xr:uid="{00000000-0005-0000-0000-000016110000}"/>
    <cellStyle name="Feeder Field 2 3 16" xfId="755" xr:uid="{00000000-0005-0000-0000-000017110000}"/>
    <cellStyle name="Feeder Field 2 3 16 2" xfId="10947" xr:uid="{00000000-0005-0000-0000-000018110000}"/>
    <cellStyle name="Feeder Field 2 3 16 2 2" xfId="10948" xr:uid="{00000000-0005-0000-0000-000019110000}"/>
    <cellStyle name="Feeder Field 2 3 16 2 3" xfId="10949" xr:uid="{00000000-0005-0000-0000-00001A110000}"/>
    <cellStyle name="Feeder Field 2 3 16 2 4" xfId="10950" xr:uid="{00000000-0005-0000-0000-00001B110000}"/>
    <cellStyle name="Feeder Field 2 3 16 3" xfId="10951" xr:uid="{00000000-0005-0000-0000-00001C110000}"/>
    <cellStyle name="Feeder Field 2 3 16 4" xfId="10952" xr:uid="{00000000-0005-0000-0000-00001D110000}"/>
    <cellStyle name="Feeder Field 2 3 17" xfId="756" xr:uid="{00000000-0005-0000-0000-00001E110000}"/>
    <cellStyle name="Feeder Field 2 3 17 2" xfId="10953" xr:uid="{00000000-0005-0000-0000-00001F110000}"/>
    <cellStyle name="Feeder Field 2 3 17 2 2" xfId="10954" xr:uid="{00000000-0005-0000-0000-000020110000}"/>
    <cellStyle name="Feeder Field 2 3 17 2 3" xfId="10955" xr:uid="{00000000-0005-0000-0000-000021110000}"/>
    <cellStyle name="Feeder Field 2 3 17 2 4" xfId="10956" xr:uid="{00000000-0005-0000-0000-000022110000}"/>
    <cellStyle name="Feeder Field 2 3 17 3" xfId="10957" xr:uid="{00000000-0005-0000-0000-000023110000}"/>
    <cellStyle name="Feeder Field 2 3 17 4" xfId="10958" xr:uid="{00000000-0005-0000-0000-000024110000}"/>
    <cellStyle name="Feeder Field 2 3 18" xfId="757" xr:uid="{00000000-0005-0000-0000-000025110000}"/>
    <cellStyle name="Feeder Field 2 3 18 2" xfId="10959" xr:uid="{00000000-0005-0000-0000-000026110000}"/>
    <cellStyle name="Feeder Field 2 3 18 2 2" xfId="10960" xr:uid="{00000000-0005-0000-0000-000027110000}"/>
    <cellStyle name="Feeder Field 2 3 18 2 3" xfId="10961" xr:uid="{00000000-0005-0000-0000-000028110000}"/>
    <cellStyle name="Feeder Field 2 3 18 2 4" xfId="10962" xr:uid="{00000000-0005-0000-0000-000029110000}"/>
    <cellStyle name="Feeder Field 2 3 18 3" xfId="10963" xr:uid="{00000000-0005-0000-0000-00002A110000}"/>
    <cellStyle name="Feeder Field 2 3 18 4" xfId="10964" xr:uid="{00000000-0005-0000-0000-00002B110000}"/>
    <cellStyle name="Feeder Field 2 3 19" xfId="758" xr:uid="{00000000-0005-0000-0000-00002C110000}"/>
    <cellStyle name="Feeder Field 2 3 19 2" xfId="10965" xr:uid="{00000000-0005-0000-0000-00002D110000}"/>
    <cellStyle name="Feeder Field 2 3 19 2 2" xfId="10966" xr:uid="{00000000-0005-0000-0000-00002E110000}"/>
    <cellStyle name="Feeder Field 2 3 19 2 3" xfId="10967" xr:uid="{00000000-0005-0000-0000-00002F110000}"/>
    <cellStyle name="Feeder Field 2 3 19 2 4" xfId="10968" xr:uid="{00000000-0005-0000-0000-000030110000}"/>
    <cellStyle name="Feeder Field 2 3 19 3" xfId="10969" xr:uid="{00000000-0005-0000-0000-000031110000}"/>
    <cellStyle name="Feeder Field 2 3 19 4" xfId="10970" xr:uid="{00000000-0005-0000-0000-000032110000}"/>
    <cellStyle name="Feeder Field 2 3 2" xfId="759" xr:uid="{00000000-0005-0000-0000-000033110000}"/>
    <cellStyle name="Feeder Field 2 3 2 10" xfId="760" xr:uid="{00000000-0005-0000-0000-000034110000}"/>
    <cellStyle name="Feeder Field 2 3 2 10 2" xfId="10971" xr:uid="{00000000-0005-0000-0000-000035110000}"/>
    <cellStyle name="Feeder Field 2 3 2 10 2 2" xfId="10972" xr:uid="{00000000-0005-0000-0000-000036110000}"/>
    <cellStyle name="Feeder Field 2 3 2 10 2 3" xfId="10973" xr:uid="{00000000-0005-0000-0000-000037110000}"/>
    <cellStyle name="Feeder Field 2 3 2 10 2 4" xfId="10974" xr:uid="{00000000-0005-0000-0000-000038110000}"/>
    <cellStyle name="Feeder Field 2 3 2 10 3" xfId="10975" xr:uid="{00000000-0005-0000-0000-000039110000}"/>
    <cellStyle name="Feeder Field 2 3 2 10 4" xfId="10976" xr:uid="{00000000-0005-0000-0000-00003A110000}"/>
    <cellStyle name="Feeder Field 2 3 2 11" xfId="761" xr:uid="{00000000-0005-0000-0000-00003B110000}"/>
    <cellStyle name="Feeder Field 2 3 2 11 2" xfId="10977" xr:uid="{00000000-0005-0000-0000-00003C110000}"/>
    <cellStyle name="Feeder Field 2 3 2 11 2 2" xfId="10978" xr:uid="{00000000-0005-0000-0000-00003D110000}"/>
    <cellStyle name="Feeder Field 2 3 2 11 2 3" xfId="10979" xr:uid="{00000000-0005-0000-0000-00003E110000}"/>
    <cellStyle name="Feeder Field 2 3 2 11 2 4" xfId="10980" xr:uid="{00000000-0005-0000-0000-00003F110000}"/>
    <cellStyle name="Feeder Field 2 3 2 11 3" xfId="10981" xr:uid="{00000000-0005-0000-0000-000040110000}"/>
    <cellStyle name="Feeder Field 2 3 2 11 4" xfId="10982" xr:uid="{00000000-0005-0000-0000-000041110000}"/>
    <cellStyle name="Feeder Field 2 3 2 12" xfId="762" xr:uid="{00000000-0005-0000-0000-000042110000}"/>
    <cellStyle name="Feeder Field 2 3 2 12 2" xfId="10983" xr:uid="{00000000-0005-0000-0000-000043110000}"/>
    <cellStyle name="Feeder Field 2 3 2 12 2 2" xfId="10984" xr:uid="{00000000-0005-0000-0000-000044110000}"/>
    <cellStyle name="Feeder Field 2 3 2 12 2 3" xfId="10985" xr:uid="{00000000-0005-0000-0000-000045110000}"/>
    <cellStyle name="Feeder Field 2 3 2 12 2 4" xfId="10986" xr:uid="{00000000-0005-0000-0000-000046110000}"/>
    <cellStyle name="Feeder Field 2 3 2 12 3" xfId="10987" xr:uid="{00000000-0005-0000-0000-000047110000}"/>
    <cellStyle name="Feeder Field 2 3 2 12 4" xfId="10988" xr:uid="{00000000-0005-0000-0000-000048110000}"/>
    <cellStyle name="Feeder Field 2 3 2 13" xfId="763" xr:uid="{00000000-0005-0000-0000-000049110000}"/>
    <cellStyle name="Feeder Field 2 3 2 13 2" xfId="10989" xr:uid="{00000000-0005-0000-0000-00004A110000}"/>
    <cellStyle name="Feeder Field 2 3 2 13 2 2" xfId="10990" xr:uid="{00000000-0005-0000-0000-00004B110000}"/>
    <cellStyle name="Feeder Field 2 3 2 13 2 3" xfId="10991" xr:uid="{00000000-0005-0000-0000-00004C110000}"/>
    <cellStyle name="Feeder Field 2 3 2 13 2 4" xfId="10992" xr:uid="{00000000-0005-0000-0000-00004D110000}"/>
    <cellStyle name="Feeder Field 2 3 2 13 3" xfId="10993" xr:uid="{00000000-0005-0000-0000-00004E110000}"/>
    <cellStyle name="Feeder Field 2 3 2 13 4" xfId="10994" xr:uid="{00000000-0005-0000-0000-00004F110000}"/>
    <cellStyle name="Feeder Field 2 3 2 14" xfId="764" xr:uid="{00000000-0005-0000-0000-000050110000}"/>
    <cellStyle name="Feeder Field 2 3 2 14 2" xfId="10995" xr:uid="{00000000-0005-0000-0000-000051110000}"/>
    <cellStyle name="Feeder Field 2 3 2 14 2 2" xfId="10996" xr:uid="{00000000-0005-0000-0000-000052110000}"/>
    <cellStyle name="Feeder Field 2 3 2 14 2 3" xfId="10997" xr:uid="{00000000-0005-0000-0000-000053110000}"/>
    <cellStyle name="Feeder Field 2 3 2 14 2 4" xfId="10998" xr:uid="{00000000-0005-0000-0000-000054110000}"/>
    <cellStyle name="Feeder Field 2 3 2 14 3" xfId="10999" xr:uid="{00000000-0005-0000-0000-000055110000}"/>
    <cellStyle name="Feeder Field 2 3 2 14 4" xfId="11000" xr:uid="{00000000-0005-0000-0000-000056110000}"/>
    <cellStyle name="Feeder Field 2 3 2 15" xfId="765" xr:uid="{00000000-0005-0000-0000-000057110000}"/>
    <cellStyle name="Feeder Field 2 3 2 15 2" xfId="11001" xr:uid="{00000000-0005-0000-0000-000058110000}"/>
    <cellStyle name="Feeder Field 2 3 2 15 2 2" xfId="11002" xr:uid="{00000000-0005-0000-0000-000059110000}"/>
    <cellStyle name="Feeder Field 2 3 2 15 2 3" xfId="11003" xr:uid="{00000000-0005-0000-0000-00005A110000}"/>
    <cellStyle name="Feeder Field 2 3 2 15 2 4" xfId="11004" xr:uid="{00000000-0005-0000-0000-00005B110000}"/>
    <cellStyle name="Feeder Field 2 3 2 15 3" xfId="11005" xr:uid="{00000000-0005-0000-0000-00005C110000}"/>
    <cellStyle name="Feeder Field 2 3 2 15 4" xfId="11006" xr:uid="{00000000-0005-0000-0000-00005D110000}"/>
    <cellStyle name="Feeder Field 2 3 2 16" xfId="766" xr:uid="{00000000-0005-0000-0000-00005E110000}"/>
    <cellStyle name="Feeder Field 2 3 2 16 2" xfId="11007" xr:uid="{00000000-0005-0000-0000-00005F110000}"/>
    <cellStyle name="Feeder Field 2 3 2 16 2 2" xfId="11008" xr:uid="{00000000-0005-0000-0000-000060110000}"/>
    <cellStyle name="Feeder Field 2 3 2 16 2 3" xfId="11009" xr:uid="{00000000-0005-0000-0000-000061110000}"/>
    <cellStyle name="Feeder Field 2 3 2 16 2 4" xfId="11010" xr:uid="{00000000-0005-0000-0000-000062110000}"/>
    <cellStyle name="Feeder Field 2 3 2 16 3" xfId="11011" xr:uid="{00000000-0005-0000-0000-000063110000}"/>
    <cellStyle name="Feeder Field 2 3 2 16 4" xfId="11012" xr:uid="{00000000-0005-0000-0000-000064110000}"/>
    <cellStyle name="Feeder Field 2 3 2 17" xfId="767" xr:uid="{00000000-0005-0000-0000-000065110000}"/>
    <cellStyle name="Feeder Field 2 3 2 17 2" xfId="11013" xr:uid="{00000000-0005-0000-0000-000066110000}"/>
    <cellStyle name="Feeder Field 2 3 2 17 2 2" xfId="11014" xr:uid="{00000000-0005-0000-0000-000067110000}"/>
    <cellStyle name="Feeder Field 2 3 2 17 2 3" xfId="11015" xr:uid="{00000000-0005-0000-0000-000068110000}"/>
    <cellStyle name="Feeder Field 2 3 2 17 2 4" xfId="11016" xr:uid="{00000000-0005-0000-0000-000069110000}"/>
    <cellStyle name="Feeder Field 2 3 2 17 3" xfId="11017" xr:uid="{00000000-0005-0000-0000-00006A110000}"/>
    <cellStyle name="Feeder Field 2 3 2 17 4" xfId="11018" xr:uid="{00000000-0005-0000-0000-00006B110000}"/>
    <cellStyle name="Feeder Field 2 3 2 18" xfId="768" xr:uid="{00000000-0005-0000-0000-00006C110000}"/>
    <cellStyle name="Feeder Field 2 3 2 18 2" xfId="11019" xr:uid="{00000000-0005-0000-0000-00006D110000}"/>
    <cellStyle name="Feeder Field 2 3 2 18 2 2" xfId="11020" xr:uid="{00000000-0005-0000-0000-00006E110000}"/>
    <cellStyle name="Feeder Field 2 3 2 18 2 3" xfId="11021" xr:uid="{00000000-0005-0000-0000-00006F110000}"/>
    <cellStyle name="Feeder Field 2 3 2 18 2 4" xfId="11022" xr:uid="{00000000-0005-0000-0000-000070110000}"/>
    <cellStyle name="Feeder Field 2 3 2 18 3" xfId="11023" xr:uid="{00000000-0005-0000-0000-000071110000}"/>
    <cellStyle name="Feeder Field 2 3 2 18 4" xfId="11024" xr:uid="{00000000-0005-0000-0000-000072110000}"/>
    <cellStyle name="Feeder Field 2 3 2 19" xfId="769" xr:uid="{00000000-0005-0000-0000-000073110000}"/>
    <cellStyle name="Feeder Field 2 3 2 19 2" xfId="11025" xr:uid="{00000000-0005-0000-0000-000074110000}"/>
    <cellStyle name="Feeder Field 2 3 2 19 2 2" xfId="11026" xr:uid="{00000000-0005-0000-0000-000075110000}"/>
    <cellStyle name="Feeder Field 2 3 2 19 2 3" xfId="11027" xr:uid="{00000000-0005-0000-0000-000076110000}"/>
    <cellStyle name="Feeder Field 2 3 2 19 2 4" xfId="11028" xr:uid="{00000000-0005-0000-0000-000077110000}"/>
    <cellStyle name="Feeder Field 2 3 2 19 3" xfId="11029" xr:uid="{00000000-0005-0000-0000-000078110000}"/>
    <cellStyle name="Feeder Field 2 3 2 19 4" xfId="11030" xr:uid="{00000000-0005-0000-0000-000079110000}"/>
    <cellStyle name="Feeder Field 2 3 2 2" xfId="770" xr:uid="{00000000-0005-0000-0000-00007A110000}"/>
    <cellStyle name="Feeder Field 2 3 2 2 2" xfId="11031" xr:uid="{00000000-0005-0000-0000-00007B110000}"/>
    <cellStyle name="Feeder Field 2 3 2 2 2 2" xfId="11032" xr:uid="{00000000-0005-0000-0000-00007C110000}"/>
    <cellStyle name="Feeder Field 2 3 2 2 2 3" xfId="11033" xr:uid="{00000000-0005-0000-0000-00007D110000}"/>
    <cellStyle name="Feeder Field 2 3 2 2 2 4" xfId="11034" xr:uid="{00000000-0005-0000-0000-00007E110000}"/>
    <cellStyle name="Feeder Field 2 3 2 2 3" xfId="11035" xr:uid="{00000000-0005-0000-0000-00007F110000}"/>
    <cellStyle name="Feeder Field 2 3 2 2 4" xfId="11036" xr:uid="{00000000-0005-0000-0000-000080110000}"/>
    <cellStyle name="Feeder Field 2 3 2 20" xfId="771" xr:uid="{00000000-0005-0000-0000-000081110000}"/>
    <cellStyle name="Feeder Field 2 3 2 20 2" xfId="11037" xr:uid="{00000000-0005-0000-0000-000082110000}"/>
    <cellStyle name="Feeder Field 2 3 2 20 2 2" xfId="11038" xr:uid="{00000000-0005-0000-0000-000083110000}"/>
    <cellStyle name="Feeder Field 2 3 2 20 2 3" xfId="11039" xr:uid="{00000000-0005-0000-0000-000084110000}"/>
    <cellStyle name="Feeder Field 2 3 2 20 2 4" xfId="11040" xr:uid="{00000000-0005-0000-0000-000085110000}"/>
    <cellStyle name="Feeder Field 2 3 2 20 3" xfId="11041" xr:uid="{00000000-0005-0000-0000-000086110000}"/>
    <cellStyle name="Feeder Field 2 3 2 20 4" xfId="11042" xr:uid="{00000000-0005-0000-0000-000087110000}"/>
    <cellStyle name="Feeder Field 2 3 2 21" xfId="772" xr:uid="{00000000-0005-0000-0000-000088110000}"/>
    <cellStyle name="Feeder Field 2 3 2 21 2" xfId="11043" xr:uid="{00000000-0005-0000-0000-000089110000}"/>
    <cellStyle name="Feeder Field 2 3 2 21 2 2" xfId="11044" xr:uid="{00000000-0005-0000-0000-00008A110000}"/>
    <cellStyle name="Feeder Field 2 3 2 21 2 3" xfId="11045" xr:uid="{00000000-0005-0000-0000-00008B110000}"/>
    <cellStyle name="Feeder Field 2 3 2 21 2 4" xfId="11046" xr:uid="{00000000-0005-0000-0000-00008C110000}"/>
    <cellStyle name="Feeder Field 2 3 2 21 3" xfId="11047" xr:uid="{00000000-0005-0000-0000-00008D110000}"/>
    <cellStyle name="Feeder Field 2 3 2 21 4" xfId="11048" xr:uid="{00000000-0005-0000-0000-00008E110000}"/>
    <cellStyle name="Feeder Field 2 3 2 22" xfId="773" xr:uid="{00000000-0005-0000-0000-00008F110000}"/>
    <cellStyle name="Feeder Field 2 3 2 22 2" xfId="11049" xr:uid="{00000000-0005-0000-0000-000090110000}"/>
    <cellStyle name="Feeder Field 2 3 2 22 2 2" xfId="11050" xr:uid="{00000000-0005-0000-0000-000091110000}"/>
    <cellStyle name="Feeder Field 2 3 2 22 2 3" xfId="11051" xr:uid="{00000000-0005-0000-0000-000092110000}"/>
    <cellStyle name="Feeder Field 2 3 2 22 2 4" xfId="11052" xr:uid="{00000000-0005-0000-0000-000093110000}"/>
    <cellStyle name="Feeder Field 2 3 2 22 3" xfId="11053" xr:uid="{00000000-0005-0000-0000-000094110000}"/>
    <cellStyle name="Feeder Field 2 3 2 22 4" xfId="11054" xr:uid="{00000000-0005-0000-0000-000095110000}"/>
    <cellStyle name="Feeder Field 2 3 2 23" xfId="774" xr:uid="{00000000-0005-0000-0000-000096110000}"/>
    <cellStyle name="Feeder Field 2 3 2 23 2" xfId="11055" xr:uid="{00000000-0005-0000-0000-000097110000}"/>
    <cellStyle name="Feeder Field 2 3 2 23 2 2" xfId="11056" xr:uid="{00000000-0005-0000-0000-000098110000}"/>
    <cellStyle name="Feeder Field 2 3 2 23 2 3" xfId="11057" xr:uid="{00000000-0005-0000-0000-000099110000}"/>
    <cellStyle name="Feeder Field 2 3 2 23 2 4" xfId="11058" xr:uid="{00000000-0005-0000-0000-00009A110000}"/>
    <cellStyle name="Feeder Field 2 3 2 23 3" xfId="11059" xr:uid="{00000000-0005-0000-0000-00009B110000}"/>
    <cellStyle name="Feeder Field 2 3 2 23 4" xfId="11060" xr:uid="{00000000-0005-0000-0000-00009C110000}"/>
    <cellStyle name="Feeder Field 2 3 2 24" xfId="775" xr:uid="{00000000-0005-0000-0000-00009D110000}"/>
    <cellStyle name="Feeder Field 2 3 2 24 2" xfId="11061" xr:uid="{00000000-0005-0000-0000-00009E110000}"/>
    <cellStyle name="Feeder Field 2 3 2 24 2 2" xfId="11062" xr:uid="{00000000-0005-0000-0000-00009F110000}"/>
    <cellStyle name="Feeder Field 2 3 2 24 2 3" xfId="11063" xr:uid="{00000000-0005-0000-0000-0000A0110000}"/>
    <cellStyle name="Feeder Field 2 3 2 24 2 4" xfId="11064" xr:uid="{00000000-0005-0000-0000-0000A1110000}"/>
    <cellStyle name="Feeder Field 2 3 2 24 3" xfId="11065" xr:uid="{00000000-0005-0000-0000-0000A2110000}"/>
    <cellStyle name="Feeder Field 2 3 2 24 4" xfId="11066" xr:uid="{00000000-0005-0000-0000-0000A3110000}"/>
    <cellStyle name="Feeder Field 2 3 2 25" xfId="776" xr:uid="{00000000-0005-0000-0000-0000A4110000}"/>
    <cellStyle name="Feeder Field 2 3 2 25 2" xfId="11067" xr:uid="{00000000-0005-0000-0000-0000A5110000}"/>
    <cellStyle name="Feeder Field 2 3 2 25 2 2" xfId="11068" xr:uid="{00000000-0005-0000-0000-0000A6110000}"/>
    <cellStyle name="Feeder Field 2 3 2 25 2 3" xfId="11069" xr:uid="{00000000-0005-0000-0000-0000A7110000}"/>
    <cellStyle name="Feeder Field 2 3 2 25 2 4" xfId="11070" xr:uid="{00000000-0005-0000-0000-0000A8110000}"/>
    <cellStyle name="Feeder Field 2 3 2 25 3" xfId="11071" xr:uid="{00000000-0005-0000-0000-0000A9110000}"/>
    <cellStyle name="Feeder Field 2 3 2 25 4" xfId="11072" xr:uid="{00000000-0005-0000-0000-0000AA110000}"/>
    <cellStyle name="Feeder Field 2 3 2 26" xfId="777" xr:uid="{00000000-0005-0000-0000-0000AB110000}"/>
    <cellStyle name="Feeder Field 2 3 2 26 2" xfId="11073" xr:uid="{00000000-0005-0000-0000-0000AC110000}"/>
    <cellStyle name="Feeder Field 2 3 2 26 2 2" xfId="11074" xr:uid="{00000000-0005-0000-0000-0000AD110000}"/>
    <cellStyle name="Feeder Field 2 3 2 26 2 3" xfId="11075" xr:uid="{00000000-0005-0000-0000-0000AE110000}"/>
    <cellStyle name="Feeder Field 2 3 2 26 2 4" xfId="11076" xr:uid="{00000000-0005-0000-0000-0000AF110000}"/>
    <cellStyle name="Feeder Field 2 3 2 26 3" xfId="11077" xr:uid="{00000000-0005-0000-0000-0000B0110000}"/>
    <cellStyle name="Feeder Field 2 3 2 26 4" xfId="11078" xr:uid="{00000000-0005-0000-0000-0000B1110000}"/>
    <cellStyle name="Feeder Field 2 3 2 27" xfId="778" xr:uid="{00000000-0005-0000-0000-0000B2110000}"/>
    <cellStyle name="Feeder Field 2 3 2 27 2" xfId="11079" xr:uid="{00000000-0005-0000-0000-0000B3110000}"/>
    <cellStyle name="Feeder Field 2 3 2 27 2 2" xfId="11080" xr:uid="{00000000-0005-0000-0000-0000B4110000}"/>
    <cellStyle name="Feeder Field 2 3 2 27 2 3" xfId="11081" xr:uid="{00000000-0005-0000-0000-0000B5110000}"/>
    <cellStyle name="Feeder Field 2 3 2 27 2 4" xfId="11082" xr:uid="{00000000-0005-0000-0000-0000B6110000}"/>
    <cellStyle name="Feeder Field 2 3 2 27 3" xfId="11083" xr:uid="{00000000-0005-0000-0000-0000B7110000}"/>
    <cellStyle name="Feeder Field 2 3 2 27 4" xfId="11084" xr:uid="{00000000-0005-0000-0000-0000B8110000}"/>
    <cellStyle name="Feeder Field 2 3 2 28" xfId="779" xr:uid="{00000000-0005-0000-0000-0000B9110000}"/>
    <cellStyle name="Feeder Field 2 3 2 28 2" xfId="11085" xr:uid="{00000000-0005-0000-0000-0000BA110000}"/>
    <cellStyle name="Feeder Field 2 3 2 28 2 2" xfId="11086" xr:uid="{00000000-0005-0000-0000-0000BB110000}"/>
    <cellStyle name="Feeder Field 2 3 2 28 2 3" xfId="11087" xr:uid="{00000000-0005-0000-0000-0000BC110000}"/>
    <cellStyle name="Feeder Field 2 3 2 28 2 4" xfId="11088" xr:uid="{00000000-0005-0000-0000-0000BD110000}"/>
    <cellStyle name="Feeder Field 2 3 2 28 3" xfId="11089" xr:uid="{00000000-0005-0000-0000-0000BE110000}"/>
    <cellStyle name="Feeder Field 2 3 2 28 4" xfId="11090" xr:uid="{00000000-0005-0000-0000-0000BF110000}"/>
    <cellStyle name="Feeder Field 2 3 2 29" xfId="780" xr:uid="{00000000-0005-0000-0000-0000C0110000}"/>
    <cellStyle name="Feeder Field 2 3 2 29 2" xfId="11091" xr:uid="{00000000-0005-0000-0000-0000C1110000}"/>
    <cellStyle name="Feeder Field 2 3 2 29 2 2" xfId="11092" xr:uid="{00000000-0005-0000-0000-0000C2110000}"/>
    <cellStyle name="Feeder Field 2 3 2 29 2 3" xfId="11093" xr:uid="{00000000-0005-0000-0000-0000C3110000}"/>
    <cellStyle name="Feeder Field 2 3 2 29 2 4" xfId="11094" xr:uid="{00000000-0005-0000-0000-0000C4110000}"/>
    <cellStyle name="Feeder Field 2 3 2 29 3" xfId="11095" xr:uid="{00000000-0005-0000-0000-0000C5110000}"/>
    <cellStyle name="Feeder Field 2 3 2 29 4" xfId="11096" xr:uid="{00000000-0005-0000-0000-0000C6110000}"/>
    <cellStyle name="Feeder Field 2 3 2 3" xfId="781" xr:uid="{00000000-0005-0000-0000-0000C7110000}"/>
    <cellStyle name="Feeder Field 2 3 2 3 2" xfId="11097" xr:uid="{00000000-0005-0000-0000-0000C8110000}"/>
    <cellStyle name="Feeder Field 2 3 2 3 2 2" xfId="11098" xr:uid="{00000000-0005-0000-0000-0000C9110000}"/>
    <cellStyle name="Feeder Field 2 3 2 3 2 3" xfId="11099" xr:uid="{00000000-0005-0000-0000-0000CA110000}"/>
    <cellStyle name="Feeder Field 2 3 2 3 2 4" xfId="11100" xr:uid="{00000000-0005-0000-0000-0000CB110000}"/>
    <cellStyle name="Feeder Field 2 3 2 3 3" xfId="11101" xr:uid="{00000000-0005-0000-0000-0000CC110000}"/>
    <cellStyle name="Feeder Field 2 3 2 3 4" xfId="11102" xr:uid="{00000000-0005-0000-0000-0000CD110000}"/>
    <cellStyle name="Feeder Field 2 3 2 30" xfId="782" xr:uid="{00000000-0005-0000-0000-0000CE110000}"/>
    <cellStyle name="Feeder Field 2 3 2 30 2" xfId="11103" xr:uid="{00000000-0005-0000-0000-0000CF110000}"/>
    <cellStyle name="Feeder Field 2 3 2 30 2 2" xfId="11104" xr:uid="{00000000-0005-0000-0000-0000D0110000}"/>
    <cellStyle name="Feeder Field 2 3 2 30 2 3" xfId="11105" xr:uid="{00000000-0005-0000-0000-0000D1110000}"/>
    <cellStyle name="Feeder Field 2 3 2 30 2 4" xfId="11106" xr:uid="{00000000-0005-0000-0000-0000D2110000}"/>
    <cellStyle name="Feeder Field 2 3 2 30 3" xfId="11107" xr:uid="{00000000-0005-0000-0000-0000D3110000}"/>
    <cellStyle name="Feeder Field 2 3 2 30 4" xfId="11108" xr:uid="{00000000-0005-0000-0000-0000D4110000}"/>
    <cellStyle name="Feeder Field 2 3 2 31" xfId="783" xr:uid="{00000000-0005-0000-0000-0000D5110000}"/>
    <cellStyle name="Feeder Field 2 3 2 31 2" xfId="11109" xr:uid="{00000000-0005-0000-0000-0000D6110000}"/>
    <cellStyle name="Feeder Field 2 3 2 31 2 2" xfId="11110" xr:uid="{00000000-0005-0000-0000-0000D7110000}"/>
    <cellStyle name="Feeder Field 2 3 2 31 2 3" xfId="11111" xr:uid="{00000000-0005-0000-0000-0000D8110000}"/>
    <cellStyle name="Feeder Field 2 3 2 31 2 4" xfId="11112" xr:uid="{00000000-0005-0000-0000-0000D9110000}"/>
    <cellStyle name="Feeder Field 2 3 2 31 3" xfId="11113" xr:uid="{00000000-0005-0000-0000-0000DA110000}"/>
    <cellStyle name="Feeder Field 2 3 2 31 4" xfId="11114" xr:uid="{00000000-0005-0000-0000-0000DB110000}"/>
    <cellStyle name="Feeder Field 2 3 2 32" xfId="784" xr:uid="{00000000-0005-0000-0000-0000DC110000}"/>
    <cellStyle name="Feeder Field 2 3 2 32 2" xfId="11115" xr:uid="{00000000-0005-0000-0000-0000DD110000}"/>
    <cellStyle name="Feeder Field 2 3 2 32 2 2" xfId="11116" xr:uid="{00000000-0005-0000-0000-0000DE110000}"/>
    <cellStyle name="Feeder Field 2 3 2 32 2 3" xfId="11117" xr:uid="{00000000-0005-0000-0000-0000DF110000}"/>
    <cellStyle name="Feeder Field 2 3 2 32 2 4" xfId="11118" xr:uid="{00000000-0005-0000-0000-0000E0110000}"/>
    <cellStyle name="Feeder Field 2 3 2 32 3" xfId="11119" xr:uid="{00000000-0005-0000-0000-0000E1110000}"/>
    <cellStyle name="Feeder Field 2 3 2 32 4" xfId="11120" xr:uid="{00000000-0005-0000-0000-0000E2110000}"/>
    <cellStyle name="Feeder Field 2 3 2 33" xfId="785" xr:uid="{00000000-0005-0000-0000-0000E3110000}"/>
    <cellStyle name="Feeder Field 2 3 2 33 2" xfId="11121" xr:uid="{00000000-0005-0000-0000-0000E4110000}"/>
    <cellStyle name="Feeder Field 2 3 2 33 2 2" xfId="11122" xr:uid="{00000000-0005-0000-0000-0000E5110000}"/>
    <cellStyle name="Feeder Field 2 3 2 33 2 3" xfId="11123" xr:uid="{00000000-0005-0000-0000-0000E6110000}"/>
    <cellStyle name="Feeder Field 2 3 2 33 2 4" xfId="11124" xr:uid="{00000000-0005-0000-0000-0000E7110000}"/>
    <cellStyle name="Feeder Field 2 3 2 33 3" xfId="11125" xr:uid="{00000000-0005-0000-0000-0000E8110000}"/>
    <cellStyle name="Feeder Field 2 3 2 33 4" xfId="11126" xr:uid="{00000000-0005-0000-0000-0000E9110000}"/>
    <cellStyle name="Feeder Field 2 3 2 34" xfId="786" xr:uid="{00000000-0005-0000-0000-0000EA110000}"/>
    <cellStyle name="Feeder Field 2 3 2 34 2" xfId="11127" xr:uid="{00000000-0005-0000-0000-0000EB110000}"/>
    <cellStyle name="Feeder Field 2 3 2 34 2 2" xfId="11128" xr:uid="{00000000-0005-0000-0000-0000EC110000}"/>
    <cellStyle name="Feeder Field 2 3 2 34 2 3" xfId="11129" xr:uid="{00000000-0005-0000-0000-0000ED110000}"/>
    <cellStyle name="Feeder Field 2 3 2 34 2 4" xfId="11130" xr:uid="{00000000-0005-0000-0000-0000EE110000}"/>
    <cellStyle name="Feeder Field 2 3 2 34 3" xfId="11131" xr:uid="{00000000-0005-0000-0000-0000EF110000}"/>
    <cellStyle name="Feeder Field 2 3 2 34 4" xfId="11132" xr:uid="{00000000-0005-0000-0000-0000F0110000}"/>
    <cellStyle name="Feeder Field 2 3 2 35" xfId="787" xr:uid="{00000000-0005-0000-0000-0000F1110000}"/>
    <cellStyle name="Feeder Field 2 3 2 35 2" xfId="11133" xr:uid="{00000000-0005-0000-0000-0000F2110000}"/>
    <cellStyle name="Feeder Field 2 3 2 35 2 2" xfId="11134" xr:uid="{00000000-0005-0000-0000-0000F3110000}"/>
    <cellStyle name="Feeder Field 2 3 2 35 2 3" xfId="11135" xr:uid="{00000000-0005-0000-0000-0000F4110000}"/>
    <cellStyle name="Feeder Field 2 3 2 35 2 4" xfId="11136" xr:uid="{00000000-0005-0000-0000-0000F5110000}"/>
    <cellStyle name="Feeder Field 2 3 2 35 3" xfId="11137" xr:uid="{00000000-0005-0000-0000-0000F6110000}"/>
    <cellStyle name="Feeder Field 2 3 2 35 4" xfId="11138" xr:uid="{00000000-0005-0000-0000-0000F7110000}"/>
    <cellStyle name="Feeder Field 2 3 2 36" xfId="788" xr:uid="{00000000-0005-0000-0000-0000F8110000}"/>
    <cellStyle name="Feeder Field 2 3 2 36 2" xfId="11139" xr:uid="{00000000-0005-0000-0000-0000F9110000}"/>
    <cellStyle name="Feeder Field 2 3 2 36 2 2" xfId="11140" xr:uid="{00000000-0005-0000-0000-0000FA110000}"/>
    <cellStyle name="Feeder Field 2 3 2 36 2 3" xfId="11141" xr:uid="{00000000-0005-0000-0000-0000FB110000}"/>
    <cellStyle name="Feeder Field 2 3 2 36 2 4" xfId="11142" xr:uid="{00000000-0005-0000-0000-0000FC110000}"/>
    <cellStyle name="Feeder Field 2 3 2 36 3" xfId="11143" xr:uid="{00000000-0005-0000-0000-0000FD110000}"/>
    <cellStyle name="Feeder Field 2 3 2 36 4" xfId="11144" xr:uid="{00000000-0005-0000-0000-0000FE110000}"/>
    <cellStyle name="Feeder Field 2 3 2 37" xfId="789" xr:uid="{00000000-0005-0000-0000-0000FF110000}"/>
    <cellStyle name="Feeder Field 2 3 2 37 2" xfId="11145" xr:uid="{00000000-0005-0000-0000-000000120000}"/>
    <cellStyle name="Feeder Field 2 3 2 37 2 2" xfId="11146" xr:uid="{00000000-0005-0000-0000-000001120000}"/>
    <cellStyle name="Feeder Field 2 3 2 37 2 3" xfId="11147" xr:uid="{00000000-0005-0000-0000-000002120000}"/>
    <cellStyle name="Feeder Field 2 3 2 37 2 4" xfId="11148" xr:uid="{00000000-0005-0000-0000-000003120000}"/>
    <cellStyle name="Feeder Field 2 3 2 37 3" xfId="11149" xr:uid="{00000000-0005-0000-0000-000004120000}"/>
    <cellStyle name="Feeder Field 2 3 2 37 4" xfId="11150" xr:uid="{00000000-0005-0000-0000-000005120000}"/>
    <cellStyle name="Feeder Field 2 3 2 38" xfId="790" xr:uid="{00000000-0005-0000-0000-000006120000}"/>
    <cellStyle name="Feeder Field 2 3 2 38 2" xfId="11151" xr:uid="{00000000-0005-0000-0000-000007120000}"/>
    <cellStyle name="Feeder Field 2 3 2 38 2 2" xfId="11152" xr:uid="{00000000-0005-0000-0000-000008120000}"/>
    <cellStyle name="Feeder Field 2 3 2 38 2 3" xfId="11153" xr:uid="{00000000-0005-0000-0000-000009120000}"/>
    <cellStyle name="Feeder Field 2 3 2 38 2 4" xfId="11154" xr:uid="{00000000-0005-0000-0000-00000A120000}"/>
    <cellStyle name="Feeder Field 2 3 2 38 3" xfId="11155" xr:uid="{00000000-0005-0000-0000-00000B120000}"/>
    <cellStyle name="Feeder Field 2 3 2 38 4" xfId="11156" xr:uid="{00000000-0005-0000-0000-00000C120000}"/>
    <cellStyle name="Feeder Field 2 3 2 39" xfId="791" xr:uid="{00000000-0005-0000-0000-00000D120000}"/>
    <cellStyle name="Feeder Field 2 3 2 39 2" xfId="11157" xr:uid="{00000000-0005-0000-0000-00000E120000}"/>
    <cellStyle name="Feeder Field 2 3 2 39 2 2" xfId="11158" xr:uid="{00000000-0005-0000-0000-00000F120000}"/>
    <cellStyle name="Feeder Field 2 3 2 39 2 3" xfId="11159" xr:uid="{00000000-0005-0000-0000-000010120000}"/>
    <cellStyle name="Feeder Field 2 3 2 39 2 4" xfId="11160" xr:uid="{00000000-0005-0000-0000-000011120000}"/>
    <cellStyle name="Feeder Field 2 3 2 39 3" xfId="11161" xr:uid="{00000000-0005-0000-0000-000012120000}"/>
    <cellStyle name="Feeder Field 2 3 2 39 4" xfId="11162" xr:uid="{00000000-0005-0000-0000-000013120000}"/>
    <cellStyle name="Feeder Field 2 3 2 4" xfId="792" xr:uid="{00000000-0005-0000-0000-000014120000}"/>
    <cellStyle name="Feeder Field 2 3 2 4 2" xfId="11163" xr:uid="{00000000-0005-0000-0000-000015120000}"/>
    <cellStyle name="Feeder Field 2 3 2 4 2 2" xfId="11164" xr:uid="{00000000-0005-0000-0000-000016120000}"/>
    <cellStyle name="Feeder Field 2 3 2 4 2 3" xfId="11165" xr:uid="{00000000-0005-0000-0000-000017120000}"/>
    <cellStyle name="Feeder Field 2 3 2 4 2 4" xfId="11166" xr:uid="{00000000-0005-0000-0000-000018120000}"/>
    <cellStyle name="Feeder Field 2 3 2 4 3" xfId="11167" xr:uid="{00000000-0005-0000-0000-000019120000}"/>
    <cellStyle name="Feeder Field 2 3 2 4 4" xfId="11168" xr:uid="{00000000-0005-0000-0000-00001A120000}"/>
    <cellStyle name="Feeder Field 2 3 2 40" xfId="793" xr:uid="{00000000-0005-0000-0000-00001B120000}"/>
    <cellStyle name="Feeder Field 2 3 2 40 2" xfId="11169" xr:uid="{00000000-0005-0000-0000-00001C120000}"/>
    <cellStyle name="Feeder Field 2 3 2 40 2 2" xfId="11170" xr:uid="{00000000-0005-0000-0000-00001D120000}"/>
    <cellStyle name="Feeder Field 2 3 2 40 2 3" xfId="11171" xr:uid="{00000000-0005-0000-0000-00001E120000}"/>
    <cellStyle name="Feeder Field 2 3 2 40 2 4" xfId="11172" xr:uid="{00000000-0005-0000-0000-00001F120000}"/>
    <cellStyle name="Feeder Field 2 3 2 40 3" xfId="11173" xr:uid="{00000000-0005-0000-0000-000020120000}"/>
    <cellStyle name="Feeder Field 2 3 2 40 4" xfId="11174" xr:uid="{00000000-0005-0000-0000-000021120000}"/>
    <cellStyle name="Feeder Field 2 3 2 41" xfId="794" xr:uid="{00000000-0005-0000-0000-000022120000}"/>
    <cellStyle name="Feeder Field 2 3 2 41 2" xfId="11175" xr:uid="{00000000-0005-0000-0000-000023120000}"/>
    <cellStyle name="Feeder Field 2 3 2 41 2 2" xfId="11176" xr:uid="{00000000-0005-0000-0000-000024120000}"/>
    <cellStyle name="Feeder Field 2 3 2 41 2 3" xfId="11177" xr:uid="{00000000-0005-0000-0000-000025120000}"/>
    <cellStyle name="Feeder Field 2 3 2 41 2 4" xfId="11178" xr:uid="{00000000-0005-0000-0000-000026120000}"/>
    <cellStyle name="Feeder Field 2 3 2 41 3" xfId="11179" xr:uid="{00000000-0005-0000-0000-000027120000}"/>
    <cellStyle name="Feeder Field 2 3 2 41 4" xfId="11180" xr:uid="{00000000-0005-0000-0000-000028120000}"/>
    <cellStyle name="Feeder Field 2 3 2 42" xfId="795" xr:uid="{00000000-0005-0000-0000-000029120000}"/>
    <cellStyle name="Feeder Field 2 3 2 42 2" xfId="11181" xr:uid="{00000000-0005-0000-0000-00002A120000}"/>
    <cellStyle name="Feeder Field 2 3 2 42 2 2" xfId="11182" xr:uid="{00000000-0005-0000-0000-00002B120000}"/>
    <cellStyle name="Feeder Field 2 3 2 42 2 3" xfId="11183" xr:uid="{00000000-0005-0000-0000-00002C120000}"/>
    <cellStyle name="Feeder Field 2 3 2 42 2 4" xfId="11184" xr:uid="{00000000-0005-0000-0000-00002D120000}"/>
    <cellStyle name="Feeder Field 2 3 2 42 3" xfId="11185" xr:uid="{00000000-0005-0000-0000-00002E120000}"/>
    <cellStyle name="Feeder Field 2 3 2 42 4" xfId="11186" xr:uid="{00000000-0005-0000-0000-00002F120000}"/>
    <cellStyle name="Feeder Field 2 3 2 43" xfId="796" xr:uid="{00000000-0005-0000-0000-000030120000}"/>
    <cellStyle name="Feeder Field 2 3 2 43 2" xfId="11187" xr:uid="{00000000-0005-0000-0000-000031120000}"/>
    <cellStyle name="Feeder Field 2 3 2 43 2 2" xfId="11188" xr:uid="{00000000-0005-0000-0000-000032120000}"/>
    <cellStyle name="Feeder Field 2 3 2 43 2 3" xfId="11189" xr:uid="{00000000-0005-0000-0000-000033120000}"/>
    <cellStyle name="Feeder Field 2 3 2 43 2 4" xfId="11190" xr:uid="{00000000-0005-0000-0000-000034120000}"/>
    <cellStyle name="Feeder Field 2 3 2 43 3" xfId="11191" xr:uid="{00000000-0005-0000-0000-000035120000}"/>
    <cellStyle name="Feeder Field 2 3 2 43 4" xfId="11192" xr:uid="{00000000-0005-0000-0000-000036120000}"/>
    <cellStyle name="Feeder Field 2 3 2 44" xfId="797" xr:uid="{00000000-0005-0000-0000-000037120000}"/>
    <cellStyle name="Feeder Field 2 3 2 44 2" xfId="11193" xr:uid="{00000000-0005-0000-0000-000038120000}"/>
    <cellStyle name="Feeder Field 2 3 2 44 2 2" xfId="11194" xr:uid="{00000000-0005-0000-0000-000039120000}"/>
    <cellStyle name="Feeder Field 2 3 2 44 2 3" xfId="11195" xr:uid="{00000000-0005-0000-0000-00003A120000}"/>
    <cellStyle name="Feeder Field 2 3 2 44 2 4" xfId="11196" xr:uid="{00000000-0005-0000-0000-00003B120000}"/>
    <cellStyle name="Feeder Field 2 3 2 44 3" xfId="11197" xr:uid="{00000000-0005-0000-0000-00003C120000}"/>
    <cellStyle name="Feeder Field 2 3 2 44 4" xfId="11198" xr:uid="{00000000-0005-0000-0000-00003D120000}"/>
    <cellStyle name="Feeder Field 2 3 2 45" xfId="11199" xr:uid="{00000000-0005-0000-0000-00003E120000}"/>
    <cellStyle name="Feeder Field 2 3 2 45 2" xfId="11200" xr:uid="{00000000-0005-0000-0000-00003F120000}"/>
    <cellStyle name="Feeder Field 2 3 2 45 3" xfId="11201" xr:uid="{00000000-0005-0000-0000-000040120000}"/>
    <cellStyle name="Feeder Field 2 3 2 45 4" xfId="11202" xr:uid="{00000000-0005-0000-0000-000041120000}"/>
    <cellStyle name="Feeder Field 2 3 2 46" xfId="11203" xr:uid="{00000000-0005-0000-0000-000042120000}"/>
    <cellStyle name="Feeder Field 2 3 2 46 2" xfId="11204" xr:uid="{00000000-0005-0000-0000-000043120000}"/>
    <cellStyle name="Feeder Field 2 3 2 46 3" xfId="11205" xr:uid="{00000000-0005-0000-0000-000044120000}"/>
    <cellStyle name="Feeder Field 2 3 2 46 4" xfId="11206" xr:uid="{00000000-0005-0000-0000-000045120000}"/>
    <cellStyle name="Feeder Field 2 3 2 47" xfId="11207" xr:uid="{00000000-0005-0000-0000-000046120000}"/>
    <cellStyle name="Feeder Field 2 3 2 48" xfId="11208" xr:uid="{00000000-0005-0000-0000-000047120000}"/>
    <cellStyle name="Feeder Field 2 3 2 5" xfId="798" xr:uid="{00000000-0005-0000-0000-000048120000}"/>
    <cellStyle name="Feeder Field 2 3 2 5 2" xfId="11209" xr:uid="{00000000-0005-0000-0000-000049120000}"/>
    <cellStyle name="Feeder Field 2 3 2 5 2 2" xfId="11210" xr:uid="{00000000-0005-0000-0000-00004A120000}"/>
    <cellStyle name="Feeder Field 2 3 2 5 2 3" xfId="11211" xr:uid="{00000000-0005-0000-0000-00004B120000}"/>
    <cellStyle name="Feeder Field 2 3 2 5 2 4" xfId="11212" xr:uid="{00000000-0005-0000-0000-00004C120000}"/>
    <cellStyle name="Feeder Field 2 3 2 5 3" xfId="11213" xr:uid="{00000000-0005-0000-0000-00004D120000}"/>
    <cellStyle name="Feeder Field 2 3 2 5 4" xfId="11214" xr:uid="{00000000-0005-0000-0000-00004E120000}"/>
    <cellStyle name="Feeder Field 2 3 2 6" xfId="799" xr:uid="{00000000-0005-0000-0000-00004F120000}"/>
    <cellStyle name="Feeder Field 2 3 2 6 2" xfId="11215" xr:uid="{00000000-0005-0000-0000-000050120000}"/>
    <cellStyle name="Feeder Field 2 3 2 6 2 2" xfId="11216" xr:uid="{00000000-0005-0000-0000-000051120000}"/>
    <cellStyle name="Feeder Field 2 3 2 6 2 3" xfId="11217" xr:uid="{00000000-0005-0000-0000-000052120000}"/>
    <cellStyle name="Feeder Field 2 3 2 6 2 4" xfId="11218" xr:uid="{00000000-0005-0000-0000-000053120000}"/>
    <cellStyle name="Feeder Field 2 3 2 6 3" xfId="11219" xr:uid="{00000000-0005-0000-0000-000054120000}"/>
    <cellStyle name="Feeder Field 2 3 2 6 4" xfId="11220" xr:uid="{00000000-0005-0000-0000-000055120000}"/>
    <cellStyle name="Feeder Field 2 3 2 7" xfId="800" xr:uid="{00000000-0005-0000-0000-000056120000}"/>
    <cellStyle name="Feeder Field 2 3 2 7 2" xfId="11221" xr:uid="{00000000-0005-0000-0000-000057120000}"/>
    <cellStyle name="Feeder Field 2 3 2 7 2 2" xfId="11222" xr:uid="{00000000-0005-0000-0000-000058120000}"/>
    <cellStyle name="Feeder Field 2 3 2 7 2 3" xfId="11223" xr:uid="{00000000-0005-0000-0000-000059120000}"/>
    <cellStyle name="Feeder Field 2 3 2 7 2 4" xfId="11224" xr:uid="{00000000-0005-0000-0000-00005A120000}"/>
    <cellStyle name="Feeder Field 2 3 2 7 3" xfId="11225" xr:uid="{00000000-0005-0000-0000-00005B120000}"/>
    <cellStyle name="Feeder Field 2 3 2 7 4" xfId="11226" xr:uid="{00000000-0005-0000-0000-00005C120000}"/>
    <cellStyle name="Feeder Field 2 3 2 8" xfId="801" xr:uid="{00000000-0005-0000-0000-00005D120000}"/>
    <cellStyle name="Feeder Field 2 3 2 8 2" xfId="11227" xr:uid="{00000000-0005-0000-0000-00005E120000}"/>
    <cellStyle name="Feeder Field 2 3 2 8 2 2" xfId="11228" xr:uid="{00000000-0005-0000-0000-00005F120000}"/>
    <cellStyle name="Feeder Field 2 3 2 8 2 3" xfId="11229" xr:uid="{00000000-0005-0000-0000-000060120000}"/>
    <cellStyle name="Feeder Field 2 3 2 8 2 4" xfId="11230" xr:uid="{00000000-0005-0000-0000-000061120000}"/>
    <cellStyle name="Feeder Field 2 3 2 8 3" xfId="11231" xr:uid="{00000000-0005-0000-0000-000062120000}"/>
    <cellStyle name="Feeder Field 2 3 2 8 4" xfId="11232" xr:uid="{00000000-0005-0000-0000-000063120000}"/>
    <cellStyle name="Feeder Field 2 3 2 9" xfId="802" xr:uid="{00000000-0005-0000-0000-000064120000}"/>
    <cellStyle name="Feeder Field 2 3 2 9 2" xfId="11233" xr:uid="{00000000-0005-0000-0000-000065120000}"/>
    <cellStyle name="Feeder Field 2 3 2 9 2 2" xfId="11234" xr:uid="{00000000-0005-0000-0000-000066120000}"/>
    <cellStyle name="Feeder Field 2 3 2 9 2 3" xfId="11235" xr:uid="{00000000-0005-0000-0000-000067120000}"/>
    <cellStyle name="Feeder Field 2 3 2 9 2 4" xfId="11236" xr:uid="{00000000-0005-0000-0000-000068120000}"/>
    <cellStyle name="Feeder Field 2 3 2 9 3" xfId="11237" xr:uid="{00000000-0005-0000-0000-000069120000}"/>
    <cellStyle name="Feeder Field 2 3 2 9 4" xfId="11238" xr:uid="{00000000-0005-0000-0000-00006A120000}"/>
    <cellStyle name="Feeder Field 2 3 20" xfId="803" xr:uid="{00000000-0005-0000-0000-00006B120000}"/>
    <cellStyle name="Feeder Field 2 3 20 2" xfId="11239" xr:uid="{00000000-0005-0000-0000-00006C120000}"/>
    <cellStyle name="Feeder Field 2 3 20 2 2" xfId="11240" xr:uid="{00000000-0005-0000-0000-00006D120000}"/>
    <cellStyle name="Feeder Field 2 3 20 2 3" xfId="11241" xr:uid="{00000000-0005-0000-0000-00006E120000}"/>
    <cellStyle name="Feeder Field 2 3 20 2 4" xfId="11242" xr:uid="{00000000-0005-0000-0000-00006F120000}"/>
    <cellStyle name="Feeder Field 2 3 20 3" xfId="11243" xr:uid="{00000000-0005-0000-0000-000070120000}"/>
    <cellStyle name="Feeder Field 2 3 20 4" xfId="11244" xr:uid="{00000000-0005-0000-0000-000071120000}"/>
    <cellStyle name="Feeder Field 2 3 21" xfId="804" xr:uid="{00000000-0005-0000-0000-000072120000}"/>
    <cellStyle name="Feeder Field 2 3 21 2" xfId="11245" xr:uid="{00000000-0005-0000-0000-000073120000}"/>
    <cellStyle name="Feeder Field 2 3 21 2 2" xfId="11246" xr:uid="{00000000-0005-0000-0000-000074120000}"/>
    <cellStyle name="Feeder Field 2 3 21 2 3" xfId="11247" xr:uid="{00000000-0005-0000-0000-000075120000}"/>
    <cellStyle name="Feeder Field 2 3 21 2 4" xfId="11248" xr:uid="{00000000-0005-0000-0000-000076120000}"/>
    <cellStyle name="Feeder Field 2 3 21 3" xfId="11249" xr:uid="{00000000-0005-0000-0000-000077120000}"/>
    <cellStyle name="Feeder Field 2 3 21 4" xfId="11250" xr:uid="{00000000-0005-0000-0000-000078120000}"/>
    <cellStyle name="Feeder Field 2 3 22" xfId="805" xr:uid="{00000000-0005-0000-0000-000079120000}"/>
    <cellStyle name="Feeder Field 2 3 22 2" xfId="11251" xr:uid="{00000000-0005-0000-0000-00007A120000}"/>
    <cellStyle name="Feeder Field 2 3 22 2 2" xfId="11252" xr:uid="{00000000-0005-0000-0000-00007B120000}"/>
    <cellStyle name="Feeder Field 2 3 22 2 3" xfId="11253" xr:uid="{00000000-0005-0000-0000-00007C120000}"/>
    <cellStyle name="Feeder Field 2 3 22 2 4" xfId="11254" xr:uid="{00000000-0005-0000-0000-00007D120000}"/>
    <cellStyle name="Feeder Field 2 3 22 3" xfId="11255" xr:uid="{00000000-0005-0000-0000-00007E120000}"/>
    <cellStyle name="Feeder Field 2 3 22 4" xfId="11256" xr:uid="{00000000-0005-0000-0000-00007F120000}"/>
    <cellStyle name="Feeder Field 2 3 23" xfId="806" xr:uid="{00000000-0005-0000-0000-000080120000}"/>
    <cellStyle name="Feeder Field 2 3 23 2" xfId="11257" xr:uid="{00000000-0005-0000-0000-000081120000}"/>
    <cellStyle name="Feeder Field 2 3 23 2 2" xfId="11258" xr:uid="{00000000-0005-0000-0000-000082120000}"/>
    <cellStyle name="Feeder Field 2 3 23 2 3" xfId="11259" xr:uid="{00000000-0005-0000-0000-000083120000}"/>
    <cellStyle name="Feeder Field 2 3 23 2 4" xfId="11260" xr:uid="{00000000-0005-0000-0000-000084120000}"/>
    <cellStyle name="Feeder Field 2 3 23 3" xfId="11261" xr:uid="{00000000-0005-0000-0000-000085120000}"/>
    <cellStyle name="Feeder Field 2 3 23 4" xfId="11262" xr:uid="{00000000-0005-0000-0000-000086120000}"/>
    <cellStyle name="Feeder Field 2 3 24" xfId="807" xr:uid="{00000000-0005-0000-0000-000087120000}"/>
    <cellStyle name="Feeder Field 2 3 24 2" xfId="11263" xr:uid="{00000000-0005-0000-0000-000088120000}"/>
    <cellStyle name="Feeder Field 2 3 24 2 2" xfId="11264" xr:uid="{00000000-0005-0000-0000-000089120000}"/>
    <cellStyle name="Feeder Field 2 3 24 2 3" xfId="11265" xr:uid="{00000000-0005-0000-0000-00008A120000}"/>
    <cellStyle name="Feeder Field 2 3 24 2 4" xfId="11266" xr:uid="{00000000-0005-0000-0000-00008B120000}"/>
    <cellStyle name="Feeder Field 2 3 24 3" xfId="11267" xr:uid="{00000000-0005-0000-0000-00008C120000}"/>
    <cellStyle name="Feeder Field 2 3 24 4" xfId="11268" xr:uid="{00000000-0005-0000-0000-00008D120000}"/>
    <cellStyle name="Feeder Field 2 3 25" xfId="808" xr:uid="{00000000-0005-0000-0000-00008E120000}"/>
    <cellStyle name="Feeder Field 2 3 25 2" xfId="11269" xr:uid="{00000000-0005-0000-0000-00008F120000}"/>
    <cellStyle name="Feeder Field 2 3 25 2 2" xfId="11270" xr:uid="{00000000-0005-0000-0000-000090120000}"/>
    <cellStyle name="Feeder Field 2 3 25 2 3" xfId="11271" xr:uid="{00000000-0005-0000-0000-000091120000}"/>
    <cellStyle name="Feeder Field 2 3 25 2 4" xfId="11272" xr:uid="{00000000-0005-0000-0000-000092120000}"/>
    <cellStyle name="Feeder Field 2 3 25 3" xfId="11273" xr:uid="{00000000-0005-0000-0000-000093120000}"/>
    <cellStyle name="Feeder Field 2 3 25 4" xfId="11274" xr:uid="{00000000-0005-0000-0000-000094120000}"/>
    <cellStyle name="Feeder Field 2 3 26" xfId="809" xr:uid="{00000000-0005-0000-0000-000095120000}"/>
    <cellStyle name="Feeder Field 2 3 26 2" xfId="11275" xr:uid="{00000000-0005-0000-0000-000096120000}"/>
    <cellStyle name="Feeder Field 2 3 26 2 2" xfId="11276" xr:uid="{00000000-0005-0000-0000-000097120000}"/>
    <cellStyle name="Feeder Field 2 3 26 2 3" xfId="11277" xr:uid="{00000000-0005-0000-0000-000098120000}"/>
    <cellStyle name="Feeder Field 2 3 26 2 4" xfId="11278" xr:uid="{00000000-0005-0000-0000-000099120000}"/>
    <cellStyle name="Feeder Field 2 3 26 3" xfId="11279" xr:uid="{00000000-0005-0000-0000-00009A120000}"/>
    <cellStyle name="Feeder Field 2 3 26 4" xfId="11280" xr:uid="{00000000-0005-0000-0000-00009B120000}"/>
    <cellStyle name="Feeder Field 2 3 27" xfId="810" xr:uid="{00000000-0005-0000-0000-00009C120000}"/>
    <cellStyle name="Feeder Field 2 3 27 2" xfId="11281" xr:uid="{00000000-0005-0000-0000-00009D120000}"/>
    <cellStyle name="Feeder Field 2 3 27 2 2" xfId="11282" xr:uid="{00000000-0005-0000-0000-00009E120000}"/>
    <cellStyle name="Feeder Field 2 3 27 2 3" xfId="11283" xr:uid="{00000000-0005-0000-0000-00009F120000}"/>
    <cellStyle name="Feeder Field 2 3 27 2 4" xfId="11284" xr:uid="{00000000-0005-0000-0000-0000A0120000}"/>
    <cellStyle name="Feeder Field 2 3 27 3" xfId="11285" xr:uid="{00000000-0005-0000-0000-0000A1120000}"/>
    <cellStyle name="Feeder Field 2 3 27 4" xfId="11286" xr:uid="{00000000-0005-0000-0000-0000A2120000}"/>
    <cellStyle name="Feeder Field 2 3 28" xfId="811" xr:uid="{00000000-0005-0000-0000-0000A3120000}"/>
    <cellStyle name="Feeder Field 2 3 28 2" xfId="11287" xr:uid="{00000000-0005-0000-0000-0000A4120000}"/>
    <cellStyle name="Feeder Field 2 3 28 2 2" xfId="11288" xr:uid="{00000000-0005-0000-0000-0000A5120000}"/>
    <cellStyle name="Feeder Field 2 3 28 2 3" xfId="11289" xr:uid="{00000000-0005-0000-0000-0000A6120000}"/>
    <cellStyle name="Feeder Field 2 3 28 2 4" xfId="11290" xr:uid="{00000000-0005-0000-0000-0000A7120000}"/>
    <cellStyle name="Feeder Field 2 3 28 3" xfId="11291" xr:uid="{00000000-0005-0000-0000-0000A8120000}"/>
    <cellStyle name="Feeder Field 2 3 28 4" xfId="11292" xr:uid="{00000000-0005-0000-0000-0000A9120000}"/>
    <cellStyle name="Feeder Field 2 3 29" xfId="812" xr:uid="{00000000-0005-0000-0000-0000AA120000}"/>
    <cellStyle name="Feeder Field 2 3 29 2" xfId="11293" xr:uid="{00000000-0005-0000-0000-0000AB120000}"/>
    <cellStyle name="Feeder Field 2 3 29 2 2" xfId="11294" xr:uid="{00000000-0005-0000-0000-0000AC120000}"/>
    <cellStyle name="Feeder Field 2 3 29 2 3" xfId="11295" xr:uid="{00000000-0005-0000-0000-0000AD120000}"/>
    <cellStyle name="Feeder Field 2 3 29 2 4" xfId="11296" xr:uid="{00000000-0005-0000-0000-0000AE120000}"/>
    <cellStyle name="Feeder Field 2 3 29 3" xfId="11297" xr:uid="{00000000-0005-0000-0000-0000AF120000}"/>
    <cellStyle name="Feeder Field 2 3 29 4" xfId="11298" xr:uid="{00000000-0005-0000-0000-0000B0120000}"/>
    <cellStyle name="Feeder Field 2 3 3" xfId="813" xr:uid="{00000000-0005-0000-0000-0000B1120000}"/>
    <cellStyle name="Feeder Field 2 3 3 2" xfId="11299" xr:uid="{00000000-0005-0000-0000-0000B2120000}"/>
    <cellStyle name="Feeder Field 2 3 3 2 2" xfId="11300" xr:uid="{00000000-0005-0000-0000-0000B3120000}"/>
    <cellStyle name="Feeder Field 2 3 3 2 3" xfId="11301" xr:uid="{00000000-0005-0000-0000-0000B4120000}"/>
    <cellStyle name="Feeder Field 2 3 3 2 4" xfId="11302" xr:uid="{00000000-0005-0000-0000-0000B5120000}"/>
    <cellStyle name="Feeder Field 2 3 3 3" xfId="11303" xr:uid="{00000000-0005-0000-0000-0000B6120000}"/>
    <cellStyle name="Feeder Field 2 3 3 4" xfId="11304" xr:uid="{00000000-0005-0000-0000-0000B7120000}"/>
    <cellStyle name="Feeder Field 2 3 30" xfId="814" xr:uid="{00000000-0005-0000-0000-0000B8120000}"/>
    <cellStyle name="Feeder Field 2 3 30 2" xfId="11305" xr:uid="{00000000-0005-0000-0000-0000B9120000}"/>
    <cellStyle name="Feeder Field 2 3 30 2 2" xfId="11306" xr:uid="{00000000-0005-0000-0000-0000BA120000}"/>
    <cellStyle name="Feeder Field 2 3 30 2 3" xfId="11307" xr:uid="{00000000-0005-0000-0000-0000BB120000}"/>
    <cellStyle name="Feeder Field 2 3 30 2 4" xfId="11308" xr:uid="{00000000-0005-0000-0000-0000BC120000}"/>
    <cellStyle name="Feeder Field 2 3 30 3" xfId="11309" xr:uid="{00000000-0005-0000-0000-0000BD120000}"/>
    <cellStyle name="Feeder Field 2 3 30 4" xfId="11310" xr:uid="{00000000-0005-0000-0000-0000BE120000}"/>
    <cellStyle name="Feeder Field 2 3 31" xfId="815" xr:uid="{00000000-0005-0000-0000-0000BF120000}"/>
    <cellStyle name="Feeder Field 2 3 31 2" xfId="11311" xr:uid="{00000000-0005-0000-0000-0000C0120000}"/>
    <cellStyle name="Feeder Field 2 3 31 2 2" xfId="11312" xr:uid="{00000000-0005-0000-0000-0000C1120000}"/>
    <cellStyle name="Feeder Field 2 3 31 2 3" xfId="11313" xr:uid="{00000000-0005-0000-0000-0000C2120000}"/>
    <cellStyle name="Feeder Field 2 3 31 2 4" xfId="11314" xr:uid="{00000000-0005-0000-0000-0000C3120000}"/>
    <cellStyle name="Feeder Field 2 3 31 3" xfId="11315" xr:uid="{00000000-0005-0000-0000-0000C4120000}"/>
    <cellStyle name="Feeder Field 2 3 31 4" xfId="11316" xr:uid="{00000000-0005-0000-0000-0000C5120000}"/>
    <cellStyle name="Feeder Field 2 3 32" xfId="816" xr:uid="{00000000-0005-0000-0000-0000C6120000}"/>
    <cellStyle name="Feeder Field 2 3 32 2" xfId="11317" xr:uid="{00000000-0005-0000-0000-0000C7120000}"/>
    <cellStyle name="Feeder Field 2 3 32 2 2" xfId="11318" xr:uid="{00000000-0005-0000-0000-0000C8120000}"/>
    <cellStyle name="Feeder Field 2 3 32 2 3" xfId="11319" xr:uid="{00000000-0005-0000-0000-0000C9120000}"/>
    <cellStyle name="Feeder Field 2 3 32 2 4" xfId="11320" xr:uid="{00000000-0005-0000-0000-0000CA120000}"/>
    <cellStyle name="Feeder Field 2 3 32 3" xfId="11321" xr:uid="{00000000-0005-0000-0000-0000CB120000}"/>
    <cellStyle name="Feeder Field 2 3 32 4" xfId="11322" xr:uid="{00000000-0005-0000-0000-0000CC120000}"/>
    <cellStyle name="Feeder Field 2 3 33" xfId="817" xr:uid="{00000000-0005-0000-0000-0000CD120000}"/>
    <cellStyle name="Feeder Field 2 3 33 2" xfId="11323" xr:uid="{00000000-0005-0000-0000-0000CE120000}"/>
    <cellStyle name="Feeder Field 2 3 33 2 2" xfId="11324" xr:uid="{00000000-0005-0000-0000-0000CF120000}"/>
    <cellStyle name="Feeder Field 2 3 33 2 3" xfId="11325" xr:uid="{00000000-0005-0000-0000-0000D0120000}"/>
    <cellStyle name="Feeder Field 2 3 33 2 4" xfId="11326" xr:uid="{00000000-0005-0000-0000-0000D1120000}"/>
    <cellStyle name="Feeder Field 2 3 33 3" xfId="11327" xr:uid="{00000000-0005-0000-0000-0000D2120000}"/>
    <cellStyle name="Feeder Field 2 3 33 4" xfId="11328" xr:uid="{00000000-0005-0000-0000-0000D3120000}"/>
    <cellStyle name="Feeder Field 2 3 34" xfId="818" xr:uid="{00000000-0005-0000-0000-0000D4120000}"/>
    <cellStyle name="Feeder Field 2 3 34 2" xfId="11329" xr:uid="{00000000-0005-0000-0000-0000D5120000}"/>
    <cellStyle name="Feeder Field 2 3 34 2 2" xfId="11330" xr:uid="{00000000-0005-0000-0000-0000D6120000}"/>
    <cellStyle name="Feeder Field 2 3 34 2 3" xfId="11331" xr:uid="{00000000-0005-0000-0000-0000D7120000}"/>
    <cellStyle name="Feeder Field 2 3 34 2 4" xfId="11332" xr:uid="{00000000-0005-0000-0000-0000D8120000}"/>
    <cellStyle name="Feeder Field 2 3 34 3" xfId="11333" xr:uid="{00000000-0005-0000-0000-0000D9120000}"/>
    <cellStyle name="Feeder Field 2 3 34 4" xfId="11334" xr:uid="{00000000-0005-0000-0000-0000DA120000}"/>
    <cellStyle name="Feeder Field 2 3 35" xfId="819" xr:uid="{00000000-0005-0000-0000-0000DB120000}"/>
    <cellStyle name="Feeder Field 2 3 35 2" xfId="11335" xr:uid="{00000000-0005-0000-0000-0000DC120000}"/>
    <cellStyle name="Feeder Field 2 3 35 2 2" xfId="11336" xr:uid="{00000000-0005-0000-0000-0000DD120000}"/>
    <cellStyle name="Feeder Field 2 3 35 2 3" xfId="11337" xr:uid="{00000000-0005-0000-0000-0000DE120000}"/>
    <cellStyle name="Feeder Field 2 3 35 2 4" xfId="11338" xr:uid="{00000000-0005-0000-0000-0000DF120000}"/>
    <cellStyle name="Feeder Field 2 3 35 3" xfId="11339" xr:uid="{00000000-0005-0000-0000-0000E0120000}"/>
    <cellStyle name="Feeder Field 2 3 35 4" xfId="11340" xr:uid="{00000000-0005-0000-0000-0000E1120000}"/>
    <cellStyle name="Feeder Field 2 3 36" xfId="820" xr:uid="{00000000-0005-0000-0000-0000E2120000}"/>
    <cellStyle name="Feeder Field 2 3 36 2" xfId="11341" xr:uid="{00000000-0005-0000-0000-0000E3120000}"/>
    <cellStyle name="Feeder Field 2 3 36 2 2" xfId="11342" xr:uid="{00000000-0005-0000-0000-0000E4120000}"/>
    <cellStyle name="Feeder Field 2 3 36 2 3" xfId="11343" xr:uid="{00000000-0005-0000-0000-0000E5120000}"/>
    <cellStyle name="Feeder Field 2 3 36 2 4" xfId="11344" xr:uid="{00000000-0005-0000-0000-0000E6120000}"/>
    <cellStyle name="Feeder Field 2 3 36 3" xfId="11345" xr:uid="{00000000-0005-0000-0000-0000E7120000}"/>
    <cellStyle name="Feeder Field 2 3 36 4" xfId="11346" xr:uid="{00000000-0005-0000-0000-0000E8120000}"/>
    <cellStyle name="Feeder Field 2 3 37" xfId="821" xr:uid="{00000000-0005-0000-0000-0000E9120000}"/>
    <cellStyle name="Feeder Field 2 3 37 2" xfId="11347" xr:uid="{00000000-0005-0000-0000-0000EA120000}"/>
    <cellStyle name="Feeder Field 2 3 37 2 2" xfId="11348" xr:uid="{00000000-0005-0000-0000-0000EB120000}"/>
    <cellStyle name="Feeder Field 2 3 37 2 3" xfId="11349" xr:uid="{00000000-0005-0000-0000-0000EC120000}"/>
    <cellStyle name="Feeder Field 2 3 37 2 4" xfId="11350" xr:uid="{00000000-0005-0000-0000-0000ED120000}"/>
    <cellStyle name="Feeder Field 2 3 37 3" xfId="11351" xr:uid="{00000000-0005-0000-0000-0000EE120000}"/>
    <cellStyle name="Feeder Field 2 3 37 4" xfId="11352" xr:uid="{00000000-0005-0000-0000-0000EF120000}"/>
    <cellStyle name="Feeder Field 2 3 38" xfId="822" xr:uid="{00000000-0005-0000-0000-0000F0120000}"/>
    <cellStyle name="Feeder Field 2 3 38 2" xfId="11353" xr:uid="{00000000-0005-0000-0000-0000F1120000}"/>
    <cellStyle name="Feeder Field 2 3 38 2 2" xfId="11354" xr:uid="{00000000-0005-0000-0000-0000F2120000}"/>
    <cellStyle name="Feeder Field 2 3 38 2 3" xfId="11355" xr:uid="{00000000-0005-0000-0000-0000F3120000}"/>
    <cellStyle name="Feeder Field 2 3 38 2 4" xfId="11356" xr:uid="{00000000-0005-0000-0000-0000F4120000}"/>
    <cellStyle name="Feeder Field 2 3 38 3" xfId="11357" xr:uid="{00000000-0005-0000-0000-0000F5120000}"/>
    <cellStyle name="Feeder Field 2 3 38 4" xfId="11358" xr:uid="{00000000-0005-0000-0000-0000F6120000}"/>
    <cellStyle name="Feeder Field 2 3 39" xfId="823" xr:uid="{00000000-0005-0000-0000-0000F7120000}"/>
    <cellStyle name="Feeder Field 2 3 39 2" xfId="11359" xr:uid="{00000000-0005-0000-0000-0000F8120000}"/>
    <cellStyle name="Feeder Field 2 3 39 2 2" xfId="11360" xr:uid="{00000000-0005-0000-0000-0000F9120000}"/>
    <cellStyle name="Feeder Field 2 3 39 2 3" xfId="11361" xr:uid="{00000000-0005-0000-0000-0000FA120000}"/>
    <cellStyle name="Feeder Field 2 3 39 2 4" xfId="11362" xr:uid="{00000000-0005-0000-0000-0000FB120000}"/>
    <cellStyle name="Feeder Field 2 3 39 3" xfId="11363" xr:uid="{00000000-0005-0000-0000-0000FC120000}"/>
    <cellStyle name="Feeder Field 2 3 39 4" xfId="11364" xr:uid="{00000000-0005-0000-0000-0000FD120000}"/>
    <cellStyle name="Feeder Field 2 3 4" xfId="824" xr:uid="{00000000-0005-0000-0000-0000FE120000}"/>
    <cellStyle name="Feeder Field 2 3 4 2" xfId="11365" xr:uid="{00000000-0005-0000-0000-0000FF120000}"/>
    <cellStyle name="Feeder Field 2 3 4 2 2" xfId="11366" xr:uid="{00000000-0005-0000-0000-000000130000}"/>
    <cellStyle name="Feeder Field 2 3 4 2 3" xfId="11367" xr:uid="{00000000-0005-0000-0000-000001130000}"/>
    <cellStyle name="Feeder Field 2 3 4 2 4" xfId="11368" xr:uid="{00000000-0005-0000-0000-000002130000}"/>
    <cellStyle name="Feeder Field 2 3 4 3" xfId="11369" xr:uid="{00000000-0005-0000-0000-000003130000}"/>
    <cellStyle name="Feeder Field 2 3 4 4" xfId="11370" xr:uid="{00000000-0005-0000-0000-000004130000}"/>
    <cellStyle name="Feeder Field 2 3 40" xfId="825" xr:uid="{00000000-0005-0000-0000-000005130000}"/>
    <cellStyle name="Feeder Field 2 3 40 2" xfId="11371" xr:uid="{00000000-0005-0000-0000-000006130000}"/>
    <cellStyle name="Feeder Field 2 3 40 2 2" xfId="11372" xr:uid="{00000000-0005-0000-0000-000007130000}"/>
    <cellStyle name="Feeder Field 2 3 40 2 3" xfId="11373" xr:uid="{00000000-0005-0000-0000-000008130000}"/>
    <cellStyle name="Feeder Field 2 3 40 2 4" xfId="11374" xr:uid="{00000000-0005-0000-0000-000009130000}"/>
    <cellStyle name="Feeder Field 2 3 40 3" xfId="11375" xr:uid="{00000000-0005-0000-0000-00000A130000}"/>
    <cellStyle name="Feeder Field 2 3 40 4" xfId="11376" xr:uid="{00000000-0005-0000-0000-00000B130000}"/>
    <cellStyle name="Feeder Field 2 3 41" xfId="826" xr:uid="{00000000-0005-0000-0000-00000C130000}"/>
    <cellStyle name="Feeder Field 2 3 41 2" xfId="11377" xr:uid="{00000000-0005-0000-0000-00000D130000}"/>
    <cellStyle name="Feeder Field 2 3 41 2 2" xfId="11378" xr:uid="{00000000-0005-0000-0000-00000E130000}"/>
    <cellStyle name="Feeder Field 2 3 41 2 3" xfId="11379" xr:uid="{00000000-0005-0000-0000-00000F130000}"/>
    <cellStyle name="Feeder Field 2 3 41 2 4" xfId="11380" xr:uid="{00000000-0005-0000-0000-000010130000}"/>
    <cellStyle name="Feeder Field 2 3 41 3" xfId="11381" xr:uid="{00000000-0005-0000-0000-000011130000}"/>
    <cellStyle name="Feeder Field 2 3 41 4" xfId="11382" xr:uid="{00000000-0005-0000-0000-000012130000}"/>
    <cellStyle name="Feeder Field 2 3 42" xfId="827" xr:uid="{00000000-0005-0000-0000-000013130000}"/>
    <cellStyle name="Feeder Field 2 3 42 2" xfId="11383" xr:uid="{00000000-0005-0000-0000-000014130000}"/>
    <cellStyle name="Feeder Field 2 3 42 2 2" xfId="11384" xr:uid="{00000000-0005-0000-0000-000015130000}"/>
    <cellStyle name="Feeder Field 2 3 42 2 3" xfId="11385" xr:uid="{00000000-0005-0000-0000-000016130000}"/>
    <cellStyle name="Feeder Field 2 3 42 2 4" xfId="11386" xr:uid="{00000000-0005-0000-0000-000017130000}"/>
    <cellStyle name="Feeder Field 2 3 42 3" xfId="11387" xr:uid="{00000000-0005-0000-0000-000018130000}"/>
    <cellStyle name="Feeder Field 2 3 42 4" xfId="11388" xr:uid="{00000000-0005-0000-0000-000019130000}"/>
    <cellStyle name="Feeder Field 2 3 43" xfId="828" xr:uid="{00000000-0005-0000-0000-00001A130000}"/>
    <cellStyle name="Feeder Field 2 3 43 2" xfId="11389" xr:uid="{00000000-0005-0000-0000-00001B130000}"/>
    <cellStyle name="Feeder Field 2 3 43 2 2" xfId="11390" xr:uid="{00000000-0005-0000-0000-00001C130000}"/>
    <cellStyle name="Feeder Field 2 3 43 2 3" xfId="11391" xr:uid="{00000000-0005-0000-0000-00001D130000}"/>
    <cellStyle name="Feeder Field 2 3 43 2 4" xfId="11392" xr:uid="{00000000-0005-0000-0000-00001E130000}"/>
    <cellStyle name="Feeder Field 2 3 43 3" xfId="11393" xr:uid="{00000000-0005-0000-0000-00001F130000}"/>
    <cellStyle name="Feeder Field 2 3 43 4" xfId="11394" xr:uid="{00000000-0005-0000-0000-000020130000}"/>
    <cellStyle name="Feeder Field 2 3 44" xfId="829" xr:uid="{00000000-0005-0000-0000-000021130000}"/>
    <cellStyle name="Feeder Field 2 3 44 2" xfId="11395" xr:uid="{00000000-0005-0000-0000-000022130000}"/>
    <cellStyle name="Feeder Field 2 3 44 2 2" xfId="11396" xr:uid="{00000000-0005-0000-0000-000023130000}"/>
    <cellStyle name="Feeder Field 2 3 44 2 3" xfId="11397" xr:uid="{00000000-0005-0000-0000-000024130000}"/>
    <cellStyle name="Feeder Field 2 3 44 2 4" xfId="11398" xr:uid="{00000000-0005-0000-0000-000025130000}"/>
    <cellStyle name="Feeder Field 2 3 44 3" xfId="11399" xr:uid="{00000000-0005-0000-0000-000026130000}"/>
    <cellStyle name="Feeder Field 2 3 44 4" xfId="11400" xr:uid="{00000000-0005-0000-0000-000027130000}"/>
    <cellStyle name="Feeder Field 2 3 45" xfId="830" xr:uid="{00000000-0005-0000-0000-000028130000}"/>
    <cellStyle name="Feeder Field 2 3 45 2" xfId="11401" xr:uid="{00000000-0005-0000-0000-000029130000}"/>
    <cellStyle name="Feeder Field 2 3 45 2 2" xfId="11402" xr:uid="{00000000-0005-0000-0000-00002A130000}"/>
    <cellStyle name="Feeder Field 2 3 45 2 3" xfId="11403" xr:uid="{00000000-0005-0000-0000-00002B130000}"/>
    <cellStyle name="Feeder Field 2 3 45 2 4" xfId="11404" xr:uid="{00000000-0005-0000-0000-00002C130000}"/>
    <cellStyle name="Feeder Field 2 3 45 3" xfId="11405" xr:uid="{00000000-0005-0000-0000-00002D130000}"/>
    <cellStyle name="Feeder Field 2 3 45 4" xfId="11406" xr:uid="{00000000-0005-0000-0000-00002E130000}"/>
    <cellStyle name="Feeder Field 2 3 46" xfId="11407" xr:uid="{00000000-0005-0000-0000-00002F130000}"/>
    <cellStyle name="Feeder Field 2 3 46 2" xfId="11408" xr:uid="{00000000-0005-0000-0000-000030130000}"/>
    <cellStyle name="Feeder Field 2 3 46 3" xfId="11409" xr:uid="{00000000-0005-0000-0000-000031130000}"/>
    <cellStyle name="Feeder Field 2 3 46 4" xfId="11410" xr:uid="{00000000-0005-0000-0000-000032130000}"/>
    <cellStyle name="Feeder Field 2 3 47" xfId="11411" xr:uid="{00000000-0005-0000-0000-000033130000}"/>
    <cellStyle name="Feeder Field 2 3 47 2" xfId="11412" xr:uid="{00000000-0005-0000-0000-000034130000}"/>
    <cellStyle name="Feeder Field 2 3 47 3" xfId="11413" xr:uid="{00000000-0005-0000-0000-000035130000}"/>
    <cellStyle name="Feeder Field 2 3 47 4" xfId="11414" xr:uid="{00000000-0005-0000-0000-000036130000}"/>
    <cellStyle name="Feeder Field 2 3 48" xfId="11415" xr:uid="{00000000-0005-0000-0000-000037130000}"/>
    <cellStyle name="Feeder Field 2 3 49" xfId="11416" xr:uid="{00000000-0005-0000-0000-000038130000}"/>
    <cellStyle name="Feeder Field 2 3 5" xfId="831" xr:uid="{00000000-0005-0000-0000-000039130000}"/>
    <cellStyle name="Feeder Field 2 3 5 2" xfId="11417" xr:uid="{00000000-0005-0000-0000-00003A130000}"/>
    <cellStyle name="Feeder Field 2 3 5 2 2" xfId="11418" xr:uid="{00000000-0005-0000-0000-00003B130000}"/>
    <cellStyle name="Feeder Field 2 3 5 2 3" xfId="11419" xr:uid="{00000000-0005-0000-0000-00003C130000}"/>
    <cellStyle name="Feeder Field 2 3 5 2 4" xfId="11420" xr:uid="{00000000-0005-0000-0000-00003D130000}"/>
    <cellStyle name="Feeder Field 2 3 5 3" xfId="11421" xr:uid="{00000000-0005-0000-0000-00003E130000}"/>
    <cellStyle name="Feeder Field 2 3 5 4" xfId="11422" xr:uid="{00000000-0005-0000-0000-00003F130000}"/>
    <cellStyle name="Feeder Field 2 3 6" xfId="832" xr:uid="{00000000-0005-0000-0000-000040130000}"/>
    <cellStyle name="Feeder Field 2 3 6 2" xfId="11423" xr:uid="{00000000-0005-0000-0000-000041130000}"/>
    <cellStyle name="Feeder Field 2 3 6 2 2" xfId="11424" xr:uid="{00000000-0005-0000-0000-000042130000}"/>
    <cellStyle name="Feeder Field 2 3 6 2 3" xfId="11425" xr:uid="{00000000-0005-0000-0000-000043130000}"/>
    <cellStyle name="Feeder Field 2 3 6 2 4" xfId="11426" xr:uid="{00000000-0005-0000-0000-000044130000}"/>
    <cellStyle name="Feeder Field 2 3 6 3" xfId="11427" xr:uid="{00000000-0005-0000-0000-000045130000}"/>
    <cellStyle name="Feeder Field 2 3 6 4" xfId="11428" xr:uid="{00000000-0005-0000-0000-000046130000}"/>
    <cellStyle name="Feeder Field 2 3 7" xfId="833" xr:uid="{00000000-0005-0000-0000-000047130000}"/>
    <cellStyle name="Feeder Field 2 3 7 2" xfId="11429" xr:uid="{00000000-0005-0000-0000-000048130000}"/>
    <cellStyle name="Feeder Field 2 3 7 2 2" xfId="11430" xr:uid="{00000000-0005-0000-0000-000049130000}"/>
    <cellStyle name="Feeder Field 2 3 7 2 3" xfId="11431" xr:uid="{00000000-0005-0000-0000-00004A130000}"/>
    <cellStyle name="Feeder Field 2 3 7 2 4" xfId="11432" xr:uid="{00000000-0005-0000-0000-00004B130000}"/>
    <cellStyle name="Feeder Field 2 3 7 3" xfId="11433" xr:uid="{00000000-0005-0000-0000-00004C130000}"/>
    <cellStyle name="Feeder Field 2 3 7 4" xfId="11434" xr:uid="{00000000-0005-0000-0000-00004D130000}"/>
    <cellStyle name="Feeder Field 2 3 8" xfId="834" xr:uid="{00000000-0005-0000-0000-00004E130000}"/>
    <cellStyle name="Feeder Field 2 3 8 2" xfId="11435" xr:uid="{00000000-0005-0000-0000-00004F130000}"/>
    <cellStyle name="Feeder Field 2 3 8 2 2" xfId="11436" xr:uid="{00000000-0005-0000-0000-000050130000}"/>
    <cellStyle name="Feeder Field 2 3 8 2 3" xfId="11437" xr:uid="{00000000-0005-0000-0000-000051130000}"/>
    <cellStyle name="Feeder Field 2 3 8 2 4" xfId="11438" xr:uid="{00000000-0005-0000-0000-000052130000}"/>
    <cellStyle name="Feeder Field 2 3 8 3" xfId="11439" xr:uid="{00000000-0005-0000-0000-000053130000}"/>
    <cellStyle name="Feeder Field 2 3 8 4" xfId="11440" xr:uid="{00000000-0005-0000-0000-000054130000}"/>
    <cellStyle name="Feeder Field 2 3 9" xfId="835" xr:uid="{00000000-0005-0000-0000-000055130000}"/>
    <cellStyle name="Feeder Field 2 3 9 2" xfId="11441" xr:uid="{00000000-0005-0000-0000-000056130000}"/>
    <cellStyle name="Feeder Field 2 3 9 2 2" xfId="11442" xr:uid="{00000000-0005-0000-0000-000057130000}"/>
    <cellStyle name="Feeder Field 2 3 9 2 3" xfId="11443" xr:uid="{00000000-0005-0000-0000-000058130000}"/>
    <cellStyle name="Feeder Field 2 3 9 2 4" xfId="11444" xr:uid="{00000000-0005-0000-0000-000059130000}"/>
    <cellStyle name="Feeder Field 2 3 9 3" xfId="11445" xr:uid="{00000000-0005-0000-0000-00005A130000}"/>
    <cellStyle name="Feeder Field 2 3 9 4" xfId="11446" xr:uid="{00000000-0005-0000-0000-00005B130000}"/>
    <cellStyle name="Feeder Field 2 4" xfId="836" xr:uid="{00000000-0005-0000-0000-00005C130000}"/>
    <cellStyle name="Feeder Field 2 4 10" xfId="837" xr:uid="{00000000-0005-0000-0000-00005D130000}"/>
    <cellStyle name="Feeder Field 2 4 10 2" xfId="11447" xr:uid="{00000000-0005-0000-0000-00005E130000}"/>
    <cellStyle name="Feeder Field 2 4 10 2 2" xfId="11448" xr:uid="{00000000-0005-0000-0000-00005F130000}"/>
    <cellStyle name="Feeder Field 2 4 10 2 3" xfId="11449" xr:uid="{00000000-0005-0000-0000-000060130000}"/>
    <cellStyle name="Feeder Field 2 4 10 2 4" xfId="11450" xr:uid="{00000000-0005-0000-0000-000061130000}"/>
    <cellStyle name="Feeder Field 2 4 10 3" xfId="11451" xr:uid="{00000000-0005-0000-0000-000062130000}"/>
    <cellStyle name="Feeder Field 2 4 10 4" xfId="11452" xr:uid="{00000000-0005-0000-0000-000063130000}"/>
    <cellStyle name="Feeder Field 2 4 11" xfId="838" xr:uid="{00000000-0005-0000-0000-000064130000}"/>
    <cellStyle name="Feeder Field 2 4 11 2" xfId="11453" xr:uid="{00000000-0005-0000-0000-000065130000}"/>
    <cellStyle name="Feeder Field 2 4 11 2 2" xfId="11454" xr:uid="{00000000-0005-0000-0000-000066130000}"/>
    <cellStyle name="Feeder Field 2 4 11 2 3" xfId="11455" xr:uid="{00000000-0005-0000-0000-000067130000}"/>
    <cellStyle name="Feeder Field 2 4 11 2 4" xfId="11456" xr:uid="{00000000-0005-0000-0000-000068130000}"/>
    <cellStyle name="Feeder Field 2 4 11 3" xfId="11457" xr:uid="{00000000-0005-0000-0000-000069130000}"/>
    <cellStyle name="Feeder Field 2 4 11 4" xfId="11458" xr:uid="{00000000-0005-0000-0000-00006A130000}"/>
    <cellStyle name="Feeder Field 2 4 12" xfId="839" xr:uid="{00000000-0005-0000-0000-00006B130000}"/>
    <cellStyle name="Feeder Field 2 4 12 2" xfId="11459" xr:uid="{00000000-0005-0000-0000-00006C130000}"/>
    <cellStyle name="Feeder Field 2 4 12 2 2" xfId="11460" xr:uid="{00000000-0005-0000-0000-00006D130000}"/>
    <cellStyle name="Feeder Field 2 4 12 2 3" xfId="11461" xr:uid="{00000000-0005-0000-0000-00006E130000}"/>
    <cellStyle name="Feeder Field 2 4 12 2 4" xfId="11462" xr:uid="{00000000-0005-0000-0000-00006F130000}"/>
    <cellStyle name="Feeder Field 2 4 12 3" xfId="11463" xr:uid="{00000000-0005-0000-0000-000070130000}"/>
    <cellStyle name="Feeder Field 2 4 12 4" xfId="11464" xr:uid="{00000000-0005-0000-0000-000071130000}"/>
    <cellStyle name="Feeder Field 2 4 13" xfId="840" xr:uid="{00000000-0005-0000-0000-000072130000}"/>
    <cellStyle name="Feeder Field 2 4 13 2" xfId="11465" xr:uid="{00000000-0005-0000-0000-000073130000}"/>
    <cellStyle name="Feeder Field 2 4 13 2 2" xfId="11466" xr:uid="{00000000-0005-0000-0000-000074130000}"/>
    <cellStyle name="Feeder Field 2 4 13 2 3" xfId="11467" xr:uid="{00000000-0005-0000-0000-000075130000}"/>
    <cellStyle name="Feeder Field 2 4 13 2 4" xfId="11468" xr:uid="{00000000-0005-0000-0000-000076130000}"/>
    <cellStyle name="Feeder Field 2 4 13 3" xfId="11469" xr:uid="{00000000-0005-0000-0000-000077130000}"/>
    <cellStyle name="Feeder Field 2 4 13 4" xfId="11470" xr:uid="{00000000-0005-0000-0000-000078130000}"/>
    <cellStyle name="Feeder Field 2 4 14" xfId="841" xr:uid="{00000000-0005-0000-0000-000079130000}"/>
    <cellStyle name="Feeder Field 2 4 14 2" xfId="11471" xr:uid="{00000000-0005-0000-0000-00007A130000}"/>
    <cellStyle name="Feeder Field 2 4 14 2 2" xfId="11472" xr:uid="{00000000-0005-0000-0000-00007B130000}"/>
    <cellStyle name="Feeder Field 2 4 14 2 3" xfId="11473" xr:uid="{00000000-0005-0000-0000-00007C130000}"/>
    <cellStyle name="Feeder Field 2 4 14 2 4" xfId="11474" xr:uid="{00000000-0005-0000-0000-00007D130000}"/>
    <cellStyle name="Feeder Field 2 4 14 3" xfId="11475" xr:uid="{00000000-0005-0000-0000-00007E130000}"/>
    <cellStyle name="Feeder Field 2 4 14 4" xfId="11476" xr:uid="{00000000-0005-0000-0000-00007F130000}"/>
    <cellStyle name="Feeder Field 2 4 15" xfId="842" xr:uid="{00000000-0005-0000-0000-000080130000}"/>
    <cellStyle name="Feeder Field 2 4 15 2" xfId="11477" xr:uid="{00000000-0005-0000-0000-000081130000}"/>
    <cellStyle name="Feeder Field 2 4 15 2 2" xfId="11478" xr:uid="{00000000-0005-0000-0000-000082130000}"/>
    <cellStyle name="Feeder Field 2 4 15 2 3" xfId="11479" xr:uid="{00000000-0005-0000-0000-000083130000}"/>
    <cellStyle name="Feeder Field 2 4 15 2 4" xfId="11480" xr:uid="{00000000-0005-0000-0000-000084130000}"/>
    <cellStyle name="Feeder Field 2 4 15 3" xfId="11481" xr:uid="{00000000-0005-0000-0000-000085130000}"/>
    <cellStyle name="Feeder Field 2 4 15 4" xfId="11482" xr:uid="{00000000-0005-0000-0000-000086130000}"/>
    <cellStyle name="Feeder Field 2 4 16" xfId="843" xr:uid="{00000000-0005-0000-0000-000087130000}"/>
    <cellStyle name="Feeder Field 2 4 16 2" xfId="11483" xr:uid="{00000000-0005-0000-0000-000088130000}"/>
    <cellStyle name="Feeder Field 2 4 16 2 2" xfId="11484" xr:uid="{00000000-0005-0000-0000-000089130000}"/>
    <cellStyle name="Feeder Field 2 4 16 2 3" xfId="11485" xr:uid="{00000000-0005-0000-0000-00008A130000}"/>
    <cellStyle name="Feeder Field 2 4 16 2 4" xfId="11486" xr:uid="{00000000-0005-0000-0000-00008B130000}"/>
    <cellStyle name="Feeder Field 2 4 16 3" xfId="11487" xr:uid="{00000000-0005-0000-0000-00008C130000}"/>
    <cellStyle name="Feeder Field 2 4 16 4" xfId="11488" xr:uid="{00000000-0005-0000-0000-00008D130000}"/>
    <cellStyle name="Feeder Field 2 4 17" xfId="844" xr:uid="{00000000-0005-0000-0000-00008E130000}"/>
    <cellStyle name="Feeder Field 2 4 17 2" xfId="11489" xr:uid="{00000000-0005-0000-0000-00008F130000}"/>
    <cellStyle name="Feeder Field 2 4 17 2 2" xfId="11490" xr:uid="{00000000-0005-0000-0000-000090130000}"/>
    <cellStyle name="Feeder Field 2 4 17 2 3" xfId="11491" xr:uid="{00000000-0005-0000-0000-000091130000}"/>
    <cellStyle name="Feeder Field 2 4 17 2 4" xfId="11492" xr:uid="{00000000-0005-0000-0000-000092130000}"/>
    <cellStyle name="Feeder Field 2 4 17 3" xfId="11493" xr:uid="{00000000-0005-0000-0000-000093130000}"/>
    <cellStyle name="Feeder Field 2 4 17 4" xfId="11494" xr:uid="{00000000-0005-0000-0000-000094130000}"/>
    <cellStyle name="Feeder Field 2 4 18" xfId="845" xr:uid="{00000000-0005-0000-0000-000095130000}"/>
    <cellStyle name="Feeder Field 2 4 18 2" xfId="11495" xr:uid="{00000000-0005-0000-0000-000096130000}"/>
    <cellStyle name="Feeder Field 2 4 18 2 2" xfId="11496" xr:uid="{00000000-0005-0000-0000-000097130000}"/>
    <cellStyle name="Feeder Field 2 4 18 2 3" xfId="11497" xr:uid="{00000000-0005-0000-0000-000098130000}"/>
    <cellStyle name="Feeder Field 2 4 18 2 4" xfId="11498" xr:uid="{00000000-0005-0000-0000-000099130000}"/>
    <cellStyle name="Feeder Field 2 4 18 3" xfId="11499" xr:uid="{00000000-0005-0000-0000-00009A130000}"/>
    <cellStyle name="Feeder Field 2 4 18 4" xfId="11500" xr:uid="{00000000-0005-0000-0000-00009B130000}"/>
    <cellStyle name="Feeder Field 2 4 19" xfId="846" xr:uid="{00000000-0005-0000-0000-00009C130000}"/>
    <cellStyle name="Feeder Field 2 4 19 2" xfId="11501" xr:uid="{00000000-0005-0000-0000-00009D130000}"/>
    <cellStyle name="Feeder Field 2 4 19 2 2" xfId="11502" xr:uid="{00000000-0005-0000-0000-00009E130000}"/>
    <cellStyle name="Feeder Field 2 4 19 2 3" xfId="11503" xr:uid="{00000000-0005-0000-0000-00009F130000}"/>
    <cellStyle name="Feeder Field 2 4 19 2 4" xfId="11504" xr:uid="{00000000-0005-0000-0000-0000A0130000}"/>
    <cellStyle name="Feeder Field 2 4 19 3" xfId="11505" xr:uid="{00000000-0005-0000-0000-0000A1130000}"/>
    <cellStyle name="Feeder Field 2 4 19 4" xfId="11506" xr:uid="{00000000-0005-0000-0000-0000A2130000}"/>
    <cellStyle name="Feeder Field 2 4 2" xfId="847" xr:uid="{00000000-0005-0000-0000-0000A3130000}"/>
    <cellStyle name="Feeder Field 2 4 2 10" xfId="848" xr:uid="{00000000-0005-0000-0000-0000A4130000}"/>
    <cellStyle name="Feeder Field 2 4 2 10 2" xfId="11507" xr:uid="{00000000-0005-0000-0000-0000A5130000}"/>
    <cellStyle name="Feeder Field 2 4 2 10 2 2" xfId="11508" xr:uid="{00000000-0005-0000-0000-0000A6130000}"/>
    <cellStyle name="Feeder Field 2 4 2 10 2 3" xfId="11509" xr:uid="{00000000-0005-0000-0000-0000A7130000}"/>
    <cellStyle name="Feeder Field 2 4 2 10 2 4" xfId="11510" xr:uid="{00000000-0005-0000-0000-0000A8130000}"/>
    <cellStyle name="Feeder Field 2 4 2 10 3" xfId="11511" xr:uid="{00000000-0005-0000-0000-0000A9130000}"/>
    <cellStyle name="Feeder Field 2 4 2 10 4" xfId="11512" xr:uid="{00000000-0005-0000-0000-0000AA130000}"/>
    <cellStyle name="Feeder Field 2 4 2 11" xfId="849" xr:uid="{00000000-0005-0000-0000-0000AB130000}"/>
    <cellStyle name="Feeder Field 2 4 2 11 2" xfId="11513" xr:uid="{00000000-0005-0000-0000-0000AC130000}"/>
    <cellStyle name="Feeder Field 2 4 2 11 2 2" xfId="11514" xr:uid="{00000000-0005-0000-0000-0000AD130000}"/>
    <cellStyle name="Feeder Field 2 4 2 11 2 3" xfId="11515" xr:uid="{00000000-0005-0000-0000-0000AE130000}"/>
    <cellStyle name="Feeder Field 2 4 2 11 2 4" xfId="11516" xr:uid="{00000000-0005-0000-0000-0000AF130000}"/>
    <cellStyle name="Feeder Field 2 4 2 11 3" xfId="11517" xr:uid="{00000000-0005-0000-0000-0000B0130000}"/>
    <cellStyle name="Feeder Field 2 4 2 11 4" xfId="11518" xr:uid="{00000000-0005-0000-0000-0000B1130000}"/>
    <cellStyle name="Feeder Field 2 4 2 12" xfId="850" xr:uid="{00000000-0005-0000-0000-0000B2130000}"/>
    <cellStyle name="Feeder Field 2 4 2 12 2" xfId="11519" xr:uid="{00000000-0005-0000-0000-0000B3130000}"/>
    <cellStyle name="Feeder Field 2 4 2 12 2 2" xfId="11520" xr:uid="{00000000-0005-0000-0000-0000B4130000}"/>
    <cellStyle name="Feeder Field 2 4 2 12 2 3" xfId="11521" xr:uid="{00000000-0005-0000-0000-0000B5130000}"/>
    <cellStyle name="Feeder Field 2 4 2 12 2 4" xfId="11522" xr:uid="{00000000-0005-0000-0000-0000B6130000}"/>
    <cellStyle name="Feeder Field 2 4 2 12 3" xfId="11523" xr:uid="{00000000-0005-0000-0000-0000B7130000}"/>
    <cellStyle name="Feeder Field 2 4 2 12 4" xfId="11524" xr:uid="{00000000-0005-0000-0000-0000B8130000}"/>
    <cellStyle name="Feeder Field 2 4 2 13" xfId="851" xr:uid="{00000000-0005-0000-0000-0000B9130000}"/>
    <cellStyle name="Feeder Field 2 4 2 13 2" xfId="11525" xr:uid="{00000000-0005-0000-0000-0000BA130000}"/>
    <cellStyle name="Feeder Field 2 4 2 13 2 2" xfId="11526" xr:uid="{00000000-0005-0000-0000-0000BB130000}"/>
    <cellStyle name="Feeder Field 2 4 2 13 2 3" xfId="11527" xr:uid="{00000000-0005-0000-0000-0000BC130000}"/>
    <cellStyle name="Feeder Field 2 4 2 13 2 4" xfId="11528" xr:uid="{00000000-0005-0000-0000-0000BD130000}"/>
    <cellStyle name="Feeder Field 2 4 2 13 3" xfId="11529" xr:uid="{00000000-0005-0000-0000-0000BE130000}"/>
    <cellStyle name="Feeder Field 2 4 2 13 4" xfId="11530" xr:uid="{00000000-0005-0000-0000-0000BF130000}"/>
    <cellStyle name="Feeder Field 2 4 2 14" xfId="852" xr:uid="{00000000-0005-0000-0000-0000C0130000}"/>
    <cellStyle name="Feeder Field 2 4 2 14 2" xfId="11531" xr:uid="{00000000-0005-0000-0000-0000C1130000}"/>
    <cellStyle name="Feeder Field 2 4 2 14 2 2" xfId="11532" xr:uid="{00000000-0005-0000-0000-0000C2130000}"/>
    <cellStyle name="Feeder Field 2 4 2 14 2 3" xfId="11533" xr:uid="{00000000-0005-0000-0000-0000C3130000}"/>
    <cellStyle name="Feeder Field 2 4 2 14 2 4" xfId="11534" xr:uid="{00000000-0005-0000-0000-0000C4130000}"/>
    <cellStyle name="Feeder Field 2 4 2 14 3" xfId="11535" xr:uid="{00000000-0005-0000-0000-0000C5130000}"/>
    <cellStyle name="Feeder Field 2 4 2 14 4" xfId="11536" xr:uid="{00000000-0005-0000-0000-0000C6130000}"/>
    <cellStyle name="Feeder Field 2 4 2 15" xfId="853" xr:uid="{00000000-0005-0000-0000-0000C7130000}"/>
    <cellStyle name="Feeder Field 2 4 2 15 2" xfId="11537" xr:uid="{00000000-0005-0000-0000-0000C8130000}"/>
    <cellStyle name="Feeder Field 2 4 2 15 2 2" xfId="11538" xr:uid="{00000000-0005-0000-0000-0000C9130000}"/>
    <cellStyle name="Feeder Field 2 4 2 15 2 3" xfId="11539" xr:uid="{00000000-0005-0000-0000-0000CA130000}"/>
    <cellStyle name="Feeder Field 2 4 2 15 2 4" xfId="11540" xr:uid="{00000000-0005-0000-0000-0000CB130000}"/>
    <cellStyle name="Feeder Field 2 4 2 15 3" xfId="11541" xr:uid="{00000000-0005-0000-0000-0000CC130000}"/>
    <cellStyle name="Feeder Field 2 4 2 15 4" xfId="11542" xr:uid="{00000000-0005-0000-0000-0000CD130000}"/>
    <cellStyle name="Feeder Field 2 4 2 16" xfId="854" xr:uid="{00000000-0005-0000-0000-0000CE130000}"/>
    <cellStyle name="Feeder Field 2 4 2 16 2" xfId="11543" xr:uid="{00000000-0005-0000-0000-0000CF130000}"/>
    <cellStyle name="Feeder Field 2 4 2 16 2 2" xfId="11544" xr:uid="{00000000-0005-0000-0000-0000D0130000}"/>
    <cellStyle name="Feeder Field 2 4 2 16 2 3" xfId="11545" xr:uid="{00000000-0005-0000-0000-0000D1130000}"/>
    <cellStyle name="Feeder Field 2 4 2 16 2 4" xfId="11546" xr:uid="{00000000-0005-0000-0000-0000D2130000}"/>
    <cellStyle name="Feeder Field 2 4 2 16 3" xfId="11547" xr:uid="{00000000-0005-0000-0000-0000D3130000}"/>
    <cellStyle name="Feeder Field 2 4 2 16 4" xfId="11548" xr:uid="{00000000-0005-0000-0000-0000D4130000}"/>
    <cellStyle name="Feeder Field 2 4 2 17" xfId="855" xr:uid="{00000000-0005-0000-0000-0000D5130000}"/>
    <cellStyle name="Feeder Field 2 4 2 17 2" xfId="11549" xr:uid="{00000000-0005-0000-0000-0000D6130000}"/>
    <cellStyle name="Feeder Field 2 4 2 17 2 2" xfId="11550" xr:uid="{00000000-0005-0000-0000-0000D7130000}"/>
    <cellStyle name="Feeder Field 2 4 2 17 2 3" xfId="11551" xr:uid="{00000000-0005-0000-0000-0000D8130000}"/>
    <cellStyle name="Feeder Field 2 4 2 17 2 4" xfId="11552" xr:uid="{00000000-0005-0000-0000-0000D9130000}"/>
    <cellStyle name="Feeder Field 2 4 2 17 3" xfId="11553" xr:uid="{00000000-0005-0000-0000-0000DA130000}"/>
    <cellStyle name="Feeder Field 2 4 2 17 4" xfId="11554" xr:uid="{00000000-0005-0000-0000-0000DB130000}"/>
    <cellStyle name="Feeder Field 2 4 2 18" xfId="856" xr:uid="{00000000-0005-0000-0000-0000DC130000}"/>
    <cellStyle name="Feeder Field 2 4 2 18 2" xfId="11555" xr:uid="{00000000-0005-0000-0000-0000DD130000}"/>
    <cellStyle name="Feeder Field 2 4 2 18 2 2" xfId="11556" xr:uid="{00000000-0005-0000-0000-0000DE130000}"/>
    <cellStyle name="Feeder Field 2 4 2 18 2 3" xfId="11557" xr:uid="{00000000-0005-0000-0000-0000DF130000}"/>
    <cellStyle name="Feeder Field 2 4 2 18 2 4" xfId="11558" xr:uid="{00000000-0005-0000-0000-0000E0130000}"/>
    <cellStyle name="Feeder Field 2 4 2 18 3" xfId="11559" xr:uid="{00000000-0005-0000-0000-0000E1130000}"/>
    <cellStyle name="Feeder Field 2 4 2 18 4" xfId="11560" xr:uid="{00000000-0005-0000-0000-0000E2130000}"/>
    <cellStyle name="Feeder Field 2 4 2 19" xfId="857" xr:uid="{00000000-0005-0000-0000-0000E3130000}"/>
    <cellStyle name="Feeder Field 2 4 2 19 2" xfId="11561" xr:uid="{00000000-0005-0000-0000-0000E4130000}"/>
    <cellStyle name="Feeder Field 2 4 2 19 2 2" xfId="11562" xr:uid="{00000000-0005-0000-0000-0000E5130000}"/>
    <cellStyle name="Feeder Field 2 4 2 19 2 3" xfId="11563" xr:uid="{00000000-0005-0000-0000-0000E6130000}"/>
    <cellStyle name="Feeder Field 2 4 2 19 2 4" xfId="11564" xr:uid="{00000000-0005-0000-0000-0000E7130000}"/>
    <cellStyle name="Feeder Field 2 4 2 19 3" xfId="11565" xr:uid="{00000000-0005-0000-0000-0000E8130000}"/>
    <cellStyle name="Feeder Field 2 4 2 19 4" xfId="11566" xr:uid="{00000000-0005-0000-0000-0000E9130000}"/>
    <cellStyle name="Feeder Field 2 4 2 2" xfId="858" xr:uid="{00000000-0005-0000-0000-0000EA130000}"/>
    <cellStyle name="Feeder Field 2 4 2 2 2" xfId="11567" xr:uid="{00000000-0005-0000-0000-0000EB130000}"/>
    <cellStyle name="Feeder Field 2 4 2 2 2 2" xfId="11568" xr:uid="{00000000-0005-0000-0000-0000EC130000}"/>
    <cellStyle name="Feeder Field 2 4 2 2 2 3" xfId="11569" xr:uid="{00000000-0005-0000-0000-0000ED130000}"/>
    <cellStyle name="Feeder Field 2 4 2 2 2 4" xfId="11570" xr:uid="{00000000-0005-0000-0000-0000EE130000}"/>
    <cellStyle name="Feeder Field 2 4 2 2 3" xfId="11571" xr:uid="{00000000-0005-0000-0000-0000EF130000}"/>
    <cellStyle name="Feeder Field 2 4 2 2 4" xfId="11572" xr:uid="{00000000-0005-0000-0000-0000F0130000}"/>
    <cellStyle name="Feeder Field 2 4 2 20" xfId="859" xr:uid="{00000000-0005-0000-0000-0000F1130000}"/>
    <cellStyle name="Feeder Field 2 4 2 20 2" xfId="11573" xr:uid="{00000000-0005-0000-0000-0000F2130000}"/>
    <cellStyle name="Feeder Field 2 4 2 20 2 2" xfId="11574" xr:uid="{00000000-0005-0000-0000-0000F3130000}"/>
    <cellStyle name="Feeder Field 2 4 2 20 2 3" xfId="11575" xr:uid="{00000000-0005-0000-0000-0000F4130000}"/>
    <cellStyle name="Feeder Field 2 4 2 20 2 4" xfId="11576" xr:uid="{00000000-0005-0000-0000-0000F5130000}"/>
    <cellStyle name="Feeder Field 2 4 2 20 3" xfId="11577" xr:uid="{00000000-0005-0000-0000-0000F6130000}"/>
    <cellStyle name="Feeder Field 2 4 2 20 4" xfId="11578" xr:uid="{00000000-0005-0000-0000-0000F7130000}"/>
    <cellStyle name="Feeder Field 2 4 2 21" xfId="860" xr:uid="{00000000-0005-0000-0000-0000F8130000}"/>
    <cellStyle name="Feeder Field 2 4 2 21 2" xfId="11579" xr:uid="{00000000-0005-0000-0000-0000F9130000}"/>
    <cellStyle name="Feeder Field 2 4 2 21 2 2" xfId="11580" xr:uid="{00000000-0005-0000-0000-0000FA130000}"/>
    <cellStyle name="Feeder Field 2 4 2 21 2 3" xfId="11581" xr:uid="{00000000-0005-0000-0000-0000FB130000}"/>
    <cellStyle name="Feeder Field 2 4 2 21 2 4" xfId="11582" xr:uid="{00000000-0005-0000-0000-0000FC130000}"/>
    <cellStyle name="Feeder Field 2 4 2 21 3" xfId="11583" xr:uid="{00000000-0005-0000-0000-0000FD130000}"/>
    <cellStyle name="Feeder Field 2 4 2 21 4" xfId="11584" xr:uid="{00000000-0005-0000-0000-0000FE130000}"/>
    <cellStyle name="Feeder Field 2 4 2 22" xfId="861" xr:uid="{00000000-0005-0000-0000-0000FF130000}"/>
    <cellStyle name="Feeder Field 2 4 2 22 2" xfId="11585" xr:uid="{00000000-0005-0000-0000-000000140000}"/>
    <cellStyle name="Feeder Field 2 4 2 22 2 2" xfId="11586" xr:uid="{00000000-0005-0000-0000-000001140000}"/>
    <cellStyle name="Feeder Field 2 4 2 22 2 3" xfId="11587" xr:uid="{00000000-0005-0000-0000-000002140000}"/>
    <cellStyle name="Feeder Field 2 4 2 22 2 4" xfId="11588" xr:uid="{00000000-0005-0000-0000-000003140000}"/>
    <cellStyle name="Feeder Field 2 4 2 22 3" xfId="11589" xr:uid="{00000000-0005-0000-0000-000004140000}"/>
    <cellStyle name="Feeder Field 2 4 2 22 4" xfId="11590" xr:uid="{00000000-0005-0000-0000-000005140000}"/>
    <cellStyle name="Feeder Field 2 4 2 23" xfId="862" xr:uid="{00000000-0005-0000-0000-000006140000}"/>
    <cellStyle name="Feeder Field 2 4 2 23 2" xfId="11591" xr:uid="{00000000-0005-0000-0000-000007140000}"/>
    <cellStyle name="Feeder Field 2 4 2 23 2 2" xfId="11592" xr:uid="{00000000-0005-0000-0000-000008140000}"/>
    <cellStyle name="Feeder Field 2 4 2 23 2 3" xfId="11593" xr:uid="{00000000-0005-0000-0000-000009140000}"/>
    <cellStyle name="Feeder Field 2 4 2 23 2 4" xfId="11594" xr:uid="{00000000-0005-0000-0000-00000A140000}"/>
    <cellStyle name="Feeder Field 2 4 2 23 3" xfId="11595" xr:uid="{00000000-0005-0000-0000-00000B140000}"/>
    <cellStyle name="Feeder Field 2 4 2 23 4" xfId="11596" xr:uid="{00000000-0005-0000-0000-00000C140000}"/>
    <cellStyle name="Feeder Field 2 4 2 24" xfId="863" xr:uid="{00000000-0005-0000-0000-00000D140000}"/>
    <cellStyle name="Feeder Field 2 4 2 24 2" xfId="11597" xr:uid="{00000000-0005-0000-0000-00000E140000}"/>
    <cellStyle name="Feeder Field 2 4 2 24 2 2" xfId="11598" xr:uid="{00000000-0005-0000-0000-00000F140000}"/>
    <cellStyle name="Feeder Field 2 4 2 24 2 3" xfId="11599" xr:uid="{00000000-0005-0000-0000-000010140000}"/>
    <cellStyle name="Feeder Field 2 4 2 24 2 4" xfId="11600" xr:uid="{00000000-0005-0000-0000-000011140000}"/>
    <cellStyle name="Feeder Field 2 4 2 24 3" xfId="11601" xr:uid="{00000000-0005-0000-0000-000012140000}"/>
    <cellStyle name="Feeder Field 2 4 2 24 4" xfId="11602" xr:uid="{00000000-0005-0000-0000-000013140000}"/>
    <cellStyle name="Feeder Field 2 4 2 25" xfId="864" xr:uid="{00000000-0005-0000-0000-000014140000}"/>
    <cellStyle name="Feeder Field 2 4 2 25 2" xfId="11603" xr:uid="{00000000-0005-0000-0000-000015140000}"/>
    <cellStyle name="Feeder Field 2 4 2 25 2 2" xfId="11604" xr:uid="{00000000-0005-0000-0000-000016140000}"/>
    <cellStyle name="Feeder Field 2 4 2 25 2 3" xfId="11605" xr:uid="{00000000-0005-0000-0000-000017140000}"/>
    <cellStyle name="Feeder Field 2 4 2 25 2 4" xfId="11606" xr:uid="{00000000-0005-0000-0000-000018140000}"/>
    <cellStyle name="Feeder Field 2 4 2 25 3" xfId="11607" xr:uid="{00000000-0005-0000-0000-000019140000}"/>
    <cellStyle name="Feeder Field 2 4 2 25 4" xfId="11608" xr:uid="{00000000-0005-0000-0000-00001A140000}"/>
    <cellStyle name="Feeder Field 2 4 2 26" xfId="865" xr:uid="{00000000-0005-0000-0000-00001B140000}"/>
    <cellStyle name="Feeder Field 2 4 2 26 2" xfId="11609" xr:uid="{00000000-0005-0000-0000-00001C140000}"/>
    <cellStyle name="Feeder Field 2 4 2 26 2 2" xfId="11610" xr:uid="{00000000-0005-0000-0000-00001D140000}"/>
    <cellStyle name="Feeder Field 2 4 2 26 2 3" xfId="11611" xr:uid="{00000000-0005-0000-0000-00001E140000}"/>
    <cellStyle name="Feeder Field 2 4 2 26 2 4" xfId="11612" xr:uid="{00000000-0005-0000-0000-00001F140000}"/>
    <cellStyle name="Feeder Field 2 4 2 26 3" xfId="11613" xr:uid="{00000000-0005-0000-0000-000020140000}"/>
    <cellStyle name="Feeder Field 2 4 2 26 4" xfId="11614" xr:uid="{00000000-0005-0000-0000-000021140000}"/>
    <cellStyle name="Feeder Field 2 4 2 27" xfId="866" xr:uid="{00000000-0005-0000-0000-000022140000}"/>
    <cellStyle name="Feeder Field 2 4 2 27 2" xfId="11615" xr:uid="{00000000-0005-0000-0000-000023140000}"/>
    <cellStyle name="Feeder Field 2 4 2 27 2 2" xfId="11616" xr:uid="{00000000-0005-0000-0000-000024140000}"/>
    <cellStyle name="Feeder Field 2 4 2 27 2 3" xfId="11617" xr:uid="{00000000-0005-0000-0000-000025140000}"/>
    <cellStyle name="Feeder Field 2 4 2 27 2 4" xfId="11618" xr:uid="{00000000-0005-0000-0000-000026140000}"/>
    <cellStyle name="Feeder Field 2 4 2 27 3" xfId="11619" xr:uid="{00000000-0005-0000-0000-000027140000}"/>
    <cellStyle name="Feeder Field 2 4 2 27 4" xfId="11620" xr:uid="{00000000-0005-0000-0000-000028140000}"/>
    <cellStyle name="Feeder Field 2 4 2 28" xfId="867" xr:uid="{00000000-0005-0000-0000-000029140000}"/>
    <cellStyle name="Feeder Field 2 4 2 28 2" xfId="11621" xr:uid="{00000000-0005-0000-0000-00002A140000}"/>
    <cellStyle name="Feeder Field 2 4 2 28 2 2" xfId="11622" xr:uid="{00000000-0005-0000-0000-00002B140000}"/>
    <cellStyle name="Feeder Field 2 4 2 28 2 3" xfId="11623" xr:uid="{00000000-0005-0000-0000-00002C140000}"/>
    <cellStyle name="Feeder Field 2 4 2 28 2 4" xfId="11624" xr:uid="{00000000-0005-0000-0000-00002D140000}"/>
    <cellStyle name="Feeder Field 2 4 2 28 3" xfId="11625" xr:uid="{00000000-0005-0000-0000-00002E140000}"/>
    <cellStyle name="Feeder Field 2 4 2 28 4" xfId="11626" xr:uid="{00000000-0005-0000-0000-00002F140000}"/>
    <cellStyle name="Feeder Field 2 4 2 29" xfId="868" xr:uid="{00000000-0005-0000-0000-000030140000}"/>
    <cellStyle name="Feeder Field 2 4 2 29 2" xfId="11627" xr:uid="{00000000-0005-0000-0000-000031140000}"/>
    <cellStyle name="Feeder Field 2 4 2 29 2 2" xfId="11628" xr:uid="{00000000-0005-0000-0000-000032140000}"/>
    <cellStyle name="Feeder Field 2 4 2 29 2 3" xfId="11629" xr:uid="{00000000-0005-0000-0000-000033140000}"/>
    <cellStyle name="Feeder Field 2 4 2 29 2 4" xfId="11630" xr:uid="{00000000-0005-0000-0000-000034140000}"/>
    <cellStyle name="Feeder Field 2 4 2 29 3" xfId="11631" xr:uid="{00000000-0005-0000-0000-000035140000}"/>
    <cellStyle name="Feeder Field 2 4 2 29 4" xfId="11632" xr:uid="{00000000-0005-0000-0000-000036140000}"/>
    <cellStyle name="Feeder Field 2 4 2 3" xfId="869" xr:uid="{00000000-0005-0000-0000-000037140000}"/>
    <cellStyle name="Feeder Field 2 4 2 3 2" xfId="11633" xr:uid="{00000000-0005-0000-0000-000038140000}"/>
    <cellStyle name="Feeder Field 2 4 2 3 2 2" xfId="11634" xr:uid="{00000000-0005-0000-0000-000039140000}"/>
    <cellStyle name="Feeder Field 2 4 2 3 2 3" xfId="11635" xr:uid="{00000000-0005-0000-0000-00003A140000}"/>
    <cellStyle name="Feeder Field 2 4 2 3 2 4" xfId="11636" xr:uid="{00000000-0005-0000-0000-00003B140000}"/>
    <cellStyle name="Feeder Field 2 4 2 3 3" xfId="11637" xr:uid="{00000000-0005-0000-0000-00003C140000}"/>
    <cellStyle name="Feeder Field 2 4 2 3 4" xfId="11638" xr:uid="{00000000-0005-0000-0000-00003D140000}"/>
    <cellStyle name="Feeder Field 2 4 2 30" xfId="870" xr:uid="{00000000-0005-0000-0000-00003E140000}"/>
    <cellStyle name="Feeder Field 2 4 2 30 2" xfId="11639" xr:uid="{00000000-0005-0000-0000-00003F140000}"/>
    <cellStyle name="Feeder Field 2 4 2 30 2 2" xfId="11640" xr:uid="{00000000-0005-0000-0000-000040140000}"/>
    <cellStyle name="Feeder Field 2 4 2 30 2 3" xfId="11641" xr:uid="{00000000-0005-0000-0000-000041140000}"/>
    <cellStyle name="Feeder Field 2 4 2 30 2 4" xfId="11642" xr:uid="{00000000-0005-0000-0000-000042140000}"/>
    <cellStyle name="Feeder Field 2 4 2 30 3" xfId="11643" xr:uid="{00000000-0005-0000-0000-000043140000}"/>
    <cellStyle name="Feeder Field 2 4 2 30 4" xfId="11644" xr:uid="{00000000-0005-0000-0000-000044140000}"/>
    <cellStyle name="Feeder Field 2 4 2 31" xfId="871" xr:uid="{00000000-0005-0000-0000-000045140000}"/>
    <cellStyle name="Feeder Field 2 4 2 31 2" xfId="11645" xr:uid="{00000000-0005-0000-0000-000046140000}"/>
    <cellStyle name="Feeder Field 2 4 2 31 2 2" xfId="11646" xr:uid="{00000000-0005-0000-0000-000047140000}"/>
    <cellStyle name="Feeder Field 2 4 2 31 2 3" xfId="11647" xr:uid="{00000000-0005-0000-0000-000048140000}"/>
    <cellStyle name="Feeder Field 2 4 2 31 2 4" xfId="11648" xr:uid="{00000000-0005-0000-0000-000049140000}"/>
    <cellStyle name="Feeder Field 2 4 2 31 3" xfId="11649" xr:uid="{00000000-0005-0000-0000-00004A140000}"/>
    <cellStyle name="Feeder Field 2 4 2 31 4" xfId="11650" xr:uid="{00000000-0005-0000-0000-00004B140000}"/>
    <cellStyle name="Feeder Field 2 4 2 32" xfId="872" xr:uid="{00000000-0005-0000-0000-00004C140000}"/>
    <cellStyle name="Feeder Field 2 4 2 32 2" xfId="11651" xr:uid="{00000000-0005-0000-0000-00004D140000}"/>
    <cellStyle name="Feeder Field 2 4 2 32 2 2" xfId="11652" xr:uid="{00000000-0005-0000-0000-00004E140000}"/>
    <cellStyle name="Feeder Field 2 4 2 32 2 3" xfId="11653" xr:uid="{00000000-0005-0000-0000-00004F140000}"/>
    <cellStyle name="Feeder Field 2 4 2 32 2 4" xfId="11654" xr:uid="{00000000-0005-0000-0000-000050140000}"/>
    <cellStyle name="Feeder Field 2 4 2 32 3" xfId="11655" xr:uid="{00000000-0005-0000-0000-000051140000}"/>
    <cellStyle name="Feeder Field 2 4 2 32 4" xfId="11656" xr:uid="{00000000-0005-0000-0000-000052140000}"/>
    <cellStyle name="Feeder Field 2 4 2 33" xfId="873" xr:uid="{00000000-0005-0000-0000-000053140000}"/>
    <cellStyle name="Feeder Field 2 4 2 33 2" xfId="11657" xr:uid="{00000000-0005-0000-0000-000054140000}"/>
    <cellStyle name="Feeder Field 2 4 2 33 2 2" xfId="11658" xr:uid="{00000000-0005-0000-0000-000055140000}"/>
    <cellStyle name="Feeder Field 2 4 2 33 2 3" xfId="11659" xr:uid="{00000000-0005-0000-0000-000056140000}"/>
    <cellStyle name="Feeder Field 2 4 2 33 2 4" xfId="11660" xr:uid="{00000000-0005-0000-0000-000057140000}"/>
    <cellStyle name="Feeder Field 2 4 2 33 3" xfId="11661" xr:uid="{00000000-0005-0000-0000-000058140000}"/>
    <cellStyle name="Feeder Field 2 4 2 33 4" xfId="11662" xr:uid="{00000000-0005-0000-0000-000059140000}"/>
    <cellStyle name="Feeder Field 2 4 2 34" xfId="874" xr:uid="{00000000-0005-0000-0000-00005A140000}"/>
    <cellStyle name="Feeder Field 2 4 2 34 2" xfId="11663" xr:uid="{00000000-0005-0000-0000-00005B140000}"/>
    <cellStyle name="Feeder Field 2 4 2 34 2 2" xfId="11664" xr:uid="{00000000-0005-0000-0000-00005C140000}"/>
    <cellStyle name="Feeder Field 2 4 2 34 2 3" xfId="11665" xr:uid="{00000000-0005-0000-0000-00005D140000}"/>
    <cellStyle name="Feeder Field 2 4 2 34 2 4" xfId="11666" xr:uid="{00000000-0005-0000-0000-00005E140000}"/>
    <cellStyle name="Feeder Field 2 4 2 34 3" xfId="11667" xr:uid="{00000000-0005-0000-0000-00005F140000}"/>
    <cellStyle name="Feeder Field 2 4 2 34 4" xfId="11668" xr:uid="{00000000-0005-0000-0000-000060140000}"/>
    <cellStyle name="Feeder Field 2 4 2 35" xfId="875" xr:uid="{00000000-0005-0000-0000-000061140000}"/>
    <cellStyle name="Feeder Field 2 4 2 35 2" xfId="11669" xr:uid="{00000000-0005-0000-0000-000062140000}"/>
    <cellStyle name="Feeder Field 2 4 2 35 2 2" xfId="11670" xr:uid="{00000000-0005-0000-0000-000063140000}"/>
    <cellStyle name="Feeder Field 2 4 2 35 2 3" xfId="11671" xr:uid="{00000000-0005-0000-0000-000064140000}"/>
    <cellStyle name="Feeder Field 2 4 2 35 2 4" xfId="11672" xr:uid="{00000000-0005-0000-0000-000065140000}"/>
    <cellStyle name="Feeder Field 2 4 2 35 3" xfId="11673" xr:uid="{00000000-0005-0000-0000-000066140000}"/>
    <cellStyle name="Feeder Field 2 4 2 35 4" xfId="11674" xr:uid="{00000000-0005-0000-0000-000067140000}"/>
    <cellStyle name="Feeder Field 2 4 2 36" xfId="876" xr:uid="{00000000-0005-0000-0000-000068140000}"/>
    <cellStyle name="Feeder Field 2 4 2 36 2" xfId="11675" xr:uid="{00000000-0005-0000-0000-000069140000}"/>
    <cellStyle name="Feeder Field 2 4 2 36 2 2" xfId="11676" xr:uid="{00000000-0005-0000-0000-00006A140000}"/>
    <cellStyle name="Feeder Field 2 4 2 36 2 3" xfId="11677" xr:uid="{00000000-0005-0000-0000-00006B140000}"/>
    <cellStyle name="Feeder Field 2 4 2 36 2 4" xfId="11678" xr:uid="{00000000-0005-0000-0000-00006C140000}"/>
    <cellStyle name="Feeder Field 2 4 2 36 3" xfId="11679" xr:uid="{00000000-0005-0000-0000-00006D140000}"/>
    <cellStyle name="Feeder Field 2 4 2 36 4" xfId="11680" xr:uid="{00000000-0005-0000-0000-00006E140000}"/>
    <cellStyle name="Feeder Field 2 4 2 37" xfId="877" xr:uid="{00000000-0005-0000-0000-00006F140000}"/>
    <cellStyle name="Feeder Field 2 4 2 37 2" xfId="11681" xr:uid="{00000000-0005-0000-0000-000070140000}"/>
    <cellStyle name="Feeder Field 2 4 2 37 2 2" xfId="11682" xr:uid="{00000000-0005-0000-0000-000071140000}"/>
    <cellStyle name="Feeder Field 2 4 2 37 2 3" xfId="11683" xr:uid="{00000000-0005-0000-0000-000072140000}"/>
    <cellStyle name="Feeder Field 2 4 2 37 2 4" xfId="11684" xr:uid="{00000000-0005-0000-0000-000073140000}"/>
    <cellStyle name="Feeder Field 2 4 2 37 3" xfId="11685" xr:uid="{00000000-0005-0000-0000-000074140000}"/>
    <cellStyle name="Feeder Field 2 4 2 37 4" xfId="11686" xr:uid="{00000000-0005-0000-0000-000075140000}"/>
    <cellStyle name="Feeder Field 2 4 2 38" xfId="878" xr:uid="{00000000-0005-0000-0000-000076140000}"/>
    <cellStyle name="Feeder Field 2 4 2 38 2" xfId="11687" xr:uid="{00000000-0005-0000-0000-000077140000}"/>
    <cellStyle name="Feeder Field 2 4 2 38 2 2" xfId="11688" xr:uid="{00000000-0005-0000-0000-000078140000}"/>
    <cellStyle name="Feeder Field 2 4 2 38 2 3" xfId="11689" xr:uid="{00000000-0005-0000-0000-000079140000}"/>
    <cellStyle name="Feeder Field 2 4 2 38 2 4" xfId="11690" xr:uid="{00000000-0005-0000-0000-00007A140000}"/>
    <cellStyle name="Feeder Field 2 4 2 38 3" xfId="11691" xr:uid="{00000000-0005-0000-0000-00007B140000}"/>
    <cellStyle name="Feeder Field 2 4 2 38 4" xfId="11692" xr:uid="{00000000-0005-0000-0000-00007C140000}"/>
    <cellStyle name="Feeder Field 2 4 2 39" xfId="879" xr:uid="{00000000-0005-0000-0000-00007D140000}"/>
    <cellStyle name="Feeder Field 2 4 2 39 2" xfId="11693" xr:uid="{00000000-0005-0000-0000-00007E140000}"/>
    <cellStyle name="Feeder Field 2 4 2 39 2 2" xfId="11694" xr:uid="{00000000-0005-0000-0000-00007F140000}"/>
    <cellStyle name="Feeder Field 2 4 2 39 2 3" xfId="11695" xr:uid="{00000000-0005-0000-0000-000080140000}"/>
    <cellStyle name="Feeder Field 2 4 2 39 2 4" xfId="11696" xr:uid="{00000000-0005-0000-0000-000081140000}"/>
    <cellStyle name="Feeder Field 2 4 2 39 3" xfId="11697" xr:uid="{00000000-0005-0000-0000-000082140000}"/>
    <cellStyle name="Feeder Field 2 4 2 39 4" xfId="11698" xr:uid="{00000000-0005-0000-0000-000083140000}"/>
    <cellStyle name="Feeder Field 2 4 2 4" xfId="880" xr:uid="{00000000-0005-0000-0000-000084140000}"/>
    <cellStyle name="Feeder Field 2 4 2 4 2" xfId="11699" xr:uid="{00000000-0005-0000-0000-000085140000}"/>
    <cellStyle name="Feeder Field 2 4 2 4 2 2" xfId="11700" xr:uid="{00000000-0005-0000-0000-000086140000}"/>
    <cellStyle name="Feeder Field 2 4 2 4 2 3" xfId="11701" xr:uid="{00000000-0005-0000-0000-000087140000}"/>
    <cellStyle name="Feeder Field 2 4 2 4 2 4" xfId="11702" xr:uid="{00000000-0005-0000-0000-000088140000}"/>
    <cellStyle name="Feeder Field 2 4 2 4 3" xfId="11703" xr:uid="{00000000-0005-0000-0000-000089140000}"/>
    <cellStyle name="Feeder Field 2 4 2 4 4" xfId="11704" xr:uid="{00000000-0005-0000-0000-00008A140000}"/>
    <cellStyle name="Feeder Field 2 4 2 40" xfId="881" xr:uid="{00000000-0005-0000-0000-00008B140000}"/>
    <cellStyle name="Feeder Field 2 4 2 40 2" xfId="11705" xr:uid="{00000000-0005-0000-0000-00008C140000}"/>
    <cellStyle name="Feeder Field 2 4 2 40 2 2" xfId="11706" xr:uid="{00000000-0005-0000-0000-00008D140000}"/>
    <cellStyle name="Feeder Field 2 4 2 40 2 3" xfId="11707" xr:uid="{00000000-0005-0000-0000-00008E140000}"/>
    <cellStyle name="Feeder Field 2 4 2 40 2 4" xfId="11708" xr:uid="{00000000-0005-0000-0000-00008F140000}"/>
    <cellStyle name="Feeder Field 2 4 2 40 3" xfId="11709" xr:uid="{00000000-0005-0000-0000-000090140000}"/>
    <cellStyle name="Feeder Field 2 4 2 40 4" xfId="11710" xr:uid="{00000000-0005-0000-0000-000091140000}"/>
    <cellStyle name="Feeder Field 2 4 2 41" xfId="882" xr:uid="{00000000-0005-0000-0000-000092140000}"/>
    <cellStyle name="Feeder Field 2 4 2 41 2" xfId="11711" xr:uid="{00000000-0005-0000-0000-000093140000}"/>
    <cellStyle name="Feeder Field 2 4 2 41 2 2" xfId="11712" xr:uid="{00000000-0005-0000-0000-000094140000}"/>
    <cellStyle name="Feeder Field 2 4 2 41 2 3" xfId="11713" xr:uid="{00000000-0005-0000-0000-000095140000}"/>
    <cellStyle name="Feeder Field 2 4 2 41 2 4" xfId="11714" xr:uid="{00000000-0005-0000-0000-000096140000}"/>
    <cellStyle name="Feeder Field 2 4 2 41 3" xfId="11715" xr:uid="{00000000-0005-0000-0000-000097140000}"/>
    <cellStyle name="Feeder Field 2 4 2 41 4" xfId="11716" xr:uid="{00000000-0005-0000-0000-000098140000}"/>
    <cellStyle name="Feeder Field 2 4 2 42" xfId="883" xr:uid="{00000000-0005-0000-0000-000099140000}"/>
    <cellStyle name="Feeder Field 2 4 2 42 2" xfId="11717" xr:uid="{00000000-0005-0000-0000-00009A140000}"/>
    <cellStyle name="Feeder Field 2 4 2 42 2 2" xfId="11718" xr:uid="{00000000-0005-0000-0000-00009B140000}"/>
    <cellStyle name="Feeder Field 2 4 2 42 2 3" xfId="11719" xr:uid="{00000000-0005-0000-0000-00009C140000}"/>
    <cellStyle name="Feeder Field 2 4 2 42 2 4" xfId="11720" xr:uid="{00000000-0005-0000-0000-00009D140000}"/>
    <cellStyle name="Feeder Field 2 4 2 42 3" xfId="11721" xr:uid="{00000000-0005-0000-0000-00009E140000}"/>
    <cellStyle name="Feeder Field 2 4 2 42 4" xfId="11722" xr:uid="{00000000-0005-0000-0000-00009F140000}"/>
    <cellStyle name="Feeder Field 2 4 2 43" xfId="884" xr:uid="{00000000-0005-0000-0000-0000A0140000}"/>
    <cellStyle name="Feeder Field 2 4 2 43 2" xfId="11723" xr:uid="{00000000-0005-0000-0000-0000A1140000}"/>
    <cellStyle name="Feeder Field 2 4 2 43 2 2" xfId="11724" xr:uid="{00000000-0005-0000-0000-0000A2140000}"/>
    <cellStyle name="Feeder Field 2 4 2 43 2 3" xfId="11725" xr:uid="{00000000-0005-0000-0000-0000A3140000}"/>
    <cellStyle name="Feeder Field 2 4 2 43 2 4" xfId="11726" xr:uid="{00000000-0005-0000-0000-0000A4140000}"/>
    <cellStyle name="Feeder Field 2 4 2 43 3" xfId="11727" xr:uid="{00000000-0005-0000-0000-0000A5140000}"/>
    <cellStyle name="Feeder Field 2 4 2 43 4" xfId="11728" xr:uid="{00000000-0005-0000-0000-0000A6140000}"/>
    <cellStyle name="Feeder Field 2 4 2 44" xfId="885" xr:uid="{00000000-0005-0000-0000-0000A7140000}"/>
    <cellStyle name="Feeder Field 2 4 2 44 2" xfId="11729" xr:uid="{00000000-0005-0000-0000-0000A8140000}"/>
    <cellStyle name="Feeder Field 2 4 2 44 2 2" xfId="11730" xr:uid="{00000000-0005-0000-0000-0000A9140000}"/>
    <cellStyle name="Feeder Field 2 4 2 44 2 3" xfId="11731" xr:uid="{00000000-0005-0000-0000-0000AA140000}"/>
    <cellStyle name="Feeder Field 2 4 2 44 2 4" xfId="11732" xr:uid="{00000000-0005-0000-0000-0000AB140000}"/>
    <cellStyle name="Feeder Field 2 4 2 44 3" xfId="11733" xr:uid="{00000000-0005-0000-0000-0000AC140000}"/>
    <cellStyle name="Feeder Field 2 4 2 44 4" xfId="11734" xr:uid="{00000000-0005-0000-0000-0000AD140000}"/>
    <cellStyle name="Feeder Field 2 4 2 45" xfId="11735" xr:uid="{00000000-0005-0000-0000-0000AE140000}"/>
    <cellStyle name="Feeder Field 2 4 2 45 2" xfId="11736" xr:uid="{00000000-0005-0000-0000-0000AF140000}"/>
    <cellStyle name="Feeder Field 2 4 2 45 3" xfId="11737" xr:uid="{00000000-0005-0000-0000-0000B0140000}"/>
    <cellStyle name="Feeder Field 2 4 2 45 4" xfId="11738" xr:uid="{00000000-0005-0000-0000-0000B1140000}"/>
    <cellStyle name="Feeder Field 2 4 2 46" xfId="11739" xr:uid="{00000000-0005-0000-0000-0000B2140000}"/>
    <cellStyle name="Feeder Field 2 4 2 46 2" xfId="11740" xr:uid="{00000000-0005-0000-0000-0000B3140000}"/>
    <cellStyle name="Feeder Field 2 4 2 46 3" xfId="11741" xr:uid="{00000000-0005-0000-0000-0000B4140000}"/>
    <cellStyle name="Feeder Field 2 4 2 46 4" xfId="11742" xr:uid="{00000000-0005-0000-0000-0000B5140000}"/>
    <cellStyle name="Feeder Field 2 4 2 47" xfId="11743" xr:uid="{00000000-0005-0000-0000-0000B6140000}"/>
    <cellStyle name="Feeder Field 2 4 2 5" xfId="886" xr:uid="{00000000-0005-0000-0000-0000B7140000}"/>
    <cellStyle name="Feeder Field 2 4 2 5 2" xfId="11744" xr:uid="{00000000-0005-0000-0000-0000B8140000}"/>
    <cellStyle name="Feeder Field 2 4 2 5 2 2" xfId="11745" xr:uid="{00000000-0005-0000-0000-0000B9140000}"/>
    <cellStyle name="Feeder Field 2 4 2 5 2 3" xfId="11746" xr:uid="{00000000-0005-0000-0000-0000BA140000}"/>
    <cellStyle name="Feeder Field 2 4 2 5 2 4" xfId="11747" xr:uid="{00000000-0005-0000-0000-0000BB140000}"/>
    <cellStyle name="Feeder Field 2 4 2 5 3" xfId="11748" xr:uid="{00000000-0005-0000-0000-0000BC140000}"/>
    <cellStyle name="Feeder Field 2 4 2 5 4" xfId="11749" xr:uid="{00000000-0005-0000-0000-0000BD140000}"/>
    <cellStyle name="Feeder Field 2 4 2 6" xfId="887" xr:uid="{00000000-0005-0000-0000-0000BE140000}"/>
    <cellStyle name="Feeder Field 2 4 2 6 2" xfId="11750" xr:uid="{00000000-0005-0000-0000-0000BF140000}"/>
    <cellStyle name="Feeder Field 2 4 2 6 2 2" xfId="11751" xr:uid="{00000000-0005-0000-0000-0000C0140000}"/>
    <cellStyle name="Feeder Field 2 4 2 6 2 3" xfId="11752" xr:uid="{00000000-0005-0000-0000-0000C1140000}"/>
    <cellStyle name="Feeder Field 2 4 2 6 2 4" xfId="11753" xr:uid="{00000000-0005-0000-0000-0000C2140000}"/>
    <cellStyle name="Feeder Field 2 4 2 6 3" xfId="11754" xr:uid="{00000000-0005-0000-0000-0000C3140000}"/>
    <cellStyle name="Feeder Field 2 4 2 6 4" xfId="11755" xr:uid="{00000000-0005-0000-0000-0000C4140000}"/>
    <cellStyle name="Feeder Field 2 4 2 7" xfId="888" xr:uid="{00000000-0005-0000-0000-0000C5140000}"/>
    <cellStyle name="Feeder Field 2 4 2 7 2" xfId="11756" xr:uid="{00000000-0005-0000-0000-0000C6140000}"/>
    <cellStyle name="Feeder Field 2 4 2 7 2 2" xfId="11757" xr:uid="{00000000-0005-0000-0000-0000C7140000}"/>
    <cellStyle name="Feeder Field 2 4 2 7 2 3" xfId="11758" xr:uid="{00000000-0005-0000-0000-0000C8140000}"/>
    <cellStyle name="Feeder Field 2 4 2 7 2 4" xfId="11759" xr:uid="{00000000-0005-0000-0000-0000C9140000}"/>
    <cellStyle name="Feeder Field 2 4 2 7 3" xfId="11760" xr:uid="{00000000-0005-0000-0000-0000CA140000}"/>
    <cellStyle name="Feeder Field 2 4 2 7 4" xfId="11761" xr:uid="{00000000-0005-0000-0000-0000CB140000}"/>
    <cellStyle name="Feeder Field 2 4 2 8" xfId="889" xr:uid="{00000000-0005-0000-0000-0000CC140000}"/>
    <cellStyle name="Feeder Field 2 4 2 8 2" xfId="11762" xr:uid="{00000000-0005-0000-0000-0000CD140000}"/>
    <cellStyle name="Feeder Field 2 4 2 8 2 2" xfId="11763" xr:uid="{00000000-0005-0000-0000-0000CE140000}"/>
    <cellStyle name="Feeder Field 2 4 2 8 2 3" xfId="11764" xr:uid="{00000000-0005-0000-0000-0000CF140000}"/>
    <cellStyle name="Feeder Field 2 4 2 8 2 4" xfId="11765" xr:uid="{00000000-0005-0000-0000-0000D0140000}"/>
    <cellStyle name="Feeder Field 2 4 2 8 3" xfId="11766" xr:uid="{00000000-0005-0000-0000-0000D1140000}"/>
    <cellStyle name="Feeder Field 2 4 2 8 4" xfId="11767" xr:uid="{00000000-0005-0000-0000-0000D2140000}"/>
    <cellStyle name="Feeder Field 2 4 2 9" xfId="890" xr:uid="{00000000-0005-0000-0000-0000D3140000}"/>
    <cellStyle name="Feeder Field 2 4 2 9 2" xfId="11768" xr:uid="{00000000-0005-0000-0000-0000D4140000}"/>
    <cellStyle name="Feeder Field 2 4 2 9 2 2" xfId="11769" xr:uid="{00000000-0005-0000-0000-0000D5140000}"/>
    <cellStyle name="Feeder Field 2 4 2 9 2 3" xfId="11770" xr:uid="{00000000-0005-0000-0000-0000D6140000}"/>
    <cellStyle name="Feeder Field 2 4 2 9 2 4" xfId="11771" xr:uid="{00000000-0005-0000-0000-0000D7140000}"/>
    <cellStyle name="Feeder Field 2 4 2 9 3" xfId="11772" xr:uid="{00000000-0005-0000-0000-0000D8140000}"/>
    <cellStyle name="Feeder Field 2 4 2 9 4" xfId="11773" xr:uid="{00000000-0005-0000-0000-0000D9140000}"/>
    <cellStyle name="Feeder Field 2 4 20" xfId="891" xr:uid="{00000000-0005-0000-0000-0000DA140000}"/>
    <cellStyle name="Feeder Field 2 4 20 2" xfId="11774" xr:uid="{00000000-0005-0000-0000-0000DB140000}"/>
    <cellStyle name="Feeder Field 2 4 20 2 2" xfId="11775" xr:uid="{00000000-0005-0000-0000-0000DC140000}"/>
    <cellStyle name="Feeder Field 2 4 20 2 3" xfId="11776" xr:uid="{00000000-0005-0000-0000-0000DD140000}"/>
    <cellStyle name="Feeder Field 2 4 20 2 4" xfId="11777" xr:uid="{00000000-0005-0000-0000-0000DE140000}"/>
    <cellStyle name="Feeder Field 2 4 20 3" xfId="11778" xr:uid="{00000000-0005-0000-0000-0000DF140000}"/>
    <cellStyle name="Feeder Field 2 4 20 4" xfId="11779" xr:uid="{00000000-0005-0000-0000-0000E0140000}"/>
    <cellStyle name="Feeder Field 2 4 21" xfId="892" xr:uid="{00000000-0005-0000-0000-0000E1140000}"/>
    <cellStyle name="Feeder Field 2 4 21 2" xfId="11780" xr:uid="{00000000-0005-0000-0000-0000E2140000}"/>
    <cellStyle name="Feeder Field 2 4 21 2 2" xfId="11781" xr:uid="{00000000-0005-0000-0000-0000E3140000}"/>
    <cellStyle name="Feeder Field 2 4 21 2 3" xfId="11782" xr:uid="{00000000-0005-0000-0000-0000E4140000}"/>
    <cellStyle name="Feeder Field 2 4 21 2 4" xfId="11783" xr:uid="{00000000-0005-0000-0000-0000E5140000}"/>
    <cellStyle name="Feeder Field 2 4 21 3" xfId="11784" xr:uid="{00000000-0005-0000-0000-0000E6140000}"/>
    <cellStyle name="Feeder Field 2 4 21 4" xfId="11785" xr:uid="{00000000-0005-0000-0000-0000E7140000}"/>
    <cellStyle name="Feeder Field 2 4 22" xfId="893" xr:uid="{00000000-0005-0000-0000-0000E8140000}"/>
    <cellStyle name="Feeder Field 2 4 22 2" xfId="11786" xr:uid="{00000000-0005-0000-0000-0000E9140000}"/>
    <cellStyle name="Feeder Field 2 4 22 2 2" xfId="11787" xr:uid="{00000000-0005-0000-0000-0000EA140000}"/>
    <cellStyle name="Feeder Field 2 4 22 2 3" xfId="11788" xr:uid="{00000000-0005-0000-0000-0000EB140000}"/>
    <cellStyle name="Feeder Field 2 4 22 2 4" xfId="11789" xr:uid="{00000000-0005-0000-0000-0000EC140000}"/>
    <cellStyle name="Feeder Field 2 4 22 3" xfId="11790" xr:uid="{00000000-0005-0000-0000-0000ED140000}"/>
    <cellStyle name="Feeder Field 2 4 22 4" xfId="11791" xr:uid="{00000000-0005-0000-0000-0000EE140000}"/>
    <cellStyle name="Feeder Field 2 4 23" xfId="894" xr:uid="{00000000-0005-0000-0000-0000EF140000}"/>
    <cellStyle name="Feeder Field 2 4 23 2" xfId="11792" xr:uid="{00000000-0005-0000-0000-0000F0140000}"/>
    <cellStyle name="Feeder Field 2 4 23 2 2" xfId="11793" xr:uid="{00000000-0005-0000-0000-0000F1140000}"/>
    <cellStyle name="Feeder Field 2 4 23 2 3" xfId="11794" xr:uid="{00000000-0005-0000-0000-0000F2140000}"/>
    <cellStyle name="Feeder Field 2 4 23 2 4" xfId="11795" xr:uid="{00000000-0005-0000-0000-0000F3140000}"/>
    <cellStyle name="Feeder Field 2 4 23 3" xfId="11796" xr:uid="{00000000-0005-0000-0000-0000F4140000}"/>
    <cellStyle name="Feeder Field 2 4 23 4" xfId="11797" xr:uid="{00000000-0005-0000-0000-0000F5140000}"/>
    <cellStyle name="Feeder Field 2 4 24" xfId="895" xr:uid="{00000000-0005-0000-0000-0000F6140000}"/>
    <cellStyle name="Feeder Field 2 4 24 2" xfId="11798" xr:uid="{00000000-0005-0000-0000-0000F7140000}"/>
    <cellStyle name="Feeder Field 2 4 24 2 2" xfId="11799" xr:uid="{00000000-0005-0000-0000-0000F8140000}"/>
    <cellStyle name="Feeder Field 2 4 24 2 3" xfId="11800" xr:uid="{00000000-0005-0000-0000-0000F9140000}"/>
    <cellStyle name="Feeder Field 2 4 24 2 4" xfId="11801" xr:uid="{00000000-0005-0000-0000-0000FA140000}"/>
    <cellStyle name="Feeder Field 2 4 24 3" xfId="11802" xr:uid="{00000000-0005-0000-0000-0000FB140000}"/>
    <cellStyle name="Feeder Field 2 4 24 4" xfId="11803" xr:uid="{00000000-0005-0000-0000-0000FC140000}"/>
    <cellStyle name="Feeder Field 2 4 25" xfId="896" xr:uid="{00000000-0005-0000-0000-0000FD140000}"/>
    <cellStyle name="Feeder Field 2 4 25 2" xfId="11804" xr:uid="{00000000-0005-0000-0000-0000FE140000}"/>
    <cellStyle name="Feeder Field 2 4 25 2 2" xfId="11805" xr:uid="{00000000-0005-0000-0000-0000FF140000}"/>
    <cellStyle name="Feeder Field 2 4 25 2 3" xfId="11806" xr:uid="{00000000-0005-0000-0000-000000150000}"/>
    <cellStyle name="Feeder Field 2 4 25 2 4" xfId="11807" xr:uid="{00000000-0005-0000-0000-000001150000}"/>
    <cellStyle name="Feeder Field 2 4 25 3" xfId="11808" xr:uid="{00000000-0005-0000-0000-000002150000}"/>
    <cellStyle name="Feeder Field 2 4 25 4" xfId="11809" xr:uid="{00000000-0005-0000-0000-000003150000}"/>
    <cellStyle name="Feeder Field 2 4 26" xfId="897" xr:uid="{00000000-0005-0000-0000-000004150000}"/>
    <cellStyle name="Feeder Field 2 4 26 2" xfId="11810" xr:uid="{00000000-0005-0000-0000-000005150000}"/>
    <cellStyle name="Feeder Field 2 4 26 2 2" xfId="11811" xr:uid="{00000000-0005-0000-0000-000006150000}"/>
    <cellStyle name="Feeder Field 2 4 26 2 3" xfId="11812" xr:uid="{00000000-0005-0000-0000-000007150000}"/>
    <cellStyle name="Feeder Field 2 4 26 2 4" xfId="11813" xr:uid="{00000000-0005-0000-0000-000008150000}"/>
    <cellStyle name="Feeder Field 2 4 26 3" xfId="11814" xr:uid="{00000000-0005-0000-0000-000009150000}"/>
    <cellStyle name="Feeder Field 2 4 26 4" xfId="11815" xr:uid="{00000000-0005-0000-0000-00000A150000}"/>
    <cellStyle name="Feeder Field 2 4 27" xfId="898" xr:uid="{00000000-0005-0000-0000-00000B150000}"/>
    <cellStyle name="Feeder Field 2 4 27 2" xfId="11816" xr:uid="{00000000-0005-0000-0000-00000C150000}"/>
    <cellStyle name="Feeder Field 2 4 27 2 2" xfId="11817" xr:uid="{00000000-0005-0000-0000-00000D150000}"/>
    <cellStyle name="Feeder Field 2 4 27 2 3" xfId="11818" xr:uid="{00000000-0005-0000-0000-00000E150000}"/>
    <cellStyle name="Feeder Field 2 4 27 2 4" xfId="11819" xr:uid="{00000000-0005-0000-0000-00000F150000}"/>
    <cellStyle name="Feeder Field 2 4 27 3" xfId="11820" xr:uid="{00000000-0005-0000-0000-000010150000}"/>
    <cellStyle name="Feeder Field 2 4 27 4" xfId="11821" xr:uid="{00000000-0005-0000-0000-000011150000}"/>
    <cellStyle name="Feeder Field 2 4 28" xfId="899" xr:uid="{00000000-0005-0000-0000-000012150000}"/>
    <cellStyle name="Feeder Field 2 4 28 2" xfId="11822" xr:uid="{00000000-0005-0000-0000-000013150000}"/>
    <cellStyle name="Feeder Field 2 4 28 2 2" xfId="11823" xr:uid="{00000000-0005-0000-0000-000014150000}"/>
    <cellStyle name="Feeder Field 2 4 28 2 3" xfId="11824" xr:uid="{00000000-0005-0000-0000-000015150000}"/>
    <cellStyle name="Feeder Field 2 4 28 2 4" xfId="11825" xr:uid="{00000000-0005-0000-0000-000016150000}"/>
    <cellStyle name="Feeder Field 2 4 28 3" xfId="11826" xr:uid="{00000000-0005-0000-0000-000017150000}"/>
    <cellStyle name="Feeder Field 2 4 28 4" xfId="11827" xr:uid="{00000000-0005-0000-0000-000018150000}"/>
    <cellStyle name="Feeder Field 2 4 29" xfId="900" xr:uid="{00000000-0005-0000-0000-000019150000}"/>
    <cellStyle name="Feeder Field 2 4 29 2" xfId="11828" xr:uid="{00000000-0005-0000-0000-00001A150000}"/>
    <cellStyle name="Feeder Field 2 4 29 2 2" xfId="11829" xr:uid="{00000000-0005-0000-0000-00001B150000}"/>
    <cellStyle name="Feeder Field 2 4 29 2 3" xfId="11830" xr:uid="{00000000-0005-0000-0000-00001C150000}"/>
    <cellStyle name="Feeder Field 2 4 29 2 4" xfId="11831" xr:uid="{00000000-0005-0000-0000-00001D150000}"/>
    <cellStyle name="Feeder Field 2 4 29 3" xfId="11832" xr:uid="{00000000-0005-0000-0000-00001E150000}"/>
    <cellStyle name="Feeder Field 2 4 29 4" xfId="11833" xr:uid="{00000000-0005-0000-0000-00001F150000}"/>
    <cellStyle name="Feeder Field 2 4 3" xfId="901" xr:uid="{00000000-0005-0000-0000-000020150000}"/>
    <cellStyle name="Feeder Field 2 4 3 2" xfId="11834" xr:uid="{00000000-0005-0000-0000-000021150000}"/>
    <cellStyle name="Feeder Field 2 4 3 2 2" xfId="11835" xr:uid="{00000000-0005-0000-0000-000022150000}"/>
    <cellStyle name="Feeder Field 2 4 3 2 3" xfId="11836" xr:uid="{00000000-0005-0000-0000-000023150000}"/>
    <cellStyle name="Feeder Field 2 4 3 2 4" xfId="11837" xr:uid="{00000000-0005-0000-0000-000024150000}"/>
    <cellStyle name="Feeder Field 2 4 3 3" xfId="11838" xr:uid="{00000000-0005-0000-0000-000025150000}"/>
    <cellStyle name="Feeder Field 2 4 3 4" xfId="11839" xr:uid="{00000000-0005-0000-0000-000026150000}"/>
    <cellStyle name="Feeder Field 2 4 30" xfId="902" xr:uid="{00000000-0005-0000-0000-000027150000}"/>
    <cellStyle name="Feeder Field 2 4 30 2" xfId="11840" xr:uid="{00000000-0005-0000-0000-000028150000}"/>
    <cellStyle name="Feeder Field 2 4 30 2 2" xfId="11841" xr:uid="{00000000-0005-0000-0000-000029150000}"/>
    <cellStyle name="Feeder Field 2 4 30 2 3" xfId="11842" xr:uid="{00000000-0005-0000-0000-00002A150000}"/>
    <cellStyle name="Feeder Field 2 4 30 2 4" xfId="11843" xr:uid="{00000000-0005-0000-0000-00002B150000}"/>
    <cellStyle name="Feeder Field 2 4 30 3" xfId="11844" xr:uid="{00000000-0005-0000-0000-00002C150000}"/>
    <cellStyle name="Feeder Field 2 4 30 4" xfId="11845" xr:uid="{00000000-0005-0000-0000-00002D150000}"/>
    <cellStyle name="Feeder Field 2 4 31" xfId="903" xr:uid="{00000000-0005-0000-0000-00002E150000}"/>
    <cellStyle name="Feeder Field 2 4 31 2" xfId="11846" xr:uid="{00000000-0005-0000-0000-00002F150000}"/>
    <cellStyle name="Feeder Field 2 4 31 2 2" xfId="11847" xr:uid="{00000000-0005-0000-0000-000030150000}"/>
    <cellStyle name="Feeder Field 2 4 31 2 3" xfId="11848" xr:uid="{00000000-0005-0000-0000-000031150000}"/>
    <cellStyle name="Feeder Field 2 4 31 2 4" xfId="11849" xr:uid="{00000000-0005-0000-0000-000032150000}"/>
    <cellStyle name="Feeder Field 2 4 31 3" xfId="11850" xr:uid="{00000000-0005-0000-0000-000033150000}"/>
    <cellStyle name="Feeder Field 2 4 31 4" xfId="11851" xr:uid="{00000000-0005-0000-0000-000034150000}"/>
    <cellStyle name="Feeder Field 2 4 32" xfId="904" xr:uid="{00000000-0005-0000-0000-000035150000}"/>
    <cellStyle name="Feeder Field 2 4 32 2" xfId="11852" xr:uid="{00000000-0005-0000-0000-000036150000}"/>
    <cellStyle name="Feeder Field 2 4 32 2 2" xfId="11853" xr:uid="{00000000-0005-0000-0000-000037150000}"/>
    <cellStyle name="Feeder Field 2 4 32 2 3" xfId="11854" xr:uid="{00000000-0005-0000-0000-000038150000}"/>
    <cellStyle name="Feeder Field 2 4 32 2 4" xfId="11855" xr:uid="{00000000-0005-0000-0000-000039150000}"/>
    <cellStyle name="Feeder Field 2 4 32 3" xfId="11856" xr:uid="{00000000-0005-0000-0000-00003A150000}"/>
    <cellStyle name="Feeder Field 2 4 32 4" xfId="11857" xr:uid="{00000000-0005-0000-0000-00003B150000}"/>
    <cellStyle name="Feeder Field 2 4 33" xfId="905" xr:uid="{00000000-0005-0000-0000-00003C150000}"/>
    <cellStyle name="Feeder Field 2 4 33 2" xfId="11858" xr:uid="{00000000-0005-0000-0000-00003D150000}"/>
    <cellStyle name="Feeder Field 2 4 33 2 2" xfId="11859" xr:uid="{00000000-0005-0000-0000-00003E150000}"/>
    <cellStyle name="Feeder Field 2 4 33 2 3" xfId="11860" xr:uid="{00000000-0005-0000-0000-00003F150000}"/>
    <cellStyle name="Feeder Field 2 4 33 2 4" xfId="11861" xr:uid="{00000000-0005-0000-0000-000040150000}"/>
    <cellStyle name="Feeder Field 2 4 33 3" xfId="11862" xr:uid="{00000000-0005-0000-0000-000041150000}"/>
    <cellStyle name="Feeder Field 2 4 33 4" xfId="11863" xr:uid="{00000000-0005-0000-0000-000042150000}"/>
    <cellStyle name="Feeder Field 2 4 34" xfId="906" xr:uid="{00000000-0005-0000-0000-000043150000}"/>
    <cellStyle name="Feeder Field 2 4 34 2" xfId="11864" xr:uid="{00000000-0005-0000-0000-000044150000}"/>
    <cellStyle name="Feeder Field 2 4 34 2 2" xfId="11865" xr:uid="{00000000-0005-0000-0000-000045150000}"/>
    <cellStyle name="Feeder Field 2 4 34 2 3" xfId="11866" xr:uid="{00000000-0005-0000-0000-000046150000}"/>
    <cellStyle name="Feeder Field 2 4 34 2 4" xfId="11867" xr:uid="{00000000-0005-0000-0000-000047150000}"/>
    <cellStyle name="Feeder Field 2 4 34 3" xfId="11868" xr:uid="{00000000-0005-0000-0000-000048150000}"/>
    <cellStyle name="Feeder Field 2 4 34 4" xfId="11869" xr:uid="{00000000-0005-0000-0000-000049150000}"/>
    <cellStyle name="Feeder Field 2 4 35" xfId="907" xr:uid="{00000000-0005-0000-0000-00004A150000}"/>
    <cellStyle name="Feeder Field 2 4 35 2" xfId="11870" xr:uid="{00000000-0005-0000-0000-00004B150000}"/>
    <cellStyle name="Feeder Field 2 4 35 2 2" xfId="11871" xr:uid="{00000000-0005-0000-0000-00004C150000}"/>
    <cellStyle name="Feeder Field 2 4 35 2 3" xfId="11872" xr:uid="{00000000-0005-0000-0000-00004D150000}"/>
    <cellStyle name="Feeder Field 2 4 35 2 4" xfId="11873" xr:uid="{00000000-0005-0000-0000-00004E150000}"/>
    <cellStyle name="Feeder Field 2 4 35 3" xfId="11874" xr:uid="{00000000-0005-0000-0000-00004F150000}"/>
    <cellStyle name="Feeder Field 2 4 35 4" xfId="11875" xr:uid="{00000000-0005-0000-0000-000050150000}"/>
    <cellStyle name="Feeder Field 2 4 36" xfId="908" xr:uid="{00000000-0005-0000-0000-000051150000}"/>
    <cellStyle name="Feeder Field 2 4 36 2" xfId="11876" xr:uid="{00000000-0005-0000-0000-000052150000}"/>
    <cellStyle name="Feeder Field 2 4 36 2 2" xfId="11877" xr:uid="{00000000-0005-0000-0000-000053150000}"/>
    <cellStyle name="Feeder Field 2 4 36 2 3" xfId="11878" xr:uid="{00000000-0005-0000-0000-000054150000}"/>
    <cellStyle name="Feeder Field 2 4 36 2 4" xfId="11879" xr:uid="{00000000-0005-0000-0000-000055150000}"/>
    <cellStyle name="Feeder Field 2 4 36 3" xfId="11880" xr:uid="{00000000-0005-0000-0000-000056150000}"/>
    <cellStyle name="Feeder Field 2 4 36 4" xfId="11881" xr:uid="{00000000-0005-0000-0000-000057150000}"/>
    <cellStyle name="Feeder Field 2 4 37" xfId="909" xr:uid="{00000000-0005-0000-0000-000058150000}"/>
    <cellStyle name="Feeder Field 2 4 37 2" xfId="11882" xr:uid="{00000000-0005-0000-0000-000059150000}"/>
    <cellStyle name="Feeder Field 2 4 37 2 2" xfId="11883" xr:uid="{00000000-0005-0000-0000-00005A150000}"/>
    <cellStyle name="Feeder Field 2 4 37 2 3" xfId="11884" xr:uid="{00000000-0005-0000-0000-00005B150000}"/>
    <cellStyle name="Feeder Field 2 4 37 2 4" xfId="11885" xr:uid="{00000000-0005-0000-0000-00005C150000}"/>
    <cellStyle name="Feeder Field 2 4 37 3" xfId="11886" xr:uid="{00000000-0005-0000-0000-00005D150000}"/>
    <cellStyle name="Feeder Field 2 4 37 4" xfId="11887" xr:uid="{00000000-0005-0000-0000-00005E150000}"/>
    <cellStyle name="Feeder Field 2 4 38" xfId="910" xr:uid="{00000000-0005-0000-0000-00005F150000}"/>
    <cellStyle name="Feeder Field 2 4 38 2" xfId="11888" xr:uid="{00000000-0005-0000-0000-000060150000}"/>
    <cellStyle name="Feeder Field 2 4 38 2 2" xfId="11889" xr:uid="{00000000-0005-0000-0000-000061150000}"/>
    <cellStyle name="Feeder Field 2 4 38 2 3" xfId="11890" xr:uid="{00000000-0005-0000-0000-000062150000}"/>
    <cellStyle name="Feeder Field 2 4 38 2 4" xfId="11891" xr:uid="{00000000-0005-0000-0000-000063150000}"/>
    <cellStyle name="Feeder Field 2 4 38 3" xfId="11892" xr:uid="{00000000-0005-0000-0000-000064150000}"/>
    <cellStyle name="Feeder Field 2 4 38 4" xfId="11893" xr:uid="{00000000-0005-0000-0000-000065150000}"/>
    <cellStyle name="Feeder Field 2 4 39" xfId="911" xr:uid="{00000000-0005-0000-0000-000066150000}"/>
    <cellStyle name="Feeder Field 2 4 39 2" xfId="11894" xr:uid="{00000000-0005-0000-0000-000067150000}"/>
    <cellStyle name="Feeder Field 2 4 39 2 2" xfId="11895" xr:uid="{00000000-0005-0000-0000-000068150000}"/>
    <cellStyle name="Feeder Field 2 4 39 2 3" xfId="11896" xr:uid="{00000000-0005-0000-0000-000069150000}"/>
    <cellStyle name="Feeder Field 2 4 39 2 4" xfId="11897" xr:uid="{00000000-0005-0000-0000-00006A150000}"/>
    <cellStyle name="Feeder Field 2 4 39 3" xfId="11898" xr:uid="{00000000-0005-0000-0000-00006B150000}"/>
    <cellStyle name="Feeder Field 2 4 39 4" xfId="11899" xr:uid="{00000000-0005-0000-0000-00006C150000}"/>
    <cellStyle name="Feeder Field 2 4 4" xfId="912" xr:uid="{00000000-0005-0000-0000-00006D150000}"/>
    <cellStyle name="Feeder Field 2 4 4 2" xfId="11900" xr:uid="{00000000-0005-0000-0000-00006E150000}"/>
    <cellStyle name="Feeder Field 2 4 4 2 2" xfId="11901" xr:uid="{00000000-0005-0000-0000-00006F150000}"/>
    <cellStyle name="Feeder Field 2 4 4 2 3" xfId="11902" xr:uid="{00000000-0005-0000-0000-000070150000}"/>
    <cellStyle name="Feeder Field 2 4 4 2 4" xfId="11903" xr:uid="{00000000-0005-0000-0000-000071150000}"/>
    <cellStyle name="Feeder Field 2 4 4 3" xfId="11904" xr:uid="{00000000-0005-0000-0000-000072150000}"/>
    <cellStyle name="Feeder Field 2 4 4 4" xfId="11905" xr:uid="{00000000-0005-0000-0000-000073150000}"/>
    <cellStyle name="Feeder Field 2 4 40" xfId="913" xr:uid="{00000000-0005-0000-0000-000074150000}"/>
    <cellStyle name="Feeder Field 2 4 40 2" xfId="11906" xr:uid="{00000000-0005-0000-0000-000075150000}"/>
    <cellStyle name="Feeder Field 2 4 40 2 2" xfId="11907" xr:uid="{00000000-0005-0000-0000-000076150000}"/>
    <cellStyle name="Feeder Field 2 4 40 2 3" xfId="11908" xr:uid="{00000000-0005-0000-0000-000077150000}"/>
    <cellStyle name="Feeder Field 2 4 40 2 4" xfId="11909" xr:uid="{00000000-0005-0000-0000-000078150000}"/>
    <cellStyle name="Feeder Field 2 4 40 3" xfId="11910" xr:uid="{00000000-0005-0000-0000-000079150000}"/>
    <cellStyle name="Feeder Field 2 4 40 4" xfId="11911" xr:uid="{00000000-0005-0000-0000-00007A150000}"/>
    <cellStyle name="Feeder Field 2 4 41" xfId="914" xr:uid="{00000000-0005-0000-0000-00007B150000}"/>
    <cellStyle name="Feeder Field 2 4 41 2" xfId="11912" xr:uid="{00000000-0005-0000-0000-00007C150000}"/>
    <cellStyle name="Feeder Field 2 4 41 2 2" xfId="11913" xr:uid="{00000000-0005-0000-0000-00007D150000}"/>
    <cellStyle name="Feeder Field 2 4 41 2 3" xfId="11914" xr:uid="{00000000-0005-0000-0000-00007E150000}"/>
    <cellStyle name="Feeder Field 2 4 41 2 4" xfId="11915" xr:uid="{00000000-0005-0000-0000-00007F150000}"/>
    <cellStyle name="Feeder Field 2 4 41 3" xfId="11916" xr:uid="{00000000-0005-0000-0000-000080150000}"/>
    <cellStyle name="Feeder Field 2 4 41 4" xfId="11917" xr:uid="{00000000-0005-0000-0000-000081150000}"/>
    <cellStyle name="Feeder Field 2 4 42" xfId="915" xr:uid="{00000000-0005-0000-0000-000082150000}"/>
    <cellStyle name="Feeder Field 2 4 42 2" xfId="11918" xr:uid="{00000000-0005-0000-0000-000083150000}"/>
    <cellStyle name="Feeder Field 2 4 42 2 2" xfId="11919" xr:uid="{00000000-0005-0000-0000-000084150000}"/>
    <cellStyle name="Feeder Field 2 4 42 2 3" xfId="11920" xr:uid="{00000000-0005-0000-0000-000085150000}"/>
    <cellStyle name="Feeder Field 2 4 42 2 4" xfId="11921" xr:uid="{00000000-0005-0000-0000-000086150000}"/>
    <cellStyle name="Feeder Field 2 4 42 3" xfId="11922" xr:uid="{00000000-0005-0000-0000-000087150000}"/>
    <cellStyle name="Feeder Field 2 4 42 4" xfId="11923" xr:uid="{00000000-0005-0000-0000-000088150000}"/>
    <cellStyle name="Feeder Field 2 4 43" xfId="916" xr:uid="{00000000-0005-0000-0000-000089150000}"/>
    <cellStyle name="Feeder Field 2 4 43 2" xfId="11924" xr:uid="{00000000-0005-0000-0000-00008A150000}"/>
    <cellStyle name="Feeder Field 2 4 43 2 2" xfId="11925" xr:uid="{00000000-0005-0000-0000-00008B150000}"/>
    <cellStyle name="Feeder Field 2 4 43 2 3" xfId="11926" xr:uid="{00000000-0005-0000-0000-00008C150000}"/>
    <cellStyle name="Feeder Field 2 4 43 2 4" xfId="11927" xr:uid="{00000000-0005-0000-0000-00008D150000}"/>
    <cellStyle name="Feeder Field 2 4 43 3" xfId="11928" xr:uid="{00000000-0005-0000-0000-00008E150000}"/>
    <cellStyle name="Feeder Field 2 4 43 4" xfId="11929" xr:uid="{00000000-0005-0000-0000-00008F150000}"/>
    <cellStyle name="Feeder Field 2 4 44" xfId="917" xr:uid="{00000000-0005-0000-0000-000090150000}"/>
    <cellStyle name="Feeder Field 2 4 44 2" xfId="11930" xr:uid="{00000000-0005-0000-0000-000091150000}"/>
    <cellStyle name="Feeder Field 2 4 44 2 2" xfId="11931" xr:uid="{00000000-0005-0000-0000-000092150000}"/>
    <cellStyle name="Feeder Field 2 4 44 2 3" xfId="11932" xr:uid="{00000000-0005-0000-0000-000093150000}"/>
    <cellStyle name="Feeder Field 2 4 44 2 4" xfId="11933" xr:uid="{00000000-0005-0000-0000-000094150000}"/>
    <cellStyle name="Feeder Field 2 4 44 3" xfId="11934" xr:uid="{00000000-0005-0000-0000-000095150000}"/>
    <cellStyle name="Feeder Field 2 4 44 4" xfId="11935" xr:uid="{00000000-0005-0000-0000-000096150000}"/>
    <cellStyle name="Feeder Field 2 4 45" xfId="918" xr:uid="{00000000-0005-0000-0000-000097150000}"/>
    <cellStyle name="Feeder Field 2 4 45 2" xfId="11936" xr:uid="{00000000-0005-0000-0000-000098150000}"/>
    <cellStyle name="Feeder Field 2 4 45 2 2" xfId="11937" xr:uid="{00000000-0005-0000-0000-000099150000}"/>
    <cellStyle name="Feeder Field 2 4 45 2 3" xfId="11938" xr:uid="{00000000-0005-0000-0000-00009A150000}"/>
    <cellStyle name="Feeder Field 2 4 45 2 4" xfId="11939" xr:uid="{00000000-0005-0000-0000-00009B150000}"/>
    <cellStyle name="Feeder Field 2 4 45 3" xfId="11940" xr:uid="{00000000-0005-0000-0000-00009C150000}"/>
    <cellStyle name="Feeder Field 2 4 45 4" xfId="11941" xr:uid="{00000000-0005-0000-0000-00009D150000}"/>
    <cellStyle name="Feeder Field 2 4 46" xfId="11942" xr:uid="{00000000-0005-0000-0000-00009E150000}"/>
    <cellStyle name="Feeder Field 2 4 46 2" xfId="11943" xr:uid="{00000000-0005-0000-0000-00009F150000}"/>
    <cellStyle name="Feeder Field 2 4 46 3" xfId="11944" xr:uid="{00000000-0005-0000-0000-0000A0150000}"/>
    <cellStyle name="Feeder Field 2 4 46 4" xfId="11945" xr:uid="{00000000-0005-0000-0000-0000A1150000}"/>
    <cellStyle name="Feeder Field 2 4 47" xfId="11946" xr:uid="{00000000-0005-0000-0000-0000A2150000}"/>
    <cellStyle name="Feeder Field 2 4 47 2" xfId="11947" xr:uid="{00000000-0005-0000-0000-0000A3150000}"/>
    <cellStyle name="Feeder Field 2 4 47 3" xfId="11948" xr:uid="{00000000-0005-0000-0000-0000A4150000}"/>
    <cellStyle name="Feeder Field 2 4 47 4" xfId="11949" xr:uid="{00000000-0005-0000-0000-0000A5150000}"/>
    <cellStyle name="Feeder Field 2 4 48" xfId="11950" xr:uid="{00000000-0005-0000-0000-0000A6150000}"/>
    <cellStyle name="Feeder Field 2 4 5" xfId="919" xr:uid="{00000000-0005-0000-0000-0000A7150000}"/>
    <cellStyle name="Feeder Field 2 4 5 2" xfId="11951" xr:uid="{00000000-0005-0000-0000-0000A8150000}"/>
    <cellStyle name="Feeder Field 2 4 5 2 2" xfId="11952" xr:uid="{00000000-0005-0000-0000-0000A9150000}"/>
    <cellStyle name="Feeder Field 2 4 5 2 3" xfId="11953" xr:uid="{00000000-0005-0000-0000-0000AA150000}"/>
    <cellStyle name="Feeder Field 2 4 5 2 4" xfId="11954" xr:uid="{00000000-0005-0000-0000-0000AB150000}"/>
    <cellStyle name="Feeder Field 2 4 5 3" xfId="11955" xr:uid="{00000000-0005-0000-0000-0000AC150000}"/>
    <cellStyle name="Feeder Field 2 4 5 4" xfId="11956" xr:uid="{00000000-0005-0000-0000-0000AD150000}"/>
    <cellStyle name="Feeder Field 2 4 6" xfId="920" xr:uid="{00000000-0005-0000-0000-0000AE150000}"/>
    <cellStyle name="Feeder Field 2 4 6 2" xfId="11957" xr:uid="{00000000-0005-0000-0000-0000AF150000}"/>
    <cellStyle name="Feeder Field 2 4 6 2 2" xfId="11958" xr:uid="{00000000-0005-0000-0000-0000B0150000}"/>
    <cellStyle name="Feeder Field 2 4 6 2 3" xfId="11959" xr:uid="{00000000-0005-0000-0000-0000B1150000}"/>
    <cellStyle name="Feeder Field 2 4 6 2 4" xfId="11960" xr:uid="{00000000-0005-0000-0000-0000B2150000}"/>
    <cellStyle name="Feeder Field 2 4 6 3" xfId="11961" xr:uid="{00000000-0005-0000-0000-0000B3150000}"/>
    <cellStyle name="Feeder Field 2 4 6 4" xfId="11962" xr:uid="{00000000-0005-0000-0000-0000B4150000}"/>
    <cellStyle name="Feeder Field 2 4 7" xfId="921" xr:uid="{00000000-0005-0000-0000-0000B5150000}"/>
    <cellStyle name="Feeder Field 2 4 7 2" xfId="11963" xr:uid="{00000000-0005-0000-0000-0000B6150000}"/>
    <cellStyle name="Feeder Field 2 4 7 2 2" xfId="11964" xr:uid="{00000000-0005-0000-0000-0000B7150000}"/>
    <cellStyle name="Feeder Field 2 4 7 2 3" xfId="11965" xr:uid="{00000000-0005-0000-0000-0000B8150000}"/>
    <cellStyle name="Feeder Field 2 4 7 2 4" xfId="11966" xr:uid="{00000000-0005-0000-0000-0000B9150000}"/>
    <cellStyle name="Feeder Field 2 4 7 3" xfId="11967" xr:uid="{00000000-0005-0000-0000-0000BA150000}"/>
    <cellStyle name="Feeder Field 2 4 7 4" xfId="11968" xr:uid="{00000000-0005-0000-0000-0000BB150000}"/>
    <cellStyle name="Feeder Field 2 4 8" xfId="922" xr:uid="{00000000-0005-0000-0000-0000BC150000}"/>
    <cellStyle name="Feeder Field 2 4 8 2" xfId="11969" xr:uid="{00000000-0005-0000-0000-0000BD150000}"/>
    <cellStyle name="Feeder Field 2 4 8 2 2" xfId="11970" xr:uid="{00000000-0005-0000-0000-0000BE150000}"/>
    <cellStyle name="Feeder Field 2 4 8 2 3" xfId="11971" xr:uid="{00000000-0005-0000-0000-0000BF150000}"/>
    <cellStyle name="Feeder Field 2 4 8 2 4" xfId="11972" xr:uid="{00000000-0005-0000-0000-0000C0150000}"/>
    <cellStyle name="Feeder Field 2 4 8 3" xfId="11973" xr:uid="{00000000-0005-0000-0000-0000C1150000}"/>
    <cellStyle name="Feeder Field 2 4 8 4" xfId="11974" xr:uid="{00000000-0005-0000-0000-0000C2150000}"/>
    <cellStyle name="Feeder Field 2 4 9" xfId="923" xr:uid="{00000000-0005-0000-0000-0000C3150000}"/>
    <cellStyle name="Feeder Field 2 4 9 2" xfId="11975" xr:uid="{00000000-0005-0000-0000-0000C4150000}"/>
    <cellStyle name="Feeder Field 2 4 9 2 2" xfId="11976" xr:uid="{00000000-0005-0000-0000-0000C5150000}"/>
    <cellStyle name="Feeder Field 2 4 9 2 3" xfId="11977" xr:uid="{00000000-0005-0000-0000-0000C6150000}"/>
    <cellStyle name="Feeder Field 2 4 9 2 4" xfId="11978" xr:uid="{00000000-0005-0000-0000-0000C7150000}"/>
    <cellStyle name="Feeder Field 2 4 9 3" xfId="11979" xr:uid="{00000000-0005-0000-0000-0000C8150000}"/>
    <cellStyle name="Feeder Field 2 4 9 4" xfId="11980" xr:uid="{00000000-0005-0000-0000-0000C9150000}"/>
    <cellStyle name="Feeder Field 2 5" xfId="924" xr:uid="{00000000-0005-0000-0000-0000CA150000}"/>
    <cellStyle name="Feeder Field 2 5 10" xfId="925" xr:uid="{00000000-0005-0000-0000-0000CB150000}"/>
    <cellStyle name="Feeder Field 2 5 10 2" xfId="11981" xr:uid="{00000000-0005-0000-0000-0000CC150000}"/>
    <cellStyle name="Feeder Field 2 5 10 2 2" xfId="11982" xr:uid="{00000000-0005-0000-0000-0000CD150000}"/>
    <cellStyle name="Feeder Field 2 5 10 2 3" xfId="11983" xr:uid="{00000000-0005-0000-0000-0000CE150000}"/>
    <cellStyle name="Feeder Field 2 5 10 2 4" xfId="11984" xr:uid="{00000000-0005-0000-0000-0000CF150000}"/>
    <cellStyle name="Feeder Field 2 5 10 3" xfId="11985" xr:uid="{00000000-0005-0000-0000-0000D0150000}"/>
    <cellStyle name="Feeder Field 2 5 10 4" xfId="11986" xr:uid="{00000000-0005-0000-0000-0000D1150000}"/>
    <cellStyle name="Feeder Field 2 5 11" xfId="926" xr:uid="{00000000-0005-0000-0000-0000D2150000}"/>
    <cellStyle name="Feeder Field 2 5 11 2" xfId="11987" xr:uid="{00000000-0005-0000-0000-0000D3150000}"/>
    <cellStyle name="Feeder Field 2 5 11 2 2" xfId="11988" xr:uid="{00000000-0005-0000-0000-0000D4150000}"/>
    <cellStyle name="Feeder Field 2 5 11 2 3" xfId="11989" xr:uid="{00000000-0005-0000-0000-0000D5150000}"/>
    <cellStyle name="Feeder Field 2 5 11 2 4" xfId="11990" xr:uid="{00000000-0005-0000-0000-0000D6150000}"/>
    <cellStyle name="Feeder Field 2 5 11 3" xfId="11991" xr:uid="{00000000-0005-0000-0000-0000D7150000}"/>
    <cellStyle name="Feeder Field 2 5 11 4" xfId="11992" xr:uid="{00000000-0005-0000-0000-0000D8150000}"/>
    <cellStyle name="Feeder Field 2 5 12" xfId="927" xr:uid="{00000000-0005-0000-0000-0000D9150000}"/>
    <cellStyle name="Feeder Field 2 5 12 2" xfId="11993" xr:uid="{00000000-0005-0000-0000-0000DA150000}"/>
    <cellStyle name="Feeder Field 2 5 12 2 2" xfId="11994" xr:uid="{00000000-0005-0000-0000-0000DB150000}"/>
    <cellStyle name="Feeder Field 2 5 12 2 3" xfId="11995" xr:uid="{00000000-0005-0000-0000-0000DC150000}"/>
    <cellStyle name="Feeder Field 2 5 12 2 4" xfId="11996" xr:uid="{00000000-0005-0000-0000-0000DD150000}"/>
    <cellStyle name="Feeder Field 2 5 12 3" xfId="11997" xr:uid="{00000000-0005-0000-0000-0000DE150000}"/>
    <cellStyle name="Feeder Field 2 5 12 4" xfId="11998" xr:uid="{00000000-0005-0000-0000-0000DF150000}"/>
    <cellStyle name="Feeder Field 2 5 13" xfId="928" xr:uid="{00000000-0005-0000-0000-0000E0150000}"/>
    <cellStyle name="Feeder Field 2 5 13 2" xfId="11999" xr:uid="{00000000-0005-0000-0000-0000E1150000}"/>
    <cellStyle name="Feeder Field 2 5 13 2 2" xfId="12000" xr:uid="{00000000-0005-0000-0000-0000E2150000}"/>
    <cellStyle name="Feeder Field 2 5 13 2 3" xfId="12001" xr:uid="{00000000-0005-0000-0000-0000E3150000}"/>
    <cellStyle name="Feeder Field 2 5 13 2 4" xfId="12002" xr:uid="{00000000-0005-0000-0000-0000E4150000}"/>
    <cellStyle name="Feeder Field 2 5 13 3" xfId="12003" xr:uid="{00000000-0005-0000-0000-0000E5150000}"/>
    <cellStyle name="Feeder Field 2 5 13 4" xfId="12004" xr:uid="{00000000-0005-0000-0000-0000E6150000}"/>
    <cellStyle name="Feeder Field 2 5 14" xfId="929" xr:uid="{00000000-0005-0000-0000-0000E7150000}"/>
    <cellStyle name="Feeder Field 2 5 14 2" xfId="12005" xr:uid="{00000000-0005-0000-0000-0000E8150000}"/>
    <cellStyle name="Feeder Field 2 5 14 2 2" xfId="12006" xr:uid="{00000000-0005-0000-0000-0000E9150000}"/>
    <cellStyle name="Feeder Field 2 5 14 2 3" xfId="12007" xr:uid="{00000000-0005-0000-0000-0000EA150000}"/>
    <cellStyle name="Feeder Field 2 5 14 2 4" xfId="12008" xr:uid="{00000000-0005-0000-0000-0000EB150000}"/>
    <cellStyle name="Feeder Field 2 5 14 3" xfId="12009" xr:uid="{00000000-0005-0000-0000-0000EC150000}"/>
    <cellStyle name="Feeder Field 2 5 14 4" xfId="12010" xr:uid="{00000000-0005-0000-0000-0000ED150000}"/>
    <cellStyle name="Feeder Field 2 5 15" xfId="930" xr:uid="{00000000-0005-0000-0000-0000EE150000}"/>
    <cellStyle name="Feeder Field 2 5 15 2" xfId="12011" xr:uid="{00000000-0005-0000-0000-0000EF150000}"/>
    <cellStyle name="Feeder Field 2 5 15 2 2" xfId="12012" xr:uid="{00000000-0005-0000-0000-0000F0150000}"/>
    <cellStyle name="Feeder Field 2 5 15 2 3" xfId="12013" xr:uid="{00000000-0005-0000-0000-0000F1150000}"/>
    <cellStyle name="Feeder Field 2 5 15 2 4" xfId="12014" xr:uid="{00000000-0005-0000-0000-0000F2150000}"/>
    <cellStyle name="Feeder Field 2 5 15 3" xfId="12015" xr:uid="{00000000-0005-0000-0000-0000F3150000}"/>
    <cellStyle name="Feeder Field 2 5 15 4" xfId="12016" xr:uid="{00000000-0005-0000-0000-0000F4150000}"/>
    <cellStyle name="Feeder Field 2 5 16" xfId="931" xr:uid="{00000000-0005-0000-0000-0000F5150000}"/>
    <cellStyle name="Feeder Field 2 5 16 2" xfId="12017" xr:uid="{00000000-0005-0000-0000-0000F6150000}"/>
    <cellStyle name="Feeder Field 2 5 16 2 2" xfId="12018" xr:uid="{00000000-0005-0000-0000-0000F7150000}"/>
    <cellStyle name="Feeder Field 2 5 16 2 3" xfId="12019" xr:uid="{00000000-0005-0000-0000-0000F8150000}"/>
    <cellStyle name="Feeder Field 2 5 16 2 4" xfId="12020" xr:uid="{00000000-0005-0000-0000-0000F9150000}"/>
    <cellStyle name="Feeder Field 2 5 16 3" xfId="12021" xr:uid="{00000000-0005-0000-0000-0000FA150000}"/>
    <cellStyle name="Feeder Field 2 5 16 4" xfId="12022" xr:uid="{00000000-0005-0000-0000-0000FB150000}"/>
    <cellStyle name="Feeder Field 2 5 17" xfId="932" xr:uid="{00000000-0005-0000-0000-0000FC150000}"/>
    <cellStyle name="Feeder Field 2 5 17 2" xfId="12023" xr:uid="{00000000-0005-0000-0000-0000FD150000}"/>
    <cellStyle name="Feeder Field 2 5 17 2 2" xfId="12024" xr:uid="{00000000-0005-0000-0000-0000FE150000}"/>
    <cellStyle name="Feeder Field 2 5 17 2 3" xfId="12025" xr:uid="{00000000-0005-0000-0000-0000FF150000}"/>
    <cellStyle name="Feeder Field 2 5 17 2 4" xfId="12026" xr:uid="{00000000-0005-0000-0000-000000160000}"/>
    <cellStyle name="Feeder Field 2 5 17 3" xfId="12027" xr:uid="{00000000-0005-0000-0000-000001160000}"/>
    <cellStyle name="Feeder Field 2 5 17 4" xfId="12028" xr:uid="{00000000-0005-0000-0000-000002160000}"/>
    <cellStyle name="Feeder Field 2 5 18" xfId="933" xr:uid="{00000000-0005-0000-0000-000003160000}"/>
    <cellStyle name="Feeder Field 2 5 18 2" xfId="12029" xr:uid="{00000000-0005-0000-0000-000004160000}"/>
    <cellStyle name="Feeder Field 2 5 18 2 2" xfId="12030" xr:uid="{00000000-0005-0000-0000-000005160000}"/>
    <cellStyle name="Feeder Field 2 5 18 2 3" xfId="12031" xr:uid="{00000000-0005-0000-0000-000006160000}"/>
    <cellStyle name="Feeder Field 2 5 18 2 4" xfId="12032" xr:uid="{00000000-0005-0000-0000-000007160000}"/>
    <cellStyle name="Feeder Field 2 5 18 3" xfId="12033" xr:uid="{00000000-0005-0000-0000-000008160000}"/>
    <cellStyle name="Feeder Field 2 5 18 4" xfId="12034" xr:uid="{00000000-0005-0000-0000-000009160000}"/>
    <cellStyle name="Feeder Field 2 5 19" xfId="934" xr:uid="{00000000-0005-0000-0000-00000A160000}"/>
    <cellStyle name="Feeder Field 2 5 19 2" xfId="12035" xr:uid="{00000000-0005-0000-0000-00000B160000}"/>
    <cellStyle name="Feeder Field 2 5 19 2 2" xfId="12036" xr:uid="{00000000-0005-0000-0000-00000C160000}"/>
    <cellStyle name="Feeder Field 2 5 19 2 3" xfId="12037" xr:uid="{00000000-0005-0000-0000-00000D160000}"/>
    <cellStyle name="Feeder Field 2 5 19 2 4" xfId="12038" xr:uid="{00000000-0005-0000-0000-00000E160000}"/>
    <cellStyle name="Feeder Field 2 5 19 3" xfId="12039" xr:uid="{00000000-0005-0000-0000-00000F160000}"/>
    <cellStyle name="Feeder Field 2 5 19 4" xfId="12040" xr:uid="{00000000-0005-0000-0000-000010160000}"/>
    <cellStyle name="Feeder Field 2 5 2" xfId="935" xr:uid="{00000000-0005-0000-0000-000011160000}"/>
    <cellStyle name="Feeder Field 2 5 2 2" xfId="12041" xr:uid="{00000000-0005-0000-0000-000012160000}"/>
    <cellStyle name="Feeder Field 2 5 2 2 2" xfId="12042" xr:uid="{00000000-0005-0000-0000-000013160000}"/>
    <cellStyle name="Feeder Field 2 5 2 2 3" xfId="12043" xr:uid="{00000000-0005-0000-0000-000014160000}"/>
    <cellStyle name="Feeder Field 2 5 2 2 4" xfId="12044" xr:uid="{00000000-0005-0000-0000-000015160000}"/>
    <cellStyle name="Feeder Field 2 5 2 3" xfId="12045" xr:uid="{00000000-0005-0000-0000-000016160000}"/>
    <cellStyle name="Feeder Field 2 5 2 4" xfId="12046" xr:uid="{00000000-0005-0000-0000-000017160000}"/>
    <cellStyle name="Feeder Field 2 5 20" xfId="936" xr:uid="{00000000-0005-0000-0000-000018160000}"/>
    <cellStyle name="Feeder Field 2 5 20 2" xfId="12047" xr:uid="{00000000-0005-0000-0000-000019160000}"/>
    <cellStyle name="Feeder Field 2 5 20 2 2" xfId="12048" xr:uid="{00000000-0005-0000-0000-00001A160000}"/>
    <cellStyle name="Feeder Field 2 5 20 2 3" xfId="12049" xr:uid="{00000000-0005-0000-0000-00001B160000}"/>
    <cellStyle name="Feeder Field 2 5 20 2 4" xfId="12050" xr:uid="{00000000-0005-0000-0000-00001C160000}"/>
    <cellStyle name="Feeder Field 2 5 20 3" xfId="12051" xr:uid="{00000000-0005-0000-0000-00001D160000}"/>
    <cellStyle name="Feeder Field 2 5 20 4" xfId="12052" xr:uid="{00000000-0005-0000-0000-00001E160000}"/>
    <cellStyle name="Feeder Field 2 5 21" xfId="937" xr:uid="{00000000-0005-0000-0000-00001F160000}"/>
    <cellStyle name="Feeder Field 2 5 21 2" xfId="12053" xr:uid="{00000000-0005-0000-0000-000020160000}"/>
    <cellStyle name="Feeder Field 2 5 21 2 2" xfId="12054" xr:uid="{00000000-0005-0000-0000-000021160000}"/>
    <cellStyle name="Feeder Field 2 5 21 2 3" xfId="12055" xr:uid="{00000000-0005-0000-0000-000022160000}"/>
    <cellStyle name="Feeder Field 2 5 21 2 4" xfId="12056" xr:uid="{00000000-0005-0000-0000-000023160000}"/>
    <cellStyle name="Feeder Field 2 5 21 3" xfId="12057" xr:uid="{00000000-0005-0000-0000-000024160000}"/>
    <cellStyle name="Feeder Field 2 5 21 4" xfId="12058" xr:uid="{00000000-0005-0000-0000-000025160000}"/>
    <cellStyle name="Feeder Field 2 5 22" xfId="938" xr:uid="{00000000-0005-0000-0000-000026160000}"/>
    <cellStyle name="Feeder Field 2 5 22 2" xfId="12059" xr:uid="{00000000-0005-0000-0000-000027160000}"/>
    <cellStyle name="Feeder Field 2 5 22 2 2" xfId="12060" xr:uid="{00000000-0005-0000-0000-000028160000}"/>
    <cellStyle name="Feeder Field 2 5 22 2 3" xfId="12061" xr:uid="{00000000-0005-0000-0000-000029160000}"/>
    <cellStyle name="Feeder Field 2 5 22 2 4" xfId="12062" xr:uid="{00000000-0005-0000-0000-00002A160000}"/>
    <cellStyle name="Feeder Field 2 5 22 3" xfId="12063" xr:uid="{00000000-0005-0000-0000-00002B160000}"/>
    <cellStyle name="Feeder Field 2 5 22 4" xfId="12064" xr:uid="{00000000-0005-0000-0000-00002C160000}"/>
    <cellStyle name="Feeder Field 2 5 23" xfId="939" xr:uid="{00000000-0005-0000-0000-00002D160000}"/>
    <cellStyle name="Feeder Field 2 5 23 2" xfId="12065" xr:uid="{00000000-0005-0000-0000-00002E160000}"/>
    <cellStyle name="Feeder Field 2 5 23 2 2" xfId="12066" xr:uid="{00000000-0005-0000-0000-00002F160000}"/>
    <cellStyle name="Feeder Field 2 5 23 2 3" xfId="12067" xr:uid="{00000000-0005-0000-0000-000030160000}"/>
    <cellStyle name="Feeder Field 2 5 23 2 4" xfId="12068" xr:uid="{00000000-0005-0000-0000-000031160000}"/>
    <cellStyle name="Feeder Field 2 5 23 3" xfId="12069" xr:uid="{00000000-0005-0000-0000-000032160000}"/>
    <cellStyle name="Feeder Field 2 5 23 4" xfId="12070" xr:uid="{00000000-0005-0000-0000-000033160000}"/>
    <cellStyle name="Feeder Field 2 5 24" xfId="940" xr:uid="{00000000-0005-0000-0000-000034160000}"/>
    <cellStyle name="Feeder Field 2 5 24 2" xfId="12071" xr:uid="{00000000-0005-0000-0000-000035160000}"/>
    <cellStyle name="Feeder Field 2 5 24 2 2" xfId="12072" xr:uid="{00000000-0005-0000-0000-000036160000}"/>
    <cellStyle name="Feeder Field 2 5 24 2 3" xfId="12073" xr:uid="{00000000-0005-0000-0000-000037160000}"/>
    <cellStyle name="Feeder Field 2 5 24 2 4" xfId="12074" xr:uid="{00000000-0005-0000-0000-000038160000}"/>
    <cellStyle name="Feeder Field 2 5 24 3" xfId="12075" xr:uid="{00000000-0005-0000-0000-000039160000}"/>
    <cellStyle name="Feeder Field 2 5 24 4" xfId="12076" xr:uid="{00000000-0005-0000-0000-00003A160000}"/>
    <cellStyle name="Feeder Field 2 5 25" xfId="941" xr:uid="{00000000-0005-0000-0000-00003B160000}"/>
    <cellStyle name="Feeder Field 2 5 25 2" xfId="12077" xr:uid="{00000000-0005-0000-0000-00003C160000}"/>
    <cellStyle name="Feeder Field 2 5 25 2 2" xfId="12078" xr:uid="{00000000-0005-0000-0000-00003D160000}"/>
    <cellStyle name="Feeder Field 2 5 25 2 3" xfId="12079" xr:uid="{00000000-0005-0000-0000-00003E160000}"/>
    <cellStyle name="Feeder Field 2 5 25 2 4" xfId="12080" xr:uid="{00000000-0005-0000-0000-00003F160000}"/>
    <cellStyle name="Feeder Field 2 5 25 3" xfId="12081" xr:uid="{00000000-0005-0000-0000-000040160000}"/>
    <cellStyle name="Feeder Field 2 5 25 4" xfId="12082" xr:uid="{00000000-0005-0000-0000-000041160000}"/>
    <cellStyle name="Feeder Field 2 5 26" xfId="942" xr:uid="{00000000-0005-0000-0000-000042160000}"/>
    <cellStyle name="Feeder Field 2 5 26 2" xfId="12083" xr:uid="{00000000-0005-0000-0000-000043160000}"/>
    <cellStyle name="Feeder Field 2 5 26 2 2" xfId="12084" xr:uid="{00000000-0005-0000-0000-000044160000}"/>
    <cellStyle name="Feeder Field 2 5 26 2 3" xfId="12085" xr:uid="{00000000-0005-0000-0000-000045160000}"/>
    <cellStyle name="Feeder Field 2 5 26 2 4" xfId="12086" xr:uid="{00000000-0005-0000-0000-000046160000}"/>
    <cellStyle name="Feeder Field 2 5 26 3" xfId="12087" xr:uid="{00000000-0005-0000-0000-000047160000}"/>
    <cellStyle name="Feeder Field 2 5 26 4" xfId="12088" xr:uid="{00000000-0005-0000-0000-000048160000}"/>
    <cellStyle name="Feeder Field 2 5 27" xfId="943" xr:uid="{00000000-0005-0000-0000-000049160000}"/>
    <cellStyle name="Feeder Field 2 5 27 2" xfId="12089" xr:uid="{00000000-0005-0000-0000-00004A160000}"/>
    <cellStyle name="Feeder Field 2 5 27 2 2" xfId="12090" xr:uid="{00000000-0005-0000-0000-00004B160000}"/>
    <cellStyle name="Feeder Field 2 5 27 2 3" xfId="12091" xr:uid="{00000000-0005-0000-0000-00004C160000}"/>
    <cellStyle name="Feeder Field 2 5 27 2 4" xfId="12092" xr:uid="{00000000-0005-0000-0000-00004D160000}"/>
    <cellStyle name="Feeder Field 2 5 27 3" xfId="12093" xr:uid="{00000000-0005-0000-0000-00004E160000}"/>
    <cellStyle name="Feeder Field 2 5 27 4" xfId="12094" xr:uid="{00000000-0005-0000-0000-00004F160000}"/>
    <cellStyle name="Feeder Field 2 5 28" xfId="944" xr:uid="{00000000-0005-0000-0000-000050160000}"/>
    <cellStyle name="Feeder Field 2 5 28 2" xfId="12095" xr:uid="{00000000-0005-0000-0000-000051160000}"/>
    <cellStyle name="Feeder Field 2 5 28 2 2" xfId="12096" xr:uid="{00000000-0005-0000-0000-000052160000}"/>
    <cellStyle name="Feeder Field 2 5 28 2 3" xfId="12097" xr:uid="{00000000-0005-0000-0000-000053160000}"/>
    <cellStyle name="Feeder Field 2 5 28 2 4" xfId="12098" xr:uid="{00000000-0005-0000-0000-000054160000}"/>
    <cellStyle name="Feeder Field 2 5 28 3" xfId="12099" xr:uid="{00000000-0005-0000-0000-000055160000}"/>
    <cellStyle name="Feeder Field 2 5 28 4" xfId="12100" xr:uid="{00000000-0005-0000-0000-000056160000}"/>
    <cellStyle name="Feeder Field 2 5 29" xfId="945" xr:uid="{00000000-0005-0000-0000-000057160000}"/>
    <cellStyle name="Feeder Field 2 5 29 2" xfId="12101" xr:uid="{00000000-0005-0000-0000-000058160000}"/>
    <cellStyle name="Feeder Field 2 5 29 2 2" xfId="12102" xr:uid="{00000000-0005-0000-0000-000059160000}"/>
    <cellStyle name="Feeder Field 2 5 29 2 3" xfId="12103" xr:uid="{00000000-0005-0000-0000-00005A160000}"/>
    <cellStyle name="Feeder Field 2 5 29 2 4" xfId="12104" xr:uid="{00000000-0005-0000-0000-00005B160000}"/>
    <cellStyle name="Feeder Field 2 5 29 3" xfId="12105" xr:uid="{00000000-0005-0000-0000-00005C160000}"/>
    <cellStyle name="Feeder Field 2 5 29 4" xfId="12106" xr:uid="{00000000-0005-0000-0000-00005D160000}"/>
    <cellStyle name="Feeder Field 2 5 3" xfId="946" xr:uid="{00000000-0005-0000-0000-00005E160000}"/>
    <cellStyle name="Feeder Field 2 5 3 2" xfId="12107" xr:uid="{00000000-0005-0000-0000-00005F160000}"/>
    <cellStyle name="Feeder Field 2 5 3 2 2" xfId="12108" xr:uid="{00000000-0005-0000-0000-000060160000}"/>
    <cellStyle name="Feeder Field 2 5 3 2 3" xfId="12109" xr:uid="{00000000-0005-0000-0000-000061160000}"/>
    <cellStyle name="Feeder Field 2 5 3 2 4" xfId="12110" xr:uid="{00000000-0005-0000-0000-000062160000}"/>
    <cellStyle name="Feeder Field 2 5 3 3" xfId="12111" xr:uid="{00000000-0005-0000-0000-000063160000}"/>
    <cellStyle name="Feeder Field 2 5 3 4" xfId="12112" xr:uid="{00000000-0005-0000-0000-000064160000}"/>
    <cellStyle name="Feeder Field 2 5 30" xfId="947" xr:uid="{00000000-0005-0000-0000-000065160000}"/>
    <cellStyle name="Feeder Field 2 5 30 2" xfId="12113" xr:uid="{00000000-0005-0000-0000-000066160000}"/>
    <cellStyle name="Feeder Field 2 5 30 2 2" xfId="12114" xr:uid="{00000000-0005-0000-0000-000067160000}"/>
    <cellStyle name="Feeder Field 2 5 30 2 3" xfId="12115" xr:uid="{00000000-0005-0000-0000-000068160000}"/>
    <cellStyle name="Feeder Field 2 5 30 2 4" xfId="12116" xr:uid="{00000000-0005-0000-0000-000069160000}"/>
    <cellStyle name="Feeder Field 2 5 30 3" xfId="12117" xr:uid="{00000000-0005-0000-0000-00006A160000}"/>
    <cellStyle name="Feeder Field 2 5 30 4" xfId="12118" xr:uid="{00000000-0005-0000-0000-00006B160000}"/>
    <cellStyle name="Feeder Field 2 5 31" xfId="948" xr:uid="{00000000-0005-0000-0000-00006C160000}"/>
    <cellStyle name="Feeder Field 2 5 31 2" xfId="12119" xr:uid="{00000000-0005-0000-0000-00006D160000}"/>
    <cellStyle name="Feeder Field 2 5 31 2 2" xfId="12120" xr:uid="{00000000-0005-0000-0000-00006E160000}"/>
    <cellStyle name="Feeder Field 2 5 31 2 3" xfId="12121" xr:uid="{00000000-0005-0000-0000-00006F160000}"/>
    <cellStyle name="Feeder Field 2 5 31 2 4" xfId="12122" xr:uid="{00000000-0005-0000-0000-000070160000}"/>
    <cellStyle name="Feeder Field 2 5 31 3" xfId="12123" xr:uid="{00000000-0005-0000-0000-000071160000}"/>
    <cellStyle name="Feeder Field 2 5 31 4" xfId="12124" xr:uid="{00000000-0005-0000-0000-000072160000}"/>
    <cellStyle name="Feeder Field 2 5 32" xfId="949" xr:uid="{00000000-0005-0000-0000-000073160000}"/>
    <cellStyle name="Feeder Field 2 5 32 2" xfId="12125" xr:uid="{00000000-0005-0000-0000-000074160000}"/>
    <cellStyle name="Feeder Field 2 5 32 2 2" xfId="12126" xr:uid="{00000000-0005-0000-0000-000075160000}"/>
    <cellStyle name="Feeder Field 2 5 32 2 3" xfId="12127" xr:uid="{00000000-0005-0000-0000-000076160000}"/>
    <cellStyle name="Feeder Field 2 5 32 2 4" xfId="12128" xr:uid="{00000000-0005-0000-0000-000077160000}"/>
    <cellStyle name="Feeder Field 2 5 32 3" xfId="12129" xr:uid="{00000000-0005-0000-0000-000078160000}"/>
    <cellStyle name="Feeder Field 2 5 32 4" xfId="12130" xr:uid="{00000000-0005-0000-0000-000079160000}"/>
    <cellStyle name="Feeder Field 2 5 33" xfId="950" xr:uid="{00000000-0005-0000-0000-00007A160000}"/>
    <cellStyle name="Feeder Field 2 5 33 2" xfId="12131" xr:uid="{00000000-0005-0000-0000-00007B160000}"/>
    <cellStyle name="Feeder Field 2 5 33 2 2" xfId="12132" xr:uid="{00000000-0005-0000-0000-00007C160000}"/>
    <cellStyle name="Feeder Field 2 5 33 2 3" xfId="12133" xr:uid="{00000000-0005-0000-0000-00007D160000}"/>
    <cellStyle name="Feeder Field 2 5 33 2 4" xfId="12134" xr:uid="{00000000-0005-0000-0000-00007E160000}"/>
    <cellStyle name="Feeder Field 2 5 33 3" xfId="12135" xr:uid="{00000000-0005-0000-0000-00007F160000}"/>
    <cellStyle name="Feeder Field 2 5 33 4" xfId="12136" xr:uid="{00000000-0005-0000-0000-000080160000}"/>
    <cellStyle name="Feeder Field 2 5 34" xfId="951" xr:uid="{00000000-0005-0000-0000-000081160000}"/>
    <cellStyle name="Feeder Field 2 5 34 2" xfId="12137" xr:uid="{00000000-0005-0000-0000-000082160000}"/>
    <cellStyle name="Feeder Field 2 5 34 2 2" xfId="12138" xr:uid="{00000000-0005-0000-0000-000083160000}"/>
    <cellStyle name="Feeder Field 2 5 34 2 3" xfId="12139" xr:uid="{00000000-0005-0000-0000-000084160000}"/>
    <cellStyle name="Feeder Field 2 5 34 2 4" xfId="12140" xr:uid="{00000000-0005-0000-0000-000085160000}"/>
    <cellStyle name="Feeder Field 2 5 34 3" xfId="12141" xr:uid="{00000000-0005-0000-0000-000086160000}"/>
    <cellStyle name="Feeder Field 2 5 34 4" xfId="12142" xr:uid="{00000000-0005-0000-0000-000087160000}"/>
    <cellStyle name="Feeder Field 2 5 35" xfId="952" xr:uid="{00000000-0005-0000-0000-000088160000}"/>
    <cellStyle name="Feeder Field 2 5 35 2" xfId="12143" xr:uid="{00000000-0005-0000-0000-000089160000}"/>
    <cellStyle name="Feeder Field 2 5 35 2 2" xfId="12144" xr:uid="{00000000-0005-0000-0000-00008A160000}"/>
    <cellStyle name="Feeder Field 2 5 35 2 3" xfId="12145" xr:uid="{00000000-0005-0000-0000-00008B160000}"/>
    <cellStyle name="Feeder Field 2 5 35 2 4" xfId="12146" xr:uid="{00000000-0005-0000-0000-00008C160000}"/>
    <cellStyle name="Feeder Field 2 5 35 3" xfId="12147" xr:uid="{00000000-0005-0000-0000-00008D160000}"/>
    <cellStyle name="Feeder Field 2 5 35 4" xfId="12148" xr:uid="{00000000-0005-0000-0000-00008E160000}"/>
    <cellStyle name="Feeder Field 2 5 36" xfId="953" xr:uid="{00000000-0005-0000-0000-00008F160000}"/>
    <cellStyle name="Feeder Field 2 5 36 2" xfId="12149" xr:uid="{00000000-0005-0000-0000-000090160000}"/>
    <cellStyle name="Feeder Field 2 5 36 2 2" xfId="12150" xr:uid="{00000000-0005-0000-0000-000091160000}"/>
    <cellStyle name="Feeder Field 2 5 36 2 3" xfId="12151" xr:uid="{00000000-0005-0000-0000-000092160000}"/>
    <cellStyle name="Feeder Field 2 5 36 2 4" xfId="12152" xr:uid="{00000000-0005-0000-0000-000093160000}"/>
    <cellStyle name="Feeder Field 2 5 36 3" xfId="12153" xr:uid="{00000000-0005-0000-0000-000094160000}"/>
    <cellStyle name="Feeder Field 2 5 36 4" xfId="12154" xr:uid="{00000000-0005-0000-0000-000095160000}"/>
    <cellStyle name="Feeder Field 2 5 37" xfId="954" xr:uid="{00000000-0005-0000-0000-000096160000}"/>
    <cellStyle name="Feeder Field 2 5 37 2" xfId="12155" xr:uid="{00000000-0005-0000-0000-000097160000}"/>
    <cellStyle name="Feeder Field 2 5 37 2 2" xfId="12156" xr:uid="{00000000-0005-0000-0000-000098160000}"/>
    <cellStyle name="Feeder Field 2 5 37 2 3" xfId="12157" xr:uid="{00000000-0005-0000-0000-000099160000}"/>
    <cellStyle name="Feeder Field 2 5 37 2 4" xfId="12158" xr:uid="{00000000-0005-0000-0000-00009A160000}"/>
    <cellStyle name="Feeder Field 2 5 37 3" xfId="12159" xr:uid="{00000000-0005-0000-0000-00009B160000}"/>
    <cellStyle name="Feeder Field 2 5 37 4" xfId="12160" xr:uid="{00000000-0005-0000-0000-00009C160000}"/>
    <cellStyle name="Feeder Field 2 5 38" xfId="955" xr:uid="{00000000-0005-0000-0000-00009D160000}"/>
    <cellStyle name="Feeder Field 2 5 38 2" xfId="12161" xr:uid="{00000000-0005-0000-0000-00009E160000}"/>
    <cellStyle name="Feeder Field 2 5 38 2 2" xfId="12162" xr:uid="{00000000-0005-0000-0000-00009F160000}"/>
    <cellStyle name="Feeder Field 2 5 38 2 3" xfId="12163" xr:uid="{00000000-0005-0000-0000-0000A0160000}"/>
    <cellStyle name="Feeder Field 2 5 38 2 4" xfId="12164" xr:uid="{00000000-0005-0000-0000-0000A1160000}"/>
    <cellStyle name="Feeder Field 2 5 38 3" xfId="12165" xr:uid="{00000000-0005-0000-0000-0000A2160000}"/>
    <cellStyle name="Feeder Field 2 5 38 4" xfId="12166" xr:uid="{00000000-0005-0000-0000-0000A3160000}"/>
    <cellStyle name="Feeder Field 2 5 39" xfId="956" xr:uid="{00000000-0005-0000-0000-0000A4160000}"/>
    <cellStyle name="Feeder Field 2 5 39 2" xfId="12167" xr:uid="{00000000-0005-0000-0000-0000A5160000}"/>
    <cellStyle name="Feeder Field 2 5 39 2 2" xfId="12168" xr:uid="{00000000-0005-0000-0000-0000A6160000}"/>
    <cellStyle name="Feeder Field 2 5 39 2 3" xfId="12169" xr:uid="{00000000-0005-0000-0000-0000A7160000}"/>
    <cellStyle name="Feeder Field 2 5 39 2 4" xfId="12170" xr:uid="{00000000-0005-0000-0000-0000A8160000}"/>
    <cellStyle name="Feeder Field 2 5 39 3" xfId="12171" xr:uid="{00000000-0005-0000-0000-0000A9160000}"/>
    <cellStyle name="Feeder Field 2 5 39 4" xfId="12172" xr:uid="{00000000-0005-0000-0000-0000AA160000}"/>
    <cellStyle name="Feeder Field 2 5 4" xfId="957" xr:uid="{00000000-0005-0000-0000-0000AB160000}"/>
    <cellStyle name="Feeder Field 2 5 4 2" xfId="12173" xr:uid="{00000000-0005-0000-0000-0000AC160000}"/>
    <cellStyle name="Feeder Field 2 5 4 2 2" xfId="12174" xr:uid="{00000000-0005-0000-0000-0000AD160000}"/>
    <cellStyle name="Feeder Field 2 5 4 2 3" xfId="12175" xr:uid="{00000000-0005-0000-0000-0000AE160000}"/>
    <cellStyle name="Feeder Field 2 5 4 2 4" xfId="12176" xr:uid="{00000000-0005-0000-0000-0000AF160000}"/>
    <cellStyle name="Feeder Field 2 5 4 3" xfId="12177" xr:uid="{00000000-0005-0000-0000-0000B0160000}"/>
    <cellStyle name="Feeder Field 2 5 4 4" xfId="12178" xr:uid="{00000000-0005-0000-0000-0000B1160000}"/>
    <cellStyle name="Feeder Field 2 5 40" xfId="958" xr:uid="{00000000-0005-0000-0000-0000B2160000}"/>
    <cellStyle name="Feeder Field 2 5 40 2" xfId="12179" xr:uid="{00000000-0005-0000-0000-0000B3160000}"/>
    <cellStyle name="Feeder Field 2 5 40 2 2" xfId="12180" xr:uid="{00000000-0005-0000-0000-0000B4160000}"/>
    <cellStyle name="Feeder Field 2 5 40 2 3" xfId="12181" xr:uid="{00000000-0005-0000-0000-0000B5160000}"/>
    <cellStyle name="Feeder Field 2 5 40 2 4" xfId="12182" xr:uid="{00000000-0005-0000-0000-0000B6160000}"/>
    <cellStyle name="Feeder Field 2 5 40 3" xfId="12183" xr:uid="{00000000-0005-0000-0000-0000B7160000}"/>
    <cellStyle name="Feeder Field 2 5 40 4" xfId="12184" xr:uid="{00000000-0005-0000-0000-0000B8160000}"/>
    <cellStyle name="Feeder Field 2 5 41" xfId="959" xr:uid="{00000000-0005-0000-0000-0000B9160000}"/>
    <cellStyle name="Feeder Field 2 5 41 2" xfId="12185" xr:uid="{00000000-0005-0000-0000-0000BA160000}"/>
    <cellStyle name="Feeder Field 2 5 41 2 2" xfId="12186" xr:uid="{00000000-0005-0000-0000-0000BB160000}"/>
    <cellStyle name="Feeder Field 2 5 41 2 3" xfId="12187" xr:uid="{00000000-0005-0000-0000-0000BC160000}"/>
    <cellStyle name="Feeder Field 2 5 41 2 4" xfId="12188" xr:uid="{00000000-0005-0000-0000-0000BD160000}"/>
    <cellStyle name="Feeder Field 2 5 41 3" xfId="12189" xr:uid="{00000000-0005-0000-0000-0000BE160000}"/>
    <cellStyle name="Feeder Field 2 5 41 4" xfId="12190" xr:uid="{00000000-0005-0000-0000-0000BF160000}"/>
    <cellStyle name="Feeder Field 2 5 42" xfId="960" xr:uid="{00000000-0005-0000-0000-0000C0160000}"/>
    <cellStyle name="Feeder Field 2 5 42 2" xfId="12191" xr:uid="{00000000-0005-0000-0000-0000C1160000}"/>
    <cellStyle name="Feeder Field 2 5 42 2 2" xfId="12192" xr:uid="{00000000-0005-0000-0000-0000C2160000}"/>
    <cellStyle name="Feeder Field 2 5 42 2 3" xfId="12193" xr:uid="{00000000-0005-0000-0000-0000C3160000}"/>
    <cellStyle name="Feeder Field 2 5 42 2 4" xfId="12194" xr:uid="{00000000-0005-0000-0000-0000C4160000}"/>
    <cellStyle name="Feeder Field 2 5 42 3" xfId="12195" xr:uid="{00000000-0005-0000-0000-0000C5160000}"/>
    <cellStyle name="Feeder Field 2 5 42 4" xfId="12196" xr:uid="{00000000-0005-0000-0000-0000C6160000}"/>
    <cellStyle name="Feeder Field 2 5 43" xfId="961" xr:uid="{00000000-0005-0000-0000-0000C7160000}"/>
    <cellStyle name="Feeder Field 2 5 43 2" xfId="12197" xr:uid="{00000000-0005-0000-0000-0000C8160000}"/>
    <cellStyle name="Feeder Field 2 5 43 2 2" xfId="12198" xr:uid="{00000000-0005-0000-0000-0000C9160000}"/>
    <cellStyle name="Feeder Field 2 5 43 2 3" xfId="12199" xr:uid="{00000000-0005-0000-0000-0000CA160000}"/>
    <cellStyle name="Feeder Field 2 5 43 2 4" xfId="12200" xr:uid="{00000000-0005-0000-0000-0000CB160000}"/>
    <cellStyle name="Feeder Field 2 5 43 3" xfId="12201" xr:uid="{00000000-0005-0000-0000-0000CC160000}"/>
    <cellStyle name="Feeder Field 2 5 43 4" xfId="12202" xr:uid="{00000000-0005-0000-0000-0000CD160000}"/>
    <cellStyle name="Feeder Field 2 5 44" xfId="962" xr:uid="{00000000-0005-0000-0000-0000CE160000}"/>
    <cellStyle name="Feeder Field 2 5 44 2" xfId="12203" xr:uid="{00000000-0005-0000-0000-0000CF160000}"/>
    <cellStyle name="Feeder Field 2 5 44 2 2" xfId="12204" xr:uid="{00000000-0005-0000-0000-0000D0160000}"/>
    <cellStyle name="Feeder Field 2 5 44 2 3" xfId="12205" xr:uid="{00000000-0005-0000-0000-0000D1160000}"/>
    <cellStyle name="Feeder Field 2 5 44 2 4" xfId="12206" xr:uid="{00000000-0005-0000-0000-0000D2160000}"/>
    <cellStyle name="Feeder Field 2 5 44 3" xfId="12207" xr:uid="{00000000-0005-0000-0000-0000D3160000}"/>
    <cellStyle name="Feeder Field 2 5 44 4" xfId="12208" xr:uid="{00000000-0005-0000-0000-0000D4160000}"/>
    <cellStyle name="Feeder Field 2 5 45" xfId="12209" xr:uid="{00000000-0005-0000-0000-0000D5160000}"/>
    <cellStyle name="Feeder Field 2 5 45 2" xfId="12210" xr:uid="{00000000-0005-0000-0000-0000D6160000}"/>
    <cellStyle name="Feeder Field 2 5 45 3" xfId="12211" xr:uid="{00000000-0005-0000-0000-0000D7160000}"/>
    <cellStyle name="Feeder Field 2 5 45 4" xfId="12212" xr:uid="{00000000-0005-0000-0000-0000D8160000}"/>
    <cellStyle name="Feeder Field 2 5 46" xfId="12213" xr:uid="{00000000-0005-0000-0000-0000D9160000}"/>
    <cellStyle name="Feeder Field 2 5 46 2" xfId="12214" xr:uid="{00000000-0005-0000-0000-0000DA160000}"/>
    <cellStyle name="Feeder Field 2 5 46 3" xfId="12215" xr:uid="{00000000-0005-0000-0000-0000DB160000}"/>
    <cellStyle name="Feeder Field 2 5 46 4" xfId="12216" xr:uid="{00000000-0005-0000-0000-0000DC160000}"/>
    <cellStyle name="Feeder Field 2 5 47" xfId="12217" xr:uid="{00000000-0005-0000-0000-0000DD160000}"/>
    <cellStyle name="Feeder Field 2 5 48" xfId="12218" xr:uid="{00000000-0005-0000-0000-0000DE160000}"/>
    <cellStyle name="Feeder Field 2 5 5" xfId="963" xr:uid="{00000000-0005-0000-0000-0000DF160000}"/>
    <cellStyle name="Feeder Field 2 5 5 2" xfId="12219" xr:uid="{00000000-0005-0000-0000-0000E0160000}"/>
    <cellStyle name="Feeder Field 2 5 5 2 2" xfId="12220" xr:uid="{00000000-0005-0000-0000-0000E1160000}"/>
    <cellStyle name="Feeder Field 2 5 5 2 3" xfId="12221" xr:uid="{00000000-0005-0000-0000-0000E2160000}"/>
    <cellStyle name="Feeder Field 2 5 5 2 4" xfId="12222" xr:uid="{00000000-0005-0000-0000-0000E3160000}"/>
    <cellStyle name="Feeder Field 2 5 5 3" xfId="12223" xr:uid="{00000000-0005-0000-0000-0000E4160000}"/>
    <cellStyle name="Feeder Field 2 5 5 4" xfId="12224" xr:uid="{00000000-0005-0000-0000-0000E5160000}"/>
    <cellStyle name="Feeder Field 2 5 6" xfId="964" xr:uid="{00000000-0005-0000-0000-0000E6160000}"/>
    <cellStyle name="Feeder Field 2 5 6 2" xfId="12225" xr:uid="{00000000-0005-0000-0000-0000E7160000}"/>
    <cellStyle name="Feeder Field 2 5 6 2 2" xfId="12226" xr:uid="{00000000-0005-0000-0000-0000E8160000}"/>
    <cellStyle name="Feeder Field 2 5 6 2 3" xfId="12227" xr:uid="{00000000-0005-0000-0000-0000E9160000}"/>
    <cellStyle name="Feeder Field 2 5 6 2 4" xfId="12228" xr:uid="{00000000-0005-0000-0000-0000EA160000}"/>
    <cellStyle name="Feeder Field 2 5 6 3" xfId="12229" xr:uid="{00000000-0005-0000-0000-0000EB160000}"/>
    <cellStyle name="Feeder Field 2 5 6 4" xfId="12230" xr:uid="{00000000-0005-0000-0000-0000EC160000}"/>
    <cellStyle name="Feeder Field 2 5 7" xfId="965" xr:uid="{00000000-0005-0000-0000-0000ED160000}"/>
    <cellStyle name="Feeder Field 2 5 7 2" xfId="12231" xr:uid="{00000000-0005-0000-0000-0000EE160000}"/>
    <cellStyle name="Feeder Field 2 5 7 2 2" xfId="12232" xr:uid="{00000000-0005-0000-0000-0000EF160000}"/>
    <cellStyle name="Feeder Field 2 5 7 2 3" xfId="12233" xr:uid="{00000000-0005-0000-0000-0000F0160000}"/>
    <cellStyle name="Feeder Field 2 5 7 2 4" xfId="12234" xr:uid="{00000000-0005-0000-0000-0000F1160000}"/>
    <cellStyle name="Feeder Field 2 5 7 3" xfId="12235" xr:uid="{00000000-0005-0000-0000-0000F2160000}"/>
    <cellStyle name="Feeder Field 2 5 7 4" xfId="12236" xr:uid="{00000000-0005-0000-0000-0000F3160000}"/>
    <cellStyle name="Feeder Field 2 5 8" xfId="966" xr:uid="{00000000-0005-0000-0000-0000F4160000}"/>
    <cellStyle name="Feeder Field 2 5 8 2" xfId="12237" xr:uid="{00000000-0005-0000-0000-0000F5160000}"/>
    <cellStyle name="Feeder Field 2 5 8 2 2" xfId="12238" xr:uid="{00000000-0005-0000-0000-0000F6160000}"/>
    <cellStyle name="Feeder Field 2 5 8 2 3" xfId="12239" xr:uid="{00000000-0005-0000-0000-0000F7160000}"/>
    <cellStyle name="Feeder Field 2 5 8 2 4" xfId="12240" xr:uid="{00000000-0005-0000-0000-0000F8160000}"/>
    <cellStyle name="Feeder Field 2 5 8 3" xfId="12241" xr:uid="{00000000-0005-0000-0000-0000F9160000}"/>
    <cellStyle name="Feeder Field 2 5 8 4" xfId="12242" xr:uid="{00000000-0005-0000-0000-0000FA160000}"/>
    <cellStyle name="Feeder Field 2 5 9" xfId="967" xr:uid="{00000000-0005-0000-0000-0000FB160000}"/>
    <cellStyle name="Feeder Field 2 5 9 2" xfId="12243" xr:uid="{00000000-0005-0000-0000-0000FC160000}"/>
    <cellStyle name="Feeder Field 2 5 9 2 2" xfId="12244" xr:uid="{00000000-0005-0000-0000-0000FD160000}"/>
    <cellStyle name="Feeder Field 2 5 9 2 3" xfId="12245" xr:uid="{00000000-0005-0000-0000-0000FE160000}"/>
    <cellStyle name="Feeder Field 2 5 9 2 4" xfId="12246" xr:uid="{00000000-0005-0000-0000-0000FF160000}"/>
    <cellStyle name="Feeder Field 2 5 9 3" xfId="12247" xr:uid="{00000000-0005-0000-0000-000000170000}"/>
    <cellStyle name="Feeder Field 2 5 9 4" xfId="12248" xr:uid="{00000000-0005-0000-0000-000001170000}"/>
    <cellStyle name="Feeder Field 2 6" xfId="968" xr:uid="{00000000-0005-0000-0000-000002170000}"/>
    <cellStyle name="Feeder Field 2 6 2" xfId="12249" xr:uid="{00000000-0005-0000-0000-000003170000}"/>
    <cellStyle name="Feeder Field 2 6 2 2" xfId="12250" xr:uid="{00000000-0005-0000-0000-000004170000}"/>
    <cellStyle name="Feeder Field 2 6 2 3" xfId="12251" xr:uid="{00000000-0005-0000-0000-000005170000}"/>
    <cellStyle name="Feeder Field 2 6 2 4" xfId="12252" xr:uid="{00000000-0005-0000-0000-000006170000}"/>
    <cellStyle name="Feeder Field 2 6 3" xfId="12253" xr:uid="{00000000-0005-0000-0000-000007170000}"/>
    <cellStyle name="Feeder Field 2 6 4" xfId="12254" xr:uid="{00000000-0005-0000-0000-000008170000}"/>
    <cellStyle name="Feeder Field 2 7" xfId="969" xr:uid="{00000000-0005-0000-0000-000009170000}"/>
    <cellStyle name="Feeder Field 2 7 2" xfId="12255" xr:uid="{00000000-0005-0000-0000-00000A170000}"/>
    <cellStyle name="Feeder Field 2 7 2 2" xfId="12256" xr:uid="{00000000-0005-0000-0000-00000B170000}"/>
    <cellStyle name="Feeder Field 2 7 2 3" xfId="12257" xr:uid="{00000000-0005-0000-0000-00000C170000}"/>
    <cellStyle name="Feeder Field 2 7 2 4" xfId="12258" xr:uid="{00000000-0005-0000-0000-00000D170000}"/>
    <cellStyle name="Feeder Field 2 7 3" xfId="12259" xr:uid="{00000000-0005-0000-0000-00000E170000}"/>
    <cellStyle name="Feeder Field 2 7 4" xfId="12260" xr:uid="{00000000-0005-0000-0000-00000F170000}"/>
    <cellStyle name="Feeder Field 2 8" xfId="970" xr:uid="{00000000-0005-0000-0000-000010170000}"/>
    <cellStyle name="Feeder Field 2 8 2" xfId="12261" xr:uid="{00000000-0005-0000-0000-000011170000}"/>
    <cellStyle name="Feeder Field 2 8 2 2" xfId="12262" xr:uid="{00000000-0005-0000-0000-000012170000}"/>
    <cellStyle name="Feeder Field 2 8 2 3" xfId="12263" xr:uid="{00000000-0005-0000-0000-000013170000}"/>
    <cellStyle name="Feeder Field 2 8 2 4" xfId="12264" xr:uid="{00000000-0005-0000-0000-000014170000}"/>
    <cellStyle name="Feeder Field 2 8 3" xfId="12265" xr:uid="{00000000-0005-0000-0000-000015170000}"/>
    <cellStyle name="Feeder Field 2 8 4" xfId="12266" xr:uid="{00000000-0005-0000-0000-000016170000}"/>
    <cellStyle name="Feeder Field 2 9" xfId="971" xr:uid="{00000000-0005-0000-0000-000017170000}"/>
    <cellStyle name="Feeder Field 2 9 2" xfId="12267" xr:uid="{00000000-0005-0000-0000-000018170000}"/>
    <cellStyle name="Feeder Field 2 9 2 2" xfId="12268" xr:uid="{00000000-0005-0000-0000-000019170000}"/>
    <cellStyle name="Feeder Field 2 9 2 3" xfId="12269" xr:uid="{00000000-0005-0000-0000-00001A170000}"/>
    <cellStyle name="Feeder Field 2 9 2 4" xfId="12270" xr:uid="{00000000-0005-0000-0000-00001B170000}"/>
    <cellStyle name="Feeder Field 2 9 3" xfId="12271" xr:uid="{00000000-0005-0000-0000-00001C170000}"/>
    <cellStyle name="Feeder Field 2 9 4" xfId="12272" xr:uid="{00000000-0005-0000-0000-00001D170000}"/>
    <cellStyle name="Feeder Field 20" xfId="12273" xr:uid="{00000000-0005-0000-0000-00001E170000}"/>
    <cellStyle name="Feeder Field 3" xfId="972" xr:uid="{00000000-0005-0000-0000-00001F170000}"/>
    <cellStyle name="Feeder Field 3 10" xfId="973" xr:uid="{00000000-0005-0000-0000-000020170000}"/>
    <cellStyle name="Feeder Field 3 10 2" xfId="12274" xr:uid="{00000000-0005-0000-0000-000021170000}"/>
    <cellStyle name="Feeder Field 3 10 2 2" xfId="12275" xr:uid="{00000000-0005-0000-0000-000022170000}"/>
    <cellStyle name="Feeder Field 3 10 2 3" xfId="12276" xr:uid="{00000000-0005-0000-0000-000023170000}"/>
    <cellStyle name="Feeder Field 3 10 2 4" xfId="12277" xr:uid="{00000000-0005-0000-0000-000024170000}"/>
    <cellStyle name="Feeder Field 3 10 3" xfId="12278" xr:uid="{00000000-0005-0000-0000-000025170000}"/>
    <cellStyle name="Feeder Field 3 10 4" xfId="12279" xr:uid="{00000000-0005-0000-0000-000026170000}"/>
    <cellStyle name="Feeder Field 3 11" xfId="974" xr:uid="{00000000-0005-0000-0000-000027170000}"/>
    <cellStyle name="Feeder Field 3 11 2" xfId="12280" xr:uid="{00000000-0005-0000-0000-000028170000}"/>
    <cellStyle name="Feeder Field 3 11 2 2" xfId="12281" xr:uid="{00000000-0005-0000-0000-000029170000}"/>
    <cellStyle name="Feeder Field 3 11 2 3" xfId="12282" xr:uid="{00000000-0005-0000-0000-00002A170000}"/>
    <cellStyle name="Feeder Field 3 11 2 4" xfId="12283" xr:uid="{00000000-0005-0000-0000-00002B170000}"/>
    <cellStyle name="Feeder Field 3 11 3" xfId="12284" xr:uid="{00000000-0005-0000-0000-00002C170000}"/>
    <cellStyle name="Feeder Field 3 11 4" xfId="12285" xr:uid="{00000000-0005-0000-0000-00002D170000}"/>
    <cellStyle name="Feeder Field 3 12" xfId="975" xr:uid="{00000000-0005-0000-0000-00002E170000}"/>
    <cellStyle name="Feeder Field 3 12 2" xfId="12286" xr:uid="{00000000-0005-0000-0000-00002F170000}"/>
    <cellStyle name="Feeder Field 3 12 2 2" xfId="12287" xr:uid="{00000000-0005-0000-0000-000030170000}"/>
    <cellStyle name="Feeder Field 3 12 2 3" xfId="12288" xr:uid="{00000000-0005-0000-0000-000031170000}"/>
    <cellStyle name="Feeder Field 3 12 2 4" xfId="12289" xr:uid="{00000000-0005-0000-0000-000032170000}"/>
    <cellStyle name="Feeder Field 3 12 3" xfId="12290" xr:uid="{00000000-0005-0000-0000-000033170000}"/>
    <cellStyle name="Feeder Field 3 12 4" xfId="12291" xr:uid="{00000000-0005-0000-0000-000034170000}"/>
    <cellStyle name="Feeder Field 3 13" xfId="976" xr:uid="{00000000-0005-0000-0000-000035170000}"/>
    <cellStyle name="Feeder Field 3 13 2" xfId="12292" xr:uid="{00000000-0005-0000-0000-000036170000}"/>
    <cellStyle name="Feeder Field 3 13 2 2" xfId="12293" xr:uid="{00000000-0005-0000-0000-000037170000}"/>
    <cellStyle name="Feeder Field 3 13 2 3" xfId="12294" xr:uid="{00000000-0005-0000-0000-000038170000}"/>
    <cellStyle name="Feeder Field 3 13 2 4" xfId="12295" xr:uid="{00000000-0005-0000-0000-000039170000}"/>
    <cellStyle name="Feeder Field 3 13 3" xfId="12296" xr:uid="{00000000-0005-0000-0000-00003A170000}"/>
    <cellStyle name="Feeder Field 3 13 4" xfId="12297" xr:uid="{00000000-0005-0000-0000-00003B170000}"/>
    <cellStyle name="Feeder Field 3 14" xfId="977" xr:uid="{00000000-0005-0000-0000-00003C170000}"/>
    <cellStyle name="Feeder Field 3 14 2" xfId="12298" xr:uid="{00000000-0005-0000-0000-00003D170000}"/>
    <cellStyle name="Feeder Field 3 14 2 2" xfId="12299" xr:uid="{00000000-0005-0000-0000-00003E170000}"/>
    <cellStyle name="Feeder Field 3 14 2 3" xfId="12300" xr:uid="{00000000-0005-0000-0000-00003F170000}"/>
    <cellStyle name="Feeder Field 3 14 2 4" xfId="12301" xr:uid="{00000000-0005-0000-0000-000040170000}"/>
    <cellStyle name="Feeder Field 3 14 3" xfId="12302" xr:uid="{00000000-0005-0000-0000-000041170000}"/>
    <cellStyle name="Feeder Field 3 14 4" xfId="12303" xr:uid="{00000000-0005-0000-0000-000042170000}"/>
    <cellStyle name="Feeder Field 3 15" xfId="978" xr:uid="{00000000-0005-0000-0000-000043170000}"/>
    <cellStyle name="Feeder Field 3 15 2" xfId="12304" xr:uid="{00000000-0005-0000-0000-000044170000}"/>
    <cellStyle name="Feeder Field 3 15 2 2" xfId="12305" xr:uid="{00000000-0005-0000-0000-000045170000}"/>
    <cellStyle name="Feeder Field 3 15 2 3" xfId="12306" xr:uid="{00000000-0005-0000-0000-000046170000}"/>
    <cellStyle name="Feeder Field 3 15 2 4" xfId="12307" xr:uid="{00000000-0005-0000-0000-000047170000}"/>
    <cellStyle name="Feeder Field 3 15 3" xfId="12308" xr:uid="{00000000-0005-0000-0000-000048170000}"/>
    <cellStyle name="Feeder Field 3 15 4" xfId="12309" xr:uid="{00000000-0005-0000-0000-000049170000}"/>
    <cellStyle name="Feeder Field 3 16" xfId="979" xr:uid="{00000000-0005-0000-0000-00004A170000}"/>
    <cellStyle name="Feeder Field 3 16 2" xfId="12310" xr:uid="{00000000-0005-0000-0000-00004B170000}"/>
    <cellStyle name="Feeder Field 3 16 2 2" xfId="12311" xr:uid="{00000000-0005-0000-0000-00004C170000}"/>
    <cellStyle name="Feeder Field 3 16 2 3" xfId="12312" xr:uid="{00000000-0005-0000-0000-00004D170000}"/>
    <cellStyle name="Feeder Field 3 16 2 4" xfId="12313" xr:uid="{00000000-0005-0000-0000-00004E170000}"/>
    <cellStyle name="Feeder Field 3 16 3" xfId="12314" xr:uid="{00000000-0005-0000-0000-00004F170000}"/>
    <cellStyle name="Feeder Field 3 16 4" xfId="12315" xr:uid="{00000000-0005-0000-0000-000050170000}"/>
    <cellStyle name="Feeder Field 3 17" xfId="12316" xr:uid="{00000000-0005-0000-0000-000051170000}"/>
    <cellStyle name="Feeder Field 3 2" xfId="980" xr:uid="{00000000-0005-0000-0000-000052170000}"/>
    <cellStyle name="Feeder Field 3 2 10" xfId="981" xr:uid="{00000000-0005-0000-0000-000053170000}"/>
    <cellStyle name="Feeder Field 3 2 10 2" xfId="12317" xr:uid="{00000000-0005-0000-0000-000054170000}"/>
    <cellStyle name="Feeder Field 3 2 10 2 2" xfId="12318" xr:uid="{00000000-0005-0000-0000-000055170000}"/>
    <cellStyle name="Feeder Field 3 2 10 2 3" xfId="12319" xr:uid="{00000000-0005-0000-0000-000056170000}"/>
    <cellStyle name="Feeder Field 3 2 10 2 4" xfId="12320" xr:uid="{00000000-0005-0000-0000-000057170000}"/>
    <cellStyle name="Feeder Field 3 2 10 3" xfId="12321" xr:uid="{00000000-0005-0000-0000-000058170000}"/>
    <cellStyle name="Feeder Field 3 2 10 4" xfId="12322" xr:uid="{00000000-0005-0000-0000-000059170000}"/>
    <cellStyle name="Feeder Field 3 2 11" xfId="982" xr:uid="{00000000-0005-0000-0000-00005A170000}"/>
    <cellStyle name="Feeder Field 3 2 11 2" xfId="12323" xr:uid="{00000000-0005-0000-0000-00005B170000}"/>
    <cellStyle name="Feeder Field 3 2 11 2 2" xfId="12324" xr:uid="{00000000-0005-0000-0000-00005C170000}"/>
    <cellStyle name="Feeder Field 3 2 11 2 3" xfId="12325" xr:uid="{00000000-0005-0000-0000-00005D170000}"/>
    <cellStyle name="Feeder Field 3 2 11 2 4" xfId="12326" xr:uid="{00000000-0005-0000-0000-00005E170000}"/>
    <cellStyle name="Feeder Field 3 2 11 3" xfId="12327" xr:uid="{00000000-0005-0000-0000-00005F170000}"/>
    <cellStyle name="Feeder Field 3 2 11 4" xfId="12328" xr:uid="{00000000-0005-0000-0000-000060170000}"/>
    <cellStyle name="Feeder Field 3 2 12" xfId="983" xr:uid="{00000000-0005-0000-0000-000061170000}"/>
    <cellStyle name="Feeder Field 3 2 12 2" xfId="12329" xr:uid="{00000000-0005-0000-0000-000062170000}"/>
    <cellStyle name="Feeder Field 3 2 12 2 2" xfId="12330" xr:uid="{00000000-0005-0000-0000-000063170000}"/>
    <cellStyle name="Feeder Field 3 2 12 2 3" xfId="12331" xr:uid="{00000000-0005-0000-0000-000064170000}"/>
    <cellStyle name="Feeder Field 3 2 12 2 4" xfId="12332" xr:uid="{00000000-0005-0000-0000-000065170000}"/>
    <cellStyle name="Feeder Field 3 2 12 3" xfId="12333" xr:uid="{00000000-0005-0000-0000-000066170000}"/>
    <cellStyle name="Feeder Field 3 2 12 4" xfId="12334" xr:uid="{00000000-0005-0000-0000-000067170000}"/>
    <cellStyle name="Feeder Field 3 2 13" xfId="984" xr:uid="{00000000-0005-0000-0000-000068170000}"/>
    <cellStyle name="Feeder Field 3 2 13 2" xfId="12335" xr:uid="{00000000-0005-0000-0000-000069170000}"/>
    <cellStyle name="Feeder Field 3 2 13 2 2" xfId="12336" xr:uid="{00000000-0005-0000-0000-00006A170000}"/>
    <cellStyle name="Feeder Field 3 2 13 2 3" xfId="12337" xr:uid="{00000000-0005-0000-0000-00006B170000}"/>
    <cellStyle name="Feeder Field 3 2 13 2 4" xfId="12338" xr:uid="{00000000-0005-0000-0000-00006C170000}"/>
    <cellStyle name="Feeder Field 3 2 13 3" xfId="12339" xr:uid="{00000000-0005-0000-0000-00006D170000}"/>
    <cellStyle name="Feeder Field 3 2 13 4" xfId="12340" xr:uid="{00000000-0005-0000-0000-00006E170000}"/>
    <cellStyle name="Feeder Field 3 2 14" xfId="985" xr:uid="{00000000-0005-0000-0000-00006F170000}"/>
    <cellStyle name="Feeder Field 3 2 14 2" xfId="12341" xr:uid="{00000000-0005-0000-0000-000070170000}"/>
    <cellStyle name="Feeder Field 3 2 14 2 2" xfId="12342" xr:uid="{00000000-0005-0000-0000-000071170000}"/>
    <cellStyle name="Feeder Field 3 2 14 2 3" xfId="12343" xr:uid="{00000000-0005-0000-0000-000072170000}"/>
    <cellStyle name="Feeder Field 3 2 14 2 4" xfId="12344" xr:uid="{00000000-0005-0000-0000-000073170000}"/>
    <cellStyle name="Feeder Field 3 2 14 3" xfId="12345" xr:uid="{00000000-0005-0000-0000-000074170000}"/>
    <cellStyle name="Feeder Field 3 2 14 4" xfId="12346" xr:uid="{00000000-0005-0000-0000-000075170000}"/>
    <cellStyle name="Feeder Field 3 2 15" xfId="986" xr:uid="{00000000-0005-0000-0000-000076170000}"/>
    <cellStyle name="Feeder Field 3 2 15 2" xfId="12347" xr:uid="{00000000-0005-0000-0000-000077170000}"/>
    <cellStyle name="Feeder Field 3 2 15 2 2" xfId="12348" xr:uid="{00000000-0005-0000-0000-000078170000}"/>
    <cellStyle name="Feeder Field 3 2 15 2 3" xfId="12349" xr:uid="{00000000-0005-0000-0000-000079170000}"/>
    <cellStyle name="Feeder Field 3 2 15 2 4" xfId="12350" xr:uid="{00000000-0005-0000-0000-00007A170000}"/>
    <cellStyle name="Feeder Field 3 2 15 3" xfId="12351" xr:uid="{00000000-0005-0000-0000-00007B170000}"/>
    <cellStyle name="Feeder Field 3 2 15 4" xfId="12352" xr:uid="{00000000-0005-0000-0000-00007C170000}"/>
    <cellStyle name="Feeder Field 3 2 16" xfId="987" xr:uid="{00000000-0005-0000-0000-00007D170000}"/>
    <cellStyle name="Feeder Field 3 2 16 2" xfId="12353" xr:uid="{00000000-0005-0000-0000-00007E170000}"/>
    <cellStyle name="Feeder Field 3 2 16 2 2" xfId="12354" xr:uid="{00000000-0005-0000-0000-00007F170000}"/>
    <cellStyle name="Feeder Field 3 2 16 2 3" xfId="12355" xr:uid="{00000000-0005-0000-0000-000080170000}"/>
    <cellStyle name="Feeder Field 3 2 16 2 4" xfId="12356" xr:uid="{00000000-0005-0000-0000-000081170000}"/>
    <cellStyle name="Feeder Field 3 2 16 3" xfId="12357" xr:uid="{00000000-0005-0000-0000-000082170000}"/>
    <cellStyle name="Feeder Field 3 2 16 4" xfId="12358" xr:uid="{00000000-0005-0000-0000-000083170000}"/>
    <cellStyle name="Feeder Field 3 2 17" xfId="988" xr:uid="{00000000-0005-0000-0000-000084170000}"/>
    <cellStyle name="Feeder Field 3 2 17 2" xfId="12359" xr:uid="{00000000-0005-0000-0000-000085170000}"/>
    <cellStyle name="Feeder Field 3 2 17 2 2" xfId="12360" xr:uid="{00000000-0005-0000-0000-000086170000}"/>
    <cellStyle name="Feeder Field 3 2 17 2 3" xfId="12361" xr:uid="{00000000-0005-0000-0000-000087170000}"/>
    <cellStyle name="Feeder Field 3 2 17 2 4" xfId="12362" xr:uid="{00000000-0005-0000-0000-000088170000}"/>
    <cellStyle name="Feeder Field 3 2 17 3" xfId="12363" xr:uid="{00000000-0005-0000-0000-000089170000}"/>
    <cellStyle name="Feeder Field 3 2 17 4" xfId="12364" xr:uid="{00000000-0005-0000-0000-00008A170000}"/>
    <cellStyle name="Feeder Field 3 2 18" xfId="989" xr:uid="{00000000-0005-0000-0000-00008B170000}"/>
    <cellStyle name="Feeder Field 3 2 18 2" xfId="12365" xr:uid="{00000000-0005-0000-0000-00008C170000}"/>
    <cellStyle name="Feeder Field 3 2 18 2 2" xfId="12366" xr:uid="{00000000-0005-0000-0000-00008D170000}"/>
    <cellStyle name="Feeder Field 3 2 18 2 3" xfId="12367" xr:uid="{00000000-0005-0000-0000-00008E170000}"/>
    <cellStyle name="Feeder Field 3 2 18 2 4" xfId="12368" xr:uid="{00000000-0005-0000-0000-00008F170000}"/>
    <cellStyle name="Feeder Field 3 2 18 3" xfId="12369" xr:uid="{00000000-0005-0000-0000-000090170000}"/>
    <cellStyle name="Feeder Field 3 2 18 4" xfId="12370" xr:uid="{00000000-0005-0000-0000-000091170000}"/>
    <cellStyle name="Feeder Field 3 2 19" xfId="990" xr:uid="{00000000-0005-0000-0000-000092170000}"/>
    <cellStyle name="Feeder Field 3 2 19 2" xfId="12371" xr:uid="{00000000-0005-0000-0000-000093170000}"/>
    <cellStyle name="Feeder Field 3 2 19 2 2" xfId="12372" xr:uid="{00000000-0005-0000-0000-000094170000}"/>
    <cellStyle name="Feeder Field 3 2 19 2 3" xfId="12373" xr:uid="{00000000-0005-0000-0000-000095170000}"/>
    <cellStyle name="Feeder Field 3 2 19 2 4" xfId="12374" xr:uid="{00000000-0005-0000-0000-000096170000}"/>
    <cellStyle name="Feeder Field 3 2 19 3" xfId="12375" xr:uid="{00000000-0005-0000-0000-000097170000}"/>
    <cellStyle name="Feeder Field 3 2 19 4" xfId="12376" xr:uid="{00000000-0005-0000-0000-000098170000}"/>
    <cellStyle name="Feeder Field 3 2 2" xfId="991" xr:uid="{00000000-0005-0000-0000-000099170000}"/>
    <cellStyle name="Feeder Field 3 2 2 10" xfId="992" xr:uid="{00000000-0005-0000-0000-00009A170000}"/>
    <cellStyle name="Feeder Field 3 2 2 10 2" xfId="12377" xr:uid="{00000000-0005-0000-0000-00009B170000}"/>
    <cellStyle name="Feeder Field 3 2 2 10 2 2" xfId="12378" xr:uid="{00000000-0005-0000-0000-00009C170000}"/>
    <cellStyle name="Feeder Field 3 2 2 10 2 3" xfId="12379" xr:uid="{00000000-0005-0000-0000-00009D170000}"/>
    <cellStyle name="Feeder Field 3 2 2 10 2 4" xfId="12380" xr:uid="{00000000-0005-0000-0000-00009E170000}"/>
    <cellStyle name="Feeder Field 3 2 2 10 3" xfId="12381" xr:uid="{00000000-0005-0000-0000-00009F170000}"/>
    <cellStyle name="Feeder Field 3 2 2 10 4" xfId="12382" xr:uid="{00000000-0005-0000-0000-0000A0170000}"/>
    <cellStyle name="Feeder Field 3 2 2 11" xfId="993" xr:uid="{00000000-0005-0000-0000-0000A1170000}"/>
    <cellStyle name="Feeder Field 3 2 2 11 2" xfId="12383" xr:uid="{00000000-0005-0000-0000-0000A2170000}"/>
    <cellStyle name="Feeder Field 3 2 2 11 2 2" xfId="12384" xr:uid="{00000000-0005-0000-0000-0000A3170000}"/>
    <cellStyle name="Feeder Field 3 2 2 11 2 3" xfId="12385" xr:uid="{00000000-0005-0000-0000-0000A4170000}"/>
    <cellStyle name="Feeder Field 3 2 2 11 2 4" xfId="12386" xr:uid="{00000000-0005-0000-0000-0000A5170000}"/>
    <cellStyle name="Feeder Field 3 2 2 11 3" xfId="12387" xr:uid="{00000000-0005-0000-0000-0000A6170000}"/>
    <cellStyle name="Feeder Field 3 2 2 11 4" xfId="12388" xr:uid="{00000000-0005-0000-0000-0000A7170000}"/>
    <cellStyle name="Feeder Field 3 2 2 12" xfId="994" xr:uid="{00000000-0005-0000-0000-0000A8170000}"/>
    <cellStyle name="Feeder Field 3 2 2 12 2" xfId="12389" xr:uid="{00000000-0005-0000-0000-0000A9170000}"/>
    <cellStyle name="Feeder Field 3 2 2 12 2 2" xfId="12390" xr:uid="{00000000-0005-0000-0000-0000AA170000}"/>
    <cellStyle name="Feeder Field 3 2 2 12 2 3" xfId="12391" xr:uid="{00000000-0005-0000-0000-0000AB170000}"/>
    <cellStyle name="Feeder Field 3 2 2 12 2 4" xfId="12392" xr:uid="{00000000-0005-0000-0000-0000AC170000}"/>
    <cellStyle name="Feeder Field 3 2 2 12 3" xfId="12393" xr:uid="{00000000-0005-0000-0000-0000AD170000}"/>
    <cellStyle name="Feeder Field 3 2 2 12 4" xfId="12394" xr:uid="{00000000-0005-0000-0000-0000AE170000}"/>
    <cellStyle name="Feeder Field 3 2 2 13" xfId="995" xr:uid="{00000000-0005-0000-0000-0000AF170000}"/>
    <cellStyle name="Feeder Field 3 2 2 13 2" xfId="12395" xr:uid="{00000000-0005-0000-0000-0000B0170000}"/>
    <cellStyle name="Feeder Field 3 2 2 13 2 2" xfId="12396" xr:uid="{00000000-0005-0000-0000-0000B1170000}"/>
    <cellStyle name="Feeder Field 3 2 2 13 2 3" xfId="12397" xr:uid="{00000000-0005-0000-0000-0000B2170000}"/>
    <cellStyle name="Feeder Field 3 2 2 13 2 4" xfId="12398" xr:uid="{00000000-0005-0000-0000-0000B3170000}"/>
    <cellStyle name="Feeder Field 3 2 2 13 3" xfId="12399" xr:uid="{00000000-0005-0000-0000-0000B4170000}"/>
    <cellStyle name="Feeder Field 3 2 2 13 4" xfId="12400" xr:uid="{00000000-0005-0000-0000-0000B5170000}"/>
    <cellStyle name="Feeder Field 3 2 2 14" xfId="996" xr:uid="{00000000-0005-0000-0000-0000B6170000}"/>
    <cellStyle name="Feeder Field 3 2 2 14 2" xfId="12401" xr:uid="{00000000-0005-0000-0000-0000B7170000}"/>
    <cellStyle name="Feeder Field 3 2 2 14 2 2" xfId="12402" xr:uid="{00000000-0005-0000-0000-0000B8170000}"/>
    <cellStyle name="Feeder Field 3 2 2 14 2 3" xfId="12403" xr:uid="{00000000-0005-0000-0000-0000B9170000}"/>
    <cellStyle name="Feeder Field 3 2 2 14 2 4" xfId="12404" xr:uid="{00000000-0005-0000-0000-0000BA170000}"/>
    <cellStyle name="Feeder Field 3 2 2 14 3" xfId="12405" xr:uid="{00000000-0005-0000-0000-0000BB170000}"/>
    <cellStyle name="Feeder Field 3 2 2 14 4" xfId="12406" xr:uid="{00000000-0005-0000-0000-0000BC170000}"/>
    <cellStyle name="Feeder Field 3 2 2 15" xfId="997" xr:uid="{00000000-0005-0000-0000-0000BD170000}"/>
    <cellStyle name="Feeder Field 3 2 2 15 2" xfId="12407" xr:uid="{00000000-0005-0000-0000-0000BE170000}"/>
    <cellStyle name="Feeder Field 3 2 2 15 2 2" xfId="12408" xr:uid="{00000000-0005-0000-0000-0000BF170000}"/>
    <cellStyle name="Feeder Field 3 2 2 15 2 3" xfId="12409" xr:uid="{00000000-0005-0000-0000-0000C0170000}"/>
    <cellStyle name="Feeder Field 3 2 2 15 2 4" xfId="12410" xr:uid="{00000000-0005-0000-0000-0000C1170000}"/>
    <cellStyle name="Feeder Field 3 2 2 15 3" xfId="12411" xr:uid="{00000000-0005-0000-0000-0000C2170000}"/>
    <cellStyle name="Feeder Field 3 2 2 15 4" xfId="12412" xr:uid="{00000000-0005-0000-0000-0000C3170000}"/>
    <cellStyle name="Feeder Field 3 2 2 16" xfId="998" xr:uid="{00000000-0005-0000-0000-0000C4170000}"/>
    <cellStyle name="Feeder Field 3 2 2 16 2" xfId="12413" xr:uid="{00000000-0005-0000-0000-0000C5170000}"/>
    <cellStyle name="Feeder Field 3 2 2 16 2 2" xfId="12414" xr:uid="{00000000-0005-0000-0000-0000C6170000}"/>
    <cellStyle name="Feeder Field 3 2 2 16 2 3" xfId="12415" xr:uid="{00000000-0005-0000-0000-0000C7170000}"/>
    <cellStyle name="Feeder Field 3 2 2 16 2 4" xfId="12416" xr:uid="{00000000-0005-0000-0000-0000C8170000}"/>
    <cellStyle name="Feeder Field 3 2 2 16 3" xfId="12417" xr:uid="{00000000-0005-0000-0000-0000C9170000}"/>
    <cellStyle name="Feeder Field 3 2 2 16 4" xfId="12418" xr:uid="{00000000-0005-0000-0000-0000CA170000}"/>
    <cellStyle name="Feeder Field 3 2 2 17" xfId="999" xr:uid="{00000000-0005-0000-0000-0000CB170000}"/>
    <cellStyle name="Feeder Field 3 2 2 17 2" xfId="12419" xr:uid="{00000000-0005-0000-0000-0000CC170000}"/>
    <cellStyle name="Feeder Field 3 2 2 17 2 2" xfId="12420" xr:uid="{00000000-0005-0000-0000-0000CD170000}"/>
    <cellStyle name="Feeder Field 3 2 2 17 2 3" xfId="12421" xr:uid="{00000000-0005-0000-0000-0000CE170000}"/>
    <cellStyle name="Feeder Field 3 2 2 17 2 4" xfId="12422" xr:uid="{00000000-0005-0000-0000-0000CF170000}"/>
    <cellStyle name="Feeder Field 3 2 2 17 3" xfId="12423" xr:uid="{00000000-0005-0000-0000-0000D0170000}"/>
    <cellStyle name="Feeder Field 3 2 2 17 4" xfId="12424" xr:uid="{00000000-0005-0000-0000-0000D1170000}"/>
    <cellStyle name="Feeder Field 3 2 2 18" xfId="1000" xr:uid="{00000000-0005-0000-0000-0000D2170000}"/>
    <cellStyle name="Feeder Field 3 2 2 18 2" xfId="12425" xr:uid="{00000000-0005-0000-0000-0000D3170000}"/>
    <cellStyle name="Feeder Field 3 2 2 18 2 2" xfId="12426" xr:uid="{00000000-0005-0000-0000-0000D4170000}"/>
    <cellStyle name="Feeder Field 3 2 2 18 2 3" xfId="12427" xr:uid="{00000000-0005-0000-0000-0000D5170000}"/>
    <cellStyle name="Feeder Field 3 2 2 18 2 4" xfId="12428" xr:uid="{00000000-0005-0000-0000-0000D6170000}"/>
    <cellStyle name="Feeder Field 3 2 2 18 3" xfId="12429" xr:uid="{00000000-0005-0000-0000-0000D7170000}"/>
    <cellStyle name="Feeder Field 3 2 2 18 4" xfId="12430" xr:uid="{00000000-0005-0000-0000-0000D8170000}"/>
    <cellStyle name="Feeder Field 3 2 2 19" xfId="1001" xr:uid="{00000000-0005-0000-0000-0000D9170000}"/>
    <cellStyle name="Feeder Field 3 2 2 19 2" xfId="12431" xr:uid="{00000000-0005-0000-0000-0000DA170000}"/>
    <cellStyle name="Feeder Field 3 2 2 19 2 2" xfId="12432" xr:uid="{00000000-0005-0000-0000-0000DB170000}"/>
    <cellStyle name="Feeder Field 3 2 2 19 2 3" xfId="12433" xr:uid="{00000000-0005-0000-0000-0000DC170000}"/>
    <cellStyle name="Feeder Field 3 2 2 19 2 4" xfId="12434" xr:uid="{00000000-0005-0000-0000-0000DD170000}"/>
    <cellStyle name="Feeder Field 3 2 2 19 3" xfId="12435" xr:uid="{00000000-0005-0000-0000-0000DE170000}"/>
    <cellStyle name="Feeder Field 3 2 2 19 4" xfId="12436" xr:uid="{00000000-0005-0000-0000-0000DF170000}"/>
    <cellStyle name="Feeder Field 3 2 2 2" xfId="1002" xr:uid="{00000000-0005-0000-0000-0000E0170000}"/>
    <cellStyle name="Feeder Field 3 2 2 2 2" xfId="12437" xr:uid="{00000000-0005-0000-0000-0000E1170000}"/>
    <cellStyle name="Feeder Field 3 2 2 2 2 2" xfId="12438" xr:uid="{00000000-0005-0000-0000-0000E2170000}"/>
    <cellStyle name="Feeder Field 3 2 2 2 2 3" xfId="12439" xr:uid="{00000000-0005-0000-0000-0000E3170000}"/>
    <cellStyle name="Feeder Field 3 2 2 2 2 4" xfId="12440" xr:uid="{00000000-0005-0000-0000-0000E4170000}"/>
    <cellStyle name="Feeder Field 3 2 2 2 3" xfId="12441" xr:uid="{00000000-0005-0000-0000-0000E5170000}"/>
    <cellStyle name="Feeder Field 3 2 2 2 4" xfId="12442" xr:uid="{00000000-0005-0000-0000-0000E6170000}"/>
    <cellStyle name="Feeder Field 3 2 2 20" xfId="1003" xr:uid="{00000000-0005-0000-0000-0000E7170000}"/>
    <cellStyle name="Feeder Field 3 2 2 20 2" xfId="12443" xr:uid="{00000000-0005-0000-0000-0000E8170000}"/>
    <cellStyle name="Feeder Field 3 2 2 20 2 2" xfId="12444" xr:uid="{00000000-0005-0000-0000-0000E9170000}"/>
    <cellStyle name="Feeder Field 3 2 2 20 2 3" xfId="12445" xr:uid="{00000000-0005-0000-0000-0000EA170000}"/>
    <cellStyle name="Feeder Field 3 2 2 20 2 4" xfId="12446" xr:uid="{00000000-0005-0000-0000-0000EB170000}"/>
    <cellStyle name="Feeder Field 3 2 2 20 3" xfId="12447" xr:uid="{00000000-0005-0000-0000-0000EC170000}"/>
    <cellStyle name="Feeder Field 3 2 2 20 4" xfId="12448" xr:uid="{00000000-0005-0000-0000-0000ED170000}"/>
    <cellStyle name="Feeder Field 3 2 2 21" xfId="1004" xr:uid="{00000000-0005-0000-0000-0000EE170000}"/>
    <cellStyle name="Feeder Field 3 2 2 21 2" xfId="12449" xr:uid="{00000000-0005-0000-0000-0000EF170000}"/>
    <cellStyle name="Feeder Field 3 2 2 21 2 2" xfId="12450" xr:uid="{00000000-0005-0000-0000-0000F0170000}"/>
    <cellStyle name="Feeder Field 3 2 2 21 2 3" xfId="12451" xr:uid="{00000000-0005-0000-0000-0000F1170000}"/>
    <cellStyle name="Feeder Field 3 2 2 21 2 4" xfId="12452" xr:uid="{00000000-0005-0000-0000-0000F2170000}"/>
    <cellStyle name="Feeder Field 3 2 2 21 3" xfId="12453" xr:uid="{00000000-0005-0000-0000-0000F3170000}"/>
    <cellStyle name="Feeder Field 3 2 2 21 4" xfId="12454" xr:uid="{00000000-0005-0000-0000-0000F4170000}"/>
    <cellStyle name="Feeder Field 3 2 2 22" xfId="1005" xr:uid="{00000000-0005-0000-0000-0000F5170000}"/>
    <cellStyle name="Feeder Field 3 2 2 22 2" xfId="12455" xr:uid="{00000000-0005-0000-0000-0000F6170000}"/>
    <cellStyle name="Feeder Field 3 2 2 22 2 2" xfId="12456" xr:uid="{00000000-0005-0000-0000-0000F7170000}"/>
    <cellStyle name="Feeder Field 3 2 2 22 2 3" xfId="12457" xr:uid="{00000000-0005-0000-0000-0000F8170000}"/>
    <cellStyle name="Feeder Field 3 2 2 22 2 4" xfId="12458" xr:uid="{00000000-0005-0000-0000-0000F9170000}"/>
    <cellStyle name="Feeder Field 3 2 2 22 3" xfId="12459" xr:uid="{00000000-0005-0000-0000-0000FA170000}"/>
    <cellStyle name="Feeder Field 3 2 2 22 4" xfId="12460" xr:uid="{00000000-0005-0000-0000-0000FB170000}"/>
    <cellStyle name="Feeder Field 3 2 2 23" xfId="1006" xr:uid="{00000000-0005-0000-0000-0000FC170000}"/>
    <cellStyle name="Feeder Field 3 2 2 23 2" xfId="12461" xr:uid="{00000000-0005-0000-0000-0000FD170000}"/>
    <cellStyle name="Feeder Field 3 2 2 23 2 2" xfId="12462" xr:uid="{00000000-0005-0000-0000-0000FE170000}"/>
    <cellStyle name="Feeder Field 3 2 2 23 2 3" xfId="12463" xr:uid="{00000000-0005-0000-0000-0000FF170000}"/>
    <cellStyle name="Feeder Field 3 2 2 23 2 4" xfId="12464" xr:uid="{00000000-0005-0000-0000-000000180000}"/>
    <cellStyle name="Feeder Field 3 2 2 23 3" xfId="12465" xr:uid="{00000000-0005-0000-0000-000001180000}"/>
    <cellStyle name="Feeder Field 3 2 2 23 4" xfId="12466" xr:uid="{00000000-0005-0000-0000-000002180000}"/>
    <cellStyle name="Feeder Field 3 2 2 24" xfId="1007" xr:uid="{00000000-0005-0000-0000-000003180000}"/>
    <cellStyle name="Feeder Field 3 2 2 24 2" xfId="12467" xr:uid="{00000000-0005-0000-0000-000004180000}"/>
    <cellStyle name="Feeder Field 3 2 2 24 2 2" xfId="12468" xr:uid="{00000000-0005-0000-0000-000005180000}"/>
    <cellStyle name="Feeder Field 3 2 2 24 2 3" xfId="12469" xr:uid="{00000000-0005-0000-0000-000006180000}"/>
    <cellStyle name="Feeder Field 3 2 2 24 2 4" xfId="12470" xr:uid="{00000000-0005-0000-0000-000007180000}"/>
    <cellStyle name="Feeder Field 3 2 2 24 3" xfId="12471" xr:uid="{00000000-0005-0000-0000-000008180000}"/>
    <cellStyle name="Feeder Field 3 2 2 24 4" xfId="12472" xr:uid="{00000000-0005-0000-0000-000009180000}"/>
    <cellStyle name="Feeder Field 3 2 2 25" xfId="1008" xr:uid="{00000000-0005-0000-0000-00000A180000}"/>
    <cellStyle name="Feeder Field 3 2 2 25 2" xfId="12473" xr:uid="{00000000-0005-0000-0000-00000B180000}"/>
    <cellStyle name="Feeder Field 3 2 2 25 2 2" xfId="12474" xr:uid="{00000000-0005-0000-0000-00000C180000}"/>
    <cellStyle name="Feeder Field 3 2 2 25 2 3" xfId="12475" xr:uid="{00000000-0005-0000-0000-00000D180000}"/>
    <cellStyle name="Feeder Field 3 2 2 25 2 4" xfId="12476" xr:uid="{00000000-0005-0000-0000-00000E180000}"/>
    <cellStyle name="Feeder Field 3 2 2 25 3" xfId="12477" xr:uid="{00000000-0005-0000-0000-00000F180000}"/>
    <cellStyle name="Feeder Field 3 2 2 25 4" xfId="12478" xr:uid="{00000000-0005-0000-0000-000010180000}"/>
    <cellStyle name="Feeder Field 3 2 2 26" xfId="1009" xr:uid="{00000000-0005-0000-0000-000011180000}"/>
    <cellStyle name="Feeder Field 3 2 2 26 2" xfId="12479" xr:uid="{00000000-0005-0000-0000-000012180000}"/>
    <cellStyle name="Feeder Field 3 2 2 26 2 2" xfId="12480" xr:uid="{00000000-0005-0000-0000-000013180000}"/>
    <cellStyle name="Feeder Field 3 2 2 26 2 3" xfId="12481" xr:uid="{00000000-0005-0000-0000-000014180000}"/>
    <cellStyle name="Feeder Field 3 2 2 26 2 4" xfId="12482" xr:uid="{00000000-0005-0000-0000-000015180000}"/>
    <cellStyle name="Feeder Field 3 2 2 26 3" xfId="12483" xr:uid="{00000000-0005-0000-0000-000016180000}"/>
    <cellStyle name="Feeder Field 3 2 2 26 4" xfId="12484" xr:uid="{00000000-0005-0000-0000-000017180000}"/>
    <cellStyle name="Feeder Field 3 2 2 27" xfId="1010" xr:uid="{00000000-0005-0000-0000-000018180000}"/>
    <cellStyle name="Feeder Field 3 2 2 27 2" xfId="12485" xr:uid="{00000000-0005-0000-0000-000019180000}"/>
    <cellStyle name="Feeder Field 3 2 2 27 2 2" xfId="12486" xr:uid="{00000000-0005-0000-0000-00001A180000}"/>
    <cellStyle name="Feeder Field 3 2 2 27 2 3" xfId="12487" xr:uid="{00000000-0005-0000-0000-00001B180000}"/>
    <cellStyle name="Feeder Field 3 2 2 27 2 4" xfId="12488" xr:uid="{00000000-0005-0000-0000-00001C180000}"/>
    <cellStyle name="Feeder Field 3 2 2 27 3" xfId="12489" xr:uid="{00000000-0005-0000-0000-00001D180000}"/>
    <cellStyle name="Feeder Field 3 2 2 27 4" xfId="12490" xr:uid="{00000000-0005-0000-0000-00001E180000}"/>
    <cellStyle name="Feeder Field 3 2 2 28" xfId="1011" xr:uid="{00000000-0005-0000-0000-00001F180000}"/>
    <cellStyle name="Feeder Field 3 2 2 28 2" xfId="12491" xr:uid="{00000000-0005-0000-0000-000020180000}"/>
    <cellStyle name="Feeder Field 3 2 2 28 2 2" xfId="12492" xr:uid="{00000000-0005-0000-0000-000021180000}"/>
    <cellStyle name="Feeder Field 3 2 2 28 2 3" xfId="12493" xr:uid="{00000000-0005-0000-0000-000022180000}"/>
    <cellStyle name="Feeder Field 3 2 2 28 2 4" xfId="12494" xr:uid="{00000000-0005-0000-0000-000023180000}"/>
    <cellStyle name="Feeder Field 3 2 2 28 3" xfId="12495" xr:uid="{00000000-0005-0000-0000-000024180000}"/>
    <cellStyle name="Feeder Field 3 2 2 28 4" xfId="12496" xr:uid="{00000000-0005-0000-0000-000025180000}"/>
    <cellStyle name="Feeder Field 3 2 2 29" xfId="1012" xr:uid="{00000000-0005-0000-0000-000026180000}"/>
    <cellStyle name="Feeder Field 3 2 2 29 2" xfId="12497" xr:uid="{00000000-0005-0000-0000-000027180000}"/>
    <cellStyle name="Feeder Field 3 2 2 29 2 2" xfId="12498" xr:uid="{00000000-0005-0000-0000-000028180000}"/>
    <cellStyle name="Feeder Field 3 2 2 29 2 3" xfId="12499" xr:uid="{00000000-0005-0000-0000-000029180000}"/>
    <cellStyle name="Feeder Field 3 2 2 29 2 4" xfId="12500" xr:uid="{00000000-0005-0000-0000-00002A180000}"/>
    <cellStyle name="Feeder Field 3 2 2 29 3" xfId="12501" xr:uid="{00000000-0005-0000-0000-00002B180000}"/>
    <cellStyle name="Feeder Field 3 2 2 29 4" xfId="12502" xr:uid="{00000000-0005-0000-0000-00002C180000}"/>
    <cellStyle name="Feeder Field 3 2 2 3" xfId="1013" xr:uid="{00000000-0005-0000-0000-00002D180000}"/>
    <cellStyle name="Feeder Field 3 2 2 3 2" xfId="12503" xr:uid="{00000000-0005-0000-0000-00002E180000}"/>
    <cellStyle name="Feeder Field 3 2 2 3 2 2" xfId="12504" xr:uid="{00000000-0005-0000-0000-00002F180000}"/>
    <cellStyle name="Feeder Field 3 2 2 3 2 3" xfId="12505" xr:uid="{00000000-0005-0000-0000-000030180000}"/>
    <cellStyle name="Feeder Field 3 2 2 3 2 4" xfId="12506" xr:uid="{00000000-0005-0000-0000-000031180000}"/>
    <cellStyle name="Feeder Field 3 2 2 3 3" xfId="12507" xr:uid="{00000000-0005-0000-0000-000032180000}"/>
    <cellStyle name="Feeder Field 3 2 2 3 4" xfId="12508" xr:uid="{00000000-0005-0000-0000-000033180000}"/>
    <cellStyle name="Feeder Field 3 2 2 30" xfId="1014" xr:uid="{00000000-0005-0000-0000-000034180000}"/>
    <cellStyle name="Feeder Field 3 2 2 30 2" xfId="12509" xr:uid="{00000000-0005-0000-0000-000035180000}"/>
    <cellStyle name="Feeder Field 3 2 2 30 2 2" xfId="12510" xr:uid="{00000000-0005-0000-0000-000036180000}"/>
    <cellStyle name="Feeder Field 3 2 2 30 2 3" xfId="12511" xr:uid="{00000000-0005-0000-0000-000037180000}"/>
    <cellStyle name="Feeder Field 3 2 2 30 2 4" xfId="12512" xr:uid="{00000000-0005-0000-0000-000038180000}"/>
    <cellStyle name="Feeder Field 3 2 2 30 3" xfId="12513" xr:uid="{00000000-0005-0000-0000-000039180000}"/>
    <cellStyle name="Feeder Field 3 2 2 30 4" xfId="12514" xr:uid="{00000000-0005-0000-0000-00003A180000}"/>
    <cellStyle name="Feeder Field 3 2 2 31" xfId="1015" xr:uid="{00000000-0005-0000-0000-00003B180000}"/>
    <cellStyle name="Feeder Field 3 2 2 31 2" xfId="12515" xr:uid="{00000000-0005-0000-0000-00003C180000}"/>
    <cellStyle name="Feeder Field 3 2 2 31 2 2" xfId="12516" xr:uid="{00000000-0005-0000-0000-00003D180000}"/>
    <cellStyle name="Feeder Field 3 2 2 31 2 3" xfId="12517" xr:uid="{00000000-0005-0000-0000-00003E180000}"/>
    <cellStyle name="Feeder Field 3 2 2 31 2 4" xfId="12518" xr:uid="{00000000-0005-0000-0000-00003F180000}"/>
    <cellStyle name="Feeder Field 3 2 2 31 3" xfId="12519" xr:uid="{00000000-0005-0000-0000-000040180000}"/>
    <cellStyle name="Feeder Field 3 2 2 31 4" xfId="12520" xr:uid="{00000000-0005-0000-0000-000041180000}"/>
    <cellStyle name="Feeder Field 3 2 2 32" xfId="1016" xr:uid="{00000000-0005-0000-0000-000042180000}"/>
    <cellStyle name="Feeder Field 3 2 2 32 2" xfId="12521" xr:uid="{00000000-0005-0000-0000-000043180000}"/>
    <cellStyle name="Feeder Field 3 2 2 32 2 2" xfId="12522" xr:uid="{00000000-0005-0000-0000-000044180000}"/>
    <cellStyle name="Feeder Field 3 2 2 32 2 3" xfId="12523" xr:uid="{00000000-0005-0000-0000-000045180000}"/>
    <cellStyle name="Feeder Field 3 2 2 32 2 4" xfId="12524" xr:uid="{00000000-0005-0000-0000-000046180000}"/>
    <cellStyle name="Feeder Field 3 2 2 32 3" xfId="12525" xr:uid="{00000000-0005-0000-0000-000047180000}"/>
    <cellStyle name="Feeder Field 3 2 2 32 4" xfId="12526" xr:uid="{00000000-0005-0000-0000-000048180000}"/>
    <cellStyle name="Feeder Field 3 2 2 33" xfId="1017" xr:uid="{00000000-0005-0000-0000-000049180000}"/>
    <cellStyle name="Feeder Field 3 2 2 33 2" xfId="12527" xr:uid="{00000000-0005-0000-0000-00004A180000}"/>
    <cellStyle name="Feeder Field 3 2 2 33 2 2" xfId="12528" xr:uid="{00000000-0005-0000-0000-00004B180000}"/>
    <cellStyle name="Feeder Field 3 2 2 33 2 3" xfId="12529" xr:uid="{00000000-0005-0000-0000-00004C180000}"/>
    <cellStyle name="Feeder Field 3 2 2 33 2 4" xfId="12530" xr:uid="{00000000-0005-0000-0000-00004D180000}"/>
    <cellStyle name="Feeder Field 3 2 2 33 3" xfId="12531" xr:uid="{00000000-0005-0000-0000-00004E180000}"/>
    <cellStyle name="Feeder Field 3 2 2 33 4" xfId="12532" xr:uid="{00000000-0005-0000-0000-00004F180000}"/>
    <cellStyle name="Feeder Field 3 2 2 34" xfId="1018" xr:uid="{00000000-0005-0000-0000-000050180000}"/>
    <cellStyle name="Feeder Field 3 2 2 34 2" xfId="12533" xr:uid="{00000000-0005-0000-0000-000051180000}"/>
    <cellStyle name="Feeder Field 3 2 2 34 2 2" xfId="12534" xr:uid="{00000000-0005-0000-0000-000052180000}"/>
    <cellStyle name="Feeder Field 3 2 2 34 2 3" xfId="12535" xr:uid="{00000000-0005-0000-0000-000053180000}"/>
    <cellStyle name="Feeder Field 3 2 2 34 2 4" xfId="12536" xr:uid="{00000000-0005-0000-0000-000054180000}"/>
    <cellStyle name="Feeder Field 3 2 2 34 3" xfId="12537" xr:uid="{00000000-0005-0000-0000-000055180000}"/>
    <cellStyle name="Feeder Field 3 2 2 34 4" xfId="12538" xr:uid="{00000000-0005-0000-0000-000056180000}"/>
    <cellStyle name="Feeder Field 3 2 2 35" xfId="1019" xr:uid="{00000000-0005-0000-0000-000057180000}"/>
    <cellStyle name="Feeder Field 3 2 2 35 2" xfId="12539" xr:uid="{00000000-0005-0000-0000-000058180000}"/>
    <cellStyle name="Feeder Field 3 2 2 35 2 2" xfId="12540" xr:uid="{00000000-0005-0000-0000-000059180000}"/>
    <cellStyle name="Feeder Field 3 2 2 35 2 3" xfId="12541" xr:uid="{00000000-0005-0000-0000-00005A180000}"/>
    <cellStyle name="Feeder Field 3 2 2 35 2 4" xfId="12542" xr:uid="{00000000-0005-0000-0000-00005B180000}"/>
    <cellStyle name="Feeder Field 3 2 2 35 3" xfId="12543" xr:uid="{00000000-0005-0000-0000-00005C180000}"/>
    <cellStyle name="Feeder Field 3 2 2 35 4" xfId="12544" xr:uid="{00000000-0005-0000-0000-00005D180000}"/>
    <cellStyle name="Feeder Field 3 2 2 36" xfId="1020" xr:uid="{00000000-0005-0000-0000-00005E180000}"/>
    <cellStyle name="Feeder Field 3 2 2 36 2" xfId="12545" xr:uid="{00000000-0005-0000-0000-00005F180000}"/>
    <cellStyle name="Feeder Field 3 2 2 36 2 2" xfId="12546" xr:uid="{00000000-0005-0000-0000-000060180000}"/>
    <cellStyle name="Feeder Field 3 2 2 36 2 3" xfId="12547" xr:uid="{00000000-0005-0000-0000-000061180000}"/>
    <cellStyle name="Feeder Field 3 2 2 36 2 4" xfId="12548" xr:uid="{00000000-0005-0000-0000-000062180000}"/>
    <cellStyle name="Feeder Field 3 2 2 36 3" xfId="12549" xr:uid="{00000000-0005-0000-0000-000063180000}"/>
    <cellStyle name="Feeder Field 3 2 2 36 4" xfId="12550" xr:uid="{00000000-0005-0000-0000-000064180000}"/>
    <cellStyle name="Feeder Field 3 2 2 37" xfId="1021" xr:uid="{00000000-0005-0000-0000-000065180000}"/>
    <cellStyle name="Feeder Field 3 2 2 37 2" xfId="12551" xr:uid="{00000000-0005-0000-0000-000066180000}"/>
    <cellStyle name="Feeder Field 3 2 2 37 2 2" xfId="12552" xr:uid="{00000000-0005-0000-0000-000067180000}"/>
    <cellStyle name="Feeder Field 3 2 2 37 2 3" xfId="12553" xr:uid="{00000000-0005-0000-0000-000068180000}"/>
    <cellStyle name="Feeder Field 3 2 2 37 2 4" xfId="12554" xr:uid="{00000000-0005-0000-0000-000069180000}"/>
    <cellStyle name="Feeder Field 3 2 2 37 3" xfId="12555" xr:uid="{00000000-0005-0000-0000-00006A180000}"/>
    <cellStyle name="Feeder Field 3 2 2 37 4" xfId="12556" xr:uid="{00000000-0005-0000-0000-00006B180000}"/>
    <cellStyle name="Feeder Field 3 2 2 38" xfId="1022" xr:uid="{00000000-0005-0000-0000-00006C180000}"/>
    <cellStyle name="Feeder Field 3 2 2 38 2" xfId="12557" xr:uid="{00000000-0005-0000-0000-00006D180000}"/>
    <cellStyle name="Feeder Field 3 2 2 38 2 2" xfId="12558" xr:uid="{00000000-0005-0000-0000-00006E180000}"/>
    <cellStyle name="Feeder Field 3 2 2 38 2 3" xfId="12559" xr:uid="{00000000-0005-0000-0000-00006F180000}"/>
    <cellStyle name="Feeder Field 3 2 2 38 2 4" xfId="12560" xr:uid="{00000000-0005-0000-0000-000070180000}"/>
    <cellStyle name="Feeder Field 3 2 2 38 3" xfId="12561" xr:uid="{00000000-0005-0000-0000-000071180000}"/>
    <cellStyle name="Feeder Field 3 2 2 38 4" xfId="12562" xr:uid="{00000000-0005-0000-0000-000072180000}"/>
    <cellStyle name="Feeder Field 3 2 2 39" xfId="1023" xr:uid="{00000000-0005-0000-0000-000073180000}"/>
    <cellStyle name="Feeder Field 3 2 2 39 2" xfId="12563" xr:uid="{00000000-0005-0000-0000-000074180000}"/>
    <cellStyle name="Feeder Field 3 2 2 39 2 2" xfId="12564" xr:uid="{00000000-0005-0000-0000-000075180000}"/>
    <cellStyle name="Feeder Field 3 2 2 39 2 3" xfId="12565" xr:uid="{00000000-0005-0000-0000-000076180000}"/>
    <cellStyle name="Feeder Field 3 2 2 39 2 4" xfId="12566" xr:uid="{00000000-0005-0000-0000-000077180000}"/>
    <cellStyle name="Feeder Field 3 2 2 39 3" xfId="12567" xr:uid="{00000000-0005-0000-0000-000078180000}"/>
    <cellStyle name="Feeder Field 3 2 2 39 4" xfId="12568" xr:uid="{00000000-0005-0000-0000-000079180000}"/>
    <cellStyle name="Feeder Field 3 2 2 4" xfId="1024" xr:uid="{00000000-0005-0000-0000-00007A180000}"/>
    <cellStyle name="Feeder Field 3 2 2 4 2" xfId="12569" xr:uid="{00000000-0005-0000-0000-00007B180000}"/>
    <cellStyle name="Feeder Field 3 2 2 4 2 2" xfId="12570" xr:uid="{00000000-0005-0000-0000-00007C180000}"/>
    <cellStyle name="Feeder Field 3 2 2 4 2 3" xfId="12571" xr:uid="{00000000-0005-0000-0000-00007D180000}"/>
    <cellStyle name="Feeder Field 3 2 2 4 2 4" xfId="12572" xr:uid="{00000000-0005-0000-0000-00007E180000}"/>
    <cellStyle name="Feeder Field 3 2 2 4 3" xfId="12573" xr:uid="{00000000-0005-0000-0000-00007F180000}"/>
    <cellStyle name="Feeder Field 3 2 2 4 4" xfId="12574" xr:uid="{00000000-0005-0000-0000-000080180000}"/>
    <cellStyle name="Feeder Field 3 2 2 40" xfId="1025" xr:uid="{00000000-0005-0000-0000-000081180000}"/>
    <cellStyle name="Feeder Field 3 2 2 40 2" xfId="12575" xr:uid="{00000000-0005-0000-0000-000082180000}"/>
    <cellStyle name="Feeder Field 3 2 2 40 2 2" xfId="12576" xr:uid="{00000000-0005-0000-0000-000083180000}"/>
    <cellStyle name="Feeder Field 3 2 2 40 2 3" xfId="12577" xr:uid="{00000000-0005-0000-0000-000084180000}"/>
    <cellStyle name="Feeder Field 3 2 2 40 2 4" xfId="12578" xr:uid="{00000000-0005-0000-0000-000085180000}"/>
    <cellStyle name="Feeder Field 3 2 2 40 3" xfId="12579" xr:uid="{00000000-0005-0000-0000-000086180000}"/>
    <cellStyle name="Feeder Field 3 2 2 40 4" xfId="12580" xr:uid="{00000000-0005-0000-0000-000087180000}"/>
    <cellStyle name="Feeder Field 3 2 2 41" xfId="1026" xr:uid="{00000000-0005-0000-0000-000088180000}"/>
    <cellStyle name="Feeder Field 3 2 2 41 2" xfId="12581" xr:uid="{00000000-0005-0000-0000-000089180000}"/>
    <cellStyle name="Feeder Field 3 2 2 41 2 2" xfId="12582" xr:uid="{00000000-0005-0000-0000-00008A180000}"/>
    <cellStyle name="Feeder Field 3 2 2 41 2 3" xfId="12583" xr:uid="{00000000-0005-0000-0000-00008B180000}"/>
    <cellStyle name="Feeder Field 3 2 2 41 2 4" xfId="12584" xr:uid="{00000000-0005-0000-0000-00008C180000}"/>
    <cellStyle name="Feeder Field 3 2 2 41 3" xfId="12585" xr:uid="{00000000-0005-0000-0000-00008D180000}"/>
    <cellStyle name="Feeder Field 3 2 2 41 4" xfId="12586" xr:uid="{00000000-0005-0000-0000-00008E180000}"/>
    <cellStyle name="Feeder Field 3 2 2 42" xfId="1027" xr:uid="{00000000-0005-0000-0000-00008F180000}"/>
    <cellStyle name="Feeder Field 3 2 2 42 2" xfId="12587" xr:uid="{00000000-0005-0000-0000-000090180000}"/>
    <cellStyle name="Feeder Field 3 2 2 42 2 2" xfId="12588" xr:uid="{00000000-0005-0000-0000-000091180000}"/>
    <cellStyle name="Feeder Field 3 2 2 42 2 3" xfId="12589" xr:uid="{00000000-0005-0000-0000-000092180000}"/>
    <cellStyle name="Feeder Field 3 2 2 42 2 4" xfId="12590" xr:uid="{00000000-0005-0000-0000-000093180000}"/>
    <cellStyle name="Feeder Field 3 2 2 42 3" xfId="12591" xr:uid="{00000000-0005-0000-0000-000094180000}"/>
    <cellStyle name="Feeder Field 3 2 2 42 4" xfId="12592" xr:uid="{00000000-0005-0000-0000-000095180000}"/>
    <cellStyle name="Feeder Field 3 2 2 43" xfId="1028" xr:uid="{00000000-0005-0000-0000-000096180000}"/>
    <cellStyle name="Feeder Field 3 2 2 43 2" xfId="12593" xr:uid="{00000000-0005-0000-0000-000097180000}"/>
    <cellStyle name="Feeder Field 3 2 2 43 2 2" xfId="12594" xr:uid="{00000000-0005-0000-0000-000098180000}"/>
    <cellStyle name="Feeder Field 3 2 2 43 2 3" xfId="12595" xr:uid="{00000000-0005-0000-0000-000099180000}"/>
    <cellStyle name="Feeder Field 3 2 2 43 2 4" xfId="12596" xr:uid="{00000000-0005-0000-0000-00009A180000}"/>
    <cellStyle name="Feeder Field 3 2 2 43 3" xfId="12597" xr:uid="{00000000-0005-0000-0000-00009B180000}"/>
    <cellStyle name="Feeder Field 3 2 2 43 4" xfId="12598" xr:uid="{00000000-0005-0000-0000-00009C180000}"/>
    <cellStyle name="Feeder Field 3 2 2 44" xfId="1029" xr:uid="{00000000-0005-0000-0000-00009D180000}"/>
    <cellStyle name="Feeder Field 3 2 2 44 2" xfId="12599" xr:uid="{00000000-0005-0000-0000-00009E180000}"/>
    <cellStyle name="Feeder Field 3 2 2 44 2 2" xfId="12600" xr:uid="{00000000-0005-0000-0000-00009F180000}"/>
    <cellStyle name="Feeder Field 3 2 2 44 2 3" xfId="12601" xr:uid="{00000000-0005-0000-0000-0000A0180000}"/>
    <cellStyle name="Feeder Field 3 2 2 44 2 4" xfId="12602" xr:uid="{00000000-0005-0000-0000-0000A1180000}"/>
    <cellStyle name="Feeder Field 3 2 2 44 3" xfId="12603" xr:uid="{00000000-0005-0000-0000-0000A2180000}"/>
    <cellStyle name="Feeder Field 3 2 2 44 4" xfId="12604" xr:uid="{00000000-0005-0000-0000-0000A3180000}"/>
    <cellStyle name="Feeder Field 3 2 2 45" xfId="12605" xr:uid="{00000000-0005-0000-0000-0000A4180000}"/>
    <cellStyle name="Feeder Field 3 2 2 45 2" xfId="12606" xr:uid="{00000000-0005-0000-0000-0000A5180000}"/>
    <cellStyle name="Feeder Field 3 2 2 45 3" xfId="12607" xr:uid="{00000000-0005-0000-0000-0000A6180000}"/>
    <cellStyle name="Feeder Field 3 2 2 45 4" xfId="12608" xr:uid="{00000000-0005-0000-0000-0000A7180000}"/>
    <cellStyle name="Feeder Field 3 2 2 46" xfId="12609" xr:uid="{00000000-0005-0000-0000-0000A8180000}"/>
    <cellStyle name="Feeder Field 3 2 2 46 2" xfId="12610" xr:uid="{00000000-0005-0000-0000-0000A9180000}"/>
    <cellStyle name="Feeder Field 3 2 2 46 3" xfId="12611" xr:uid="{00000000-0005-0000-0000-0000AA180000}"/>
    <cellStyle name="Feeder Field 3 2 2 46 4" xfId="12612" xr:uid="{00000000-0005-0000-0000-0000AB180000}"/>
    <cellStyle name="Feeder Field 3 2 2 47" xfId="12613" xr:uid="{00000000-0005-0000-0000-0000AC180000}"/>
    <cellStyle name="Feeder Field 3 2 2 48" xfId="12614" xr:uid="{00000000-0005-0000-0000-0000AD180000}"/>
    <cellStyle name="Feeder Field 3 2 2 5" xfId="1030" xr:uid="{00000000-0005-0000-0000-0000AE180000}"/>
    <cellStyle name="Feeder Field 3 2 2 5 2" xfId="12615" xr:uid="{00000000-0005-0000-0000-0000AF180000}"/>
    <cellStyle name="Feeder Field 3 2 2 5 2 2" xfId="12616" xr:uid="{00000000-0005-0000-0000-0000B0180000}"/>
    <cellStyle name="Feeder Field 3 2 2 5 2 3" xfId="12617" xr:uid="{00000000-0005-0000-0000-0000B1180000}"/>
    <cellStyle name="Feeder Field 3 2 2 5 2 4" xfId="12618" xr:uid="{00000000-0005-0000-0000-0000B2180000}"/>
    <cellStyle name="Feeder Field 3 2 2 5 3" xfId="12619" xr:uid="{00000000-0005-0000-0000-0000B3180000}"/>
    <cellStyle name="Feeder Field 3 2 2 5 4" xfId="12620" xr:uid="{00000000-0005-0000-0000-0000B4180000}"/>
    <cellStyle name="Feeder Field 3 2 2 6" xfId="1031" xr:uid="{00000000-0005-0000-0000-0000B5180000}"/>
    <cellStyle name="Feeder Field 3 2 2 6 2" xfId="12621" xr:uid="{00000000-0005-0000-0000-0000B6180000}"/>
    <cellStyle name="Feeder Field 3 2 2 6 2 2" xfId="12622" xr:uid="{00000000-0005-0000-0000-0000B7180000}"/>
    <cellStyle name="Feeder Field 3 2 2 6 2 3" xfId="12623" xr:uid="{00000000-0005-0000-0000-0000B8180000}"/>
    <cellStyle name="Feeder Field 3 2 2 6 2 4" xfId="12624" xr:uid="{00000000-0005-0000-0000-0000B9180000}"/>
    <cellStyle name="Feeder Field 3 2 2 6 3" xfId="12625" xr:uid="{00000000-0005-0000-0000-0000BA180000}"/>
    <cellStyle name="Feeder Field 3 2 2 6 4" xfId="12626" xr:uid="{00000000-0005-0000-0000-0000BB180000}"/>
    <cellStyle name="Feeder Field 3 2 2 7" xfId="1032" xr:uid="{00000000-0005-0000-0000-0000BC180000}"/>
    <cellStyle name="Feeder Field 3 2 2 7 2" xfId="12627" xr:uid="{00000000-0005-0000-0000-0000BD180000}"/>
    <cellStyle name="Feeder Field 3 2 2 7 2 2" xfId="12628" xr:uid="{00000000-0005-0000-0000-0000BE180000}"/>
    <cellStyle name="Feeder Field 3 2 2 7 2 3" xfId="12629" xr:uid="{00000000-0005-0000-0000-0000BF180000}"/>
    <cellStyle name="Feeder Field 3 2 2 7 2 4" xfId="12630" xr:uid="{00000000-0005-0000-0000-0000C0180000}"/>
    <cellStyle name="Feeder Field 3 2 2 7 3" xfId="12631" xr:uid="{00000000-0005-0000-0000-0000C1180000}"/>
    <cellStyle name="Feeder Field 3 2 2 7 4" xfId="12632" xr:uid="{00000000-0005-0000-0000-0000C2180000}"/>
    <cellStyle name="Feeder Field 3 2 2 8" xfId="1033" xr:uid="{00000000-0005-0000-0000-0000C3180000}"/>
    <cellStyle name="Feeder Field 3 2 2 8 2" xfId="12633" xr:uid="{00000000-0005-0000-0000-0000C4180000}"/>
    <cellStyle name="Feeder Field 3 2 2 8 2 2" xfId="12634" xr:uid="{00000000-0005-0000-0000-0000C5180000}"/>
    <cellStyle name="Feeder Field 3 2 2 8 2 3" xfId="12635" xr:uid="{00000000-0005-0000-0000-0000C6180000}"/>
    <cellStyle name="Feeder Field 3 2 2 8 2 4" xfId="12636" xr:uid="{00000000-0005-0000-0000-0000C7180000}"/>
    <cellStyle name="Feeder Field 3 2 2 8 3" xfId="12637" xr:uid="{00000000-0005-0000-0000-0000C8180000}"/>
    <cellStyle name="Feeder Field 3 2 2 8 4" xfId="12638" xr:uid="{00000000-0005-0000-0000-0000C9180000}"/>
    <cellStyle name="Feeder Field 3 2 2 9" xfId="1034" xr:uid="{00000000-0005-0000-0000-0000CA180000}"/>
    <cellStyle name="Feeder Field 3 2 2 9 2" xfId="12639" xr:uid="{00000000-0005-0000-0000-0000CB180000}"/>
    <cellStyle name="Feeder Field 3 2 2 9 2 2" xfId="12640" xr:uid="{00000000-0005-0000-0000-0000CC180000}"/>
    <cellStyle name="Feeder Field 3 2 2 9 2 3" xfId="12641" xr:uid="{00000000-0005-0000-0000-0000CD180000}"/>
    <cellStyle name="Feeder Field 3 2 2 9 2 4" xfId="12642" xr:uid="{00000000-0005-0000-0000-0000CE180000}"/>
    <cellStyle name="Feeder Field 3 2 2 9 3" xfId="12643" xr:uid="{00000000-0005-0000-0000-0000CF180000}"/>
    <cellStyle name="Feeder Field 3 2 2 9 4" xfId="12644" xr:uid="{00000000-0005-0000-0000-0000D0180000}"/>
    <cellStyle name="Feeder Field 3 2 20" xfId="1035" xr:uid="{00000000-0005-0000-0000-0000D1180000}"/>
    <cellStyle name="Feeder Field 3 2 20 2" xfId="12645" xr:uid="{00000000-0005-0000-0000-0000D2180000}"/>
    <cellStyle name="Feeder Field 3 2 20 2 2" xfId="12646" xr:uid="{00000000-0005-0000-0000-0000D3180000}"/>
    <cellStyle name="Feeder Field 3 2 20 2 3" xfId="12647" xr:uid="{00000000-0005-0000-0000-0000D4180000}"/>
    <cellStyle name="Feeder Field 3 2 20 2 4" xfId="12648" xr:uid="{00000000-0005-0000-0000-0000D5180000}"/>
    <cellStyle name="Feeder Field 3 2 20 3" xfId="12649" xr:uid="{00000000-0005-0000-0000-0000D6180000}"/>
    <cellStyle name="Feeder Field 3 2 20 4" xfId="12650" xr:uid="{00000000-0005-0000-0000-0000D7180000}"/>
    <cellStyle name="Feeder Field 3 2 21" xfId="1036" xr:uid="{00000000-0005-0000-0000-0000D8180000}"/>
    <cellStyle name="Feeder Field 3 2 21 2" xfId="12651" xr:uid="{00000000-0005-0000-0000-0000D9180000}"/>
    <cellStyle name="Feeder Field 3 2 21 2 2" xfId="12652" xr:uid="{00000000-0005-0000-0000-0000DA180000}"/>
    <cellStyle name="Feeder Field 3 2 21 2 3" xfId="12653" xr:uid="{00000000-0005-0000-0000-0000DB180000}"/>
    <cellStyle name="Feeder Field 3 2 21 2 4" xfId="12654" xr:uid="{00000000-0005-0000-0000-0000DC180000}"/>
    <cellStyle name="Feeder Field 3 2 21 3" xfId="12655" xr:uid="{00000000-0005-0000-0000-0000DD180000}"/>
    <cellStyle name="Feeder Field 3 2 21 4" xfId="12656" xr:uid="{00000000-0005-0000-0000-0000DE180000}"/>
    <cellStyle name="Feeder Field 3 2 22" xfId="1037" xr:uid="{00000000-0005-0000-0000-0000DF180000}"/>
    <cellStyle name="Feeder Field 3 2 22 2" xfId="12657" xr:uid="{00000000-0005-0000-0000-0000E0180000}"/>
    <cellStyle name="Feeder Field 3 2 22 2 2" xfId="12658" xr:uid="{00000000-0005-0000-0000-0000E1180000}"/>
    <cellStyle name="Feeder Field 3 2 22 2 3" xfId="12659" xr:uid="{00000000-0005-0000-0000-0000E2180000}"/>
    <cellStyle name="Feeder Field 3 2 22 2 4" xfId="12660" xr:uid="{00000000-0005-0000-0000-0000E3180000}"/>
    <cellStyle name="Feeder Field 3 2 22 3" xfId="12661" xr:uid="{00000000-0005-0000-0000-0000E4180000}"/>
    <cellStyle name="Feeder Field 3 2 22 4" xfId="12662" xr:uid="{00000000-0005-0000-0000-0000E5180000}"/>
    <cellStyle name="Feeder Field 3 2 23" xfId="1038" xr:uid="{00000000-0005-0000-0000-0000E6180000}"/>
    <cellStyle name="Feeder Field 3 2 23 2" xfId="12663" xr:uid="{00000000-0005-0000-0000-0000E7180000}"/>
    <cellStyle name="Feeder Field 3 2 23 2 2" xfId="12664" xr:uid="{00000000-0005-0000-0000-0000E8180000}"/>
    <cellStyle name="Feeder Field 3 2 23 2 3" xfId="12665" xr:uid="{00000000-0005-0000-0000-0000E9180000}"/>
    <cellStyle name="Feeder Field 3 2 23 2 4" xfId="12666" xr:uid="{00000000-0005-0000-0000-0000EA180000}"/>
    <cellStyle name="Feeder Field 3 2 23 3" xfId="12667" xr:uid="{00000000-0005-0000-0000-0000EB180000}"/>
    <cellStyle name="Feeder Field 3 2 23 4" xfId="12668" xr:uid="{00000000-0005-0000-0000-0000EC180000}"/>
    <cellStyle name="Feeder Field 3 2 24" xfId="1039" xr:uid="{00000000-0005-0000-0000-0000ED180000}"/>
    <cellStyle name="Feeder Field 3 2 24 2" xfId="12669" xr:uid="{00000000-0005-0000-0000-0000EE180000}"/>
    <cellStyle name="Feeder Field 3 2 24 2 2" xfId="12670" xr:uid="{00000000-0005-0000-0000-0000EF180000}"/>
    <cellStyle name="Feeder Field 3 2 24 2 3" xfId="12671" xr:uid="{00000000-0005-0000-0000-0000F0180000}"/>
    <cellStyle name="Feeder Field 3 2 24 2 4" xfId="12672" xr:uid="{00000000-0005-0000-0000-0000F1180000}"/>
    <cellStyle name="Feeder Field 3 2 24 3" xfId="12673" xr:uid="{00000000-0005-0000-0000-0000F2180000}"/>
    <cellStyle name="Feeder Field 3 2 24 4" xfId="12674" xr:uid="{00000000-0005-0000-0000-0000F3180000}"/>
    <cellStyle name="Feeder Field 3 2 25" xfId="1040" xr:uid="{00000000-0005-0000-0000-0000F4180000}"/>
    <cellStyle name="Feeder Field 3 2 25 2" xfId="12675" xr:uid="{00000000-0005-0000-0000-0000F5180000}"/>
    <cellStyle name="Feeder Field 3 2 25 2 2" xfId="12676" xr:uid="{00000000-0005-0000-0000-0000F6180000}"/>
    <cellStyle name="Feeder Field 3 2 25 2 3" xfId="12677" xr:uid="{00000000-0005-0000-0000-0000F7180000}"/>
    <cellStyle name="Feeder Field 3 2 25 2 4" xfId="12678" xr:uid="{00000000-0005-0000-0000-0000F8180000}"/>
    <cellStyle name="Feeder Field 3 2 25 3" xfId="12679" xr:uid="{00000000-0005-0000-0000-0000F9180000}"/>
    <cellStyle name="Feeder Field 3 2 25 4" xfId="12680" xr:uid="{00000000-0005-0000-0000-0000FA180000}"/>
    <cellStyle name="Feeder Field 3 2 26" xfId="1041" xr:uid="{00000000-0005-0000-0000-0000FB180000}"/>
    <cellStyle name="Feeder Field 3 2 26 2" xfId="12681" xr:uid="{00000000-0005-0000-0000-0000FC180000}"/>
    <cellStyle name="Feeder Field 3 2 26 2 2" xfId="12682" xr:uid="{00000000-0005-0000-0000-0000FD180000}"/>
    <cellStyle name="Feeder Field 3 2 26 2 3" xfId="12683" xr:uid="{00000000-0005-0000-0000-0000FE180000}"/>
    <cellStyle name="Feeder Field 3 2 26 2 4" xfId="12684" xr:uid="{00000000-0005-0000-0000-0000FF180000}"/>
    <cellStyle name="Feeder Field 3 2 26 3" xfId="12685" xr:uid="{00000000-0005-0000-0000-000000190000}"/>
    <cellStyle name="Feeder Field 3 2 26 4" xfId="12686" xr:uid="{00000000-0005-0000-0000-000001190000}"/>
    <cellStyle name="Feeder Field 3 2 27" xfId="1042" xr:uid="{00000000-0005-0000-0000-000002190000}"/>
    <cellStyle name="Feeder Field 3 2 27 2" xfId="12687" xr:uid="{00000000-0005-0000-0000-000003190000}"/>
    <cellStyle name="Feeder Field 3 2 27 2 2" xfId="12688" xr:uid="{00000000-0005-0000-0000-000004190000}"/>
    <cellStyle name="Feeder Field 3 2 27 2 3" xfId="12689" xr:uid="{00000000-0005-0000-0000-000005190000}"/>
    <cellStyle name="Feeder Field 3 2 27 2 4" xfId="12690" xr:uid="{00000000-0005-0000-0000-000006190000}"/>
    <cellStyle name="Feeder Field 3 2 27 3" xfId="12691" xr:uid="{00000000-0005-0000-0000-000007190000}"/>
    <cellStyle name="Feeder Field 3 2 27 4" xfId="12692" xr:uid="{00000000-0005-0000-0000-000008190000}"/>
    <cellStyle name="Feeder Field 3 2 28" xfId="1043" xr:uid="{00000000-0005-0000-0000-000009190000}"/>
    <cellStyle name="Feeder Field 3 2 28 2" xfId="12693" xr:uid="{00000000-0005-0000-0000-00000A190000}"/>
    <cellStyle name="Feeder Field 3 2 28 2 2" xfId="12694" xr:uid="{00000000-0005-0000-0000-00000B190000}"/>
    <cellStyle name="Feeder Field 3 2 28 2 3" xfId="12695" xr:uid="{00000000-0005-0000-0000-00000C190000}"/>
    <cellStyle name="Feeder Field 3 2 28 2 4" xfId="12696" xr:uid="{00000000-0005-0000-0000-00000D190000}"/>
    <cellStyle name="Feeder Field 3 2 28 3" xfId="12697" xr:uid="{00000000-0005-0000-0000-00000E190000}"/>
    <cellStyle name="Feeder Field 3 2 28 4" xfId="12698" xr:uid="{00000000-0005-0000-0000-00000F190000}"/>
    <cellStyle name="Feeder Field 3 2 29" xfId="1044" xr:uid="{00000000-0005-0000-0000-000010190000}"/>
    <cellStyle name="Feeder Field 3 2 29 2" xfId="12699" xr:uid="{00000000-0005-0000-0000-000011190000}"/>
    <cellStyle name="Feeder Field 3 2 29 2 2" xfId="12700" xr:uid="{00000000-0005-0000-0000-000012190000}"/>
    <cellStyle name="Feeder Field 3 2 29 2 3" xfId="12701" xr:uid="{00000000-0005-0000-0000-000013190000}"/>
    <cellStyle name="Feeder Field 3 2 29 2 4" xfId="12702" xr:uid="{00000000-0005-0000-0000-000014190000}"/>
    <cellStyle name="Feeder Field 3 2 29 3" xfId="12703" xr:uid="{00000000-0005-0000-0000-000015190000}"/>
    <cellStyle name="Feeder Field 3 2 29 4" xfId="12704" xr:uid="{00000000-0005-0000-0000-000016190000}"/>
    <cellStyle name="Feeder Field 3 2 3" xfId="1045" xr:uid="{00000000-0005-0000-0000-000017190000}"/>
    <cellStyle name="Feeder Field 3 2 3 2" xfId="12705" xr:uid="{00000000-0005-0000-0000-000018190000}"/>
    <cellStyle name="Feeder Field 3 2 3 2 2" xfId="12706" xr:uid="{00000000-0005-0000-0000-000019190000}"/>
    <cellStyle name="Feeder Field 3 2 3 2 3" xfId="12707" xr:uid="{00000000-0005-0000-0000-00001A190000}"/>
    <cellStyle name="Feeder Field 3 2 3 2 4" xfId="12708" xr:uid="{00000000-0005-0000-0000-00001B190000}"/>
    <cellStyle name="Feeder Field 3 2 3 3" xfId="12709" xr:uid="{00000000-0005-0000-0000-00001C190000}"/>
    <cellStyle name="Feeder Field 3 2 3 4" xfId="12710" xr:uid="{00000000-0005-0000-0000-00001D190000}"/>
    <cellStyle name="Feeder Field 3 2 30" xfId="1046" xr:uid="{00000000-0005-0000-0000-00001E190000}"/>
    <cellStyle name="Feeder Field 3 2 30 2" xfId="12711" xr:uid="{00000000-0005-0000-0000-00001F190000}"/>
    <cellStyle name="Feeder Field 3 2 30 2 2" xfId="12712" xr:uid="{00000000-0005-0000-0000-000020190000}"/>
    <cellStyle name="Feeder Field 3 2 30 2 3" xfId="12713" xr:uid="{00000000-0005-0000-0000-000021190000}"/>
    <cellStyle name="Feeder Field 3 2 30 2 4" xfId="12714" xr:uid="{00000000-0005-0000-0000-000022190000}"/>
    <cellStyle name="Feeder Field 3 2 30 3" xfId="12715" xr:uid="{00000000-0005-0000-0000-000023190000}"/>
    <cellStyle name="Feeder Field 3 2 30 4" xfId="12716" xr:uid="{00000000-0005-0000-0000-000024190000}"/>
    <cellStyle name="Feeder Field 3 2 31" xfId="1047" xr:uid="{00000000-0005-0000-0000-000025190000}"/>
    <cellStyle name="Feeder Field 3 2 31 2" xfId="12717" xr:uid="{00000000-0005-0000-0000-000026190000}"/>
    <cellStyle name="Feeder Field 3 2 31 2 2" xfId="12718" xr:uid="{00000000-0005-0000-0000-000027190000}"/>
    <cellStyle name="Feeder Field 3 2 31 2 3" xfId="12719" xr:uid="{00000000-0005-0000-0000-000028190000}"/>
    <cellStyle name="Feeder Field 3 2 31 2 4" xfId="12720" xr:uid="{00000000-0005-0000-0000-000029190000}"/>
    <cellStyle name="Feeder Field 3 2 31 3" xfId="12721" xr:uid="{00000000-0005-0000-0000-00002A190000}"/>
    <cellStyle name="Feeder Field 3 2 31 4" xfId="12722" xr:uid="{00000000-0005-0000-0000-00002B190000}"/>
    <cellStyle name="Feeder Field 3 2 32" xfId="1048" xr:uid="{00000000-0005-0000-0000-00002C190000}"/>
    <cellStyle name="Feeder Field 3 2 32 2" xfId="12723" xr:uid="{00000000-0005-0000-0000-00002D190000}"/>
    <cellStyle name="Feeder Field 3 2 32 2 2" xfId="12724" xr:uid="{00000000-0005-0000-0000-00002E190000}"/>
    <cellStyle name="Feeder Field 3 2 32 2 3" xfId="12725" xr:uid="{00000000-0005-0000-0000-00002F190000}"/>
    <cellStyle name="Feeder Field 3 2 32 2 4" xfId="12726" xr:uid="{00000000-0005-0000-0000-000030190000}"/>
    <cellStyle name="Feeder Field 3 2 32 3" xfId="12727" xr:uid="{00000000-0005-0000-0000-000031190000}"/>
    <cellStyle name="Feeder Field 3 2 32 4" xfId="12728" xr:uid="{00000000-0005-0000-0000-000032190000}"/>
    <cellStyle name="Feeder Field 3 2 33" xfId="1049" xr:uid="{00000000-0005-0000-0000-000033190000}"/>
    <cellStyle name="Feeder Field 3 2 33 2" xfId="12729" xr:uid="{00000000-0005-0000-0000-000034190000}"/>
    <cellStyle name="Feeder Field 3 2 33 2 2" xfId="12730" xr:uid="{00000000-0005-0000-0000-000035190000}"/>
    <cellStyle name="Feeder Field 3 2 33 2 3" xfId="12731" xr:uid="{00000000-0005-0000-0000-000036190000}"/>
    <cellStyle name="Feeder Field 3 2 33 2 4" xfId="12732" xr:uid="{00000000-0005-0000-0000-000037190000}"/>
    <cellStyle name="Feeder Field 3 2 33 3" xfId="12733" xr:uid="{00000000-0005-0000-0000-000038190000}"/>
    <cellStyle name="Feeder Field 3 2 33 4" xfId="12734" xr:uid="{00000000-0005-0000-0000-000039190000}"/>
    <cellStyle name="Feeder Field 3 2 34" xfId="1050" xr:uid="{00000000-0005-0000-0000-00003A190000}"/>
    <cellStyle name="Feeder Field 3 2 34 2" xfId="12735" xr:uid="{00000000-0005-0000-0000-00003B190000}"/>
    <cellStyle name="Feeder Field 3 2 34 2 2" xfId="12736" xr:uid="{00000000-0005-0000-0000-00003C190000}"/>
    <cellStyle name="Feeder Field 3 2 34 2 3" xfId="12737" xr:uid="{00000000-0005-0000-0000-00003D190000}"/>
    <cellStyle name="Feeder Field 3 2 34 2 4" xfId="12738" xr:uid="{00000000-0005-0000-0000-00003E190000}"/>
    <cellStyle name="Feeder Field 3 2 34 3" xfId="12739" xr:uid="{00000000-0005-0000-0000-00003F190000}"/>
    <cellStyle name="Feeder Field 3 2 34 4" xfId="12740" xr:uid="{00000000-0005-0000-0000-000040190000}"/>
    <cellStyle name="Feeder Field 3 2 35" xfId="1051" xr:uid="{00000000-0005-0000-0000-000041190000}"/>
    <cellStyle name="Feeder Field 3 2 35 2" xfId="12741" xr:uid="{00000000-0005-0000-0000-000042190000}"/>
    <cellStyle name="Feeder Field 3 2 35 2 2" xfId="12742" xr:uid="{00000000-0005-0000-0000-000043190000}"/>
    <cellStyle name="Feeder Field 3 2 35 2 3" xfId="12743" xr:uid="{00000000-0005-0000-0000-000044190000}"/>
    <cellStyle name="Feeder Field 3 2 35 2 4" xfId="12744" xr:uid="{00000000-0005-0000-0000-000045190000}"/>
    <cellStyle name="Feeder Field 3 2 35 3" xfId="12745" xr:uid="{00000000-0005-0000-0000-000046190000}"/>
    <cellStyle name="Feeder Field 3 2 35 4" xfId="12746" xr:uid="{00000000-0005-0000-0000-000047190000}"/>
    <cellStyle name="Feeder Field 3 2 36" xfId="1052" xr:uid="{00000000-0005-0000-0000-000048190000}"/>
    <cellStyle name="Feeder Field 3 2 36 2" xfId="12747" xr:uid="{00000000-0005-0000-0000-000049190000}"/>
    <cellStyle name="Feeder Field 3 2 36 2 2" xfId="12748" xr:uid="{00000000-0005-0000-0000-00004A190000}"/>
    <cellStyle name="Feeder Field 3 2 36 2 3" xfId="12749" xr:uid="{00000000-0005-0000-0000-00004B190000}"/>
    <cellStyle name="Feeder Field 3 2 36 2 4" xfId="12750" xr:uid="{00000000-0005-0000-0000-00004C190000}"/>
    <cellStyle name="Feeder Field 3 2 36 3" xfId="12751" xr:uid="{00000000-0005-0000-0000-00004D190000}"/>
    <cellStyle name="Feeder Field 3 2 36 4" xfId="12752" xr:uid="{00000000-0005-0000-0000-00004E190000}"/>
    <cellStyle name="Feeder Field 3 2 37" xfId="1053" xr:uid="{00000000-0005-0000-0000-00004F190000}"/>
    <cellStyle name="Feeder Field 3 2 37 2" xfId="12753" xr:uid="{00000000-0005-0000-0000-000050190000}"/>
    <cellStyle name="Feeder Field 3 2 37 2 2" xfId="12754" xr:uid="{00000000-0005-0000-0000-000051190000}"/>
    <cellStyle name="Feeder Field 3 2 37 2 3" xfId="12755" xr:uid="{00000000-0005-0000-0000-000052190000}"/>
    <cellStyle name="Feeder Field 3 2 37 2 4" xfId="12756" xr:uid="{00000000-0005-0000-0000-000053190000}"/>
    <cellStyle name="Feeder Field 3 2 37 3" xfId="12757" xr:uid="{00000000-0005-0000-0000-000054190000}"/>
    <cellStyle name="Feeder Field 3 2 37 4" xfId="12758" xr:uid="{00000000-0005-0000-0000-000055190000}"/>
    <cellStyle name="Feeder Field 3 2 38" xfId="1054" xr:uid="{00000000-0005-0000-0000-000056190000}"/>
    <cellStyle name="Feeder Field 3 2 38 2" xfId="12759" xr:uid="{00000000-0005-0000-0000-000057190000}"/>
    <cellStyle name="Feeder Field 3 2 38 2 2" xfId="12760" xr:uid="{00000000-0005-0000-0000-000058190000}"/>
    <cellStyle name="Feeder Field 3 2 38 2 3" xfId="12761" xr:uid="{00000000-0005-0000-0000-000059190000}"/>
    <cellStyle name="Feeder Field 3 2 38 2 4" xfId="12762" xr:uid="{00000000-0005-0000-0000-00005A190000}"/>
    <cellStyle name="Feeder Field 3 2 38 3" xfId="12763" xr:uid="{00000000-0005-0000-0000-00005B190000}"/>
    <cellStyle name="Feeder Field 3 2 38 4" xfId="12764" xr:uid="{00000000-0005-0000-0000-00005C190000}"/>
    <cellStyle name="Feeder Field 3 2 39" xfId="1055" xr:uid="{00000000-0005-0000-0000-00005D190000}"/>
    <cellStyle name="Feeder Field 3 2 39 2" xfId="12765" xr:uid="{00000000-0005-0000-0000-00005E190000}"/>
    <cellStyle name="Feeder Field 3 2 39 2 2" xfId="12766" xr:uid="{00000000-0005-0000-0000-00005F190000}"/>
    <cellStyle name="Feeder Field 3 2 39 2 3" xfId="12767" xr:uid="{00000000-0005-0000-0000-000060190000}"/>
    <cellStyle name="Feeder Field 3 2 39 2 4" xfId="12768" xr:uid="{00000000-0005-0000-0000-000061190000}"/>
    <cellStyle name="Feeder Field 3 2 39 3" xfId="12769" xr:uid="{00000000-0005-0000-0000-000062190000}"/>
    <cellStyle name="Feeder Field 3 2 39 4" xfId="12770" xr:uid="{00000000-0005-0000-0000-000063190000}"/>
    <cellStyle name="Feeder Field 3 2 4" xfId="1056" xr:uid="{00000000-0005-0000-0000-000064190000}"/>
    <cellStyle name="Feeder Field 3 2 4 2" xfId="12771" xr:uid="{00000000-0005-0000-0000-000065190000}"/>
    <cellStyle name="Feeder Field 3 2 4 2 2" xfId="12772" xr:uid="{00000000-0005-0000-0000-000066190000}"/>
    <cellStyle name="Feeder Field 3 2 4 2 3" xfId="12773" xr:uid="{00000000-0005-0000-0000-000067190000}"/>
    <cellStyle name="Feeder Field 3 2 4 2 4" xfId="12774" xr:uid="{00000000-0005-0000-0000-000068190000}"/>
    <cellStyle name="Feeder Field 3 2 4 3" xfId="12775" xr:uid="{00000000-0005-0000-0000-000069190000}"/>
    <cellStyle name="Feeder Field 3 2 4 4" xfId="12776" xr:uid="{00000000-0005-0000-0000-00006A190000}"/>
    <cellStyle name="Feeder Field 3 2 40" xfId="1057" xr:uid="{00000000-0005-0000-0000-00006B190000}"/>
    <cellStyle name="Feeder Field 3 2 40 2" xfId="12777" xr:uid="{00000000-0005-0000-0000-00006C190000}"/>
    <cellStyle name="Feeder Field 3 2 40 2 2" xfId="12778" xr:uid="{00000000-0005-0000-0000-00006D190000}"/>
    <cellStyle name="Feeder Field 3 2 40 2 3" xfId="12779" xr:uid="{00000000-0005-0000-0000-00006E190000}"/>
    <cellStyle name="Feeder Field 3 2 40 2 4" xfId="12780" xr:uid="{00000000-0005-0000-0000-00006F190000}"/>
    <cellStyle name="Feeder Field 3 2 40 3" xfId="12781" xr:uid="{00000000-0005-0000-0000-000070190000}"/>
    <cellStyle name="Feeder Field 3 2 40 4" xfId="12782" xr:uid="{00000000-0005-0000-0000-000071190000}"/>
    <cellStyle name="Feeder Field 3 2 41" xfId="1058" xr:uid="{00000000-0005-0000-0000-000072190000}"/>
    <cellStyle name="Feeder Field 3 2 41 2" xfId="12783" xr:uid="{00000000-0005-0000-0000-000073190000}"/>
    <cellStyle name="Feeder Field 3 2 41 2 2" xfId="12784" xr:uid="{00000000-0005-0000-0000-000074190000}"/>
    <cellStyle name="Feeder Field 3 2 41 2 3" xfId="12785" xr:uid="{00000000-0005-0000-0000-000075190000}"/>
    <cellStyle name="Feeder Field 3 2 41 2 4" xfId="12786" xr:uid="{00000000-0005-0000-0000-000076190000}"/>
    <cellStyle name="Feeder Field 3 2 41 3" xfId="12787" xr:uid="{00000000-0005-0000-0000-000077190000}"/>
    <cellStyle name="Feeder Field 3 2 41 4" xfId="12788" xr:uid="{00000000-0005-0000-0000-000078190000}"/>
    <cellStyle name="Feeder Field 3 2 42" xfId="1059" xr:uid="{00000000-0005-0000-0000-000079190000}"/>
    <cellStyle name="Feeder Field 3 2 42 2" xfId="12789" xr:uid="{00000000-0005-0000-0000-00007A190000}"/>
    <cellStyle name="Feeder Field 3 2 42 2 2" xfId="12790" xr:uid="{00000000-0005-0000-0000-00007B190000}"/>
    <cellStyle name="Feeder Field 3 2 42 2 3" xfId="12791" xr:uid="{00000000-0005-0000-0000-00007C190000}"/>
    <cellStyle name="Feeder Field 3 2 42 2 4" xfId="12792" xr:uid="{00000000-0005-0000-0000-00007D190000}"/>
    <cellStyle name="Feeder Field 3 2 42 3" xfId="12793" xr:uid="{00000000-0005-0000-0000-00007E190000}"/>
    <cellStyle name="Feeder Field 3 2 42 4" xfId="12794" xr:uid="{00000000-0005-0000-0000-00007F190000}"/>
    <cellStyle name="Feeder Field 3 2 43" xfId="1060" xr:uid="{00000000-0005-0000-0000-000080190000}"/>
    <cellStyle name="Feeder Field 3 2 43 2" xfId="12795" xr:uid="{00000000-0005-0000-0000-000081190000}"/>
    <cellStyle name="Feeder Field 3 2 43 2 2" xfId="12796" xr:uid="{00000000-0005-0000-0000-000082190000}"/>
    <cellStyle name="Feeder Field 3 2 43 2 3" xfId="12797" xr:uid="{00000000-0005-0000-0000-000083190000}"/>
    <cellStyle name="Feeder Field 3 2 43 2 4" xfId="12798" xr:uid="{00000000-0005-0000-0000-000084190000}"/>
    <cellStyle name="Feeder Field 3 2 43 3" xfId="12799" xr:uid="{00000000-0005-0000-0000-000085190000}"/>
    <cellStyle name="Feeder Field 3 2 43 4" xfId="12800" xr:uid="{00000000-0005-0000-0000-000086190000}"/>
    <cellStyle name="Feeder Field 3 2 44" xfId="1061" xr:uid="{00000000-0005-0000-0000-000087190000}"/>
    <cellStyle name="Feeder Field 3 2 44 2" xfId="12801" xr:uid="{00000000-0005-0000-0000-000088190000}"/>
    <cellStyle name="Feeder Field 3 2 44 2 2" xfId="12802" xr:uid="{00000000-0005-0000-0000-000089190000}"/>
    <cellStyle name="Feeder Field 3 2 44 2 3" xfId="12803" xr:uid="{00000000-0005-0000-0000-00008A190000}"/>
    <cellStyle name="Feeder Field 3 2 44 2 4" xfId="12804" xr:uid="{00000000-0005-0000-0000-00008B190000}"/>
    <cellStyle name="Feeder Field 3 2 44 3" xfId="12805" xr:uid="{00000000-0005-0000-0000-00008C190000}"/>
    <cellStyle name="Feeder Field 3 2 44 4" xfId="12806" xr:uid="{00000000-0005-0000-0000-00008D190000}"/>
    <cellStyle name="Feeder Field 3 2 45" xfId="12807" xr:uid="{00000000-0005-0000-0000-00008E190000}"/>
    <cellStyle name="Feeder Field 3 2 45 2" xfId="12808" xr:uid="{00000000-0005-0000-0000-00008F190000}"/>
    <cellStyle name="Feeder Field 3 2 45 3" xfId="12809" xr:uid="{00000000-0005-0000-0000-000090190000}"/>
    <cellStyle name="Feeder Field 3 2 45 4" xfId="12810" xr:uid="{00000000-0005-0000-0000-000091190000}"/>
    <cellStyle name="Feeder Field 3 2 46" xfId="12811" xr:uid="{00000000-0005-0000-0000-000092190000}"/>
    <cellStyle name="Feeder Field 3 2 47" xfId="12812" xr:uid="{00000000-0005-0000-0000-000093190000}"/>
    <cellStyle name="Feeder Field 3 2 5" xfId="1062" xr:uid="{00000000-0005-0000-0000-000094190000}"/>
    <cellStyle name="Feeder Field 3 2 5 2" xfId="12813" xr:uid="{00000000-0005-0000-0000-000095190000}"/>
    <cellStyle name="Feeder Field 3 2 5 2 2" xfId="12814" xr:uid="{00000000-0005-0000-0000-000096190000}"/>
    <cellStyle name="Feeder Field 3 2 5 2 3" xfId="12815" xr:uid="{00000000-0005-0000-0000-000097190000}"/>
    <cellStyle name="Feeder Field 3 2 5 2 4" xfId="12816" xr:uid="{00000000-0005-0000-0000-000098190000}"/>
    <cellStyle name="Feeder Field 3 2 5 3" xfId="12817" xr:uid="{00000000-0005-0000-0000-000099190000}"/>
    <cellStyle name="Feeder Field 3 2 5 4" xfId="12818" xr:uid="{00000000-0005-0000-0000-00009A190000}"/>
    <cellStyle name="Feeder Field 3 2 6" xfId="1063" xr:uid="{00000000-0005-0000-0000-00009B190000}"/>
    <cellStyle name="Feeder Field 3 2 6 2" xfId="12819" xr:uid="{00000000-0005-0000-0000-00009C190000}"/>
    <cellStyle name="Feeder Field 3 2 6 2 2" xfId="12820" xr:uid="{00000000-0005-0000-0000-00009D190000}"/>
    <cellStyle name="Feeder Field 3 2 6 2 3" xfId="12821" xr:uid="{00000000-0005-0000-0000-00009E190000}"/>
    <cellStyle name="Feeder Field 3 2 6 2 4" xfId="12822" xr:uid="{00000000-0005-0000-0000-00009F190000}"/>
    <cellStyle name="Feeder Field 3 2 6 3" xfId="12823" xr:uid="{00000000-0005-0000-0000-0000A0190000}"/>
    <cellStyle name="Feeder Field 3 2 6 4" xfId="12824" xr:uid="{00000000-0005-0000-0000-0000A1190000}"/>
    <cellStyle name="Feeder Field 3 2 7" xfId="1064" xr:uid="{00000000-0005-0000-0000-0000A2190000}"/>
    <cellStyle name="Feeder Field 3 2 7 2" xfId="12825" xr:uid="{00000000-0005-0000-0000-0000A3190000}"/>
    <cellStyle name="Feeder Field 3 2 7 2 2" xfId="12826" xr:uid="{00000000-0005-0000-0000-0000A4190000}"/>
    <cellStyle name="Feeder Field 3 2 7 2 3" xfId="12827" xr:uid="{00000000-0005-0000-0000-0000A5190000}"/>
    <cellStyle name="Feeder Field 3 2 7 2 4" xfId="12828" xr:uid="{00000000-0005-0000-0000-0000A6190000}"/>
    <cellStyle name="Feeder Field 3 2 7 3" xfId="12829" xr:uid="{00000000-0005-0000-0000-0000A7190000}"/>
    <cellStyle name="Feeder Field 3 2 7 4" xfId="12830" xr:uid="{00000000-0005-0000-0000-0000A8190000}"/>
    <cellStyle name="Feeder Field 3 2 8" xfId="1065" xr:uid="{00000000-0005-0000-0000-0000A9190000}"/>
    <cellStyle name="Feeder Field 3 2 8 2" xfId="12831" xr:uid="{00000000-0005-0000-0000-0000AA190000}"/>
    <cellStyle name="Feeder Field 3 2 8 2 2" xfId="12832" xr:uid="{00000000-0005-0000-0000-0000AB190000}"/>
    <cellStyle name="Feeder Field 3 2 8 2 3" xfId="12833" xr:uid="{00000000-0005-0000-0000-0000AC190000}"/>
    <cellStyle name="Feeder Field 3 2 8 2 4" xfId="12834" xr:uid="{00000000-0005-0000-0000-0000AD190000}"/>
    <cellStyle name="Feeder Field 3 2 8 3" xfId="12835" xr:uid="{00000000-0005-0000-0000-0000AE190000}"/>
    <cellStyle name="Feeder Field 3 2 8 4" xfId="12836" xr:uid="{00000000-0005-0000-0000-0000AF190000}"/>
    <cellStyle name="Feeder Field 3 2 9" xfId="1066" xr:uid="{00000000-0005-0000-0000-0000B0190000}"/>
    <cellStyle name="Feeder Field 3 2 9 2" xfId="12837" xr:uid="{00000000-0005-0000-0000-0000B1190000}"/>
    <cellStyle name="Feeder Field 3 2 9 2 2" xfId="12838" xr:uid="{00000000-0005-0000-0000-0000B2190000}"/>
    <cellStyle name="Feeder Field 3 2 9 2 3" xfId="12839" xr:uid="{00000000-0005-0000-0000-0000B3190000}"/>
    <cellStyle name="Feeder Field 3 2 9 2 4" xfId="12840" xr:uid="{00000000-0005-0000-0000-0000B4190000}"/>
    <cellStyle name="Feeder Field 3 2 9 3" xfId="12841" xr:uid="{00000000-0005-0000-0000-0000B5190000}"/>
    <cellStyle name="Feeder Field 3 2 9 4" xfId="12842" xr:uid="{00000000-0005-0000-0000-0000B6190000}"/>
    <cellStyle name="Feeder Field 3 3" xfId="1067" xr:uid="{00000000-0005-0000-0000-0000B7190000}"/>
    <cellStyle name="Feeder Field 3 3 10" xfId="1068" xr:uid="{00000000-0005-0000-0000-0000B8190000}"/>
    <cellStyle name="Feeder Field 3 3 10 2" xfId="12843" xr:uid="{00000000-0005-0000-0000-0000B9190000}"/>
    <cellStyle name="Feeder Field 3 3 10 2 2" xfId="12844" xr:uid="{00000000-0005-0000-0000-0000BA190000}"/>
    <cellStyle name="Feeder Field 3 3 10 2 3" xfId="12845" xr:uid="{00000000-0005-0000-0000-0000BB190000}"/>
    <cellStyle name="Feeder Field 3 3 10 2 4" xfId="12846" xr:uid="{00000000-0005-0000-0000-0000BC190000}"/>
    <cellStyle name="Feeder Field 3 3 10 3" xfId="12847" xr:uid="{00000000-0005-0000-0000-0000BD190000}"/>
    <cellStyle name="Feeder Field 3 3 10 4" xfId="12848" xr:uid="{00000000-0005-0000-0000-0000BE190000}"/>
    <cellStyle name="Feeder Field 3 3 11" xfId="1069" xr:uid="{00000000-0005-0000-0000-0000BF190000}"/>
    <cellStyle name="Feeder Field 3 3 11 2" xfId="12849" xr:uid="{00000000-0005-0000-0000-0000C0190000}"/>
    <cellStyle name="Feeder Field 3 3 11 2 2" xfId="12850" xr:uid="{00000000-0005-0000-0000-0000C1190000}"/>
    <cellStyle name="Feeder Field 3 3 11 2 3" xfId="12851" xr:uid="{00000000-0005-0000-0000-0000C2190000}"/>
    <cellStyle name="Feeder Field 3 3 11 2 4" xfId="12852" xr:uid="{00000000-0005-0000-0000-0000C3190000}"/>
    <cellStyle name="Feeder Field 3 3 11 3" xfId="12853" xr:uid="{00000000-0005-0000-0000-0000C4190000}"/>
    <cellStyle name="Feeder Field 3 3 11 4" xfId="12854" xr:uid="{00000000-0005-0000-0000-0000C5190000}"/>
    <cellStyle name="Feeder Field 3 3 12" xfId="1070" xr:uid="{00000000-0005-0000-0000-0000C6190000}"/>
    <cellStyle name="Feeder Field 3 3 12 2" xfId="12855" xr:uid="{00000000-0005-0000-0000-0000C7190000}"/>
    <cellStyle name="Feeder Field 3 3 12 2 2" xfId="12856" xr:uid="{00000000-0005-0000-0000-0000C8190000}"/>
    <cellStyle name="Feeder Field 3 3 12 2 3" xfId="12857" xr:uid="{00000000-0005-0000-0000-0000C9190000}"/>
    <cellStyle name="Feeder Field 3 3 12 2 4" xfId="12858" xr:uid="{00000000-0005-0000-0000-0000CA190000}"/>
    <cellStyle name="Feeder Field 3 3 12 3" xfId="12859" xr:uid="{00000000-0005-0000-0000-0000CB190000}"/>
    <cellStyle name="Feeder Field 3 3 12 4" xfId="12860" xr:uid="{00000000-0005-0000-0000-0000CC190000}"/>
    <cellStyle name="Feeder Field 3 3 13" xfId="1071" xr:uid="{00000000-0005-0000-0000-0000CD190000}"/>
    <cellStyle name="Feeder Field 3 3 13 2" xfId="12861" xr:uid="{00000000-0005-0000-0000-0000CE190000}"/>
    <cellStyle name="Feeder Field 3 3 13 2 2" xfId="12862" xr:uid="{00000000-0005-0000-0000-0000CF190000}"/>
    <cellStyle name="Feeder Field 3 3 13 2 3" xfId="12863" xr:uid="{00000000-0005-0000-0000-0000D0190000}"/>
    <cellStyle name="Feeder Field 3 3 13 2 4" xfId="12864" xr:uid="{00000000-0005-0000-0000-0000D1190000}"/>
    <cellStyle name="Feeder Field 3 3 13 3" xfId="12865" xr:uid="{00000000-0005-0000-0000-0000D2190000}"/>
    <cellStyle name="Feeder Field 3 3 13 4" xfId="12866" xr:uid="{00000000-0005-0000-0000-0000D3190000}"/>
    <cellStyle name="Feeder Field 3 3 14" xfId="1072" xr:uid="{00000000-0005-0000-0000-0000D4190000}"/>
    <cellStyle name="Feeder Field 3 3 14 2" xfId="12867" xr:uid="{00000000-0005-0000-0000-0000D5190000}"/>
    <cellStyle name="Feeder Field 3 3 14 2 2" xfId="12868" xr:uid="{00000000-0005-0000-0000-0000D6190000}"/>
    <cellStyle name="Feeder Field 3 3 14 2 3" xfId="12869" xr:uid="{00000000-0005-0000-0000-0000D7190000}"/>
    <cellStyle name="Feeder Field 3 3 14 2 4" xfId="12870" xr:uid="{00000000-0005-0000-0000-0000D8190000}"/>
    <cellStyle name="Feeder Field 3 3 14 3" xfId="12871" xr:uid="{00000000-0005-0000-0000-0000D9190000}"/>
    <cellStyle name="Feeder Field 3 3 14 4" xfId="12872" xr:uid="{00000000-0005-0000-0000-0000DA190000}"/>
    <cellStyle name="Feeder Field 3 3 15" xfId="1073" xr:uid="{00000000-0005-0000-0000-0000DB190000}"/>
    <cellStyle name="Feeder Field 3 3 15 2" xfId="12873" xr:uid="{00000000-0005-0000-0000-0000DC190000}"/>
    <cellStyle name="Feeder Field 3 3 15 2 2" xfId="12874" xr:uid="{00000000-0005-0000-0000-0000DD190000}"/>
    <cellStyle name="Feeder Field 3 3 15 2 3" xfId="12875" xr:uid="{00000000-0005-0000-0000-0000DE190000}"/>
    <cellStyle name="Feeder Field 3 3 15 2 4" xfId="12876" xr:uid="{00000000-0005-0000-0000-0000DF190000}"/>
    <cellStyle name="Feeder Field 3 3 15 3" xfId="12877" xr:uid="{00000000-0005-0000-0000-0000E0190000}"/>
    <cellStyle name="Feeder Field 3 3 15 4" xfId="12878" xr:uid="{00000000-0005-0000-0000-0000E1190000}"/>
    <cellStyle name="Feeder Field 3 3 16" xfId="1074" xr:uid="{00000000-0005-0000-0000-0000E2190000}"/>
    <cellStyle name="Feeder Field 3 3 16 2" xfId="12879" xr:uid="{00000000-0005-0000-0000-0000E3190000}"/>
    <cellStyle name="Feeder Field 3 3 16 2 2" xfId="12880" xr:uid="{00000000-0005-0000-0000-0000E4190000}"/>
    <cellStyle name="Feeder Field 3 3 16 2 3" xfId="12881" xr:uid="{00000000-0005-0000-0000-0000E5190000}"/>
    <cellStyle name="Feeder Field 3 3 16 2 4" xfId="12882" xr:uid="{00000000-0005-0000-0000-0000E6190000}"/>
    <cellStyle name="Feeder Field 3 3 16 3" xfId="12883" xr:uid="{00000000-0005-0000-0000-0000E7190000}"/>
    <cellStyle name="Feeder Field 3 3 16 4" xfId="12884" xr:uid="{00000000-0005-0000-0000-0000E8190000}"/>
    <cellStyle name="Feeder Field 3 3 17" xfId="1075" xr:uid="{00000000-0005-0000-0000-0000E9190000}"/>
    <cellStyle name="Feeder Field 3 3 17 2" xfId="12885" xr:uid="{00000000-0005-0000-0000-0000EA190000}"/>
    <cellStyle name="Feeder Field 3 3 17 2 2" xfId="12886" xr:uid="{00000000-0005-0000-0000-0000EB190000}"/>
    <cellStyle name="Feeder Field 3 3 17 2 3" xfId="12887" xr:uid="{00000000-0005-0000-0000-0000EC190000}"/>
    <cellStyle name="Feeder Field 3 3 17 2 4" xfId="12888" xr:uid="{00000000-0005-0000-0000-0000ED190000}"/>
    <cellStyle name="Feeder Field 3 3 17 3" xfId="12889" xr:uid="{00000000-0005-0000-0000-0000EE190000}"/>
    <cellStyle name="Feeder Field 3 3 17 4" xfId="12890" xr:uid="{00000000-0005-0000-0000-0000EF190000}"/>
    <cellStyle name="Feeder Field 3 3 18" xfId="1076" xr:uid="{00000000-0005-0000-0000-0000F0190000}"/>
    <cellStyle name="Feeder Field 3 3 18 2" xfId="12891" xr:uid="{00000000-0005-0000-0000-0000F1190000}"/>
    <cellStyle name="Feeder Field 3 3 18 2 2" xfId="12892" xr:uid="{00000000-0005-0000-0000-0000F2190000}"/>
    <cellStyle name="Feeder Field 3 3 18 2 3" xfId="12893" xr:uid="{00000000-0005-0000-0000-0000F3190000}"/>
    <cellStyle name="Feeder Field 3 3 18 2 4" xfId="12894" xr:uid="{00000000-0005-0000-0000-0000F4190000}"/>
    <cellStyle name="Feeder Field 3 3 18 3" xfId="12895" xr:uid="{00000000-0005-0000-0000-0000F5190000}"/>
    <cellStyle name="Feeder Field 3 3 18 4" xfId="12896" xr:uid="{00000000-0005-0000-0000-0000F6190000}"/>
    <cellStyle name="Feeder Field 3 3 19" xfId="1077" xr:uid="{00000000-0005-0000-0000-0000F7190000}"/>
    <cellStyle name="Feeder Field 3 3 19 2" xfId="12897" xr:uid="{00000000-0005-0000-0000-0000F8190000}"/>
    <cellStyle name="Feeder Field 3 3 19 2 2" xfId="12898" xr:uid="{00000000-0005-0000-0000-0000F9190000}"/>
    <cellStyle name="Feeder Field 3 3 19 2 3" xfId="12899" xr:uid="{00000000-0005-0000-0000-0000FA190000}"/>
    <cellStyle name="Feeder Field 3 3 19 2 4" xfId="12900" xr:uid="{00000000-0005-0000-0000-0000FB190000}"/>
    <cellStyle name="Feeder Field 3 3 19 3" xfId="12901" xr:uid="{00000000-0005-0000-0000-0000FC190000}"/>
    <cellStyle name="Feeder Field 3 3 19 4" xfId="12902" xr:uid="{00000000-0005-0000-0000-0000FD190000}"/>
    <cellStyle name="Feeder Field 3 3 2" xfId="1078" xr:uid="{00000000-0005-0000-0000-0000FE190000}"/>
    <cellStyle name="Feeder Field 3 3 2 10" xfId="1079" xr:uid="{00000000-0005-0000-0000-0000FF190000}"/>
    <cellStyle name="Feeder Field 3 3 2 10 2" xfId="12903" xr:uid="{00000000-0005-0000-0000-0000001A0000}"/>
    <cellStyle name="Feeder Field 3 3 2 10 2 2" xfId="12904" xr:uid="{00000000-0005-0000-0000-0000011A0000}"/>
    <cellStyle name="Feeder Field 3 3 2 10 2 3" xfId="12905" xr:uid="{00000000-0005-0000-0000-0000021A0000}"/>
    <cellStyle name="Feeder Field 3 3 2 10 2 4" xfId="12906" xr:uid="{00000000-0005-0000-0000-0000031A0000}"/>
    <cellStyle name="Feeder Field 3 3 2 10 3" xfId="12907" xr:uid="{00000000-0005-0000-0000-0000041A0000}"/>
    <cellStyle name="Feeder Field 3 3 2 10 4" xfId="12908" xr:uid="{00000000-0005-0000-0000-0000051A0000}"/>
    <cellStyle name="Feeder Field 3 3 2 11" xfId="1080" xr:uid="{00000000-0005-0000-0000-0000061A0000}"/>
    <cellStyle name="Feeder Field 3 3 2 11 2" xfId="12909" xr:uid="{00000000-0005-0000-0000-0000071A0000}"/>
    <cellStyle name="Feeder Field 3 3 2 11 2 2" xfId="12910" xr:uid="{00000000-0005-0000-0000-0000081A0000}"/>
    <cellStyle name="Feeder Field 3 3 2 11 2 3" xfId="12911" xr:uid="{00000000-0005-0000-0000-0000091A0000}"/>
    <cellStyle name="Feeder Field 3 3 2 11 2 4" xfId="12912" xr:uid="{00000000-0005-0000-0000-00000A1A0000}"/>
    <cellStyle name="Feeder Field 3 3 2 11 3" xfId="12913" xr:uid="{00000000-0005-0000-0000-00000B1A0000}"/>
    <cellStyle name="Feeder Field 3 3 2 11 4" xfId="12914" xr:uid="{00000000-0005-0000-0000-00000C1A0000}"/>
    <cellStyle name="Feeder Field 3 3 2 12" xfId="1081" xr:uid="{00000000-0005-0000-0000-00000D1A0000}"/>
    <cellStyle name="Feeder Field 3 3 2 12 2" xfId="12915" xr:uid="{00000000-0005-0000-0000-00000E1A0000}"/>
    <cellStyle name="Feeder Field 3 3 2 12 2 2" xfId="12916" xr:uid="{00000000-0005-0000-0000-00000F1A0000}"/>
    <cellStyle name="Feeder Field 3 3 2 12 2 3" xfId="12917" xr:uid="{00000000-0005-0000-0000-0000101A0000}"/>
    <cellStyle name="Feeder Field 3 3 2 12 2 4" xfId="12918" xr:uid="{00000000-0005-0000-0000-0000111A0000}"/>
    <cellStyle name="Feeder Field 3 3 2 12 3" xfId="12919" xr:uid="{00000000-0005-0000-0000-0000121A0000}"/>
    <cellStyle name="Feeder Field 3 3 2 12 4" xfId="12920" xr:uid="{00000000-0005-0000-0000-0000131A0000}"/>
    <cellStyle name="Feeder Field 3 3 2 13" xfId="1082" xr:uid="{00000000-0005-0000-0000-0000141A0000}"/>
    <cellStyle name="Feeder Field 3 3 2 13 2" xfId="12921" xr:uid="{00000000-0005-0000-0000-0000151A0000}"/>
    <cellStyle name="Feeder Field 3 3 2 13 2 2" xfId="12922" xr:uid="{00000000-0005-0000-0000-0000161A0000}"/>
    <cellStyle name="Feeder Field 3 3 2 13 2 3" xfId="12923" xr:uid="{00000000-0005-0000-0000-0000171A0000}"/>
    <cellStyle name="Feeder Field 3 3 2 13 2 4" xfId="12924" xr:uid="{00000000-0005-0000-0000-0000181A0000}"/>
    <cellStyle name="Feeder Field 3 3 2 13 3" xfId="12925" xr:uid="{00000000-0005-0000-0000-0000191A0000}"/>
    <cellStyle name="Feeder Field 3 3 2 13 4" xfId="12926" xr:uid="{00000000-0005-0000-0000-00001A1A0000}"/>
    <cellStyle name="Feeder Field 3 3 2 14" xfId="1083" xr:uid="{00000000-0005-0000-0000-00001B1A0000}"/>
    <cellStyle name="Feeder Field 3 3 2 14 2" xfId="12927" xr:uid="{00000000-0005-0000-0000-00001C1A0000}"/>
    <cellStyle name="Feeder Field 3 3 2 14 2 2" xfId="12928" xr:uid="{00000000-0005-0000-0000-00001D1A0000}"/>
    <cellStyle name="Feeder Field 3 3 2 14 2 3" xfId="12929" xr:uid="{00000000-0005-0000-0000-00001E1A0000}"/>
    <cellStyle name="Feeder Field 3 3 2 14 2 4" xfId="12930" xr:uid="{00000000-0005-0000-0000-00001F1A0000}"/>
    <cellStyle name="Feeder Field 3 3 2 14 3" xfId="12931" xr:uid="{00000000-0005-0000-0000-0000201A0000}"/>
    <cellStyle name="Feeder Field 3 3 2 14 4" xfId="12932" xr:uid="{00000000-0005-0000-0000-0000211A0000}"/>
    <cellStyle name="Feeder Field 3 3 2 15" xfId="1084" xr:uid="{00000000-0005-0000-0000-0000221A0000}"/>
    <cellStyle name="Feeder Field 3 3 2 15 2" xfId="12933" xr:uid="{00000000-0005-0000-0000-0000231A0000}"/>
    <cellStyle name="Feeder Field 3 3 2 15 2 2" xfId="12934" xr:uid="{00000000-0005-0000-0000-0000241A0000}"/>
    <cellStyle name="Feeder Field 3 3 2 15 2 3" xfId="12935" xr:uid="{00000000-0005-0000-0000-0000251A0000}"/>
    <cellStyle name="Feeder Field 3 3 2 15 2 4" xfId="12936" xr:uid="{00000000-0005-0000-0000-0000261A0000}"/>
    <cellStyle name="Feeder Field 3 3 2 15 3" xfId="12937" xr:uid="{00000000-0005-0000-0000-0000271A0000}"/>
    <cellStyle name="Feeder Field 3 3 2 15 4" xfId="12938" xr:uid="{00000000-0005-0000-0000-0000281A0000}"/>
    <cellStyle name="Feeder Field 3 3 2 16" xfId="1085" xr:uid="{00000000-0005-0000-0000-0000291A0000}"/>
    <cellStyle name="Feeder Field 3 3 2 16 2" xfId="12939" xr:uid="{00000000-0005-0000-0000-00002A1A0000}"/>
    <cellStyle name="Feeder Field 3 3 2 16 2 2" xfId="12940" xr:uid="{00000000-0005-0000-0000-00002B1A0000}"/>
    <cellStyle name="Feeder Field 3 3 2 16 2 3" xfId="12941" xr:uid="{00000000-0005-0000-0000-00002C1A0000}"/>
    <cellStyle name="Feeder Field 3 3 2 16 2 4" xfId="12942" xr:uid="{00000000-0005-0000-0000-00002D1A0000}"/>
    <cellStyle name="Feeder Field 3 3 2 16 3" xfId="12943" xr:uid="{00000000-0005-0000-0000-00002E1A0000}"/>
    <cellStyle name="Feeder Field 3 3 2 16 4" xfId="12944" xr:uid="{00000000-0005-0000-0000-00002F1A0000}"/>
    <cellStyle name="Feeder Field 3 3 2 17" xfId="1086" xr:uid="{00000000-0005-0000-0000-0000301A0000}"/>
    <cellStyle name="Feeder Field 3 3 2 17 2" xfId="12945" xr:uid="{00000000-0005-0000-0000-0000311A0000}"/>
    <cellStyle name="Feeder Field 3 3 2 17 2 2" xfId="12946" xr:uid="{00000000-0005-0000-0000-0000321A0000}"/>
    <cellStyle name="Feeder Field 3 3 2 17 2 3" xfId="12947" xr:uid="{00000000-0005-0000-0000-0000331A0000}"/>
    <cellStyle name="Feeder Field 3 3 2 17 2 4" xfId="12948" xr:uid="{00000000-0005-0000-0000-0000341A0000}"/>
    <cellStyle name="Feeder Field 3 3 2 17 3" xfId="12949" xr:uid="{00000000-0005-0000-0000-0000351A0000}"/>
    <cellStyle name="Feeder Field 3 3 2 17 4" xfId="12950" xr:uid="{00000000-0005-0000-0000-0000361A0000}"/>
    <cellStyle name="Feeder Field 3 3 2 18" xfId="1087" xr:uid="{00000000-0005-0000-0000-0000371A0000}"/>
    <cellStyle name="Feeder Field 3 3 2 18 2" xfId="12951" xr:uid="{00000000-0005-0000-0000-0000381A0000}"/>
    <cellStyle name="Feeder Field 3 3 2 18 2 2" xfId="12952" xr:uid="{00000000-0005-0000-0000-0000391A0000}"/>
    <cellStyle name="Feeder Field 3 3 2 18 2 3" xfId="12953" xr:uid="{00000000-0005-0000-0000-00003A1A0000}"/>
    <cellStyle name="Feeder Field 3 3 2 18 2 4" xfId="12954" xr:uid="{00000000-0005-0000-0000-00003B1A0000}"/>
    <cellStyle name="Feeder Field 3 3 2 18 3" xfId="12955" xr:uid="{00000000-0005-0000-0000-00003C1A0000}"/>
    <cellStyle name="Feeder Field 3 3 2 18 4" xfId="12956" xr:uid="{00000000-0005-0000-0000-00003D1A0000}"/>
    <cellStyle name="Feeder Field 3 3 2 19" xfId="1088" xr:uid="{00000000-0005-0000-0000-00003E1A0000}"/>
    <cellStyle name="Feeder Field 3 3 2 19 2" xfId="12957" xr:uid="{00000000-0005-0000-0000-00003F1A0000}"/>
    <cellStyle name="Feeder Field 3 3 2 19 2 2" xfId="12958" xr:uid="{00000000-0005-0000-0000-0000401A0000}"/>
    <cellStyle name="Feeder Field 3 3 2 19 2 3" xfId="12959" xr:uid="{00000000-0005-0000-0000-0000411A0000}"/>
    <cellStyle name="Feeder Field 3 3 2 19 2 4" xfId="12960" xr:uid="{00000000-0005-0000-0000-0000421A0000}"/>
    <cellStyle name="Feeder Field 3 3 2 19 3" xfId="12961" xr:uid="{00000000-0005-0000-0000-0000431A0000}"/>
    <cellStyle name="Feeder Field 3 3 2 19 4" xfId="12962" xr:uid="{00000000-0005-0000-0000-0000441A0000}"/>
    <cellStyle name="Feeder Field 3 3 2 2" xfId="1089" xr:uid="{00000000-0005-0000-0000-0000451A0000}"/>
    <cellStyle name="Feeder Field 3 3 2 2 2" xfId="12963" xr:uid="{00000000-0005-0000-0000-0000461A0000}"/>
    <cellStyle name="Feeder Field 3 3 2 2 2 2" xfId="12964" xr:uid="{00000000-0005-0000-0000-0000471A0000}"/>
    <cellStyle name="Feeder Field 3 3 2 2 2 3" xfId="12965" xr:uid="{00000000-0005-0000-0000-0000481A0000}"/>
    <cellStyle name="Feeder Field 3 3 2 2 2 4" xfId="12966" xr:uid="{00000000-0005-0000-0000-0000491A0000}"/>
    <cellStyle name="Feeder Field 3 3 2 2 3" xfId="12967" xr:uid="{00000000-0005-0000-0000-00004A1A0000}"/>
    <cellStyle name="Feeder Field 3 3 2 2 4" xfId="12968" xr:uid="{00000000-0005-0000-0000-00004B1A0000}"/>
    <cellStyle name="Feeder Field 3 3 2 20" xfId="1090" xr:uid="{00000000-0005-0000-0000-00004C1A0000}"/>
    <cellStyle name="Feeder Field 3 3 2 20 2" xfId="12969" xr:uid="{00000000-0005-0000-0000-00004D1A0000}"/>
    <cellStyle name="Feeder Field 3 3 2 20 2 2" xfId="12970" xr:uid="{00000000-0005-0000-0000-00004E1A0000}"/>
    <cellStyle name="Feeder Field 3 3 2 20 2 3" xfId="12971" xr:uid="{00000000-0005-0000-0000-00004F1A0000}"/>
    <cellStyle name="Feeder Field 3 3 2 20 2 4" xfId="12972" xr:uid="{00000000-0005-0000-0000-0000501A0000}"/>
    <cellStyle name="Feeder Field 3 3 2 20 3" xfId="12973" xr:uid="{00000000-0005-0000-0000-0000511A0000}"/>
    <cellStyle name="Feeder Field 3 3 2 20 4" xfId="12974" xr:uid="{00000000-0005-0000-0000-0000521A0000}"/>
    <cellStyle name="Feeder Field 3 3 2 21" xfId="1091" xr:uid="{00000000-0005-0000-0000-0000531A0000}"/>
    <cellStyle name="Feeder Field 3 3 2 21 2" xfId="12975" xr:uid="{00000000-0005-0000-0000-0000541A0000}"/>
    <cellStyle name="Feeder Field 3 3 2 21 2 2" xfId="12976" xr:uid="{00000000-0005-0000-0000-0000551A0000}"/>
    <cellStyle name="Feeder Field 3 3 2 21 2 3" xfId="12977" xr:uid="{00000000-0005-0000-0000-0000561A0000}"/>
    <cellStyle name="Feeder Field 3 3 2 21 2 4" xfId="12978" xr:uid="{00000000-0005-0000-0000-0000571A0000}"/>
    <cellStyle name="Feeder Field 3 3 2 21 3" xfId="12979" xr:uid="{00000000-0005-0000-0000-0000581A0000}"/>
    <cellStyle name="Feeder Field 3 3 2 21 4" xfId="12980" xr:uid="{00000000-0005-0000-0000-0000591A0000}"/>
    <cellStyle name="Feeder Field 3 3 2 22" xfId="1092" xr:uid="{00000000-0005-0000-0000-00005A1A0000}"/>
    <cellStyle name="Feeder Field 3 3 2 22 2" xfId="12981" xr:uid="{00000000-0005-0000-0000-00005B1A0000}"/>
    <cellStyle name="Feeder Field 3 3 2 22 2 2" xfId="12982" xr:uid="{00000000-0005-0000-0000-00005C1A0000}"/>
    <cellStyle name="Feeder Field 3 3 2 22 2 3" xfId="12983" xr:uid="{00000000-0005-0000-0000-00005D1A0000}"/>
    <cellStyle name="Feeder Field 3 3 2 22 2 4" xfId="12984" xr:uid="{00000000-0005-0000-0000-00005E1A0000}"/>
    <cellStyle name="Feeder Field 3 3 2 22 3" xfId="12985" xr:uid="{00000000-0005-0000-0000-00005F1A0000}"/>
    <cellStyle name="Feeder Field 3 3 2 22 4" xfId="12986" xr:uid="{00000000-0005-0000-0000-0000601A0000}"/>
    <cellStyle name="Feeder Field 3 3 2 23" xfId="1093" xr:uid="{00000000-0005-0000-0000-0000611A0000}"/>
    <cellStyle name="Feeder Field 3 3 2 23 2" xfId="12987" xr:uid="{00000000-0005-0000-0000-0000621A0000}"/>
    <cellStyle name="Feeder Field 3 3 2 23 2 2" xfId="12988" xr:uid="{00000000-0005-0000-0000-0000631A0000}"/>
    <cellStyle name="Feeder Field 3 3 2 23 2 3" xfId="12989" xr:uid="{00000000-0005-0000-0000-0000641A0000}"/>
    <cellStyle name="Feeder Field 3 3 2 23 2 4" xfId="12990" xr:uid="{00000000-0005-0000-0000-0000651A0000}"/>
    <cellStyle name="Feeder Field 3 3 2 23 3" xfId="12991" xr:uid="{00000000-0005-0000-0000-0000661A0000}"/>
    <cellStyle name="Feeder Field 3 3 2 23 4" xfId="12992" xr:uid="{00000000-0005-0000-0000-0000671A0000}"/>
    <cellStyle name="Feeder Field 3 3 2 24" xfId="1094" xr:uid="{00000000-0005-0000-0000-0000681A0000}"/>
    <cellStyle name="Feeder Field 3 3 2 24 2" xfId="12993" xr:uid="{00000000-0005-0000-0000-0000691A0000}"/>
    <cellStyle name="Feeder Field 3 3 2 24 2 2" xfId="12994" xr:uid="{00000000-0005-0000-0000-00006A1A0000}"/>
    <cellStyle name="Feeder Field 3 3 2 24 2 3" xfId="12995" xr:uid="{00000000-0005-0000-0000-00006B1A0000}"/>
    <cellStyle name="Feeder Field 3 3 2 24 2 4" xfId="12996" xr:uid="{00000000-0005-0000-0000-00006C1A0000}"/>
    <cellStyle name="Feeder Field 3 3 2 24 3" xfId="12997" xr:uid="{00000000-0005-0000-0000-00006D1A0000}"/>
    <cellStyle name="Feeder Field 3 3 2 24 4" xfId="12998" xr:uid="{00000000-0005-0000-0000-00006E1A0000}"/>
    <cellStyle name="Feeder Field 3 3 2 25" xfId="1095" xr:uid="{00000000-0005-0000-0000-00006F1A0000}"/>
    <cellStyle name="Feeder Field 3 3 2 25 2" xfId="12999" xr:uid="{00000000-0005-0000-0000-0000701A0000}"/>
    <cellStyle name="Feeder Field 3 3 2 25 2 2" xfId="13000" xr:uid="{00000000-0005-0000-0000-0000711A0000}"/>
    <cellStyle name="Feeder Field 3 3 2 25 2 3" xfId="13001" xr:uid="{00000000-0005-0000-0000-0000721A0000}"/>
    <cellStyle name="Feeder Field 3 3 2 25 2 4" xfId="13002" xr:uid="{00000000-0005-0000-0000-0000731A0000}"/>
    <cellStyle name="Feeder Field 3 3 2 25 3" xfId="13003" xr:uid="{00000000-0005-0000-0000-0000741A0000}"/>
    <cellStyle name="Feeder Field 3 3 2 25 4" xfId="13004" xr:uid="{00000000-0005-0000-0000-0000751A0000}"/>
    <cellStyle name="Feeder Field 3 3 2 26" xfId="1096" xr:uid="{00000000-0005-0000-0000-0000761A0000}"/>
    <cellStyle name="Feeder Field 3 3 2 26 2" xfId="13005" xr:uid="{00000000-0005-0000-0000-0000771A0000}"/>
    <cellStyle name="Feeder Field 3 3 2 26 2 2" xfId="13006" xr:uid="{00000000-0005-0000-0000-0000781A0000}"/>
    <cellStyle name="Feeder Field 3 3 2 26 2 3" xfId="13007" xr:uid="{00000000-0005-0000-0000-0000791A0000}"/>
    <cellStyle name="Feeder Field 3 3 2 26 2 4" xfId="13008" xr:uid="{00000000-0005-0000-0000-00007A1A0000}"/>
    <cellStyle name="Feeder Field 3 3 2 26 3" xfId="13009" xr:uid="{00000000-0005-0000-0000-00007B1A0000}"/>
    <cellStyle name="Feeder Field 3 3 2 26 4" xfId="13010" xr:uid="{00000000-0005-0000-0000-00007C1A0000}"/>
    <cellStyle name="Feeder Field 3 3 2 27" xfId="1097" xr:uid="{00000000-0005-0000-0000-00007D1A0000}"/>
    <cellStyle name="Feeder Field 3 3 2 27 2" xfId="13011" xr:uid="{00000000-0005-0000-0000-00007E1A0000}"/>
    <cellStyle name="Feeder Field 3 3 2 27 2 2" xfId="13012" xr:uid="{00000000-0005-0000-0000-00007F1A0000}"/>
    <cellStyle name="Feeder Field 3 3 2 27 2 3" xfId="13013" xr:uid="{00000000-0005-0000-0000-0000801A0000}"/>
    <cellStyle name="Feeder Field 3 3 2 27 2 4" xfId="13014" xr:uid="{00000000-0005-0000-0000-0000811A0000}"/>
    <cellStyle name="Feeder Field 3 3 2 27 3" xfId="13015" xr:uid="{00000000-0005-0000-0000-0000821A0000}"/>
    <cellStyle name="Feeder Field 3 3 2 27 4" xfId="13016" xr:uid="{00000000-0005-0000-0000-0000831A0000}"/>
    <cellStyle name="Feeder Field 3 3 2 28" xfId="1098" xr:uid="{00000000-0005-0000-0000-0000841A0000}"/>
    <cellStyle name="Feeder Field 3 3 2 28 2" xfId="13017" xr:uid="{00000000-0005-0000-0000-0000851A0000}"/>
    <cellStyle name="Feeder Field 3 3 2 28 2 2" xfId="13018" xr:uid="{00000000-0005-0000-0000-0000861A0000}"/>
    <cellStyle name="Feeder Field 3 3 2 28 2 3" xfId="13019" xr:uid="{00000000-0005-0000-0000-0000871A0000}"/>
    <cellStyle name="Feeder Field 3 3 2 28 2 4" xfId="13020" xr:uid="{00000000-0005-0000-0000-0000881A0000}"/>
    <cellStyle name="Feeder Field 3 3 2 28 3" xfId="13021" xr:uid="{00000000-0005-0000-0000-0000891A0000}"/>
    <cellStyle name="Feeder Field 3 3 2 28 4" xfId="13022" xr:uid="{00000000-0005-0000-0000-00008A1A0000}"/>
    <cellStyle name="Feeder Field 3 3 2 29" xfId="1099" xr:uid="{00000000-0005-0000-0000-00008B1A0000}"/>
    <cellStyle name="Feeder Field 3 3 2 29 2" xfId="13023" xr:uid="{00000000-0005-0000-0000-00008C1A0000}"/>
    <cellStyle name="Feeder Field 3 3 2 29 2 2" xfId="13024" xr:uid="{00000000-0005-0000-0000-00008D1A0000}"/>
    <cellStyle name="Feeder Field 3 3 2 29 2 3" xfId="13025" xr:uid="{00000000-0005-0000-0000-00008E1A0000}"/>
    <cellStyle name="Feeder Field 3 3 2 29 2 4" xfId="13026" xr:uid="{00000000-0005-0000-0000-00008F1A0000}"/>
    <cellStyle name="Feeder Field 3 3 2 29 3" xfId="13027" xr:uid="{00000000-0005-0000-0000-0000901A0000}"/>
    <cellStyle name="Feeder Field 3 3 2 29 4" xfId="13028" xr:uid="{00000000-0005-0000-0000-0000911A0000}"/>
    <cellStyle name="Feeder Field 3 3 2 3" xfId="1100" xr:uid="{00000000-0005-0000-0000-0000921A0000}"/>
    <cellStyle name="Feeder Field 3 3 2 3 2" xfId="13029" xr:uid="{00000000-0005-0000-0000-0000931A0000}"/>
    <cellStyle name="Feeder Field 3 3 2 3 2 2" xfId="13030" xr:uid="{00000000-0005-0000-0000-0000941A0000}"/>
    <cellStyle name="Feeder Field 3 3 2 3 2 3" xfId="13031" xr:uid="{00000000-0005-0000-0000-0000951A0000}"/>
    <cellStyle name="Feeder Field 3 3 2 3 2 4" xfId="13032" xr:uid="{00000000-0005-0000-0000-0000961A0000}"/>
    <cellStyle name="Feeder Field 3 3 2 3 3" xfId="13033" xr:uid="{00000000-0005-0000-0000-0000971A0000}"/>
    <cellStyle name="Feeder Field 3 3 2 3 4" xfId="13034" xr:uid="{00000000-0005-0000-0000-0000981A0000}"/>
    <cellStyle name="Feeder Field 3 3 2 30" xfId="1101" xr:uid="{00000000-0005-0000-0000-0000991A0000}"/>
    <cellStyle name="Feeder Field 3 3 2 30 2" xfId="13035" xr:uid="{00000000-0005-0000-0000-00009A1A0000}"/>
    <cellStyle name="Feeder Field 3 3 2 30 2 2" xfId="13036" xr:uid="{00000000-0005-0000-0000-00009B1A0000}"/>
    <cellStyle name="Feeder Field 3 3 2 30 2 3" xfId="13037" xr:uid="{00000000-0005-0000-0000-00009C1A0000}"/>
    <cellStyle name="Feeder Field 3 3 2 30 2 4" xfId="13038" xr:uid="{00000000-0005-0000-0000-00009D1A0000}"/>
    <cellStyle name="Feeder Field 3 3 2 30 3" xfId="13039" xr:uid="{00000000-0005-0000-0000-00009E1A0000}"/>
    <cellStyle name="Feeder Field 3 3 2 30 4" xfId="13040" xr:uid="{00000000-0005-0000-0000-00009F1A0000}"/>
    <cellStyle name="Feeder Field 3 3 2 31" xfId="1102" xr:uid="{00000000-0005-0000-0000-0000A01A0000}"/>
    <cellStyle name="Feeder Field 3 3 2 31 2" xfId="13041" xr:uid="{00000000-0005-0000-0000-0000A11A0000}"/>
    <cellStyle name="Feeder Field 3 3 2 31 2 2" xfId="13042" xr:uid="{00000000-0005-0000-0000-0000A21A0000}"/>
    <cellStyle name="Feeder Field 3 3 2 31 2 3" xfId="13043" xr:uid="{00000000-0005-0000-0000-0000A31A0000}"/>
    <cellStyle name="Feeder Field 3 3 2 31 2 4" xfId="13044" xr:uid="{00000000-0005-0000-0000-0000A41A0000}"/>
    <cellStyle name="Feeder Field 3 3 2 31 3" xfId="13045" xr:uid="{00000000-0005-0000-0000-0000A51A0000}"/>
    <cellStyle name="Feeder Field 3 3 2 31 4" xfId="13046" xr:uid="{00000000-0005-0000-0000-0000A61A0000}"/>
    <cellStyle name="Feeder Field 3 3 2 32" xfId="1103" xr:uid="{00000000-0005-0000-0000-0000A71A0000}"/>
    <cellStyle name="Feeder Field 3 3 2 32 2" xfId="13047" xr:uid="{00000000-0005-0000-0000-0000A81A0000}"/>
    <cellStyle name="Feeder Field 3 3 2 32 2 2" xfId="13048" xr:uid="{00000000-0005-0000-0000-0000A91A0000}"/>
    <cellStyle name="Feeder Field 3 3 2 32 2 3" xfId="13049" xr:uid="{00000000-0005-0000-0000-0000AA1A0000}"/>
    <cellStyle name="Feeder Field 3 3 2 32 2 4" xfId="13050" xr:uid="{00000000-0005-0000-0000-0000AB1A0000}"/>
    <cellStyle name="Feeder Field 3 3 2 32 3" xfId="13051" xr:uid="{00000000-0005-0000-0000-0000AC1A0000}"/>
    <cellStyle name="Feeder Field 3 3 2 32 4" xfId="13052" xr:uid="{00000000-0005-0000-0000-0000AD1A0000}"/>
    <cellStyle name="Feeder Field 3 3 2 33" xfId="1104" xr:uid="{00000000-0005-0000-0000-0000AE1A0000}"/>
    <cellStyle name="Feeder Field 3 3 2 33 2" xfId="13053" xr:uid="{00000000-0005-0000-0000-0000AF1A0000}"/>
    <cellStyle name="Feeder Field 3 3 2 33 2 2" xfId="13054" xr:uid="{00000000-0005-0000-0000-0000B01A0000}"/>
    <cellStyle name="Feeder Field 3 3 2 33 2 3" xfId="13055" xr:uid="{00000000-0005-0000-0000-0000B11A0000}"/>
    <cellStyle name="Feeder Field 3 3 2 33 2 4" xfId="13056" xr:uid="{00000000-0005-0000-0000-0000B21A0000}"/>
    <cellStyle name="Feeder Field 3 3 2 33 3" xfId="13057" xr:uid="{00000000-0005-0000-0000-0000B31A0000}"/>
    <cellStyle name="Feeder Field 3 3 2 33 4" xfId="13058" xr:uid="{00000000-0005-0000-0000-0000B41A0000}"/>
    <cellStyle name="Feeder Field 3 3 2 34" xfId="1105" xr:uid="{00000000-0005-0000-0000-0000B51A0000}"/>
    <cellStyle name="Feeder Field 3 3 2 34 2" xfId="13059" xr:uid="{00000000-0005-0000-0000-0000B61A0000}"/>
    <cellStyle name="Feeder Field 3 3 2 34 2 2" xfId="13060" xr:uid="{00000000-0005-0000-0000-0000B71A0000}"/>
    <cellStyle name="Feeder Field 3 3 2 34 2 3" xfId="13061" xr:uid="{00000000-0005-0000-0000-0000B81A0000}"/>
    <cellStyle name="Feeder Field 3 3 2 34 2 4" xfId="13062" xr:uid="{00000000-0005-0000-0000-0000B91A0000}"/>
    <cellStyle name="Feeder Field 3 3 2 34 3" xfId="13063" xr:uid="{00000000-0005-0000-0000-0000BA1A0000}"/>
    <cellStyle name="Feeder Field 3 3 2 34 4" xfId="13064" xr:uid="{00000000-0005-0000-0000-0000BB1A0000}"/>
    <cellStyle name="Feeder Field 3 3 2 35" xfId="1106" xr:uid="{00000000-0005-0000-0000-0000BC1A0000}"/>
    <cellStyle name="Feeder Field 3 3 2 35 2" xfId="13065" xr:uid="{00000000-0005-0000-0000-0000BD1A0000}"/>
    <cellStyle name="Feeder Field 3 3 2 35 2 2" xfId="13066" xr:uid="{00000000-0005-0000-0000-0000BE1A0000}"/>
    <cellStyle name="Feeder Field 3 3 2 35 2 3" xfId="13067" xr:uid="{00000000-0005-0000-0000-0000BF1A0000}"/>
    <cellStyle name="Feeder Field 3 3 2 35 2 4" xfId="13068" xr:uid="{00000000-0005-0000-0000-0000C01A0000}"/>
    <cellStyle name="Feeder Field 3 3 2 35 3" xfId="13069" xr:uid="{00000000-0005-0000-0000-0000C11A0000}"/>
    <cellStyle name="Feeder Field 3 3 2 35 4" xfId="13070" xr:uid="{00000000-0005-0000-0000-0000C21A0000}"/>
    <cellStyle name="Feeder Field 3 3 2 36" xfId="1107" xr:uid="{00000000-0005-0000-0000-0000C31A0000}"/>
    <cellStyle name="Feeder Field 3 3 2 36 2" xfId="13071" xr:uid="{00000000-0005-0000-0000-0000C41A0000}"/>
    <cellStyle name="Feeder Field 3 3 2 36 2 2" xfId="13072" xr:uid="{00000000-0005-0000-0000-0000C51A0000}"/>
    <cellStyle name="Feeder Field 3 3 2 36 2 3" xfId="13073" xr:uid="{00000000-0005-0000-0000-0000C61A0000}"/>
    <cellStyle name="Feeder Field 3 3 2 36 2 4" xfId="13074" xr:uid="{00000000-0005-0000-0000-0000C71A0000}"/>
    <cellStyle name="Feeder Field 3 3 2 36 3" xfId="13075" xr:uid="{00000000-0005-0000-0000-0000C81A0000}"/>
    <cellStyle name="Feeder Field 3 3 2 36 4" xfId="13076" xr:uid="{00000000-0005-0000-0000-0000C91A0000}"/>
    <cellStyle name="Feeder Field 3 3 2 37" xfId="1108" xr:uid="{00000000-0005-0000-0000-0000CA1A0000}"/>
    <cellStyle name="Feeder Field 3 3 2 37 2" xfId="13077" xr:uid="{00000000-0005-0000-0000-0000CB1A0000}"/>
    <cellStyle name="Feeder Field 3 3 2 37 2 2" xfId="13078" xr:uid="{00000000-0005-0000-0000-0000CC1A0000}"/>
    <cellStyle name="Feeder Field 3 3 2 37 2 3" xfId="13079" xr:uid="{00000000-0005-0000-0000-0000CD1A0000}"/>
    <cellStyle name="Feeder Field 3 3 2 37 2 4" xfId="13080" xr:uid="{00000000-0005-0000-0000-0000CE1A0000}"/>
    <cellStyle name="Feeder Field 3 3 2 37 3" xfId="13081" xr:uid="{00000000-0005-0000-0000-0000CF1A0000}"/>
    <cellStyle name="Feeder Field 3 3 2 37 4" xfId="13082" xr:uid="{00000000-0005-0000-0000-0000D01A0000}"/>
    <cellStyle name="Feeder Field 3 3 2 38" xfId="1109" xr:uid="{00000000-0005-0000-0000-0000D11A0000}"/>
    <cellStyle name="Feeder Field 3 3 2 38 2" xfId="13083" xr:uid="{00000000-0005-0000-0000-0000D21A0000}"/>
    <cellStyle name="Feeder Field 3 3 2 38 2 2" xfId="13084" xr:uid="{00000000-0005-0000-0000-0000D31A0000}"/>
    <cellStyle name="Feeder Field 3 3 2 38 2 3" xfId="13085" xr:uid="{00000000-0005-0000-0000-0000D41A0000}"/>
    <cellStyle name="Feeder Field 3 3 2 38 2 4" xfId="13086" xr:uid="{00000000-0005-0000-0000-0000D51A0000}"/>
    <cellStyle name="Feeder Field 3 3 2 38 3" xfId="13087" xr:uid="{00000000-0005-0000-0000-0000D61A0000}"/>
    <cellStyle name="Feeder Field 3 3 2 38 4" xfId="13088" xr:uid="{00000000-0005-0000-0000-0000D71A0000}"/>
    <cellStyle name="Feeder Field 3 3 2 39" xfId="1110" xr:uid="{00000000-0005-0000-0000-0000D81A0000}"/>
    <cellStyle name="Feeder Field 3 3 2 39 2" xfId="13089" xr:uid="{00000000-0005-0000-0000-0000D91A0000}"/>
    <cellStyle name="Feeder Field 3 3 2 39 2 2" xfId="13090" xr:uid="{00000000-0005-0000-0000-0000DA1A0000}"/>
    <cellStyle name="Feeder Field 3 3 2 39 2 3" xfId="13091" xr:uid="{00000000-0005-0000-0000-0000DB1A0000}"/>
    <cellStyle name="Feeder Field 3 3 2 39 2 4" xfId="13092" xr:uid="{00000000-0005-0000-0000-0000DC1A0000}"/>
    <cellStyle name="Feeder Field 3 3 2 39 3" xfId="13093" xr:uid="{00000000-0005-0000-0000-0000DD1A0000}"/>
    <cellStyle name="Feeder Field 3 3 2 39 4" xfId="13094" xr:uid="{00000000-0005-0000-0000-0000DE1A0000}"/>
    <cellStyle name="Feeder Field 3 3 2 4" xfId="1111" xr:uid="{00000000-0005-0000-0000-0000DF1A0000}"/>
    <cellStyle name="Feeder Field 3 3 2 4 2" xfId="13095" xr:uid="{00000000-0005-0000-0000-0000E01A0000}"/>
    <cellStyle name="Feeder Field 3 3 2 4 2 2" xfId="13096" xr:uid="{00000000-0005-0000-0000-0000E11A0000}"/>
    <cellStyle name="Feeder Field 3 3 2 4 2 3" xfId="13097" xr:uid="{00000000-0005-0000-0000-0000E21A0000}"/>
    <cellStyle name="Feeder Field 3 3 2 4 2 4" xfId="13098" xr:uid="{00000000-0005-0000-0000-0000E31A0000}"/>
    <cellStyle name="Feeder Field 3 3 2 4 3" xfId="13099" xr:uid="{00000000-0005-0000-0000-0000E41A0000}"/>
    <cellStyle name="Feeder Field 3 3 2 4 4" xfId="13100" xr:uid="{00000000-0005-0000-0000-0000E51A0000}"/>
    <cellStyle name="Feeder Field 3 3 2 40" xfId="1112" xr:uid="{00000000-0005-0000-0000-0000E61A0000}"/>
    <cellStyle name="Feeder Field 3 3 2 40 2" xfId="13101" xr:uid="{00000000-0005-0000-0000-0000E71A0000}"/>
    <cellStyle name="Feeder Field 3 3 2 40 2 2" xfId="13102" xr:uid="{00000000-0005-0000-0000-0000E81A0000}"/>
    <cellStyle name="Feeder Field 3 3 2 40 2 3" xfId="13103" xr:uid="{00000000-0005-0000-0000-0000E91A0000}"/>
    <cellStyle name="Feeder Field 3 3 2 40 2 4" xfId="13104" xr:uid="{00000000-0005-0000-0000-0000EA1A0000}"/>
    <cellStyle name="Feeder Field 3 3 2 40 3" xfId="13105" xr:uid="{00000000-0005-0000-0000-0000EB1A0000}"/>
    <cellStyle name="Feeder Field 3 3 2 40 4" xfId="13106" xr:uid="{00000000-0005-0000-0000-0000EC1A0000}"/>
    <cellStyle name="Feeder Field 3 3 2 41" xfId="1113" xr:uid="{00000000-0005-0000-0000-0000ED1A0000}"/>
    <cellStyle name="Feeder Field 3 3 2 41 2" xfId="13107" xr:uid="{00000000-0005-0000-0000-0000EE1A0000}"/>
    <cellStyle name="Feeder Field 3 3 2 41 2 2" xfId="13108" xr:uid="{00000000-0005-0000-0000-0000EF1A0000}"/>
    <cellStyle name="Feeder Field 3 3 2 41 2 3" xfId="13109" xr:uid="{00000000-0005-0000-0000-0000F01A0000}"/>
    <cellStyle name="Feeder Field 3 3 2 41 2 4" xfId="13110" xr:uid="{00000000-0005-0000-0000-0000F11A0000}"/>
    <cellStyle name="Feeder Field 3 3 2 41 3" xfId="13111" xr:uid="{00000000-0005-0000-0000-0000F21A0000}"/>
    <cellStyle name="Feeder Field 3 3 2 41 4" xfId="13112" xr:uid="{00000000-0005-0000-0000-0000F31A0000}"/>
    <cellStyle name="Feeder Field 3 3 2 42" xfId="1114" xr:uid="{00000000-0005-0000-0000-0000F41A0000}"/>
    <cellStyle name="Feeder Field 3 3 2 42 2" xfId="13113" xr:uid="{00000000-0005-0000-0000-0000F51A0000}"/>
    <cellStyle name="Feeder Field 3 3 2 42 2 2" xfId="13114" xr:uid="{00000000-0005-0000-0000-0000F61A0000}"/>
    <cellStyle name="Feeder Field 3 3 2 42 2 3" xfId="13115" xr:uid="{00000000-0005-0000-0000-0000F71A0000}"/>
    <cellStyle name="Feeder Field 3 3 2 42 2 4" xfId="13116" xr:uid="{00000000-0005-0000-0000-0000F81A0000}"/>
    <cellStyle name="Feeder Field 3 3 2 42 3" xfId="13117" xr:uid="{00000000-0005-0000-0000-0000F91A0000}"/>
    <cellStyle name="Feeder Field 3 3 2 42 4" xfId="13118" xr:uid="{00000000-0005-0000-0000-0000FA1A0000}"/>
    <cellStyle name="Feeder Field 3 3 2 43" xfId="1115" xr:uid="{00000000-0005-0000-0000-0000FB1A0000}"/>
    <cellStyle name="Feeder Field 3 3 2 43 2" xfId="13119" xr:uid="{00000000-0005-0000-0000-0000FC1A0000}"/>
    <cellStyle name="Feeder Field 3 3 2 43 2 2" xfId="13120" xr:uid="{00000000-0005-0000-0000-0000FD1A0000}"/>
    <cellStyle name="Feeder Field 3 3 2 43 2 3" xfId="13121" xr:uid="{00000000-0005-0000-0000-0000FE1A0000}"/>
    <cellStyle name="Feeder Field 3 3 2 43 2 4" xfId="13122" xr:uid="{00000000-0005-0000-0000-0000FF1A0000}"/>
    <cellStyle name="Feeder Field 3 3 2 43 3" xfId="13123" xr:uid="{00000000-0005-0000-0000-0000001B0000}"/>
    <cellStyle name="Feeder Field 3 3 2 43 4" xfId="13124" xr:uid="{00000000-0005-0000-0000-0000011B0000}"/>
    <cellStyle name="Feeder Field 3 3 2 44" xfId="1116" xr:uid="{00000000-0005-0000-0000-0000021B0000}"/>
    <cellStyle name="Feeder Field 3 3 2 44 2" xfId="13125" xr:uid="{00000000-0005-0000-0000-0000031B0000}"/>
    <cellStyle name="Feeder Field 3 3 2 44 2 2" xfId="13126" xr:uid="{00000000-0005-0000-0000-0000041B0000}"/>
    <cellStyle name="Feeder Field 3 3 2 44 2 3" xfId="13127" xr:uid="{00000000-0005-0000-0000-0000051B0000}"/>
    <cellStyle name="Feeder Field 3 3 2 44 2 4" xfId="13128" xr:uid="{00000000-0005-0000-0000-0000061B0000}"/>
    <cellStyle name="Feeder Field 3 3 2 44 3" xfId="13129" xr:uid="{00000000-0005-0000-0000-0000071B0000}"/>
    <cellStyle name="Feeder Field 3 3 2 44 4" xfId="13130" xr:uid="{00000000-0005-0000-0000-0000081B0000}"/>
    <cellStyle name="Feeder Field 3 3 2 45" xfId="13131" xr:uid="{00000000-0005-0000-0000-0000091B0000}"/>
    <cellStyle name="Feeder Field 3 3 2 45 2" xfId="13132" xr:uid="{00000000-0005-0000-0000-00000A1B0000}"/>
    <cellStyle name="Feeder Field 3 3 2 45 3" xfId="13133" xr:uid="{00000000-0005-0000-0000-00000B1B0000}"/>
    <cellStyle name="Feeder Field 3 3 2 45 4" xfId="13134" xr:uid="{00000000-0005-0000-0000-00000C1B0000}"/>
    <cellStyle name="Feeder Field 3 3 2 46" xfId="13135" xr:uid="{00000000-0005-0000-0000-00000D1B0000}"/>
    <cellStyle name="Feeder Field 3 3 2 46 2" xfId="13136" xr:uid="{00000000-0005-0000-0000-00000E1B0000}"/>
    <cellStyle name="Feeder Field 3 3 2 46 3" xfId="13137" xr:uid="{00000000-0005-0000-0000-00000F1B0000}"/>
    <cellStyle name="Feeder Field 3 3 2 46 4" xfId="13138" xr:uid="{00000000-0005-0000-0000-0000101B0000}"/>
    <cellStyle name="Feeder Field 3 3 2 47" xfId="13139" xr:uid="{00000000-0005-0000-0000-0000111B0000}"/>
    <cellStyle name="Feeder Field 3 3 2 48" xfId="13140" xr:uid="{00000000-0005-0000-0000-0000121B0000}"/>
    <cellStyle name="Feeder Field 3 3 2 5" xfId="1117" xr:uid="{00000000-0005-0000-0000-0000131B0000}"/>
    <cellStyle name="Feeder Field 3 3 2 5 2" xfId="13141" xr:uid="{00000000-0005-0000-0000-0000141B0000}"/>
    <cellStyle name="Feeder Field 3 3 2 5 2 2" xfId="13142" xr:uid="{00000000-0005-0000-0000-0000151B0000}"/>
    <cellStyle name="Feeder Field 3 3 2 5 2 3" xfId="13143" xr:uid="{00000000-0005-0000-0000-0000161B0000}"/>
    <cellStyle name="Feeder Field 3 3 2 5 2 4" xfId="13144" xr:uid="{00000000-0005-0000-0000-0000171B0000}"/>
    <cellStyle name="Feeder Field 3 3 2 5 3" xfId="13145" xr:uid="{00000000-0005-0000-0000-0000181B0000}"/>
    <cellStyle name="Feeder Field 3 3 2 5 4" xfId="13146" xr:uid="{00000000-0005-0000-0000-0000191B0000}"/>
    <cellStyle name="Feeder Field 3 3 2 6" xfId="1118" xr:uid="{00000000-0005-0000-0000-00001A1B0000}"/>
    <cellStyle name="Feeder Field 3 3 2 6 2" xfId="13147" xr:uid="{00000000-0005-0000-0000-00001B1B0000}"/>
    <cellStyle name="Feeder Field 3 3 2 6 2 2" xfId="13148" xr:uid="{00000000-0005-0000-0000-00001C1B0000}"/>
    <cellStyle name="Feeder Field 3 3 2 6 2 3" xfId="13149" xr:uid="{00000000-0005-0000-0000-00001D1B0000}"/>
    <cellStyle name="Feeder Field 3 3 2 6 2 4" xfId="13150" xr:uid="{00000000-0005-0000-0000-00001E1B0000}"/>
    <cellStyle name="Feeder Field 3 3 2 6 3" xfId="13151" xr:uid="{00000000-0005-0000-0000-00001F1B0000}"/>
    <cellStyle name="Feeder Field 3 3 2 6 4" xfId="13152" xr:uid="{00000000-0005-0000-0000-0000201B0000}"/>
    <cellStyle name="Feeder Field 3 3 2 7" xfId="1119" xr:uid="{00000000-0005-0000-0000-0000211B0000}"/>
    <cellStyle name="Feeder Field 3 3 2 7 2" xfId="13153" xr:uid="{00000000-0005-0000-0000-0000221B0000}"/>
    <cellStyle name="Feeder Field 3 3 2 7 2 2" xfId="13154" xr:uid="{00000000-0005-0000-0000-0000231B0000}"/>
    <cellStyle name="Feeder Field 3 3 2 7 2 3" xfId="13155" xr:uid="{00000000-0005-0000-0000-0000241B0000}"/>
    <cellStyle name="Feeder Field 3 3 2 7 2 4" xfId="13156" xr:uid="{00000000-0005-0000-0000-0000251B0000}"/>
    <cellStyle name="Feeder Field 3 3 2 7 3" xfId="13157" xr:uid="{00000000-0005-0000-0000-0000261B0000}"/>
    <cellStyle name="Feeder Field 3 3 2 7 4" xfId="13158" xr:uid="{00000000-0005-0000-0000-0000271B0000}"/>
    <cellStyle name="Feeder Field 3 3 2 8" xfId="1120" xr:uid="{00000000-0005-0000-0000-0000281B0000}"/>
    <cellStyle name="Feeder Field 3 3 2 8 2" xfId="13159" xr:uid="{00000000-0005-0000-0000-0000291B0000}"/>
    <cellStyle name="Feeder Field 3 3 2 8 2 2" xfId="13160" xr:uid="{00000000-0005-0000-0000-00002A1B0000}"/>
    <cellStyle name="Feeder Field 3 3 2 8 2 3" xfId="13161" xr:uid="{00000000-0005-0000-0000-00002B1B0000}"/>
    <cellStyle name="Feeder Field 3 3 2 8 2 4" xfId="13162" xr:uid="{00000000-0005-0000-0000-00002C1B0000}"/>
    <cellStyle name="Feeder Field 3 3 2 8 3" xfId="13163" xr:uid="{00000000-0005-0000-0000-00002D1B0000}"/>
    <cellStyle name="Feeder Field 3 3 2 8 4" xfId="13164" xr:uid="{00000000-0005-0000-0000-00002E1B0000}"/>
    <cellStyle name="Feeder Field 3 3 2 9" xfId="1121" xr:uid="{00000000-0005-0000-0000-00002F1B0000}"/>
    <cellStyle name="Feeder Field 3 3 2 9 2" xfId="13165" xr:uid="{00000000-0005-0000-0000-0000301B0000}"/>
    <cellStyle name="Feeder Field 3 3 2 9 2 2" xfId="13166" xr:uid="{00000000-0005-0000-0000-0000311B0000}"/>
    <cellStyle name="Feeder Field 3 3 2 9 2 3" xfId="13167" xr:uid="{00000000-0005-0000-0000-0000321B0000}"/>
    <cellStyle name="Feeder Field 3 3 2 9 2 4" xfId="13168" xr:uid="{00000000-0005-0000-0000-0000331B0000}"/>
    <cellStyle name="Feeder Field 3 3 2 9 3" xfId="13169" xr:uid="{00000000-0005-0000-0000-0000341B0000}"/>
    <cellStyle name="Feeder Field 3 3 2 9 4" xfId="13170" xr:uid="{00000000-0005-0000-0000-0000351B0000}"/>
    <cellStyle name="Feeder Field 3 3 20" xfId="1122" xr:uid="{00000000-0005-0000-0000-0000361B0000}"/>
    <cellStyle name="Feeder Field 3 3 20 2" xfId="13171" xr:uid="{00000000-0005-0000-0000-0000371B0000}"/>
    <cellStyle name="Feeder Field 3 3 20 2 2" xfId="13172" xr:uid="{00000000-0005-0000-0000-0000381B0000}"/>
    <cellStyle name="Feeder Field 3 3 20 2 3" xfId="13173" xr:uid="{00000000-0005-0000-0000-0000391B0000}"/>
    <cellStyle name="Feeder Field 3 3 20 2 4" xfId="13174" xr:uid="{00000000-0005-0000-0000-00003A1B0000}"/>
    <cellStyle name="Feeder Field 3 3 20 3" xfId="13175" xr:uid="{00000000-0005-0000-0000-00003B1B0000}"/>
    <cellStyle name="Feeder Field 3 3 20 4" xfId="13176" xr:uid="{00000000-0005-0000-0000-00003C1B0000}"/>
    <cellStyle name="Feeder Field 3 3 21" xfId="1123" xr:uid="{00000000-0005-0000-0000-00003D1B0000}"/>
    <cellStyle name="Feeder Field 3 3 21 2" xfId="13177" xr:uid="{00000000-0005-0000-0000-00003E1B0000}"/>
    <cellStyle name="Feeder Field 3 3 21 2 2" xfId="13178" xr:uid="{00000000-0005-0000-0000-00003F1B0000}"/>
    <cellStyle name="Feeder Field 3 3 21 2 3" xfId="13179" xr:uid="{00000000-0005-0000-0000-0000401B0000}"/>
    <cellStyle name="Feeder Field 3 3 21 2 4" xfId="13180" xr:uid="{00000000-0005-0000-0000-0000411B0000}"/>
    <cellStyle name="Feeder Field 3 3 21 3" xfId="13181" xr:uid="{00000000-0005-0000-0000-0000421B0000}"/>
    <cellStyle name="Feeder Field 3 3 21 4" xfId="13182" xr:uid="{00000000-0005-0000-0000-0000431B0000}"/>
    <cellStyle name="Feeder Field 3 3 22" xfId="1124" xr:uid="{00000000-0005-0000-0000-0000441B0000}"/>
    <cellStyle name="Feeder Field 3 3 22 2" xfId="13183" xr:uid="{00000000-0005-0000-0000-0000451B0000}"/>
    <cellStyle name="Feeder Field 3 3 22 2 2" xfId="13184" xr:uid="{00000000-0005-0000-0000-0000461B0000}"/>
    <cellStyle name="Feeder Field 3 3 22 2 3" xfId="13185" xr:uid="{00000000-0005-0000-0000-0000471B0000}"/>
    <cellStyle name="Feeder Field 3 3 22 2 4" xfId="13186" xr:uid="{00000000-0005-0000-0000-0000481B0000}"/>
    <cellStyle name="Feeder Field 3 3 22 3" xfId="13187" xr:uid="{00000000-0005-0000-0000-0000491B0000}"/>
    <cellStyle name="Feeder Field 3 3 22 4" xfId="13188" xr:uid="{00000000-0005-0000-0000-00004A1B0000}"/>
    <cellStyle name="Feeder Field 3 3 23" xfId="1125" xr:uid="{00000000-0005-0000-0000-00004B1B0000}"/>
    <cellStyle name="Feeder Field 3 3 23 2" xfId="13189" xr:uid="{00000000-0005-0000-0000-00004C1B0000}"/>
    <cellStyle name="Feeder Field 3 3 23 2 2" xfId="13190" xr:uid="{00000000-0005-0000-0000-00004D1B0000}"/>
    <cellStyle name="Feeder Field 3 3 23 2 3" xfId="13191" xr:uid="{00000000-0005-0000-0000-00004E1B0000}"/>
    <cellStyle name="Feeder Field 3 3 23 2 4" xfId="13192" xr:uid="{00000000-0005-0000-0000-00004F1B0000}"/>
    <cellStyle name="Feeder Field 3 3 23 3" xfId="13193" xr:uid="{00000000-0005-0000-0000-0000501B0000}"/>
    <cellStyle name="Feeder Field 3 3 23 4" xfId="13194" xr:uid="{00000000-0005-0000-0000-0000511B0000}"/>
    <cellStyle name="Feeder Field 3 3 24" xfId="1126" xr:uid="{00000000-0005-0000-0000-0000521B0000}"/>
    <cellStyle name="Feeder Field 3 3 24 2" xfId="13195" xr:uid="{00000000-0005-0000-0000-0000531B0000}"/>
    <cellStyle name="Feeder Field 3 3 24 2 2" xfId="13196" xr:uid="{00000000-0005-0000-0000-0000541B0000}"/>
    <cellStyle name="Feeder Field 3 3 24 2 3" xfId="13197" xr:uid="{00000000-0005-0000-0000-0000551B0000}"/>
    <cellStyle name="Feeder Field 3 3 24 2 4" xfId="13198" xr:uid="{00000000-0005-0000-0000-0000561B0000}"/>
    <cellStyle name="Feeder Field 3 3 24 3" xfId="13199" xr:uid="{00000000-0005-0000-0000-0000571B0000}"/>
    <cellStyle name="Feeder Field 3 3 24 4" xfId="13200" xr:uid="{00000000-0005-0000-0000-0000581B0000}"/>
    <cellStyle name="Feeder Field 3 3 25" xfId="1127" xr:uid="{00000000-0005-0000-0000-0000591B0000}"/>
    <cellStyle name="Feeder Field 3 3 25 2" xfId="13201" xr:uid="{00000000-0005-0000-0000-00005A1B0000}"/>
    <cellStyle name="Feeder Field 3 3 25 2 2" xfId="13202" xr:uid="{00000000-0005-0000-0000-00005B1B0000}"/>
    <cellStyle name="Feeder Field 3 3 25 2 3" xfId="13203" xr:uid="{00000000-0005-0000-0000-00005C1B0000}"/>
    <cellStyle name="Feeder Field 3 3 25 2 4" xfId="13204" xr:uid="{00000000-0005-0000-0000-00005D1B0000}"/>
    <cellStyle name="Feeder Field 3 3 25 3" xfId="13205" xr:uid="{00000000-0005-0000-0000-00005E1B0000}"/>
    <cellStyle name="Feeder Field 3 3 25 4" xfId="13206" xr:uid="{00000000-0005-0000-0000-00005F1B0000}"/>
    <cellStyle name="Feeder Field 3 3 26" xfId="1128" xr:uid="{00000000-0005-0000-0000-0000601B0000}"/>
    <cellStyle name="Feeder Field 3 3 26 2" xfId="13207" xr:uid="{00000000-0005-0000-0000-0000611B0000}"/>
    <cellStyle name="Feeder Field 3 3 26 2 2" xfId="13208" xr:uid="{00000000-0005-0000-0000-0000621B0000}"/>
    <cellStyle name="Feeder Field 3 3 26 2 3" xfId="13209" xr:uid="{00000000-0005-0000-0000-0000631B0000}"/>
    <cellStyle name="Feeder Field 3 3 26 2 4" xfId="13210" xr:uid="{00000000-0005-0000-0000-0000641B0000}"/>
    <cellStyle name="Feeder Field 3 3 26 3" xfId="13211" xr:uid="{00000000-0005-0000-0000-0000651B0000}"/>
    <cellStyle name="Feeder Field 3 3 26 4" xfId="13212" xr:uid="{00000000-0005-0000-0000-0000661B0000}"/>
    <cellStyle name="Feeder Field 3 3 27" xfId="1129" xr:uid="{00000000-0005-0000-0000-0000671B0000}"/>
    <cellStyle name="Feeder Field 3 3 27 2" xfId="13213" xr:uid="{00000000-0005-0000-0000-0000681B0000}"/>
    <cellStyle name="Feeder Field 3 3 27 2 2" xfId="13214" xr:uid="{00000000-0005-0000-0000-0000691B0000}"/>
    <cellStyle name="Feeder Field 3 3 27 2 3" xfId="13215" xr:uid="{00000000-0005-0000-0000-00006A1B0000}"/>
    <cellStyle name="Feeder Field 3 3 27 2 4" xfId="13216" xr:uid="{00000000-0005-0000-0000-00006B1B0000}"/>
    <cellStyle name="Feeder Field 3 3 27 3" xfId="13217" xr:uid="{00000000-0005-0000-0000-00006C1B0000}"/>
    <cellStyle name="Feeder Field 3 3 27 4" xfId="13218" xr:uid="{00000000-0005-0000-0000-00006D1B0000}"/>
    <cellStyle name="Feeder Field 3 3 28" xfId="1130" xr:uid="{00000000-0005-0000-0000-00006E1B0000}"/>
    <cellStyle name="Feeder Field 3 3 28 2" xfId="13219" xr:uid="{00000000-0005-0000-0000-00006F1B0000}"/>
    <cellStyle name="Feeder Field 3 3 28 2 2" xfId="13220" xr:uid="{00000000-0005-0000-0000-0000701B0000}"/>
    <cellStyle name="Feeder Field 3 3 28 2 3" xfId="13221" xr:uid="{00000000-0005-0000-0000-0000711B0000}"/>
    <cellStyle name="Feeder Field 3 3 28 2 4" xfId="13222" xr:uid="{00000000-0005-0000-0000-0000721B0000}"/>
    <cellStyle name="Feeder Field 3 3 28 3" xfId="13223" xr:uid="{00000000-0005-0000-0000-0000731B0000}"/>
    <cellStyle name="Feeder Field 3 3 28 4" xfId="13224" xr:uid="{00000000-0005-0000-0000-0000741B0000}"/>
    <cellStyle name="Feeder Field 3 3 29" xfId="1131" xr:uid="{00000000-0005-0000-0000-0000751B0000}"/>
    <cellStyle name="Feeder Field 3 3 29 2" xfId="13225" xr:uid="{00000000-0005-0000-0000-0000761B0000}"/>
    <cellStyle name="Feeder Field 3 3 29 2 2" xfId="13226" xr:uid="{00000000-0005-0000-0000-0000771B0000}"/>
    <cellStyle name="Feeder Field 3 3 29 2 3" xfId="13227" xr:uid="{00000000-0005-0000-0000-0000781B0000}"/>
    <cellStyle name="Feeder Field 3 3 29 2 4" xfId="13228" xr:uid="{00000000-0005-0000-0000-0000791B0000}"/>
    <cellStyle name="Feeder Field 3 3 29 3" xfId="13229" xr:uid="{00000000-0005-0000-0000-00007A1B0000}"/>
    <cellStyle name="Feeder Field 3 3 29 4" xfId="13230" xr:uid="{00000000-0005-0000-0000-00007B1B0000}"/>
    <cellStyle name="Feeder Field 3 3 3" xfId="1132" xr:uid="{00000000-0005-0000-0000-00007C1B0000}"/>
    <cellStyle name="Feeder Field 3 3 3 2" xfId="13231" xr:uid="{00000000-0005-0000-0000-00007D1B0000}"/>
    <cellStyle name="Feeder Field 3 3 3 2 2" xfId="13232" xr:uid="{00000000-0005-0000-0000-00007E1B0000}"/>
    <cellStyle name="Feeder Field 3 3 3 2 3" xfId="13233" xr:uid="{00000000-0005-0000-0000-00007F1B0000}"/>
    <cellStyle name="Feeder Field 3 3 3 2 4" xfId="13234" xr:uid="{00000000-0005-0000-0000-0000801B0000}"/>
    <cellStyle name="Feeder Field 3 3 3 3" xfId="13235" xr:uid="{00000000-0005-0000-0000-0000811B0000}"/>
    <cellStyle name="Feeder Field 3 3 3 4" xfId="13236" xr:uid="{00000000-0005-0000-0000-0000821B0000}"/>
    <cellStyle name="Feeder Field 3 3 30" xfId="1133" xr:uid="{00000000-0005-0000-0000-0000831B0000}"/>
    <cellStyle name="Feeder Field 3 3 30 2" xfId="13237" xr:uid="{00000000-0005-0000-0000-0000841B0000}"/>
    <cellStyle name="Feeder Field 3 3 30 2 2" xfId="13238" xr:uid="{00000000-0005-0000-0000-0000851B0000}"/>
    <cellStyle name="Feeder Field 3 3 30 2 3" xfId="13239" xr:uid="{00000000-0005-0000-0000-0000861B0000}"/>
    <cellStyle name="Feeder Field 3 3 30 2 4" xfId="13240" xr:uid="{00000000-0005-0000-0000-0000871B0000}"/>
    <cellStyle name="Feeder Field 3 3 30 3" xfId="13241" xr:uid="{00000000-0005-0000-0000-0000881B0000}"/>
    <cellStyle name="Feeder Field 3 3 30 4" xfId="13242" xr:uid="{00000000-0005-0000-0000-0000891B0000}"/>
    <cellStyle name="Feeder Field 3 3 31" xfId="1134" xr:uid="{00000000-0005-0000-0000-00008A1B0000}"/>
    <cellStyle name="Feeder Field 3 3 31 2" xfId="13243" xr:uid="{00000000-0005-0000-0000-00008B1B0000}"/>
    <cellStyle name="Feeder Field 3 3 31 2 2" xfId="13244" xr:uid="{00000000-0005-0000-0000-00008C1B0000}"/>
    <cellStyle name="Feeder Field 3 3 31 2 3" xfId="13245" xr:uid="{00000000-0005-0000-0000-00008D1B0000}"/>
    <cellStyle name="Feeder Field 3 3 31 2 4" xfId="13246" xr:uid="{00000000-0005-0000-0000-00008E1B0000}"/>
    <cellStyle name="Feeder Field 3 3 31 3" xfId="13247" xr:uid="{00000000-0005-0000-0000-00008F1B0000}"/>
    <cellStyle name="Feeder Field 3 3 31 4" xfId="13248" xr:uid="{00000000-0005-0000-0000-0000901B0000}"/>
    <cellStyle name="Feeder Field 3 3 32" xfId="1135" xr:uid="{00000000-0005-0000-0000-0000911B0000}"/>
    <cellStyle name="Feeder Field 3 3 32 2" xfId="13249" xr:uid="{00000000-0005-0000-0000-0000921B0000}"/>
    <cellStyle name="Feeder Field 3 3 32 2 2" xfId="13250" xr:uid="{00000000-0005-0000-0000-0000931B0000}"/>
    <cellStyle name="Feeder Field 3 3 32 2 3" xfId="13251" xr:uid="{00000000-0005-0000-0000-0000941B0000}"/>
    <cellStyle name="Feeder Field 3 3 32 2 4" xfId="13252" xr:uid="{00000000-0005-0000-0000-0000951B0000}"/>
    <cellStyle name="Feeder Field 3 3 32 3" xfId="13253" xr:uid="{00000000-0005-0000-0000-0000961B0000}"/>
    <cellStyle name="Feeder Field 3 3 32 4" xfId="13254" xr:uid="{00000000-0005-0000-0000-0000971B0000}"/>
    <cellStyle name="Feeder Field 3 3 33" xfId="1136" xr:uid="{00000000-0005-0000-0000-0000981B0000}"/>
    <cellStyle name="Feeder Field 3 3 33 2" xfId="13255" xr:uid="{00000000-0005-0000-0000-0000991B0000}"/>
    <cellStyle name="Feeder Field 3 3 33 2 2" xfId="13256" xr:uid="{00000000-0005-0000-0000-00009A1B0000}"/>
    <cellStyle name="Feeder Field 3 3 33 2 3" xfId="13257" xr:uid="{00000000-0005-0000-0000-00009B1B0000}"/>
    <cellStyle name="Feeder Field 3 3 33 2 4" xfId="13258" xr:uid="{00000000-0005-0000-0000-00009C1B0000}"/>
    <cellStyle name="Feeder Field 3 3 33 3" xfId="13259" xr:uid="{00000000-0005-0000-0000-00009D1B0000}"/>
    <cellStyle name="Feeder Field 3 3 33 4" xfId="13260" xr:uid="{00000000-0005-0000-0000-00009E1B0000}"/>
    <cellStyle name="Feeder Field 3 3 34" xfId="1137" xr:uid="{00000000-0005-0000-0000-00009F1B0000}"/>
    <cellStyle name="Feeder Field 3 3 34 2" xfId="13261" xr:uid="{00000000-0005-0000-0000-0000A01B0000}"/>
    <cellStyle name="Feeder Field 3 3 34 2 2" xfId="13262" xr:uid="{00000000-0005-0000-0000-0000A11B0000}"/>
    <cellStyle name="Feeder Field 3 3 34 2 3" xfId="13263" xr:uid="{00000000-0005-0000-0000-0000A21B0000}"/>
    <cellStyle name="Feeder Field 3 3 34 2 4" xfId="13264" xr:uid="{00000000-0005-0000-0000-0000A31B0000}"/>
    <cellStyle name="Feeder Field 3 3 34 3" xfId="13265" xr:uid="{00000000-0005-0000-0000-0000A41B0000}"/>
    <cellStyle name="Feeder Field 3 3 34 4" xfId="13266" xr:uid="{00000000-0005-0000-0000-0000A51B0000}"/>
    <cellStyle name="Feeder Field 3 3 35" xfId="1138" xr:uid="{00000000-0005-0000-0000-0000A61B0000}"/>
    <cellStyle name="Feeder Field 3 3 35 2" xfId="13267" xr:uid="{00000000-0005-0000-0000-0000A71B0000}"/>
    <cellStyle name="Feeder Field 3 3 35 2 2" xfId="13268" xr:uid="{00000000-0005-0000-0000-0000A81B0000}"/>
    <cellStyle name="Feeder Field 3 3 35 2 3" xfId="13269" xr:uid="{00000000-0005-0000-0000-0000A91B0000}"/>
    <cellStyle name="Feeder Field 3 3 35 2 4" xfId="13270" xr:uid="{00000000-0005-0000-0000-0000AA1B0000}"/>
    <cellStyle name="Feeder Field 3 3 35 3" xfId="13271" xr:uid="{00000000-0005-0000-0000-0000AB1B0000}"/>
    <cellStyle name="Feeder Field 3 3 35 4" xfId="13272" xr:uid="{00000000-0005-0000-0000-0000AC1B0000}"/>
    <cellStyle name="Feeder Field 3 3 36" xfId="1139" xr:uid="{00000000-0005-0000-0000-0000AD1B0000}"/>
    <cellStyle name="Feeder Field 3 3 36 2" xfId="13273" xr:uid="{00000000-0005-0000-0000-0000AE1B0000}"/>
    <cellStyle name="Feeder Field 3 3 36 2 2" xfId="13274" xr:uid="{00000000-0005-0000-0000-0000AF1B0000}"/>
    <cellStyle name="Feeder Field 3 3 36 2 3" xfId="13275" xr:uid="{00000000-0005-0000-0000-0000B01B0000}"/>
    <cellStyle name="Feeder Field 3 3 36 2 4" xfId="13276" xr:uid="{00000000-0005-0000-0000-0000B11B0000}"/>
    <cellStyle name="Feeder Field 3 3 36 3" xfId="13277" xr:uid="{00000000-0005-0000-0000-0000B21B0000}"/>
    <cellStyle name="Feeder Field 3 3 36 4" xfId="13278" xr:uid="{00000000-0005-0000-0000-0000B31B0000}"/>
    <cellStyle name="Feeder Field 3 3 37" xfId="1140" xr:uid="{00000000-0005-0000-0000-0000B41B0000}"/>
    <cellStyle name="Feeder Field 3 3 37 2" xfId="13279" xr:uid="{00000000-0005-0000-0000-0000B51B0000}"/>
    <cellStyle name="Feeder Field 3 3 37 2 2" xfId="13280" xr:uid="{00000000-0005-0000-0000-0000B61B0000}"/>
    <cellStyle name="Feeder Field 3 3 37 2 3" xfId="13281" xr:uid="{00000000-0005-0000-0000-0000B71B0000}"/>
    <cellStyle name="Feeder Field 3 3 37 2 4" xfId="13282" xr:uid="{00000000-0005-0000-0000-0000B81B0000}"/>
    <cellStyle name="Feeder Field 3 3 37 3" xfId="13283" xr:uid="{00000000-0005-0000-0000-0000B91B0000}"/>
    <cellStyle name="Feeder Field 3 3 37 4" xfId="13284" xr:uid="{00000000-0005-0000-0000-0000BA1B0000}"/>
    <cellStyle name="Feeder Field 3 3 38" xfId="1141" xr:uid="{00000000-0005-0000-0000-0000BB1B0000}"/>
    <cellStyle name="Feeder Field 3 3 38 2" xfId="13285" xr:uid="{00000000-0005-0000-0000-0000BC1B0000}"/>
    <cellStyle name="Feeder Field 3 3 38 2 2" xfId="13286" xr:uid="{00000000-0005-0000-0000-0000BD1B0000}"/>
    <cellStyle name="Feeder Field 3 3 38 2 3" xfId="13287" xr:uid="{00000000-0005-0000-0000-0000BE1B0000}"/>
    <cellStyle name="Feeder Field 3 3 38 2 4" xfId="13288" xr:uid="{00000000-0005-0000-0000-0000BF1B0000}"/>
    <cellStyle name="Feeder Field 3 3 38 3" xfId="13289" xr:uid="{00000000-0005-0000-0000-0000C01B0000}"/>
    <cellStyle name="Feeder Field 3 3 38 4" xfId="13290" xr:uid="{00000000-0005-0000-0000-0000C11B0000}"/>
    <cellStyle name="Feeder Field 3 3 39" xfId="1142" xr:uid="{00000000-0005-0000-0000-0000C21B0000}"/>
    <cellStyle name="Feeder Field 3 3 39 2" xfId="13291" xr:uid="{00000000-0005-0000-0000-0000C31B0000}"/>
    <cellStyle name="Feeder Field 3 3 39 2 2" xfId="13292" xr:uid="{00000000-0005-0000-0000-0000C41B0000}"/>
    <cellStyle name="Feeder Field 3 3 39 2 3" xfId="13293" xr:uid="{00000000-0005-0000-0000-0000C51B0000}"/>
    <cellStyle name="Feeder Field 3 3 39 2 4" xfId="13294" xr:uid="{00000000-0005-0000-0000-0000C61B0000}"/>
    <cellStyle name="Feeder Field 3 3 39 3" xfId="13295" xr:uid="{00000000-0005-0000-0000-0000C71B0000}"/>
    <cellStyle name="Feeder Field 3 3 39 4" xfId="13296" xr:uid="{00000000-0005-0000-0000-0000C81B0000}"/>
    <cellStyle name="Feeder Field 3 3 4" xfId="1143" xr:uid="{00000000-0005-0000-0000-0000C91B0000}"/>
    <cellStyle name="Feeder Field 3 3 4 2" xfId="13297" xr:uid="{00000000-0005-0000-0000-0000CA1B0000}"/>
    <cellStyle name="Feeder Field 3 3 4 2 2" xfId="13298" xr:uid="{00000000-0005-0000-0000-0000CB1B0000}"/>
    <cellStyle name="Feeder Field 3 3 4 2 3" xfId="13299" xr:uid="{00000000-0005-0000-0000-0000CC1B0000}"/>
    <cellStyle name="Feeder Field 3 3 4 2 4" xfId="13300" xr:uid="{00000000-0005-0000-0000-0000CD1B0000}"/>
    <cellStyle name="Feeder Field 3 3 4 3" xfId="13301" xr:uid="{00000000-0005-0000-0000-0000CE1B0000}"/>
    <cellStyle name="Feeder Field 3 3 4 4" xfId="13302" xr:uid="{00000000-0005-0000-0000-0000CF1B0000}"/>
    <cellStyle name="Feeder Field 3 3 40" xfId="1144" xr:uid="{00000000-0005-0000-0000-0000D01B0000}"/>
    <cellStyle name="Feeder Field 3 3 40 2" xfId="13303" xr:uid="{00000000-0005-0000-0000-0000D11B0000}"/>
    <cellStyle name="Feeder Field 3 3 40 2 2" xfId="13304" xr:uid="{00000000-0005-0000-0000-0000D21B0000}"/>
    <cellStyle name="Feeder Field 3 3 40 2 3" xfId="13305" xr:uid="{00000000-0005-0000-0000-0000D31B0000}"/>
    <cellStyle name="Feeder Field 3 3 40 2 4" xfId="13306" xr:uid="{00000000-0005-0000-0000-0000D41B0000}"/>
    <cellStyle name="Feeder Field 3 3 40 3" xfId="13307" xr:uid="{00000000-0005-0000-0000-0000D51B0000}"/>
    <cellStyle name="Feeder Field 3 3 40 4" xfId="13308" xr:uid="{00000000-0005-0000-0000-0000D61B0000}"/>
    <cellStyle name="Feeder Field 3 3 41" xfId="1145" xr:uid="{00000000-0005-0000-0000-0000D71B0000}"/>
    <cellStyle name="Feeder Field 3 3 41 2" xfId="13309" xr:uid="{00000000-0005-0000-0000-0000D81B0000}"/>
    <cellStyle name="Feeder Field 3 3 41 2 2" xfId="13310" xr:uid="{00000000-0005-0000-0000-0000D91B0000}"/>
    <cellStyle name="Feeder Field 3 3 41 2 3" xfId="13311" xr:uid="{00000000-0005-0000-0000-0000DA1B0000}"/>
    <cellStyle name="Feeder Field 3 3 41 2 4" xfId="13312" xr:uid="{00000000-0005-0000-0000-0000DB1B0000}"/>
    <cellStyle name="Feeder Field 3 3 41 3" xfId="13313" xr:uid="{00000000-0005-0000-0000-0000DC1B0000}"/>
    <cellStyle name="Feeder Field 3 3 41 4" xfId="13314" xr:uid="{00000000-0005-0000-0000-0000DD1B0000}"/>
    <cellStyle name="Feeder Field 3 3 42" xfId="1146" xr:uid="{00000000-0005-0000-0000-0000DE1B0000}"/>
    <cellStyle name="Feeder Field 3 3 42 2" xfId="13315" xr:uid="{00000000-0005-0000-0000-0000DF1B0000}"/>
    <cellStyle name="Feeder Field 3 3 42 2 2" xfId="13316" xr:uid="{00000000-0005-0000-0000-0000E01B0000}"/>
    <cellStyle name="Feeder Field 3 3 42 2 3" xfId="13317" xr:uid="{00000000-0005-0000-0000-0000E11B0000}"/>
    <cellStyle name="Feeder Field 3 3 42 2 4" xfId="13318" xr:uid="{00000000-0005-0000-0000-0000E21B0000}"/>
    <cellStyle name="Feeder Field 3 3 42 3" xfId="13319" xr:uid="{00000000-0005-0000-0000-0000E31B0000}"/>
    <cellStyle name="Feeder Field 3 3 42 4" xfId="13320" xr:uid="{00000000-0005-0000-0000-0000E41B0000}"/>
    <cellStyle name="Feeder Field 3 3 43" xfId="1147" xr:uid="{00000000-0005-0000-0000-0000E51B0000}"/>
    <cellStyle name="Feeder Field 3 3 43 2" xfId="13321" xr:uid="{00000000-0005-0000-0000-0000E61B0000}"/>
    <cellStyle name="Feeder Field 3 3 43 2 2" xfId="13322" xr:uid="{00000000-0005-0000-0000-0000E71B0000}"/>
    <cellStyle name="Feeder Field 3 3 43 2 3" xfId="13323" xr:uid="{00000000-0005-0000-0000-0000E81B0000}"/>
    <cellStyle name="Feeder Field 3 3 43 2 4" xfId="13324" xr:uid="{00000000-0005-0000-0000-0000E91B0000}"/>
    <cellStyle name="Feeder Field 3 3 43 3" xfId="13325" xr:uid="{00000000-0005-0000-0000-0000EA1B0000}"/>
    <cellStyle name="Feeder Field 3 3 43 4" xfId="13326" xr:uid="{00000000-0005-0000-0000-0000EB1B0000}"/>
    <cellStyle name="Feeder Field 3 3 44" xfId="1148" xr:uid="{00000000-0005-0000-0000-0000EC1B0000}"/>
    <cellStyle name="Feeder Field 3 3 44 2" xfId="13327" xr:uid="{00000000-0005-0000-0000-0000ED1B0000}"/>
    <cellStyle name="Feeder Field 3 3 44 2 2" xfId="13328" xr:uid="{00000000-0005-0000-0000-0000EE1B0000}"/>
    <cellStyle name="Feeder Field 3 3 44 2 3" xfId="13329" xr:uid="{00000000-0005-0000-0000-0000EF1B0000}"/>
    <cellStyle name="Feeder Field 3 3 44 2 4" xfId="13330" xr:uid="{00000000-0005-0000-0000-0000F01B0000}"/>
    <cellStyle name="Feeder Field 3 3 44 3" xfId="13331" xr:uid="{00000000-0005-0000-0000-0000F11B0000}"/>
    <cellStyle name="Feeder Field 3 3 44 4" xfId="13332" xr:uid="{00000000-0005-0000-0000-0000F21B0000}"/>
    <cellStyle name="Feeder Field 3 3 45" xfId="1149" xr:uid="{00000000-0005-0000-0000-0000F31B0000}"/>
    <cellStyle name="Feeder Field 3 3 45 2" xfId="13333" xr:uid="{00000000-0005-0000-0000-0000F41B0000}"/>
    <cellStyle name="Feeder Field 3 3 45 2 2" xfId="13334" xr:uid="{00000000-0005-0000-0000-0000F51B0000}"/>
    <cellStyle name="Feeder Field 3 3 45 2 3" xfId="13335" xr:uid="{00000000-0005-0000-0000-0000F61B0000}"/>
    <cellStyle name="Feeder Field 3 3 45 2 4" xfId="13336" xr:uid="{00000000-0005-0000-0000-0000F71B0000}"/>
    <cellStyle name="Feeder Field 3 3 45 3" xfId="13337" xr:uid="{00000000-0005-0000-0000-0000F81B0000}"/>
    <cellStyle name="Feeder Field 3 3 45 4" xfId="13338" xr:uid="{00000000-0005-0000-0000-0000F91B0000}"/>
    <cellStyle name="Feeder Field 3 3 46" xfId="13339" xr:uid="{00000000-0005-0000-0000-0000FA1B0000}"/>
    <cellStyle name="Feeder Field 3 3 46 2" xfId="13340" xr:uid="{00000000-0005-0000-0000-0000FB1B0000}"/>
    <cellStyle name="Feeder Field 3 3 46 3" xfId="13341" xr:uid="{00000000-0005-0000-0000-0000FC1B0000}"/>
    <cellStyle name="Feeder Field 3 3 46 4" xfId="13342" xr:uid="{00000000-0005-0000-0000-0000FD1B0000}"/>
    <cellStyle name="Feeder Field 3 3 47" xfId="13343" xr:uid="{00000000-0005-0000-0000-0000FE1B0000}"/>
    <cellStyle name="Feeder Field 3 3 47 2" xfId="13344" xr:uid="{00000000-0005-0000-0000-0000FF1B0000}"/>
    <cellStyle name="Feeder Field 3 3 47 3" xfId="13345" xr:uid="{00000000-0005-0000-0000-0000001C0000}"/>
    <cellStyle name="Feeder Field 3 3 47 4" xfId="13346" xr:uid="{00000000-0005-0000-0000-0000011C0000}"/>
    <cellStyle name="Feeder Field 3 3 48" xfId="13347" xr:uid="{00000000-0005-0000-0000-0000021C0000}"/>
    <cellStyle name="Feeder Field 3 3 49" xfId="13348" xr:uid="{00000000-0005-0000-0000-0000031C0000}"/>
    <cellStyle name="Feeder Field 3 3 5" xfId="1150" xr:uid="{00000000-0005-0000-0000-0000041C0000}"/>
    <cellStyle name="Feeder Field 3 3 5 2" xfId="13349" xr:uid="{00000000-0005-0000-0000-0000051C0000}"/>
    <cellStyle name="Feeder Field 3 3 5 2 2" xfId="13350" xr:uid="{00000000-0005-0000-0000-0000061C0000}"/>
    <cellStyle name="Feeder Field 3 3 5 2 3" xfId="13351" xr:uid="{00000000-0005-0000-0000-0000071C0000}"/>
    <cellStyle name="Feeder Field 3 3 5 2 4" xfId="13352" xr:uid="{00000000-0005-0000-0000-0000081C0000}"/>
    <cellStyle name="Feeder Field 3 3 5 3" xfId="13353" xr:uid="{00000000-0005-0000-0000-0000091C0000}"/>
    <cellStyle name="Feeder Field 3 3 5 4" xfId="13354" xr:uid="{00000000-0005-0000-0000-00000A1C0000}"/>
    <cellStyle name="Feeder Field 3 3 6" xfId="1151" xr:uid="{00000000-0005-0000-0000-00000B1C0000}"/>
    <cellStyle name="Feeder Field 3 3 6 2" xfId="13355" xr:uid="{00000000-0005-0000-0000-00000C1C0000}"/>
    <cellStyle name="Feeder Field 3 3 6 2 2" xfId="13356" xr:uid="{00000000-0005-0000-0000-00000D1C0000}"/>
    <cellStyle name="Feeder Field 3 3 6 2 3" xfId="13357" xr:uid="{00000000-0005-0000-0000-00000E1C0000}"/>
    <cellStyle name="Feeder Field 3 3 6 2 4" xfId="13358" xr:uid="{00000000-0005-0000-0000-00000F1C0000}"/>
    <cellStyle name="Feeder Field 3 3 6 3" xfId="13359" xr:uid="{00000000-0005-0000-0000-0000101C0000}"/>
    <cellStyle name="Feeder Field 3 3 6 4" xfId="13360" xr:uid="{00000000-0005-0000-0000-0000111C0000}"/>
    <cellStyle name="Feeder Field 3 3 7" xfId="1152" xr:uid="{00000000-0005-0000-0000-0000121C0000}"/>
    <cellStyle name="Feeder Field 3 3 7 2" xfId="13361" xr:uid="{00000000-0005-0000-0000-0000131C0000}"/>
    <cellStyle name="Feeder Field 3 3 7 2 2" xfId="13362" xr:uid="{00000000-0005-0000-0000-0000141C0000}"/>
    <cellStyle name="Feeder Field 3 3 7 2 3" xfId="13363" xr:uid="{00000000-0005-0000-0000-0000151C0000}"/>
    <cellStyle name="Feeder Field 3 3 7 2 4" xfId="13364" xr:uid="{00000000-0005-0000-0000-0000161C0000}"/>
    <cellStyle name="Feeder Field 3 3 7 3" xfId="13365" xr:uid="{00000000-0005-0000-0000-0000171C0000}"/>
    <cellStyle name="Feeder Field 3 3 7 4" xfId="13366" xr:uid="{00000000-0005-0000-0000-0000181C0000}"/>
    <cellStyle name="Feeder Field 3 3 8" xfId="1153" xr:uid="{00000000-0005-0000-0000-0000191C0000}"/>
    <cellStyle name="Feeder Field 3 3 8 2" xfId="13367" xr:uid="{00000000-0005-0000-0000-00001A1C0000}"/>
    <cellStyle name="Feeder Field 3 3 8 2 2" xfId="13368" xr:uid="{00000000-0005-0000-0000-00001B1C0000}"/>
    <cellStyle name="Feeder Field 3 3 8 2 3" xfId="13369" xr:uid="{00000000-0005-0000-0000-00001C1C0000}"/>
    <cellStyle name="Feeder Field 3 3 8 2 4" xfId="13370" xr:uid="{00000000-0005-0000-0000-00001D1C0000}"/>
    <cellStyle name="Feeder Field 3 3 8 3" xfId="13371" xr:uid="{00000000-0005-0000-0000-00001E1C0000}"/>
    <cellStyle name="Feeder Field 3 3 8 4" xfId="13372" xr:uid="{00000000-0005-0000-0000-00001F1C0000}"/>
    <cellStyle name="Feeder Field 3 3 9" xfId="1154" xr:uid="{00000000-0005-0000-0000-0000201C0000}"/>
    <cellStyle name="Feeder Field 3 3 9 2" xfId="13373" xr:uid="{00000000-0005-0000-0000-0000211C0000}"/>
    <cellStyle name="Feeder Field 3 3 9 2 2" xfId="13374" xr:uid="{00000000-0005-0000-0000-0000221C0000}"/>
    <cellStyle name="Feeder Field 3 3 9 2 3" xfId="13375" xr:uid="{00000000-0005-0000-0000-0000231C0000}"/>
    <cellStyle name="Feeder Field 3 3 9 2 4" xfId="13376" xr:uid="{00000000-0005-0000-0000-0000241C0000}"/>
    <cellStyle name="Feeder Field 3 3 9 3" xfId="13377" xr:uid="{00000000-0005-0000-0000-0000251C0000}"/>
    <cellStyle name="Feeder Field 3 3 9 4" xfId="13378" xr:uid="{00000000-0005-0000-0000-0000261C0000}"/>
    <cellStyle name="Feeder Field 3 4" xfId="1155" xr:uid="{00000000-0005-0000-0000-0000271C0000}"/>
    <cellStyle name="Feeder Field 3 4 10" xfId="1156" xr:uid="{00000000-0005-0000-0000-0000281C0000}"/>
    <cellStyle name="Feeder Field 3 4 10 2" xfId="13379" xr:uid="{00000000-0005-0000-0000-0000291C0000}"/>
    <cellStyle name="Feeder Field 3 4 10 2 2" xfId="13380" xr:uid="{00000000-0005-0000-0000-00002A1C0000}"/>
    <cellStyle name="Feeder Field 3 4 10 2 3" xfId="13381" xr:uid="{00000000-0005-0000-0000-00002B1C0000}"/>
    <cellStyle name="Feeder Field 3 4 10 2 4" xfId="13382" xr:uid="{00000000-0005-0000-0000-00002C1C0000}"/>
    <cellStyle name="Feeder Field 3 4 10 3" xfId="13383" xr:uid="{00000000-0005-0000-0000-00002D1C0000}"/>
    <cellStyle name="Feeder Field 3 4 10 4" xfId="13384" xr:uid="{00000000-0005-0000-0000-00002E1C0000}"/>
    <cellStyle name="Feeder Field 3 4 11" xfId="1157" xr:uid="{00000000-0005-0000-0000-00002F1C0000}"/>
    <cellStyle name="Feeder Field 3 4 11 2" xfId="13385" xr:uid="{00000000-0005-0000-0000-0000301C0000}"/>
    <cellStyle name="Feeder Field 3 4 11 2 2" xfId="13386" xr:uid="{00000000-0005-0000-0000-0000311C0000}"/>
    <cellStyle name="Feeder Field 3 4 11 2 3" xfId="13387" xr:uid="{00000000-0005-0000-0000-0000321C0000}"/>
    <cellStyle name="Feeder Field 3 4 11 2 4" xfId="13388" xr:uid="{00000000-0005-0000-0000-0000331C0000}"/>
    <cellStyle name="Feeder Field 3 4 11 3" xfId="13389" xr:uid="{00000000-0005-0000-0000-0000341C0000}"/>
    <cellStyle name="Feeder Field 3 4 11 4" xfId="13390" xr:uid="{00000000-0005-0000-0000-0000351C0000}"/>
    <cellStyle name="Feeder Field 3 4 12" xfId="1158" xr:uid="{00000000-0005-0000-0000-0000361C0000}"/>
    <cellStyle name="Feeder Field 3 4 12 2" xfId="13391" xr:uid="{00000000-0005-0000-0000-0000371C0000}"/>
    <cellStyle name="Feeder Field 3 4 12 2 2" xfId="13392" xr:uid="{00000000-0005-0000-0000-0000381C0000}"/>
    <cellStyle name="Feeder Field 3 4 12 2 3" xfId="13393" xr:uid="{00000000-0005-0000-0000-0000391C0000}"/>
    <cellStyle name="Feeder Field 3 4 12 2 4" xfId="13394" xr:uid="{00000000-0005-0000-0000-00003A1C0000}"/>
    <cellStyle name="Feeder Field 3 4 12 3" xfId="13395" xr:uid="{00000000-0005-0000-0000-00003B1C0000}"/>
    <cellStyle name="Feeder Field 3 4 12 4" xfId="13396" xr:uid="{00000000-0005-0000-0000-00003C1C0000}"/>
    <cellStyle name="Feeder Field 3 4 13" xfId="1159" xr:uid="{00000000-0005-0000-0000-00003D1C0000}"/>
    <cellStyle name="Feeder Field 3 4 13 2" xfId="13397" xr:uid="{00000000-0005-0000-0000-00003E1C0000}"/>
    <cellStyle name="Feeder Field 3 4 13 2 2" xfId="13398" xr:uid="{00000000-0005-0000-0000-00003F1C0000}"/>
    <cellStyle name="Feeder Field 3 4 13 2 3" xfId="13399" xr:uid="{00000000-0005-0000-0000-0000401C0000}"/>
    <cellStyle name="Feeder Field 3 4 13 2 4" xfId="13400" xr:uid="{00000000-0005-0000-0000-0000411C0000}"/>
    <cellStyle name="Feeder Field 3 4 13 3" xfId="13401" xr:uid="{00000000-0005-0000-0000-0000421C0000}"/>
    <cellStyle name="Feeder Field 3 4 13 4" xfId="13402" xr:uid="{00000000-0005-0000-0000-0000431C0000}"/>
    <cellStyle name="Feeder Field 3 4 14" xfId="1160" xr:uid="{00000000-0005-0000-0000-0000441C0000}"/>
    <cellStyle name="Feeder Field 3 4 14 2" xfId="13403" xr:uid="{00000000-0005-0000-0000-0000451C0000}"/>
    <cellStyle name="Feeder Field 3 4 14 2 2" xfId="13404" xr:uid="{00000000-0005-0000-0000-0000461C0000}"/>
    <cellStyle name="Feeder Field 3 4 14 2 3" xfId="13405" xr:uid="{00000000-0005-0000-0000-0000471C0000}"/>
    <cellStyle name="Feeder Field 3 4 14 2 4" xfId="13406" xr:uid="{00000000-0005-0000-0000-0000481C0000}"/>
    <cellStyle name="Feeder Field 3 4 14 3" xfId="13407" xr:uid="{00000000-0005-0000-0000-0000491C0000}"/>
    <cellStyle name="Feeder Field 3 4 14 4" xfId="13408" xr:uid="{00000000-0005-0000-0000-00004A1C0000}"/>
    <cellStyle name="Feeder Field 3 4 15" xfId="1161" xr:uid="{00000000-0005-0000-0000-00004B1C0000}"/>
    <cellStyle name="Feeder Field 3 4 15 2" xfId="13409" xr:uid="{00000000-0005-0000-0000-00004C1C0000}"/>
    <cellStyle name="Feeder Field 3 4 15 2 2" xfId="13410" xr:uid="{00000000-0005-0000-0000-00004D1C0000}"/>
    <cellStyle name="Feeder Field 3 4 15 2 3" xfId="13411" xr:uid="{00000000-0005-0000-0000-00004E1C0000}"/>
    <cellStyle name="Feeder Field 3 4 15 2 4" xfId="13412" xr:uid="{00000000-0005-0000-0000-00004F1C0000}"/>
    <cellStyle name="Feeder Field 3 4 15 3" xfId="13413" xr:uid="{00000000-0005-0000-0000-0000501C0000}"/>
    <cellStyle name="Feeder Field 3 4 15 4" xfId="13414" xr:uid="{00000000-0005-0000-0000-0000511C0000}"/>
    <cellStyle name="Feeder Field 3 4 16" xfId="1162" xr:uid="{00000000-0005-0000-0000-0000521C0000}"/>
    <cellStyle name="Feeder Field 3 4 16 2" xfId="13415" xr:uid="{00000000-0005-0000-0000-0000531C0000}"/>
    <cellStyle name="Feeder Field 3 4 16 2 2" xfId="13416" xr:uid="{00000000-0005-0000-0000-0000541C0000}"/>
    <cellStyle name="Feeder Field 3 4 16 2 3" xfId="13417" xr:uid="{00000000-0005-0000-0000-0000551C0000}"/>
    <cellStyle name="Feeder Field 3 4 16 2 4" xfId="13418" xr:uid="{00000000-0005-0000-0000-0000561C0000}"/>
    <cellStyle name="Feeder Field 3 4 16 3" xfId="13419" xr:uid="{00000000-0005-0000-0000-0000571C0000}"/>
    <cellStyle name="Feeder Field 3 4 16 4" xfId="13420" xr:uid="{00000000-0005-0000-0000-0000581C0000}"/>
    <cellStyle name="Feeder Field 3 4 17" xfId="1163" xr:uid="{00000000-0005-0000-0000-0000591C0000}"/>
    <cellStyle name="Feeder Field 3 4 17 2" xfId="13421" xr:uid="{00000000-0005-0000-0000-00005A1C0000}"/>
    <cellStyle name="Feeder Field 3 4 17 2 2" xfId="13422" xr:uid="{00000000-0005-0000-0000-00005B1C0000}"/>
    <cellStyle name="Feeder Field 3 4 17 2 3" xfId="13423" xr:uid="{00000000-0005-0000-0000-00005C1C0000}"/>
    <cellStyle name="Feeder Field 3 4 17 2 4" xfId="13424" xr:uid="{00000000-0005-0000-0000-00005D1C0000}"/>
    <cellStyle name="Feeder Field 3 4 17 3" xfId="13425" xr:uid="{00000000-0005-0000-0000-00005E1C0000}"/>
    <cellStyle name="Feeder Field 3 4 17 4" xfId="13426" xr:uid="{00000000-0005-0000-0000-00005F1C0000}"/>
    <cellStyle name="Feeder Field 3 4 18" xfId="1164" xr:uid="{00000000-0005-0000-0000-0000601C0000}"/>
    <cellStyle name="Feeder Field 3 4 18 2" xfId="13427" xr:uid="{00000000-0005-0000-0000-0000611C0000}"/>
    <cellStyle name="Feeder Field 3 4 18 2 2" xfId="13428" xr:uid="{00000000-0005-0000-0000-0000621C0000}"/>
    <cellStyle name="Feeder Field 3 4 18 2 3" xfId="13429" xr:uid="{00000000-0005-0000-0000-0000631C0000}"/>
    <cellStyle name="Feeder Field 3 4 18 2 4" xfId="13430" xr:uid="{00000000-0005-0000-0000-0000641C0000}"/>
    <cellStyle name="Feeder Field 3 4 18 3" xfId="13431" xr:uid="{00000000-0005-0000-0000-0000651C0000}"/>
    <cellStyle name="Feeder Field 3 4 18 4" xfId="13432" xr:uid="{00000000-0005-0000-0000-0000661C0000}"/>
    <cellStyle name="Feeder Field 3 4 19" xfId="1165" xr:uid="{00000000-0005-0000-0000-0000671C0000}"/>
    <cellStyle name="Feeder Field 3 4 19 2" xfId="13433" xr:uid="{00000000-0005-0000-0000-0000681C0000}"/>
    <cellStyle name="Feeder Field 3 4 19 2 2" xfId="13434" xr:uid="{00000000-0005-0000-0000-0000691C0000}"/>
    <cellStyle name="Feeder Field 3 4 19 2 3" xfId="13435" xr:uid="{00000000-0005-0000-0000-00006A1C0000}"/>
    <cellStyle name="Feeder Field 3 4 19 2 4" xfId="13436" xr:uid="{00000000-0005-0000-0000-00006B1C0000}"/>
    <cellStyle name="Feeder Field 3 4 19 3" xfId="13437" xr:uid="{00000000-0005-0000-0000-00006C1C0000}"/>
    <cellStyle name="Feeder Field 3 4 19 4" xfId="13438" xr:uid="{00000000-0005-0000-0000-00006D1C0000}"/>
    <cellStyle name="Feeder Field 3 4 2" xfId="1166" xr:uid="{00000000-0005-0000-0000-00006E1C0000}"/>
    <cellStyle name="Feeder Field 3 4 2 10" xfId="1167" xr:uid="{00000000-0005-0000-0000-00006F1C0000}"/>
    <cellStyle name="Feeder Field 3 4 2 10 2" xfId="13439" xr:uid="{00000000-0005-0000-0000-0000701C0000}"/>
    <cellStyle name="Feeder Field 3 4 2 10 2 2" xfId="13440" xr:uid="{00000000-0005-0000-0000-0000711C0000}"/>
    <cellStyle name="Feeder Field 3 4 2 10 2 3" xfId="13441" xr:uid="{00000000-0005-0000-0000-0000721C0000}"/>
    <cellStyle name="Feeder Field 3 4 2 10 2 4" xfId="13442" xr:uid="{00000000-0005-0000-0000-0000731C0000}"/>
    <cellStyle name="Feeder Field 3 4 2 10 3" xfId="13443" xr:uid="{00000000-0005-0000-0000-0000741C0000}"/>
    <cellStyle name="Feeder Field 3 4 2 10 4" xfId="13444" xr:uid="{00000000-0005-0000-0000-0000751C0000}"/>
    <cellStyle name="Feeder Field 3 4 2 11" xfId="1168" xr:uid="{00000000-0005-0000-0000-0000761C0000}"/>
    <cellStyle name="Feeder Field 3 4 2 11 2" xfId="13445" xr:uid="{00000000-0005-0000-0000-0000771C0000}"/>
    <cellStyle name="Feeder Field 3 4 2 11 2 2" xfId="13446" xr:uid="{00000000-0005-0000-0000-0000781C0000}"/>
    <cellStyle name="Feeder Field 3 4 2 11 2 3" xfId="13447" xr:uid="{00000000-0005-0000-0000-0000791C0000}"/>
    <cellStyle name="Feeder Field 3 4 2 11 2 4" xfId="13448" xr:uid="{00000000-0005-0000-0000-00007A1C0000}"/>
    <cellStyle name="Feeder Field 3 4 2 11 3" xfId="13449" xr:uid="{00000000-0005-0000-0000-00007B1C0000}"/>
    <cellStyle name="Feeder Field 3 4 2 11 4" xfId="13450" xr:uid="{00000000-0005-0000-0000-00007C1C0000}"/>
    <cellStyle name="Feeder Field 3 4 2 12" xfId="1169" xr:uid="{00000000-0005-0000-0000-00007D1C0000}"/>
    <cellStyle name="Feeder Field 3 4 2 12 2" xfId="13451" xr:uid="{00000000-0005-0000-0000-00007E1C0000}"/>
    <cellStyle name="Feeder Field 3 4 2 12 2 2" xfId="13452" xr:uid="{00000000-0005-0000-0000-00007F1C0000}"/>
    <cellStyle name="Feeder Field 3 4 2 12 2 3" xfId="13453" xr:uid="{00000000-0005-0000-0000-0000801C0000}"/>
    <cellStyle name="Feeder Field 3 4 2 12 2 4" xfId="13454" xr:uid="{00000000-0005-0000-0000-0000811C0000}"/>
    <cellStyle name="Feeder Field 3 4 2 12 3" xfId="13455" xr:uid="{00000000-0005-0000-0000-0000821C0000}"/>
    <cellStyle name="Feeder Field 3 4 2 12 4" xfId="13456" xr:uid="{00000000-0005-0000-0000-0000831C0000}"/>
    <cellStyle name="Feeder Field 3 4 2 13" xfId="1170" xr:uid="{00000000-0005-0000-0000-0000841C0000}"/>
    <cellStyle name="Feeder Field 3 4 2 13 2" xfId="13457" xr:uid="{00000000-0005-0000-0000-0000851C0000}"/>
    <cellStyle name="Feeder Field 3 4 2 13 2 2" xfId="13458" xr:uid="{00000000-0005-0000-0000-0000861C0000}"/>
    <cellStyle name="Feeder Field 3 4 2 13 2 3" xfId="13459" xr:uid="{00000000-0005-0000-0000-0000871C0000}"/>
    <cellStyle name="Feeder Field 3 4 2 13 2 4" xfId="13460" xr:uid="{00000000-0005-0000-0000-0000881C0000}"/>
    <cellStyle name="Feeder Field 3 4 2 13 3" xfId="13461" xr:uid="{00000000-0005-0000-0000-0000891C0000}"/>
    <cellStyle name="Feeder Field 3 4 2 13 4" xfId="13462" xr:uid="{00000000-0005-0000-0000-00008A1C0000}"/>
    <cellStyle name="Feeder Field 3 4 2 14" xfId="1171" xr:uid="{00000000-0005-0000-0000-00008B1C0000}"/>
    <cellStyle name="Feeder Field 3 4 2 14 2" xfId="13463" xr:uid="{00000000-0005-0000-0000-00008C1C0000}"/>
    <cellStyle name="Feeder Field 3 4 2 14 2 2" xfId="13464" xr:uid="{00000000-0005-0000-0000-00008D1C0000}"/>
    <cellStyle name="Feeder Field 3 4 2 14 2 3" xfId="13465" xr:uid="{00000000-0005-0000-0000-00008E1C0000}"/>
    <cellStyle name="Feeder Field 3 4 2 14 2 4" xfId="13466" xr:uid="{00000000-0005-0000-0000-00008F1C0000}"/>
    <cellStyle name="Feeder Field 3 4 2 14 3" xfId="13467" xr:uid="{00000000-0005-0000-0000-0000901C0000}"/>
    <cellStyle name="Feeder Field 3 4 2 14 4" xfId="13468" xr:uid="{00000000-0005-0000-0000-0000911C0000}"/>
    <cellStyle name="Feeder Field 3 4 2 15" xfId="1172" xr:uid="{00000000-0005-0000-0000-0000921C0000}"/>
    <cellStyle name="Feeder Field 3 4 2 15 2" xfId="13469" xr:uid="{00000000-0005-0000-0000-0000931C0000}"/>
    <cellStyle name="Feeder Field 3 4 2 15 2 2" xfId="13470" xr:uid="{00000000-0005-0000-0000-0000941C0000}"/>
    <cellStyle name="Feeder Field 3 4 2 15 2 3" xfId="13471" xr:uid="{00000000-0005-0000-0000-0000951C0000}"/>
    <cellStyle name="Feeder Field 3 4 2 15 2 4" xfId="13472" xr:uid="{00000000-0005-0000-0000-0000961C0000}"/>
    <cellStyle name="Feeder Field 3 4 2 15 3" xfId="13473" xr:uid="{00000000-0005-0000-0000-0000971C0000}"/>
    <cellStyle name="Feeder Field 3 4 2 15 4" xfId="13474" xr:uid="{00000000-0005-0000-0000-0000981C0000}"/>
    <cellStyle name="Feeder Field 3 4 2 16" xfId="1173" xr:uid="{00000000-0005-0000-0000-0000991C0000}"/>
    <cellStyle name="Feeder Field 3 4 2 16 2" xfId="13475" xr:uid="{00000000-0005-0000-0000-00009A1C0000}"/>
    <cellStyle name="Feeder Field 3 4 2 16 2 2" xfId="13476" xr:uid="{00000000-0005-0000-0000-00009B1C0000}"/>
    <cellStyle name="Feeder Field 3 4 2 16 2 3" xfId="13477" xr:uid="{00000000-0005-0000-0000-00009C1C0000}"/>
    <cellStyle name="Feeder Field 3 4 2 16 2 4" xfId="13478" xr:uid="{00000000-0005-0000-0000-00009D1C0000}"/>
    <cellStyle name="Feeder Field 3 4 2 16 3" xfId="13479" xr:uid="{00000000-0005-0000-0000-00009E1C0000}"/>
    <cellStyle name="Feeder Field 3 4 2 16 4" xfId="13480" xr:uid="{00000000-0005-0000-0000-00009F1C0000}"/>
    <cellStyle name="Feeder Field 3 4 2 17" xfId="1174" xr:uid="{00000000-0005-0000-0000-0000A01C0000}"/>
    <cellStyle name="Feeder Field 3 4 2 17 2" xfId="13481" xr:uid="{00000000-0005-0000-0000-0000A11C0000}"/>
    <cellStyle name="Feeder Field 3 4 2 17 2 2" xfId="13482" xr:uid="{00000000-0005-0000-0000-0000A21C0000}"/>
    <cellStyle name="Feeder Field 3 4 2 17 2 3" xfId="13483" xr:uid="{00000000-0005-0000-0000-0000A31C0000}"/>
    <cellStyle name="Feeder Field 3 4 2 17 2 4" xfId="13484" xr:uid="{00000000-0005-0000-0000-0000A41C0000}"/>
    <cellStyle name="Feeder Field 3 4 2 17 3" xfId="13485" xr:uid="{00000000-0005-0000-0000-0000A51C0000}"/>
    <cellStyle name="Feeder Field 3 4 2 17 4" xfId="13486" xr:uid="{00000000-0005-0000-0000-0000A61C0000}"/>
    <cellStyle name="Feeder Field 3 4 2 18" xfId="1175" xr:uid="{00000000-0005-0000-0000-0000A71C0000}"/>
    <cellStyle name="Feeder Field 3 4 2 18 2" xfId="13487" xr:uid="{00000000-0005-0000-0000-0000A81C0000}"/>
    <cellStyle name="Feeder Field 3 4 2 18 2 2" xfId="13488" xr:uid="{00000000-0005-0000-0000-0000A91C0000}"/>
    <cellStyle name="Feeder Field 3 4 2 18 2 3" xfId="13489" xr:uid="{00000000-0005-0000-0000-0000AA1C0000}"/>
    <cellStyle name="Feeder Field 3 4 2 18 2 4" xfId="13490" xr:uid="{00000000-0005-0000-0000-0000AB1C0000}"/>
    <cellStyle name="Feeder Field 3 4 2 18 3" xfId="13491" xr:uid="{00000000-0005-0000-0000-0000AC1C0000}"/>
    <cellStyle name="Feeder Field 3 4 2 18 4" xfId="13492" xr:uid="{00000000-0005-0000-0000-0000AD1C0000}"/>
    <cellStyle name="Feeder Field 3 4 2 19" xfId="1176" xr:uid="{00000000-0005-0000-0000-0000AE1C0000}"/>
    <cellStyle name="Feeder Field 3 4 2 19 2" xfId="13493" xr:uid="{00000000-0005-0000-0000-0000AF1C0000}"/>
    <cellStyle name="Feeder Field 3 4 2 19 2 2" xfId="13494" xr:uid="{00000000-0005-0000-0000-0000B01C0000}"/>
    <cellStyle name="Feeder Field 3 4 2 19 2 3" xfId="13495" xr:uid="{00000000-0005-0000-0000-0000B11C0000}"/>
    <cellStyle name="Feeder Field 3 4 2 19 2 4" xfId="13496" xr:uid="{00000000-0005-0000-0000-0000B21C0000}"/>
    <cellStyle name="Feeder Field 3 4 2 19 3" xfId="13497" xr:uid="{00000000-0005-0000-0000-0000B31C0000}"/>
    <cellStyle name="Feeder Field 3 4 2 19 4" xfId="13498" xr:uid="{00000000-0005-0000-0000-0000B41C0000}"/>
    <cellStyle name="Feeder Field 3 4 2 2" xfId="1177" xr:uid="{00000000-0005-0000-0000-0000B51C0000}"/>
    <cellStyle name="Feeder Field 3 4 2 2 2" xfId="13499" xr:uid="{00000000-0005-0000-0000-0000B61C0000}"/>
    <cellStyle name="Feeder Field 3 4 2 2 2 2" xfId="13500" xr:uid="{00000000-0005-0000-0000-0000B71C0000}"/>
    <cellStyle name="Feeder Field 3 4 2 2 2 3" xfId="13501" xr:uid="{00000000-0005-0000-0000-0000B81C0000}"/>
    <cellStyle name="Feeder Field 3 4 2 2 2 4" xfId="13502" xr:uid="{00000000-0005-0000-0000-0000B91C0000}"/>
    <cellStyle name="Feeder Field 3 4 2 2 3" xfId="13503" xr:uid="{00000000-0005-0000-0000-0000BA1C0000}"/>
    <cellStyle name="Feeder Field 3 4 2 2 4" xfId="13504" xr:uid="{00000000-0005-0000-0000-0000BB1C0000}"/>
    <cellStyle name="Feeder Field 3 4 2 20" xfId="1178" xr:uid="{00000000-0005-0000-0000-0000BC1C0000}"/>
    <cellStyle name="Feeder Field 3 4 2 20 2" xfId="13505" xr:uid="{00000000-0005-0000-0000-0000BD1C0000}"/>
    <cellStyle name="Feeder Field 3 4 2 20 2 2" xfId="13506" xr:uid="{00000000-0005-0000-0000-0000BE1C0000}"/>
    <cellStyle name="Feeder Field 3 4 2 20 2 3" xfId="13507" xr:uid="{00000000-0005-0000-0000-0000BF1C0000}"/>
    <cellStyle name="Feeder Field 3 4 2 20 2 4" xfId="13508" xr:uid="{00000000-0005-0000-0000-0000C01C0000}"/>
    <cellStyle name="Feeder Field 3 4 2 20 3" xfId="13509" xr:uid="{00000000-0005-0000-0000-0000C11C0000}"/>
    <cellStyle name="Feeder Field 3 4 2 20 4" xfId="13510" xr:uid="{00000000-0005-0000-0000-0000C21C0000}"/>
    <cellStyle name="Feeder Field 3 4 2 21" xfId="1179" xr:uid="{00000000-0005-0000-0000-0000C31C0000}"/>
    <cellStyle name="Feeder Field 3 4 2 21 2" xfId="13511" xr:uid="{00000000-0005-0000-0000-0000C41C0000}"/>
    <cellStyle name="Feeder Field 3 4 2 21 2 2" xfId="13512" xr:uid="{00000000-0005-0000-0000-0000C51C0000}"/>
    <cellStyle name="Feeder Field 3 4 2 21 2 3" xfId="13513" xr:uid="{00000000-0005-0000-0000-0000C61C0000}"/>
    <cellStyle name="Feeder Field 3 4 2 21 2 4" xfId="13514" xr:uid="{00000000-0005-0000-0000-0000C71C0000}"/>
    <cellStyle name="Feeder Field 3 4 2 21 3" xfId="13515" xr:uid="{00000000-0005-0000-0000-0000C81C0000}"/>
    <cellStyle name="Feeder Field 3 4 2 21 4" xfId="13516" xr:uid="{00000000-0005-0000-0000-0000C91C0000}"/>
    <cellStyle name="Feeder Field 3 4 2 22" xfId="1180" xr:uid="{00000000-0005-0000-0000-0000CA1C0000}"/>
    <cellStyle name="Feeder Field 3 4 2 22 2" xfId="13517" xr:uid="{00000000-0005-0000-0000-0000CB1C0000}"/>
    <cellStyle name="Feeder Field 3 4 2 22 2 2" xfId="13518" xr:uid="{00000000-0005-0000-0000-0000CC1C0000}"/>
    <cellStyle name="Feeder Field 3 4 2 22 2 3" xfId="13519" xr:uid="{00000000-0005-0000-0000-0000CD1C0000}"/>
    <cellStyle name="Feeder Field 3 4 2 22 2 4" xfId="13520" xr:uid="{00000000-0005-0000-0000-0000CE1C0000}"/>
    <cellStyle name="Feeder Field 3 4 2 22 3" xfId="13521" xr:uid="{00000000-0005-0000-0000-0000CF1C0000}"/>
    <cellStyle name="Feeder Field 3 4 2 22 4" xfId="13522" xr:uid="{00000000-0005-0000-0000-0000D01C0000}"/>
    <cellStyle name="Feeder Field 3 4 2 23" xfId="1181" xr:uid="{00000000-0005-0000-0000-0000D11C0000}"/>
    <cellStyle name="Feeder Field 3 4 2 23 2" xfId="13523" xr:uid="{00000000-0005-0000-0000-0000D21C0000}"/>
    <cellStyle name="Feeder Field 3 4 2 23 2 2" xfId="13524" xr:uid="{00000000-0005-0000-0000-0000D31C0000}"/>
    <cellStyle name="Feeder Field 3 4 2 23 2 3" xfId="13525" xr:uid="{00000000-0005-0000-0000-0000D41C0000}"/>
    <cellStyle name="Feeder Field 3 4 2 23 2 4" xfId="13526" xr:uid="{00000000-0005-0000-0000-0000D51C0000}"/>
    <cellStyle name="Feeder Field 3 4 2 23 3" xfId="13527" xr:uid="{00000000-0005-0000-0000-0000D61C0000}"/>
    <cellStyle name="Feeder Field 3 4 2 23 4" xfId="13528" xr:uid="{00000000-0005-0000-0000-0000D71C0000}"/>
    <cellStyle name="Feeder Field 3 4 2 24" xfId="1182" xr:uid="{00000000-0005-0000-0000-0000D81C0000}"/>
    <cellStyle name="Feeder Field 3 4 2 24 2" xfId="13529" xr:uid="{00000000-0005-0000-0000-0000D91C0000}"/>
    <cellStyle name="Feeder Field 3 4 2 24 2 2" xfId="13530" xr:uid="{00000000-0005-0000-0000-0000DA1C0000}"/>
    <cellStyle name="Feeder Field 3 4 2 24 2 3" xfId="13531" xr:uid="{00000000-0005-0000-0000-0000DB1C0000}"/>
    <cellStyle name="Feeder Field 3 4 2 24 2 4" xfId="13532" xr:uid="{00000000-0005-0000-0000-0000DC1C0000}"/>
    <cellStyle name="Feeder Field 3 4 2 24 3" xfId="13533" xr:uid="{00000000-0005-0000-0000-0000DD1C0000}"/>
    <cellStyle name="Feeder Field 3 4 2 24 4" xfId="13534" xr:uid="{00000000-0005-0000-0000-0000DE1C0000}"/>
    <cellStyle name="Feeder Field 3 4 2 25" xfId="1183" xr:uid="{00000000-0005-0000-0000-0000DF1C0000}"/>
    <cellStyle name="Feeder Field 3 4 2 25 2" xfId="13535" xr:uid="{00000000-0005-0000-0000-0000E01C0000}"/>
    <cellStyle name="Feeder Field 3 4 2 25 2 2" xfId="13536" xr:uid="{00000000-0005-0000-0000-0000E11C0000}"/>
    <cellStyle name="Feeder Field 3 4 2 25 2 3" xfId="13537" xr:uid="{00000000-0005-0000-0000-0000E21C0000}"/>
    <cellStyle name="Feeder Field 3 4 2 25 2 4" xfId="13538" xr:uid="{00000000-0005-0000-0000-0000E31C0000}"/>
    <cellStyle name="Feeder Field 3 4 2 25 3" xfId="13539" xr:uid="{00000000-0005-0000-0000-0000E41C0000}"/>
    <cellStyle name="Feeder Field 3 4 2 25 4" xfId="13540" xr:uid="{00000000-0005-0000-0000-0000E51C0000}"/>
    <cellStyle name="Feeder Field 3 4 2 26" xfId="1184" xr:uid="{00000000-0005-0000-0000-0000E61C0000}"/>
    <cellStyle name="Feeder Field 3 4 2 26 2" xfId="13541" xr:uid="{00000000-0005-0000-0000-0000E71C0000}"/>
    <cellStyle name="Feeder Field 3 4 2 26 2 2" xfId="13542" xr:uid="{00000000-0005-0000-0000-0000E81C0000}"/>
    <cellStyle name="Feeder Field 3 4 2 26 2 3" xfId="13543" xr:uid="{00000000-0005-0000-0000-0000E91C0000}"/>
    <cellStyle name="Feeder Field 3 4 2 26 2 4" xfId="13544" xr:uid="{00000000-0005-0000-0000-0000EA1C0000}"/>
    <cellStyle name="Feeder Field 3 4 2 26 3" xfId="13545" xr:uid="{00000000-0005-0000-0000-0000EB1C0000}"/>
    <cellStyle name="Feeder Field 3 4 2 26 4" xfId="13546" xr:uid="{00000000-0005-0000-0000-0000EC1C0000}"/>
    <cellStyle name="Feeder Field 3 4 2 27" xfId="1185" xr:uid="{00000000-0005-0000-0000-0000ED1C0000}"/>
    <cellStyle name="Feeder Field 3 4 2 27 2" xfId="13547" xr:uid="{00000000-0005-0000-0000-0000EE1C0000}"/>
    <cellStyle name="Feeder Field 3 4 2 27 2 2" xfId="13548" xr:uid="{00000000-0005-0000-0000-0000EF1C0000}"/>
    <cellStyle name="Feeder Field 3 4 2 27 2 3" xfId="13549" xr:uid="{00000000-0005-0000-0000-0000F01C0000}"/>
    <cellStyle name="Feeder Field 3 4 2 27 2 4" xfId="13550" xr:uid="{00000000-0005-0000-0000-0000F11C0000}"/>
    <cellStyle name="Feeder Field 3 4 2 27 3" xfId="13551" xr:uid="{00000000-0005-0000-0000-0000F21C0000}"/>
    <cellStyle name="Feeder Field 3 4 2 27 4" xfId="13552" xr:uid="{00000000-0005-0000-0000-0000F31C0000}"/>
    <cellStyle name="Feeder Field 3 4 2 28" xfId="1186" xr:uid="{00000000-0005-0000-0000-0000F41C0000}"/>
    <cellStyle name="Feeder Field 3 4 2 28 2" xfId="13553" xr:uid="{00000000-0005-0000-0000-0000F51C0000}"/>
    <cellStyle name="Feeder Field 3 4 2 28 2 2" xfId="13554" xr:uid="{00000000-0005-0000-0000-0000F61C0000}"/>
    <cellStyle name="Feeder Field 3 4 2 28 2 3" xfId="13555" xr:uid="{00000000-0005-0000-0000-0000F71C0000}"/>
    <cellStyle name="Feeder Field 3 4 2 28 2 4" xfId="13556" xr:uid="{00000000-0005-0000-0000-0000F81C0000}"/>
    <cellStyle name="Feeder Field 3 4 2 28 3" xfId="13557" xr:uid="{00000000-0005-0000-0000-0000F91C0000}"/>
    <cellStyle name="Feeder Field 3 4 2 28 4" xfId="13558" xr:uid="{00000000-0005-0000-0000-0000FA1C0000}"/>
    <cellStyle name="Feeder Field 3 4 2 29" xfId="1187" xr:uid="{00000000-0005-0000-0000-0000FB1C0000}"/>
    <cellStyle name="Feeder Field 3 4 2 29 2" xfId="13559" xr:uid="{00000000-0005-0000-0000-0000FC1C0000}"/>
    <cellStyle name="Feeder Field 3 4 2 29 2 2" xfId="13560" xr:uid="{00000000-0005-0000-0000-0000FD1C0000}"/>
    <cellStyle name="Feeder Field 3 4 2 29 2 3" xfId="13561" xr:uid="{00000000-0005-0000-0000-0000FE1C0000}"/>
    <cellStyle name="Feeder Field 3 4 2 29 2 4" xfId="13562" xr:uid="{00000000-0005-0000-0000-0000FF1C0000}"/>
    <cellStyle name="Feeder Field 3 4 2 29 3" xfId="13563" xr:uid="{00000000-0005-0000-0000-0000001D0000}"/>
    <cellStyle name="Feeder Field 3 4 2 29 4" xfId="13564" xr:uid="{00000000-0005-0000-0000-0000011D0000}"/>
    <cellStyle name="Feeder Field 3 4 2 3" xfId="1188" xr:uid="{00000000-0005-0000-0000-0000021D0000}"/>
    <cellStyle name="Feeder Field 3 4 2 3 2" xfId="13565" xr:uid="{00000000-0005-0000-0000-0000031D0000}"/>
    <cellStyle name="Feeder Field 3 4 2 3 2 2" xfId="13566" xr:uid="{00000000-0005-0000-0000-0000041D0000}"/>
    <cellStyle name="Feeder Field 3 4 2 3 2 3" xfId="13567" xr:uid="{00000000-0005-0000-0000-0000051D0000}"/>
    <cellStyle name="Feeder Field 3 4 2 3 2 4" xfId="13568" xr:uid="{00000000-0005-0000-0000-0000061D0000}"/>
    <cellStyle name="Feeder Field 3 4 2 3 3" xfId="13569" xr:uid="{00000000-0005-0000-0000-0000071D0000}"/>
    <cellStyle name="Feeder Field 3 4 2 3 4" xfId="13570" xr:uid="{00000000-0005-0000-0000-0000081D0000}"/>
    <cellStyle name="Feeder Field 3 4 2 30" xfId="1189" xr:uid="{00000000-0005-0000-0000-0000091D0000}"/>
    <cellStyle name="Feeder Field 3 4 2 30 2" xfId="13571" xr:uid="{00000000-0005-0000-0000-00000A1D0000}"/>
    <cellStyle name="Feeder Field 3 4 2 30 2 2" xfId="13572" xr:uid="{00000000-0005-0000-0000-00000B1D0000}"/>
    <cellStyle name="Feeder Field 3 4 2 30 2 3" xfId="13573" xr:uid="{00000000-0005-0000-0000-00000C1D0000}"/>
    <cellStyle name="Feeder Field 3 4 2 30 2 4" xfId="13574" xr:uid="{00000000-0005-0000-0000-00000D1D0000}"/>
    <cellStyle name="Feeder Field 3 4 2 30 3" xfId="13575" xr:uid="{00000000-0005-0000-0000-00000E1D0000}"/>
    <cellStyle name="Feeder Field 3 4 2 30 4" xfId="13576" xr:uid="{00000000-0005-0000-0000-00000F1D0000}"/>
    <cellStyle name="Feeder Field 3 4 2 31" xfId="1190" xr:uid="{00000000-0005-0000-0000-0000101D0000}"/>
    <cellStyle name="Feeder Field 3 4 2 31 2" xfId="13577" xr:uid="{00000000-0005-0000-0000-0000111D0000}"/>
    <cellStyle name="Feeder Field 3 4 2 31 2 2" xfId="13578" xr:uid="{00000000-0005-0000-0000-0000121D0000}"/>
    <cellStyle name="Feeder Field 3 4 2 31 2 3" xfId="13579" xr:uid="{00000000-0005-0000-0000-0000131D0000}"/>
    <cellStyle name="Feeder Field 3 4 2 31 2 4" xfId="13580" xr:uid="{00000000-0005-0000-0000-0000141D0000}"/>
    <cellStyle name="Feeder Field 3 4 2 31 3" xfId="13581" xr:uid="{00000000-0005-0000-0000-0000151D0000}"/>
    <cellStyle name="Feeder Field 3 4 2 31 4" xfId="13582" xr:uid="{00000000-0005-0000-0000-0000161D0000}"/>
    <cellStyle name="Feeder Field 3 4 2 32" xfId="1191" xr:uid="{00000000-0005-0000-0000-0000171D0000}"/>
    <cellStyle name="Feeder Field 3 4 2 32 2" xfId="13583" xr:uid="{00000000-0005-0000-0000-0000181D0000}"/>
    <cellStyle name="Feeder Field 3 4 2 32 2 2" xfId="13584" xr:uid="{00000000-0005-0000-0000-0000191D0000}"/>
    <cellStyle name="Feeder Field 3 4 2 32 2 3" xfId="13585" xr:uid="{00000000-0005-0000-0000-00001A1D0000}"/>
    <cellStyle name="Feeder Field 3 4 2 32 2 4" xfId="13586" xr:uid="{00000000-0005-0000-0000-00001B1D0000}"/>
    <cellStyle name="Feeder Field 3 4 2 32 3" xfId="13587" xr:uid="{00000000-0005-0000-0000-00001C1D0000}"/>
    <cellStyle name="Feeder Field 3 4 2 32 4" xfId="13588" xr:uid="{00000000-0005-0000-0000-00001D1D0000}"/>
    <cellStyle name="Feeder Field 3 4 2 33" xfId="1192" xr:uid="{00000000-0005-0000-0000-00001E1D0000}"/>
    <cellStyle name="Feeder Field 3 4 2 33 2" xfId="13589" xr:uid="{00000000-0005-0000-0000-00001F1D0000}"/>
    <cellStyle name="Feeder Field 3 4 2 33 2 2" xfId="13590" xr:uid="{00000000-0005-0000-0000-0000201D0000}"/>
    <cellStyle name="Feeder Field 3 4 2 33 2 3" xfId="13591" xr:uid="{00000000-0005-0000-0000-0000211D0000}"/>
    <cellStyle name="Feeder Field 3 4 2 33 2 4" xfId="13592" xr:uid="{00000000-0005-0000-0000-0000221D0000}"/>
    <cellStyle name="Feeder Field 3 4 2 33 3" xfId="13593" xr:uid="{00000000-0005-0000-0000-0000231D0000}"/>
    <cellStyle name="Feeder Field 3 4 2 33 4" xfId="13594" xr:uid="{00000000-0005-0000-0000-0000241D0000}"/>
    <cellStyle name="Feeder Field 3 4 2 34" xfId="1193" xr:uid="{00000000-0005-0000-0000-0000251D0000}"/>
    <cellStyle name="Feeder Field 3 4 2 34 2" xfId="13595" xr:uid="{00000000-0005-0000-0000-0000261D0000}"/>
    <cellStyle name="Feeder Field 3 4 2 34 2 2" xfId="13596" xr:uid="{00000000-0005-0000-0000-0000271D0000}"/>
    <cellStyle name="Feeder Field 3 4 2 34 2 3" xfId="13597" xr:uid="{00000000-0005-0000-0000-0000281D0000}"/>
    <cellStyle name="Feeder Field 3 4 2 34 2 4" xfId="13598" xr:uid="{00000000-0005-0000-0000-0000291D0000}"/>
    <cellStyle name="Feeder Field 3 4 2 34 3" xfId="13599" xr:uid="{00000000-0005-0000-0000-00002A1D0000}"/>
    <cellStyle name="Feeder Field 3 4 2 34 4" xfId="13600" xr:uid="{00000000-0005-0000-0000-00002B1D0000}"/>
    <cellStyle name="Feeder Field 3 4 2 35" xfId="1194" xr:uid="{00000000-0005-0000-0000-00002C1D0000}"/>
    <cellStyle name="Feeder Field 3 4 2 35 2" xfId="13601" xr:uid="{00000000-0005-0000-0000-00002D1D0000}"/>
    <cellStyle name="Feeder Field 3 4 2 35 2 2" xfId="13602" xr:uid="{00000000-0005-0000-0000-00002E1D0000}"/>
    <cellStyle name="Feeder Field 3 4 2 35 2 3" xfId="13603" xr:uid="{00000000-0005-0000-0000-00002F1D0000}"/>
    <cellStyle name="Feeder Field 3 4 2 35 2 4" xfId="13604" xr:uid="{00000000-0005-0000-0000-0000301D0000}"/>
    <cellStyle name="Feeder Field 3 4 2 35 3" xfId="13605" xr:uid="{00000000-0005-0000-0000-0000311D0000}"/>
    <cellStyle name="Feeder Field 3 4 2 35 4" xfId="13606" xr:uid="{00000000-0005-0000-0000-0000321D0000}"/>
    <cellStyle name="Feeder Field 3 4 2 36" xfId="1195" xr:uid="{00000000-0005-0000-0000-0000331D0000}"/>
    <cellStyle name="Feeder Field 3 4 2 36 2" xfId="13607" xr:uid="{00000000-0005-0000-0000-0000341D0000}"/>
    <cellStyle name="Feeder Field 3 4 2 36 2 2" xfId="13608" xr:uid="{00000000-0005-0000-0000-0000351D0000}"/>
    <cellStyle name="Feeder Field 3 4 2 36 2 3" xfId="13609" xr:uid="{00000000-0005-0000-0000-0000361D0000}"/>
    <cellStyle name="Feeder Field 3 4 2 36 2 4" xfId="13610" xr:uid="{00000000-0005-0000-0000-0000371D0000}"/>
    <cellStyle name="Feeder Field 3 4 2 36 3" xfId="13611" xr:uid="{00000000-0005-0000-0000-0000381D0000}"/>
    <cellStyle name="Feeder Field 3 4 2 36 4" xfId="13612" xr:uid="{00000000-0005-0000-0000-0000391D0000}"/>
    <cellStyle name="Feeder Field 3 4 2 37" xfId="1196" xr:uid="{00000000-0005-0000-0000-00003A1D0000}"/>
    <cellStyle name="Feeder Field 3 4 2 37 2" xfId="13613" xr:uid="{00000000-0005-0000-0000-00003B1D0000}"/>
    <cellStyle name="Feeder Field 3 4 2 37 2 2" xfId="13614" xr:uid="{00000000-0005-0000-0000-00003C1D0000}"/>
    <cellStyle name="Feeder Field 3 4 2 37 2 3" xfId="13615" xr:uid="{00000000-0005-0000-0000-00003D1D0000}"/>
    <cellStyle name="Feeder Field 3 4 2 37 2 4" xfId="13616" xr:uid="{00000000-0005-0000-0000-00003E1D0000}"/>
    <cellStyle name="Feeder Field 3 4 2 37 3" xfId="13617" xr:uid="{00000000-0005-0000-0000-00003F1D0000}"/>
    <cellStyle name="Feeder Field 3 4 2 37 4" xfId="13618" xr:uid="{00000000-0005-0000-0000-0000401D0000}"/>
    <cellStyle name="Feeder Field 3 4 2 38" xfId="1197" xr:uid="{00000000-0005-0000-0000-0000411D0000}"/>
    <cellStyle name="Feeder Field 3 4 2 38 2" xfId="13619" xr:uid="{00000000-0005-0000-0000-0000421D0000}"/>
    <cellStyle name="Feeder Field 3 4 2 38 2 2" xfId="13620" xr:uid="{00000000-0005-0000-0000-0000431D0000}"/>
    <cellStyle name="Feeder Field 3 4 2 38 2 3" xfId="13621" xr:uid="{00000000-0005-0000-0000-0000441D0000}"/>
    <cellStyle name="Feeder Field 3 4 2 38 2 4" xfId="13622" xr:uid="{00000000-0005-0000-0000-0000451D0000}"/>
    <cellStyle name="Feeder Field 3 4 2 38 3" xfId="13623" xr:uid="{00000000-0005-0000-0000-0000461D0000}"/>
    <cellStyle name="Feeder Field 3 4 2 38 4" xfId="13624" xr:uid="{00000000-0005-0000-0000-0000471D0000}"/>
    <cellStyle name="Feeder Field 3 4 2 39" xfId="1198" xr:uid="{00000000-0005-0000-0000-0000481D0000}"/>
    <cellStyle name="Feeder Field 3 4 2 39 2" xfId="13625" xr:uid="{00000000-0005-0000-0000-0000491D0000}"/>
    <cellStyle name="Feeder Field 3 4 2 39 2 2" xfId="13626" xr:uid="{00000000-0005-0000-0000-00004A1D0000}"/>
    <cellStyle name="Feeder Field 3 4 2 39 2 3" xfId="13627" xr:uid="{00000000-0005-0000-0000-00004B1D0000}"/>
    <cellStyle name="Feeder Field 3 4 2 39 2 4" xfId="13628" xr:uid="{00000000-0005-0000-0000-00004C1D0000}"/>
    <cellStyle name="Feeder Field 3 4 2 39 3" xfId="13629" xr:uid="{00000000-0005-0000-0000-00004D1D0000}"/>
    <cellStyle name="Feeder Field 3 4 2 39 4" xfId="13630" xr:uid="{00000000-0005-0000-0000-00004E1D0000}"/>
    <cellStyle name="Feeder Field 3 4 2 4" xfId="1199" xr:uid="{00000000-0005-0000-0000-00004F1D0000}"/>
    <cellStyle name="Feeder Field 3 4 2 4 2" xfId="13631" xr:uid="{00000000-0005-0000-0000-0000501D0000}"/>
    <cellStyle name="Feeder Field 3 4 2 4 2 2" xfId="13632" xr:uid="{00000000-0005-0000-0000-0000511D0000}"/>
    <cellStyle name="Feeder Field 3 4 2 4 2 3" xfId="13633" xr:uid="{00000000-0005-0000-0000-0000521D0000}"/>
    <cellStyle name="Feeder Field 3 4 2 4 2 4" xfId="13634" xr:uid="{00000000-0005-0000-0000-0000531D0000}"/>
    <cellStyle name="Feeder Field 3 4 2 4 3" xfId="13635" xr:uid="{00000000-0005-0000-0000-0000541D0000}"/>
    <cellStyle name="Feeder Field 3 4 2 4 4" xfId="13636" xr:uid="{00000000-0005-0000-0000-0000551D0000}"/>
    <cellStyle name="Feeder Field 3 4 2 40" xfId="1200" xr:uid="{00000000-0005-0000-0000-0000561D0000}"/>
    <cellStyle name="Feeder Field 3 4 2 40 2" xfId="13637" xr:uid="{00000000-0005-0000-0000-0000571D0000}"/>
    <cellStyle name="Feeder Field 3 4 2 40 2 2" xfId="13638" xr:uid="{00000000-0005-0000-0000-0000581D0000}"/>
    <cellStyle name="Feeder Field 3 4 2 40 2 3" xfId="13639" xr:uid="{00000000-0005-0000-0000-0000591D0000}"/>
    <cellStyle name="Feeder Field 3 4 2 40 2 4" xfId="13640" xr:uid="{00000000-0005-0000-0000-00005A1D0000}"/>
    <cellStyle name="Feeder Field 3 4 2 40 3" xfId="13641" xr:uid="{00000000-0005-0000-0000-00005B1D0000}"/>
    <cellStyle name="Feeder Field 3 4 2 40 4" xfId="13642" xr:uid="{00000000-0005-0000-0000-00005C1D0000}"/>
    <cellStyle name="Feeder Field 3 4 2 41" xfId="1201" xr:uid="{00000000-0005-0000-0000-00005D1D0000}"/>
    <cellStyle name="Feeder Field 3 4 2 41 2" xfId="13643" xr:uid="{00000000-0005-0000-0000-00005E1D0000}"/>
    <cellStyle name="Feeder Field 3 4 2 41 2 2" xfId="13644" xr:uid="{00000000-0005-0000-0000-00005F1D0000}"/>
    <cellStyle name="Feeder Field 3 4 2 41 2 3" xfId="13645" xr:uid="{00000000-0005-0000-0000-0000601D0000}"/>
    <cellStyle name="Feeder Field 3 4 2 41 2 4" xfId="13646" xr:uid="{00000000-0005-0000-0000-0000611D0000}"/>
    <cellStyle name="Feeder Field 3 4 2 41 3" xfId="13647" xr:uid="{00000000-0005-0000-0000-0000621D0000}"/>
    <cellStyle name="Feeder Field 3 4 2 41 4" xfId="13648" xr:uid="{00000000-0005-0000-0000-0000631D0000}"/>
    <cellStyle name="Feeder Field 3 4 2 42" xfId="1202" xr:uid="{00000000-0005-0000-0000-0000641D0000}"/>
    <cellStyle name="Feeder Field 3 4 2 42 2" xfId="13649" xr:uid="{00000000-0005-0000-0000-0000651D0000}"/>
    <cellStyle name="Feeder Field 3 4 2 42 2 2" xfId="13650" xr:uid="{00000000-0005-0000-0000-0000661D0000}"/>
    <cellStyle name="Feeder Field 3 4 2 42 2 3" xfId="13651" xr:uid="{00000000-0005-0000-0000-0000671D0000}"/>
    <cellStyle name="Feeder Field 3 4 2 42 2 4" xfId="13652" xr:uid="{00000000-0005-0000-0000-0000681D0000}"/>
    <cellStyle name="Feeder Field 3 4 2 42 3" xfId="13653" xr:uid="{00000000-0005-0000-0000-0000691D0000}"/>
    <cellStyle name="Feeder Field 3 4 2 42 4" xfId="13654" xr:uid="{00000000-0005-0000-0000-00006A1D0000}"/>
    <cellStyle name="Feeder Field 3 4 2 43" xfId="1203" xr:uid="{00000000-0005-0000-0000-00006B1D0000}"/>
    <cellStyle name="Feeder Field 3 4 2 43 2" xfId="13655" xr:uid="{00000000-0005-0000-0000-00006C1D0000}"/>
    <cellStyle name="Feeder Field 3 4 2 43 2 2" xfId="13656" xr:uid="{00000000-0005-0000-0000-00006D1D0000}"/>
    <cellStyle name="Feeder Field 3 4 2 43 2 3" xfId="13657" xr:uid="{00000000-0005-0000-0000-00006E1D0000}"/>
    <cellStyle name="Feeder Field 3 4 2 43 2 4" xfId="13658" xr:uid="{00000000-0005-0000-0000-00006F1D0000}"/>
    <cellStyle name="Feeder Field 3 4 2 43 3" xfId="13659" xr:uid="{00000000-0005-0000-0000-0000701D0000}"/>
    <cellStyle name="Feeder Field 3 4 2 43 4" xfId="13660" xr:uid="{00000000-0005-0000-0000-0000711D0000}"/>
    <cellStyle name="Feeder Field 3 4 2 44" xfId="1204" xr:uid="{00000000-0005-0000-0000-0000721D0000}"/>
    <cellStyle name="Feeder Field 3 4 2 44 2" xfId="13661" xr:uid="{00000000-0005-0000-0000-0000731D0000}"/>
    <cellStyle name="Feeder Field 3 4 2 44 2 2" xfId="13662" xr:uid="{00000000-0005-0000-0000-0000741D0000}"/>
    <cellStyle name="Feeder Field 3 4 2 44 2 3" xfId="13663" xr:uid="{00000000-0005-0000-0000-0000751D0000}"/>
    <cellStyle name="Feeder Field 3 4 2 44 2 4" xfId="13664" xr:uid="{00000000-0005-0000-0000-0000761D0000}"/>
    <cellStyle name="Feeder Field 3 4 2 44 3" xfId="13665" xr:uid="{00000000-0005-0000-0000-0000771D0000}"/>
    <cellStyle name="Feeder Field 3 4 2 44 4" xfId="13666" xr:uid="{00000000-0005-0000-0000-0000781D0000}"/>
    <cellStyle name="Feeder Field 3 4 2 45" xfId="13667" xr:uid="{00000000-0005-0000-0000-0000791D0000}"/>
    <cellStyle name="Feeder Field 3 4 2 45 2" xfId="13668" xr:uid="{00000000-0005-0000-0000-00007A1D0000}"/>
    <cellStyle name="Feeder Field 3 4 2 45 3" xfId="13669" xr:uid="{00000000-0005-0000-0000-00007B1D0000}"/>
    <cellStyle name="Feeder Field 3 4 2 45 4" xfId="13670" xr:uid="{00000000-0005-0000-0000-00007C1D0000}"/>
    <cellStyle name="Feeder Field 3 4 2 46" xfId="13671" xr:uid="{00000000-0005-0000-0000-00007D1D0000}"/>
    <cellStyle name="Feeder Field 3 4 2 46 2" xfId="13672" xr:uid="{00000000-0005-0000-0000-00007E1D0000}"/>
    <cellStyle name="Feeder Field 3 4 2 46 3" xfId="13673" xr:uid="{00000000-0005-0000-0000-00007F1D0000}"/>
    <cellStyle name="Feeder Field 3 4 2 46 4" xfId="13674" xr:uid="{00000000-0005-0000-0000-0000801D0000}"/>
    <cellStyle name="Feeder Field 3 4 2 47" xfId="13675" xr:uid="{00000000-0005-0000-0000-0000811D0000}"/>
    <cellStyle name="Feeder Field 3 4 2 5" xfId="1205" xr:uid="{00000000-0005-0000-0000-0000821D0000}"/>
    <cellStyle name="Feeder Field 3 4 2 5 2" xfId="13676" xr:uid="{00000000-0005-0000-0000-0000831D0000}"/>
    <cellStyle name="Feeder Field 3 4 2 5 2 2" xfId="13677" xr:uid="{00000000-0005-0000-0000-0000841D0000}"/>
    <cellStyle name="Feeder Field 3 4 2 5 2 3" xfId="13678" xr:uid="{00000000-0005-0000-0000-0000851D0000}"/>
    <cellStyle name="Feeder Field 3 4 2 5 2 4" xfId="13679" xr:uid="{00000000-0005-0000-0000-0000861D0000}"/>
    <cellStyle name="Feeder Field 3 4 2 5 3" xfId="13680" xr:uid="{00000000-0005-0000-0000-0000871D0000}"/>
    <cellStyle name="Feeder Field 3 4 2 5 4" xfId="13681" xr:uid="{00000000-0005-0000-0000-0000881D0000}"/>
    <cellStyle name="Feeder Field 3 4 2 6" xfId="1206" xr:uid="{00000000-0005-0000-0000-0000891D0000}"/>
    <cellStyle name="Feeder Field 3 4 2 6 2" xfId="13682" xr:uid="{00000000-0005-0000-0000-00008A1D0000}"/>
    <cellStyle name="Feeder Field 3 4 2 6 2 2" xfId="13683" xr:uid="{00000000-0005-0000-0000-00008B1D0000}"/>
    <cellStyle name="Feeder Field 3 4 2 6 2 3" xfId="13684" xr:uid="{00000000-0005-0000-0000-00008C1D0000}"/>
    <cellStyle name="Feeder Field 3 4 2 6 2 4" xfId="13685" xr:uid="{00000000-0005-0000-0000-00008D1D0000}"/>
    <cellStyle name="Feeder Field 3 4 2 6 3" xfId="13686" xr:uid="{00000000-0005-0000-0000-00008E1D0000}"/>
    <cellStyle name="Feeder Field 3 4 2 6 4" xfId="13687" xr:uid="{00000000-0005-0000-0000-00008F1D0000}"/>
    <cellStyle name="Feeder Field 3 4 2 7" xfId="1207" xr:uid="{00000000-0005-0000-0000-0000901D0000}"/>
    <cellStyle name="Feeder Field 3 4 2 7 2" xfId="13688" xr:uid="{00000000-0005-0000-0000-0000911D0000}"/>
    <cellStyle name="Feeder Field 3 4 2 7 2 2" xfId="13689" xr:uid="{00000000-0005-0000-0000-0000921D0000}"/>
    <cellStyle name="Feeder Field 3 4 2 7 2 3" xfId="13690" xr:uid="{00000000-0005-0000-0000-0000931D0000}"/>
    <cellStyle name="Feeder Field 3 4 2 7 2 4" xfId="13691" xr:uid="{00000000-0005-0000-0000-0000941D0000}"/>
    <cellStyle name="Feeder Field 3 4 2 7 3" xfId="13692" xr:uid="{00000000-0005-0000-0000-0000951D0000}"/>
    <cellStyle name="Feeder Field 3 4 2 7 4" xfId="13693" xr:uid="{00000000-0005-0000-0000-0000961D0000}"/>
    <cellStyle name="Feeder Field 3 4 2 8" xfId="1208" xr:uid="{00000000-0005-0000-0000-0000971D0000}"/>
    <cellStyle name="Feeder Field 3 4 2 8 2" xfId="13694" xr:uid="{00000000-0005-0000-0000-0000981D0000}"/>
    <cellStyle name="Feeder Field 3 4 2 8 2 2" xfId="13695" xr:uid="{00000000-0005-0000-0000-0000991D0000}"/>
    <cellStyle name="Feeder Field 3 4 2 8 2 3" xfId="13696" xr:uid="{00000000-0005-0000-0000-00009A1D0000}"/>
    <cellStyle name="Feeder Field 3 4 2 8 2 4" xfId="13697" xr:uid="{00000000-0005-0000-0000-00009B1D0000}"/>
    <cellStyle name="Feeder Field 3 4 2 8 3" xfId="13698" xr:uid="{00000000-0005-0000-0000-00009C1D0000}"/>
    <cellStyle name="Feeder Field 3 4 2 8 4" xfId="13699" xr:uid="{00000000-0005-0000-0000-00009D1D0000}"/>
    <cellStyle name="Feeder Field 3 4 2 9" xfId="1209" xr:uid="{00000000-0005-0000-0000-00009E1D0000}"/>
    <cellStyle name="Feeder Field 3 4 2 9 2" xfId="13700" xr:uid="{00000000-0005-0000-0000-00009F1D0000}"/>
    <cellStyle name="Feeder Field 3 4 2 9 2 2" xfId="13701" xr:uid="{00000000-0005-0000-0000-0000A01D0000}"/>
    <cellStyle name="Feeder Field 3 4 2 9 2 3" xfId="13702" xr:uid="{00000000-0005-0000-0000-0000A11D0000}"/>
    <cellStyle name="Feeder Field 3 4 2 9 2 4" xfId="13703" xr:uid="{00000000-0005-0000-0000-0000A21D0000}"/>
    <cellStyle name="Feeder Field 3 4 2 9 3" xfId="13704" xr:uid="{00000000-0005-0000-0000-0000A31D0000}"/>
    <cellStyle name="Feeder Field 3 4 2 9 4" xfId="13705" xr:uid="{00000000-0005-0000-0000-0000A41D0000}"/>
    <cellStyle name="Feeder Field 3 4 20" xfId="1210" xr:uid="{00000000-0005-0000-0000-0000A51D0000}"/>
    <cellStyle name="Feeder Field 3 4 20 2" xfId="13706" xr:uid="{00000000-0005-0000-0000-0000A61D0000}"/>
    <cellStyle name="Feeder Field 3 4 20 2 2" xfId="13707" xr:uid="{00000000-0005-0000-0000-0000A71D0000}"/>
    <cellStyle name="Feeder Field 3 4 20 2 3" xfId="13708" xr:uid="{00000000-0005-0000-0000-0000A81D0000}"/>
    <cellStyle name="Feeder Field 3 4 20 2 4" xfId="13709" xr:uid="{00000000-0005-0000-0000-0000A91D0000}"/>
    <cellStyle name="Feeder Field 3 4 20 3" xfId="13710" xr:uid="{00000000-0005-0000-0000-0000AA1D0000}"/>
    <cellStyle name="Feeder Field 3 4 20 4" xfId="13711" xr:uid="{00000000-0005-0000-0000-0000AB1D0000}"/>
    <cellStyle name="Feeder Field 3 4 21" xfId="1211" xr:uid="{00000000-0005-0000-0000-0000AC1D0000}"/>
    <cellStyle name="Feeder Field 3 4 21 2" xfId="13712" xr:uid="{00000000-0005-0000-0000-0000AD1D0000}"/>
    <cellStyle name="Feeder Field 3 4 21 2 2" xfId="13713" xr:uid="{00000000-0005-0000-0000-0000AE1D0000}"/>
    <cellStyle name="Feeder Field 3 4 21 2 3" xfId="13714" xr:uid="{00000000-0005-0000-0000-0000AF1D0000}"/>
    <cellStyle name="Feeder Field 3 4 21 2 4" xfId="13715" xr:uid="{00000000-0005-0000-0000-0000B01D0000}"/>
    <cellStyle name="Feeder Field 3 4 21 3" xfId="13716" xr:uid="{00000000-0005-0000-0000-0000B11D0000}"/>
    <cellStyle name="Feeder Field 3 4 21 4" xfId="13717" xr:uid="{00000000-0005-0000-0000-0000B21D0000}"/>
    <cellStyle name="Feeder Field 3 4 22" xfId="1212" xr:uid="{00000000-0005-0000-0000-0000B31D0000}"/>
    <cellStyle name="Feeder Field 3 4 22 2" xfId="13718" xr:uid="{00000000-0005-0000-0000-0000B41D0000}"/>
    <cellStyle name="Feeder Field 3 4 22 2 2" xfId="13719" xr:uid="{00000000-0005-0000-0000-0000B51D0000}"/>
    <cellStyle name="Feeder Field 3 4 22 2 3" xfId="13720" xr:uid="{00000000-0005-0000-0000-0000B61D0000}"/>
    <cellStyle name="Feeder Field 3 4 22 2 4" xfId="13721" xr:uid="{00000000-0005-0000-0000-0000B71D0000}"/>
    <cellStyle name="Feeder Field 3 4 22 3" xfId="13722" xr:uid="{00000000-0005-0000-0000-0000B81D0000}"/>
    <cellStyle name="Feeder Field 3 4 22 4" xfId="13723" xr:uid="{00000000-0005-0000-0000-0000B91D0000}"/>
    <cellStyle name="Feeder Field 3 4 23" xfId="1213" xr:uid="{00000000-0005-0000-0000-0000BA1D0000}"/>
    <cellStyle name="Feeder Field 3 4 23 2" xfId="13724" xr:uid="{00000000-0005-0000-0000-0000BB1D0000}"/>
    <cellStyle name="Feeder Field 3 4 23 2 2" xfId="13725" xr:uid="{00000000-0005-0000-0000-0000BC1D0000}"/>
    <cellStyle name="Feeder Field 3 4 23 2 3" xfId="13726" xr:uid="{00000000-0005-0000-0000-0000BD1D0000}"/>
    <cellStyle name="Feeder Field 3 4 23 2 4" xfId="13727" xr:uid="{00000000-0005-0000-0000-0000BE1D0000}"/>
    <cellStyle name="Feeder Field 3 4 23 3" xfId="13728" xr:uid="{00000000-0005-0000-0000-0000BF1D0000}"/>
    <cellStyle name="Feeder Field 3 4 23 4" xfId="13729" xr:uid="{00000000-0005-0000-0000-0000C01D0000}"/>
    <cellStyle name="Feeder Field 3 4 24" xfId="1214" xr:uid="{00000000-0005-0000-0000-0000C11D0000}"/>
    <cellStyle name="Feeder Field 3 4 24 2" xfId="13730" xr:uid="{00000000-0005-0000-0000-0000C21D0000}"/>
    <cellStyle name="Feeder Field 3 4 24 2 2" xfId="13731" xr:uid="{00000000-0005-0000-0000-0000C31D0000}"/>
    <cellStyle name="Feeder Field 3 4 24 2 3" xfId="13732" xr:uid="{00000000-0005-0000-0000-0000C41D0000}"/>
    <cellStyle name="Feeder Field 3 4 24 2 4" xfId="13733" xr:uid="{00000000-0005-0000-0000-0000C51D0000}"/>
    <cellStyle name="Feeder Field 3 4 24 3" xfId="13734" xr:uid="{00000000-0005-0000-0000-0000C61D0000}"/>
    <cellStyle name="Feeder Field 3 4 24 4" xfId="13735" xr:uid="{00000000-0005-0000-0000-0000C71D0000}"/>
    <cellStyle name="Feeder Field 3 4 25" xfId="1215" xr:uid="{00000000-0005-0000-0000-0000C81D0000}"/>
    <cellStyle name="Feeder Field 3 4 25 2" xfId="13736" xr:uid="{00000000-0005-0000-0000-0000C91D0000}"/>
    <cellStyle name="Feeder Field 3 4 25 2 2" xfId="13737" xr:uid="{00000000-0005-0000-0000-0000CA1D0000}"/>
    <cellStyle name="Feeder Field 3 4 25 2 3" xfId="13738" xr:uid="{00000000-0005-0000-0000-0000CB1D0000}"/>
    <cellStyle name="Feeder Field 3 4 25 2 4" xfId="13739" xr:uid="{00000000-0005-0000-0000-0000CC1D0000}"/>
    <cellStyle name="Feeder Field 3 4 25 3" xfId="13740" xr:uid="{00000000-0005-0000-0000-0000CD1D0000}"/>
    <cellStyle name="Feeder Field 3 4 25 4" xfId="13741" xr:uid="{00000000-0005-0000-0000-0000CE1D0000}"/>
    <cellStyle name="Feeder Field 3 4 26" xfId="1216" xr:uid="{00000000-0005-0000-0000-0000CF1D0000}"/>
    <cellStyle name="Feeder Field 3 4 26 2" xfId="13742" xr:uid="{00000000-0005-0000-0000-0000D01D0000}"/>
    <cellStyle name="Feeder Field 3 4 26 2 2" xfId="13743" xr:uid="{00000000-0005-0000-0000-0000D11D0000}"/>
    <cellStyle name="Feeder Field 3 4 26 2 3" xfId="13744" xr:uid="{00000000-0005-0000-0000-0000D21D0000}"/>
    <cellStyle name="Feeder Field 3 4 26 2 4" xfId="13745" xr:uid="{00000000-0005-0000-0000-0000D31D0000}"/>
    <cellStyle name="Feeder Field 3 4 26 3" xfId="13746" xr:uid="{00000000-0005-0000-0000-0000D41D0000}"/>
    <cellStyle name="Feeder Field 3 4 26 4" xfId="13747" xr:uid="{00000000-0005-0000-0000-0000D51D0000}"/>
    <cellStyle name="Feeder Field 3 4 27" xfId="1217" xr:uid="{00000000-0005-0000-0000-0000D61D0000}"/>
    <cellStyle name="Feeder Field 3 4 27 2" xfId="13748" xr:uid="{00000000-0005-0000-0000-0000D71D0000}"/>
    <cellStyle name="Feeder Field 3 4 27 2 2" xfId="13749" xr:uid="{00000000-0005-0000-0000-0000D81D0000}"/>
    <cellStyle name="Feeder Field 3 4 27 2 3" xfId="13750" xr:uid="{00000000-0005-0000-0000-0000D91D0000}"/>
    <cellStyle name="Feeder Field 3 4 27 2 4" xfId="13751" xr:uid="{00000000-0005-0000-0000-0000DA1D0000}"/>
    <cellStyle name="Feeder Field 3 4 27 3" xfId="13752" xr:uid="{00000000-0005-0000-0000-0000DB1D0000}"/>
    <cellStyle name="Feeder Field 3 4 27 4" xfId="13753" xr:uid="{00000000-0005-0000-0000-0000DC1D0000}"/>
    <cellStyle name="Feeder Field 3 4 28" xfId="1218" xr:uid="{00000000-0005-0000-0000-0000DD1D0000}"/>
    <cellStyle name="Feeder Field 3 4 28 2" xfId="13754" xr:uid="{00000000-0005-0000-0000-0000DE1D0000}"/>
    <cellStyle name="Feeder Field 3 4 28 2 2" xfId="13755" xr:uid="{00000000-0005-0000-0000-0000DF1D0000}"/>
    <cellStyle name="Feeder Field 3 4 28 2 3" xfId="13756" xr:uid="{00000000-0005-0000-0000-0000E01D0000}"/>
    <cellStyle name="Feeder Field 3 4 28 2 4" xfId="13757" xr:uid="{00000000-0005-0000-0000-0000E11D0000}"/>
    <cellStyle name="Feeder Field 3 4 28 3" xfId="13758" xr:uid="{00000000-0005-0000-0000-0000E21D0000}"/>
    <cellStyle name="Feeder Field 3 4 28 4" xfId="13759" xr:uid="{00000000-0005-0000-0000-0000E31D0000}"/>
    <cellStyle name="Feeder Field 3 4 29" xfId="1219" xr:uid="{00000000-0005-0000-0000-0000E41D0000}"/>
    <cellStyle name="Feeder Field 3 4 29 2" xfId="13760" xr:uid="{00000000-0005-0000-0000-0000E51D0000}"/>
    <cellStyle name="Feeder Field 3 4 29 2 2" xfId="13761" xr:uid="{00000000-0005-0000-0000-0000E61D0000}"/>
    <cellStyle name="Feeder Field 3 4 29 2 3" xfId="13762" xr:uid="{00000000-0005-0000-0000-0000E71D0000}"/>
    <cellStyle name="Feeder Field 3 4 29 2 4" xfId="13763" xr:uid="{00000000-0005-0000-0000-0000E81D0000}"/>
    <cellStyle name="Feeder Field 3 4 29 3" xfId="13764" xr:uid="{00000000-0005-0000-0000-0000E91D0000}"/>
    <cellStyle name="Feeder Field 3 4 29 4" xfId="13765" xr:uid="{00000000-0005-0000-0000-0000EA1D0000}"/>
    <cellStyle name="Feeder Field 3 4 3" xfId="1220" xr:uid="{00000000-0005-0000-0000-0000EB1D0000}"/>
    <cellStyle name="Feeder Field 3 4 3 2" xfId="13766" xr:uid="{00000000-0005-0000-0000-0000EC1D0000}"/>
    <cellStyle name="Feeder Field 3 4 3 2 2" xfId="13767" xr:uid="{00000000-0005-0000-0000-0000ED1D0000}"/>
    <cellStyle name="Feeder Field 3 4 3 2 3" xfId="13768" xr:uid="{00000000-0005-0000-0000-0000EE1D0000}"/>
    <cellStyle name="Feeder Field 3 4 3 2 4" xfId="13769" xr:uid="{00000000-0005-0000-0000-0000EF1D0000}"/>
    <cellStyle name="Feeder Field 3 4 3 3" xfId="13770" xr:uid="{00000000-0005-0000-0000-0000F01D0000}"/>
    <cellStyle name="Feeder Field 3 4 3 4" xfId="13771" xr:uid="{00000000-0005-0000-0000-0000F11D0000}"/>
    <cellStyle name="Feeder Field 3 4 30" xfId="1221" xr:uid="{00000000-0005-0000-0000-0000F21D0000}"/>
    <cellStyle name="Feeder Field 3 4 30 2" xfId="13772" xr:uid="{00000000-0005-0000-0000-0000F31D0000}"/>
    <cellStyle name="Feeder Field 3 4 30 2 2" xfId="13773" xr:uid="{00000000-0005-0000-0000-0000F41D0000}"/>
    <cellStyle name="Feeder Field 3 4 30 2 3" xfId="13774" xr:uid="{00000000-0005-0000-0000-0000F51D0000}"/>
    <cellStyle name="Feeder Field 3 4 30 2 4" xfId="13775" xr:uid="{00000000-0005-0000-0000-0000F61D0000}"/>
    <cellStyle name="Feeder Field 3 4 30 3" xfId="13776" xr:uid="{00000000-0005-0000-0000-0000F71D0000}"/>
    <cellStyle name="Feeder Field 3 4 30 4" xfId="13777" xr:uid="{00000000-0005-0000-0000-0000F81D0000}"/>
    <cellStyle name="Feeder Field 3 4 31" xfId="1222" xr:uid="{00000000-0005-0000-0000-0000F91D0000}"/>
    <cellStyle name="Feeder Field 3 4 31 2" xfId="13778" xr:uid="{00000000-0005-0000-0000-0000FA1D0000}"/>
    <cellStyle name="Feeder Field 3 4 31 2 2" xfId="13779" xr:uid="{00000000-0005-0000-0000-0000FB1D0000}"/>
    <cellStyle name="Feeder Field 3 4 31 2 3" xfId="13780" xr:uid="{00000000-0005-0000-0000-0000FC1D0000}"/>
    <cellStyle name="Feeder Field 3 4 31 2 4" xfId="13781" xr:uid="{00000000-0005-0000-0000-0000FD1D0000}"/>
    <cellStyle name="Feeder Field 3 4 31 3" xfId="13782" xr:uid="{00000000-0005-0000-0000-0000FE1D0000}"/>
    <cellStyle name="Feeder Field 3 4 31 4" xfId="13783" xr:uid="{00000000-0005-0000-0000-0000FF1D0000}"/>
    <cellStyle name="Feeder Field 3 4 32" xfId="1223" xr:uid="{00000000-0005-0000-0000-0000001E0000}"/>
    <cellStyle name="Feeder Field 3 4 32 2" xfId="13784" xr:uid="{00000000-0005-0000-0000-0000011E0000}"/>
    <cellStyle name="Feeder Field 3 4 32 2 2" xfId="13785" xr:uid="{00000000-0005-0000-0000-0000021E0000}"/>
    <cellStyle name="Feeder Field 3 4 32 2 3" xfId="13786" xr:uid="{00000000-0005-0000-0000-0000031E0000}"/>
    <cellStyle name="Feeder Field 3 4 32 2 4" xfId="13787" xr:uid="{00000000-0005-0000-0000-0000041E0000}"/>
    <cellStyle name="Feeder Field 3 4 32 3" xfId="13788" xr:uid="{00000000-0005-0000-0000-0000051E0000}"/>
    <cellStyle name="Feeder Field 3 4 32 4" xfId="13789" xr:uid="{00000000-0005-0000-0000-0000061E0000}"/>
    <cellStyle name="Feeder Field 3 4 33" xfId="1224" xr:uid="{00000000-0005-0000-0000-0000071E0000}"/>
    <cellStyle name="Feeder Field 3 4 33 2" xfId="13790" xr:uid="{00000000-0005-0000-0000-0000081E0000}"/>
    <cellStyle name="Feeder Field 3 4 33 2 2" xfId="13791" xr:uid="{00000000-0005-0000-0000-0000091E0000}"/>
    <cellStyle name="Feeder Field 3 4 33 2 3" xfId="13792" xr:uid="{00000000-0005-0000-0000-00000A1E0000}"/>
    <cellStyle name="Feeder Field 3 4 33 2 4" xfId="13793" xr:uid="{00000000-0005-0000-0000-00000B1E0000}"/>
    <cellStyle name="Feeder Field 3 4 33 3" xfId="13794" xr:uid="{00000000-0005-0000-0000-00000C1E0000}"/>
    <cellStyle name="Feeder Field 3 4 33 4" xfId="13795" xr:uid="{00000000-0005-0000-0000-00000D1E0000}"/>
    <cellStyle name="Feeder Field 3 4 34" xfId="1225" xr:uid="{00000000-0005-0000-0000-00000E1E0000}"/>
    <cellStyle name="Feeder Field 3 4 34 2" xfId="13796" xr:uid="{00000000-0005-0000-0000-00000F1E0000}"/>
    <cellStyle name="Feeder Field 3 4 34 2 2" xfId="13797" xr:uid="{00000000-0005-0000-0000-0000101E0000}"/>
    <cellStyle name="Feeder Field 3 4 34 2 3" xfId="13798" xr:uid="{00000000-0005-0000-0000-0000111E0000}"/>
    <cellStyle name="Feeder Field 3 4 34 2 4" xfId="13799" xr:uid="{00000000-0005-0000-0000-0000121E0000}"/>
    <cellStyle name="Feeder Field 3 4 34 3" xfId="13800" xr:uid="{00000000-0005-0000-0000-0000131E0000}"/>
    <cellStyle name="Feeder Field 3 4 34 4" xfId="13801" xr:uid="{00000000-0005-0000-0000-0000141E0000}"/>
    <cellStyle name="Feeder Field 3 4 35" xfId="1226" xr:uid="{00000000-0005-0000-0000-0000151E0000}"/>
    <cellStyle name="Feeder Field 3 4 35 2" xfId="13802" xr:uid="{00000000-0005-0000-0000-0000161E0000}"/>
    <cellStyle name="Feeder Field 3 4 35 2 2" xfId="13803" xr:uid="{00000000-0005-0000-0000-0000171E0000}"/>
    <cellStyle name="Feeder Field 3 4 35 2 3" xfId="13804" xr:uid="{00000000-0005-0000-0000-0000181E0000}"/>
    <cellStyle name="Feeder Field 3 4 35 2 4" xfId="13805" xr:uid="{00000000-0005-0000-0000-0000191E0000}"/>
    <cellStyle name="Feeder Field 3 4 35 3" xfId="13806" xr:uid="{00000000-0005-0000-0000-00001A1E0000}"/>
    <cellStyle name="Feeder Field 3 4 35 4" xfId="13807" xr:uid="{00000000-0005-0000-0000-00001B1E0000}"/>
    <cellStyle name="Feeder Field 3 4 36" xfId="1227" xr:uid="{00000000-0005-0000-0000-00001C1E0000}"/>
    <cellStyle name="Feeder Field 3 4 36 2" xfId="13808" xr:uid="{00000000-0005-0000-0000-00001D1E0000}"/>
    <cellStyle name="Feeder Field 3 4 36 2 2" xfId="13809" xr:uid="{00000000-0005-0000-0000-00001E1E0000}"/>
    <cellStyle name="Feeder Field 3 4 36 2 3" xfId="13810" xr:uid="{00000000-0005-0000-0000-00001F1E0000}"/>
    <cellStyle name="Feeder Field 3 4 36 2 4" xfId="13811" xr:uid="{00000000-0005-0000-0000-0000201E0000}"/>
    <cellStyle name="Feeder Field 3 4 36 3" xfId="13812" xr:uid="{00000000-0005-0000-0000-0000211E0000}"/>
    <cellStyle name="Feeder Field 3 4 36 4" xfId="13813" xr:uid="{00000000-0005-0000-0000-0000221E0000}"/>
    <cellStyle name="Feeder Field 3 4 37" xfId="1228" xr:uid="{00000000-0005-0000-0000-0000231E0000}"/>
    <cellStyle name="Feeder Field 3 4 37 2" xfId="13814" xr:uid="{00000000-0005-0000-0000-0000241E0000}"/>
    <cellStyle name="Feeder Field 3 4 37 2 2" xfId="13815" xr:uid="{00000000-0005-0000-0000-0000251E0000}"/>
    <cellStyle name="Feeder Field 3 4 37 2 3" xfId="13816" xr:uid="{00000000-0005-0000-0000-0000261E0000}"/>
    <cellStyle name="Feeder Field 3 4 37 2 4" xfId="13817" xr:uid="{00000000-0005-0000-0000-0000271E0000}"/>
    <cellStyle name="Feeder Field 3 4 37 3" xfId="13818" xr:uid="{00000000-0005-0000-0000-0000281E0000}"/>
    <cellStyle name="Feeder Field 3 4 37 4" xfId="13819" xr:uid="{00000000-0005-0000-0000-0000291E0000}"/>
    <cellStyle name="Feeder Field 3 4 38" xfId="1229" xr:uid="{00000000-0005-0000-0000-00002A1E0000}"/>
    <cellStyle name="Feeder Field 3 4 38 2" xfId="13820" xr:uid="{00000000-0005-0000-0000-00002B1E0000}"/>
    <cellStyle name="Feeder Field 3 4 38 2 2" xfId="13821" xr:uid="{00000000-0005-0000-0000-00002C1E0000}"/>
    <cellStyle name="Feeder Field 3 4 38 2 3" xfId="13822" xr:uid="{00000000-0005-0000-0000-00002D1E0000}"/>
    <cellStyle name="Feeder Field 3 4 38 2 4" xfId="13823" xr:uid="{00000000-0005-0000-0000-00002E1E0000}"/>
    <cellStyle name="Feeder Field 3 4 38 3" xfId="13824" xr:uid="{00000000-0005-0000-0000-00002F1E0000}"/>
    <cellStyle name="Feeder Field 3 4 38 4" xfId="13825" xr:uid="{00000000-0005-0000-0000-0000301E0000}"/>
    <cellStyle name="Feeder Field 3 4 39" xfId="1230" xr:uid="{00000000-0005-0000-0000-0000311E0000}"/>
    <cellStyle name="Feeder Field 3 4 39 2" xfId="13826" xr:uid="{00000000-0005-0000-0000-0000321E0000}"/>
    <cellStyle name="Feeder Field 3 4 39 2 2" xfId="13827" xr:uid="{00000000-0005-0000-0000-0000331E0000}"/>
    <cellStyle name="Feeder Field 3 4 39 2 3" xfId="13828" xr:uid="{00000000-0005-0000-0000-0000341E0000}"/>
    <cellStyle name="Feeder Field 3 4 39 2 4" xfId="13829" xr:uid="{00000000-0005-0000-0000-0000351E0000}"/>
    <cellStyle name="Feeder Field 3 4 39 3" xfId="13830" xr:uid="{00000000-0005-0000-0000-0000361E0000}"/>
    <cellStyle name="Feeder Field 3 4 39 4" xfId="13831" xr:uid="{00000000-0005-0000-0000-0000371E0000}"/>
    <cellStyle name="Feeder Field 3 4 4" xfId="1231" xr:uid="{00000000-0005-0000-0000-0000381E0000}"/>
    <cellStyle name="Feeder Field 3 4 4 2" xfId="13832" xr:uid="{00000000-0005-0000-0000-0000391E0000}"/>
    <cellStyle name="Feeder Field 3 4 4 2 2" xfId="13833" xr:uid="{00000000-0005-0000-0000-00003A1E0000}"/>
    <cellStyle name="Feeder Field 3 4 4 2 3" xfId="13834" xr:uid="{00000000-0005-0000-0000-00003B1E0000}"/>
    <cellStyle name="Feeder Field 3 4 4 2 4" xfId="13835" xr:uid="{00000000-0005-0000-0000-00003C1E0000}"/>
    <cellStyle name="Feeder Field 3 4 4 3" xfId="13836" xr:uid="{00000000-0005-0000-0000-00003D1E0000}"/>
    <cellStyle name="Feeder Field 3 4 4 4" xfId="13837" xr:uid="{00000000-0005-0000-0000-00003E1E0000}"/>
    <cellStyle name="Feeder Field 3 4 40" xfId="1232" xr:uid="{00000000-0005-0000-0000-00003F1E0000}"/>
    <cellStyle name="Feeder Field 3 4 40 2" xfId="13838" xr:uid="{00000000-0005-0000-0000-0000401E0000}"/>
    <cellStyle name="Feeder Field 3 4 40 2 2" xfId="13839" xr:uid="{00000000-0005-0000-0000-0000411E0000}"/>
    <cellStyle name="Feeder Field 3 4 40 2 3" xfId="13840" xr:uid="{00000000-0005-0000-0000-0000421E0000}"/>
    <cellStyle name="Feeder Field 3 4 40 2 4" xfId="13841" xr:uid="{00000000-0005-0000-0000-0000431E0000}"/>
    <cellStyle name="Feeder Field 3 4 40 3" xfId="13842" xr:uid="{00000000-0005-0000-0000-0000441E0000}"/>
    <cellStyle name="Feeder Field 3 4 40 4" xfId="13843" xr:uid="{00000000-0005-0000-0000-0000451E0000}"/>
    <cellStyle name="Feeder Field 3 4 41" xfId="1233" xr:uid="{00000000-0005-0000-0000-0000461E0000}"/>
    <cellStyle name="Feeder Field 3 4 41 2" xfId="13844" xr:uid="{00000000-0005-0000-0000-0000471E0000}"/>
    <cellStyle name="Feeder Field 3 4 41 2 2" xfId="13845" xr:uid="{00000000-0005-0000-0000-0000481E0000}"/>
    <cellStyle name="Feeder Field 3 4 41 2 3" xfId="13846" xr:uid="{00000000-0005-0000-0000-0000491E0000}"/>
    <cellStyle name="Feeder Field 3 4 41 2 4" xfId="13847" xr:uid="{00000000-0005-0000-0000-00004A1E0000}"/>
    <cellStyle name="Feeder Field 3 4 41 3" xfId="13848" xr:uid="{00000000-0005-0000-0000-00004B1E0000}"/>
    <cellStyle name="Feeder Field 3 4 41 4" xfId="13849" xr:uid="{00000000-0005-0000-0000-00004C1E0000}"/>
    <cellStyle name="Feeder Field 3 4 42" xfId="1234" xr:uid="{00000000-0005-0000-0000-00004D1E0000}"/>
    <cellStyle name="Feeder Field 3 4 42 2" xfId="13850" xr:uid="{00000000-0005-0000-0000-00004E1E0000}"/>
    <cellStyle name="Feeder Field 3 4 42 2 2" xfId="13851" xr:uid="{00000000-0005-0000-0000-00004F1E0000}"/>
    <cellStyle name="Feeder Field 3 4 42 2 3" xfId="13852" xr:uid="{00000000-0005-0000-0000-0000501E0000}"/>
    <cellStyle name="Feeder Field 3 4 42 2 4" xfId="13853" xr:uid="{00000000-0005-0000-0000-0000511E0000}"/>
    <cellStyle name="Feeder Field 3 4 42 3" xfId="13854" xr:uid="{00000000-0005-0000-0000-0000521E0000}"/>
    <cellStyle name="Feeder Field 3 4 42 4" xfId="13855" xr:uid="{00000000-0005-0000-0000-0000531E0000}"/>
    <cellStyle name="Feeder Field 3 4 43" xfId="1235" xr:uid="{00000000-0005-0000-0000-0000541E0000}"/>
    <cellStyle name="Feeder Field 3 4 43 2" xfId="13856" xr:uid="{00000000-0005-0000-0000-0000551E0000}"/>
    <cellStyle name="Feeder Field 3 4 43 2 2" xfId="13857" xr:uid="{00000000-0005-0000-0000-0000561E0000}"/>
    <cellStyle name="Feeder Field 3 4 43 2 3" xfId="13858" xr:uid="{00000000-0005-0000-0000-0000571E0000}"/>
    <cellStyle name="Feeder Field 3 4 43 2 4" xfId="13859" xr:uid="{00000000-0005-0000-0000-0000581E0000}"/>
    <cellStyle name="Feeder Field 3 4 43 3" xfId="13860" xr:uid="{00000000-0005-0000-0000-0000591E0000}"/>
    <cellStyle name="Feeder Field 3 4 43 4" xfId="13861" xr:uid="{00000000-0005-0000-0000-00005A1E0000}"/>
    <cellStyle name="Feeder Field 3 4 44" xfId="1236" xr:uid="{00000000-0005-0000-0000-00005B1E0000}"/>
    <cellStyle name="Feeder Field 3 4 44 2" xfId="13862" xr:uid="{00000000-0005-0000-0000-00005C1E0000}"/>
    <cellStyle name="Feeder Field 3 4 44 2 2" xfId="13863" xr:uid="{00000000-0005-0000-0000-00005D1E0000}"/>
    <cellStyle name="Feeder Field 3 4 44 2 3" xfId="13864" xr:uid="{00000000-0005-0000-0000-00005E1E0000}"/>
    <cellStyle name="Feeder Field 3 4 44 2 4" xfId="13865" xr:uid="{00000000-0005-0000-0000-00005F1E0000}"/>
    <cellStyle name="Feeder Field 3 4 44 3" xfId="13866" xr:uid="{00000000-0005-0000-0000-0000601E0000}"/>
    <cellStyle name="Feeder Field 3 4 44 4" xfId="13867" xr:uid="{00000000-0005-0000-0000-0000611E0000}"/>
    <cellStyle name="Feeder Field 3 4 45" xfId="1237" xr:uid="{00000000-0005-0000-0000-0000621E0000}"/>
    <cellStyle name="Feeder Field 3 4 45 2" xfId="13868" xr:uid="{00000000-0005-0000-0000-0000631E0000}"/>
    <cellStyle name="Feeder Field 3 4 45 2 2" xfId="13869" xr:uid="{00000000-0005-0000-0000-0000641E0000}"/>
    <cellStyle name="Feeder Field 3 4 45 2 3" xfId="13870" xr:uid="{00000000-0005-0000-0000-0000651E0000}"/>
    <cellStyle name="Feeder Field 3 4 45 2 4" xfId="13871" xr:uid="{00000000-0005-0000-0000-0000661E0000}"/>
    <cellStyle name="Feeder Field 3 4 45 3" xfId="13872" xr:uid="{00000000-0005-0000-0000-0000671E0000}"/>
    <cellStyle name="Feeder Field 3 4 45 4" xfId="13873" xr:uid="{00000000-0005-0000-0000-0000681E0000}"/>
    <cellStyle name="Feeder Field 3 4 46" xfId="13874" xr:uid="{00000000-0005-0000-0000-0000691E0000}"/>
    <cellStyle name="Feeder Field 3 4 46 2" xfId="13875" xr:uid="{00000000-0005-0000-0000-00006A1E0000}"/>
    <cellStyle name="Feeder Field 3 4 46 3" xfId="13876" xr:uid="{00000000-0005-0000-0000-00006B1E0000}"/>
    <cellStyle name="Feeder Field 3 4 46 4" xfId="13877" xr:uid="{00000000-0005-0000-0000-00006C1E0000}"/>
    <cellStyle name="Feeder Field 3 4 47" xfId="13878" xr:uid="{00000000-0005-0000-0000-00006D1E0000}"/>
    <cellStyle name="Feeder Field 3 4 47 2" xfId="13879" xr:uid="{00000000-0005-0000-0000-00006E1E0000}"/>
    <cellStyle name="Feeder Field 3 4 47 3" xfId="13880" xr:uid="{00000000-0005-0000-0000-00006F1E0000}"/>
    <cellStyle name="Feeder Field 3 4 47 4" xfId="13881" xr:uid="{00000000-0005-0000-0000-0000701E0000}"/>
    <cellStyle name="Feeder Field 3 4 48" xfId="13882" xr:uid="{00000000-0005-0000-0000-0000711E0000}"/>
    <cellStyle name="Feeder Field 3 4 5" xfId="1238" xr:uid="{00000000-0005-0000-0000-0000721E0000}"/>
    <cellStyle name="Feeder Field 3 4 5 2" xfId="13883" xr:uid="{00000000-0005-0000-0000-0000731E0000}"/>
    <cellStyle name="Feeder Field 3 4 5 2 2" xfId="13884" xr:uid="{00000000-0005-0000-0000-0000741E0000}"/>
    <cellStyle name="Feeder Field 3 4 5 2 3" xfId="13885" xr:uid="{00000000-0005-0000-0000-0000751E0000}"/>
    <cellStyle name="Feeder Field 3 4 5 2 4" xfId="13886" xr:uid="{00000000-0005-0000-0000-0000761E0000}"/>
    <cellStyle name="Feeder Field 3 4 5 3" xfId="13887" xr:uid="{00000000-0005-0000-0000-0000771E0000}"/>
    <cellStyle name="Feeder Field 3 4 5 4" xfId="13888" xr:uid="{00000000-0005-0000-0000-0000781E0000}"/>
    <cellStyle name="Feeder Field 3 4 6" xfId="1239" xr:uid="{00000000-0005-0000-0000-0000791E0000}"/>
    <cellStyle name="Feeder Field 3 4 6 2" xfId="13889" xr:uid="{00000000-0005-0000-0000-00007A1E0000}"/>
    <cellStyle name="Feeder Field 3 4 6 2 2" xfId="13890" xr:uid="{00000000-0005-0000-0000-00007B1E0000}"/>
    <cellStyle name="Feeder Field 3 4 6 2 3" xfId="13891" xr:uid="{00000000-0005-0000-0000-00007C1E0000}"/>
    <cellStyle name="Feeder Field 3 4 6 2 4" xfId="13892" xr:uid="{00000000-0005-0000-0000-00007D1E0000}"/>
    <cellStyle name="Feeder Field 3 4 6 3" xfId="13893" xr:uid="{00000000-0005-0000-0000-00007E1E0000}"/>
    <cellStyle name="Feeder Field 3 4 6 4" xfId="13894" xr:uid="{00000000-0005-0000-0000-00007F1E0000}"/>
    <cellStyle name="Feeder Field 3 4 7" xfId="1240" xr:uid="{00000000-0005-0000-0000-0000801E0000}"/>
    <cellStyle name="Feeder Field 3 4 7 2" xfId="13895" xr:uid="{00000000-0005-0000-0000-0000811E0000}"/>
    <cellStyle name="Feeder Field 3 4 7 2 2" xfId="13896" xr:uid="{00000000-0005-0000-0000-0000821E0000}"/>
    <cellStyle name="Feeder Field 3 4 7 2 3" xfId="13897" xr:uid="{00000000-0005-0000-0000-0000831E0000}"/>
    <cellStyle name="Feeder Field 3 4 7 2 4" xfId="13898" xr:uid="{00000000-0005-0000-0000-0000841E0000}"/>
    <cellStyle name="Feeder Field 3 4 7 3" xfId="13899" xr:uid="{00000000-0005-0000-0000-0000851E0000}"/>
    <cellStyle name="Feeder Field 3 4 7 4" xfId="13900" xr:uid="{00000000-0005-0000-0000-0000861E0000}"/>
    <cellStyle name="Feeder Field 3 4 8" xfId="1241" xr:uid="{00000000-0005-0000-0000-0000871E0000}"/>
    <cellStyle name="Feeder Field 3 4 8 2" xfId="13901" xr:uid="{00000000-0005-0000-0000-0000881E0000}"/>
    <cellStyle name="Feeder Field 3 4 8 2 2" xfId="13902" xr:uid="{00000000-0005-0000-0000-0000891E0000}"/>
    <cellStyle name="Feeder Field 3 4 8 2 3" xfId="13903" xr:uid="{00000000-0005-0000-0000-00008A1E0000}"/>
    <cellStyle name="Feeder Field 3 4 8 2 4" xfId="13904" xr:uid="{00000000-0005-0000-0000-00008B1E0000}"/>
    <cellStyle name="Feeder Field 3 4 8 3" xfId="13905" xr:uid="{00000000-0005-0000-0000-00008C1E0000}"/>
    <cellStyle name="Feeder Field 3 4 8 4" xfId="13906" xr:uid="{00000000-0005-0000-0000-00008D1E0000}"/>
    <cellStyle name="Feeder Field 3 4 9" xfId="1242" xr:uid="{00000000-0005-0000-0000-00008E1E0000}"/>
    <cellStyle name="Feeder Field 3 4 9 2" xfId="13907" xr:uid="{00000000-0005-0000-0000-00008F1E0000}"/>
    <cellStyle name="Feeder Field 3 4 9 2 2" xfId="13908" xr:uid="{00000000-0005-0000-0000-0000901E0000}"/>
    <cellStyle name="Feeder Field 3 4 9 2 3" xfId="13909" xr:uid="{00000000-0005-0000-0000-0000911E0000}"/>
    <cellStyle name="Feeder Field 3 4 9 2 4" xfId="13910" xr:uid="{00000000-0005-0000-0000-0000921E0000}"/>
    <cellStyle name="Feeder Field 3 4 9 3" xfId="13911" xr:uid="{00000000-0005-0000-0000-0000931E0000}"/>
    <cellStyle name="Feeder Field 3 4 9 4" xfId="13912" xr:uid="{00000000-0005-0000-0000-0000941E0000}"/>
    <cellStyle name="Feeder Field 3 5" xfId="1243" xr:uid="{00000000-0005-0000-0000-0000951E0000}"/>
    <cellStyle name="Feeder Field 3 5 10" xfId="1244" xr:uid="{00000000-0005-0000-0000-0000961E0000}"/>
    <cellStyle name="Feeder Field 3 5 10 2" xfId="13913" xr:uid="{00000000-0005-0000-0000-0000971E0000}"/>
    <cellStyle name="Feeder Field 3 5 10 2 2" xfId="13914" xr:uid="{00000000-0005-0000-0000-0000981E0000}"/>
    <cellStyle name="Feeder Field 3 5 10 2 3" xfId="13915" xr:uid="{00000000-0005-0000-0000-0000991E0000}"/>
    <cellStyle name="Feeder Field 3 5 10 2 4" xfId="13916" xr:uid="{00000000-0005-0000-0000-00009A1E0000}"/>
    <cellStyle name="Feeder Field 3 5 10 3" xfId="13917" xr:uid="{00000000-0005-0000-0000-00009B1E0000}"/>
    <cellStyle name="Feeder Field 3 5 10 4" xfId="13918" xr:uid="{00000000-0005-0000-0000-00009C1E0000}"/>
    <cellStyle name="Feeder Field 3 5 11" xfId="1245" xr:uid="{00000000-0005-0000-0000-00009D1E0000}"/>
    <cellStyle name="Feeder Field 3 5 11 2" xfId="13919" xr:uid="{00000000-0005-0000-0000-00009E1E0000}"/>
    <cellStyle name="Feeder Field 3 5 11 2 2" xfId="13920" xr:uid="{00000000-0005-0000-0000-00009F1E0000}"/>
    <cellStyle name="Feeder Field 3 5 11 2 3" xfId="13921" xr:uid="{00000000-0005-0000-0000-0000A01E0000}"/>
    <cellStyle name="Feeder Field 3 5 11 2 4" xfId="13922" xr:uid="{00000000-0005-0000-0000-0000A11E0000}"/>
    <cellStyle name="Feeder Field 3 5 11 3" xfId="13923" xr:uid="{00000000-0005-0000-0000-0000A21E0000}"/>
    <cellStyle name="Feeder Field 3 5 11 4" xfId="13924" xr:uid="{00000000-0005-0000-0000-0000A31E0000}"/>
    <cellStyle name="Feeder Field 3 5 12" xfId="1246" xr:uid="{00000000-0005-0000-0000-0000A41E0000}"/>
    <cellStyle name="Feeder Field 3 5 12 2" xfId="13925" xr:uid="{00000000-0005-0000-0000-0000A51E0000}"/>
    <cellStyle name="Feeder Field 3 5 12 2 2" xfId="13926" xr:uid="{00000000-0005-0000-0000-0000A61E0000}"/>
    <cellStyle name="Feeder Field 3 5 12 2 3" xfId="13927" xr:uid="{00000000-0005-0000-0000-0000A71E0000}"/>
    <cellStyle name="Feeder Field 3 5 12 2 4" xfId="13928" xr:uid="{00000000-0005-0000-0000-0000A81E0000}"/>
    <cellStyle name="Feeder Field 3 5 12 3" xfId="13929" xr:uid="{00000000-0005-0000-0000-0000A91E0000}"/>
    <cellStyle name="Feeder Field 3 5 12 4" xfId="13930" xr:uid="{00000000-0005-0000-0000-0000AA1E0000}"/>
    <cellStyle name="Feeder Field 3 5 13" xfId="1247" xr:uid="{00000000-0005-0000-0000-0000AB1E0000}"/>
    <cellStyle name="Feeder Field 3 5 13 2" xfId="13931" xr:uid="{00000000-0005-0000-0000-0000AC1E0000}"/>
    <cellStyle name="Feeder Field 3 5 13 2 2" xfId="13932" xr:uid="{00000000-0005-0000-0000-0000AD1E0000}"/>
    <cellStyle name="Feeder Field 3 5 13 2 3" xfId="13933" xr:uid="{00000000-0005-0000-0000-0000AE1E0000}"/>
    <cellStyle name="Feeder Field 3 5 13 2 4" xfId="13934" xr:uid="{00000000-0005-0000-0000-0000AF1E0000}"/>
    <cellStyle name="Feeder Field 3 5 13 3" xfId="13935" xr:uid="{00000000-0005-0000-0000-0000B01E0000}"/>
    <cellStyle name="Feeder Field 3 5 13 4" xfId="13936" xr:uid="{00000000-0005-0000-0000-0000B11E0000}"/>
    <cellStyle name="Feeder Field 3 5 14" xfId="1248" xr:uid="{00000000-0005-0000-0000-0000B21E0000}"/>
    <cellStyle name="Feeder Field 3 5 14 2" xfId="13937" xr:uid="{00000000-0005-0000-0000-0000B31E0000}"/>
    <cellStyle name="Feeder Field 3 5 14 2 2" xfId="13938" xr:uid="{00000000-0005-0000-0000-0000B41E0000}"/>
    <cellStyle name="Feeder Field 3 5 14 2 3" xfId="13939" xr:uid="{00000000-0005-0000-0000-0000B51E0000}"/>
    <cellStyle name="Feeder Field 3 5 14 2 4" xfId="13940" xr:uid="{00000000-0005-0000-0000-0000B61E0000}"/>
    <cellStyle name="Feeder Field 3 5 14 3" xfId="13941" xr:uid="{00000000-0005-0000-0000-0000B71E0000}"/>
    <cellStyle name="Feeder Field 3 5 14 4" xfId="13942" xr:uid="{00000000-0005-0000-0000-0000B81E0000}"/>
    <cellStyle name="Feeder Field 3 5 15" xfId="1249" xr:uid="{00000000-0005-0000-0000-0000B91E0000}"/>
    <cellStyle name="Feeder Field 3 5 15 2" xfId="13943" xr:uid="{00000000-0005-0000-0000-0000BA1E0000}"/>
    <cellStyle name="Feeder Field 3 5 15 2 2" xfId="13944" xr:uid="{00000000-0005-0000-0000-0000BB1E0000}"/>
    <cellStyle name="Feeder Field 3 5 15 2 3" xfId="13945" xr:uid="{00000000-0005-0000-0000-0000BC1E0000}"/>
    <cellStyle name="Feeder Field 3 5 15 2 4" xfId="13946" xr:uid="{00000000-0005-0000-0000-0000BD1E0000}"/>
    <cellStyle name="Feeder Field 3 5 15 3" xfId="13947" xr:uid="{00000000-0005-0000-0000-0000BE1E0000}"/>
    <cellStyle name="Feeder Field 3 5 15 4" xfId="13948" xr:uid="{00000000-0005-0000-0000-0000BF1E0000}"/>
    <cellStyle name="Feeder Field 3 5 16" xfId="1250" xr:uid="{00000000-0005-0000-0000-0000C01E0000}"/>
    <cellStyle name="Feeder Field 3 5 16 2" xfId="13949" xr:uid="{00000000-0005-0000-0000-0000C11E0000}"/>
    <cellStyle name="Feeder Field 3 5 16 2 2" xfId="13950" xr:uid="{00000000-0005-0000-0000-0000C21E0000}"/>
    <cellStyle name="Feeder Field 3 5 16 2 3" xfId="13951" xr:uid="{00000000-0005-0000-0000-0000C31E0000}"/>
    <cellStyle name="Feeder Field 3 5 16 2 4" xfId="13952" xr:uid="{00000000-0005-0000-0000-0000C41E0000}"/>
    <cellStyle name="Feeder Field 3 5 16 3" xfId="13953" xr:uid="{00000000-0005-0000-0000-0000C51E0000}"/>
    <cellStyle name="Feeder Field 3 5 16 4" xfId="13954" xr:uid="{00000000-0005-0000-0000-0000C61E0000}"/>
    <cellStyle name="Feeder Field 3 5 17" xfId="1251" xr:uid="{00000000-0005-0000-0000-0000C71E0000}"/>
    <cellStyle name="Feeder Field 3 5 17 2" xfId="13955" xr:uid="{00000000-0005-0000-0000-0000C81E0000}"/>
    <cellStyle name="Feeder Field 3 5 17 2 2" xfId="13956" xr:uid="{00000000-0005-0000-0000-0000C91E0000}"/>
    <cellStyle name="Feeder Field 3 5 17 2 3" xfId="13957" xr:uid="{00000000-0005-0000-0000-0000CA1E0000}"/>
    <cellStyle name="Feeder Field 3 5 17 2 4" xfId="13958" xr:uid="{00000000-0005-0000-0000-0000CB1E0000}"/>
    <cellStyle name="Feeder Field 3 5 17 3" xfId="13959" xr:uid="{00000000-0005-0000-0000-0000CC1E0000}"/>
    <cellStyle name="Feeder Field 3 5 17 4" xfId="13960" xr:uid="{00000000-0005-0000-0000-0000CD1E0000}"/>
    <cellStyle name="Feeder Field 3 5 18" xfId="1252" xr:uid="{00000000-0005-0000-0000-0000CE1E0000}"/>
    <cellStyle name="Feeder Field 3 5 18 2" xfId="13961" xr:uid="{00000000-0005-0000-0000-0000CF1E0000}"/>
    <cellStyle name="Feeder Field 3 5 18 2 2" xfId="13962" xr:uid="{00000000-0005-0000-0000-0000D01E0000}"/>
    <cellStyle name="Feeder Field 3 5 18 2 3" xfId="13963" xr:uid="{00000000-0005-0000-0000-0000D11E0000}"/>
    <cellStyle name="Feeder Field 3 5 18 2 4" xfId="13964" xr:uid="{00000000-0005-0000-0000-0000D21E0000}"/>
    <cellStyle name="Feeder Field 3 5 18 3" xfId="13965" xr:uid="{00000000-0005-0000-0000-0000D31E0000}"/>
    <cellStyle name="Feeder Field 3 5 18 4" xfId="13966" xr:uid="{00000000-0005-0000-0000-0000D41E0000}"/>
    <cellStyle name="Feeder Field 3 5 19" xfId="1253" xr:uid="{00000000-0005-0000-0000-0000D51E0000}"/>
    <cellStyle name="Feeder Field 3 5 19 2" xfId="13967" xr:uid="{00000000-0005-0000-0000-0000D61E0000}"/>
    <cellStyle name="Feeder Field 3 5 19 2 2" xfId="13968" xr:uid="{00000000-0005-0000-0000-0000D71E0000}"/>
    <cellStyle name="Feeder Field 3 5 19 2 3" xfId="13969" xr:uid="{00000000-0005-0000-0000-0000D81E0000}"/>
    <cellStyle name="Feeder Field 3 5 19 2 4" xfId="13970" xr:uid="{00000000-0005-0000-0000-0000D91E0000}"/>
    <cellStyle name="Feeder Field 3 5 19 3" xfId="13971" xr:uid="{00000000-0005-0000-0000-0000DA1E0000}"/>
    <cellStyle name="Feeder Field 3 5 19 4" xfId="13972" xr:uid="{00000000-0005-0000-0000-0000DB1E0000}"/>
    <cellStyle name="Feeder Field 3 5 2" xfId="1254" xr:uid="{00000000-0005-0000-0000-0000DC1E0000}"/>
    <cellStyle name="Feeder Field 3 5 2 2" xfId="13973" xr:uid="{00000000-0005-0000-0000-0000DD1E0000}"/>
    <cellStyle name="Feeder Field 3 5 2 2 2" xfId="13974" xr:uid="{00000000-0005-0000-0000-0000DE1E0000}"/>
    <cellStyle name="Feeder Field 3 5 2 2 3" xfId="13975" xr:uid="{00000000-0005-0000-0000-0000DF1E0000}"/>
    <cellStyle name="Feeder Field 3 5 2 2 4" xfId="13976" xr:uid="{00000000-0005-0000-0000-0000E01E0000}"/>
    <cellStyle name="Feeder Field 3 5 2 3" xfId="13977" xr:uid="{00000000-0005-0000-0000-0000E11E0000}"/>
    <cellStyle name="Feeder Field 3 5 2 4" xfId="13978" xr:uid="{00000000-0005-0000-0000-0000E21E0000}"/>
    <cellStyle name="Feeder Field 3 5 20" xfId="1255" xr:uid="{00000000-0005-0000-0000-0000E31E0000}"/>
    <cellStyle name="Feeder Field 3 5 20 2" xfId="13979" xr:uid="{00000000-0005-0000-0000-0000E41E0000}"/>
    <cellStyle name="Feeder Field 3 5 20 2 2" xfId="13980" xr:uid="{00000000-0005-0000-0000-0000E51E0000}"/>
    <cellStyle name="Feeder Field 3 5 20 2 3" xfId="13981" xr:uid="{00000000-0005-0000-0000-0000E61E0000}"/>
    <cellStyle name="Feeder Field 3 5 20 2 4" xfId="13982" xr:uid="{00000000-0005-0000-0000-0000E71E0000}"/>
    <cellStyle name="Feeder Field 3 5 20 3" xfId="13983" xr:uid="{00000000-0005-0000-0000-0000E81E0000}"/>
    <cellStyle name="Feeder Field 3 5 20 4" xfId="13984" xr:uid="{00000000-0005-0000-0000-0000E91E0000}"/>
    <cellStyle name="Feeder Field 3 5 21" xfId="1256" xr:uid="{00000000-0005-0000-0000-0000EA1E0000}"/>
    <cellStyle name="Feeder Field 3 5 21 2" xfId="13985" xr:uid="{00000000-0005-0000-0000-0000EB1E0000}"/>
    <cellStyle name="Feeder Field 3 5 21 2 2" xfId="13986" xr:uid="{00000000-0005-0000-0000-0000EC1E0000}"/>
    <cellStyle name="Feeder Field 3 5 21 2 3" xfId="13987" xr:uid="{00000000-0005-0000-0000-0000ED1E0000}"/>
    <cellStyle name="Feeder Field 3 5 21 2 4" xfId="13988" xr:uid="{00000000-0005-0000-0000-0000EE1E0000}"/>
    <cellStyle name="Feeder Field 3 5 21 3" xfId="13989" xr:uid="{00000000-0005-0000-0000-0000EF1E0000}"/>
    <cellStyle name="Feeder Field 3 5 21 4" xfId="13990" xr:uid="{00000000-0005-0000-0000-0000F01E0000}"/>
    <cellStyle name="Feeder Field 3 5 22" xfId="1257" xr:uid="{00000000-0005-0000-0000-0000F11E0000}"/>
    <cellStyle name="Feeder Field 3 5 22 2" xfId="13991" xr:uid="{00000000-0005-0000-0000-0000F21E0000}"/>
    <cellStyle name="Feeder Field 3 5 22 2 2" xfId="13992" xr:uid="{00000000-0005-0000-0000-0000F31E0000}"/>
    <cellStyle name="Feeder Field 3 5 22 2 3" xfId="13993" xr:uid="{00000000-0005-0000-0000-0000F41E0000}"/>
    <cellStyle name="Feeder Field 3 5 22 2 4" xfId="13994" xr:uid="{00000000-0005-0000-0000-0000F51E0000}"/>
    <cellStyle name="Feeder Field 3 5 22 3" xfId="13995" xr:uid="{00000000-0005-0000-0000-0000F61E0000}"/>
    <cellStyle name="Feeder Field 3 5 22 4" xfId="13996" xr:uid="{00000000-0005-0000-0000-0000F71E0000}"/>
    <cellStyle name="Feeder Field 3 5 23" xfId="1258" xr:uid="{00000000-0005-0000-0000-0000F81E0000}"/>
    <cellStyle name="Feeder Field 3 5 23 2" xfId="13997" xr:uid="{00000000-0005-0000-0000-0000F91E0000}"/>
    <cellStyle name="Feeder Field 3 5 23 2 2" xfId="13998" xr:uid="{00000000-0005-0000-0000-0000FA1E0000}"/>
    <cellStyle name="Feeder Field 3 5 23 2 3" xfId="13999" xr:uid="{00000000-0005-0000-0000-0000FB1E0000}"/>
    <cellStyle name="Feeder Field 3 5 23 2 4" xfId="14000" xr:uid="{00000000-0005-0000-0000-0000FC1E0000}"/>
    <cellStyle name="Feeder Field 3 5 23 3" xfId="14001" xr:uid="{00000000-0005-0000-0000-0000FD1E0000}"/>
    <cellStyle name="Feeder Field 3 5 23 4" xfId="14002" xr:uid="{00000000-0005-0000-0000-0000FE1E0000}"/>
    <cellStyle name="Feeder Field 3 5 24" xfId="1259" xr:uid="{00000000-0005-0000-0000-0000FF1E0000}"/>
    <cellStyle name="Feeder Field 3 5 24 2" xfId="14003" xr:uid="{00000000-0005-0000-0000-0000001F0000}"/>
    <cellStyle name="Feeder Field 3 5 24 2 2" xfId="14004" xr:uid="{00000000-0005-0000-0000-0000011F0000}"/>
    <cellStyle name="Feeder Field 3 5 24 2 3" xfId="14005" xr:uid="{00000000-0005-0000-0000-0000021F0000}"/>
    <cellStyle name="Feeder Field 3 5 24 2 4" xfId="14006" xr:uid="{00000000-0005-0000-0000-0000031F0000}"/>
    <cellStyle name="Feeder Field 3 5 24 3" xfId="14007" xr:uid="{00000000-0005-0000-0000-0000041F0000}"/>
    <cellStyle name="Feeder Field 3 5 24 4" xfId="14008" xr:uid="{00000000-0005-0000-0000-0000051F0000}"/>
    <cellStyle name="Feeder Field 3 5 25" xfId="1260" xr:uid="{00000000-0005-0000-0000-0000061F0000}"/>
    <cellStyle name="Feeder Field 3 5 25 2" xfId="14009" xr:uid="{00000000-0005-0000-0000-0000071F0000}"/>
    <cellStyle name="Feeder Field 3 5 25 2 2" xfId="14010" xr:uid="{00000000-0005-0000-0000-0000081F0000}"/>
    <cellStyle name="Feeder Field 3 5 25 2 3" xfId="14011" xr:uid="{00000000-0005-0000-0000-0000091F0000}"/>
    <cellStyle name="Feeder Field 3 5 25 2 4" xfId="14012" xr:uid="{00000000-0005-0000-0000-00000A1F0000}"/>
    <cellStyle name="Feeder Field 3 5 25 3" xfId="14013" xr:uid="{00000000-0005-0000-0000-00000B1F0000}"/>
    <cellStyle name="Feeder Field 3 5 25 4" xfId="14014" xr:uid="{00000000-0005-0000-0000-00000C1F0000}"/>
    <cellStyle name="Feeder Field 3 5 26" xfId="1261" xr:uid="{00000000-0005-0000-0000-00000D1F0000}"/>
    <cellStyle name="Feeder Field 3 5 26 2" xfId="14015" xr:uid="{00000000-0005-0000-0000-00000E1F0000}"/>
    <cellStyle name="Feeder Field 3 5 26 2 2" xfId="14016" xr:uid="{00000000-0005-0000-0000-00000F1F0000}"/>
    <cellStyle name="Feeder Field 3 5 26 2 3" xfId="14017" xr:uid="{00000000-0005-0000-0000-0000101F0000}"/>
    <cellStyle name="Feeder Field 3 5 26 2 4" xfId="14018" xr:uid="{00000000-0005-0000-0000-0000111F0000}"/>
    <cellStyle name="Feeder Field 3 5 26 3" xfId="14019" xr:uid="{00000000-0005-0000-0000-0000121F0000}"/>
    <cellStyle name="Feeder Field 3 5 26 4" xfId="14020" xr:uid="{00000000-0005-0000-0000-0000131F0000}"/>
    <cellStyle name="Feeder Field 3 5 27" xfId="1262" xr:uid="{00000000-0005-0000-0000-0000141F0000}"/>
    <cellStyle name="Feeder Field 3 5 27 2" xfId="14021" xr:uid="{00000000-0005-0000-0000-0000151F0000}"/>
    <cellStyle name="Feeder Field 3 5 27 2 2" xfId="14022" xr:uid="{00000000-0005-0000-0000-0000161F0000}"/>
    <cellStyle name="Feeder Field 3 5 27 2 3" xfId="14023" xr:uid="{00000000-0005-0000-0000-0000171F0000}"/>
    <cellStyle name="Feeder Field 3 5 27 2 4" xfId="14024" xr:uid="{00000000-0005-0000-0000-0000181F0000}"/>
    <cellStyle name="Feeder Field 3 5 27 3" xfId="14025" xr:uid="{00000000-0005-0000-0000-0000191F0000}"/>
    <cellStyle name="Feeder Field 3 5 27 4" xfId="14026" xr:uid="{00000000-0005-0000-0000-00001A1F0000}"/>
    <cellStyle name="Feeder Field 3 5 28" xfId="1263" xr:uid="{00000000-0005-0000-0000-00001B1F0000}"/>
    <cellStyle name="Feeder Field 3 5 28 2" xfId="14027" xr:uid="{00000000-0005-0000-0000-00001C1F0000}"/>
    <cellStyle name="Feeder Field 3 5 28 2 2" xfId="14028" xr:uid="{00000000-0005-0000-0000-00001D1F0000}"/>
    <cellStyle name="Feeder Field 3 5 28 2 3" xfId="14029" xr:uid="{00000000-0005-0000-0000-00001E1F0000}"/>
    <cellStyle name="Feeder Field 3 5 28 2 4" xfId="14030" xr:uid="{00000000-0005-0000-0000-00001F1F0000}"/>
    <cellStyle name="Feeder Field 3 5 28 3" xfId="14031" xr:uid="{00000000-0005-0000-0000-0000201F0000}"/>
    <cellStyle name="Feeder Field 3 5 28 4" xfId="14032" xr:uid="{00000000-0005-0000-0000-0000211F0000}"/>
    <cellStyle name="Feeder Field 3 5 29" xfId="1264" xr:uid="{00000000-0005-0000-0000-0000221F0000}"/>
    <cellStyle name="Feeder Field 3 5 29 2" xfId="14033" xr:uid="{00000000-0005-0000-0000-0000231F0000}"/>
    <cellStyle name="Feeder Field 3 5 29 2 2" xfId="14034" xr:uid="{00000000-0005-0000-0000-0000241F0000}"/>
    <cellStyle name="Feeder Field 3 5 29 2 3" xfId="14035" xr:uid="{00000000-0005-0000-0000-0000251F0000}"/>
    <cellStyle name="Feeder Field 3 5 29 2 4" xfId="14036" xr:uid="{00000000-0005-0000-0000-0000261F0000}"/>
    <cellStyle name="Feeder Field 3 5 29 3" xfId="14037" xr:uid="{00000000-0005-0000-0000-0000271F0000}"/>
    <cellStyle name="Feeder Field 3 5 29 4" xfId="14038" xr:uid="{00000000-0005-0000-0000-0000281F0000}"/>
    <cellStyle name="Feeder Field 3 5 3" xfId="1265" xr:uid="{00000000-0005-0000-0000-0000291F0000}"/>
    <cellStyle name="Feeder Field 3 5 3 2" xfId="14039" xr:uid="{00000000-0005-0000-0000-00002A1F0000}"/>
    <cellStyle name="Feeder Field 3 5 3 2 2" xfId="14040" xr:uid="{00000000-0005-0000-0000-00002B1F0000}"/>
    <cellStyle name="Feeder Field 3 5 3 2 3" xfId="14041" xr:uid="{00000000-0005-0000-0000-00002C1F0000}"/>
    <cellStyle name="Feeder Field 3 5 3 2 4" xfId="14042" xr:uid="{00000000-0005-0000-0000-00002D1F0000}"/>
    <cellStyle name="Feeder Field 3 5 3 3" xfId="14043" xr:uid="{00000000-0005-0000-0000-00002E1F0000}"/>
    <cellStyle name="Feeder Field 3 5 3 4" xfId="14044" xr:uid="{00000000-0005-0000-0000-00002F1F0000}"/>
    <cellStyle name="Feeder Field 3 5 30" xfId="1266" xr:uid="{00000000-0005-0000-0000-0000301F0000}"/>
    <cellStyle name="Feeder Field 3 5 30 2" xfId="14045" xr:uid="{00000000-0005-0000-0000-0000311F0000}"/>
    <cellStyle name="Feeder Field 3 5 30 2 2" xfId="14046" xr:uid="{00000000-0005-0000-0000-0000321F0000}"/>
    <cellStyle name="Feeder Field 3 5 30 2 3" xfId="14047" xr:uid="{00000000-0005-0000-0000-0000331F0000}"/>
    <cellStyle name="Feeder Field 3 5 30 2 4" xfId="14048" xr:uid="{00000000-0005-0000-0000-0000341F0000}"/>
    <cellStyle name="Feeder Field 3 5 30 3" xfId="14049" xr:uid="{00000000-0005-0000-0000-0000351F0000}"/>
    <cellStyle name="Feeder Field 3 5 30 4" xfId="14050" xr:uid="{00000000-0005-0000-0000-0000361F0000}"/>
    <cellStyle name="Feeder Field 3 5 31" xfId="1267" xr:uid="{00000000-0005-0000-0000-0000371F0000}"/>
    <cellStyle name="Feeder Field 3 5 31 2" xfId="14051" xr:uid="{00000000-0005-0000-0000-0000381F0000}"/>
    <cellStyle name="Feeder Field 3 5 31 2 2" xfId="14052" xr:uid="{00000000-0005-0000-0000-0000391F0000}"/>
    <cellStyle name="Feeder Field 3 5 31 2 3" xfId="14053" xr:uid="{00000000-0005-0000-0000-00003A1F0000}"/>
    <cellStyle name="Feeder Field 3 5 31 2 4" xfId="14054" xr:uid="{00000000-0005-0000-0000-00003B1F0000}"/>
    <cellStyle name="Feeder Field 3 5 31 3" xfId="14055" xr:uid="{00000000-0005-0000-0000-00003C1F0000}"/>
    <cellStyle name="Feeder Field 3 5 31 4" xfId="14056" xr:uid="{00000000-0005-0000-0000-00003D1F0000}"/>
    <cellStyle name="Feeder Field 3 5 32" xfId="1268" xr:uid="{00000000-0005-0000-0000-00003E1F0000}"/>
    <cellStyle name="Feeder Field 3 5 32 2" xfId="14057" xr:uid="{00000000-0005-0000-0000-00003F1F0000}"/>
    <cellStyle name="Feeder Field 3 5 32 2 2" xfId="14058" xr:uid="{00000000-0005-0000-0000-0000401F0000}"/>
    <cellStyle name="Feeder Field 3 5 32 2 3" xfId="14059" xr:uid="{00000000-0005-0000-0000-0000411F0000}"/>
    <cellStyle name="Feeder Field 3 5 32 2 4" xfId="14060" xr:uid="{00000000-0005-0000-0000-0000421F0000}"/>
    <cellStyle name="Feeder Field 3 5 32 3" xfId="14061" xr:uid="{00000000-0005-0000-0000-0000431F0000}"/>
    <cellStyle name="Feeder Field 3 5 32 4" xfId="14062" xr:uid="{00000000-0005-0000-0000-0000441F0000}"/>
    <cellStyle name="Feeder Field 3 5 33" xfId="1269" xr:uid="{00000000-0005-0000-0000-0000451F0000}"/>
    <cellStyle name="Feeder Field 3 5 33 2" xfId="14063" xr:uid="{00000000-0005-0000-0000-0000461F0000}"/>
    <cellStyle name="Feeder Field 3 5 33 2 2" xfId="14064" xr:uid="{00000000-0005-0000-0000-0000471F0000}"/>
    <cellStyle name="Feeder Field 3 5 33 2 3" xfId="14065" xr:uid="{00000000-0005-0000-0000-0000481F0000}"/>
    <cellStyle name="Feeder Field 3 5 33 2 4" xfId="14066" xr:uid="{00000000-0005-0000-0000-0000491F0000}"/>
    <cellStyle name="Feeder Field 3 5 33 3" xfId="14067" xr:uid="{00000000-0005-0000-0000-00004A1F0000}"/>
    <cellStyle name="Feeder Field 3 5 33 4" xfId="14068" xr:uid="{00000000-0005-0000-0000-00004B1F0000}"/>
    <cellStyle name="Feeder Field 3 5 34" xfId="1270" xr:uid="{00000000-0005-0000-0000-00004C1F0000}"/>
    <cellStyle name="Feeder Field 3 5 34 2" xfId="14069" xr:uid="{00000000-0005-0000-0000-00004D1F0000}"/>
    <cellStyle name="Feeder Field 3 5 34 2 2" xfId="14070" xr:uid="{00000000-0005-0000-0000-00004E1F0000}"/>
    <cellStyle name="Feeder Field 3 5 34 2 3" xfId="14071" xr:uid="{00000000-0005-0000-0000-00004F1F0000}"/>
    <cellStyle name="Feeder Field 3 5 34 2 4" xfId="14072" xr:uid="{00000000-0005-0000-0000-0000501F0000}"/>
    <cellStyle name="Feeder Field 3 5 34 3" xfId="14073" xr:uid="{00000000-0005-0000-0000-0000511F0000}"/>
    <cellStyle name="Feeder Field 3 5 34 4" xfId="14074" xr:uid="{00000000-0005-0000-0000-0000521F0000}"/>
    <cellStyle name="Feeder Field 3 5 35" xfId="1271" xr:uid="{00000000-0005-0000-0000-0000531F0000}"/>
    <cellStyle name="Feeder Field 3 5 35 2" xfId="14075" xr:uid="{00000000-0005-0000-0000-0000541F0000}"/>
    <cellStyle name="Feeder Field 3 5 35 2 2" xfId="14076" xr:uid="{00000000-0005-0000-0000-0000551F0000}"/>
    <cellStyle name="Feeder Field 3 5 35 2 3" xfId="14077" xr:uid="{00000000-0005-0000-0000-0000561F0000}"/>
    <cellStyle name="Feeder Field 3 5 35 2 4" xfId="14078" xr:uid="{00000000-0005-0000-0000-0000571F0000}"/>
    <cellStyle name="Feeder Field 3 5 35 3" xfId="14079" xr:uid="{00000000-0005-0000-0000-0000581F0000}"/>
    <cellStyle name="Feeder Field 3 5 35 4" xfId="14080" xr:uid="{00000000-0005-0000-0000-0000591F0000}"/>
    <cellStyle name="Feeder Field 3 5 36" xfId="1272" xr:uid="{00000000-0005-0000-0000-00005A1F0000}"/>
    <cellStyle name="Feeder Field 3 5 36 2" xfId="14081" xr:uid="{00000000-0005-0000-0000-00005B1F0000}"/>
    <cellStyle name="Feeder Field 3 5 36 2 2" xfId="14082" xr:uid="{00000000-0005-0000-0000-00005C1F0000}"/>
    <cellStyle name="Feeder Field 3 5 36 2 3" xfId="14083" xr:uid="{00000000-0005-0000-0000-00005D1F0000}"/>
    <cellStyle name="Feeder Field 3 5 36 2 4" xfId="14084" xr:uid="{00000000-0005-0000-0000-00005E1F0000}"/>
    <cellStyle name="Feeder Field 3 5 36 3" xfId="14085" xr:uid="{00000000-0005-0000-0000-00005F1F0000}"/>
    <cellStyle name="Feeder Field 3 5 36 4" xfId="14086" xr:uid="{00000000-0005-0000-0000-0000601F0000}"/>
    <cellStyle name="Feeder Field 3 5 37" xfId="1273" xr:uid="{00000000-0005-0000-0000-0000611F0000}"/>
    <cellStyle name="Feeder Field 3 5 37 2" xfId="14087" xr:uid="{00000000-0005-0000-0000-0000621F0000}"/>
    <cellStyle name="Feeder Field 3 5 37 2 2" xfId="14088" xr:uid="{00000000-0005-0000-0000-0000631F0000}"/>
    <cellStyle name="Feeder Field 3 5 37 2 3" xfId="14089" xr:uid="{00000000-0005-0000-0000-0000641F0000}"/>
    <cellStyle name="Feeder Field 3 5 37 2 4" xfId="14090" xr:uid="{00000000-0005-0000-0000-0000651F0000}"/>
    <cellStyle name="Feeder Field 3 5 37 3" xfId="14091" xr:uid="{00000000-0005-0000-0000-0000661F0000}"/>
    <cellStyle name="Feeder Field 3 5 37 4" xfId="14092" xr:uid="{00000000-0005-0000-0000-0000671F0000}"/>
    <cellStyle name="Feeder Field 3 5 38" xfId="1274" xr:uid="{00000000-0005-0000-0000-0000681F0000}"/>
    <cellStyle name="Feeder Field 3 5 38 2" xfId="14093" xr:uid="{00000000-0005-0000-0000-0000691F0000}"/>
    <cellStyle name="Feeder Field 3 5 38 2 2" xfId="14094" xr:uid="{00000000-0005-0000-0000-00006A1F0000}"/>
    <cellStyle name="Feeder Field 3 5 38 2 3" xfId="14095" xr:uid="{00000000-0005-0000-0000-00006B1F0000}"/>
    <cellStyle name="Feeder Field 3 5 38 2 4" xfId="14096" xr:uid="{00000000-0005-0000-0000-00006C1F0000}"/>
    <cellStyle name="Feeder Field 3 5 38 3" xfId="14097" xr:uid="{00000000-0005-0000-0000-00006D1F0000}"/>
    <cellStyle name="Feeder Field 3 5 38 4" xfId="14098" xr:uid="{00000000-0005-0000-0000-00006E1F0000}"/>
    <cellStyle name="Feeder Field 3 5 39" xfId="1275" xr:uid="{00000000-0005-0000-0000-00006F1F0000}"/>
    <cellStyle name="Feeder Field 3 5 39 2" xfId="14099" xr:uid="{00000000-0005-0000-0000-0000701F0000}"/>
    <cellStyle name="Feeder Field 3 5 39 2 2" xfId="14100" xr:uid="{00000000-0005-0000-0000-0000711F0000}"/>
    <cellStyle name="Feeder Field 3 5 39 2 3" xfId="14101" xr:uid="{00000000-0005-0000-0000-0000721F0000}"/>
    <cellStyle name="Feeder Field 3 5 39 2 4" xfId="14102" xr:uid="{00000000-0005-0000-0000-0000731F0000}"/>
    <cellStyle name="Feeder Field 3 5 39 3" xfId="14103" xr:uid="{00000000-0005-0000-0000-0000741F0000}"/>
    <cellStyle name="Feeder Field 3 5 39 4" xfId="14104" xr:uid="{00000000-0005-0000-0000-0000751F0000}"/>
    <cellStyle name="Feeder Field 3 5 4" xfId="1276" xr:uid="{00000000-0005-0000-0000-0000761F0000}"/>
    <cellStyle name="Feeder Field 3 5 4 2" xfId="14105" xr:uid="{00000000-0005-0000-0000-0000771F0000}"/>
    <cellStyle name="Feeder Field 3 5 4 2 2" xfId="14106" xr:uid="{00000000-0005-0000-0000-0000781F0000}"/>
    <cellStyle name="Feeder Field 3 5 4 2 3" xfId="14107" xr:uid="{00000000-0005-0000-0000-0000791F0000}"/>
    <cellStyle name="Feeder Field 3 5 4 2 4" xfId="14108" xr:uid="{00000000-0005-0000-0000-00007A1F0000}"/>
    <cellStyle name="Feeder Field 3 5 4 3" xfId="14109" xr:uid="{00000000-0005-0000-0000-00007B1F0000}"/>
    <cellStyle name="Feeder Field 3 5 4 4" xfId="14110" xr:uid="{00000000-0005-0000-0000-00007C1F0000}"/>
    <cellStyle name="Feeder Field 3 5 40" xfId="1277" xr:uid="{00000000-0005-0000-0000-00007D1F0000}"/>
    <cellStyle name="Feeder Field 3 5 40 2" xfId="14111" xr:uid="{00000000-0005-0000-0000-00007E1F0000}"/>
    <cellStyle name="Feeder Field 3 5 40 2 2" xfId="14112" xr:uid="{00000000-0005-0000-0000-00007F1F0000}"/>
    <cellStyle name="Feeder Field 3 5 40 2 3" xfId="14113" xr:uid="{00000000-0005-0000-0000-0000801F0000}"/>
    <cellStyle name="Feeder Field 3 5 40 2 4" xfId="14114" xr:uid="{00000000-0005-0000-0000-0000811F0000}"/>
    <cellStyle name="Feeder Field 3 5 40 3" xfId="14115" xr:uid="{00000000-0005-0000-0000-0000821F0000}"/>
    <cellStyle name="Feeder Field 3 5 40 4" xfId="14116" xr:uid="{00000000-0005-0000-0000-0000831F0000}"/>
    <cellStyle name="Feeder Field 3 5 41" xfId="1278" xr:uid="{00000000-0005-0000-0000-0000841F0000}"/>
    <cellStyle name="Feeder Field 3 5 41 2" xfId="14117" xr:uid="{00000000-0005-0000-0000-0000851F0000}"/>
    <cellStyle name="Feeder Field 3 5 41 2 2" xfId="14118" xr:uid="{00000000-0005-0000-0000-0000861F0000}"/>
    <cellStyle name="Feeder Field 3 5 41 2 3" xfId="14119" xr:uid="{00000000-0005-0000-0000-0000871F0000}"/>
    <cellStyle name="Feeder Field 3 5 41 2 4" xfId="14120" xr:uid="{00000000-0005-0000-0000-0000881F0000}"/>
    <cellStyle name="Feeder Field 3 5 41 3" xfId="14121" xr:uid="{00000000-0005-0000-0000-0000891F0000}"/>
    <cellStyle name="Feeder Field 3 5 41 4" xfId="14122" xr:uid="{00000000-0005-0000-0000-00008A1F0000}"/>
    <cellStyle name="Feeder Field 3 5 42" xfId="1279" xr:uid="{00000000-0005-0000-0000-00008B1F0000}"/>
    <cellStyle name="Feeder Field 3 5 42 2" xfId="14123" xr:uid="{00000000-0005-0000-0000-00008C1F0000}"/>
    <cellStyle name="Feeder Field 3 5 42 2 2" xfId="14124" xr:uid="{00000000-0005-0000-0000-00008D1F0000}"/>
    <cellStyle name="Feeder Field 3 5 42 2 3" xfId="14125" xr:uid="{00000000-0005-0000-0000-00008E1F0000}"/>
    <cellStyle name="Feeder Field 3 5 42 2 4" xfId="14126" xr:uid="{00000000-0005-0000-0000-00008F1F0000}"/>
    <cellStyle name="Feeder Field 3 5 42 3" xfId="14127" xr:uid="{00000000-0005-0000-0000-0000901F0000}"/>
    <cellStyle name="Feeder Field 3 5 42 4" xfId="14128" xr:uid="{00000000-0005-0000-0000-0000911F0000}"/>
    <cellStyle name="Feeder Field 3 5 43" xfId="1280" xr:uid="{00000000-0005-0000-0000-0000921F0000}"/>
    <cellStyle name="Feeder Field 3 5 43 2" xfId="14129" xr:uid="{00000000-0005-0000-0000-0000931F0000}"/>
    <cellStyle name="Feeder Field 3 5 43 2 2" xfId="14130" xr:uid="{00000000-0005-0000-0000-0000941F0000}"/>
    <cellStyle name="Feeder Field 3 5 43 2 3" xfId="14131" xr:uid="{00000000-0005-0000-0000-0000951F0000}"/>
    <cellStyle name="Feeder Field 3 5 43 2 4" xfId="14132" xr:uid="{00000000-0005-0000-0000-0000961F0000}"/>
    <cellStyle name="Feeder Field 3 5 43 3" xfId="14133" xr:uid="{00000000-0005-0000-0000-0000971F0000}"/>
    <cellStyle name="Feeder Field 3 5 43 4" xfId="14134" xr:uid="{00000000-0005-0000-0000-0000981F0000}"/>
    <cellStyle name="Feeder Field 3 5 44" xfId="1281" xr:uid="{00000000-0005-0000-0000-0000991F0000}"/>
    <cellStyle name="Feeder Field 3 5 44 2" xfId="14135" xr:uid="{00000000-0005-0000-0000-00009A1F0000}"/>
    <cellStyle name="Feeder Field 3 5 44 2 2" xfId="14136" xr:uid="{00000000-0005-0000-0000-00009B1F0000}"/>
    <cellStyle name="Feeder Field 3 5 44 2 3" xfId="14137" xr:uid="{00000000-0005-0000-0000-00009C1F0000}"/>
    <cellStyle name="Feeder Field 3 5 44 2 4" xfId="14138" xr:uid="{00000000-0005-0000-0000-00009D1F0000}"/>
    <cellStyle name="Feeder Field 3 5 44 3" xfId="14139" xr:uid="{00000000-0005-0000-0000-00009E1F0000}"/>
    <cellStyle name="Feeder Field 3 5 44 4" xfId="14140" xr:uid="{00000000-0005-0000-0000-00009F1F0000}"/>
    <cellStyle name="Feeder Field 3 5 45" xfId="14141" xr:uid="{00000000-0005-0000-0000-0000A01F0000}"/>
    <cellStyle name="Feeder Field 3 5 45 2" xfId="14142" xr:uid="{00000000-0005-0000-0000-0000A11F0000}"/>
    <cellStyle name="Feeder Field 3 5 45 3" xfId="14143" xr:uid="{00000000-0005-0000-0000-0000A21F0000}"/>
    <cellStyle name="Feeder Field 3 5 45 4" xfId="14144" xr:uid="{00000000-0005-0000-0000-0000A31F0000}"/>
    <cellStyle name="Feeder Field 3 5 46" xfId="14145" xr:uid="{00000000-0005-0000-0000-0000A41F0000}"/>
    <cellStyle name="Feeder Field 3 5 46 2" xfId="14146" xr:uid="{00000000-0005-0000-0000-0000A51F0000}"/>
    <cellStyle name="Feeder Field 3 5 46 3" xfId="14147" xr:uid="{00000000-0005-0000-0000-0000A61F0000}"/>
    <cellStyle name="Feeder Field 3 5 46 4" xfId="14148" xr:uid="{00000000-0005-0000-0000-0000A71F0000}"/>
    <cellStyle name="Feeder Field 3 5 47" xfId="14149" xr:uid="{00000000-0005-0000-0000-0000A81F0000}"/>
    <cellStyle name="Feeder Field 3 5 48" xfId="14150" xr:uid="{00000000-0005-0000-0000-0000A91F0000}"/>
    <cellStyle name="Feeder Field 3 5 5" xfId="1282" xr:uid="{00000000-0005-0000-0000-0000AA1F0000}"/>
    <cellStyle name="Feeder Field 3 5 5 2" xfId="14151" xr:uid="{00000000-0005-0000-0000-0000AB1F0000}"/>
    <cellStyle name="Feeder Field 3 5 5 2 2" xfId="14152" xr:uid="{00000000-0005-0000-0000-0000AC1F0000}"/>
    <cellStyle name="Feeder Field 3 5 5 2 3" xfId="14153" xr:uid="{00000000-0005-0000-0000-0000AD1F0000}"/>
    <cellStyle name="Feeder Field 3 5 5 2 4" xfId="14154" xr:uid="{00000000-0005-0000-0000-0000AE1F0000}"/>
    <cellStyle name="Feeder Field 3 5 5 3" xfId="14155" xr:uid="{00000000-0005-0000-0000-0000AF1F0000}"/>
    <cellStyle name="Feeder Field 3 5 5 4" xfId="14156" xr:uid="{00000000-0005-0000-0000-0000B01F0000}"/>
    <cellStyle name="Feeder Field 3 5 6" xfId="1283" xr:uid="{00000000-0005-0000-0000-0000B11F0000}"/>
    <cellStyle name="Feeder Field 3 5 6 2" xfId="14157" xr:uid="{00000000-0005-0000-0000-0000B21F0000}"/>
    <cellStyle name="Feeder Field 3 5 6 2 2" xfId="14158" xr:uid="{00000000-0005-0000-0000-0000B31F0000}"/>
    <cellStyle name="Feeder Field 3 5 6 2 3" xfId="14159" xr:uid="{00000000-0005-0000-0000-0000B41F0000}"/>
    <cellStyle name="Feeder Field 3 5 6 2 4" xfId="14160" xr:uid="{00000000-0005-0000-0000-0000B51F0000}"/>
    <cellStyle name="Feeder Field 3 5 6 3" xfId="14161" xr:uid="{00000000-0005-0000-0000-0000B61F0000}"/>
    <cellStyle name="Feeder Field 3 5 6 4" xfId="14162" xr:uid="{00000000-0005-0000-0000-0000B71F0000}"/>
    <cellStyle name="Feeder Field 3 5 7" xfId="1284" xr:uid="{00000000-0005-0000-0000-0000B81F0000}"/>
    <cellStyle name="Feeder Field 3 5 7 2" xfId="14163" xr:uid="{00000000-0005-0000-0000-0000B91F0000}"/>
    <cellStyle name="Feeder Field 3 5 7 2 2" xfId="14164" xr:uid="{00000000-0005-0000-0000-0000BA1F0000}"/>
    <cellStyle name="Feeder Field 3 5 7 2 3" xfId="14165" xr:uid="{00000000-0005-0000-0000-0000BB1F0000}"/>
    <cellStyle name="Feeder Field 3 5 7 2 4" xfId="14166" xr:uid="{00000000-0005-0000-0000-0000BC1F0000}"/>
    <cellStyle name="Feeder Field 3 5 7 3" xfId="14167" xr:uid="{00000000-0005-0000-0000-0000BD1F0000}"/>
    <cellStyle name="Feeder Field 3 5 7 4" xfId="14168" xr:uid="{00000000-0005-0000-0000-0000BE1F0000}"/>
    <cellStyle name="Feeder Field 3 5 8" xfId="1285" xr:uid="{00000000-0005-0000-0000-0000BF1F0000}"/>
    <cellStyle name="Feeder Field 3 5 8 2" xfId="14169" xr:uid="{00000000-0005-0000-0000-0000C01F0000}"/>
    <cellStyle name="Feeder Field 3 5 8 2 2" xfId="14170" xr:uid="{00000000-0005-0000-0000-0000C11F0000}"/>
    <cellStyle name="Feeder Field 3 5 8 2 3" xfId="14171" xr:uid="{00000000-0005-0000-0000-0000C21F0000}"/>
    <cellStyle name="Feeder Field 3 5 8 2 4" xfId="14172" xr:uid="{00000000-0005-0000-0000-0000C31F0000}"/>
    <cellStyle name="Feeder Field 3 5 8 3" xfId="14173" xr:uid="{00000000-0005-0000-0000-0000C41F0000}"/>
    <cellStyle name="Feeder Field 3 5 8 4" xfId="14174" xr:uid="{00000000-0005-0000-0000-0000C51F0000}"/>
    <cellStyle name="Feeder Field 3 5 9" xfId="1286" xr:uid="{00000000-0005-0000-0000-0000C61F0000}"/>
    <cellStyle name="Feeder Field 3 5 9 2" xfId="14175" xr:uid="{00000000-0005-0000-0000-0000C71F0000}"/>
    <cellStyle name="Feeder Field 3 5 9 2 2" xfId="14176" xr:uid="{00000000-0005-0000-0000-0000C81F0000}"/>
    <cellStyle name="Feeder Field 3 5 9 2 3" xfId="14177" xr:uid="{00000000-0005-0000-0000-0000C91F0000}"/>
    <cellStyle name="Feeder Field 3 5 9 2 4" xfId="14178" xr:uid="{00000000-0005-0000-0000-0000CA1F0000}"/>
    <cellStyle name="Feeder Field 3 5 9 3" xfId="14179" xr:uid="{00000000-0005-0000-0000-0000CB1F0000}"/>
    <cellStyle name="Feeder Field 3 5 9 4" xfId="14180" xr:uid="{00000000-0005-0000-0000-0000CC1F0000}"/>
    <cellStyle name="Feeder Field 3 6" xfId="1287" xr:uid="{00000000-0005-0000-0000-0000CD1F0000}"/>
    <cellStyle name="Feeder Field 3 6 2" xfId="14181" xr:uid="{00000000-0005-0000-0000-0000CE1F0000}"/>
    <cellStyle name="Feeder Field 3 6 2 2" xfId="14182" xr:uid="{00000000-0005-0000-0000-0000CF1F0000}"/>
    <cellStyle name="Feeder Field 3 6 2 3" xfId="14183" xr:uid="{00000000-0005-0000-0000-0000D01F0000}"/>
    <cellStyle name="Feeder Field 3 6 2 4" xfId="14184" xr:uid="{00000000-0005-0000-0000-0000D11F0000}"/>
    <cellStyle name="Feeder Field 3 6 3" xfId="14185" xr:uid="{00000000-0005-0000-0000-0000D21F0000}"/>
    <cellStyle name="Feeder Field 3 6 4" xfId="14186" xr:uid="{00000000-0005-0000-0000-0000D31F0000}"/>
    <cellStyle name="Feeder Field 3 7" xfId="1288" xr:uid="{00000000-0005-0000-0000-0000D41F0000}"/>
    <cellStyle name="Feeder Field 3 7 2" xfId="14187" xr:uid="{00000000-0005-0000-0000-0000D51F0000}"/>
    <cellStyle name="Feeder Field 3 7 2 2" xfId="14188" xr:uid="{00000000-0005-0000-0000-0000D61F0000}"/>
    <cellStyle name="Feeder Field 3 7 2 3" xfId="14189" xr:uid="{00000000-0005-0000-0000-0000D71F0000}"/>
    <cellStyle name="Feeder Field 3 7 2 4" xfId="14190" xr:uid="{00000000-0005-0000-0000-0000D81F0000}"/>
    <cellStyle name="Feeder Field 3 7 3" xfId="14191" xr:uid="{00000000-0005-0000-0000-0000D91F0000}"/>
    <cellStyle name="Feeder Field 3 7 4" xfId="14192" xr:uid="{00000000-0005-0000-0000-0000DA1F0000}"/>
    <cellStyle name="Feeder Field 3 8" xfId="1289" xr:uid="{00000000-0005-0000-0000-0000DB1F0000}"/>
    <cellStyle name="Feeder Field 3 8 2" xfId="14193" xr:uid="{00000000-0005-0000-0000-0000DC1F0000}"/>
    <cellStyle name="Feeder Field 3 8 2 2" xfId="14194" xr:uid="{00000000-0005-0000-0000-0000DD1F0000}"/>
    <cellStyle name="Feeder Field 3 8 2 3" xfId="14195" xr:uid="{00000000-0005-0000-0000-0000DE1F0000}"/>
    <cellStyle name="Feeder Field 3 8 2 4" xfId="14196" xr:uid="{00000000-0005-0000-0000-0000DF1F0000}"/>
    <cellStyle name="Feeder Field 3 8 3" xfId="14197" xr:uid="{00000000-0005-0000-0000-0000E01F0000}"/>
    <cellStyle name="Feeder Field 3 8 4" xfId="14198" xr:uid="{00000000-0005-0000-0000-0000E11F0000}"/>
    <cellStyle name="Feeder Field 3 9" xfId="1290" xr:uid="{00000000-0005-0000-0000-0000E21F0000}"/>
    <cellStyle name="Feeder Field 3 9 2" xfId="14199" xr:uid="{00000000-0005-0000-0000-0000E31F0000}"/>
    <cellStyle name="Feeder Field 3 9 2 2" xfId="14200" xr:uid="{00000000-0005-0000-0000-0000E41F0000}"/>
    <cellStyle name="Feeder Field 3 9 2 3" xfId="14201" xr:uid="{00000000-0005-0000-0000-0000E51F0000}"/>
    <cellStyle name="Feeder Field 3 9 2 4" xfId="14202" xr:uid="{00000000-0005-0000-0000-0000E61F0000}"/>
    <cellStyle name="Feeder Field 3 9 3" xfId="14203" xr:uid="{00000000-0005-0000-0000-0000E71F0000}"/>
    <cellStyle name="Feeder Field 3 9 4" xfId="14204" xr:uid="{00000000-0005-0000-0000-0000E81F0000}"/>
    <cellStyle name="Feeder Field 4" xfId="1291" xr:uid="{00000000-0005-0000-0000-0000E91F0000}"/>
    <cellStyle name="Feeder Field 4 10" xfId="1292" xr:uid="{00000000-0005-0000-0000-0000EA1F0000}"/>
    <cellStyle name="Feeder Field 4 10 2" xfId="14205" xr:uid="{00000000-0005-0000-0000-0000EB1F0000}"/>
    <cellStyle name="Feeder Field 4 10 2 2" xfId="14206" xr:uid="{00000000-0005-0000-0000-0000EC1F0000}"/>
    <cellStyle name="Feeder Field 4 10 2 3" xfId="14207" xr:uid="{00000000-0005-0000-0000-0000ED1F0000}"/>
    <cellStyle name="Feeder Field 4 10 2 4" xfId="14208" xr:uid="{00000000-0005-0000-0000-0000EE1F0000}"/>
    <cellStyle name="Feeder Field 4 10 3" xfId="14209" xr:uid="{00000000-0005-0000-0000-0000EF1F0000}"/>
    <cellStyle name="Feeder Field 4 10 4" xfId="14210" xr:uid="{00000000-0005-0000-0000-0000F01F0000}"/>
    <cellStyle name="Feeder Field 4 11" xfId="1293" xr:uid="{00000000-0005-0000-0000-0000F11F0000}"/>
    <cellStyle name="Feeder Field 4 11 2" xfId="14211" xr:uid="{00000000-0005-0000-0000-0000F21F0000}"/>
    <cellStyle name="Feeder Field 4 11 2 2" xfId="14212" xr:uid="{00000000-0005-0000-0000-0000F31F0000}"/>
    <cellStyle name="Feeder Field 4 11 2 3" xfId="14213" xr:uid="{00000000-0005-0000-0000-0000F41F0000}"/>
    <cellStyle name="Feeder Field 4 11 2 4" xfId="14214" xr:uid="{00000000-0005-0000-0000-0000F51F0000}"/>
    <cellStyle name="Feeder Field 4 11 3" xfId="14215" xr:uid="{00000000-0005-0000-0000-0000F61F0000}"/>
    <cellStyle name="Feeder Field 4 11 4" xfId="14216" xr:uid="{00000000-0005-0000-0000-0000F71F0000}"/>
    <cellStyle name="Feeder Field 4 12" xfId="1294" xr:uid="{00000000-0005-0000-0000-0000F81F0000}"/>
    <cellStyle name="Feeder Field 4 12 2" xfId="14217" xr:uid="{00000000-0005-0000-0000-0000F91F0000}"/>
    <cellStyle name="Feeder Field 4 12 2 2" xfId="14218" xr:uid="{00000000-0005-0000-0000-0000FA1F0000}"/>
    <cellStyle name="Feeder Field 4 12 2 3" xfId="14219" xr:uid="{00000000-0005-0000-0000-0000FB1F0000}"/>
    <cellStyle name="Feeder Field 4 12 2 4" xfId="14220" xr:uid="{00000000-0005-0000-0000-0000FC1F0000}"/>
    <cellStyle name="Feeder Field 4 12 3" xfId="14221" xr:uid="{00000000-0005-0000-0000-0000FD1F0000}"/>
    <cellStyle name="Feeder Field 4 12 4" xfId="14222" xr:uid="{00000000-0005-0000-0000-0000FE1F0000}"/>
    <cellStyle name="Feeder Field 4 13" xfId="1295" xr:uid="{00000000-0005-0000-0000-0000FF1F0000}"/>
    <cellStyle name="Feeder Field 4 13 2" xfId="14223" xr:uid="{00000000-0005-0000-0000-000000200000}"/>
    <cellStyle name="Feeder Field 4 13 2 2" xfId="14224" xr:uid="{00000000-0005-0000-0000-000001200000}"/>
    <cellStyle name="Feeder Field 4 13 2 3" xfId="14225" xr:uid="{00000000-0005-0000-0000-000002200000}"/>
    <cellStyle name="Feeder Field 4 13 2 4" xfId="14226" xr:uid="{00000000-0005-0000-0000-000003200000}"/>
    <cellStyle name="Feeder Field 4 13 3" xfId="14227" xr:uid="{00000000-0005-0000-0000-000004200000}"/>
    <cellStyle name="Feeder Field 4 13 4" xfId="14228" xr:uid="{00000000-0005-0000-0000-000005200000}"/>
    <cellStyle name="Feeder Field 4 14" xfId="1296" xr:uid="{00000000-0005-0000-0000-000006200000}"/>
    <cellStyle name="Feeder Field 4 14 2" xfId="14229" xr:uid="{00000000-0005-0000-0000-000007200000}"/>
    <cellStyle name="Feeder Field 4 14 2 2" xfId="14230" xr:uid="{00000000-0005-0000-0000-000008200000}"/>
    <cellStyle name="Feeder Field 4 14 2 3" xfId="14231" xr:uid="{00000000-0005-0000-0000-000009200000}"/>
    <cellStyle name="Feeder Field 4 14 2 4" xfId="14232" xr:uid="{00000000-0005-0000-0000-00000A200000}"/>
    <cellStyle name="Feeder Field 4 14 3" xfId="14233" xr:uid="{00000000-0005-0000-0000-00000B200000}"/>
    <cellStyle name="Feeder Field 4 14 4" xfId="14234" xr:uid="{00000000-0005-0000-0000-00000C200000}"/>
    <cellStyle name="Feeder Field 4 15" xfId="1297" xr:uid="{00000000-0005-0000-0000-00000D200000}"/>
    <cellStyle name="Feeder Field 4 15 2" xfId="14235" xr:uid="{00000000-0005-0000-0000-00000E200000}"/>
    <cellStyle name="Feeder Field 4 15 2 2" xfId="14236" xr:uid="{00000000-0005-0000-0000-00000F200000}"/>
    <cellStyle name="Feeder Field 4 15 2 3" xfId="14237" xr:uid="{00000000-0005-0000-0000-000010200000}"/>
    <cellStyle name="Feeder Field 4 15 2 4" xfId="14238" xr:uid="{00000000-0005-0000-0000-000011200000}"/>
    <cellStyle name="Feeder Field 4 15 3" xfId="14239" xr:uid="{00000000-0005-0000-0000-000012200000}"/>
    <cellStyle name="Feeder Field 4 15 4" xfId="14240" xr:uid="{00000000-0005-0000-0000-000013200000}"/>
    <cellStyle name="Feeder Field 4 16" xfId="1298" xr:uid="{00000000-0005-0000-0000-000014200000}"/>
    <cellStyle name="Feeder Field 4 16 2" xfId="14241" xr:uid="{00000000-0005-0000-0000-000015200000}"/>
    <cellStyle name="Feeder Field 4 16 2 2" xfId="14242" xr:uid="{00000000-0005-0000-0000-000016200000}"/>
    <cellStyle name="Feeder Field 4 16 2 3" xfId="14243" xr:uid="{00000000-0005-0000-0000-000017200000}"/>
    <cellStyle name="Feeder Field 4 16 2 4" xfId="14244" xr:uid="{00000000-0005-0000-0000-000018200000}"/>
    <cellStyle name="Feeder Field 4 16 3" xfId="14245" xr:uid="{00000000-0005-0000-0000-000019200000}"/>
    <cellStyle name="Feeder Field 4 16 4" xfId="14246" xr:uid="{00000000-0005-0000-0000-00001A200000}"/>
    <cellStyle name="Feeder Field 4 17" xfId="14247" xr:uid="{00000000-0005-0000-0000-00001B200000}"/>
    <cellStyle name="Feeder Field 4 2" xfId="1299" xr:uid="{00000000-0005-0000-0000-00001C200000}"/>
    <cellStyle name="Feeder Field 4 2 10" xfId="1300" xr:uid="{00000000-0005-0000-0000-00001D200000}"/>
    <cellStyle name="Feeder Field 4 2 10 2" xfId="14248" xr:uid="{00000000-0005-0000-0000-00001E200000}"/>
    <cellStyle name="Feeder Field 4 2 10 2 2" xfId="14249" xr:uid="{00000000-0005-0000-0000-00001F200000}"/>
    <cellStyle name="Feeder Field 4 2 10 2 3" xfId="14250" xr:uid="{00000000-0005-0000-0000-000020200000}"/>
    <cellStyle name="Feeder Field 4 2 10 2 4" xfId="14251" xr:uid="{00000000-0005-0000-0000-000021200000}"/>
    <cellStyle name="Feeder Field 4 2 10 3" xfId="14252" xr:uid="{00000000-0005-0000-0000-000022200000}"/>
    <cellStyle name="Feeder Field 4 2 10 4" xfId="14253" xr:uid="{00000000-0005-0000-0000-000023200000}"/>
    <cellStyle name="Feeder Field 4 2 11" xfId="1301" xr:uid="{00000000-0005-0000-0000-000024200000}"/>
    <cellStyle name="Feeder Field 4 2 11 2" xfId="14254" xr:uid="{00000000-0005-0000-0000-000025200000}"/>
    <cellStyle name="Feeder Field 4 2 11 2 2" xfId="14255" xr:uid="{00000000-0005-0000-0000-000026200000}"/>
    <cellStyle name="Feeder Field 4 2 11 2 3" xfId="14256" xr:uid="{00000000-0005-0000-0000-000027200000}"/>
    <cellStyle name="Feeder Field 4 2 11 2 4" xfId="14257" xr:uid="{00000000-0005-0000-0000-000028200000}"/>
    <cellStyle name="Feeder Field 4 2 11 3" xfId="14258" xr:uid="{00000000-0005-0000-0000-000029200000}"/>
    <cellStyle name="Feeder Field 4 2 11 4" xfId="14259" xr:uid="{00000000-0005-0000-0000-00002A200000}"/>
    <cellStyle name="Feeder Field 4 2 12" xfId="1302" xr:uid="{00000000-0005-0000-0000-00002B200000}"/>
    <cellStyle name="Feeder Field 4 2 12 2" xfId="14260" xr:uid="{00000000-0005-0000-0000-00002C200000}"/>
    <cellStyle name="Feeder Field 4 2 12 2 2" xfId="14261" xr:uid="{00000000-0005-0000-0000-00002D200000}"/>
    <cellStyle name="Feeder Field 4 2 12 2 3" xfId="14262" xr:uid="{00000000-0005-0000-0000-00002E200000}"/>
    <cellStyle name="Feeder Field 4 2 12 2 4" xfId="14263" xr:uid="{00000000-0005-0000-0000-00002F200000}"/>
    <cellStyle name="Feeder Field 4 2 12 3" xfId="14264" xr:uid="{00000000-0005-0000-0000-000030200000}"/>
    <cellStyle name="Feeder Field 4 2 12 4" xfId="14265" xr:uid="{00000000-0005-0000-0000-000031200000}"/>
    <cellStyle name="Feeder Field 4 2 13" xfId="1303" xr:uid="{00000000-0005-0000-0000-000032200000}"/>
    <cellStyle name="Feeder Field 4 2 13 2" xfId="14266" xr:uid="{00000000-0005-0000-0000-000033200000}"/>
    <cellStyle name="Feeder Field 4 2 13 2 2" xfId="14267" xr:uid="{00000000-0005-0000-0000-000034200000}"/>
    <cellStyle name="Feeder Field 4 2 13 2 3" xfId="14268" xr:uid="{00000000-0005-0000-0000-000035200000}"/>
    <cellStyle name="Feeder Field 4 2 13 2 4" xfId="14269" xr:uid="{00000000-0005-0000-0000-000036200000}"/>
    <cellStyle name="Feeder Field 4 2 13 3" xfId="14270" xr:uid="{00000000-0005-0000-0000-000037200000}"/>
    <cellStyle name="Feeder Field 4 2 13 4" xfId="14271" xr:uid="{00000000-0005-0000-0000-000038200000}"/>
    <cellStyle name="Feeder Field 4 2 14" xfId="1304" xr:uid="{00000000-0005-0000-0000-000039200000}"/>
    <cellStyle name="Feeder Field 4 2 14 2" xfId="14272" xr:uid="{00000000-0005-0000-0000-00003A200000}"/>
    <cellStyle name="Feeder Field 4 2 14 2 2" xfId="14273" xr:uid="{00000000-0005-0000-0000-00003B200000}"/>
    <cellStyle name="Feeder Field 4 2 14 2 3" xfId="14274" xr:uid="{00000000-0005-0000-0000-00003C200000}"/>
    <cellStyle name="Feeder Field 4 2 14 2 4" xfId="14275" xr:uid="{00000000-0005-0000-0000-00003D200000}"/>
    <cellStyle name="Feeder Field 4 2 14 3" xfId="14276" xr:uid="{00000000-0005-0000-0000-00003E200000}"/>
    <cellStyle name="Feeder Field 4 2 14 4" xfId="14277" xr:uid="{00000000-0005-0000-0000-00003F200000}"/>
    <cellStyle name="Feeder Field 4 2 15" xfId="1305" xr:uid="{00000000-0005-0000-0000-000040200000}"/>
    <cellStyle name="Feeder Field 4 2 15 2" xfId="14278" xr:uid="{00000000-0005-0000-0000-000041200000}"/>
    <cellStyle name="Feeder Field 4 2 15 2 2" xfId="14279" xr:uid="{00000000-0005-0000-0000-000042200000}"/>
    <cellStyle name="Feeder Field 4 2 15 2 3" xfId="14280" xr:uid="{00000000-0005-0000-0000-000043200000}"/>
    <cellStyle name="Feeder Field 4 2 15 2 4" xfId="14281" xr:uid="{00000000-0005-0000-0000-000044200000}"/>
    <cellStyle name="Feeder Field 4 2 15 3" xfId="14282" xr:uid="{00000000-0005-0000-0000-000045200000}"/>
    <cellStyle name="Feeder Field 4 2 15 4" xfId="14283" xr:uid="{00000000-0005-0000-0000-000046200000}"/>
    <cellStyle name="Feeder Field 4 2 16" xfId="1306" xr:uid="{00000000-0005-0000-0000-000047200000}"/>
    <cellStyle name="Feeder Field 4 2 16 2" xfId="14284" xr:uid="{00000000-0005-0000-0000-000048200000}"/>
    <cellStyle name="Feeder Field 4 2 16 2 2" xfId="14285" xr:uid="{00000000-0005-0000-0000-000049200000}"/>
    <cellStyle name="Feeder Field 4 2 16 2 3" xfId="14286" xr:uid="{00000000-0005-0000-0000-00004A200000}"/>
    <cellStyle name="Feeder Field 4 2 16 2 4" xfId="14287" xr:uid="{00000000-0005-0000-0000-00004B200000}"/>
    <cellStyle name="Feeder Field 4 2 16 3" xfId="14288" xr:uid="{00000000-0005-0000-0000-00004C200000}"/>
    <cellStyle name="Feeder Field 4 2 16 4" xfId="14289" xr:uid="{00000000-0005-0000-0000-00004D200000}"/>
    <cellStyle name="Feeder Field 4 2 17" xfId="1307" xr:uid="{00000000-0005-0000-0000-00004E200000}"/>
    <cellStyle name="Feeder Field 4 2 17 2" xfId="14290" xr:uid="{00000000-0005-0000-0000-00004F200000}"/>
    <cellStyle name="Feeder Field 4 2 17 2 2" xfId="14291" xr:uid="{00000000-0005-0000-0000-000050200000}"/>
    <cellStyle name="Feeder Field 4 2 17 2 3" xfId="14292" xr:uid="{00000000-0005-0000-0000-000051200000}"/>
    <cellStyle name="Feeder Field 4 2 17 2 4" xfId="14293" xr:uid="{00000000-0005-0000-0000-000052200000}"/>
    <cellStyle name="Feeder Field 4 2 17 3" xfId="14294" xr:uid="{00000000-0005-0000-0000-000053200000}"/>
    <cellStyle name="Feeder Field 4 2 17 4" xfId="14295" xr:uid="{00000000-0005-0000-0000-000054200000}"/>
    <cellStyle name="Feeder Field 4 2 18" xfId="1308" xr:uid="{00000000-0005-0000-0000-000055200000}"/>
    <cellStyle name="Feeder Field 4 2 18 2" xfId="14296" xr:uid="{00000000-0005-0000-0000-000056200000}"/>
    <cellStyle name="Feeder Field 4 2 18 2 2" xfId="14297" xr:uid="{00000000-0005-0000-0000-000057200000}"/>
    <cellStyle name="Feeder Field 4 2 18 2 3" xfId="14298" xr:uid="{00000000-0005-0000-0000-000058200000}"/>
    <cellStyle name="Feeder Field 4 2 18 2 4" xfId="14299" xr:uid="{00000000-0005-0000-0000-000059200000}"/>
    <cellStyle name="Feeder Field 4 2 18 3" xfId="14300" xr:uid="{00000000-0005-0000-0000-00005A200000}"/>
    <cellStyle name="Feeder Field 4 2 18 4" xfId="14301" xr:uid="{00000000-0005-0000-0000-00005B200000}"/>
    <cellStyle name="Feeder Field 4 2 19" xfId="1309" xr:uid="{00000000-0005-0000-0000-00005C200000}"/>
    <cellStyle name="Feeder Field 4 2 19 2" xfId="14302" xr:uid="{00000000-0005-0000-0000-00005D200000}"/>
    <cellStyle name="Feeder Field 4 2 19 2 2" xfId="14303" xr:uid="{00000000-0005-0000-0000-00005E200000}"/>
    <cellStyle name="Feeder Field 4 2 19 2 3" xfId="14304" xr:uid="{00000000-0005-0000-0000-00005F200000}"/>
    <cellStyle name="Feeder Field 4 2 19 2 4" xfId="14305" xr:uid="{00000000-0005-0000-0000-000060200000}"/>
    <cellStyle name="Feeder Field 4 2 19 3" xfId="14306" xr:uid="{00000000-0005-0000-0000-000061200000}"/>
    <cellStyle name="Feeder Field 4 2 19 4" xfId="14307" xr:uid="{00000000-0005-0000-0000-000062200000}"/>
    <cellStyle name="Feeder Field 4 2 2" xfId="1310" xr:uid="{00000000-0005-0000-0000-000063200000}"/>
    <cellStyle name="Feeder Field 4 2 2 10" xfId="1311" xr:uid="{00000000-0005-0000-0000-000064200000}"/>
    <cellStyle name="Feeder Field 4 2 2 10 2" xfId="14308" xr:uid="{00000000-0005-0000-0000-000065200000}"/>
    <cellStyle name="Feeder Field 4 2 2 10 2 2" xfId="14309" xr:uid="{00000000-0005-0000-0000-000066200000}"/>
    <cellStyle name="Feeder Field 4 2 2 10 2 3" xfId="14310" xr:uid="{00000000-0005-0000-0000-000067200000}"/>
    <cellStyle name="Feeder Field 4 2 2 10 2 4" xfId="14311" xr:uid="{00000000-0005-0000-0000-000068200000}"/>
    <cellStyle name="Feeder Field 4 2 2 10 3" xfId="14312" xr:uid="{00000000-0005-0000-0000-000069200000}"/>
    <cellStyle name="Feeder Field 4 2 2 10 4" xfId="14313" xr:uid="{00000000-0005-0000-0000-00006A200000}"/>
    <cellStyle name="Feeder Field 4 2 2 11" xfId="1312" xr:uid="{00000000-0005-0000-0000-00006B200000}"/>
    <cellStyle name="Feeder Field 4 2 2 11 2" xfId="14314" xr:uid="{00000000-0005-0000-0000-00006C200000}"/>
    <cellStyle name="Feeder Field 4 2 2 11 2 2" xfId="14315" xr:uid="{00000000-0005-0000-0000-00006D200000}"/>
    <cellStyle name="Feeder Field 4 2 2 11 2 3" xfId="14316" xr:uid="{00000000-0005-0000-0000-00006E200000}"/>
    <cellStyle name="Feeder Field 4 2 2 11 2 4" xfId="14317" xr:uid="{00000000-0005-0000-0000-00006F200000}"/>
    <cellStyle name="Feeder Field 4 2 2 11 3" xfId="14318" xr:uid="{00000000-0005-0000-0000-000070200000}"/>
    <cellStyle name="Feeder Field 4 2 2 11 4" xfId="14319" xr:uid="{00000000-0005-0000-0000-000071200000}"/>
    <cellStyle name="Feeder Field 4 2 2 12" xfId="1313" xr:uid="{00000000-0005-0000-0000-000072200000}"/>
    <cellStyle name="Feeder Field 4 2 2 12 2" xfId="14320" xr:uid="{00000000-0005-0000-0000-000073200000}"/>
    <cellStyle name="Feeder Field 4 2 2 12 2 2" xfId="14321" xr:uid="{00000000-0005-0000-0000-000074200000}"/>
    <cellStyle name="Feeder Field 4 2 2 12 2 3" xfId="14322" xr:uid="{00000000-0005-0000-0000-000075200000}"/>
    <cellStyle name="Feeder Field 4 2 2 12 2 4" xfId="14323" xr:uid="{00000000-0005-0000-0000-000076200000}"/>
    <cellStyle name="Feeder Field 4 2 2 12 3" xfId="14324" xr:uid="{00000000-0005-0000-0000-000077200000}"/>
    <cellStyle name="Feeder Field 4 2 2 12 4" xfId="14325" xr:uid="{00000000-0005-0000-0000-000078200000}"/>
    <cellStyle name="Feeder Field 4 2 2 13" xfId="1314" xr:uid="{00000000-0005-0000-0000-000079200000}"/>
    <cellStyle name="Feeder Field 4 2 2 13 2" xfId="14326" xr:uid="{00000000-0005-0000-0000-00007A200000}"/>
    <cellStyle name="Feeder Field 4 2 2 13 2 2" xfId="14327" xr:uid="{00000000-0005-0000-0000-00007B200000}"/>
    <cellStyle name="Feeder Field 4 2 2 13 2 3" xfId="14328" xr:uid="{00000000-0005-0000-0000-00007C200000}"/>
    <cellStyle name="Feeder Field 4 2 2 13 2 4" xfId="14329" xr:uid="{00000000-0005-0000-0000-00007D200000}"/>
    <cellStyle name="Feeder Field 4 2 2 13 3" xfId="14330" xr:uid="{00000000-0005-0000-0000-00007E200000}"/>
    <cellStyle name="Feeder Field 4 2 2 13 4" xfId="14331" xr:uid="{00000000-0005-0000-0000-00007F200000}"/>
    <cellStyle name="Feeder Field 4 2 2 14" xfId="1315" xr:uid="{00000000-0005-0000-0000-000080200000}"/>
    <cellStyle name="Feeder Field 4 2 2 14 2" xfId="14332" xr:uid="{00000000-0005-0000-0000-000081200000}"/>
    <cellStyle name="Feeder Field 4 2 2 14 2 2" xfId="14333" xr:uid="{00000000-0005-0000-0000-000082200000}"/>
    <cellStyle name="Feeder Field 4 2 2 14 2 3" xfId="14334" xr:uid="{00000000-0005-0000-0000-000083200000}"/>
    <cellStyle name="Feeder Field 4 2 2 14 2 4" xfId="14335" xr:uid="{00000000-0005-0000-0000-000084200000}"/>
    <cellStyle name="Feeder Field 4 2 2 14 3" xfId="14336" xr:uid="{00000000-0005-0000-0000-000085200000}"/>
    <cellStyle name="Feeder Field 4 2 2 14 4" xfId="14337" xr:uid="{00000000-0005-0000-0000-000086200000}"/>
    <cellStyle name="Feeder Field 4 2 2 15" xfId="1316" xr:uid="{00000000-0005-0000-0000-000087200000}"/>
    <cellStyle name="Feeder Field 4 2 2 15 2" xfId="14338" xr:uid="{00000000-0005-0000-0000-000088200000}"/>
    <cellStyle name="Feeder Field 4 2 2 15 2 2" xfId="14339" xr:uid="{00000000-0005-0000-0000-000089200000}"/>
    <cellStyle name="Feeder Field 4 2 2 15 2 3" xfId="14340" xr:uid="{00000000-0005-0000-0000-00008A200000}"/>
    <cellStyle name="Feeder Field 4 2 2 15 2 4" xfId="14341" xr:uid="{00000000-0005-0000-0000-00008B200000}"/>
    <cellStyle name="Feeder Field 4 2 2 15 3" xfId="14342" xr:uid="{00000000-0005-0000-0000-00008C200000}"/>
    <cellStyle name="Feeder Field 4 2 2 15 4" xfId="14343" xr:uid="{00000000-0005-0000-0000-00008D200000}"/>
    <cellStyle name="Feeder Field 4 2 2 16" xfId="1317" xr:uid="{00000000-0005-0000-0000-00008E200000}"/>
    <cellStyle name="Feeder Field 4 2 2 16 2" xfId="14344" xr:uid="{00000000-0005-0000-0000-00008F200000}"/>
    <cellStyle name="Feeder Field 4 2 2 16 2 2" xfId="14345" xr:uid="{00000000-0005-0000-0000-000090200000}"/>
    <cellStyle name="Feeder Field 4 2 2 16 2 3" xfId="14346" xr:uid="{00000000-0005-0000-0000-000091200000}"/>
    <cellStyle name="Feeder Field 4 2 2 16 2 4" xfId="14347" xr:uid="{00000000-0005-0000-0000-000092200000}"/>
    <cellStyle name="Feeder Field 4 2 2 16 3" xfId="14348" xr:uid="{00000000-0005-0000-0000-000093200000}"/>
    <cellStyle name="Feeder Field 4 2 2 16 4" xfId="14349" xr:uid="{00000000-0005-0000-0000-000094200000}"/>
    <cellStyle name="Feeder Field 4 2 2 17" xfId="1318" xr:uid="{00000000-0005-0000-0000-000095200000}"/>
    <cellStyle name="Feeder Field 4 2 2 17 2" xfId="14350" xr:uid="{00000000-0005-0000-0000-000096200000}"/>
    <cellStyle name="Feeder Field 4 2 2 17 2 2" xfId="14351" xr:uid="{00000000-0005-0000-0000-000097200000}"/>
    <cellStyle name="Feeder Field 4 2 2 17 2 3" xfId="14352" xr:uid="{00000000-0005-0000-0000-000098200000}"/>
    <cellStyle name="Feeder Field 4 2 2 17 2 4" xfId="14353" xr:uid="{00000000-0005-0000-0000-000099200000}"/>
    <cellStyle name="Feeder Field 4 2 2 17 3" xfId="14354" xr:uid="{00000000-0005-0000-0000-00009A200000}"/>
    <cellStyle name="Feeder Field 4 2 2 17 4" xfId="14355" xr:uid="{00000000-0005-0000-0000-00009B200000}"/>
    <cellStyle name="Feeder Field 4 2 2 18" xfId="1319" xr:uid="{00000000-0005-0000-0000-00009C200000}"/>
    <cellStyle name="Feeder Field 4 2 2 18 2" xfId="14356" xr:uid="{00000000-0005-0000-0000-00009D200000}"/>
    <cellStyle name="Feeder Field 4 2 2 18 2 2" xfId="14357" xr:uid="{00000000-0005-0000-0000-00009E200000}"/>
    <cellStyle name="Feeder Field 4 2 2 18 2 3" xfId="14358" xr:uid="{00000000-0005-0000-0000-00009F200000}"/>
    <cellStyle name="Feeder Field 4 2 2 18 2 4" xfId="14359" xr:uid="{00000000-0005-0000-0000-0000A0200000}"/>
    <cellStyle name="Feeder Field 4 2 2 18 3" xfId="14360" xr:uid="{00000000-0005-0000-0000-0000A1200000}"/>
    <cellStyle name="Feeder Field 4 2 2 18 4" xfId="14361" xr:uid="{00000000-0005-0000-0000-0000A2200000}"/>
    <cellStyle name="Feeder Field 4 2 2 19" xfId="1320" xr:uid="{00000000-0005-0000-0000-0000A3200000}"/>
    <cellStyle name="Feeder Field 4 2 2 19 2" xfId="14362" xr:uid="{00000000-0005-0000-0000-0000A4200000}"/>
    <cellStyle name="Feeder Field 4 2 2 19 2 2" xfId="14363" xr:uid="{00000000-0005-0000-0000-0000A5200000}"/>
    <cellStyle name="Feeder Field 4 2 2 19 2 3" xfId="14364" xr:uid="{00000000-0005-0000-0000-0000A6200000}"/>
    <cellStyle name="Feeder Field 4 2 2 19 2 4" xfId="14365" xr:uid="{00000000-0005-0000-0000-0000A7200000}"/>
    <cellStyle name="Feeder Field 4 2 2 19 3" xfId="14366" xr:uid="{00000000-0005-0000-0000-0000A8200000}"/>
    <cellStyle name="Feeder Field 4 2 2 19 4" xfId="14367" xr:uid="{00000000-0005-0000-0000-0000A9200000}"/>
    <cellStyle name="Feeder Field 4 2 2 2" xfId="1321" xr:uid="{00000000-0005-0000-0000-0000AA200000}"/>
    <cellStyle name="Feeder Field 4 2 2 2 2" xfId="14368" xr:uid="{00000000-0005-0000-0000-0000AB200000}"/>
    <cellStyle name="Feeder Field 4 2 2 2 2 2" xfId="14369" xr:uid="{00000000-0005-0000-0000-0000AC200000}"/>
    <cellStyle name="Feeder Field 4 2 2 2 2 3" xfId="14370" xr:uid="{00000000-0005-0000-0000-0000AD200000}"/>
    <cellStyle name="Feeder Field 4 2 2 2 2 4" xfId="14371" xr:uid="{00000000-0005-0000-0000-0000AE200000}"/>
    <cellStyle name="Feeder Field 4 2 2 2 3" xfId="14372" xr:uid="{00000000-0005-0000-0000-0000AF200000}"/>
    <cellStyle name="Feeder Field 4 2 2 2 4" xfId="14373" xr:uid="{00000000-0005-0000-0000-0000B0200000}"/>
    <cellStyle name="Feeder Field 4 2 2 20" xfId="1322" xr:uid="{00000000-0005-0000-0000-0000B1200000}"/>
    <cellStyle name="Feeder Field 4 2 2 20 2" xfId="14374" xr:uid="{00000000-0005-0000-0000-0000B2200000}"/>
    <cellStyle name="Feeder Field 4 2 2 20 2 2" xfId="14375" xr:uid="{00000000-0005-0000-0000-0000B3200000}"/>
    <cellStyle name="Feeder Field 4 2 2 20 2 3" xfId="14376" xr:uid="{00000000-0005-0000-0000-0000B4200000}"/>
    <cellStyle name="Feeder Field 4 2 2 20 2 4" xfId="14377" xr:uid="{00000000-0005-0000-0000-0000B5200000}"/>
    <cellStyle name="Feeder Field 4 2 2 20 3" xfId="14378" xr:uid="{00000000-0005-0000-0000-0000B6200000}"/>
    <cellStyle name="Feeder Field 4 2 2 20 4" xfId="14379" xr:uid="{00000000-0005-0000-0000-0000B7200000}"/>
    <cellStyle name="Feeder Field 4 2 2 21" xfId="1323" xr:uid="{00000000-0005-0000-0000-0000B8200000}"/>
    <cellStyle name="Feeder Field 4 2 2 21 2" xfId="14380" xr:uid="{00000000-0005-0000-0000-0000B9200000}"/>
    <cellStyle name="Feeder Field 4 2 2 21 2 2" xfId="14381" xr:uid="{00000000-0005-0000-0000-0000BA200000}"/>
    <cellStyle name="Feeder Field 4 2 2 21 2 3" xfId="14382" xr:uid="{00000000-0005-0000-0000-0000BB200000}"/>
    <cellStyle name="Feeder Field 4 2 2 21 2 4" xfId="14383" xr:uid="{00000000-0005-0000-0000-0000BC200000}"/>
    <cellStyle name="Feeder Field 4 2 2 21 3" xfId="14384" xr:uid="{00000000-0005-0000-0000-0000BD200000}"/>
    <cellStyle name="Feeder Field 4 2 2 21 4" xfId="14385" xr:uid="{00000000-0005-0000-0000-0000BE200000}"/>
    <cellStyle name="Feeder Field 4 2 2 22" xfId="1324" xr:uid="{00000000-0005-0000-0000-0000BF200000}"/>
    <cellStyle name="Feeder Field 4 2 2 22 2" xfId="14386" xr:uid="{00000000-0005-0000-0000-0000C0200000}"/>
    <cellStyle name="Feeder Field 4 2 2 22 2 2" xfId="14387" xr:uid="{00000000-0005-0000-0000-0000C1200000}"/>
    <cellStyle name="Feeder Field 4 2 2 22 2 3" xfId="14388" xr:uid="{00000000-0005-0000-0000-0000C2200000}"/>
    <cellStyle name="Feeder Field 4 2 2 22 2 4" xfId="14389" xr:uid="{00000000-0005-0000-0000-0000C3200000}"/>
    <cellStyle name="Feeder Field 4 2 2 22 3" xfId="14390" xr:uid="{00000000-0005-0000-0000-0000C4200000}"/>
    <cellStyle name="Feeder Field 4 2 2 22 4" xfId="14391" xr:uid="{00000000-0005-0000-0000-0000C5200000}"/>
    <cellStyle name="Feeder Field 4 2 2 23" xfId="1325" xr:uid="{00000000-0005-0000-0000-0000C6200000}"/>
    <cellStyle name="Feeder Field 4 2 2 23 2" xfId="14392" xr:uid="{00000000-0005-0000-0000-0000C7200000}"/>
    <cellStyle name="Feeder Field 4 2 2 23 2 2" xfId="14393" xr:uid="{00000000-0005-0000-0000-0000C8200000}"/>
    <cellStyle name="Feeder Field 4 2 2 23 2 3" xfId="14394" xr:uid="{00000000-0005-0000-0000-0000C9200000}"/>
    <cellStyle name="Feeder Field 4 2 2 23 2 4" xfId="14395" xr:uid="{00000000-0005-0000-0000-0000CA200000}"/>
    <cellStyle name="Feeder Field 4 2 2 23 3" xfId="14396" xr:uid="{00000000-0005-0000-0000-0000CB200000}"/>
    <cellStyle name="Feeder Field 4 2 2 23 4" xfId="14397" xr:uid="{00000000-0005-0000-0000-0000CC200000}"/>
    <cellStyle name="Feeder Field 4 2 2 24" xfId="1326" xr:uid="{00000000-0005-0000-0000-0000CD200000}"/>
    <cellStyle name="Feeder Field 4 2 2 24 2" xfId="14398" xr:uid="{00000000-0005-0000-0000-0000CE200000}"/>
    <cellStyle name="Feeder Field 4 2 2 24 2 2" xfId="14399" xr:uid="{00000000-0005-0000-0000-0000CF200000}"/>
    <cellStyle name="Feeder Field 4 2 2 24 2 3" xfId="14400" xr:uid="{00000000-0005-0000-0000-0000D0200000}"/>
    <cellStyle name="Feeder Field 4 2 2 24 2 4" xfId="14401" xr:uid="{00000000-0005-0000-0000-0000D1200000}"/>
    <cellStyle name="Feeder Field 4 2 2 24 3" xfId="14402" xr:uid="{00000000-0005-0000-0000-0000D2200000}"/>
    <cellStyle name="Feeder Field 4 2 2 24 4" xfId="14403" xr:uid="{00000000-0005-0000-0000-0000D3200000}"/>
    <cellStyle name="Feeder Field 4 2 2 25" xfId="1327" xr:uid="{00000000-0005-0000-0000-0000D4200000}"/>
    <cellStyle name="Feeder Field 4 2 2 25 2" xfId="14404" xr:uid="{00000000-0005-0000-0000-0000D5200000}"/>
    <cellStyle name="Feeder Field 4 2 2 25 2 2" xfId="14405" xr:uid="{00000000-0005-0000-0000-0000D6200000}"/>
    <cellStyle name="Feeder Field 4 2 2 25 2 3" xfId="14406" xr:uid="{00000000-0005-0000-0000-0000D7200000}"/>
    <cellStyle name="Feeder Field 4 2 2 25 2 4" xfId="14407" xr:uid="{00000000-0005-0000-0000-0000D8200000}"/>
    <cellStyle name="Feeder Field 4 2 2 25 3" xfId="14408" xr:uid="{00000000-0005-0000-0000-0000D9200000}"/>
    <cellStyle name="Feeder Field 4 2 2 25 4" xfId="14409" xr:uid="{00000000-0005-0000-0000-0000DA200000}"/>
    <cellStyle name="Feeder Field 4 2 2 26" xfId="1328" xr:uid="{00000000-0005-0000-0000-0000DB200000}"/>
    <cellStyle name="Feeder Field 4 2 2 26 2" xfId="14410" xr:uid="{00000000-0005-0000-0000-0000DC200000}"/>
    <cellStyle name="Feeder Field 4 2 2 26 2 2" xfId="14411" xr:uid="{00000000-0005-0000-0000-0000DD200000}"/>
    <cellStyle name="Feeder Field 4 2 2 26 2 3" xfId="14412" xr:uid="{00000000-0005-0000-0000-0000DE200000}"/>
    <cellStyle name="Feeder Field 4 2 2 26 2 4" xfId="14413" xr:uid="{00000000-0005-0000-0000-0000DF200000}"/>
    <cellStyle name="Feeder Field 4 2 2 26 3" xfId="14414" xr:uid="{00000000-0005-0000-0000-0000E0200000}"/>
    <cellStyle name="Feeder Field 4 2 2 26 4" xfId="14415" xr:uid="{00000000-0005-0000-0000-0000E1200000}"/>
    <cellStyle name="Feeder Field 4 2 2 27" xfId="1329" xr:uid="{00000000-0005-0000-0000-0000E2200000}"/>
    <cellStyle name="Feeder Field 4 2 2 27 2" xfId="14416" xr:uid="{00000000-0005-0000-0000-0000E3200000}"/>
    <cellStyle name="Feeder Field 4 2 2 27 2 2" xfId="14417" xr:uid="{00000000-0005-0000-0000-0000E4200000}"/>
    <cellStyle name="Feeder Field 4 2 2 27 2 3" xfId="14418" xr:uid="{00000000-0005-0000-0000-0000E5200000}"/>
    <cellStyle name="Feeder Field 4 2 2 27 2 4" xfId="14419" xr:uid="{00000000-0005-0000-0000-0000E6200000}"/>
    <cellStyle name="Feeder Field 4 2 2 27 3" xfId="14420" xr:uid="{00000000-0005-0000-0000-0000E7200000}"/>
    <cellStyle name="Feeder Field 4 2 2 27 4" xfId="14421" xr:uid="{00000000-0005-0000-0000-0000E8200000}"/>
    <cellStyle name="Feeder Field 4 2 2 28" xfId="1330" xr:uid="{00000000-0005-0000-0000-0000E9200000}"/>
    <cellStyle name="Feeder Field 4 2 2 28 2" xfId="14422" xr:uid="{00000000-0005-0000-0000-0000EA200000}"/>
    <cellStyle name="Feeder Field 4 2 2 28 2 2" xfId="14423" xr:uid="{00000000-0005-0000-0000-0000EB200000}"/>
    <cellStyle name="Feeder Field 4 2 2 28 2 3" xfId="14424" xr:uid="{00000000-0005-0000-0000-0000EC200000}"/>
    <cellStyle name="Feeder Field 4 2 2 28 2 4" xfId="14425" xr:uid="{00000000-0005-0000-0000-0000ED200000}"/>
    <cellStyle name="Feeder Field 4 2 2 28 3" xfId="14426" xr:uid="{00000000-0005-0000-0000-0000EE200000}"/>
    <cellStyle name="Feeder Field 4 2 2 28 4" xfId="14427" xr:uid="{00000000-0005-0000-0000-0000EF200000}"/>
    <cellStyle name="Feeder Field 4 2 2 29" xfId="1331" xr:uid="{00000000-0005-0000-0000-0000F0200000}"/>
    <cellStyle name="Feeder Field 4 2 2 29 2" xfId="14428" xr:uid="{00000000-0005-0000-0000-0000F1200000}"/>
    <cellStyle name="Feeder Field 4 2 2 29 2 2" xfId="14429" xr:uid="{00000000-0005-0000-0000-0000F2200000}"/>
    <cellStyle name="Feeder Field 4 2 2 29 2 3" xfId="14430" xr:uid="{00000000-0005-0000-0000-0000F3200000}"/>
    <cellStyle name="Feeder Field 4 2 2 29 2 4" xfId="14431" xr:uid="{00000000-0005-0000-0000-0000F4200000}"/>
    <cellStyle name="Feeder Field 4 2 2 29 3" xfId="14432" xr:uid="{00000000-0005-0000-0000-0000F5200000}"/>
    <cellStyle name="Feeder Field 4 2 2 29 4" xfId="14433" xr:uid="{00000000-0005-0000-0000-0000F6200000}"/>
    <cellStyle name="Feeder Field 4 2 2 3" xfId="1332" xr:uid="{00000000-0005-0000-0000-0000F7200000}"/>
    <cellStyle name="Feeder Field 4 2 2 3 2" xfId="14434" xr:uid="{00000000-0005-0000-0000-0000F8200000}"/>
    <cellStyle name="Feeder Field 4 2 2 3 2 2" xfId="14435" xr:uid="{00000000-0005-0000-0000-0000F9200000}"/>
    <cellStyle name="Feeder Field 4 2 2 3 2 3" xfId="14436" xr:uid="{00000000-0005-0000-0000-0000FA200000}"/>
    <cellStyle name="Feeder Field 4 2 2 3 2 4" xfId="14437" xr:uid="{00000000-0005-0000-0000-0000FB200000}"/>
    <cellStyle name="Feeder Field 4 2 2 3 3" xfId="14438" xr:uid="{00000000-0005-0000-0000-0000FC200000}"/>
    <cellStyle name="Feeder Field 4 2 2 3 4" xfId="14439" xr:uid="{00000000-0005-0000-0000-0000FD200000}"/>
    <cellStyle name="Feeder Field 4 2 2 30" xfId="1333" xr:uid="{00000000-0005-0000-0000-0000FE200000}"/>
    <cellStyle name="Feeder Field 4 2 2 30 2" xfId="14440" xr:uid="{00000000-0005-0000-0000-0000FF200000}"/>
    <cellStyle name="Feeder Field 4 2 2 30 2 2" xfId="14441" xr:uid="{00000000-0005-0000-0000-000000210000}"/>
    <cellStyle name="Feeder Field 4 2 2 30 2 3" xfId="14442" xr:uid="{00000000-0005-0000-0000-000001210000}"/>
    <cellStyle name="Feeder Field 4 2 2 30 2 4" xfId="14443" xr:uid="{00000000-0005-0000-0000-000002210000}"/>
    <cellStyle name="Feeder Field 4 2 2 30 3" xfId="14444" xr:uid="{00000000-0005-0000-0000-000003210000}"/>
    <cellStyle name="Feeder Field 4 2 2 30 4" xfId="14445" xr:uid="{00000000-0005-0000-0000-000004210000}"/>
    <cellStyle name="Feeder Field 4 2 2 31" xfId="1334" xr:uid="{00000000-0005-0000-0000-000005210000}"/>
    <cellStyle name="Feeder Field 4 2 2 31 2" xfId="14446" xr:uid="{00000000-0005-0000-0000-000006210000}"/>
    <cellStyle name="Feeder Field 4 2 2 31 2 2" xfId="14447" xr:uid="{00000000-0005-0000-0000-000007210000}"/>
    <cellStyle name="Feeder Field 4 2 2 31 2 3" xfId="14448" xr:uid="{00000000-0005-0000-0000-000008210000}"/>
    <cellStyle name="Feeder Field 4 2 2 31 2 4" xfId="14449" xr:uid="{00000000-0005-0000-0000-000009210000}"/>
    <cellStyle name="Feeder Field 4 2 2 31 3" xfId="14450" xr:uid="{00000000-0005-0000-0000-00000A210000}"/>
    <cellStyle name="Feeder Field 4 2 2 31 4" xfId="14451" xr:uid="{00000000-0005-0000-0000-00000B210000}"/>
    <cellStyle name="Feeder Field 4 2 2 32" xfId="1335" xr:uid="{00000000-0005-0000-0000-00000C210000}"/>
    <cellStyle name="Feeder Field 4 2 2 32 2" xfId="14452" xr:uid="{00000000-0005-0000-0000-00000D210000}"/>
    <cellStyle name="Feeder Field 4 2 2 32 2 2" xfId="14453" xr:uid="{00000000-0005-0000-0000-00000E210000}"/>
    <cellStyle name="Feeder Field 4 2 2 32 2 3" xfId="14454" xr:uid="{00000000-0005-0000-0000-00000F210000}"/>
    <cellStyle name="Feeder Field 4 2 2 32 2 4" xfId="14455" xr:uid="{00000000-0005-0000-0000-000010210000}"/>
    <cellStyle name="Feeder Field 4 2 2 32 3" xfId="14456" xr:uid="{00000000-0005-0000-0000-000011210000}"/>
    <cellStyle name="Feeder Field 4 2 2 32 4" xfId="14457" xr:uid="{00000000-0005-0000-0000-000012210000}"/>
    <cellStyle name="Feeder Field 4 2 2 33" xfId="1336" xr:uid="{00000000-0005-0000-0000-000013210000}"/>
    <cellStyle name="Feeder Field 4 2 2 33 2" xfId="14458" xr:uid="{00000000-0005-0000-0000-000014210000}"/>
    <cellStyle name="Feeder Field 4 2 2 33 2 2" xfId="14459" xr:uid="{00000000-0005-0000-0000-000015210000}"/>
    <cellStyle name="Feeder Field 4 2 2 33 2 3" xfId="14460" xr:uid="{00000000-0005-0000-0000-000016210000}"/>
    <cellStyle name="Feeder Field 4 2 2 33 2 4" xfId="14461" xr:uid="{00000000-0005-0000-0000-000017210000}"/>
    <cellStyle name="Feeder Field 4 2 2 33 3" xfId="14462" xr:uid="{00000000-0005-0000-0000-000018210000}"/>
    <cellStyle name="Feeder Field 4 2 2 33 4" xfId="14463" xr:uid="{00000000-0005-0000-0000-000019210000}"/>
    <cellStyle name="Feeder Field 4 2 2 34" xfId="1337" xr:uid="{00000000-0005-0000-0000-00001A210000}"/>
    <cellStyle name="Feeder Field 4 2 2 34 2" xfId="14464" xr:uid="{00000000-0005-0000-0000-00001B210000}"/>
    <cellStyle name="Feeder Field 4 2 2 34 2 2" xfId="14465" xr:uid="{00000000-0005-0000-0000-00001C210000}"/>
    <cellStyle name="Feeder Field 4 2 2 34 2 3" xfId="14466" xr:uid="{00000000-0005-0000-0000-00001D210000}"/>
    <cellStyle name="Feeder Field 4 2 2 34 2 4" xfId="14467" xr:uid="{00000000-0005-0000-0000-00001E210000}"/>
    <cellStyle name="Feeder Field 4 2 2 34 3" xfId="14468" xr:uid="{00000000-0005-0000-0000-00001F210000}"/>
    <cellStyle name="Feeder Field 4 2 2 34 4" xfId="14469" xr:uid="{00000000-0005-0000-0000-000020210000}"/>
    <cellStyle name="Feeder Field 4 2 2 35" xfId="1338" xr:uid="{00000000-0005-0000-0000-000021210000}"/>
    <cellStyle name="Feeder Field 4 2 2 35 2" xfId="14470" xr:uid="{00000000-0005-0000-0000-000022210000}"/>
    <cellStyle name="Feeder Field 4 2 2 35 2 2" xfId="14471" xr:uid="{00000000-0005-0000-0000-000023210000}"/>
    <cellStyle name="Feeder Field 4 2 2 35 2 3" xfId="14472" xr:uid="{00000000-0005-0000-0000-000024210000}"/>
    <cellStyle name="Feeder Field 4 2 2 35 2 4" xfId="14473" xr:uid="{00000000-0005-0000-0000-000025210000}"/>
    <cellStyle name="Feeder Field 4 2 2 35 3" xfId="14474" xr:uid="{00000000-0005-0000-0000-000026210000}"/>
    <cellStyle name="Feeder Field 4 2 2 35 4" xfId="14475" xr:uid="{00000000-0005-0000-0000-000027210000}"/>
    <cellStyle name="Feeder Field 4 2 2 36" xfId="1339" xr:uid="{00000000-0005-0000-0000-000028210000}"/>
    <cellStyle name="Feeder Field 4 2 2 36 2" xfId="14476" xr:uid="{00000000-0005-0000-0000-000029210000}"/>
    <cellStyle name="Feeder Field 4 2 2 36 2 2" xfId="14477" xr:uid="{00000000-0005-0000-0000-00002A210000}"/>
    <cellStyle name="Feeder Field 4 2 2 36 2 3" xfId="14478" xr:uid="{00000000-0005-0000-0000-00002B210000}"/>
    <cellStyle name="Feeder Field 4 2 2 36 2 4" xfId="14479" xr:uid="{00000000-0005-0000-0000-00002C210000}"/>
    <cellStyle name="Feeder Field 4 2 2 36 3" xfId="14480" xr:uid="{00000000-0005-0000-0000-00002D210000}"/>
    <cellStyle name="Feeder Field 4 2 2 36 4" xfId="14481" xr:uid="{00000000-0005-0000-0000-00002E210000}"/>
    <cellStyle name="Feeder Field 4 2 2 37" xfId="1340" xr:uid="{00000000-0005-0000-0000-00002F210000}"/>
    <cellStyle name="Feeder Field 4 2 2 37 2" xfId="14482" xr:uid="{00000000-0005-0000-0000-000030210000}"/>
    <cellStyle name="Feeder Field 4 2 2 37 2 2" xfId="14483" xr:uid="{00000000-0005-0000-0000-000031210000}"/>
    <cellStyle name="Feeder Field 4 2 2 37 2 3" xfId="14484" xr:uid="{00000000-0005-0000-0000-000032210000}"/>
    <cellStyle name="Feeder Field 4 2 2 37 2 4" xfId="14485" xr:uid="{00000000-0005-0000-0000-000033210000}"/>
    <cellStyle name="Feeder Field 4 2 2 37 3" xfId="14486" xr:uid="{00000000-0005-0000-0000-000034210000}"/>
    <cellStyle name="Feeder Field 4 2 2 37 4" xfId="14487" xr:uid="{00000000-0005-0000-0000-000035210000}"/>
    <cellStyle name="Feeder Field 4 2 2 38" xfId="1341" xr:uid="{00000000-0005-0000-0000-000036210000}"/>
    <cellStyle name="Feeder Field 4 2 2 38 2" xfId="14488" xr:uid="{00000000-0005-0000-0000-000037210000}"/>
    <cellStyle name="Feeder Field 4 2 2 38 2 2" xfId="14489" xr:uid="{00000000-0005-0000-0000-000038210000}"/>
    <cellStyle name="Feeder Field 4 2 2 38 2 3" xfId="14490" xr:uid="{00000000-0005-0000-0000-000039210000}"/>
    <cellStyle name="Feeder Field 4 2 2 38 2 4" xfId="14491" xr:uid="{00000000-0005-0000-0000-00003A210000}"/>
    <cellStyle name="Feeder Field 4 2 2 38 3" xfId="14492" xr:uid="{00000000-0005-0000-0000-00003B210000}"/>
    <cellStyle name="Feeder Field 4 2 2 38 4" xfId="14493" xr:uid="{00000000-0005-0000-0000-00003C210000}"/>
    <cellStyle name="Feeder Field 4 2 2 39" xfId="1342" xr:uid="{00000000-0005-0000-0000-00003D210000}"/>
    <cellStyle name="Feeder Field 4 2 2 39 2" xfId="14494" xr:uid="{00000000-0005-0000-0000-00003E210000}"/>
    <cellStyle name="Feeder Field 4 2 2 39 2 2" xfId="14495" xr:uid="{00000000-0005-0000-0000-00003F210000}"/>
    <cellStyle name="Feeder Field 4 2 2 39 2 3" xfId="14496" xr:uid="{00000000-0005-0000-0000-000040210000}"/>
    <cellStyle name="Feeder Field 4 2 2 39 2 4" xfId="14497" xr:uid="{00000000-0005-0000-0000-000041210000}"/>
    <cellStyle name="Feeder Field 4 2 2 39 3" xfId="14498" xr:uid="{00000000-0005-0000-0000-000042210000}"/>
    <cellStyle name="Feeder Field 4 2 2 39 4" xfId="14499" xr:uid="{00000000-0005-0000-0000-000043210000}"/>
    <cellStyle name="Feeder Field 4 2 2 4" xfId="1343" xr:uid="{00000000-0005-0000-0000-000044210000}"/>
    <cellStyle name="Feeder Field 4 2 2 4 2" xfId="14500" xr:uid="{00000000-0005-0000-0000-000045210000}"/>
    <cellStyle name="Feeder Field 4 2 2 4 2 2" xfId="14501" xr:uid="{00000000-0005-0000-0000-000046210000}"/>
    <cellStyle name="Feeder Field 4 2 2 4 2 3" xfId="14502" xr:uid="{00000000-0005-0000-0000-000047210000}"/>
    <cellStyle name="Feeder Field 4 2 2 4 2 4" xfId="14503" xr:uid="{00000000-0005-0000-0000-000048210000}"/>
    <cellStyle name="Feeder Field 4 2 2 4 3" xfId="14504" xr:uid="{00000000-0005-0000-0000-000049210000}"/>
    <cellStyle name="Feeder Field 4 2 2 4 4" xfId="14505" xr:uid="{00000000-0005-0000-0000-00004A210000}"/>
    <cellStyle name="Feeder Field 4 2 2 40" xfId="1344" xr:uid="{00000000-0005-0000-0000-00004B210000}"/>
    <cellStyle name="Feeder Field 4 2 2 40 2" xfId="14506" xr:uid="{00000000-0005-0000-0000-00004C210000}"/>
    <cellStyle name="Feeder Field 4 2 2 40 2 2" xfId="14507" xr:uid="{00000000-0005-0000-0000-00004D210000}"/>
    <cellStyle name="Feeder Field 4 2 2 40 2 3" xfId="14508" xr:uid="{00000000-0005-0000-0000-00004E210000}"/>
    <cellStyle name="Feeder Field 4 2 2 40 2 4" xfId="14509" xr:uid="{00000000-0005-0000-0000-00004F210000}"/>
    <cellStyle name="Feeder Field 4 2 2 40 3" xfId="14510" xr:uid="{00000000-0005-0000-0000-000050210000}"/>
    <cellStyle name="Feeder Field 4 2 2 40 4" xfId="14511" xr:uid="{00000000-0005-0000-0000-000051210000}"/>
    <cellStyle name="Feeder Field 4 2 2 41" xfId="1345" xr:uid="{00000000-0005-0000-0000-000052210000}"/>
    <cellStyle name="Feeder Field 4 2 2 41 2" xfId="14512" xr:uid="{00000000-0005-0000-0000-000053210000}"/>
    <cellStyle name="Feeder Field 4 2 2 41 2 2" xfId="14513" xr:uid="{00000000-0005-0000-0000-000054210000}"/>
    <cellStyle name="Feeder Field 4 2 2 41 2 3" xfId="14514" xr:uid="{00000000-0005-0000-0000-000055210000}"/>
    <cellStyle name="Feeder Field 4 2 2 41 2 4" xfId="14515" xr:uid="{00000000-0005-0000-0000-000056210000}"/>
    <cellStyle name="Feeder Field 4 2 2 41 3" xfId="14516" xr:uid="{00000000-0005-0000-0000-000057210000}"/>
    <cellStyle name="Feeder Field 4 2 2 41 4" xfId="14517" xr:uid="{00000000-0005-0000-0000-000058210000}"/>
    <cellStyle name="Feeder Field 4 2 2 42" xfId="1346" xr:uid="{00000000-0005-0000-0000-000059210000}"/>
    <cellStyle name="Feeder Field 4 2 2 42 2" xfId="14518" xr:uid="{00000000-0005-0000-0000-00005A210000}"/>
    <cellStyle name="Feeder Field 4 2 2 42 2 2" xfId="14519" xr:uid="{00000000-0005-0000-0000-00005B210000}"/>
    <cellStyle name="Feeder Field 4 2 2 42 2 3" xfId="14520" xr:uid="{00000000-0005-0000-0000-00005C210000}"/>
    <cellStyle name="Feeder Field 4 2 2 42 2 4" xfId="14521" xr:uid="{00000000-0005-0000-0000-00005D210000}"/>
    <cellStyle name="Feeder Field 4 2 2 42 3" xfId="14522" xr:uid="{00000000-0005-0000-0000-00005E210000}"/>
    <cellStyle name="Feeder Field 4 2 2 42 4" xfId="14523" xr:uid="{00000000-0005-0000-0000-00005F210000}"/>
    <cellStyle name="Feeder Field 4 2 2 43" xfId="1347" xr:uid="{00000000-0005-0000-0000-000060210000}"/>
    <cellStyle name="Feeder Field 4 2 2 43 2" xfId="14524" xr:uid="{00000000-0005-0000-0000-000061210000}"/>
    <cellStyle name="Feeder Field 4 2 2 43 2 2" xfId="14525" xr:uid="{00000000-0005-0000-0000-000062210000}"/>
    <cellStyle name="Feeder Field 4 2 2 43 2 3" xfId="14526" xr:uid="{00000000-0005-0000-0000-000063210000}"/>
    <cellStyle name="Feeder Field 4 2 2 43 2 4" xfId="14527" xr:uid="{00000000-0005-0000-0000-000064210000}"/>
    <cellStyle name="Feeder Field 4 2 2 43 3" xfId="14528" xr:uid="{00000000-0005-0000-0000-000065210000}"/>
    <cellStyle name="Feeder Field 4 2 2 43 4" xfId="14529" xr:uid="{00000000-0005-0000-0000-000066210000}"/>
    <cellStyle name="Feeder Field 4 2 2 44" xfId="1348" xr:uid="{00000000-0005-0000-0000-000067210000}"/>
    <cellStyle name="Feeder Field 4 2 2 44 2" xfId="14530" xr:uid="{00000000-0005-0000-0000-000068210000}"/>
    <cellStyle name="Feeder Field 4 2 2 44 2 2" xfId="14531" xr:uid="{00000000-0005-0000-0000-000069210000}"/>
    <cellStyle name="Feeder Field 4 2 2 44 2 3" xfId="14532" xr:uid="{00000000-0005-0000-0000-00006A210000}"/>
    <cellStyle name="Feeder Field 4 2 2 44 2 4" xfId="14533" xr:uid="{00000000-0005-0000-0000-00006B210000}"/>
    <cellStyle name="Feeder Field 4 2 2 44 3" xfId="14534" xr:uid="{00000000-0005-0000-0000-00006C210000}"/>
    <cellStyle name="Feeder Field 4 2 2 44 4" xfId="14535" xr:uid="{00000000-0005-0000-0000-00006D210000}"/>
    <cellStyle name="Feeder Field 4 2 2 45" xfId="14536" xr:uid="{00000000-0005-0000-0000-00006E210000}"/>
    <cellStyle name="Feeder Field 4 2 2 45 2" xfId="14537" xr:uid="{00000000-0005-0000-0000-00006F210000}"/>
    <cellStyle name="Feeder Field 4 2 2 45 3" xfId="14538" xr:uid="{00000000-0005-0000-0000-000070210000}"/>
    <cellStyle name="Feeder Field 4 2 2 45 4" xfId="14539" xr:uid="{00000000-0005-0000-0000-000071210000}"/>
    <cellStyle name="Feeder Field 4 2 2 46" xfId="14540" xr:uid="{00000000-0005-0000-0000-000072210000}"/>
    <cellStyle name="Feeder Field 4 2 2 46 2" xfId="14541" xr:uid="{00000000-0005-0000-0000-000073210000}"/>
    <cellStyle name="Feeder Field 4 2 2 46 3" xfId="14542" xr:uid="{00000000-0005-0000-0000-000074210000}"/>
    <cellStyle name="Feeder Field 4 2 2 46 4" xfId="14543" xr:uid="{00000000-0005-0000-0000-000075210000}"/>
    <cellStyle name="Feeder Field 4 2 2 47" xfId="14544" xr:uid="{00000000-0005-0000-0000-000076210000}"/>
    <cellStyle name="Feeder Field 4 2 2 48" xfId="14545" xr:uid="{00000000-0005-0000-0000-000077210000}"/>
    <cellStyle name="Feeder Field 4 2 2 5" xfId="1349" xr:uid="{00000000-0005-0000-0000-000078210000}"/>
    <cellStyle name="Feeder Field 4 2 2 5 2" xfId="14546" xr:uid="{00000000-0005-0000-0000-000079210000}"/>
    <cellStyle name="Feeder Field 4 2 2 5 2 2" xfId="14547" xr:uid="{00000000-0005-0000-0000-00007A210000}"/>
    <cellStyle name="Feeder Field 4 2 2 5 2 3" xfId="14548" xr:uid="{00000000-0005-0000-0000-00007B210000}"/>
    <cellStyle name="Feeder Field 4 2 2 5 2 4" xfId="14549" xr:uid="{00000000-0005-0000-0000-00007C210000}"/>
    <cellStyle name="Feeder Field 4 2 2 5 3" xfId="14550" xr:uid="{00000000-0005-0000-0000-00007D210000}"/>
    <cellStyle name="Feeder Field 4 2 2 5 4" xfId="14551" xr:uid="{00000000-0005-0000-0000-00007E210000}"/>
    <cellStyle name="Feeder Field 4 2 2 6" xfId="1350" xr:uid="{00000000-0005-0000-0000-00007F210000}"/>
    <cellStyle name="Feeder Field 4 2 2 6 2" xfId="14552" xr:uid="{00000000-0005-0000-0000-000080210000}"/>
    <cellStyle name="Feeder Field 4 2 2 6 2 2" xfId="14553" xr:uid="{00000000-0005-0000-0000-000081210000}"/>
    <cellStyle name="Feeder Field 4 2 2 6 2 3" xfId="14554" xr:uid="{00000000-0005-0000-0000-000082210000}"/>
    <cellStyle name="Feeder Field 4 2 2 6 2 4" xfId="14555" xr:uid="{00000000-0005-0000-0000-000083210000}"/>
    <cellStyle name="Feeder Field 4 2 2 6 3" xfId="14556" xr:uid="{00000000-0005-0000-0000-000084210000}"/>
    <cellStyle name="Feeder Field 4 2 2 6 4" xfId="14557" xr:uid="{00000000-0005-0000-0000-000085210000}"/>
    <cellStyle name="Feeder Field 4 2 2 7" xfId="1351" xr:uid="{00000000-0005-0000-0000-000086210000}"/>
    <cellStyle name="Feeder Field 4 2 2 7 2" xfId="14558" xr:uid="{00000000-0005-0000-0000-000087210000}"/>
    <cellStyle name="Feeder Field 4 2 2 7 2 2" xfId="14559" xr:uid="{00000000-0005-0000-0000-000088210000}"/>
    <cellStyle name="Feeder Field 4 2 2 7 2 3" xfId="14560" xr:uid="{00000000-0005-0000-0000-000089210000}"/>
    <cellStyle name="Feeder Field 4 2 2 7 2 4" xfId="14561" xr:uid="{00000000-0005-0000-0000-00008A210000}"/>
    <cellStyle name="Feeder Field 4 2 2 7 3" xfId="14562" xr:uid="{00000000-0005-0000-0000-00008B210000}"/>
    <cellStyle name="Feeder Field 4 2 2 7 4" xfId="14563" xr:uid="{00000000-0005-0000-0000-00008C210000}"/>
    <cellStyle name="Feeder Field 4 2 2 8" xfId="1352" xr:uid="{00000000-0005-0000-0000-00008D210000}"/>
    <cellStyle name="Feeder Field 4 2 2 8 2" xfId="14564" xr:uid="{00000000-0005-0000-0000-00008E210000}"/>
    <cellStyle name="Feeder Field 4 2 2 8 2 2" xfId="14565" xr:uid="{00000000-0005-0000-0000-00008F210000}"/>
    <cellStyle name="Feeder Field 4 2 2 8 2 3" xfId="14566" xr:uid="{00000000-0005-0000-0000-000090210000}"/>
    <cellStyle name="Feeder Field 4 2 2 8 2 4" xfId="14567" xr:uid="{00000000-0005-0000-0000-000091210000}"/>
    <cellStyle name="Feeder Field 4 2 2 8 3" xfId="14568" xr:uid="{00000000-0005-0000-0000-000092210000}"/>
    <cellStyle name="Feeder Field 4 2 2 8 4" xfId="14569" xr:uid="{00000000-0005-0000-0000-000093210000}"/>
    <cellStyle name="Feeder Field 4 2 2 9" xfId="1353" xr:uid="{00000000-0005-0000-0000-000094210000}"/>
    <cellStyle name="Feeder Field 4 2 2 9 2" xfId="14570" xr:uid="{00000000-0005-0000-0000-000095210000}"/>
    <cellStyle name="Feeder Field 4 2 2 9 2 2" xfId="14571" xr:uid="{00000000-0005-0000-0000-000096210000}"/>
    <cellStyle name="Feeder Field 4 2 2 9 2 3" xfId="14572" xr:uid="{00000000-0005-0000-0000-000097210000}"/>
    <cellStyle name="Feeder Field 4 2 2 9 2 4" xfId="14573" xr:uid="{00000000-0005-0000-0000-000098210000}"/>
    <cellStyle name="Feeder Field 4 2 2 9 3" xfId="14574" xr:uid="{00000000-0005-0000-0000-000099210000}"/>
    <cellStyle name="Feeder Field 4 2 2 9 4" xfId="14575" xr:uid="{00000000-0005-0000-0000-00009A210000}"/>
    <cellStyle name="Feeder Field 4 2 20" xfId="1354" xr:uid="{00000000-0005-0000-0000-00009B210000}"/>
    <cellStyle name="Feeder Field 4 2 20 2" xfId="14576" xr:uid="{00000000-0005-0000-0000-00009C210000}"/>
    <cellStyle name="Feeder Field 4 2 20 2 2" xfId="14577" xr:uid="{00000000-0005-0000-0000-00009D210000}"/>
    <cellStyle name="Feeder Field 4 2 20 2 3" xfId="14578" xr:uid="{00000000-0005-0000-0000-00009E210000}"/>
    <cellStyle name="Feeder Field 4 2 20 2 4" xfId="14579" xr:uid="{00000000-0005-0000-0000-00009F210000}"/>
    <cellStyle name="Feeder Field 4 2 20 3" xfId="14580" xr:uid="{00000000-0005-0000-0000-0000A0210000}"/>
    <cellStyle name="Feeder Field 4 2 20 4" xfId="14581" xr:uid="{00000000-0005-0000-0000-0000A1210000}"/>
    <cellStyle name="Feeder Field 4 2 21" xfId="1355" xr:uid="{00000000-0005-0000-0000-0000A2210000}"/>
    <cellStyle name="Feeder Field 4 2 21 2" xfId="14582" xr:uid="{00000000-0005-0000-0000-0000A3210000}"/>
    <cellStyle name="Feeder Field 4 2 21 2 2" xfId="14583" xr:uid="{00000000-0005-0000-0000-0000A4210000}"/>
    <cellStyle name="Feeder Field 4 2 21 2 3" xfId="14584" xr:uid="{00000000-0005-0000-0000-0000A5210000}"/>
    <cellStyle name="Feeder Field 4 2 21 2 4" xfId="14585" xr:uid="{00000000-0005-0000-0000-0000A6210000}"/>
    <cellStyle name="Feeder Field 4 2 21 3" xfId="14586" xr:uid="{00000000-0005-0000-0000-0000A7210000}"/>
    <cellStyle name="Feeder Field 4 2 21 4" xfId="14587" xr:uid="{00000000-0005-0000-0000-0000A8210000}"/>
    <cellStyle name="Feeder Field 4 2 22" xfId="1356" xr:uid="{00000000-0005-0000-0000-0000A9210000}"/>
    <cellStyle name="Feeder Field 4 2 22 2" xfId="14588" xr:uid="{00000000-0005-0000-0000-0000AA210000}"/>
    <cellStyle name="Feeder Field 4 2 22 2 2" xfId="14589" xr:uid="{00000000-0005-0000-0000-0000AB210000}"/>
    <cellStyle name="Feeder Field 4 2 22 2 3" xfId="14590" xr:uid="{00000000-0005-0000-0000-0000AC210000}"/>
    <cellStyle name="Feeder Field 4 2 22 2 4" xfId="14591" xr:uid="{00000000-0005-0000-0000-0000AD210000}"/>
    <cellStyle name="Feeder Field 4 2 22 3" xfId="14592" xr:uid="{00000000-0005-0000-0000-0000AE210000}"/>
    <cellStyle name="Feeder Field 4 2 22 4" xfId="14593" xr:uid="{00000000-0005-0000-0000-0000AF210000}"/>
    <cellStyle name="Feeder Field 4 2 23" xfId="1357" xr:uid="{00000000-0005-0000-0000-0000B0210000}"/>
    <cellStyle name="Feeder Field 4 2 23 2" xfId="14594" xr:uid="{00000000-0005-0000-0000-0000B1210000}"/>
    <cellStyle name="Feeder Field 4 2 23 2 2" xfId="14595" xr:uid="{00000000-0005-0000-0000-0000B2210000}"/>
    <cellStyle name="Feeder Field 4 2 23 2 3" xfId="14596" xr:uid="{00000000-0005-0000-0000-0000B3210000}"/>
    <cellStyle name="Feeder Field 4 2 23 2 4" xfId="14597" xr:uid="{00000000-0005-0000-0000-0000B4210000}"/>
    <cellStyle name="Feeder Field 4 2 23 3" xfId="14598" xr:uid="{00000000-0005-0000-0000-0000B5210000}"/>
    <cellStyle name="Feeder Field 4 2 23 4" xfId="14599" xr:uid="{00000000-0005-0000-0000-0000B6210000}"/>
    <cellStyle name="Feeder Field 4 2 24" xfId="1358" xr:uid="{00000000-0005-0000-0000-0000B7210000}"/>
    <cellStyle name="Feeder Field 4 2 24 2" xfId="14600" xr:uid="{00000000-0005-0000-0000-0000B8210000}"/>
    <cellStyle name="Feeder Field 4 2 24 2 2" xfId="14601" xr:uid="{00000000-0005-0000-0000-0000B9210000}"/>
    <cellStyle name="Feeder Field 4 2 24 2 3" xfId="14602" xr:uid="{00000000-0005-0000-0000-0000BA210000}"/>
    <cellStyle name="Feeder Field 4 2 24 2 4" xfId="14603" xr:uid="{00000000-0005-0000-0000-0000BB210000}"/>
    <cellStyle name="Feeder Field 4 2 24 3" xfId="14604" xr:uid="{00000000-0005-0000-0000-0000BC210000}"/>
    <cellStyle name="Feeder Field 4 2 24 4" xfId="14605" xr:uid="{00000000-0005-0000-0000-0000BD210000}"/>
    <cellStyle name="Feeder Field 4 2 25" xfId="1359" xr:uid="{00000000-0005-0000-0000-0000BE210000}"/>
    <cellStyle name="Feeder Field 4 2 25 2" xfId="14606" xr:uid="{00000000-0005-0000-0000-0000BF210000}"/>
    <cellStyle name="Feeder Field 4 2 25 2 2" xfId="14607" xr:uid="{00000000-0005-0000-0000-0000C0210000}"/>
    <cellStyle name="Feeder Field 4 2 25 2 3" xfId="14608" xr:uid="{00000000-0005-0000-0000-0000C1210000}"/>
    <cellStyle name="Feeder Field 4 2 25 2 4" xfId="14609" xr:uid="{00000000-0005-0000-0000-0000C2210000}"/>
    <cellStyle name="Feeder Field 4 2 25 3" xfId="14610" xr:uid="{00000000-0005-0000-0000-0000C3210000}"/>
    <cellStyle name="Feeder Field 4 2 25 4" xfId="14611" xr:uid="{00000000-0005-0000-0000-0000C4210000}"/>
    <cellStyle name="Feeder Field 4 2 26" xfId="1360" xr:uid="{00000000-0005-0000-0000-0000C5210000}"/>
    <cellStyle name="Feeder Field 4 2 26 2" xfId="14612" xr:uid="{00000000-0005-0000-0000-0000C6210000}"/>
    <cellStyle name="Feeder Field 4 2 26 2 2" xfId="14613" xr:uid="{00000000-0005-0000-0000-0000C7210000}"/>
    <cellStyle name="Feeder Field 4 2 26 2 3" xfId="14614" xr:uid="{00000000-0005-0000-0000-0000C8210000}"/>
    <cellStyle name="Feeder Field 4 2 26 2 4" xfId="14615" xr:uid="{00000000-0005-0000-0000-0000C9210000}"/>
    <cellStyle name="Feeder Field 4 2 26 3" xfId="14616" xr:uid="{00000000-0005-0000-0000-0000CA210000}"/>
    <cellStyle name="Feeder Field 4 2 26 4" xfId="14617" xr:uid="{00000000-0005-0000-0000-0000CB210000}"/>
    <cellStyle name="Feeder Field 4 2 27" xfId="1361" xr:uid="{00000000-0005-0000-0000-0000CC210000}"/>
    <cellStyle name="Feeder Field 4 2 27 2" xfId="14618" xr:uid="{00000000-0005-0000-0000-0000CD210000}"/>
    <cellStyle name="Feeder Field 4 2 27 2 2" xfId="14619" xr:uid="{00000000-0005-0000-0000-0000CE210000}"/>
    <cellStyle name="Feeder Field 4 2 27 2 3" xfId="14620" xr:uid="{00000000-0005-0000-0000-0000CF210000}"/>
    <cellStyle name="Feeder Field 4 2 27 2 4" xfId="14621" xr:uid="{00000000-0005-0000-0000-0000D0210000}"/>
    <cellStyle name="Feeder Field 4 2 27 3" xfId="14622" xr:uid="{00000000-0005-0000-0000-0000D1210000}"/>
    <cellStyle name="Feeder Field 4 2 27 4" xfId="14623" xr:uid="{00000000-0005-0000-0000-0000D2210000}"/>
    <cellStyle name="Feeder Field 4 2 28" xfId="1362" xr:uid="{00000000-0005-0000-0000-0000D3210000}"/>
    <cellStyle name="Feeder Field 4 2 28 2" xfId="14624" xr:uid="{00000000-0005-0000-0000-0000D4210000}"/>
    <cellStyle name="Feeder Field 4 2 28 2 2" xfId="14625" xr:uid="{00000000-0005-0000-0000-0000D5210000}"/>
    <cellStyle name="Feeder Field 4 2 28 2 3" xfId="14626" xr:uid="{00000000-0005-0000-0000-0000D6210000}"/>
    <cellStyle name="Feeder Field 4 2 28 2 4" xfId="14627" xr:uid="{00000000-0005-0000-0000-0000D7210000}"/>
    <cellStyle name="Feeder Field 4 2 28 3" xfId="14628" xr:uid="{00000000-0005-0000-0000-0000D8210000}"/>
    <cellStyle name="Feeder Field 4 2 28 4" xfId="14629" xr:uid="{00000000-0005-0000-0000-0000D9210000}"/>
    <cellStyle name="Feeder Field 4 2 29" xfId="1363" xr:uid="{00000000-0005-0000-0000-0000DA210000}"/>
    <cellStyle name="Feeder Field 4 2 29 2" xfId="14630" xr:uid="{00000000-0005-0000-0000-0000DB210000}"/>
    <cellStyle name="Feeder Field 4 2 29 2 2" xfId="14631" xr:uid="{00000000-0005-0000-0000-0000DC210000}"/>
    <cellStyle name="Feeder Field 4 2 29 2 3" xfId="14632" xr:uid="{00000000-0005-0000-0000-0000DD210000}"/>
    <cellStyle name="Feeder Field 4 2 29 2 4" xfId="14633" xr:uid="{00000000-0005-0000-0000-0000DE210000}"/>
    <cellStyle name="Feeder Field 4 2 29 3" xfId="14634" xr:uid="{00000000-0005-0000-0000-0000DF210000}"/>
    <cellStyle name="Feeder Field 4 2 29 4" xfId="14635" xr:uid="{00000000-0005-0000-0000-0000E0210000}"/>
    <cellStyle name="Feeder Field 4 2 3" xfId="1364" xr:uid="{00000000-0005-0000-0000-0000E1210000}"/>
    <cellStyle name="Feeder Field 4 2 3 2" xfId="14636" xr:uid="{00000000-0005-0000-0000-0000E2210000}"/>
    <cellStyle name="Feeder Field 4 2 3 2 2" xfId="14637" xr:uid="{00000000-0005-0000-0000-0000E3210000}"/>
    <cellStyle name="Feeder Field 4 2 3 2 3" xfId="14638" xr:uid="{00000000-0005-0000-0000-0000E4210000}"/>
    <cellStyle name="Feeder Field 4 2 3 2 4" xfId="14639" xr:uid="{00000000-0005-0000-0000-0000E5210000}"/>
    <cellStyle name="Feeder Field 4 2 3 3" xfId="14640" xr:uid="{00000000-0005-0000-0000-0000E6210000}"/>
    <cellStyle name="Feeder Field 4 2 3 4" xfId="14641" xr:uid="{00000000-0005-0000-0000-0000E7210000}"/>
    <cellStyle name="Feeder Field 4 2 30" xfId="1365" xr:uid="{00000000-0005-0000-0000-0000E8210000}"/>
    <cellStyle name="Feeder Field 4 2 30 2" xfId="14642" xr:uid="{00000000-0005-0000-0000-0000E9210000}"/>
    <cellStyle name="Feeder Field 4 2 30 2 2" xfId="14643" xr:uid="{00000000-0005-0000-0000-0000EA210000}"/>
    <cellStyle name="Feeder Field 4 2 30 2 3" xfId="14644" xr:uid="{00000000-0005-0000-0000-0000EB210000}"/>
    <cellStyle name="Feeder Field 4 2 30 2 4" xfId="14645" xr:uid="{00000000-0005-0000-0000-0000EC210000}"/>
    <cellStyle name="Feeder Field 4 2 30 3" xfId="14646" xr:uid="{00000000-0005-0000-0000-0000ED210000}"/>
    <cellStyle name="Feeder Field 4 2 30 4" xfId="14647" xr:uid="{00000000-0005-0000-0000-0000EE210000}"/>
    <cellStyle name="Feeder Field 4 2 31" xfId="1366" xr:uid="{00000000-0005-0000-0000-0000EF210000}"/>
    <cellStyle name="Feeder Field 4 2 31 2" xfId="14648" xr:uid="{00000000-0005-0000-0000-0000F0210000}"/>
    <cellStyle name="Feeder Field 4 2 31 2 2" xfId="14649" xr:uid="{00000000-0005-0000-0000-0000F1210000}"/>
    <cellStyle name="Feeder Field 4 2 31 2 3" xfId="14650" xr:uid="{00000000-0005-0000-0000-0000F2210000}"/>
    <cellStyle name="Feeder Field 4 2 31 2 4" xfId="14651" xr:uid="{00000000-0005-0000-0000-0000F3210000}"/>
    <cellStyle name="Feeder Field 4 2 31 3" xfId="14652" xr:uid="{00000000-0005-0000-0000-0000F4210000}"/>
    <cellStyle name="Feeder Field 4 2 31 4" xfId="14653" xr:uid="{00000000-0005-0000-0000-0000F5210000}"/>
    <cellStyle name="Feeder Field 4 2 32" xfId="1367" xr:uid="{00000000-0005-0000-0000-0000F6210000}"/>
    <cellStyle name="Feeder Field 4 2 32 2" xfId="14654" xr:uid="{00000000-0005-0000-0000-0000F7210000}"/>
    <cellStyle name="Feeder Field 4 2 32 2 2" xfId="14655" xr:uid="{00000000-0005-0000-0000-0000F8210000}"/>
    <cellStyle name="Feeder Field 4 2 32 2 3" xfId="14656" xr:uid="{00000000-0005-0000-0000-0000F9210000}"/>
    <cellStyle name="Feeder Field 4 2 32 2 4" xfId="14657" xr:uid="{00000000-0005-0000-0000-0000FA210000}"/>
    <cellStyle name="Feeder Field 4 2 32 3" xfId="14658" xr:uid="{00000000-0005-0000-0000-0000FB210000}"/>
    <cellStyle name="Feeder Field 4 2 32 4" xfId="14659" xr:uid="{00000000-0005-0000-0000-0000FC210000}"/>
    <cellStyle name="Feeder Field 4 2 33" xfId="1368" xr:uid="{00000000-0005-0000-0000-0000FD210000}"/>
    <cellStyle name="Feeder Field 4 2 33 2" xfId="14660" xr:uid="{00000000-0005-0000-0000-0000FE210000}"/>
    <cellStyle name="Feeder Field 4 2 33 2 2" xfId="14661" xr:uid="{00000000-0005-0000-0000-0000FF210000}"/>
    <cellStyle name="Feeder Field 4 2 33 2 3" xfId="14662" xr:uid="{00000000-0005-0000-0000-000000220000}"/>
    <cellStyle name="Feeder Field 4 2 33 2 4" xfId="14663" xr:uid="{00000000-0005-0000-0000-000001220000}"/>
    <cellStyle name="Feeder Field 4 2 33 3" xfId="14664" xr:uid="{00000000-0005-0000-0000-000002220000}"/>
    <cellStyle name="Feeder Field 4 2 33 4" xfId="14665" xr:uid="{00000000-0005-0000-0000-000003220000}"/>
    <cellStyle name="Feeder Field 4 2 34" xfId="1369" xr:uid="{00000000-0005-0000-0000-000004220000}"/>
    <cellStyle name="Feeder Field 4 2 34 2" xfId="14666" xr:uid="{00000000-0005-0000-0000-000005220000}"/>
    <cellStyle name="Feeder Field 4 2 34 2 2" xfId="14667" xr:uid="{00000000-0005-0000-0000-000006220000}"/>
    <cellStyle name="Feeder Field 4 2 34 2 3" xfId="14668" xr:uid="{00000000-0005-0000-0000-000007220000}"/>
    <cellStyle name="Feeder Field 4 2 34 2 4" xfId="14669" xr:uid="{00000000-0005-0000-0000-000008220000}"/>
    <cellStyle name="Feeder Field 4 2 34 3" xfId="14670" xr:uid="{00000000-0005-0000-0000-000009220000}"/>
    <cellStyle name="Feeder Field 4 2 34 4" xfId="14671" xr:uid="{00000000-0005-0000-0000-00000A220000}"/>
    <cellStyle name="Feeder Field 4 2 35" xfId="1370" xr:uid="{00000000-0005-0000-0000-00000B220000}"/>
    <cellStyle name="Feeder Field 4 2 35 2" xfId="14672" xr:uid="{00000000-0005-0000-0000-00000C220000}"/>
    <cellStyle name="Feeder Field 4 2 35 2 2" xfId="14673" xr:uid="{00000000-0005-0000-0000-00000D220000}"/>
    <cellStyle name="Feeder Field 4 2 35 2 3" xfId="14674" xr:uid="{00000000-0005-0000-0000-00000E220000}"/>
    <cellStyle name="Feeder Field 4 2 35 2 4" xfId="14675" xr:uid="{00000000-0005-0000-0000-00000F220000}"/>
    <cellStyle name="Feeder Field 4 2 35 3" xfId="14676" xr:uid="{00000000-0005-0000-0000-000010220000}"/>
    <cellStyle name="Feeder Field 4 2 35 4" xfId="14677" xr:uid="{00000000-0005-0000-0000-000011220000}"/>
    <cellStyle name="Feeder Field 4 2 36" xfId="1371" xr:uid="{00000000-0005-0000-0000-000012220000}"/>
    <cellStyle name="Feeder Field 4 2 36 2" xfId="14678" xr:uid="{00000000-0005-0000-0000-000013220000}"/>
    <cellStyle name="Feeder Field 4 2 36 2 2" xfId="14679" xr:uid="{00000000-0005-0000-0000-000014220000}"/>
    <cellStyle name="Feeder Field 4 2 36 2 3" xfId="14680" xr:uid="{00000000-0005-0000-0000-000015220000}"/>
    <cellStyle name="Feeder Field 4 2 36 2 4" xfId="14681" xr:uid="{00000000-0005-0000-0000-000016220000}"/>
    <cellStyle name="Feeder Field 4 2 36 3" xfId="14682" xr:uid="{00000000-0005-0000-0000-000017220000}"/>
    <cellStyle name="Feeder Field 4 2 36 4" xfId="14683" xr:uid="{00000000-0005-0000-0000-000018220000}"/>
    <cellStyle name="Feeder Field 4 2 37" xfId="1372" xr:uid="{00000000-0005-0000-0000-000019220000}"/>
    <cellStyle name="Feeder Field 4 2 37 2" xfId="14684" xr:uid="{00000000-0005-0000-0000-00001A220000}"/>
    <cellStyle name="Feeder Field 4 2 37 2 2" xfId="14685" xr:uid="{00000000-0005-0000-0000-00001B220000}"/>
    <cellStyle name="Feeder Field 4 2 37 2 3" xfId="14686" xr:uid="{00000000-0005-0000-0000-00001C220000}"/>
    <cellStyle name="Feeder Field 4 2 37 2 4" xfId="14687" xr:uid="{00000000-0005-0000-0000-00001D220000}"/>
    <cellStyle name="Feeder Field 4 2 37 3" xfId="14688" xr:uid="{00000000-0005-0000-0000-00001E220000}"/>
    <cellStyle name="Feeder Field 4 2 37 4" xfId="14689" xr:uid="{00000000-0005-0000-0000-00001F220000}"/>
    <cellStyle name="Feeder Field 4 2 38" xfId="1373" xr:uid="{00000000-0005-0000-0000-000020220000}"/>
    <cellStyle name="Feeder Field 4 2 38 2" xfId="14690" xr:uid="{00000000-0005-0000-0000-000021220000}"/>
    <cellStyle name="Feeder Field 4 2 38 2 2" xfId="14691" xr:uid="{00000000-0005-0000-0000-000022220000}"/>
    <cellStyle name="Feeder Field 4 2 38 2 3" xfId="14692" xr:uid="{00000000-0005-0000-0000-000023220000}"/>
    <cellStyle name="Feeder Field 4 2 38 2 4" xfId="14693" xr:uid="{00000000-0005-0000-0000-000024220000}"/>
    <cellStyle name="Feeder Field 4 2 38 3" xfId="14694" xr:uid="{00000000-0005-0000-0000-000025220000}"/>
    <cellStyle name="Feeder Field 4 2 38 4" xfId="14695" xr:uid="{00000000-0005-0000-0000-000026220000}"/>
    <cellStyle name="Feeder Field 4 2 39" xfId="1374" xr:uid="{00000000-0005-0000-0000-000027220000}"/>
    <cellStyle name="Feeder Field 4 2 39 2" xfId="14696" xr:uid="{00000000-0005-0000-0000-000028220000}"/>
    <cellStyle name="Feeder Field 4 2 39 2 2" xfId="14697" xr:uid="{00000000-0005-0000-0000-000029220000}"/>
    <cellStyle name="Feeder Field 4 2 39 2 3" xfId="14698" xr:uid="{00000000-0005-0000-0000-00002A220000}"/>
    <cellStyle name="Feeder Field 4 2 39 2 4" xfId="14699" xr:uid="{00000000-0005-0000-0000-00002B220000}"/>
    <cellStyle name="Feeder Field 4 2 39 3" xfId="14700" xr:uid="{00000000-0005-0000-0000-00002C220000}"/>
    <cellStyle name="Feeder Field 4 2 39 4" xfId="14701" xr:uid="{00000000-0005-0000-0000-00002D220000}"/>
    <cellStyle name="Feeder Field 4 2 4" xfId="1375" xr:uid="{00000000-0005-0000-0000-00002E220000}"/>
    <cellStyle name="Feeder Field 4 2 4 2" xfId="14702" xr:uid="{00000000-0005-0000-0000-00002F220000}"/>
    <cellStyle name="Feeder Field 4 2 4 2 2" xfId="14703" xr:uid="{00000000-0005-0000-0000-000030220000}"/>
    <cellStyle name="Feeder Field 4 2 4 2 3" xfId="14704" xr:uid="{00000000-0005-0000-0000-000031220000}"/>
    <cellStyle name="Feeder Field 4 2 4 2 4" xfId="14705" xr:uid="{00000000-0005-0000-0000-000032220000}"/>
    <cellStyle name="Feeder Field 4 2 4 3" xfId="14706" xr:uid="{00000000-0005-0000-0000-000033220000}"/>
    <cellStyle name="Feeder Field 4 2 4 4" xfId="14707" xr:uid="{00000000-0005-0000-0000-000034220000}"/>
    <cellStyle name="Feeder Field 4 2 40" xfId="1376" xr:uid="{00000000-0005-0000-0000-000035220000}"/>
    <cellStyle name="Feeder Field 4 2 40 2" xfId="14708" xr:uid="{00000000-0005-0000-0000-000036220000}"/>
    <cellStyle name="Feeder Field 4 2 40 2 2" xfId="14709" xr:uid="{00000000-0005-0000-0000-000037220000}"/>
    <cellStyle name="Feeder Field 4 2 40 2 3" xfId="14710" xr:uid="{00000000-0005-0000-0000-000038220000}"/>
    <cellStyle name="Feeder Field 4 2 40 2 4" xfId="14711" xr:uid="{00000000-0005-0000-0000-000039220000}"/>
    <cellStyle name="Feeder Field 4 2 40 3" xfId="14712" xr:uid="{00000000-0005-0000-0000-00003A220000}"/>
    <cellStyle name="Feeder Field 4 2 40 4" xfId="14713" xr:uid="{00000000-0005-0000-0000-00003B220000}"/>
    <cellStyle name="Feeder Field 4 2 41" xfId="1377" xr:uid="{00000000-0005-0000-0000-00003C220000}"/>
    <cellStyle name="Feeder Field 4 2 41 2" xfId="14714" xr:uid="{00000000-0005-0000-0000-00003D220000}"/>
    <cellStyle name="Feeder Field 4 2 41 2 2" xfId="14715" xr:uid="{00000000-0005-0000-0000-00003E220000}"/>
    <cellStyle name="Feeder Field 4 2 41 2 3" xfId="14716" xr:uid="{00000000-0005-0000-0000-00003F220000}"/>
    <cellStyle name="Feeder Field 4 2 41 2 4" xfId="14717" xr:uid="{00000000-0005-0000-0000-000040220000}"/>
    <cellStyle name="Feeder Field 4 2 41 3" xfId="14718" xr:uid="{00000000-0005-0000-0000-000041220000}"/>
    <cellStyle name="Feeder Field 4 2 41 4" xfId="14719" xr:uid="{00000000-0005-0000-0000-000042220000}"/>
    <cellStyle name="Feeder Field 4 2 42" xfId="1378" xr:uid="{00000000-0005-0000-0000-000043220000}"/>
    <cellStyle name="Feeder Field 4 2 42 2" xfId="14720" xr:uid="{00000000-0005-0000-0000-000044220000}"/>
    <cellStyle name="Feeder Field 4 2 42 2 2" xfId="14721" xr:uid="{00000000-0005-0000-0000-000045220000}"/>
    <cellStyle name="Feeder Field 4 2 42 2 3" xfId="14722" xr:uid="{00000000-0005-0000-0000-000046220000}"/>
    <cellStyle name="Feeder Field 4 2 42 2 4" xfId="14723" xr:uid="{00000000-0005-0000-0000-000047220000}"/>
    <cellStyle name="Feeder Field 4 2 42 3" xfId="14724" xr:uid="{00000000-0005-0000-0000-000048220000}"/>
    <cellStyle name="Feeder Field 4 2 42 4" xfId="14725" xr:uid="{00000000-0005-0000-0000-000049220000}"/>
    <cellStyle name="Feeder Field 4 2 43" xfId="1379" xr:uid="{00000000-0005-0000-0000-00004A220000}"/>
    <cellStyle name="Feeder Field 4 2 43 2" xfId="14726" xr:uid="{00000000-0005-0000-0000-00004B220000}"/>
    <cellStyle name="Feeder Field 4 2 43 2 2" xfId="14727" xr:uid="{00000000-0005-0000-0000-00004C220000}"/>
    <cellStyle name="Feeder Field 4 2 43 2 3" xfId="14728" xr:uid="{00000000-0005-0000-0000-00004D220000}"/>
    <cellStyle name="Feeder Field 4 2 43 2 4" xfId="14729" xr:uid="{00000000-0005-0000-0000-00004E220000}"/>
    <cellStyle name="Feeder Field 4 2 43 3" xfId="14730" xr:uid="{00000000-0005-0000-0000-00004F220000}"/>
    <cellStyle name="Feeder Field 4 2 43 4" xfId="14731" xr:uid="{00000000-0005-0000-0000-000050220000}"/>
    <cellStyle name="Feeder Field 4 2 44" xfId="1380" xr:uid="{00000000-0005-0000-0000-000051220000}"/>
    <cellStyle name="Feeder Field 4 2 44 2" xfId="14732" xr:uid="{00000000-0005-0000-0000-000052220000}"/>
    <cellStyle name="Feeder Field 4 2 44 2 2" xfId="14733" xr:uid="{00000000-0005-0000-0000-000053220000}"/>
    <cellStyle name="Feeder Field 4 2 44 2 3" xfId="14734" xr:uid="{00000000-0005-0000-0000-000054220000}"/>
    <cellStyle name="Feeder Field 4 2 44 2 4" xfId="14735" xr:uid="{00000000-0005-0000-0000-000055220000}"/>
    <cellStyle name="Feeder Field 4 2 44 3" xfId="14736" xr:uid="{00000000-0005-0000-0000-000056220000}"/>
    <cellStyle name="Feeder Field 4 2 44 4" xfId="14737" xr:uid="{00000000-0005-0000-0000-000057220000}"/>
    <cellStyle name="Feeder Field 4 2 45" xfId="14738" xr:uid="{00000000-0005-0000-0000-000058220000}"/>
    <cellStyle name="Feeder Field 4 2 45 2" xfId="14739" xr:uid="{00000000-0005-0000-0000-000059220000}"/>
    <cellStyle name="Feeder Field 4 2 45 3" xfId="14740" xr:uid="{00000000-0005-0000-0000-00005A220000}"/>
    <cellStyle name="Feeder Field 4 2 45 4" xfId="14741" xr:uid="{00000000-0005-0000-0000-00005B220000}"/>
    <cellStyle name="Feeder Field 4 2 46" xfId="14742" xr:uid="{00000000-0005-0000-0000-00005C220000}"/>
    <cellStyle name="Feeder Field 4 2 47" xfId="14743" xr:uid="{00000000-0005-0000-0000-00005D220000}"/>
    <cellStyle name="Feeder Field 4 2 5" xfId="1381" xr:uid="{00000000-0005-0000-0000-00005E220000}"/>
    <cellStyle name="Feeder Field 4 2 5 2" xfId="14744" xr:uid="{00000000-0005-0000-0000-00005F220000}"/>
    <cellStyle name="Feeder Field 4 2 5 2 2" xfId="14745" xr:uid="{00000000-0005-0000-0000-000060220000}"/>
    <cellStyle name="Feeder Field 4 2 5 2 3" xfId="14746" xr:uid="{00000000-0005-0000-0000-000061220000}"/>
    <cellStyle name="Feeder Field 4 2 5 2 4" xfId="14747" xr:uid="{00000000-0005-0000-0000-000062220000}"/>
    <cellStyle name="Feeder Field 4 2 5 3" xfId="14748" xr:uid="{00000000-0005-0000-0000-000063220000}"/>
    <cellStyle name="Feeder Field 4 2 5 4" xfId="14749" xr:uid="{00000000-0005-0000-0000-000064220000}"/>
    <cellStyle name="Feeder Field 4 2 6" xfId="1382" xr:uid="{00000000-0005-0000-0000-000065220000}"/>
    <cellStyle name="Feeder Field 4 2 6 2" xfId="14750" xr:uid="{00000000-0005-0000-0000-000066220000}"/>
    <cellStyle name="Feeder Field 4 2 6 2 2" xfId="14751" xr:uid="{00000000-0005-0000-0000-000067220000}"/>
    <cellStyle name="Feeder Field 4 2 6 2 3" xfId="14752" xr:uid="{00000000-0005-0000-0000-000068220000}"/>
    <cellStyle name="Feeder Field 4 2 6 2 4" xfId="14753" xr:uid="{00000000-0005-0000-0000-000069220000}"/>
    <cellStyle name="Feeder Field 4 2 6 3" xfId="14754" xr:uid="{00000000-0005-0000-0000-00006A220000}"/>
    <cellStyle name="Feeder Field 4 2 6 4" xfId="14755" xr:uid="{00000000-0005-0000-0000-00006B220000}"/>
    <cellStyle name="Feeder Field 4 2 7" xfId="1383" xr:uid="{00000000-0005-0000-0000-00006C220000}"/>
    <cellStyle name="Feeder Field 4 2 7 2" xfId="14756" xr:uid="{00000000-0005-0000-0000-00006D220000}"/>
    <cellStyle name="Feeder Field 4 2 7 2 2" xfId="14757" xr:uid="{00000000-0005-0000-0000-00006E220000}"/>
    <cellStyle name="Feeder Field 4 2 7 2 3" xfId="14758" xr:uid="{00000000-0005-0000-0000-00006F220000}"/>
    <cellStyle name="Feeder Field 4 2 7 2 4" xfId="14759" xr:uid="{00000000-0005-0000-0000-000070220000}"/>
    <cellStyle name="Feeder Field 4 2 7 3" xfId="14760" xr:uid="{00000000-0005-0000-0000-000071220000}"/>
    <cellStyle name="Feeder Field 4 2 7 4" xfId="14761" xr:uid="{00000000-0005-0000-0000-000072220000}"/>
    <cellStyle name="Feeder Field 4 2 8" xfId="1384" xr:uid="{00000000-0005-0000-0000-000073220000}"/>
    <cellStyle name="Feeder Field 4 2 8 2" xfId="14762" xr:uid="{00000000-0005-0000-0000-000074220000}"/>
    <cellStyle name="Feeder Field 4 2 8 2 2" xfId="14763" xr:uid="{00000000-0005-0000-0000-000075220000}"/>
    <cellStyle name="Feeder Field 4 2 8 2 3" xfId="14764" xr:uid="{00000000-0005-0000-0000-000076220000}"/>
    <cellStyle name="Feeder Field 4 2 8 2 4" xfId="14765" xr:uid="{00000000-0005-0000-0000-000077220000}"/>
    <cellStyle name="Feeder Field 4 2 8 3" xfId="14766" xr:uid="{00000000-0005-0000-0000-000078220000}"/>
    <cellStyle name="Feeder Field 4 2 8 4" xfId="14767" xr:uid="{00000000-0005-0000-0000-000079220000}"/>
    <cellStyle name="Feeder Field 4 2 9" xfId="1385" xr:uid="{00000000-0005-0000-0000-00007A220000}"/>
    <cellStyle name="Feeder Field 4 2 9 2" xfId="14768" xr:uid="{00000000-0005-0000-0000-00007B220000}"/>
    <cellStyle name="Feeder Field 4 2 9 2 2" xfId="14769" xr:uid="{00000000-0005-0000-0000-00007C220000}"/>
    <cellStyle name="Feeder Field 4 2 9 2 3" xfId="14770" xr:uid="{00000000-0005-0000-0000-00007D220000}"/>
    <cellStyle name="Feeder Field 4 2 9 2 4" xfId="14771" xr:uid="{00000000-0005-0000-0000-00007E220000}"/>
    <cellStyle name="Feeder Field 4 2 9 3" xfId="14772" xr:uid="{00000000-0005-0000-0000-00007F220000}"/>
    <cellStyle name="Feeder Field 4 2 9 4" xfId="14773" xr:uid="{00000000-0005-0000-0000-000080220000}"/>
    <cellStyle name="Feeder Field 4 3" xfId="1386" xr:uid="{00000000-0005-0000-0000-000081220000}"/>
    <cellStyle name="Feeder Field 4 3 10" xfId="1387" xr:uid="{00000000-0005-0000-0000-000082220000}"/>
    <cellStyle name="Feeder Field 4 3 10 2" xfId="14774" xr:uid="{00000000-0005-0000-0000-000083220000}"/>
    <cellStyle name="Feeder Field 4 3 10 2 2" xfId="14775" xr:uid="{00000000-0005-0000-0000-000084220000}"/>
    <cellStyle name="Feeder Field 4 3 10 2 3" xfId="14776" xr:uid="{00000000-0005-0000-0000-000085220000}"/>
    <cellStyle name="Feeder Field 4 3 10 2 4" xfId="14777" xr:uid="{00000000-0005-0000-0000-000086220000}"/>
    <cellStyle name="Feeder Field 4 3 10 3" xfId="14778" xr:uid="{00000000-0005-0000-0000-000087220000}"/>
    <cellStyle name="Feeder Field 4 3 10 4" xfId="14779" xr:uid="{00000000-0005-0000-0000-000088220000}"/>
    <cellStyle name="Feeder Field 4 3 11" xfId="1388" xr:uid="{00000000-0005-0000-0000-000089220000}"/>
    <cellStyle name="Feeder Field 4 3 11 2" xfId="14780" xr:uid="{00000000-0005-0000-0000-00008A220000}"/>
    <cellStyle name="Feeder Field 4 3 11 2 2" xfId="14781" xr:uid="{00000000-0005-0000-0000-00008B220000}"/>
    <cellStyle name="Feeder Field 4 3 11 2 3" xfId="14782" xr:uid="{00000000-0005-0000-0000-00008C220000}"/>
    <cellStyle name="Feeder Field 4 3 11 2 4" xfId="14783" xr:uid="{00000000-0005-0000-0000-00008D220000}"/>
    <cellStyle name="Feeder Field 4 3 11 3" xfId="14784" xr:uid="{00000000-0005-0000-0000-00008E220000}"/>
    <cellStyle name="Feeder Field 4 3 11 4" xfId="14785" xr:uid="{00000000-0005-0000-0000-00008F220000}"/>
    <cellStyle name="Feeder Field 4 3 12" xfId="1389" xr:uid="{00000000-0005-0000-0000-000090220000}"/>
    <cellStyle name="Feeder Field 4 3 12 2" xfId="14786" xr:uid="{00000000-0005-0000-0000-000091220000}"/>
    <cellStyle name="Feeder Field 4 3 12 2 2" xfId="14787" xr:uid="{00000000-0005-0000-0000-000092220000}"/>
    <cellStyle name="Feeder Field 4 3 12 2 3" xfId="14788" xr:uid="{00000000-0005-0000-0000-000093220000}"/>
    <cellStyle name="Feeder Field 4 3 12 2 4" xfId="14789" xr:uid="{00000000-0005-0000-0000-000094220000}"/>
    <cellStyle name="Feeder Field 4 3 12 3" xfId="14790" xr:uid="{00000000-0005-0000-0000-000095220000}"/>
    <cellStyle name="Feeder Field 4 3 12 4" xfId="14791" xr:uid="{00000000-0005-0000-0000-000096220000}"/>
    <cellStyle name="Feeder Field 4 3 13" xfId="1390" xr:uid="{00000000-0005-0000-0000-000097220000}"/>
    <cellStyle name="Feeder Field 4 3 13 2" xfId="14792" xr:uid="{00000000-0005-0000-0000-000098220000}"/>
    <cellStyle name="Feeder Field 4 3 13 2 2" xfId="14793" xr:uid="{00000000-0005-0000-0000-000099220000}"/>
    <cellStyle name="Feeder Field 4 3 13 2 3" xfId="14794" xr:uid="{00000000-0005-0000-0000-00009A220000}"/>
    <cellStyle name="Feeder Field 4 3 13 2 4" xfId="14795" xr:uid="{00000000-0005-0000-0000-00009B220000}"/>
    <cellStyle name="Feeder Field 4 3 13 3" xfId="14796" xr:uid="{00000000-0005-0000-0000-00009C220000}"/>
    <cellStyle name="Feeder Field 4 3 13 4" xfId="14797" xr:uid="{00000000-0005-0000-0000-00009D220000}"/>
    <cellStyle name="Feeder Field 4 3 14" xfId="1391" xr:uid="{00000000-0005-0000-0000-00009E220000}"/>
    <cellStyle name="Feeder Field 4 3 14 2" xfId="14798" xr:uid="{00000000-0005-0000-0000-00009F220000}"/>
    <cellStyle name="Feeder Field 4 3 14 2 2" xfId="14799" xr:uid="{00000000-0005-0000-0000-0000A0220000}"/>
    <cellStyle name="Feeder Field 4 3 14 2 3" xfId="14800" xr:uid="{00000000-0005-0000-0000-0000A1220000}"/>
    <cellStyle name="Feeder Field 4 3 14 2 4" xfId="14801" xr:uid="{00000000-0005-0000-0000-0000A2220000}"/>
    <cellStyle name="Feeder Field 4 3 14 3" xfId="14802" xr:uid="{00000000-0005-0000-0000-0000A3220000}"/>
    <cellStyle name="Feeder Field 4 3 14 4" xfId="14803" xr:uid="{00000000-0005-0000-0000-0000A4220000}"/>
    <cellStyle name="Feeder Field 4 3 15" xfId="1392" xr:uid="{00000000-0005-0000-0000-0000A5220000}"/>
    <cellStyle name="Feeder Field 4 3 15 2" xfId="14804" xr:uid="{00000000-0005-0000-0000-0000A6220000}"/>
    <cellStyle name="Feeder Field 4 3 15 2 2" xfId="14805" xr:uid="{00000000-0005-0000-0000-0000A7220000}"/>
    <cellStyle name="Feeder Field 4 3 15 2 3" xfId="14806" xr:uid="{00000000-0005-0000-0000-0000A8220000}"/>
    <cellStyle name="Feeder Field 4 3 15 2 4" xfId="14807" xr:uid="{00000000-0005-0000-0000-0000A9220000}"/>
    <cellStyle name="Feeder Field 4 3 15 3" xfId="14808" xr:uid="{00000000-0005-0000-0000-0000AA220000}"/>
    <cellStyle name="Feeder Field 4 3 15 4" xfId="14809" xr:uid="{00000000-0005-0000-0000-0000AB220000}"/>
    <cellStyle name="Feeder Field 4 3 16" xfId="1393" xr:uid="{00000000-0005-0000-0000-0000AC220000}"/>
    <cellStyle name="Feeder Field 4 3 16 2" xfId="14810" xr:uid="{00000000-0005-0000-0000-0000AD220000}"/>
    <cellStyle name="Feeder Field 4 3 16 2 2" xfId="14811" xr:uid="{00000000-0005-0000-0000-0000AE220000}"/>
    <cellStyle name="Feeder Field 4 3 16 2 3" xfId="14812" xr:uid="{00000000-0005-0000-0000-0000AF220000}"/>
    <cellStyle name="Feeder Field 4 3 16 2 4" xfId="14813" xr:uid="{00000000-0005-0000-0000-0000B0220000}"/>
    <cellStyle name="Feeder Field 4 3 16 3" xfId="14814" xr:uid="{00000000-0005-0000-0000-0000B1220000}"/>
    <cellStyle name="Feeder Field 4 3 16 4" xfId="14815" xr:uid="{00000000-0005-0000-0000-0000B2220000}"/>
    <cellStyle name="Feeder Field 4 3 17" xfId="1394" xr:uid="{00000000-0005-0000-0000-0000B3220000}"/>
    <cellStyle name="Feeder Field 4 3 17 2" xfId="14816" xr:uid="{00000000-0005-0000-0000-0000B4220000}"/>
    <cellStyle name="Feeder Field 4 3 17 2 2" xfId="14817" xr:uid="{00000000-0005-0000-0000-0000B5220000}"/>
    <cellStyle name="Feeder Field 4 3 17 2 3" xfId="14818" xr:uid="{00000000-0005-0000-0000-0000B6220000}"/>
    <cellStyle name="Feeder Field 4 3 17 2 4" xfId="14819" xr:uid="{00000000-0005-0000-0000-0000B7220000}"/>
    <cellStyle name="Feeder Field 4 3 17 3" xfId="14820" xr:uid="{00000000-0005-0000-0000-0000B8220000}"/>
    <cellStyle name="Feeder Field 4 3 17 4" xfId="14821" xr:uid="{00000000-0005-0000-0000-0000B9220000}"/>
    <cellStyle name="Feeder Field 4 3 18" xfId="1395" xr:uid="{00000000-0005-0000-0000-0000BA220000}"/>
    <cellStyle name="Feeder Field 4 3 18 2" xfId="14822" xr:uid="{00000000-0005-0000-0000-0000BB220000}"/>
    <cellStyle name="Feeder Field 4 3 18 2 2" xfId="14823" xr:uid="{00000000-0005-0000-0000-0000BC220000}"/>
    <cellStyle name="Feeder Field 4 3 18 2 3" xfId="14824" xr:uid="{00000000-0005-0000-0000-0000BD220000}"/>
    <cellStyle name="Feeder Field 4 3 18 2 4" xfId="14825" xr:uid="{00000000-0005-0000-0000-0000BE220000}"/>
    <cellStyle name="Feeder Field 4 3 18 3" xfId="14826" xr:uid="{00000000-0005-0000-0000-0000BF220000}"/>
    <cellStyle name="Feeder Field 4 3 18 4" xfId="14827" xr:uid="{00000000-0005-0000-0000-0000C0220000}"/>
    <cellStyle name="Feeder Field 4 3 19" xfId="1396" xr:uid="{00000000-0005-0000-0000-0000C1220000}"/>
    <cellStyle name="Feeder Field 4 3 19 2" xfId="14828" xr:uid="{00000000-0005-0000-0000-0000C2220000}"/>
    <cellStyle name="Feeder Field 4 3 19 2 2" xfId="14829" xr:uid="{00000000-0005-0000-0000-0000C3220000}"/>
    <cellStyle name="Feeder Field 4 3 19 2 3" xfId="14830" xr:uid="{00000000-0005-0000-0000-0000C4220000}"/>
    <cellStyle name="Feeder Field 4 3 19 2 4" xfId="14831" xr:uid="{00000000-0005-0000-0000-0000C5220000}"/>
    <cellStyle name="Feeder Field 4 3 19 3" xfId="14832" xr:uid="{00000000-0005-0000-0000-0000C6220000}"/>
    <cellStyle name="Feeder Field 4 3 19 4" xfId="14833" xr:uid="{00000000-0005-0000-0000-0000C7220000}"/>
    <cellStyle name="Feeder Field 4 3 2" xfId="1397" xr:uid="{00000000-0005-0000-0000-0000C8220000}"/>
    <cellStyle name="Feeder Field 4 3 2 10" xfId="1398" xr:uid="{00000000-0005-0000-0000-0000C9220000}"/>
    <cellStyle name="Feeder Field 4 3 2 10 2" xfId="14834" xr:uid="{00000000-0005-0000-0000-0000CA220000}"/>
    <cellStyle name="Feeder Field 4 3 2 10 2 2" xfId="14835" xr:uid="{00000000-0005-0000-0000-0000CB220000}"/>
    <cellStyle name="Feeder Field 4 3 2 10 2 3" xfId="14836" xr:uid="{00000000-0005-0000-0000-0000CC220000}"/>
    <cellStyle name="Feeder Field 4 3 2 10 2 4" xfId="14837" xr:uid="{00000000-0005-0000-0000-0000CD220000}"/>
    <cellStyle name="Feeder Field 4 3 2 10 3" xfId="14838" xr:uid="{00000000-0005-0000-0000-0000CE220000}"/>
    <cellStyle name="Feeder Field 4 3 2 10 4" xfId="14839" xr:uid="{00000000-0005-0000-0000-0000CF220000}"/>
    <cellStyle name="Feeder Field 4 3 2 11" xfId="1399" xr:uid="{00000000-0005-0000-0000-0000D0220000}"/>
    <cellStyle name="Feeder Field 4 3 2 11 2" xfId="14840" xr:uid="{00000000-0005-0000-0000-0000D1220000}"/>
    <cellStyle name="Feeder Field 4 3 2 11 2 2" xfId="14841" xr:uid="{00000000-0005-0000-0000-0000D2220000}"/>
    <cellStyle name="Feeder Field 4 3 2 11 2 3" xfId="14842" xr:uid="{00000000-0005-0000-0000-0000D3220000}"/>
    <cellStyle name="Feeder Field 4 3 2 11 2 4" xfId="14843" xr:uid="{00000000-0005-0000-0000-0000D4220000}"/>
    <cellStyle name="Feeder Field 4 3 2 11 3" xfId="14844" xr:uid="{00000000-0005-0000-0000-0000D5220000}"/>
    <cellStyle name="Feeder Field 4 3 2 11 4" xfId="14845" xr:uid="{00000000-0005-0000-0000-0000D6220000}"/>
    <cellStyle name="Feeder Field 4 3 2 12" xfId="1400" xr:uid="{00000000-0005-0000-0000-0000D7220000}"/>
    <cellStyle name="Feeder Field 4 3 2 12 2" xfId="14846" xr:uid="{00000000-0005-0000-0000-0000D8220000}"/>
    <cellStyle name="Feeder Field 4 3 2 12 2 2" xfId="14847" xr:uid="{00000000-0005-0000-0000-0000D9220000}"/>
    <cellStyle name="Feeder Field 4 3 2 12 2 3" xfId="14848" xr:uid="{00000000-0005-0000-0000-0000DA220000}"/>
    <cellStyle name="Feeder Field 4 3 2 12 2 4" xfId="14849" xr:uid="{00000000-0005-0000-0000-0000DB220000}"/>
    <cellStyle name="Feeder Field 4 3 2 12 3" xfId="14850" xr:uid="{00000000-0005-0000-0000-0000DC220000}"/>
    <cellStyle name="Feeder Field 4 3 2 12 4" xfId="14851" xr:uid="{00000000-0005-0000-0000-0000DD220000}"/>
    <cellStyle name="Feeder Field 4 3 2 13" xfId="1401" xr:uid="{00000000-0005-0000-0000-0000DE220000}"/>
    <cellStyle name="Feeder Field 4 3 2 13 2" xfId="14852" xr:uid="{00000000-0005-0000-0000-0000DF220000}"/>
    <cellStyle name="Feeder Field 4 3 2 13 2 2" xfId="14853" xr:uid="{00000000-0005-0000-0000-0000E0220000}"/>
    <cellStyle name="Feeder Field 4 3 2 13 2 3" xfId="14854" xr:uid="{00000000-0005-0000-0000-0000E1220000}"/>
    <cellStyle name="Feeder Field 4 3 2 13 2 4" xfId="14855" xr:uid="{00000000-0005-0000-0000-0000E2220000}"/>
    <cellStyle name="Feeder Field 4 3 2 13 3" xfId="14856" xr:uid="{00000000-0005-0000-0000-0000E3220000}"/>
    <cellStyle name="Feeder Field 4 3 2 13 4" xfId="14857" xr:uid="{00000000-0005-0000-0000-0000E4220000}"/>
    <cellStyle name="Feeder Field 4 3 2 14" xfId="1402" xr:uid="{00000000-0005-0000-0000-0000E5220000}"/>
    <cellStyle name="Feeder Field 4 3 2 14 2" xfId="14858" xr:uid="{00000000-0005-0000-0000-0000E6220000}"/>
    <cellStyle name="Feeder Field 4 3 2 14 2 2" xfId="14859" xr:uid="{00000000-0005-0000-0000-0000E7220000}"/>
    <cellStyle name="Feeder Field 4 3 2 14 2 3" xfId="14860" xr:uid="{00000000-0005-0000-0000-0000E8220000}"/>
    <cellStyle name="Feeder Field 4 3 2 14 2 4" xfId="14861" xr:uid="{00000000-0005-0000-0000-0000E9220000}"/>
    <cellStyle name="Feeder Field 4 3 2 14 3" xfId="14862" xr:uid="{00000000-0005-0000-0000-0000EA220000}"/>
    <cellStyle name="Feeder Field 4 3 2 14 4" xfId="14863" xr:uid="{00000000-0005-0000-0000-0000EB220000}"/>
    <cellStyle name="Feeder Field 4 3 2 15" xfId="1403" xr:uid="{00000000-0005-0000-0000-0000EC220000}"/>
    <cellStyle name="Feeder Field 4 3 2 15 2" xfId="14864" xr:uid="{00000000-0005-0000-0000-0000ED220000}"/>
    <cellStyle name="Feeder Field 4 3 2 15 2 2" xfId="14865" xr:uid="{00000000-0005-0000-0000-0000EE220000}"/>
    <cellStyle name="Feeder Field 4 3 2 15 2 3" xfId="14866" xr:uid="{00000000-0005-0000-0000-0000EF220000}"/>
    <cellStyle name="Feeder Field 4 3 2 15 2 4" xfId="14867" xr:uid="{00000000-0005-0000-0000-0000F0220000}"/>
    <cellStyle name="Feeder Field 4 3 2 15 3" xfId="14868" xr:uid="{00000000-0005-0000-0000-0000F1220000}"/>
    <cellStyle name="Feeder Field 4 3 2 15 4" xfId="14869" xr:uid="{00000000-0005-0000-0000-0000F2220000}"/>
    <cellStyle name="Feeder Field 4 3 2 16" xfId="1404" xr:uid="{00000000-0005-0000-0000-0000F3220000}"/>
    <cellStyle name="Feeder Field 4 3 2 16 2" xfId="14870" xr:uid="{00000000-0005-0000-0000-0000F4220000}"/>
    <cellStyle name="Feeder Field 4 3 2 16 2 2" xfId="14871" xr:uid="{00000000-0005-0000-0000-0000F5220000}"/>
    <cellStyle name="Feeder Field 4 3 2 16 2 3" xfId="14872" xr:uid="{00000000-0005-0000-0000-0000F6220000}"/>
    <cellStyle name="Feeder Field 4 3 2 16 2 4" xfId="14873" xr:uid="{00000000-0005-0000-0000-0000F7220000}"/>
    <cellStyle name="Feeder Field 4 3 2 16 3" xfId="14874" xr:uid="{00000000-0005-0000-0000-0000F8220000}"/>
    <cellStyle name="Feeder Field 4 3 2 16 4" xfId="14875" xr:uid="{00000000-0005-0000-0000-0000F9220000}"/>
    <cellStyle name="Feeder Field 4 3 2 17" xfId="1405" xr:uid="{00000000-0005-0000-0000-0000FA220000}"/>
    <cellStyle name="Feeder Field 4 3 2 17 2" xfId="14876" xr:uid="{00000000-0005-0000-0000-0000FB220000}"/>
    <cellStyle name="Feeder Field 4 3 2 17 2 2" xfId="14877" xr:uid="{00000000-0005-0000-0000-0000FC220000}"/>
    <cellStyle name="Feeder Field 4 3 2 17 2 3" xfId="14878" xr:uid="{00000000-0005-0000-0000-0000FD220000}"/>
    <cellStyle name="Feeder Field 4 3 2 17 2 4" xfId="14879" xr:uid="{00000000-0005-0000-0000-0000FE220000}"/>
    <cellStyle name="Feeder Field 4 3 2 17 3" xfId="14880" xr:uid="{00000000-0005-0000-0000-0000FF220000}"/>
    <cellStyle name="Feeder Field 4 3 2 17 4" xfId="14881" xr:uid="{00000000-0005-0000-0000-000000230000}"/>
    <cellStyle name="Feeder Field 4 3 2 18" xfId="1406" xr:uid="{00000000-0005-0000-0000-000001230000}"/>
    <cellStyle name="Feeder Field 4 3 2 18 2" xfId="14882" xr:uid="{00000000-0005-0000-0000-000002230000}"/>
    <cellStyle name="Feeder Field 4 3 2 18 2 2" xfId="14883" xr:uid="{00000000-0005-0000-0000-000003230000}"/>
    <cellStyle name="Feeder Field 4 3 2 18 2 3" xfId="14884" xr:uid="{00000000-0005-0000-0000-000004230000}"/>
    <cellStyle name="Feeder Field 4 3 2 18 2 4" xfId="14885" xr:uid="{00000000-0005-0000-0000-000005230000}"/>
    <cellStyle name="Feeder Field 4 3 2 18 3" xfId="14886" xr:uid="{00000000-0005-0000-0000-000006230000}"/>
    <cellStyle name="Feeder Field 4 3 2 18 4" xfId="14887" xr:uid="{00000000-0005-0000-0000-000007230000}"/>
    <cellStyle name="Feeder Field 4 3 2 19" xfId="1407" xr:uid="{00000000-0005-0000-0000-000008230000}"/>
    <cellStyle name="Feeder Field 4 3 2 19 2" xfId="14888" xr:uid="{00000000-0005-0000-0000-000009230000}"/>
    <cellStyle name="Feeder Field 4 3 2 19 2 2" xfId="14889" xr:uid="{00000000-0005-0000-0000-00000A230000}"/>
    <cellStyle name="Feeder Field 4 3 2 19 2 3" xfId="14890" xr:uid="{00000000-0005-0000-0000-00000B230000}"/>
    <cellStyle name="Feeder Field 4 3 2 19 2 4" xfId="14891" xr:uid="{00000000-0005-0000-0000-00000C230000}"/>
    <cellStyle name="Feeder Field 4 3 2 19 3" xfId="14892" xr:uid="{00000000-0005-0000-0000-00000D230000}"/>
    <cellStyle name="Feeder Field 4 3 2 19 4" xfId="14893" xr:uid="{00000000-0005-0000-0000-00000E230000}"/>
    <cellStyle name="Feeder Field 4 3 2 2" xfId="1408" xr:uid="{00000000-0005-0000-0000-00000F230000}"/>
    <cellStyle name="Feeder Field 4 3 2 2 2" xfId="14894" xr:uid="{00000000-0005-0000-0000-000010230000}"/>
    <cellStyle name="Feeder Field 4 3 2 2 2 2" xfId="14895" xr:uid="{00000000-0005-0000-0000-000011230000}"/>
    <cellStyle name="Feeder Field 4 3 2 2 2 3" xfId="14896" xr:uid="{00000000-0005-0000-0000-000012230000}"/>
    <cellStyle name="Feeder Field 4 3 2 2 2 4" xfId="14897" xr:uid="{00000000-0005-0000-0000-000013230000}"/>
    <cellStyle name="Feeder Field 4 3 2 2 3" xfId="14898" xr:uid="{00000000-0005-0000-0000-000014230000}"/>
    <cellStyle name="Feeder Field 4 3 2 2 4" xfId="14899" xr:uid="{00000000-0005-0000-0000-000015230000}"/>
    <cellStyle name="Feeder Field 4 3 2 20" xfId="1409" xr:uid="{00000000-0005-0000-0000-000016230000}"/>
    <cellStyle name="Feeder Field 4 3 2 20 2" xfId="14900" xr:uid="{00000000-0005-0000-0000-000017230000}"/>
    <cellStyle name="Feeder Field 4 3 2 20 2 2" xfId="14901" xr:uid="{00000000-0005-0000-0000-000018230000}"/>
    <cellStyle name="Feeder Field 4 3 2 20 2 3" xfId="14902" xr:uid="{00000000-0005-0000-0000-000019230000}"/>
    <cellStyle name="Feeder Field 4 3 2 20 2 4" xfId="14903" xr:uid="{00000000-0005-0000-0000-00001A230000}"/>
    <cellStyle name="Feeder Field 4 3 2 20 3" xfId="14904" xr:uid="{00000000-0005-0000-0000-00001B230000}"/>
    <cellStyle name="Feeder Field 4 3 2 20 4" xfId="14905" xr:uid="{00000000-0005-0000-0000-00001C230000}"/>
    <cellStyle name="Feeder Field 4 3 2 21" xfId="1410" xr:uid="{00000000-0005-0000-0000-00001D230000}"/>
    <cellStyle name="Feeder Field 4 3 2 21 2" xfId="14906" xr:uid="{00000000-0005-0000-0000-00001E230000}"/>
    <cellStyle name="Feeder Field 4 3 2 21 2 2" xfId="14907" xr:uid="{00000000-0005-0000-0000-00001F230000}"/>
    <cellStyle name="Feeder Field 4 3 2 21 2 3" xfId="14908" xr:uid="{00000000-0005-0000-0000-000020230000}"/>
    <cellStyle name="Feeder Field 4 3 2 21 2 4" xfId="14909" xr:uid="{00000000-0005-0000-0000-000021230000}"/>
    <cellStyle name="Feeder Field 4 3 2 21 3" xfId="14910" xr:uid="{00000000-0005-0000-0000-000022230000}"/>
    <cellStyle name="Feeder Field 4 3 2 21 4" xfId="14911" xr:uid="{00000000-0005-0000-0000-000023230000}"/>
    <cellStyle name="Feeder Field 4 3 2 22" xfId="1411" xr:uid="{00000000-0005-0000-0000-000024230000}"/>
    <cellStyle name="Feeder Field 4 3 2 22 2" xfId="14912" xr:uid="{00000000-0005-0000-0000-000025230000}"/>
    <cellStyle name="Feeder Field 4 3 2 22 2 2" xfId="14913" xr:uid="{00000000-0005-0000-0000-000026230000}"/>
    <cellStyle name="Feeder Field 4 3 2 22 2 3" xfId="14914" xr:uid="{00000000-0005-0000-0000-000027230000}"/>
    <cellStyle name="Feeder Field 4 3 2 22 2 4" xfId="14915" xr:uid="{00000000-0005-0000-0000-000028230000}"/>
    <cellStyle name="Feeder Field 4 3 2 22 3" xfId="14916" xr:uid="{00000000-0005-0000-0000-000029230000}"/>
    <cellStyle name="Feeder Field 4 3 2 22 4" xfId="14917" xr:uid="{00000000-0005-0000-0000-00002A230000}"/>
    <cellStyle name="Feeder Field 4 3 2 23" xfId="1412" xr:uid="{00000000-0005-0000-0000-00002B230000}"/>
    <cellStyle name="Feeder Field 4 3 2 23 2" xfId="14918" xr:uid="{00000000-0005-0000-0000-00002C230000}"/>
    <cellStyle name="Feeder Field 4 3 2 23 2 2" xfId="14919" xr:uid="{00000000-0005-0000-0000-00002D230000}"/>
    <cellStyle name="Feeder Field 4 3 2 23 2 3" xfId="14920" xr:uid="{00000000-0005-0000-0000-00002E230000}"/>
    <cellStyle name="Feeder Field 4 3 2 23 2 4" xfId="14921" xr:uid="{00000000-0005-0000-0000-00002F230000}"/>
    <cellStyle name="Feeder Field 4 3 2 23 3" xfId="14922" xr:uid="{00000000-0005-0000-0000-000030230000}"/>
    <cellStyle name="Feeder Field 4 3 2 23 4" xfId="14923" xr:uid="{00000000-0005-0000-0000-000031230000}"/>
    <cellStyle name="Feeder Field 4 3 2 24" xfId="1413" xr:uid="{00000000-0005-0000-0000-000032230000}"/>
    <cellStyle name="Feeder Field 4 3 2 24 2" xfId="14924" xr:uid="{00000000-0005-0000-0000-000033230000}"/>
    <cellStyle name="Feeder Field 4 3 2 24 2 2" xfId="14925" xr:uid="{00000000-0005-0000-0000-000034230000}"/>
    <cellStyle name="Feeder Field 4 3 2 24 2 3" xfId="14926" xr:uid="{00000000-0005-0000-0000-000035230000}"/>
    <cellStyle name="Feeder Field 4 3 2 24 2 4" xfId="14927" xr:uid="{00000000-0005-0000-0000-000036230000}"/>
    <cellStyle name="Feeder Field 4 3 2 24 3" xfId="14928" xr:uid="{00000000-0005-0000-0000-000037230000}"/>
    <cellStyle name="Feeder Field 4 3 2 24 4" xfId="14929" xr:uid="{00000000-0005-0000-0000-000038230000}"/>
    <cellStyle name="Feeder Field 4 3 2 25" xfId="1414" xr:uid="{00000000-0005-0000-0000-000039230000}"/>
    <cellStyle name="Feeder Field 4 3 2 25 2" xfId="14930" xr:uid="{00000000-0005-0000-0000-00003A230000}"/>
    <cellStyle name="Feeder Field 4 3 2 25 2 2" xfId="14931" xr:uid="{00000000-0005-0000-0000-00003B230000}"/>
    <cellStyle name="Feeder Field 4 3 2 25 2 3" xfId="14932" xr:uid="{00000000-0005-0000-0000-00003C230000}"/>
    <cellStyle name="Feeder Field 4 3 2 25 2 4" xfId="14933" xr:uid="{00000000-0005-0000-0000-00003D230000}"/>
    <cellStyle name="Feeder Field 4 3 2 25 3" xfId="14934" xr:uid="{00000000-0005-0000-0000-00003E230000}"/>
    <cellStyle name="Feeder Field 4 3 2 25 4" xfId="14935" xr:uid="{00000000-0005-0000-0000-00003F230000}"/>
    <cellStyle name="Feeder Field 4 3 2 26" xfId="1415" xr:uid="{00000000-0005-0000-0000-000040230000}"/>
    <cellStyle name="Feeder Field 4 3 2 26 2" xfId="14936" xr:uid="{00000000-0005-0000-0000-000041230000}"/>
    <cellStyle name="Feeder Field 4 3 2 26 2 2" xfId="14937" xr:uid="{00000000-0005-0000-0000-000042230000}"/>
    <cellStyle name="Feeder Field 4 3 2 26 2 3" xfId="14938" xr:uid="{00000000-0005-0000-0000-000043230000}"/>
    <cellStyle name="Feeder Field 4 3 2 26 2 4" xfId="14939" xr:uid="{00000000-0005-0000-0000-000044230000}"/>
    <cellStyle name="Feeder Field 4 3 2 26 3" xfId="14940" xr:uid="{00000000-0005-0000-0000-000045230000}"/>
    <cellStyle name="Feeder Field 4 3 2 26 4" xfId="14941" xr:uid="{00000000-0005-0000-0000-000046230000}"/>
    <cellStyle name="Feeder Field 4 3 2 27" xfId="1416" xr:uid="{00000000-0005-0000-0000-000047230000}"/>
    <cellStyle name="Feeder Field 4 3 2 27 2" xfId="14942" xr:uid="{00000000-0005-0000-0000-000048230000}"/>
    <cellStyle name="Feeder Field 4 3 2 27 2 2" xfId="14943" xr:uid="{00000000-0005-0000-0000-000049230000}"/>
    <cellStyle name="Feeder Field 4 3 2 27 2 3" xfId="14944" xr:uid="{00000000-0005-0000-0000-00004A230000}"/>
    <cellStyle name="Feeder Field 4 3 2 27 2 4" xfId="14945" xr:uid="{00000000-0005-0000-0000-00004B230000}"/>
    <cellStyle name="Feeder Field 4 3 2 27 3" xfId="14946" xr:uid="{00000000-0005-0000-0000-00004C230000}"/>
    <cellStyle name="Feeder Field 4 3 2 27 4" xfId="14947" xr:uid="{00000000-0005-0000-0000-00004D230000}"/>
    <cellStyle name="Feeder Field 4 3 2 28" xfId="1417" xr:uid="{00000000-0005-0000-0000-00004E230000}"/>
    <cellStyle name="Feeder Field 4 3 2 28 2" xfId="14948" xr:uid="{00000000-0005-0000-0000-00004F230000}"/>
    <cellStyle name="Feeder Field 4 3 2 28 2 2" xfId="14949" xr:uid="{00000000-0005-0000-0000-000050230000}"/>
    <cellStyle name="Feeder Field 4 3 2 28 2 3" xfId="14950" xr:uid="{00000000-0005-0000-0000-000051230000}"/>
    <cellStyle name="Feeder Field 4 3 2 28 2 4" xfId="14951" xr:uid="{00000000-0005-0000-0000-000052230000}"/>
    <cellStyle name="Feeder Field 4 3 2 28 3" xfId="14952" xr:uid="{00000000-0005-0000-0000-000053230000}"/>
    <cellStyle name="Feeder Field 4 3 2 28 4" xfId="14953" xr:uid="{00000000-0005-0000-0000-000054230000}"/>
    <cellStyle name="Feeder Field 4 3 2 29" xfId="1418" xr:uid="{00000000-0005-0000-0000-000055230000}"/>
    <cellStyle name="Feeder Field 4 3 2 29 2" xfId="14954" xr:uid="{00000000-0005-0000-0000-000056230000}"/>
    <cellStyle name="Feeder Field 4 3 2 29 2 2" xfId="14955" xr:uid="{00000000-0005-0000-0000-000057230000}"/>
    <cellStyle name="Feeder Field 4 3 2 29 2 3" xfId="14956" xr:uid="{00000000-0005-0000-0000-000058230000}"/>
    <cellStyle name="Feeder Field 4 3 2 29 2 4" xfId="14957" xr:uid="{00000000-0005-0000-0000-000059230000}"/>
    <cellStyle name="Feeder Field 4 3 2 29 3" xfId="14958" xr:uid="{00000000-0005-0000-0000-00005A230000}"/>
    <cellStyle name="Feeder Field 4 3 2 29 4" xfId="14959" xr:uid="{00000000-0005-0000-0000-00005B230000}"/>
    <cellStyle name="Feeder Field 4 3 2 3" xfId="1419" xr:uid="{00000000-0005-0000-0000-00005C230000}"/>
    <cellStyle name="Feeder Field 4 3 2 3 2" xfId="14960" xr:uid="{00000000-0005-0000-0000-00005D230000}"/>
    <cellStyle name="Feeder Field 4 3 2 3 2 2" xfId="14961" xr:uid="{00000000-0005-0000-0000-00005E230000}"/>
    <cellStyle name="Feeder Field 4 3 2 3 2 3" xfId="14962" xr:uid="{00000000-0005-0000-0000-00005F230000}"/>
    <cellStyle name="Feeder Field 4 3 2 3 2 4" xfId="14963" xr:uid="{00000000-0005-0000-0000-000060230000}"/>
    <cellStyle name="Feeder Field 4 3 2 3 3" xfId="14964" xr:uid="{00000000-0005-0000-0000-000061230000}"/>
    <cellStyle name="Feeder Field 4 3 2 3 4" xfId="14965" xr:uid="{00000000-0005-0000-0000-000062230000}"/>
    <cellStyle name="Feeder Field 4 3 2 30" xfId="1420" xr:uid="{00000000-0005-0000-0000-000063230000}"/>
    <cellStyle name="Feeder Field 4 3 2 30 2" xfId="14966" xr:uid="{00000000-0005-0000-0000-000064230000}"/>
    <cellStyle name="Feeder Field 4 3 2 30 2 2" xfId="14967" xr:uid="{00000000-0005-0000-0000-000065230000}"/>
    <cellStyle name="Feeder Field 4 3 2 30 2 3" xfId="14968" xr:uid="{00000000-0005-0000-0000-000066230000}"/>
    <cellStyle name="Feeder Field 4 3 2 30 2 4" xfId="14969" xr:uid="{00000000-0005-0000-0000-000067230000}"/>
    <cellStyle name="Feeder Field 4 3 2 30 3" xfId="14970" xr:uid="{00000000-0005-0000-0000-000068230000}"/>
    <cellStyle name="Feeder Field 4 3 2 30 4" xfId="14971" xr:uid="{00000000-0005-0000-0000-000069230000}"/>
    <cellStyle name="Feeder Field 4 3 2 31" xfId="1421" xr:uid="{00000000-0005-0000-0000-00006A230000}"/>
    <cellStyle name="Feeder Field 4 3 2 31 2" xfId="14972" xr:uid="{00000000-0005-0000-0000-00006B230000}"/>
    <cellStyle name="Feeder Field 4 3 2 31 2 2" xfId="14973" xr:uid="{00000000-0005-0000-0000-00006C230000}"/>
    <cellStyle name="Feeder Field 4 3 2 31 2 3" xfId="14974" xr:uid="{00000000-0005-0000-0000-00006D230000}"/>
    <cellStyle name="Feeder Field 4 3 2 31 2 4" xfId="14975" xr:uid="{00000000-0005-0000-0000-00006E230000}"/>
    <cellStyle name="Feeder Field 4 3 2 31 3" xfId="14976" xr:uid="{00000000-0005-0000-0000-00006F230000}"/>
    <cellStyle name="Feeder Field 4 3 2 31 4" xfId="14977" xr:uid="{00000000-0005-0000-0000-000070230000}"/>
    <cellStyle name="Feeder Field 4 3 2 32" xfId="1422" xr:uid="{00000000-0005-0000-0000-000071230000}"/>
    <cellStyle name="Feeder Field 4 3 2 32 2" xfId="14978" xr:uid="{00000000-0005-0000-0000-000072230000}"/>
    <cellStyle name="Feeder Field 4 3 2 32 2 2" xfId="14979" xr:uid="{00000000-0005-0000-0000-000073230000}"/>
    <cellStyle name="Feeder Field 4 3 2 32 2 3" xfId="14980" xr:uid="{00000000-0005-0000-0000-000074230000}"/>
    <cellStyle name="Feeder Field 4 3 2 32 2 4" xfId="14981" xr:uid="{00000000-0005-0000-0000-000075230000}"/>
    <cellStyle name="Feeder Field 4 3 2 32 3" xfId="14982" xr:uid="{00000000-0005-0000-0000-000076230000}"/>
    <cellStyle name="Feeder Field 4 3 2 32 4" xfId="14983" xr:uid="{00000000-0005-0000-0000-000077230000}"/>
    <cellStyle name="Feeder Field 4 3 2 33" xfId="1423" xr:uid="{00000000-0005-0000-0000-000078230000}"/>
    <cellStyle name="Feeder Field 4 3 2 33 2" xfId="14984" xr:uid="{00000000-0005-0000-0000-000079230000}"/>
    <cellStyle name="Feeder Field 4 3 2 33 2 2" xfId="14985" xr:uid="{00000000-0005-0000-0000-00007A230000}"/>
    <cellStyle name="Feeder Field 4 3 2 33 2 3" xfId="14986" xr:uid="{00000000-0005-0000-0000-00007B230000}"/>
    <cellStyle name="Feeder Field 4 3 2 33 2 4" xfId="14987" xr:uid="{00000000-0005-0000-0000-00007C230000}"/>
    <cellStyle name="Feeder Field 4 3 2 33 3" xfId="14988" xr:uid="{00000000-0005-0000-0000-00007D230000}"/>
    <cellStyle name="Feeder Field 4 3 2 33 4" xfId="14989" xr:uid="{00000000-0005-0000-0000-00007E230000}"/>
    <cellStyle name="Feeder Field 4 3 2 34" xfId="1424" xr:uid="{00000000-0005-0000-0000-00007F230000}"/>
    <cellStyle name="Feeder Field 4 3 2 34 2" xfId="14990" xr:uid="{00000000-0005-0000-0000-000080230000}"/>
    <cellStyle name="Feeder Field 4 3 2 34 2 2" xfId="14991" xr:uid="{00000000-0005-0000-0000-000081230000}"/>
    <cellStyle name="Feeder Field 4 3 2 34 2 3" xfId="14992" xr:uid="{00000000-0005-0000-0000-000082230000}"/>
    <cellStyle name="Feeder Field 4 3 2 34 2 4" xfId="14993" xr:uid="{00000000-0005-0000-0000-000083230000}"/>
    <cellStyle name="Feeder Field 4 3 2 34 3" xfId="14994" xr:uid="{00000000-0005-0000-0000-000084230000}"/>
    <cellStyle name="Feeder Field 4 3 2 34 4" xfId="14995" xr:uid="{00000000-0005-0000-0000-000085230000}"/>
    <cellStyle name="Feeder Field 4 3 2 35" xfId="1425" xr:uid="{00000000-0005-0000-0000-000086230000}"/>
    <cellStyle name="Feeder Field 4 3 2 35 2" xfId="14996" xr:uid="{00000000-0005-0000-0000-000087230000}"/>
    <cellStyle name="Feeder Field 4 3 2 35 2 2" xfId="14997" xr:uid="{00000000-0005-0000-0000-000088230000}"/>
    <cellStyle name="Feeder Field 4 3 2 35 2 3" xfId="14998" xr:uid="{00000000-0005-0000-0000-000089230000}"/>
    <cellStyle name="Feeder Field 4 3 2 35 2 4" xfId="14999" xr:uid="{00000000-0005-0000-0000-00008A230000}"/>
    <cellStyle name="Feeder Field 4 3 2 35 3" xfId="15000" xr:uid="{00000000-0005-0000-0000-00008B230000}"/>
    <cellStyle name="Feeder Field 4 3 2 35 4" xfId="15001" xr:uid="{00000000-0005-0000-0000-00008C230000}"/>
    <cellStyle name="Feeder Field 4 3 2 36" xfId="1426" xr:uid="{00000000-0005-0000-0000-00008D230000}"/>
    <cellStyle name="Feeder Field 4 3 2 36 2" xfId="15002" xr:uid="{00000000-0005-0000-0000-00008E230000}"/>
    <cellStyle name="Feeder Field 4 3 2 36 2 2" xfId="15003" xr:uid="{00000000-0005-0000-0000-00008F230000}"/>
    <cellStyle name="Feeder Field 4 3 2 36 2 3" xfId="15004" xr:uid="{00000000-0005-0000-0000-000090230000}"/>
    <cellStyle name="Feeder Field 4 3 2 36 2 4" xfId="15005" xr:uid="{00000000-0005-0000-0000-000091230000}"/>
    <cellStyle name="Feeder Field 4 3 2 36 3" xfId="15006" xr:uid="{00000000-0005-0000-0000-000092230000}"/>
    <cellStyle name="Feeder Field 4 3 2 36 4" xfId="15007" xr:uid="{00000000-0005-0000-0000-000093230000}"/>
    <cellStyle name="Feeder Field 4 3 2 37" xfId="1427" xr:uid="{00000000-0005-0000-0000-000094230000}"/>
    <cellStyle name="Feeder Field 4 3 2 37 2" xfId="15008" xr:uid="{00000000-0005-0000-0000-000095230000}"/>
    <cellStyle name="Feeder Field 4 3 2 37 2 2" xfId="15009" xr:uid="{00000000-0005-0000-0000-000096230000}"/>
    <cellStyle name="Feeder Field 4 3 2 37 2 3" xfId="15010" xr:uid="{00000000-0005-0000-0000-000097230000}"/>
    <cellStyle name="Feeder Field 4 3 2 37 2 4" xfId="15011" xr:uid="{00000000-0005-0000-0000-000098230000}"/>
    <cellStyle name="Feeder Field 4 3 2 37 3" xfId="15012" xr:uid="{00000000-0005-0000-0000-000099230000}"/>
    <cellStyle name="Feeder Field 4 3 2 37 4" xfId="15013" xr:uid="{00000000-0005-0000-0000-00009A230000}"/>
    <cellStyle name="Feeder Field 4 3 2 38" xfId="1428" xr:uid="{00000000-0005-0000-0000-00009B230000}"/>
    <cellStyle name="Feeder Field 4 3 2 38 2" xfId="15014" xr:uid="{00000000-0005-0000-0000-00009C230000}"/>
    <cellStyle name="Feeder Field 4 3 2 38 2 2" xfId="15015" xr:uid="{00000000-0005-0000-0000-00009D230000}"/>
    <cellStyle name="Feeder Field 4 3 2 38 2 3" xfId="15016" xr:uid="{00000000-0005-0000-0000-00009E230000}"/>
    <cellStyle name="Feeder Field 4 3 2 38 2 4" xfId="15017" xr:uid="{00000000-0005-0000-0000-00009F230000}"/>
    <cellStyle name="Feeder Field 4 3 2 38 3" xfId="15018" xr:uid="{00000000-0005-0000-0000-0000A0230000}"/>
    <cellStyle name="Feeder Field 4 3 2 38 4" xfId="15019" xr:uid="{00000000-0005-0000-0000-0000A1230000}"/>
    <cellStyle name="Feeder Field 4 3 2 39" xfId="1429" xr:uid="{00000000-0005-0000-0000-0000A2230000}"/>
    <cellStyle name="Feeder Field 4 3 2 39 2" xfId="15020" xr:uid="{00000000-0005-0000-0000-0000A3230000}"/>
    <cellStyle name="Feeder Field 4 3 2 39 2 2" xfId="15021" xr:uid="{00000000-0005-0000-0000-0000A4230000}"/>
    <cellStyle name="Feeder Field 4 3 2 39 2 3" xfId="15022" xr:uid="{00000000-0005-0000-0000-0000A5230000}"/>
    <cellStyle name="Feeder Field 4 3 2 39 2 4" xfId="15023" xr:uid="{00000000-0005-0000-0000-0000A6230000}"/>
    <cellStyle name="Feeder Field 4 3 2 39 3" xfId="15024" xr:uid="{00000000-0005-0000-0000-0000A7230000}"/>
    <cellStyle name="Feeder Field 4 3 2 39 4" xfId="15025" xr:uid="{00000000-0005-0000-0000-0000A8230000}"/>
    <cellStyle name="Feeder Field 4 3 2 4" xfId="1430" xr:uid="{00000000-0005-0000-0000-0000A9230000}"/>
    <cellStyle name="Feeder Field 4 3 2 4 2" xfId="15026" xr:uid="{00000000-0005-0000-0000-0000AA230000}"/>
    <cellStyle name="Feeder Field 4 3 2 4 2 2" xfId="15027" xr:uid="{00000000-0005-0000-0000-0000AB230000}"/>
    <cellStyle name="Feeder Field 4 3 2 4 2 3" xfId="15028" xr:uid="{00000000-0005-0000-0000-0000AC230000}"/>
    <cellStyle name="Feeder Field 4 3 2 4 2 4" xfId="15029" xr:uid="{00000000-0005-0000-0000-0000AD230000}"/>
    <cellStyle name="Feeder Field 4 3 2 4 3" xfId="15030" xr:uid="{00000000-0005-0000-0000-0000AE230000}"/>
    <cellStyle name="Feeder Field 4 3 2 4 4" xfId="15031" xr:uid="{00000000-0005-0000-0000-0000AF230000}"/>
    <cellStyle name="Feeder Field 4 3 2 40" xfId="1431" xr:uid="{00000000-0005-0000-0000-0000B0230000}"/>
    <cellStyle name="Feeder Field 4 3 2 40 2" xfId="15032" xr:uid="{00000000-0005-0000-0000-0000B1230000}"/>
    <cellStyle name="Feeder Field 4 3 2 40 2 2" xfId="15033" xr:uid="{00000000-0005-0000-0000-0000B2230000}"/>
    <cellStyle name="Feeder Field 4 3 2 40 2 3" xfId="15034" xr:uid="{00000000-0005-0000-0000-0000B3230000}"/>
    <cellStyle name="Feeder Field 4 3 2 40 2 4" xfId="15035" xr:uid="{00000000-0005-0000-0000-0000B4230000}"/>
    <cellStyle name="Feeder Field 4 3 2 40 3" xfId="15036" xr:uid="{00000000-0005-0000-0000-0000B5230000}"/>
    <cellStyle name="Feeder Field 4 3 2 40 4" xfId="15037" xr:uid="{00000000-0005-0000-0000-0000B6230000}"/>
    <cellStyle name="Feeder Field 4 3 2 41" xfId="1432" xr:uid="{00000000-0005-0000-0000-0000B7230000}"/>
    <cellStyle name="Feeder Field 4 3 2 41 2" xfId="15038" xr:uid="{00000000-0005-0000-0000-0000B8230000}"/>
    <cellStyle name="Feeder Field 4 3 2 41 2 2" xfId="15039" xr:uid="{00000000-0005-0000-0000-0000B9230000}"/>
    <cellStyle name="Feeder Field 4 3 2 41 2 3" xfId="15040" xr:uid="{00000000-0005-0000-0000-0000BA230000}"/>
    <cellStyle name="Feeder Field 4 3 2 41 2 4" xfId="15041" xr:uid="{00000000-0005-0000-0000-0000BB230000}"/>
    <cellStyle name="Feeder Field 4 3 2 41 3" xfId="15042" xr:uid="{00000000-0005-0000-0000-0000BC230000}"/>
    <cellStyle name="Feeder Field 4 3 2 41 4" xfId="15043" xr:uid="{00000000-0005-0000-0000-0000BD230000}"/>
    <cellStyle name="Feeder Field 4 3 2 42" xfId="1433" xr:uid="{00000000-0005-0000-0000-0000BE230000}"/>
    <cellStyle name="Feeder Field 4 3 2 42 2" xfId="15044" xr:uid="{00000000-0005-0000-0000-0000BF230000}"/>
    <cellStyle name="Feeder Field 4 3 2 42 2 2" xfId="15045" xr:uid="{00000000-0005-0000-0000-0000C0230000}"/>
    <cellStyle name="Feeder Field 4 3 2 42 2 3" xfId="15046" xr:uid="{00000000-0005-0000-0000-0000C1230000}"/>
    <cellStyle name="Feeder Field 4 3 2 42 2 4" xfId="15047" xr:uid="{00000000-0005-0000-0000-0000C2230000}"/>
    <cellStyle name="Feeder Field 4 3 2 42 3" xfId="15048" xr:uid="{00000000-0005-0000-0000-0000C3230000}"/>
    <cellStyle name="Feeder Field 4 3 2 42 4" xfId="15049" xr:uid="{00000000-0005-0000-0000-0000C4230000}"/>
    <cellStyle name="Feeder Field 4 3 2 43" xfId="1434" xr:uid="{00000000-0005-0000-0000-0000C5230000}"/>
    <cellStyle name="Feeder Field 4 3 2 43 2" xfId="15050" xr:uid="{00000000-0005-0000-0000-0000C6230000}"/>
    <cellStyle name="Feeder Field 4 3 2 43 2 2" xfId="15051" xr:uid="{00000000-0005-0000-0000-0000C7230000}"/>
    <cellStyle name="Feeder Field 4 3 2 43 2 3" xfId="15052" xr:uid="{00000000-0005-0000-0000-0000C8230000}"/>
    <cellStyle name="Feeder Field 4 3 2 43 2 4" xfId="15053" xr:uid="{00000000-0005-0000-0000-0000C9230000}"/>
    <cellStyle name="Feeder Field 4 3 2 43 3" xfId="15054" xr:uid="{00000000-0005-0000-0000-0000CA230000}"/>
    <cellStyle name="Feeder Field 4 3 2 43 4" xfId="15055" xr:uid="{00000000-0005-0000-0000-0000CB230000}"/>
    <cellStyle name="Feeder Field 4 3 2 44" xfId="1435" xr:uid="{00000000-0005-0000-0000-0000CC230000}"/>
    <cellStyle name="Feeder Field 4 3 2 44 2" xfId="15056" xr:uid="{00000000-0005-0000-0000-0000CD230000}"/>
    <cellStyle name="Feeder Field 4 3 2 44 2 2" xfId="15057" xr:uid="{00000000-0005-0000-0000-0000CE230000}"/>
    <cellStyle name="Feeder Field 4 3 2 44 2 3" xfId="15058" xr:uid="{00000000-0005-0000-0000-0000CF230000}"/>
    <cellStyle name="Feeder Field 4 3 2 44 2 4" xfId="15059" xr:uid="{00000000-0005-0000-0000-0000D0230000}"/>
    <cellStyle name="Feeder Field 4 3 2 44 3" xfId="15060" xr:uid="{00000000-0005-0000-0000-0000D1230000}"/>
    <cellStyle name="Feeder Field 4 3 2 44 4" xfId="15061" xr:uid="{00000000-0005-0000-0000-0000D2230000}"/>
    <cellStyle name="Feeder Field 4 3 2 45" xfId="15062" xr:uid="{00000000-0005-0000-0000-0000D3230000}"/>
    <cellStyle name="Feeder Field 4 3 2 45 2" xfId="15063" xr:uid="{00000000-0005-0000-0000-0000D4230000}"/>
    <cellStyle name="Feeder Field 4 3 2 45 3" xfId="15064" xr:uid="{00000000-0005-0000-0000-0000D5230000}"/>
    <cellStyle name="Feeder Field 4 3 2 45 4" xfId="15065" xr:uid="{00000000-0005-0000-0000-0000D6230000}"/>
    <cellStyle name="Feeder Field 4 3 2 46" xfId="15066" xr:uid="{00000000-0005-0000-0000-0000D7230000}"/>
    <cellStyle name="Feeder Field 4 3 2 46 2" xfId="15067" xr:uid="{00000000-0005-0000-0000-0000D8230000}"/>
    <cellStyle name="Feeder Field 4 3 2 46 3" xfId="15068" xr:uid="{00000000-0005-0000-0000-0000D9230000}"/>
    <cellStyle name="Feeder Field 4 3 2 46 4" xfId="15069" xr:uid="{00000000-0005-0000-0000-0000DA230000}"/>
    <cellStyle name="Feeder Field 4 3 2 47" xfId="15070" xr:uid="{00000000-0005-0000-0000-0000DB230000}"/>
    <cellStyle name="Feeder Field 4 3 2 48" xfId="15071" xr:uid="{00000000-0005-0000-0000-0000DC230000}"/>
    <cellStyle name="Feeder Field 4 3 2 5" xfId="1436" xr:uid="{00000000-0005-0000-0000-0000DD230000}"/>
    <cellStyle name="Feeder Field 4 3 2 5 2" xfId="15072" xr:uid="{00000000-0005-0000-0000-0000DE230000}"/>
    <cellStyle name="Feeder Field 4 3 2 5 2 2" xfId="15073" xr:uid="{00000000-0005-0000-0000-0000DF230000}"/>
    <cellStyle name="Feeder Field 4 3 2 5 2 3" xfId="15074" xr:uid="{00000000-0005-0000-0000-0000E0230000}"/>
    <cellStyle name="Feeder Field 4 3 2 5 2 4" xfId="15075" xr:uid="{00000000-0005-0000-0000-0000E1230000}"/>
    <cellStyle name="Feeder Field 4 3 2 5 3" xfId="15076" xr:uid="{00000000-0005-0000-0000-0000E2230000}"/>
    <cellStyle name="Feeder Field 4 3 2 5 4" xfId="15077" xr:uid="{00000000-0005-0000-0000-0000E3230000}"/>
    <cellStyle name="Feeder Field 4 3 2 6" xfId="1437" xr:uid="{00000000-0005-0000-0000-0000E4230000}"/>
    <cellStyle name="Feeder Field 4 3 2 6 2" xfId="15078" xr:uid="{00000000-0005-0000-0000-0000E5230000}"/>
    <cellStyle name="Feeder Field 4 3 2 6 2 2" xfId="15079" xr:uid="{00000000-0005-0000-0000-0000E6230000}"/>
    <cellStyle name="Feeder Field 4 3 2 6 2 3" xfId="15080" xr:uid="{00000000-0005-0000-0000-0000E7230000}"/>
    <cellStyle name="Feeder Field 4 3 2 6 2 4" xfId="15081" xr:uid="{00000000-0005-0000-0000-0000E8230000}"/>
    <cellStyle name="Feeder Field 4 3 2 6 3" xfId="15082" xr:uid="{00000000-0005-0000-0000-0000E9230000}"/>
    <cellStyle name="Feeder Field 4 3 2 6 4" xfId="15083" xr:uid="{00000000-0005-0000-0000-0000EA230000}"/>
    <cellStyle name="Feeder Field 4 3 2 7" xfId="1438" xr:uid="{00000000-0005-0000-0000-0000EB230000}"/>
    <cellStyle name="Feeder Field 4 3 2 7 2" xfId="15084" xr:uid="{00000000-0005-0000-0000-0000EC230000}"/>
    <cellStyle name="Feeder Field 4 3 2 7 2 2" xfId="15085" xr:uid="{00000000-0005-0000-0000-0000ED230000}"/>
    <cellStyle name="Feeder Field 4 3 2 7 2 3" xfId="15086" xr:uid="{00000000-0005-0000-0000-0000EE230000}"/>
    <cellStyle name="Feeder Field 4 3 2 7 2 4" xfId="15087" xr:uid="{00000000-0005-0000-0000-0000EF230000}"/>
    <cellStyle name="Feeder Field 4 3 2 7 3" xfId="15088" xr:uid="{00000000-0005-0000-0000-0000F0230000}"/>
    <cellStyle name="Feeder Field 4 3 2 7 4" xfId="15089" xr:uid="{00000000-0005-0000-0000-0000F1230000}"/>
    <cellStyle name="Feeder Field 4 3 2 8" xfId="1439" xr:uid="{00000000-0005-0000-0000-0000F2230000}"/>
    <cellStyle name="Feeder Field 4 3 2 8 2" xfId="15090" xr:uid="{00000000-0005-0000-0000-0000F3230000}"/>
    <cellStyle name="Feeder Field 4 3 2 8 2 2" xfId="15091" xr:uid="{00000000-0005-0000-0000-0000F4230000}"/>
    <cellStyle name="Feeder Field 4 3 2 8 2 3" xfId="15092" xr:uid="{00000000-0005-0000-0000-0000F5230000}"/>
    <cellStyle name="Feeder Field 4 3 2 8 2 4" xfId="15093" xr:uid="{00000000-0005-0000-0000-0000F6230000}"/>
    <cellStyle name="Feeder Field 4 3 2 8 3" xfId="15094" xr:uid="{00000000-0005-0000-0000-0000F7230000}"/>
    <cellStyle name="Feeder Field 4 3 2 8 4" xfId="15095" xr:uid="{00000000-0005-0000-0000-0000F8230000}"/>
    <cellStyle name="Feeder Field 4 3 2 9" xfId="1440" xr:uid="{00000000-0005-0000-0000-0000F9230000}"/>
    <cellStyle name="Feeder Field 4 3 2 9 2" xfId="15096" xr:uid="{00000000-0005-0000-0000-0000FA230000}"/>
    <cellStyle name="Feeder Field 4 3 2 9 2 2" xfId="15097" xr:uid="{00000000-0005-0000-0000-0000FB230000}"/>
    <cellStyle name="Feeder Field 4 3 2 9 2 3" xfId="15098" xr:uid="{00000000-0005-0000-0000-0000FC230000}"/>
    <cellStyle name="Feeder Field 4 3 2 9 2 4" xfId="15099" xr:uid="{00000000-0005-0000-0000-0000FD230000}"/>
    <cellStyle name="Feeder Field 4 3 2 9 3" xfId="15100" xr:uid="{00000000-0005-0000-0000-0000FE230000}"/>
    <cellStyle name="Feeder Field 4 3 2 9 4" xfId="15101" xr:uid="{00000000-0005-0000-0000-0000FF230000}"/>
    <cellStyle name="Feeder Field 4 3 20" xfId="1441" xr:uid="{00000000-0005-0000-0000-000000240000}"/>
    <cellStyle name="Feeder Field 4 3 20 2" xfId="15102" xr:uid="{00000000-0005-0000-0000-000001240000}"/>
    <cellStyle name="Feeder Field 4 3 20 2 2" xfId="15103" xr:uid="{00000000-0005-0000-0000-000002240000}"/>
    <cellStyle name="Feeder Field 4 3 20 2 3" xfId="15104" xr:uid="{00000000-0005-0000-0000-000003240000}"/>
    <cellStyle name="Feeder Field 4 3 20 2 4" xfId="15105" xr:uid="{00000000-0005-0000-0000-000004240000}"/>
    <cellStyle name="Feeder Field 4 3 20 3" xfId="15106" xr:uid="{00000000-0005-0000-0000-000005240000}"/>
    <cellStyle name="Feeder Field 4 3 20 4" xfId="15107" xr:uid="{00000000-0005-0000-0000-000006240000}"/>
    <cellStyle name="Feeder Field 4 3 21" xfId="1442" xr:uid="{00000000-0005-0000-0000-000007240000}"/>
    <cellStyle name="Feeder Field 4 3 21 2" xfId="15108" xr:uid="{00000000-0005-0000-0000-000008240000}"/>
    <cellStyle name="Feeder Field 4 3 21 2 2" xfId="15109" xr:uid="{00000000-0005-0000-0000-000009240000}"/>
    <cellStyle name="Feeder Field 4 3 21 2 3" xfId="15110" xr:uid="{00000000-0005-0000-0000-00000A240000}"/>
    <cellStyle name="Feeder Field 4 3 21 2 4" xfId="15111" xr:uid="{00000000-0005-0000-0000-00000B240000}"/>
    <cellStyle name="Feeder Field 4 3 21 3" xfId="15112" xr:uid="{00000000-0005-0000-0000-00000C240000}"/>
    <cellStyle name="Feeder Field 4 3 21 4" xfId="15113" xr:uid="{00000000-0005-0000-0000-00000D240000}"/>
    <cellStyle name="Feeder Field 4 3 22" xfId="1443" xr:uid="{00000000-0005-0000-0000-00000E240000}"/>
    <cellStyle name="Feeder Field 4 3 22 2" xfId="15114" xr:uid="{00000000-0005-0000-0000-00000F240000}"/>
    <cellStyle name="Feeder Field 4 3 22 2 2" xfId="15115" xr:uid="{00000000-0005-0000-0000-000010240000}"/>
    <cellStyle name="Feeder Field 4 3 22 2 3" xfId="15116" xr:uid="{00000000-0005-0000-0000-000011240000}"/>
    <cellStyle name="Feeder Field 4 3 22 2 4" xfId="15117" xr:uid="{00000000-0005-0000-0000-000012240000}"/>
    <cellStyle name="Feeder Field 4 3 22 3" xfId="15118" xr:uid="{00000000-0005-0000-0000-000013240000}"/>
    <cellStyle name="Feeder Field 4 3 22 4" xfId="15119" xr:uid="{00000000-0005-0000-0000-000014240000}"/>
    <cellStyle name="Feeder Field 4 3 23" xfId="1444" xr:uid="{00000000-0005-0000-0000-000015240000}"/>
    <cellStyle name="Feeder Field 4 3 23 2" xfId="15120" xr:uid="{00000000-0005-0000-0000-000016240000}"/>
    <cellStyle name="Feeder Field 4 3 23 2 2" xfId="15121" xr:uid="{00000000-0005-0000-0000-000017240000}"/>
    <cellStyle name="Feeder Field 4 3 23 2 3" xfId="15122" xr:uid="{00000000-0005-0000-0000-000018240000}"/>
    <cellStyle name="Feeder Field 4 3 23 2 4" xfId="15123" xr:uid="{00000000-0005-0000-0000-000019240000}"/>
    <cellStyle name="Feeder Field 4 3 23 3" xfId="15124" xr:uid="{00000000-0005-0000-0000-00001A240000}"/>
    <cellStyle name="Feeder Field 4 3 23 4" xfId="15125" xr:uid="{00000000-0005-0000-0000-00001B240000}"/>
    <cellStyle name="Feeder Field 4 3 24" xfId="1445" xr:uid="{00000000-0005-0000-0000-00001C240000}"/>
    <cellStyle name="Feeder Field 4 3 24 2" xfId="15126" xr:uid="{00000000-0005-0000-0000-00001D240000}"/>
    <cellStyle name="Feeder Field 4 3 24 2 2" xfId="15127" xr:uid="{00000000-0005-0000-0000-00001E240000}"/>
    <cellStyle name="Feeder Field 4 3 24 2 3" xfId="15128" xr:uid="{00000000-0005-0000-0000-00001F240000}"/>
    <cellStyle name="Feeder Field 4 3 24 2 4" xfId="15129" xr:uid="{00000000-0005-0000-0000-000020240000}"/>
    <cellStyle name="Feeder Field 4 3 24 3" xfId="15130" xr:uid="{00000000-0005-0000-0000-000021240000}"/>
    <cellStyle name="Feeder Field 4 3 24 4" xfId="15131" xr:uid="{00000000-0005-0000-0000-000022240000}"/>
    <cellStyle name="Feeder Field 4 3 25" xfId="1446" xr:uid="{00000000-0005-0000-0000-000023240000}"/>
    <cellStyle name="Feeder Field 4 3 25 2" xfId="15132" xr:uid="{00000000-0005-0000-0000-000024240000}"/>
    <cellStyle name="Feeder Field 4 3 25 2 2" xfId="15133" xr:uid="{00000000-0005-0000-0000-000025240000}"/>
    <cellStyle name="Feeder Field 4 3 25 2 3" xfId="15134" xr:uid="{00000000-0005-0000-0000-000026240000}"/>
    <cellStyle name="Feeder Field 4 3 25 2 4" xfId="15135" xr:uid="{00000000-0005-0000-0000-000027240000}"/>
    <cellStyle name="Feeder Field 4 3 25 3" xfId="15136" xr:uid="{00000000-0005-0000-0000-000028240000}"/>
    <cellStyle name="Feeder Field 4 3 25 4" xfId="15137" xr:uid="{00000000-0005-0000-0000-000029240000}"/>
    <cellStyle name="Feeder Field 4 3 26" xfId="1447" xr:uid="{00000000-0005-0000-0000-00002A240000}"/>
    <cellStyle name="Feeder Field 4 3 26 2" xfId="15138" xr:uid="{00000000-0005-0000-0000-00002B240000}"/>
    <cellStyle name="Feeder Field 4 3 26 2 2" xfId="15139" xr:uid="{00000000-0005-0000-0000-00002C240000}"/>
    <cellStyle name="Feeder Field 4 3 26 2 3" xfId="15140" xr:uid="{00000000-0005-0000-0000-00002D240000}"/>
    <cellStyle name="Feeder Field 4 3 26 2 4" xfId="15141" xr:uid="{00000000-0005-0000-0000-00002E240000}"/>
    <cellStyle name="Feeder Field 4 3 26 3" xfId="15142" xr:uid="{00000000-0005-0000-0000-00002F240000}"/>
    <cellStyle name="Feeder Field 4 3 26 4" xfId="15143" xr:uid="{00000000-0005-0000-0000-000030240000}"/>
    <cellStyle name="Feeder Field 4 3 27" xfId="1448" xr:uid="{00000000-0005-0000-0000-000031240000}"/>
    <cellStyle name="Feeder Field 4 3 27 2" xfId="15144" xr:uid="{00000000-0005-0000-0000-000032240000}"/>
    <cellStyle name="Feeder Field 4 3 27 2 2" xfId="15145" xr:uid="{00000000-0005-0000-0000-000033240000}"/>
    <cellStyle name="Feeder Field 4 3 27 2 3" xfId="15146" xr:uid="{00000000-0005-0000-0000-000034240000}"/>
    <cellStyle name="Feeder Field 4 3 27 2 4" xfId="15147" xr:uid="{00000000-0005-0000-0000-000035240000}"/>
    <cellStyle name="Feeder Field 4 3 27 3" xfId="15148" xr:uid="{00000000-0005-0000-0000-000036240000}"/>
    <cellStyle name="Feeder Field 4 3 27 4" xfId="15149" xr:uid="{00000000-0005-0000-0000-000037240000}"/>
    <cellStyle name="Feeder Field 4 3 28" xfId="1449" xr:uid="{00000000-0005-0000-0000-000038240000}"/>
    <cellStyle name="Feeder Field 4 3 28 2" xfId="15150" xr:uid="{00000000-0005-0000-0000-000039240000}"/>
    <cellStyle name="Feeder Field 4 3 28 2 2" xfId="15151" xr:uid="{00000000-0005-0000-0000-00003A240000}"/>
    <cellStyle name="Feeder Field 4 3 28 2 3" xfId="15152" xr:uid="{00000000-0005-0000-0000-00003B240000}"/>
    <cellStyle name="Feeder Field 4 3 28 2 4" xfId="15153" xr:uid="{00000000-0005-0000-0000-00003C240000}"/>
    <cellStyle name="Feeder Field 4 3 28 3" xfId="15154" xr:uid="{00000000-0005-0000-0000-00003D240000}"/>
    <cellStyle name="Feeder Field 4 3 28 4" xfId="15155" xr:uid="{00000000-0005-0000-0000-00003E240000}"/>
    <cellStyle name="Feeder Field 4 3 29" xfId="1450" xr:uid="{00000000-0005-0000-0000-00003F240000}"/>
    <cellStyle name="Feeder Field 4 3 29 2" xfId="15156" xr:uid="{00000000-0005-0000-0000-000040240000}"/>
    <cellStyle name="Feeder Field 4 3 29 2 2" xfId="15157" xr:uid="{00000000-0005-0000-0000-000041240000}"/>
    <cellStyle name="Feeder Field 4 3 29 2 3" xfId="15158" xr:uid="{00000000-0005-0000-0000-000042240000}"/>
    <cellStyle name="Feeder Field 4 3 29 2 4" xfId="15159" xr:uid="{00000000-0005-0000-0000-000043240000}"/>
    <cellStyle name="Feeder Field 4 3 29 3" xfId="15160" xr:uid="{00000000-0005-0000-0000-000044240000}"/>
    <cellStyle name="Feeder Field 4 3 29 4" xfId="15161" xr:uid="{00000000-0005-0000-0000-000045240000}"/>
    <cellStyle name="Feeder Field 4 3 3" xfId="1451" xr:uid="{00000000-0005-0000-0000-000046240000}"/>
    <cellStyle name="Feeder Field 4 3 3 2" xfId="15162" xr:uid="{00000000-0005-0000-0000-000047240000}"/>
    <cellStyle name="Feeder Field 4 3 3 2 2" xfId="15163" xr:uid="{00000000-0005-0000-0000-000048240000}"/>
    <cellStyle name="Feeder Field 4 3 3 2 3" xfId="15164" xr:uid="{00000000-0005-0000-0000-000049240000}"/>
    <cellStyle name="Feeder Field 4 3 3 2 4" xfId="15165" xr:uid="{00000000-0005-0000-0000-00004A240000}"/>
    <cellStyle name="Feeder Field 4 3 3 3" xfId="15166" xr:uid="{00000000-0005-0000-0000-00004B240000}"/>
    <cellStyle name="Feeder Field 4 3 3 4" xfId="15167" xr:uid="{00000000-0005-0000-0000-00004C240000}"/>
    <cellStyle name="Feeder Field 4 3 30" xfId="1452" xr:uid="{00000000-0005-0000-0000-00004D240000}"/>
    <cellStyle name="Feeder Field 4 3 30 2" xfId="15168" xr:uid="{00000000-0005-0000-0000-00004E240000}"/>
    <cellStyle name="Feeder Field 4 3 30 2 2" xfId="15169" xr:uid="{00000000-0005-0000-0000-00004F240000}"/>
    <cellStyle name="Feeder Field 4 3 30 2 3" xfId="15170" xr:uid="{00000000-0005-0000-0000-000050240000}"/>
    <cellStyle name="Feeder Field 4 3 30 2 4" xfId="15171" xr:uid="{00000000-0005-0000-0000-000051240000}"/>
    <cellStyle name="Feeder Field 4 3 30 3" xfId="15172" xr:uid="{00000000-0005-0000-0000-000052240000}"/>
    <cellStyle name="Feeder Field 4 3 30 4" xfId="15173" xr:uid="{00000000-0005-0000-0000-000053240000}"/>
    <cellStyle name="Feeder Field 4 3 31" xfId="1453" xr:uid="{00000000-0005-0000-0000-000054240000}"/>
    <cellStyle name="Feeder Field 4 3 31 2" xfId="15174" xr:uid="{00000000-0005-0000-0000-000055240000}"/>
    <cellStyle name="Feeder Field 4 3 31 2 2" xfId="15175" xr:uid="{00000000-0005-0000-0000-000056240000}"/>
    <cellStyle name="Feeder Field 4 3 31 2 3" xfId="15176" xr:uid="{00000000-0005-0000-0000-000057240000}"/>
    <cellStyle name="Feeder Field 4 3 31 2 4" xfId="15177" xr:uid="{00000000-0005-0000-0000-000058240000}"/>
    <cellStyle name="Feeder Field 4 3 31 3" xfId="15178" xr:uid="{00000000-0005-0000-0000-000059240000}"/>
    <cellStyle name="Feeder Field 4 3 31 4" xfId="15179" xr:uid="{00000000-0005-0000-0000-00005A240000}"/>
    <cellStyle name="Feeder Field 4 3 32" xfId="1454" xr:uid="{00000000-0005-0000-0000-00005B240000}"/>
    <cellStyle name="Feeder Field 4 3 32 2" xfId="15180" xr:uid="{00000000-0005-0000-0000-00005C240000}"/>
    <cellStyle name="Feeder Field 4 3 32 2 2" xfId="15181" xr:uid="{00000000-0005-0000-0000-00005D240000}"/>
    <cellStyle name="Feeder Field 4 3 32 2 3" xfId="15182" xr:uid="{00000000-0005-0000-0000-00005E240000}"/>
    <cellStyle name="Feeder Field 4 3 32 2 4" xfId="15183" xr:uid="{00000000-0005-0000-0000-00005F240000}"/>
    <cellStyle name="Feeder Field 4 3 32 3" xfId="15184" xr:uid="{00000000-0005-0000-0000-000060240000}"/>
    <cellStyle name="Feeder Field 4 3 32 4" xfId="15185" xr:uid="{00000000-0005-0000-0000-000061240000}"/>
    <cellStyle name="Feeder Field 4 3 33" xfId="1455" xr:uid="{00000000-0005-0000-0000-000062240000}"/>
    <cellStyle name="Feeder Field 4 3 33 2" xfId="15186" xr:uid="{00000000-0005-0000-0000-000063240000}"/>
    <cellStyle name="Feeder Field 4 3 33 2 2" xfId="15187" xr:uid="{00000000-0005-0000-0000-000064240000}"/>
    <cellStyle name="Feeder Field 4 3 33 2 3" xfId="15188" xr:uid="{00000000-0005-0000-0000-000065240000}"/>
    <cellStyle name="Feeder Field 4 3 33 2 4" xfId="15189" xr:uid="{00000000-0005-0000-0000-000066240000}"/>
    <cellStyle name="Feeder Field 4 3 33 3" xfId="15190" xr:uid="{00000000-0005-0000-0000-000067240000}"/>
    <cellStyle name="Feeder Field 4 3 33 4" xfId="15191" xr:uid="{00000000-0005-0000-0000-000068240000}"/>
    <cellStyle name="Feeder Field 4 3 34" xfId="1456" xr:uid="{00000000-0005-0000-0000-000069240000}"/>
    <cellStyle name="Feeder Field 4 3 34 2" xfId="15192" xr:uid="{00000000-0005-0000-0000-00006A240000}"/>
    <cellStyle name="Feeder Field 4 3 34 2 2" xfId="15193" xr:uid="{00000000-0005-0000-0000-00006B240000}"/>
    <cellStyle name="Feeder Field 4 3 34 2 3" xfId="15194" xr:uid="{00000000-0005-0000-0000-00006C240000}"/>
    <cellStyle name="Feeder Field 4 3 34 2 4" xfId="15195" xr:uid="{00000000-0005-0000-0000-00006D240000}"/>
    <cellStyle name="Feeder Field 4 3 34 3" xfId="15196" xr:uid="{00000000-0005-0000-0000-00006E240000}"/>
    <cellStyle name="Feeder Field 4 3 34 4" xfId="15197" xr:uid="{00000000-0005-0000-0000-00006F240000}"/>
    <cellStyle name="Feeder Field 4 3 35" xfId="1457" xr:uid="{00000000-0005-0000-0000-000070240000}"/>
    <cellStyle name="Feeder Field 4 3 35 2" xfId="15198" xr:uid="{00000000-0005-0000-0000-000071240000}"/>
    <cellStyle name="Feeder Field 4 3 35 2 2" xfId="15199" xr:uid="{00000000-0005-0000-0000-000072240000}"/>
    <cellStyle name="Feeder Field 4 3 35 2 3" xfId="15200" xr:uid="{00000000-0005-0000-0000-000073240000}"/>
    <cellStyle name="Feeder Field 4 3 35 2 4" xfId="15201" xr:uid="{00000000-0005-0000-0000-000074240000}"/>
    <cellStyle name="Feeder Field 4 3 35 3" xfId="15202" xr:uid="{00000000-0005-0000-0000-000075240000}"/>
    <cellStyle name="Feeder Field 4 3 35 4" xfId="15203" xr:uid="{00000000-0005-0000-0000-000076240000}"/>
    <cellStyle name="Feeder Field 4 3 36" xfId="1458" xr:uid="{00000000-0005-0000-0000-000077240000}"/>
    <cellStyle name="Feeder Field 4 3 36 2" xfId="15204" xr:uid="{00000000-0005-0000-0000-000078240000}"/>
    <cellStyle name="Feeder Field 4 3 36 2 2" xfId="15205" xr:uid="{00000000-0005-0000-0000-000079240000}"/>
    <cellStyle name="Feeder Field 4 3 36 2 3" xfId="15206" xr:uid="{00000000-0005-0000-0000-00007A240000}"/>
    <cellStyle name="Feeder Field 4 3 36 2 4" xfId="15207" xr:uid="{00000000-0005-0000-0000-00007B240000}"/>
    <cellStyle name="Feeder Field 4 3 36 3" xfId="15208" xr:uid="{00000000-0005-0000-0000-00007C240000}"/>
    <cellStyle name="Feeder Field 4 3 36 4" xfId="15209" xr:uid="{00000000-0005-0000-0000-00007D240000}"/>
    <cellStyle name="Feeder Field 4 3 37" xfId="1459" xr:uid="{00000000-0005-0000-0000-00007E240000}"/>
    <cellStyle name="Feeder Field 4 3 37 2" xfId="15210" xr:uid="{00000000-0005-0000-0000-00007F240000}"/>
    <cellStyle name="Feeder Field 4 3 37 2 2" xfId="15211" xr:uid="{00000000-0005-0000-0000-000080240000}"/>
    <cellStyle name="Feeder Field 4 3 37 2 3" xfId="15212" xr:uid="{00000000-0005-0000-0000-000081240000}"/>
    <cellStyle name="Feeder Field 4 3 37 2 4" xfId="15213" xr:uid="{00000000-0005-0000-0000-000082240000}"/>
    <cellStyle name="Feeder Field 4 3 37 3" xfId="15214" xr:uid="{00000000-0005-0000-0000-000083240000}"/>
    <cellStyle name="Feeder Field 4 3 37 4" xfId="15215" xr:uid="{00000000-0005-0000-0000-000084240000}"/>
    <cellStyle name="Feeder Field 4 3 38" xfId="1460" xr:uid="{00000000-0005-0000-0000-000085240000}"/>
    <cellStyle name="Feeder Field 4 3 38 2" xfId="15216" xr:uid="{00000000-0005-0000-0000-000086240000}"/>
    <cellStyle name="Feeder Field 4 3 38 2 2" xfId="15217" xr:uid="{00000000-0005-0000-0000-000087240000}"/>
    <cellStyle name="Feeder Field 4 3 38 2 3" xfId="15218" xr:uid="{00000000-0005-0000-0000-000088240000}"/>
    <cellStyle name="Feeder Field 4 3 38 2 4" xfId="15219" xr:uid="{00000000-0005-0000-0000-000089240000}"/>
    <cellStyle name="Feeder Field 4 3 38 3" xfId="15220" xr:uid="{00000000-0005-0000-0000-00008A240000}"/>
    <cellStyle name="Feeder Field 4 3 38 4" xfId="15221" xr:uid="{00000000-0005-0000-0000-00008B240000}"/>
    <cellStyle name="Feeder Field 4 3 39" xfId="1461" xr:uid="{00000000-0005-0000-0000-00008C240000}"/>
    <cellStyle name="Feeder Field 4 3 39 2" xfId="15222" xr:uid="{00000000-0005-0000-0000-00008D240000}"/>
    <cellStyle name="Feeder Field 4 3 39 2 2" xfId="15223" xr:uid="{00000000-0005-0000-0000-00008E240000}"/>
    <cellStyle name="Feeder Field 4 3 39 2 3" xfId="15224" xr:uid="{00000000-0005-0000-0000-00008F240000}"/>
    <cellStyle name="Feeder Field 4 3 39 2 4" xfId="15225" xr:uid="{00000000-0005-0000-0000-000090240000}"/>
    <cellStyle name="Feeder Field 4 3 39 3" xfId="15226" xr:uid="{00000000-0005-0000-0000-000091240000}"/>
    <cellStyle name="Feeder Field 4 3 39 4" xfId="15227" xr:uid="{00000000-0005-0000-0000-000092240000}"/>
    <cellStyle name="Feeder Field 4 3 4" xfId="1462" xr:uid="{00000000-0005-0000-0000-000093240000}"/>
    <cellStyle name="Feeder Field 4 3 4 2" xfId="15228" xr:uid="{00000000-0005-0000-0000-000094240000}"/>
    <cellStyle name="Feeder Field 4 3 4 2 2" xfId="15229" xr:uid="{00000000-0005-0000-0000-000095240000}"/>
    <cellStyle name="Feeder Field 4 3 4 2 3" xfId="15230" xr:uid="{00000000-0005-0000-0000-000096240000}"/>
    <cellStyle name="Feeder Field 4 3 4 2 4" xfId="15231" xr:uid="{00000000-0005-0000-0000-000097240000}"/>
    <cellStyle name="Feeder Field 4 3 4 3" xfId="15232" xr:uid="{00000000-0005-0000-0000-000098240000}"/>
    <cellStyle name="Feeder Field 4 3 4 4" xfId="15233" xr:uid="{00000000-0005-0000-0000-000099240000}"/>
    <cellStyle name="Feeder Field 4 3 40" xfId="1463" xr:uid="{00000000-0005-0000-0000-00009A240000}"/>
    <cellStyle name="Feeder Field 4 3 40 2" xfId="15234" xr:uid="{00000000-0005-0000-0000-00009B240000}"/>
    <cellStyle name="Feeder Field 4 3 40 2 2" xfId="15235" xr:uid="{00000000-0005-0000-0000-00009C240000}"/>
    <cellStyle name="Feeder Field 4 3 40 2 3" xfId="15236" xr:uid="{00000000-0005-0000-0000-00009D240000}"/>
    <cellStyle name="Feeder Field 4 3 40 2 4" xfId="15237" xr:uid="{00000000-0005-0000-0000-00009E240000}"/>
    <cellStyle name="Feeder Field 4 3 40 3" xfId="15238" xr:uid="{00000000-0005-0000-0000-00009F240000}"/>
    <cellStyle name="Feeder Field 4 3 40 4" xfId="15239" xr:uid="{00000000-0005-0000-0000-0000A0240000}"/>
    <cellStyle name="Feeder Field 4 3 41" xfId="1464" xr:uid="{00000000-0005-0000-0000-0000A1240000}"/>
    <cellStyle name="Feeder Field 4 3 41 2" xfId="15240" xr:uid="{00000000-0005-0000-0000-0000A2240000}"/>
    <cellStyle name="Feeder Field 4 3 41 2 2" xfId="15241" xr:uid="{00000000-0005-0000-0000-0000A3240000}"/>
    <cellStyle name="Feeder Field 4 3 41 2 3" xfId="15242" xr:uid="{00000000-0005-0000-0000-0000A4240000}"/>
    <cellStyle name="Feeder Field 4 3 41 2 4" xfId="15243" xr:uid="{00000000-0005-0000-0000-0000A5240000}"/>
    <cellStyle name="Feeder Field 4 3 41 3" xfId="15244" xr:uid="{00000000-0005-0000-0000-0000A6240000}"/>
    <cellStyle name="Feeder Field 4 3 41 4" xfId="15245" xr:uid="{00000000-0005-0000-0000-0000A7240000}"/>
    <cellStyle name="Feeder Field 4 3 42" xfId="1465" xr:uid="{00000000-0005-0000-0000-0000A8240000}"/>
    <cellStyle name="Feeder Field 4 3 42 2" xfId="15246" xr:uid="{00000000-0005-0000-0000-0000A9240000}"/>
    <cellStyle name="Feeder Field 4 3 42 2 2" xfId="15247" xr:uid="{00000000-0005-0000-0000-0000AA240000}"/>
    <cellStyle name="Feeder Field 4 3 42 2 3" xfId="15248" xr:uid="{00000000-0005-0000-0000-0000AB240000}"/>
    <cellStyle name="Feeder Field 4 3 42 2 4" xfId="15249" xr:uid="{00000000-0005-0000-0000-0000AC240000}"/>
    <cellStyle name="Feeder Field 4 3 42 3" xfId="15250" xr:uid="{00000000-0005-0000-0000-0000AD240000}"/>
    <cellStyle name="Feeder Field 4 3 42 4" xfId="15251" xr:uid="{00000000-0005-0000-0000-0000AE240000}"/>
    <cellStyle name="Feeder Field 4 3 43" xfId="1466" xr:uid="{00000000-0005-0000-0000-0000AF240000}"/>
    <cellStyle name="Feeder Field 4 3 43 2" xfId="15252" xr:uid="{00000000-0005-0000-0000-0000B0240000}"/>
    <cellStyle name="Feeder Field 4 3 43 2 2" xfId="15253" xr:uid="{00000000-0005-0000-0000-0000B1240000}"/>
    <cellStyle name="Feeder Field 4 3 43 2 3" xfId="15254" xr:uid="{00000000-0005-0000-0000-0000B2240000}"/>
    <cellStyle name="Feeder Field 4 3 43 2 4" xfId="15255" xr:uid="{00000000-0005-0000-0000-0000B3240000}"/>
    <cellStyle name="Feeder Field 4 3 43 3" xfId="15256" xr:uid="{00000000-0005-0000-0000-0000B4240000}"/>
    <cellStyle name="Feeder Field 4 3 43 4" xfId="15257" xr:uid="{00000000-0005-0000-0000-0000B5240000}"/>
    <cellStyle name="Feeder Field 4 3 44" xfId="1467" xr:uid="{00000000-0005-0000-0000-0000B6240000}"/>
    <cellStyle name="Feeder Field 4 3 44 2" xfId="15258" xr:uid="{00000000-0005-0000-0000-0000B7240000}"/>
    <cellStyle name="Feeder Field 4 3 44 2 2" xfId="15259" xr:uid="{00000000-0005-0000-0000-0000B8240000}"/>
    <cellStyle name="Feeder Field 4 3 44 2 3" xfId="15260" xr:uid="{00000000-0005-0000-0000-0000B9240000}"/>
    <cellStyle name="Feeder Field 4 3 44 2 4" xfId="15261" xr:uid="{00000000-0005-0000-0000-0000BA240000}"/>
    <cellStyle name="Feeder Field 4 3 44 3" xfId="15262" xr:uid="{00000000-0005-0000-0000-0000BB240000}"/>
    <cellStyle name="Feeder Field 4 3 44 4" xfId="15263" xr:uid="{00000000-0005-0000-0000-0000BC240000}"/>
    <cellStyle name="Feeder Field 4 3 45" xfId="1468" xr:uid="{00000000-0005-0000-0000-0000BD240000}"/>
    <cellStyle name="Feeder Field 4 3 45 2" xfId="15264" xr:uid="{00000000-0005-0000-0000-0000BE240000}"/>
    <cellStyle name="Feeder Field 4 3 45 2 2" xfId="15265" xr:uid="{00000000-0005-0000-0000-0000BF240000}"/>
    <cellStyle name="Feeder Field 4 3 45 2 3" xfId="15266" xr:uid="{00000000-0005-0000-0000-0000C0240000}"/>
    <cellStyle name="Feeder Field 4 3 45 2 4" xfId="15267" xr:uid="{00000000-0005-0000-0000-0000C1240000}"/>
    <cellStyle name="Feeder Field 4 3 45 3" xfId="15268" xr:uid="{00000000-0005-0000-0000-0000C2240000}"/>
    <cellStyle name="Feeder Field 4 3 45 4" xfId="15269" xr:uid="{00000000-0005-0000-0000-0000C3240000}"/>
    <cellStyle name="Feeder Field 4 3 46" xfId="15270" xr:uid="{00000000-0005-0000-0000-0000C4240000}"/>
    <cellStyle name="Feeder Field 4 3 46 2" xfId="15271" xr:uid="{00000000-0005-0000-0000-0000C5240000}"/>
    <cellStyle name="Feeder Field 4 3 46 3" xfId="15272" xr:uid="{00000000-0005-0000-0000-0000C6240000}"/>
    <cellStyle name="Feeder Field 4 3 46 4" xfId="15273" xr:uid="{00000000-0005-0000-0000-0000C7240000}"/>
    <cellStyle name="Feeder Field 4 3 47" xfId="15274" xr:uid="{00000000-0005-0000-0000-0000C8240000}"/>
    <cellStyle name="Feeder Field 4 3 47 2" xfId="15275" xr:uid="{00000000-0005-0000-0000-0000C9240000}"/>
    <cellStyle name="Feeder Field 4 3 47 3" xfId="15276" xr:uid="{00000000-0005-0000-0000-0000CA240000}"/>
    <cellStyle name="Feeder Field 4 3 47 4" xfId="15277" xr:uid="{00000000-0005-0000-0000-0000CB240000}"/>
    <cellStyle name="Feeder Field 4 3 48" xfId="15278" xr:uid="{00000000-0005-0000-0000-0000CC240000}"/>
    <cellStyle name="Feeder Field 4 3 49" xfId="15279" xr:uid="{00000000-0005-0000-0000-0000CD240000}"/>
    <cellStyle name="Feeder Field 4 3 5" xfId="1469" xr:uid="{00000000-0005-0000-0000-0000CE240000}"/>
    <cellStyle name="Feeder Field 4 3 5 2" xfId="15280" xr:uid="{00000000-0005-0000-0000-0000CF240000}"/>
    <cellStyle name="Feeder Field 4 3 5 2 2" xfId="15281" xr:uid="{00000000-0005-0000-0000-0000D0240000}"/>
    <cellStyle name="Feeder Field 4 3 5 2 3" xfId="15282" xr:uid="{00000000-0005-0000-0000-0000D1240000}"/>
    <cellStyle name="Feeder Field 4 3 5 2 4" xfId="15283" xr:uid="{00000000-0005-0000-0000-0000D2240000}"/>
    <cellStyle name="Feeder Field 4 3 5 3" xfId="15284" xr:uid="{00000000-0005-0000-0000-0000D3240000}"/>
    <cellStyle name="Feeder Field 4 3 5 4" xfId="15285" xr:uid="{00000000-0005-0000-0000-0000D4240000}"/>
    <cellStyle name="Feeder Field 4 3 6" xfId="1470" xr:uid="{00000000-0005-0000-0000-0000D5240000}"/>
    <cellStyle name="Feeder Field 4 3 6 2" xfId="15286" xr:uid="{00000000-0005-0000-0000-0000D6240000}"/>
    <cellStyle name="Feeder Field 4 3 6 2 2" xfId="15287" xr:uid="{00000000-0005-0000-0000-0000D7240000}"/>
    <cellStyle name="Feeder Field 4 3 6 2 3" xfId="15288" xr:uid="{00000000-0005-0000-0000-0000D8240000}"/>
    <cellStyle name="Feeder Field 4 3 6 2 4" xfId="15289" xr:uid="{00000000-0005-0000-0000-0000D9240000}"/>
    <cellStyle name="Feeder Field 4 3 6 3" xfId="15290" xr:uid="{00000000-0005-0000-0000-0000DA240000}"/>
    <cellStyle name="Feeder Field 4 3 6 4" xfId="15291" xr:uid="{00000000-0005-0000-0000-0000DB240000}"/>
    <cellStyle name="Feeder Field 4 3 7" xfId="1471" xr:uid="{00000000-0005-0000-0000-0000DC240000}"/>
    <cellStyle name="Feeder Field 4 3 7 2" xfId="15292" xr:uid="{00000000-0005-0000-0000-0000DD240000}"/>
    <cellStyle name="Feeder Field 4 3 7 2 2" xfId="15293" xr:uid="{00000000-0005-0000-0000-0000DE240000}"/>
    <cellStyle name="Feeder Field 4 3 7 2 3" xfId="15294" xr:uid="{00000000-0005-0000-0000-0000DF240000}"/>
    <cellStyle name="Feeder Field 4 3 7 2 4" xfId="15295" xr:uid="{00000000-0005-0000-0000-0000E0240000}"/>
    <cellStyle name="Feeder Field 4 3 7 3" xfId="15296" xr:uid="{00000000-0005-0000-0000-0000E1240000}"/>
    <cellStyle name="Feeder Field 4 3 7 4" xfId="15297" xr:uid="{00000000-0005-0000-0000-0000E2240000}"/>
    <cellStyle name="Feeder Field 4 3 8" xfId="1472" xr:uid="{00000000-0005-0000-0000-0000E3240000}"/>
    <cellStyle name="Feeder Field 4 3 8 2" xfId="15298" xr:uid="{00000000-0005-0000-0000-0000E4240000}"/>
    <cellStyle name="Feeder Field 4 3 8 2 2" xfId="15299" xr:uid="{00000000-0005-0000-0000-0000E5240000}"/>
    <cellStyle name="Feeder Field 4 3 8 2 3" xfId="15300" xr:uid="{00000000-0005-0000-0000-0000E6240000}"/>
    <cellStyle name="Feeder Field 4 3 8 2 4" xfId="15301" xr:uid="{00000000-0005-0000-0000-0000E7240000}"/>
    <cellStyle name="Feeder Field 4 3 8 3" xfId="15302" xr:uid="{00000000-0005-0000-0000-0000E8240000}"/>
    <cellStyle name="Feeder Field 4 3 8 4" xfId="15303" xr:uid="{00000000-0005-0000-0000-0000E9240000}"/>
    <cellStyle name="Feeder Field 4 3 9" xfId="1473" xr:uid="{00000000-0005-0000-0000-0000EA240000}"/>
    <cellStyle name="Feeder Field 4 3 9 2" xfId="15304" xr:uid="{00000000-0005-0000-0000-0000EB240000}"/>
    <cellStyle name="Feeder Field 4 3 9 2 2" xfId="15305" xr:uid="{00000000-0005-0000-0000-0000EC240000}"/>
    <cellStyle name="Feeder Field 4 3 9 2 3" xfId="15306" xr:uid="{00000000-0005-0000-0000-0000ED240000}"/>
    <cellStyle name="Feeder Field 4 3 9 2 4" xfId="15307" xr:uid="{00000000-0005-0000-0000-0000EE240000}"/>
    <cellStyle name="Feeder Field 4 3 9 3" xfId="15308" xr:uid="{00000000-0005-0000-0000-0000EF240000}"/>
    <cellStyle name="Feeder Field 4 3 9 4" xfId="15309" xr:uid="{00000000-0005-0000-0000-0000F0240000}"/>
    <cellStyle name="Feeder Field 4 4" xfId="1474" xr:uid="{00000000-0005-0000-0000-0000F1240000}"/>
    <cellStyle name="Feeder Field 4 4 10" xfId="1475" xr:uid="{00000000-0005-0000-0000-0000F2240000}"/>
    <cellStyle name="Feeder Field 4 4 10 2" xfId="15310" xr:uid="{00000000-0005-0000-0000-0000F3240000}"/>
    <cellStyle name="Feeder Field 4 4 10 2 2" xfId="15311" xr:uid="{00000000-0005-0000-0000-0000F4240000}"/>
    <cellStyle name="Feeder Field 4 4 10 2 3" xfId="15312" xr:uid="{00000000-0005-0000-0000-0000F5240000}"/>
    <cellStyle name="Feeder Field 4 4 10 2 4" xfId="15313" xr:uid="{00000000-0005-0000-0000-0000F6240000}"/>
    <cellStyle name="Feeder Field 4 4 10 3" xfId="15314" xr:uid="{00000000-0005-0000-0000-0000F7240000}"/>
    <cellStyle name="Feeder Field 4 4 10 4" xfId="15315" xr:uid="{00000000-0005-0000-0000-0000F8240000}"/>
    <cellStyle name="Feeder Field 4 4 11" xfId="1476" xr:uid="{00000000-0005-0000-0000-0000F9240000}"/>
    <cellStyle name="Feeder Field 4 4 11 2" xfId="15316" xr:uid="{00000000-0005-0000-0000-0000FA240000}"/>
    <cellStyle name="Feeder Field 4 4 11 2 2" xfId="15317" xr:uid="{00000000-0005-0000-0000-0000FB240000}"/>
    <cellStyle name="Feeder Field 4 4 11 2 3" xfId="15318" xr:uid="{00000000-0005-0000-0000-0000FC240000}"/>
    <cellStyle name="Feeder Field 4 4 11 2 4" xfId="15319" xr:uid="{00000000-0005-0000-0000-0000FD240000}"/>
    <cellStyle name="Feeder Field 4 4 11 3" xfId="15320" xr:uid="{00000000-0005-0000-0000-0000FE240000}"/>
    <cellStyle name="Feeder Field 4 4 11 4" xfId="15321" xr:uid="{00000000-0005-0000-0000-0000FF240000}"/>
    <cellStyle name="Feeder Field 4 4 12" xfId="1477" xr:uid="{00000000-0005-0000-0000-000000250000}"/>
    <cellStyle name="Feeder Field 4 4 12 2" xfId="15322" xr:uid="{00000000-0005-0000-0000-000001250000}"/>
    <cellStyle name="Feeder Field 4 4 12 2 2" xfId="15323" xr:uid="{00000000-0005-0000-0000-000002250000}"/>
    <cellStyle name="Feeder Field 4 4 12 2 3" xfId="15324" xr:uid="{00000000-0005-0000-0000-000003250000}"/>
    <cellStyle name="Feeder Field 4 4 12 2 4" xfId="15325" xr:uid="{00000000-0005-0000-0000-000004250000}"/>
    <cellStyle name="Feeder Field 4 4 12 3" xfId="15326" xr:uid="{00000000-0005-0000-0000-000005250000}"/>
    <cellStyle name="Feeder Field 4 4 12 4" xfId="15327" xr:uid="{00000000-0005-0000-0000-000006250000}"/>
    <cellStyle name="Feeder Field 4 4 13" xfId="1478" xr:uid="{00000000-0005-0000-0000-000007250000}"/>
    <cellStyle name="Feeder Field 4 4 13 2" xfId="15328" xr:uid="{00000000-0005-0000-0000-000008250000}"/>
    <cellStyle name="Feeder Field 4 4 13 2 2" xfId="15329" xr:uid="{00000000-0005-0000-0000-000009250000}"/>
    <cellStyle name="Feeder Field 4 4 13 2 3" xfId="15330" xr:uid="{00000000-0005-0000-0000-00000A250000}"/>
    <cellStyle name="Feeder Field 4 4 13 2 4" xfId="15331" xr:uid="{00000000-0005-0000-0000-00000B250000}"/>
    <cellStyle name="Feeder Field 4 4 13 3" xfId="15332" xr:uid="{00000000-0005-0000-0000-00000C250000}"/>
    <cellStyle name="Feeder Field 4 4 13 4" xfId="15333" xr:uid="{00000000-0005-0000-0000-00000D250000}"/>
    <cellStyle name="Feeder Field 4 4 14" xfId="1479" xr:uid="{00000000-0005-0000-0000-00000E250000}"/>
    <cellStyle name="Feeder Field 4 4 14 2" xfId="15334" xr:uid="{00000000-0005-0000-0000-00000F250000}"/>
    <cellStyle name="Feeder Field 4 4 14 2 2" xfId="15335" xr:uid="{00000000-0005-0000-0000-000010250000}"/>
    <cellStyle name="Feeder Field 4 4 14 2 3" xfId="15336" xr:uid="{00000000-0005-0000-0000-000011250000}"/>
    <cellStyle name="Feeder Field 4 4 14 2 4" xfId="15337" xr:uid="{00000000-0005-0000-0000-000012250000}"/>
    <cellStyle name="Feeder Field 4 4 14 3" xfId="15338" xr:uid="{00000000-0005-0000-0000-000013250000}"/>
    <cellStyle name="Feeder Field 4 4 14 4" xfId="15339" xr:uid="{00000000-0005-0000-0000-000014250000}"/>
    <cellStyle name="Feeder Field 4 4 15" xfId="1480" xr:uid="{00000000-0005-0000-0000-000015250000}"/>
    <cellStyle name="Feeder Field 4 4 15 2" xfId="15340" xr:uid="{00000000-0005-0000-0000-000016250000}"/>
    <cellStyle name="Feeder Field 4 4 15 2 2" xfId="15341" xr:uid="{00000000-0005-0000-0000-000017250000}"/>
    <cellStyle name="Feeder Field 4 4 15 2 3" xfId="15342" xr:uid="{00000000-0005-0000-0000-000018250000}"/>
    <cellStyle name="Feeder Field 4 4 15 2 4" xfId="15343" xr:uid="{00000000-0005-0000-0000-000019250000}"/>
    <cellStyle name="Feeder Field 4 4 15 3" xfId="15344" xr:uid="{00000000-0005-0000-0000-00001A250000}"/>
    <cellStyle name="Feeder Field 4 4 15 4" xfId="15345" xr:uid="{00000000-0005-0000-0000-00001B250000}"/>
    <cellStyle name="Feeder Field 4 4 16" xfId="1481" xr:uid="{00000000-0005-0000-0000-00001C250000}"/>
    <cellStyle name="Feeder Field 4 4 16 2" xfId="15346" xr:uid="{00000000-0005-0000-0000-00001D250000}"/>
    <cellStyle name="Feeder Field 4 4 16 2 2" xfId="15347" xr:uid="{00000000-0005-0000-0000-00001E250000}"/>
    <cellStyle name="Feeder Field 4 4 16 2 3" xfId="15348" xr:uid="{00000000-0005-0000-0000-00001F250000}"/>
    <cellStyle name="Feeder Field 4 4 16 2 4" xfId="15349" xr:uid="{00000000-0005-0000-0000-000020250000}"/>
    <cellStyle name="Feeder Field 4 4 16 3" xfId="15350" xr:uid="{00000000-0005-0000-0000-000021250000}"/>
    <cellStyle name="Feeder Field 4 4 16 4" xfId="15351" xr:uid="{00000000-0005-0000-0000-000022250000}"/>
    <cellStyle name="Feeder Field 4 4 17" xfId="1482" xr:uid="{00000000-0005-0000-0000-000023250000}"/>
    <cellStyle name="Feeder Field 4 4 17 2" xfId="15352" xr:uid="{00000000-0005-0000-0000-000024250000}"/>
    <cellStyle name="Feeder Field 4 4 17 2 2" xfId="15353" xr:uid="{00000000-0005-0000-0000-000025250000}"/>
    <cellStyle name="Feeder Field 4 4 17 2 3" xfId="15354" xr:uid="{00000000-0005-0000-0000-000026250000}"/>
    <cellStyle name="Feeder Field 4 4 17 2 4" xfId="15355" xr:uid="{00000000-0005-0000-0000-000027250000}"/>
    <cellStyle name="Feeder Field 4 4 17 3" xfId="15356" xr:uid="{00000000-0005-0000-0000-000028250000}"/>
    <cellStyle name="Feeder Field 4 4 17 4" xfId="15357" xr:uid="{00000000-0005-0000-0000-000029250000}"/>
    <cellStyle name="Feeder Field 4 4 18" xfId="1483" xr:uid="{00000000-0005-0000-0000-00002A250000}"/>
    <cellStyle name="Feeder Field 4 4 18 2" xfId="15358" xr:uid="{00000000-0005-0000-0000-00002B250000}"/>
    <cellStyle name="Feeder Field 4 4 18 2 2" xfId="15359" xr:uid="{00000000-0005-0000-0000-00002C250000}"/>
    <cellStyle name="Feeder Field 4 4 18 2 3" xfId="15360" xr:uid="{00000000-0005-0000-0000-00002D250000}"/>
    <cellStyle name="Feeder Field 4 4 18 2 4" xfId="15361" xr:uid="{00000000-0005-0000-0000-00002E250000}"/>
    <cellStyle name="Feeder Field 4 4 18 3" xfId="15362" xr:uid="{00000000-0005-0000-0000-00002F250000}"/>
    <cellStyle name="Feeder Field 4 4 18 4" xfId="15363" xr:uid="{00000000-0005-0000-0000-000030250000}"/>
    <cellStyle name="Feeder Field 4 4 19" xfId="1484" xr:uid="{00000000-0005-0000-0000-000031250000}"/>
    <cellStyle name="Feeder Field 4 4 19 2" xfId="15364" xr:uid="{00000000-0005-0000-0000-000032250000}"/>
    <cellStyle name="Feeder Field 4 4 19 2 2" xfId="15365" xr:uid="{00000000-0005-0000-0000-000033250000}"/>
    <cellStyle name="Feeder Field 4 4 19 2 3" xfId="15366" xr:uid="{00000000-0005-0000-0000-000034250000}"/>
    <cellStyle name="Feeder Field 4 4 19 2 4" xfId="15367" xr:uid="{00000000-0005-0000-0000-000035250000}"/>
    <cellStyle name="Feeder Field 4 4 19 3" xfId="15368" xr:uid="{00000000-0005-0000-0000-000036250000}"/>
    <cellStyle name="Feeder Field 4 4 19 4" xfId="15369" xr:uid="{00000000-0005-0000-0000-000037250000}"/>
    <cellStyle name="Feeder Field 4 4 2" xfId="1485" xr:uid="{00000000-0005-0000-0000-000038250000}"/>
    <cellStyle name="Feeder Field 4 4 2 10" xfId="1486" xr:uid="{00000000-0005-0000-0000-000039250000}"/>
    <cellStyle name="Feeder Field 4 4 2 10 2" xfId="15370" xr:uid="{00000000-0005-0000-0000-00003A250000}"/>
    <cellStyle name="Feeder Field 4 4 2 10 2 2" xfId="15371" xr:uid="{00000000-0005-0000-0000-00003B250000}"/>
    <cellStyle name="Feeder Field 4 4 2 10 2 3" xfId="15372" xr:uid="{00000000-0005-0000-0000-00003C250000}"/>
    <cellStyle name="Feeder Field 4 4 2 10 2 4" xfId="15373" xr:uid="{00000000-0005-0000-0000-00003D250000}"/>
    <cellStyle name="Feeder Field 4 4 2 10 3" xfId="15374" xr:uid="{00000000-0005-0000-0000-00003E250000}"/>
    <cellStyle name="Feeder Field 4 4 2 10 4" xfId="15375" xr:uid="{00000000-0005-0000-0000-00003F250000}"/>
    <cellStyle name="Feeder Field 4 4 2 11" xfId="1487" xr:uid="{00000000-0005-0000-0000-000040250000}"/>
    <cellStyle name="Feeder Field 4 4 2 11 2" xfId="15376" xr:uid="{00000000-0005-0000-0000-000041250000}"/>
    <cellStyle name="Feeder Field 4 4 2 11 2 2" xfId="15377" xr:uid="{00000000-0005-0000-0000-000042250000}"/>
    <cellStyle name="Feeder Field 4 4 2 11 2 3" xfId="15378" xr:uid="{00000000-0005-0000-0000-000043250000}"/>
    <cellStyle name="Feeder Field 4 4 2 11 2 4" xfId="15379" xr:uid="{00000000-0005-0000-0000-000044250000}"/>
    <cellStyle name="Feeder Field 4 4 2 11 3" xfId="15380" xr:uid="{00000000-0005-0000-0000-000045250000}"/>
    <cellStyle name="Feeder Field 4 4 2 11 4" xfId="15381" xr:uid="{00000000-0005-0000-0000-000046250000}"/>
    <cellStyle name="Feeder Field 4 4 2 12" xfId="1488" xr:uid="{00000000-0005-0000-0000-000047250000}"/>
    <cellStyle name="Feeder Field 4 4 2 12 2" xfId="15382" xr:uid="{00000000-0005-0000-0000-000048250000}"/>
    <cellStyle name="Feeder Field 4 4 2 12 2 2" xfId="15383" xr:uid="{00000000-0005-0000-0000-000049250000}"/>
    <cellStyle name="Feeder Field 4 4 2 12 2 3" xfId="15384" xr:uid="{00000000-0005-0000-0000-00004A250000}"/>
    <cellStyle name="Feeder Field 4 4 2 12 2 4" xfId="15385" xr:uid="{00000000-0005-0000-0000-00004B250000}"/>
    <cellStyle name="Feeder Field 4 4 2 12 3" xfId="15386" xr:uid="{00000000-0005-0000-0000-00004C250000}"/>
    <cellStyle name="Feeder Field 4 4 2 12 4" xfId="15387" xr:uid="{00000000-0005-0000-0000-00004D250000}"/>
    <cellStyle name="Feeder Field 4 4 2 13" xfId="1489" xr:uid="{00000000-0005-0000-0000-00004E250000}"/>
    <cellStyle name="Feeder Field 4 4 2 13 2" xfId="15388" xr:uid="{00000000-0005-0000-0000-00004F250000}"/>
    <cellStyle name="Feeder Field 4 4 2 13 2 2" xfId="15389" xr:uid="{00000000-0005-0000-0000-000050250000}"/>
    <cellStyle name="Feeder Field 4 4 2 13 2 3" xfId="15390" xr:uid="{00000000-0005-0000-0000-000051250000}"/>
    <cellStyle name="Feeder Field 4 4 2 13 2 4" xfId="15391" xr:uid="{00000000-0005-0000-0000-000052250000}"/>
    <cellStyle name="Feeder Field 4 4 2 13 3" xfId="15392" xr:uid="{00000000-0005-0000-0000-000053250000}"/>
    <cellStyle name="Feeder Field 4 4 2 13 4" xfId="15393" xr:uid="{00000000-0005-0000-0000-000054250000}"/>
    <cellStyle name="Feeder Field 4 4 2 14" xfId="1490" xr:uid="{00000000-0005-0000-0000-000055250000}"/>
    <cellStyle name="Feeder Field 4 4 2 14 2" xfId="15394" xr:uid="{00000000-0005-0000-0000-000056250000}"/>
    <cellStyle name="Feeder Field 4 4 2 14 2 2" xfId="15395" xr:uid="{00000000-0005-0000-0000-000057250000}"/>
    <cellStyle name="Feeder Field 4 4 2 14 2 3" xfId="15396" xr:uid="{00000000-0005-0000-0000-000058250000}"/>
    <cellStyle name="Feeder Field 4 4 2 14 2 4" xfId="15397" xr:uid="{00000000-0005-0000-0000-000059250000}"/>
    <cellStyle name="Feeder Field 4 4 2 14 3" xfId="15398" xr:uid="{00000000-0005-0000-0000-00005A250000}"/>
    <cellStyle name="Feeder Field 4 4 2 14 4" xfId="15399" xr:uid="{00000000-0005-0000-0000-00005B250000}"/>
    <cellStyle name="Feeder Field 4 4 2 15" xfId="1491" xr:uid="{00000000-0005-0000-0000-00005C250000}"/>
    <cellStyle name="Feeder Field 4 4 2 15 2" xfId="15400" xr:uid="{00000000-0005-0000-0000-00005D250000}"/>
    <cellStyle name="Feeder Field 4 4 2 15 2 2" xfId="15401" xr:uid="{00000000-0005-0000-0000-00005E250000}"/>
    <cellStyle name="Feeder Field 4 4 2 15 2 3" xfId="15402" xr:uid="{00000000-0005-0000-0000-00005F250000}"/>
    <cellStyle name="Feeder Field 4 4 2 15 2 4" xfId="15403" xr:uid="{00000000-0005-0000-0000-000060250000}"/>
    <cellStyle name="Feeder Field 4 4 2 15 3" xfId="15404" xr:uid="{00000000-0005-0000-0000-000061250000}"/>
    <cellStyle name="Feeder Field 4 4 2 15 4" xfId="15405" xr:uid="{00000000-0005-0000-0000-000062250000}"/>
    <cellStyle name="Feeder Field 4 4 2 16" xfId="1492" xr:uid="{00000000-0005-0000-0000-000063250000}"/>
    <cellStyle name="Feeder Field 4 4 2 16 2" xfId="15406" xr:uid="{00000000-0005-0000-0000-000064250000}"/>
    <cellStyle name="Feeder Field 4 4 2 16 2 2" xfId="15407" xr:uid="{00000000-0005-0000-0000-000065250000}"/>
    <cellStyle name="Feeder Field 4 4 2 16 2 3" xfId="15408" xr:uid="{00000000-0005-0000-0000-000066250000}"/>
    <cellStyle name="Feeder Field 4 4 2 16 2 4" xfId="15409" xr:uid="{00000000-0005-0000-0000-000067250000}"/>
    <cellStyle name="Feeder Field 4 4 2 16 3" xfId="15410" xr:uid="{00000000-0005-0000-0000-000068250000}"/>
    <cellStyle name="Feeder Field 4 4 2 16 4" xfId="15411" xr:uid="{00000000-0005-0000-0000-000069250000}"/>
    <cellStyle name="Feeder Field 4 4 2 17" xfId="1493" xr:uid="{00000000-0005-0000-0000-00006A250000}"/>
    <cellStyle name="Feeder Field 4 4 2 17 2" xfId="15412" xr:uid="{00000000-0005-0000-0000-00006B250000}"/>
    <cellStyle name="Feeder Field 4 4 2 17 2 2" xfId="15413" xr:uid="{00000000-0005-0000-0000-00006C250000}"/>
    <cellStyle name="Feeder Field 4 4 2 17 2 3" xfId="15414" xr:uid="{00000000-0005-0000-0000-00006D250000}"/>
    <cellStyle name="Feeder Field 4 4 2 17 2 4" xfId="15415" xr:uid="{00000000-0005-0000-0000-00006E250000}"/>
    <cellStyle name="Feeder Field 4 4 2 17 3" xfId="15416" xr:uid="{00000000-0005-0000-0000-00006F250000}"/>
    <cellStyle name="Feeder Field 4 4 2 17 4" xfId="15417" xr:uid="{00000000-0005-0000-0000-000070250000}"/>
    <cellStyle name="Feeder Field 4 4 2 18" xfId="1494" xr:uid="{00000000-0005-0000-0000-000071250000}"/>
    <cellStyle name="Feeder Field 4 4 2 18 2" xfId="15418" xr:uid="{00000000-0005-0000-0000-000072250000}"/>
    <cellStyle name="Feeder Field 4 4 2 18 2 2" xfId="15419" xr:uid="{00000000-0005-0000-0000-000073250000}"/>
    <cellStyle name="Feeder Field 4 4 2 18 2 3" xfId="15420" xr:uid="{00000000-0005-0000-0000-000074250000}"/>
    <cellStyle name="Feeder Field 4 4 2 18 2 4" xfId="15421" xr:uid="{00000000-0005-0000-0000-000075250000}"/>
    <cellStyle name="Feeder Field 4 4 2 18 3" xfId="15422" xr:uid="{00000000-0005-0000-0000-000076250000}"/>
    <cellStyle name="Feeder Field 4 4 2 18 4" xfId="15423" xr:uid="{00000000-0005-0000-0000-000077250000}"/>
    <cellStyle name="Feeder Field 4 4 2 19" xfId="1495" xr:uid="{00000000-0005-0000-0000-000078250000}"/>
    <cellStyle name="Feeder Field 4 4 2 19 2" xfId="15424" xr:uid="{00000000-0005-0000-0000-000079250000}"/>
    <cellStyle name="Feeder Field 4 4 2 19 2 2" xfId="15425" xr:uid="{00000000-0005-0000-0000-00007A250000}"/>
    <cellStyle name="Feeder Field 4 4 2 19 2 3" xfId="15426" xr:uid="{00000000-0005-0000-0000-00007B250000}"/>
    <cellStyle name="Feeder Field 4 4 2 19 2 4" xfId="15427" xr:uid="{00000000-0005-0000-0000-00007C250000}"/>
    <cellStyle name="Feeder Field 4 4 2 19 3" xfId="15428" xr:uid="{00000000-0005-0000-0000-00007D250000}"/>
    <cellStyle name="Feeder Field 4 4 2 19 4" xfId="15429" xr:uid="{00000000-0005-0000-0000-00007E250000}"/>
    <cellStyle name="Feeder Field 4 4 2 2" xfId="1496" xr:uid="{00000000-0005-0000-0000-00007F250000}"/>
    <cellStyle name="Feeder Field 4 4 2 2 2" xfId="15430" xr:uid="{00000000-0005-0000-0000-000080250000}"/>
    <cellStyle name="Feeder Field 4 4 2 2 2 2" xfId="15431" xr:uid="{00000000-0005-0000-0000-000081250000}"/>
    <cellStyle name="Feeder Field 4 4 2 2 2 3" xfId="15432" xr:uid="{00000000-0005-0000-0000-000082250000}"/>
    <cellStyle name="Feeder Field 4 4 2 2 2 4" xfId="15433" xr:uid="{00000000-0005-0000-0000-000083250000}"/>
    <cellStyle name="Feeder Field 4 4 2 2 3" xfId="15434" xr:uid="{00000000-0005-0000-0000-000084250000}"/>
    <cellStyle name="Feeder Field 4 4 2 2 4" xfId="15435" xr:uid="{00000000-0005-0000-0000-000085250000}"/>
    <cellStyle name="Feeder Field 4 4 2 20" xfId="1497" xr:uid="{00000000-0005-0000-0000-000086250000}"/>
    <cellStyle name="Feeder Field 4 4 2 20 2" xfId="15436" xr:uid="{00000000-0005-0000-0000-000087250000}"/>
    <cellStyle name="Feeder Field 4 4 2 20 2 2" xfId="15437" xr:uid="{00000000-0005-0000-0000-000088250000}"/>
    <cellStyle name="Feeder Field 4 4 2 20 2 3" xfId="15438" xr:uid="{00000000-0005-0000-0000-000089250000}"/>
    <cellStyle name="Feeder Field 4 4 2 20 2 4" xfId="15439" xr:uid="{00000000-0005-0000-0000-00008A250000}"/>
    <cellStyle name="Feeder Field 4 4 2 20 3" xfId="15440" xr:uid="{00000000-0005-0000-0000-00008B250000}"/>
    <cellStyle name="Feeder Field 4 4 2 20 4" xfId="15441" xr:uid="{00000000-0005-0000-0000-00008C250000}"/>
    <cellStyle name="Feeder Field 4 4 2 21" xfId="1498" xr:uid="{00000000-0005-0000-0000-00008D250000}"/>
    <cellStyle name="Feeder Field 4 4 2 21 2" xfId="15442" xr:uid="{00000000-0005-0000-0000-00008E250000}"/>
    <cellStyle name="Feeder Field 4 4 2 21 2 2" xfId="15443" xr:uid="{00000000-0005-0000-0000-00008F250000}"/>
    <cellStyle name="Feeder Field 4 4 2 21 2 3" xfId="15444" xr:uid="{00000000-0005-0000-0000-000090250000}"/>
    <cellStyle name="Feeder Field 4 4 2 21 2 4" xfId="15445" xr:uid="{00000000-0005-0000-0000-000091250000}"/>
    <cellStyle name="Feeder Field 4 4 2 21 3" xfId="15446" xr:uid="{00000000-0005-0000-0000-000092250000}"/>
    <cellStyle name="Feeder Field 4 4 2 21 4" xfId="15447" xr:uid="{00000000-0005-0000-0000-000093250000}"/>
    <cellStyle name="Feeder Field 4 4 2 22" xfId="1499" xr:uid="{00000000-0005-0000-0000-000094250000}"/>
    <cellStyle name="Feeder Field 4 4 2 22 2" xfId="15448" xr:uid="{00000000-0005-0000-0000-000095250000}"/>
    <cellStyle name="Feeder Field 4 4 2 22 2 2" xfId="15449" xr:uid="{00000000-0005-0000-0000-000096250000}"/>
    <cellStyle name="Feeder Field 4 4 2 22 2 3" xfId="15450" xr:uid="{00000000-0005-0000-0000-000097250000}"/>
    <cellStyle name="Feeder Field 4 4 2 22 2 4" xfId="15451" xr:uid="{00000000-0005-0000-0000-000098250000}"/>
    <cellStyle name="Feeder Field 4 4 2 22 3" xfId="15452" xr:uid="{00000000-0005-0000-0000-000099250000}"/>
    <cellStyle name="Feeder Field 4 4 2 22 4" xfId="15453" xr:uid="{00000000-0005-0000-0000-00009A250000}"/>
    <cellStyle name="Feeder Field 4 4 2 23" xfId="1500" xr:uid="{00000000-0005-0000-0000-00009B250000}"/>
    <cellStyle name="Feeder Field 4 4 2 23 2" xfId="15454" xr:uid="{00000000-0005-0000-0000-00009C250000}"/>
    <cellStyle name="Feeder Field 4 4 2 23 2 2" xfId="15455" xr:uid="{00000000-0005-0000-0000-00009D250000}"/>
    <cellStyle name="Feeder Field 4 4 2 23 2 3" xfId="15456" xr:uid="{00000000-0005-0000-0000-00009E250000}"/>
    <cellStyle name="Feeder Field 4 4 2 23 2 4" xfId="15457" xr:uid="{00000000-0005-0000-0000-00009F250000}"/>
    <cellStyle name="Feeder Field 4 4 2 23 3" xfId="15458" xr:uid="{00000000-0005-0000-0000-0000A0250000}"/>
    <cellStyle name="Feeder Field 4 4 2 23 4" xfId="15459" xr:uid="{00000000-0005-0000-0000-0000A1250000}"/>
    <cellStyle name="Feeder Field 4 4 2 24" xfId="1501" xr:uid="{00000000-0005-0000-0000-0000A2250000}"/>
    <cellStyle name="Feeder Field 4 4 2 24 2" xfId="15460" xr:uid="{00000000-0005-0000-0000-0000A3250000}"/>
    <cellStyle name="Feeder Field 4 4 2 24 2 2" xfId="15461" xr:uid="{00000000-0005-0000-0000-0000A4250000}"/>
    <cellStyle name="Feeder Field 4 4 2 24 2 3" xfId="15462" xr:uid="{00000000-0005-0000-0000-0000A5250000}"/>
    <cellStyle name="Feeder Field 4 4 2 24 2 4" xfId="15463" xr:uid="{00000000-0005-0000-0000-0000A6250000}"/>
    <cellStyle name="Feeder Field 4 4 2 24 3" xfId="15464" xr:uid="{00000000-0005-0000-0000-0000A7250000}"/>
    <cellStyle name="Feeder Field 4 4 2 24 4" xfId="15465" xr:uid="{00000000-0005-0000-0000-0000A8250000}"/>
    <cellStyle name="Feeder Field 4 4 2 25" xfId="1502" xr:uid="{00000000-0005-0000-0000-0000A9250000}"/>
    <cellStyle name="Feeder Field 4 4 2 25 2" xfId="15466" xr:uid="{00000000-0005-0000-0000-0000AA250000}"/>
    <cellStyle name="Feeder Field 4 4 2 25 2 2" xfId="15467" xr:uid="{00000000-0005-0000-0000-0000AB250000}"/>
    <cellStyle name="Feeder Field 4 4 2 25 2 3" xfId="15468" xr:uid="{00000000-0005-0000-0000-0000AC250000}"/>
    <cellStyle name="Feeder Field 4 4 2 25 2 4" xfId="15469" xr:uid="{00000000-0005-0000-0000-0000AD250000}"/>
    <cellStyle name="Feeder Field 4 4 2 25 3" xfId="15470" xr:uid="{00000000-0005-0000-0000-0000AE250000}"/>
    <cellStyle name="Feeder Field 4 4 2 25 4" xfId="15471" xr:uid="{00000000-0005-0000-0000-0000AF250000}"/>
    <cellStyle name="Feeder Field 4 4 2 26" xfId="1503" xr:uid="{00000000-0005-0000-0000-0000B0250000}"/>
    <cellStyle name="Feeder Field 4 4 2 26 2" xfId="15472" xr:uid="{00000000-0005-0000-0000-0000B1250000}"/>
    <cellStyle name="Feeder Field 4 4 2 26 2 2" xfId="15473" xr:uid="{00000000-0005-0000-0000-0000B2250000}"/>
    <cellStyle name="Feeder Field 4 4 2 26 2 3" xfId="15474" xr:uid="{00000000-0005-0000-0000-0000B3250000}"/>
    <cellStyle name="Feeder Field 4 4 2 26 2 4" xfId="15475" xr:uid="{00000000-0005-0000-0000-0000B4250000}"/>
    <cellStyle name="Feeder Field 4 4 2 26 3" xfId="15476" xr:uid="{00000000-0005-0000-0000-0000B5250000}"/>
    <cellStyle name="Feeder Field 4 4 2 26 4" xfId="15477" xr:uid="{00000000-0005-0000-0000-0000B6250000}"/>
    <cellStyle name="Feeder Field 4 4 2 27" xfId="1504" xr:uid="{00000000-0005-0000-0000-0000B7250000}"/>
    <cellStyle name="Feeder Field 4 4 2 27 2" xfId="15478" xr:uid="{00000000-0005-0000-0000-0000B8250000}"/>
    <cellStyle name="Feeder Field 4 4 2 27 2 2" xfId="15479" xr:uid="{00000000-0005-0000-0000-0000B9250000}"/>
    <cellStyle name="Feeder Field 4 4 2 27 2 3" xfId="15480" xr:uid="{00000000-0005-0000-0000-0000BA250000}"/>
    <cellStyle name="Feeder Field 4 4 2 27 2 4" xfId="15481" xr:uid="{00000000-0005-0000-0000-0000BB250000}"/>
    <cellStyle name="Feeder Field 4 4 2 27 3" xfId="15482" xr:uid="{00000000-0005-0000-0000-0000BC250000}"/>
    <cellStyle name="Feeder Field 4 4 2 27 4" xfId="15483" xr:uid="{00000000-0005-0000-0000-0000BD250000}"/>
    <cellStyle name="Feeder Field 4 4 2 28" xfId="1505" xr:uid="{00000000-0005-0000-0000-0000BE250000}"/>
    <cellStyle name="Feeder Field 4 4 2 28 2" xfId="15484" xr:uid="{00000000-0005-0000-0000-0000BF250000}"/>
    <cellStyle name="Feeder Field 4 4 2 28 2 2" xfId="15485" xr:uid="{00000000-0005-0000-0000-0000C0250000}"/>
    <cellStyle name="Feeder Field 4 4 2 28 2 3" xfId="15486" xr:uid="{00000000-0005-0000-0000-0000C1250000}"/>
    <cellStyle name="Feeder Field 4 4 2 28 2 4" xfId="15487" xr:uid="{00000000-0005-0000-0000-0000C2250000}"/>
    <cellStyle name="Feeder Field 4 4 2 28 3" xfId="15488" xr:uid="{00000000-0005-0000-0000-0000C3250000}"/>
    <cellStyle name="Feeder Field 4 4 2 28 4" xfId="15489" xr:uid="{00000000-0005-0000-0000-0000C4250000}"/>
    <cellStyle name="Feeder Field 4 4 2 29" xfId="1506" xr:uid="{00000000-0005-0000-0000-0000C5250000}"/>
    <cellStyle name="Feeder Field 4 4 2 29 2" xfId="15490" xr:uid="{00000000-0005-0000-0000-0000C6250000}"/>
    <cellStyle name="Feeder Field 4 4 2 29 2 2" xfId="15491" xr:uid="{00000000-0005-0000-0000-0000C7250000}"/>
    <cellStyle name="Feeder Field 4 4 2 29 2 3" xfId="15492" xr:uid="{00000000-0005-0000-0000-0000C8250000}"/>
    <cellStyle name="Feeder Field 4 4 2 29 2 4" xfId="15493" xr:uid="{00000000-0005-0000-0000-0000C9250000}"/>
    <cellStyle name="Feeder Field 4 4 2 29 3" xfId="15494" xr:uid="{00000000-0005-0000-0000-0000CA250000}"/>
    <cellStyle name="Feeder Field 4 4 2 29 4" xfId="15495" xr:uid="{00000000-0005-0000-0000-0000CB250000}"/>
    <cellStyle name="Feeder Field 4 4 2 3" xfId="1507" xr:uid="{00000000-0005-0000-0000-0000CC250000}"/>
    <cellStyle name="Feeder Field 4 4 2 3 2" xfId="15496" xr:uid="{00000000-0005-0000-0000-0000CD250000}"/>
    <cellStyle name="Feeder Field 4 4 2 3 2 2" xfId="15497" xr:uid="{00000000-0005-0000-0000-0000CE250000}"/>
    <cellStyle name="Feeder Field 4 4 2 3 2 3" xfId="15498" xr:uid="{00000000-0005-0000-0000-0000CF250000}"/>
    <cellStyle name="Feeder Field 4 4 2 3 2 4" xfId="15499" xr:uid="{00000000-0005-0000-0000-0000D0250000}"/>
    <cellStyle name="Feeder Field 4 4 2 3 3" xfId="15500" xr:uid="{00000000-0005-0000-0000-0000D1250000}"/>
    <cellStyle name="Feeder Field 4 4 2 3 4" xfId="15501" xr:uid="{00000000-0005-0000-0000-0000D2250000}"/>
    <cellStyle name="Feeder Field 4 4 2 30" xfId="1508" xr:uid="{00000000-0005-0000-0000-0000D3250000}"/>
    <cellStyle name="Feeder Field 4 4 2 30 2" xfId="15502" xr:uid="{00000000-0005-0000-0000-0000D4250000}"/>
    <cellStyle name="Feeder Field 4 4 2 30 2 2" xfId="15503" xr:uid="{00000000-0005-0000-0000-0000D5250000}"/>
    <cellStyle name="Feeder Field 4 4 2 30 2 3" xfId="15504" xr:uid="{00000000-0005-0000-0000-0000D6250000}"/>
    <cellStyle name="Feeder Field 4 4 2 30 2 4" xfId="15505" xr:uid="{00000000-0005-0000-0000-0000D7250000}"/>
    <cellStyle name="Feeder Field 4 4 2 30 3" xfId="15506" xr:uid="{00000000-0005-0000-0000-0000D8250000}"/>
    <cellStyle name="Feeder Field 4 4 2 30 4" xfId="15507" xr:uid="{00000000-0005-0000-0000-0000D9250000}"/>
    <cellStyle name="Feeder Field 4 4 2 31" xfId="1509" xr:uid="{00000000-0005-0000-0000-0000DA250000}"/>
    <cellStyle name="Feeder Field 4 4 2 31 2" xfId="15508" xr:uid="{00000000-0005-0000-0000-0000DB250000}"/>
    <cellStyle name="Feeder Field 4 4 2 31 2 2" xfId="15509" xr:uid="{00000000-0005-0000-0000-0000DC250000}"/>
    <cellStyle name="Feeder Field 4 4 2 31 2 3" xfId="15510" xr:uid="{00000000-0005-0000-0000-0000DD250000}"/>
    <cellStyle name="Feeder Field 4 4 2 31 2 4" xfId="15511" xr:uid="{00000000-0005-0000-0000-0000DE250000}"/>
    <cellStyle name="Feeder Field 4 4 2 31 3" xfId="15512" xr:uid="{00000000-0005-0000-0000-0000DF250000}"/>
    <cellStyle name="Feeder Field 4 4 2 31 4" xfId="15513" xr:uid="{00000000-0005-0000-0000-0000E0250000}"/>
    <cellStyle name="Feeder Field 4 4 2 32" xfId="1510" xr:uid="{00000000-0005-0000-0000-0000E1250000}"/>
    <cellStyle name="Feeder Field 4 4 2 32 2" xfId="15514" xr:uid="{00000000-0005-0000-0000-0000E2250000}"/>
    <cellStyle name="Feeder Field 4 4 2 32 2 2" xfId="15515" xr:uid="{00000000-0005-0000-0000-0000E3250000}"/>
    <cellStyle name="Feeder Field 4 4 2 32 2 3" xfId="15516" xr:uid="{00000000-0005-0000-0000-0000E4250000}"/>
    <cellStyle name="Feeder Field 4 4 2 32 2 4" xfId="15517" xr:uid="{00000000-0005-0000-0000-0000E5250000}"/>
    <cellStyle name="Feeder Field 4 4 2 32 3" xfId="15518" xr:uid="{00000000-0005-0000-0000-0000E6250000}"/>
    <cellStyle name="Feeder Field 4 4 2 32 4" xfId="15519" xr:uid="{00000000-0005-0000-0000-0000E7250000}"/>
    <cellStyle name="Feeder Field 4 4 2 33" xfId="1511" xr:uid="{00000000-0005-0000-0000-0000E8250000}"/>
    <cellStyle name="Feeder Field 4 4 2 33 2" xfId="15520" xr:uid="{00000000-0005-0000-0000-0000E9250000}"/>
    <cellStyle name="Feeder Field 4 4 2 33 2 2" xfId="15521" xr:uid="{00000000-0005-0000-0000-0000EA250000}"/>
    <cellStyle name="Feeder Field 4 4 2 33 2 3" xfId="15522" xr:uid="{00000000-0005-0000-0000-0000EB250000}"/>
    <cellStyle name="Feeder Field 4 4 2 33 2 4" xfId="15523" xr:uid="{00000000-0005-0000-0000-0000EC250000}"/>
    <cellStyle name="Feeder Field 4 4 2 33 3" xfId="15524" xr:uid="{00000000-0005-0000-0000-0000ED250000}"/>
    <cellStyle name="Feeder Field 4 4 2 33 4" xfId="15525" xr:uid="{00000000-0005-0000-0000-0000EE250000}"/>
    <cellStyle name="Feeder Field 4 4 2 34" xfId="1512" xr:uid="{00000000-0005-0000-0000-0000EF250000}"/>
    <cellStyle name="Feeder Field 4 4 2 34 2" xfId="15526" xr:uid="{00000000-0005-0000-0000-0000F0250000}"/>
    <cellStyle name="Feeder Field 4 4 2 34 2 2" xfId="15527" xr:uid="{00000000-0005-0000-0000-0000F1250000}"/>
    <cellStyle name="Feeder Field 4 4 2 34 2 3" xfId="15528" xr:uid="{00000000-0005-0000-0000-0000F2250000}"/>
    <cellStyle name="Feeder Field 4 4 2 34 2 4" xfId="15529" xr:uid="{00000000-0005-0000-0000-0000F3250000}"/>
    <cellStyle name="Feeder Field 4 4 2 34 3" xfId="15530" xr:uid="{00000000-0005-0000-0000-0000F4250000}"/>
    <cellStyle name="Feeder Field 4 4 2 34 4" xfId="15531" xr:uid="{00000000-0005-0000-0000-0000F5250000}"/>
    <cellStyle name="Feeder Field 4 4 2 35" xfId="1513" xr:uid="{00000000-0005-0000-0000-0000F6250000}"/>
    <cellStyle name="Feeder Field 4 4 2 35 2" xfId="15532" xr:uid="{00000000-0005-0000-0000-0000F7250000}"/>
    <cellStyle name="Feeder Field 4 4 2 35 2 2" xfId="15533" xr:uid="{00000000-0005-0000-0000-0000F8250000}"/>
    <cellStyle name="Feeder Field 4 4 2 35 2 3" xfId="15534" xr:uid="{00000000-0005-0000-0000-0000F9250000}"/>
    <cellStyle name="Feeder Field 4 4 2 35 2 4" xfId="15535" xr:uid="{00000000-0005-0000-0000-0000FA250000}"/>
    <cellStyle name="Feeder Field 4 4 2 35 3" xfId="15536" xr:uid="{00000000-0005-0000-0000-0000FB250000}"/>
    <cellStyle name="Feeder Field 4 4 2 35 4" xfId="15537" xr:uid="{00000000-0005-0000-0000-0000FC250000}"/>
    <cellStyle name="Feeder Field 4 4 2 36" xfId="1514" xr:uid="{00000000-0005-0000-0000-0000FD250000}"/>
    <cellStyle name="Feeder Field 4 4 2 36 2" xfId="15538" xr:uid="{00000000-0005-0000-0000-0000FE250000}"/>
    <cellStyle name="Feeder Field 4 4 2 36 2 2" xfId="15539" xr:uid="{00000000-0005-0000-0000-0000FF250000}"/>
    <cellStyle name="Feeder Field 4 4 2 36 2 3" xfId="15540" xr:uid="{00000000-0005-0000-0000-000000260000}"/>
    <cellStyle name="Feeder Field 4 4 2 36 2 4" xfId="15541" xr:uid="{00000000-0005-0000-0000-000001260000}"/>
    <cellStyle name="Feeder Field 4 4 2 36 3" xfId="15542" xr:uid="{00000000-0005-0000-0000-000002260000}"/>
    <cellStyle name="Feeder Field 4 4 2 36 4" xfId="15543" xr:uid="{00000000-0005-0000-0000-000003260000}"/>
    <cellStyle name="Feeder Field 4 4 2 37" xfId="1515" xr:uid="{00000000-0005-0000-0000-000004260000}"/>
    <cellStyle name="Feeder Field 4 4 2 37 2" xfId="15544" xr:uid="{00000000-0005-0000-0000-000005260000}"/>
    <cellStyle name="Feeder Field 4 4 2 37 2 2" xfId="15545" xr:uid="{00000000-0005-0000-0000-000006260000}"/>
    <cellStyle name="Feeder Field 4 4 2 37 2 3" xfId="15546" xr:uid="{00000000-0005-0000-0000-000007260000}"/>
    <cellStyle name="Feeder Field 4 4 2 37 2 4" xfId="15547" xr:uid="{00000000-0005-0000-0000-000008260000}"/>
    <cellStyle name="Feeder Field 4 4 2 37 3" xfId="15548" xr:uid="{00000000-0005-0000-0000-000009260000}"/>
    <cellStyle name="Feeder Field 4 4 2 37 4" xfId="15549" xr:uid="{00000000-0005-0000-0000-00000A260000}"/>
    <cellStyle name="Feeder Field 4 4 2 38" xfId="1516" xr:uid="{00000000-0005-0000-0000-00000B260000}"/>
    <cellStyle name="Feeder Field 4 4 2 38 2" xfId="15550" xr:uid="{00000000-0005-0000-0000-00000C260000}"/>
    <cellStyle name="Feeder Field 4 4 2 38 2 2" xfId="15551" xr:uid="{00000000-0005-0000-0000-00000D260000}"/>
    <cellStyle name="Feeder Field 4 4 2 38 2 3" xfId="15552" xr:uid="{00000000-0005-0000-0000-00000E260000}"/>
    <cellStyle name="Feeder Field 4 4 2 38 2 4" xfId="15553" xr:uid="{00000000-0005-0000-0000-00000F260000}"/>
    <cellStyle name="Feeder Field 4 4 2 38 3" xfId="15554" xr:uid="{00000000-0005-0000-0000-000010260000}"/>
    <cellStyle name="Feeder Field 4 4 2 38 4" xfId="15555" xr:uid="{00000000-0005-0000-0000-000011260000}"/>
    <cellStyle name="Feeder Field 4 4 2 39" xfId="1517" xr:uid="{00000000-0005-0000-0000-000012260000}"/>
    <cellStyle name="Feeder Field 4 4 2 39 2" xfId="15556" xr:uid="{00000000-0005-0000-0000-000013260000}"/>
    <cellStyle name="Feeder Field 4 4 2 39 2 2" xfId="15557" xr:uid="{00000000-0005-0000-0000-000014260000}"/>
    <cellStyle name="Feeder Field 4 4 2 39 2 3" xfId="15558" xr:uid="{00000000-0005-0000-0000-000015260000}"/>
    <cellStyle name="Feeder Field 4 4 2 39 2 4" xfId="15559" xr:uid="{00000000-0005-0000-0000-000016260000}"/>
    <cellStyle name="Feeder Field 4 4 2 39 3" xfId="15560" xr:uid="{00000000-0005-0000-0000-000017260000}"/>
    <cellStyle name="Feeder Field 4 4 2 39 4" xfId="15561" xr:uid="{00000000-0005-0000-0000-000018260000}"/>
    <cellStyle name="Feeder Field 4 4 2 4" xfId="1518" xr:uid="{00000000-0005-0000-0000-000019260000}"/>
    <cellStyle name="Feeder Field 4 4 2 4 2" xfId="15562" xr:uid="{00000000-0005-0000-0000-00001A260000}"/>
    <cellStyle name="Feeder Field 4 4 2 4 2 2" xfId="15563" xr:uid="{00000000-0005-0000-0000-00001B260000}"/>
    <cellStyle name="Feeder Field 4 4 2 4 2 3" xfId="15564" xr:uid="{00000000-0005-0000-0000-00001C260000}"/>
    <cellStyle name="Feeder Field 4 4 2 4 2 4" xfId="15565" xr:uid="{00000000-0005-0000-0000-00001D260000}"/>
    <cellStyle name="Feeder Field 4 4 2 4 3" xfId="15566" xr:uid="{00000000-0005-0000-0000-00001E260000}"/>
    <cellStyle name="Feeder Field 4 4 2 4 4" xfId="15567" xr:uid="{00000000-0005-0000-0000-00001F260000}"/>
    <cellStyle name="Feeder Field 4 4 2 40" xfId="1519" xr:uid="{00000000-0005-0000-0000-000020260000}"/>
    <cellStyle name="Feeder Field 4 4 2 40 2" xfId="15568" xr:uid="{00000000-0005-0000-0000-000021260000}"/>
    <cellStyle name="Feeder Field 4 4 2 40 2 2" xfId="15569" xr:uid="{00000000-0005-0000-0000-000022260000}"/>
    <cellStyle name="Feeder Field 4 4 2 40 2 3" xfId="15570" xr:uid="{00000000-0005-0000-0000-000023260000}"/>
    <cellStyle name="Feeder Field 4 4 2 40 2 4" xfId="15571" xr:uid="{00000000-0005-0000-0000-000024260000}"/>
    <cellStyle name="Feeder Field 4 4 2 40 3" xfId="15572" xr:uid="{00000000-0005-0000-0000-000025260000}"/>
    <cellStyle name="Feeder Field 4 4 2 40 4" xfId="15573" xr:uid="{00000000-0005-0000-0000-000026260000}"/>
    <cellStyle name="Feeder Field 4 4 2 41" xfId="1520" xr:uid="{00000000-0005-0000-0000-000027260000}"/>
    <cellStyle name="Feeder Field 4 4 2 41 2" xfId="15574" xr:uid="{00000000-0005-0000-0000-000028260000}"/>
    <cellStyle name="Feeder Field 4 4 2 41 2 2" xfId="15575" xr:uid="{00000000-0005-0000-0000-000029260000}"/>
    <cellStyle name="Feeder Field 4 4 2 41 2 3" xfId="15576" xr:uid="{00000000-0005-0000-0000-00002A260000}"/>
    <cellStyle name="Feeder Field 4 4 2 41 2 4" xfId="15577" xr:uid="{00000000-0005-0000-0000-00002B260000}"/>
    <cellStyle name="Feeder Field 4 4 2 41 3" xfId="15578" xr:uid="{00000000-0005-0000-0000-00002C260000}"/>
    <cellStyle name="Feeder Field 4 4 2 41 4" xfId="15579" xr:uid="{00000000-0005-0000-0000-00002D260000}"/>
    <cellStyle name="Feeder Field 4 4 2 42" xfId="1521" xr:uid="{00000000-0005-0000-0000-00002E260000}"/>
    <cellStyle name="Feeder Field 4 4 2 42 2" xfId="15580" xr:uid="{00000000-0005-0000-0000-00002F260000}"/>
    <cellStyle name="Feeder Field 4 4 2 42 2 2" xfId="15581" xr:uid="{00000000-0005-0000-0000-000030260000}"/>
    <cellStyle name="Feeder Field 4 4 2 42 2 3" xfId="15582" xr:uid="{00000000-0005-0000-0000-000031260000}"/>
    <cellStyle name="Feeder Field 4 4 2 42 2 4" xfId="15583" xr:uid="{00000000-0005-0000-0000-000032260000}"/>
    <cellStyle name="Feeder Field 4 4 2 42 3" xfId="15584" xr:uid="{00000000-0005-0000-0000-000033260000}"/>
    <cellStyle name="Feeder Field 4 4 2 42 4" xfId="15585" xr:uid="{00000000-0005-0000-0000-000034260000}"/>
    <cellStyle name="Feeder Field 4 4 2 43" xfId="1522" xr:uid="{00000000-0005-0000-0000-000035260000}"/>
    <cellStyle name="Feeder Field 4 4 2 43 2" xfId="15586" xr:uid="{00000000-0005-0000-0000-000036260000}"/>
    <cellStyle name="Feeder Field 4 4 2 43 2 2" xfId="15587" xr:uid="{00000000-0005-0000-0000-000037260000}"/>
    <cellStyle name="Feeder Field 4 4 2 43 2 3" xfId="15588" xr:uid="{00000000-0005-0000-0000-000038260000}"/>
    <cellStyle name="Feeder Field 4 4 2 43 2 4" xfId="15589" xr:uid="{00000000-0005-0000-0000-000039260000}"/>
    <cellStyle name="Feeder Field 4 4 2 43 3" xfId="15590" xr:uid="{00000000-0005-0000-0000-00003A260000}"/>
    <cellStyle name="Feeder Field 4 4 2 43 4" xfId="15591" xr:uid="{00000000-0005-0000-0000-00003B260000}"/>
    <cellStyle name="Feeder Field 4 4 2 44" xfId="1523" xr:uid="{00000000-0005-0000-0000-00003C260000}"/>
    <cellStyle name="Feeder Field 4 4 2 44 2" xfId="15592" xr:uid="{00000000-0005-0000-0000-00003D260000}"/>
    <cellStyle name="Feeder Field 4 4 2 44 2 2" xfId="15593" xr:uid="{00000000-0005-0000-0000-00003E260000}"/>
    <cellStyle name="Feeder Field 4 4 2 44 2 3" xfId="15594" xr:uid="{00000000-0005-0000-0000-00003F260000}"/>
    <cellStyle name="Feeder Field 4 4 2 44 2 4" xfId="15595" xr:uid="{00000000-0005-0000-0000-000040260000}"/>
    <cellStyle name="Feeder Field 4 4 2 44 3" xfId="15596" xr:uid="{00000000-0005-0000-0000-000041260000}"/>
    <cellStyle name="Feeder Field 4 4 2 44 4" xfId="15597" xr:uid="{00000000-0005-0000-0000-000042260000}"/>
    <cellStyle name="Feeder Field 4 4 2 45" xfId="15598" xr:uid="{00000000-0005-0000-0000-000043260000}"/>
    <cellStyle name="Feeder Field 4 4 2 45 2" xfId="15599" xr:uid="{00000000-0005-0000-0000-000044260000}"/>
    <cellStyle name="Feeder Field 4 4 2 45 3" xfId="15600" xr:uid="{00000000-0005-0000-0000-000045260000}"/>
    <cellStyle name="Feeder Field 4 4 2 45 4" xfId="15601" xr:uid="{00000000-0005-0000-0000-000046260000}"/>
    <cellStyle name="Feeder Field 4 4 2 46" xfId="15602" xr:uid="{00000000-0005-0000-0000-000047260000}"/>
    <cellStyle name="Feeder Field 4 4 2 46 2" xfId="15603" xr:uid="{00000000-0005-0000-0000-000048260000}"/>
    <cellStyle name="Feeder Field 4 4 2 46 3" xfId="15604" xr:uid="{00000000-0005-0000-0000-000049260000}"/>
    <cellStyle name="Feeder Field 4 4 2 46 4" xfId="15605" xr:uid="{00000000-0005-0000-0000-00004A260000}"/>
    <cellStyle name="Feeder Field 4 4 2 47" xfId="15606" xr:uid="{00000000-0005-0000-0000-00004B260000}"/>
    <cellStyle name="Feeder Field 4 4 2 5" xfId="1524" xr:uid="{00000000-0005-0000-0000-00004C260000}"/>
    <cellStyle name="Feeder Field 4 4 2 5 2" xfId="15607" xr:uid="{00000000-0005-0000-0000-00004D260000}"/>
    <cellStyle name="Feeder Field 4 4 2 5 2 2" xfId="15608" xr:uid="{00000000-0005-0000-0000-00004E260000}"/>
    <cellStyle name="Feeder Field 4 4 2 5 2 3" xfId="15609" xr:uid="{00000000-0005-0000-0000-00004F260000}"/>
    <cellStyle name="Feeder Field 4 4 2 5 2 4" xfId="15610" xr:uid="{00000000-0005-0000-0000-000050260000}"/>
    <cellStyle name="Feeder Field 4 4 2 5 3" xfId="15611" xr:uid="{00000000-0005-0000-0000-000051260000}"/>
    <cellStyle name="Feeder Field 4 4 2 5 4" xfId="15612" xr:uid="{00000000-0005-0000-0000-000052260000}"/>
    <cellStyle name="Feeder Field 4 4 2 6" xfId="1525" xr:uid="{00000000-0005-0000-0000-000053260000}"/>
    <cellStyle name="Feeder Field 4 4 2 6 2" xfId="15613" xr:uid="{00000000-0005-0000-0000-000054260000}"/>
    <cellStyle name="Feeder Field 4 4 2 6 2 2" xfId="15614" xr:uid="{00000000-0005-0000-0000-000055260000}"/>
    <cellStyle name="Feeder Field 4 4 2 6 2 3" xfId="15615" xr:uid="{00000000-0005-0000-0000-000056260000}"/>
    <cellStyle name="Feeder Field 4 4 2 6 2 4" xfId="15616" xr:uid="{00000000-0005-0000-0000-000057260000}"/>
    <cellStyle name="Feeder Field 4 4 2 6 3" xfId="15617" xr:uid="{00000000-0005-0000-0000-000058260000}"/>
    <cellStyle name="Feeder Field 4 4 2 6 4" xfId="15618" xr:uid="{00000000-0005-0000-0000-000059260000}"/>
    <cellStyle name="Feeder Field 4 4 2 7" xfId="1526" xr:uid="{00000000-0005-0000-0000-00005A260000}"/>
    <cellStyle name="Feeder Field 4 4 2 7 2" xfId="15619" xr:uid="{00000000-0005-0000-0000-00005B260000}"/>
    <cellStyle name="Feeder Field 4 4 2 7 2 2" xfId="15620" xr:uid="{00000000-0005-0000-0000-00005C260000}"/>
    <cellStyle name="Feeder Field 4 4 2 7 2 3" xfId="15621" xr:uid="{00000000-0005-0000-0000-00005D260000}"/>
    <cellStyle name="Feeder Field 4 4 2 7 2 4" xfId="15622" xr:uid="{00000000-0005-0000-0000-00005E260000}"/>
    <cellStyle name="Feeder Field 4 4 2 7 3" xfId="15623" xr:uid="{00000000-0005-0000-0000-00005F260000}"/>
    <cellStyle name="Feeder Field 4 4 2 7 4" xfId="15624" xr:uid="{00000000-0005-0000-0000-000060260000}"/>
    <cellStyle name="Feeder Field 4 4 2 8" xfId="1527" xr:uid="{00000000-0005-0000-0000-000061260000}"/>
    <cellStyle name="Feeder Field 4 4 2 8 2" xfId="15625" xr:uid="{00000000-0005-0000-0000-000062260000}"/>
    <cellStyle name="Feeder Field 4 4 2 8 2 2" xfId="15626" xr:uid="{00000000-0005-0000-0000-000063260000}"/>
    <cellStyle name="Feeder Field 4 4 2 8 2 3" xfId="15627" xr:uid="{00000000-0005-0000-0000-000064260000}"/>
    <cellStyle name="Feeder Field 4 4 2 8 2 4" xfId="15628" xr:uid="{00000000-0005-0000-0000-000065260000}"/>
    <cellStyle name="Feeder Field 4 4 2 8 3" xfId="15629" xr:uid="{00000000-0005-0000-0000-000066260000}"/>
    <cellStyle name="Feeder Field 4 4 2 8 4" xfId="15630" xr:uid="{00000000-0005-0000-0000-000067260000}"/>
    <cellStyle name="Feeder Field 4 4 2 9" xfId="1528" xr:uid="{00000000-0005-0000-0000-000068260000}"/>
    <cellStyle name="Feeder Field 4 4 2 9 2" xfId="15631" xr:uid="{00000000-0005-0000-0000-000069260000}"/>
    <cellStyle name="Feeder Field 4 4 2 9 2 2" xfId="15632" xr:uid="{00000000-0005-0000-0000-00006A260000}"/>
    <cellStyle name="Feeder Field 4 4 2 9 2 3" xfId="15633" xr:uid="{00000000-0005-0000-0000-00006B260000}"/>
    <cellStyle name="Feeder Field 4 4 2 9 2 4" xfId="15634" xr:uid="{00000000-0005-0000-0000-00006C260000}"/>
    <cellStyle name="Feeder Field 4 4 2 9 3" xfId="15635" xr:uid="{00000000-0005-0000-0000-00006D260000}"/>
    <cellStyle name="Feeder Field 4 4 2 9 4" xfId="15636" xr:uid="{00000000-0005-0000-0000-00006E260000}"/>
    <cellStyle name="Feeder Field 4 4 20" xfId="1529" xr:uid="{00000000-0005-0000-0000-00006F260000}"/>
    <cellStyle name="Feeder Field 4 4 20 2" xfId="15637" xr:uid="{00000000-0005-0000-0000-000070260000}"/>
    <cellStyle name="Feeder Field 4 4 20 2 2" xfId="15638" xr:uid="{00000000-0005-0000-0000-000071260000}"/>
    <cellStyle name="Feeder Field 4 4 20 2 3" xfId="15639" xr:uid="{00000000-0005-0000-0000-000072260000}"/>
    <cellStyle name="Feeder Field 4 4 20 2 4" xfId="15640" xr:uid="{00000000-0005-0000-0000-000073260000}"/>
    <cellStyle name="Feeder Field 4 4 20 3" xfId="15641" xr:uid="{00000000-0005-0000-0000-000074260000}"/>
    <cellStyle name="Feeder Field 4 4 20 4" xfId="15642" xr:uid="{00000000-0005-0000-0000-000075260000}"/>
    <cellStyle name="Feeder Field 4 4 21" xfId="1530" xr:uid="{00000000-0005-0000-0000-000076260000}"/>
    <cellStyle name="Feeder Field 4 4 21 2" xfId="15643" xr:uid="{00000000-0005-0000-0000-000077260000}"/>
    <cellStyle name="Feeder Field 4 4 21 2 2" xfId="15644" xr:uid="{00000000-0005-0000-0000-000078260000}"/>
    <cellStyle name="Feeder Field 4 4 21 2 3" xfId="15645" xr:uid="{00000000-0005-0000-0000-000079260000}"/>
    <cellStyle name="Feeder Field 4 4 21 2 4" xfId="15646" xr:uid="{00000000-0005-0000-0000-00007A260000}"/>
    <cellStyle name="Feeder Field 4 4 21 3" xfId="15647" xr:uid="{00000000-0005-0000-0000-00007B260000}"/>
    <cellStyle name="Feeder Field 4 4 21 4" xfId="15648" xr:uid="{00000000-0005-0000-0000-00007C260000}"/>
    <cellStyle name="Feeder Field 4 4 22" xfId="1531" xr:uid="{00000000-0005-0000-0000-00007D260000}"/>
    <cellStyle name="Feeder Field 4 4 22 2" xfId="15649" xr:uid="{00000000-0005-0000-0000-00007E260000}"/>
    <cellStyle name="Feeder Field 4 4 22 2 2" xfId="15650" xr:uid="{00000000-0005-0000-0000-00007F260000}"/>
    <cellStyle name="Feeder Field 4 4 22 2 3" xfId="15651" xr:uid="{00000000-0005-0000-0000-000080260000}"/>
    <cellStyle name="Feeder Field 4 4 22 2 4" xfId="15652" xr:uid="{00000000-0005-0000-0000-000081260000}"/>
    <cellStyle name="Feeder Field 4 4 22 3" xfId="15653" xr:uid="{00000000-0005-0000-0000-000082260000}"/>
    <cellStyle name="Feeder Field 4 4 22 4" xfId="15654" xr:uid="{00000000-0005-0000-0000-000083260000}"/>
    <cellStyle name="Feeder Field 4 4 23" xfId="1532" xr:uid="{00000000-0005-0000-0000-000084260000}"/>
    <cellStyle name="Feeder Field 4 4 23 2" xfId="15655" xr:uid="{00000000-0005-0000-0000-000085260000}"/>
    <cellStyle name="Feeder Field 4 4 23 2 2" xfId="15656" xr:uid="{00000000-0005-0000-0000-000086260000}"/>
    <cellStyle name="Feeder Field 4 4 23 2 3" xfId="15657" xr:uid="{00000000-0005-0000-0000-000087260000}"/>
    <cellStyle name="Feeder Field 4 4 23 2 4" xfId="15658" xr:uid="{00000000-0005-0000-0000-000088260000}"/>
    <cellStyle name="Feeder Field 4 4 23 3" xfId="15659" xr:uid="{00000000-0005-0000-0000-000089260000}"/>
    <cellStyle name="Feeder Field 4 4 23 4" xfId="15660" xr:uid="{00000000-0005-0000-0000-00008A260000}"/>
    <cellStyle name="Feeder Field 4 4 24" xfId="1533" xr:uid="{00000000-0005-0000-0000-00008B260000}"/>
    <cellStyle name="Feeder Field 4 4 24 2" xfId="15661" xr:uid="{00000000-0005-0000-0000-00008C260000}"/>
    <cellStyle name="Feeder Field 4 4 24 2 2" xfId="15662" xr:uid="{00000000-0005-0000-0000-00008D260000}"/>
    <cellStyle name="Feeder Field 4 4 24 2 3" xfId="15663" xr:uid="{00000000-0005-0000-0000-00008E260000}"/>
    <cellStyle name="Feeder Field 4 4 24 2 4" xfId="15664" xr:uid="{00000000-0005-0000-0000-00008F260000}"/>
    <cellStyle name="Feeder Field 4 4 24 3" xfId="15665" xr:uid="{00000000-0005-0000-0000-000090260000}"/>
    <cellStyle name="Feeder Field 4 4 24 4" xfId="15666" xr:uid="{00000000-0005-0000-0000-000091260000}"/>
    <cellStyle name="Feeder Field 4 4 25" xfId="1534" xr:uid="{00000000-0005-0000-0000-000092260000}"/>
    <cellStyle name="Feeder Field 4 4 25 2" xfId="15667" xr:uid="{00000000-0005-0000-0000-000093260000}"/>
    <cellStyle name="Feeder Field 4 4 25 2 2" xfId="15668" xr:uid="{00000000-0005-0000-0000-000094260000}"/>
    <cellStyle name="Feeder Field 4 4 25 2 3" xfId="15669" xr:uid="{00000000-0005-0000-0000-000095260000}"/>
    <cellStyle name="Feeder Field 4 4 25 2 4" xfId="15670" xr:uid="{00000000-0005-0000-0000-000096260000}"/>
    <cellStyle name="Feeder Field 4 4 25 3" xfId="15671" xr:uid="{00000000-0005-0000-0000-000097260000}"/>
    <cellStyle name="Feeder Field 4 4 25 4" xfId="15672" xr:uid="{00000000-0005-0000-0000-000098260000}"/>
    <cellStyle name="Feeder Field 4 4 26" xfId="1535" xr:uid="{00000000-0005-0000-0000-000099260000}"/>
    <cellStyle name="Feeder Field 4 4 26 2" xfId="15673" xr:uid="{00000000-0005-0000-0000-00009A260000}"/>
    <cellStyle name="Feeder Field 4 4 26 2 2" xfId="15674" xr:uid="{00000000-0005-0000-0000-00009B260000}"/>
    <cellStyle name="Feeder Field 4 4 26 2 3" xfId="15675" xr:uid="{00000000-0005-0000-0000-00009C260000}"/>
    <cellStyle name="Feeder Field 4 4 26 2 4" xfId="15676" xr:uid="{00000000-0005-0000-0000-00009D260000}"/>
    <cellStyle name="Feeder Field 4 4 26 3" xfId="15677" xr:uid="{00000000-0005-0000-0000-00009E260000}"/>
    <cellStyle name="Feeder Field 4 4 26 4" xfId="15678" xr:uid="{00000000-0005-0000-0000-00009F260000}"/>
    <cellStyle name="Feeder Field 4 4 27" xfId="1536" xr:uid="{00000000-0005-0000-0000-0000A0260000}"/>
    <cellStyle name="Feeder Field 4 4 27 2" xfId="15679" xr:uid="{00000000-0005-0000-0000-0000A1260000}"/>
    <cellStyle name="Feeder Field 4 4 27 2 2" xfId="15680" xr:uid="{00000000-0005-0000-0000-0000A2260000}"/>
    <cellStyle name="Feeder Field 4 4 27 2 3" xfId="15681" xr:uid="{00000000-0005-0000-0000-0000A3260000}"/>
    <cellStyle name="Feeder Field 4 4 27 2 4" xfId="15682" xr:uid="{00000000-0005-0000-0000-0000A4260000}"/>
    <cellStyle name="Feeder Field 4 4 27 3" xfId="15683" xr:uid="{00000000-0005-0000-0000-0000A5260000}"/>
    <cellStyle name="Feeder Field 4 4 27 4" xfId="15684" xr:uid="{00000000-0005-0000-0000-0000A6260000}"/>
    <cellStyle name="Feeder Field 4 4 28" xfId="1537" xr:uid="{00000000-0005-0000-0000-0000A7260000}"/>
    <cellStyle name="Feeder Field 4 4 28 2" xfId="15685" xr:uid="{00000000-0005-0000-0000-0000A8260000}"/>
    <cellStyle name="Feeder Field 4 4 28 2 2" xfId="15686" xr:uid="{00000000-0005-0000-0000-0000A9260000}"/>
    <cellStyle name="Feeder Field 4 4 28 2 3" xfId="15687" xr:uid="{00000000-0005-0000-0000-0000AA260000}"/>
    <cellStyle name="Feeder Field 4 4 28 2 4" xfId="15688" xr:uid="{00000000-0005-0000-0000-0000AB260000}"/>
    <cellStyle name="Feeder Field 4 4 28 3" xfId="15689" xr:uid="{00000000-0005-0000-0000-0000AC260000}"/>
    <cellStyle name="Feeder Field 4 4 28 4" xfId="15690" xr:uid="{00000000-0005-0000-0000-0000AD260000}"/>
    <cellStyle name="Feeder Field 4 4 29" xfId="1538" xr:uid="{00000000-0005-0000-0000-0000AE260000}"/>
    <cellStyle name="Feeder Field 4 4 29 2" xfId="15691" xr:uid="{00000000-0005-0000-0000-0000AF260000}"/>
    <cellStyle name="Feeder Field 4 4 29 2 2" xfId="15692" xr:uid="{00000000-0005-0000-0000-0000B0260000}"/>
    <cellStyle name="Feeder Field 4 4 29 2 3" xfId="15693" xr:uid="{00000000-0005-0000-0000-0000B1260000}"/>
    <cellStyle name="Feeder Field 4 4 29 2 4" xfId="15694" xr:uid="{00000000-0005-0000-0000-0000B2260000}"/>
    <cellStyle name="Feeder Field 4 4 29 3" xfId="15695" xr:uid="{00000000-0005-0000-0000-0000B3260000}"/>
    <cellStyle name="Feeder Field 4 4 29 4" xfId="15696" xr:uid="{00000000-0005-0000-0000-0000B4260000}"/>
    <cellStyle name="Feeder Field 4 4 3" xfId="1539" xr:uid="{00000000-0005-0000-0000-0000B5260000}"/>
    <cellStyle name="Feeder Field 4 4 3 2" xfId="15697" xr:uid="{00000000-0005-0000-0000-0000B6260000}"/>
    <cellStyle name="Feeder Field 4 4 3 2 2" xfId="15698" xr:uid="{00000000-0005-0000-0000-0000B7260000}"/>
    <cellStyle name="Feeder Field 4 4 3 2 3" xfId="15699" xr:uid="{00000000-0005-0000-0000-0000B8260000}"/>
    <cellStyle name="Feeder Field 4 4 3 2 4" xfId="15700" xr:uid="{00000000-0005-0000-0000-0000B9260000}"/>
    <cellStyle name="Feeder Field 4 4 3 3" xfId="15701" xr:uid="{00000000-0005-0000-0000-0000BA260000}"/>
    <cellStyle name="Feeder Field 4 4 3 4" xfId="15702" xr:uid="{00000000-0005-0000-0000-0000BB260000}"/>
    <cellStyle name="Feeder Field 4 4 30" xfId="1540" xr:uid="{00000000-0005-0000-0000-0000BC260000}"/>
    <cellStyle name="Feeder Field 4 4 30 2" xfId="15703" xr:uid="{00000000-0005-0000-0000-0000BD260000}"/>
    <cellStyle name="Feeder Field 4 4 30 2 2" xfId="15704" xr:uid="{00000000-0005-0000-0000-0000BE260000}"/>
    <cellStyle name="Feeder Field 4 4 30 2 3" xfId="15705" xr:uid="{00000000-0005-0000-0000-0000BF260000}"/>
    <cellStyle name="Feeder Field 4 4 30 2 4" xfId="15706" xr:uid="{00000000-0005-0000-0000-0000C0260000}"/>
    <cellStyle name="Feeder Field 4 4 30 3" xfId="15707" xr:uid="{00000000-0005-0000-0000-0000C1260000}"/>
    <cellStyle name="Feeder Field 4 4 30 4" xfId="15708" xr:uid="{00000000-0005-0000-0000-0000C2260000}"/>
    <cellStyle name="Feeder Field 4 4 31" xfId="1541" xr:uid="{00000000-0005-0000-0000-0000C3260000}"/>
    <cellStyle name="Feeder Field 4 4 31 2" xfId="15709" xr:uid="{00000000-0005-0000-0000-0000C4260000}"/>
    <cellStyle name="Feeder Field 4 4 31 2 2" xfId="15710" xr:uid="{00000000-0005-0000-0000-0000C5260000}"/>
    <cellStyle name="Feeder Field 4 4 31 2 3" xfId="15711" xr:uid="{00000000-0005-0000-0000-0000C6260000}"/>
    <cellStyle name="Feeder Field 4 4 31 2 4" xfId="15712" xr:uid="{00000000-0005-0000-0000-0000C7260000}"/>
    <cellStyle name="Feeder Field 4 4 31 3" xfId="15713" xr:uid="{00000000-0005-0000-0000-0000C8260000}"/>
    <cellStyle name="Feeder Field 4 4 31 4" xfId="15714" xr:uid="{00000000-0005-0000-0000-0000C9260000}"/>
    <cellStyle name="Feeder Field 4 4 32" xfId="1542" xr:uid="{00000000-0005-0000-0000-0000CA260000}"/>
    <cellStyle name="Feeder Field 4 4 32 2" xfId="15715" xr:uid="{00000000-0005-0000-0000-0000CB260000}"/>
    <cellStyle name="Feeder Field 4 4 32 2 2" xfId="15716" xr:uid="{00000000-0005-0000-0000-0000CC260000}"/>
    <cellStyle name="Feeder Field 4 4 32 2 3" xfId="15717" xr:uid="{00000000-0005-0000-0000-0000CD260000}"/>
    <cellStyle name="Feeder Field 4 4 32 2 4" xfId="15718" xr:uid="{00000000-0005-0000-0000-0000CE260000}"/>
    <cellStyle name="Feeder Field 4 4 32 3" xfId="15719" xr:uid="{00000000-0005-0000-0000-0000CF260000}"/>
    <cellStyle name="Feeder Field 4 4 32 4" xfId="15720" xr:uid="{00000000-0005-0000-0000-0000D0260000}"/>
    <cellStyle name="Feeder Field 4 4 33" xfId="1543" xr:uid="{00000000-0005-0000-0000-0000D1260000}"/>
    <cellStyle name="Feeder Field 4 4 33 2" xfId="15721" xr:uid="{00000000-0005-0000-0000-0000D2260000}"/>
    <cellStyle name="Feeder Field 4 4 33 2 2" xfId="15722" xr:uid="{00000000-0005-0000-0000-0000D3260000}"/>
    <cellStyle name="Feeder Field 4 4 33 2 3" xfId="15723" xr:uid="{00000000-0005-0000-0000-0000D4260000}"/>
    <cellStyle name="Feeder Field 4 4 33 2 4" xfId="15724" xr:uid="{00000000-0005-0000-0000-0000D5260000}"/>
    <cellStyle name="Feeder Field 4 4 33 3" xfId="15725" xr:uid="{00000000-0005-0000-0000-0000D6260000}"/>
    <cellStyle name="Feeder Field 4 4 33 4" xfId="15726" xr:uid="{00000000-0005-0000-0000-0000D7260000}"/>
    <cellStyle name="Feeder Field 4 4 34" xfId="1544" xr:uid="{00000000-0005-0000-0000-0000D8260000}"/>
    <cellStyle name="Feeder Field 4 4 34 2" xfId="15727" xr:uid="{00000000-0005-0000-0000-0000D9260000}"/>
    <cellStyle name="Feeder Field 4 4 34 2 2" xfId="15728" xr:uid="{00000000-0005-0000-0000-0000DA260000}"/>
    <cellStyle name="Feeder Field 4 4 34 2 3" xfId="15729" xr:uid="{00000000-0005-0000-0000-0000DB260000}"/>
    <cellStyle name="Feeder Field 4 4 34 2 4" xfId="15730" xr:uid="{00000000-0005-0000-0000-0000DC260000}"/>
    <cellStyle name="Feeder Field 4 4 34 3" xfId="15731" xr:uid="{00000000-0005-0000-0000-0000DD260000}"/>
    <cellStyle name="Feeder Field 4 4 34 4" xfId="15732" xr:uid="{00000000-0005-0000-0000-0000DE260000}"/>
    <cellStyle name="Feeder Field 4 4 35" xfId="1545" xr:uid="{00000000-0005-0000-0000-0000DF260000}"/>
    <cellStyle name="Feeder Field 4 4 35 2" xfId="15733" xr:uid="{00000000-0005-0000-0000-0000E0260000}"/>
    <cellStyle name="Feeder Field 4 4 35 2 2" xfId="15734" xr:uid="{00000000-0005-0000-0000-0000E1260000}"/>
    <cellStyle name="Feeder Field 4 4 35 2 3" xfId="15735" xr:uid="{00000000-0005-0000-0000-0000E2260000}"/>
    <cellStyle name="Feeder Field 4 4 35 2 4" xfId="15736" xr:uid="{00000000-0005-0000-0000-0000E3260000}"/>
    <cellStyle name="Feeder Field 4 4 35 3" xfId="15737" xr:uid="{00000000-0005-0000-0000-0000E4260000}"/>
    <cellStyle name="Feeder Field 4 4 35 4" xfId="15738" xr:uid="{00000000-0005-0000-0000-0000E5260000}"/>
    <cellStyle name="Feeder Field 4 4 36" xfId="1546" xr:uid="{00000000-0005-0000-0000-0000E6260000}"/>
    <cellStyle name="Feeder Field 4 4 36 2" xfId="15739" xr:uid="{00000000-0005-0000-0000-0000E7260000}"/>
    <cellStyle name="Feeder Field 4 4 36 2 2" xfId="15740" xr:uid="{00000000-0005-0000-0000-0000E8260000}"/>
    <cellStyle name="Feeder Field 4 4 36 2 3" xfId="15741" xr:uid="{00000000-0005-0000-0000-0000E9260000}"/>
    <cellStyle name="Feeder Field 4 4 36 2 4" xfId="15742" xr:uid="{00000000-0005-0000-0000-0000EA260000}"/>
    <cellStyle name="Feeder Field 4 4 36 3" xfId="15743" xr:uid="{00000000-0005-0000-0000-0000EB260000}"/>
    <cellStyle name="Feeder Field 4 4 36 4" xfId="15744" xr:uid="{00000000-0005-0000-0000-0000EC260000}"/>
    <cellStyle name="Feeder Field 4 4 37" xfId="1547" xr:uid="{00000000-0005-0000-0000-0000ED260000}"/>
    <cellStyle name="Feeder Field 4 4 37 2" xfId="15745" xr:uid="{00000000-0005-0000-0000-0000EE260000}"/>
    <cellStyle name="Feeder Field 4 4 37 2 2" xfId="15746" xr:uid="{00000000-0005-0000-0000-0000EF260000}"/>
    <cellStyle name="Feeder Field 4 4 37 2 3" xfId="15747" xr:uid="{00000000-0005-0000-0000-0000F0260000}"/>
    <cellStyle name="Feeder Field 4 4 37 2 4" xfId="15748" xr:uid="{00000000-0005-0000-0000-0000F1260000}"/>
    <cellStyle name="Feeder Field 4 4 37 3" xfId="15749" xr:uid="{00000000-0005-0000-0000-0000F2260000}"/>
    <cellStyle name="Feeder Field 4 4 37 4" xfId="15750" xr:uid="{00000000-0005-0000-0000-0000F3260000}"/>
    <cellStyle name="Feeder Field 4 4 38" xfId="1548" xr:uid="{00000000-0005-0000-0000-0000F4260000}"/>
    <cellStyle name="Feeder Field 4 4 38 2" xfId="15751" xr:uid="{00000000-0005-0000-0000-0000F5260000}"/>
    <cellStyle name="Feeder Field 4 4 38 2 2" xfId="15752" xr:uid="{00000000-0005-0000-0000-0000F6260000}"/>
    <cellStyle name="Feeder Field 4 4 38 2 3" xfId="15753" xr:uid="{00000000-0005-0000-0000-0000F7260000}"/>
    <cellStyle name="Feeder Field 4 4 38 2 4" xfId="15754" xr:uid="{00000000-0005-0000-0000-0000F8260000}"/>
    <cellStyle name="Feeder Field 4 4 38 3" xfId="15755" xr:uid="{00000000-0005-0000-0000-0000F9260000}"/>
    <cellStyle name="Feeder Field 4 4 38 4" xfId="15756" xr:uid="{00000000-0005-0000-0000-0000FA260000}"/>
    <cellStyle name="Feeder Field 4 4 39" xfId="1549" xr:uid="{00000000-0005-0000-0000-0000FB260000}"/>
    <cellStyle name="Feeder Field 4 4 39 2" xfId="15757" xr:uid="{00000000-0005-0000-0000-0000FC260000}"/>
    <cellStyle name="Feeder Field 4 4 39 2 2" xfId="15758" xr:uid="{00000000-0005-0000-0000-0000FD260000}"/>
    <cellStyle name="Feeder Field 4 4 39 2 3" xfId="15759" xr:uid="{00000000-0005-0000-0000-0000FE260000}"/>
    <cellStyle name="Feeder Field 4 4 39 2 4" xfId="15760" xr:uid="{00000000-0005-0000-0000-0000FF260000}"/>
    <cellStyle name="Feeder Field 4 4 39 3" xfId="15761" xr:uid="{00000000-0005-0000-0000-000000270000}"/>
    <cellStyle name="Feeder Field 4 4 39 4" xfId="15762" xr:uid="{00000000-0005-0000-0000-000001270000}"/>
    <cellStyle name="Feeder Field 4 4 4" xfId="1550" xr:uid="{00000000-0005-0000-0000-000002270000}"/>
    <cellStyle name="Feeder Field 4 4 4 2" xfId="15763" xr:uid="{00000000-0005-0000-0000-000003270000}"/>
    <cellStyle name="Feeder Field 4 4 4 2 2" xfId="15764" xr:uid="{00000000-0005-0000-0000-000004270000}"/>
    <cellStyle name="Feeder Field 4 4 4 2 3" xfId="15765" xr:uid="{00000000-0005-0000-0000-000005270000}"/>
    <cellStyle name="Feeder Field 4 4 4 2 4" xfId="15766" xr:uid="{00000000-0005-0000-0000-000006270000}"/>
    <cellStyle name="Feeder Field 4 4 4 3" xfId="15767" xr:uid="{00000000-0005-0000-0000-000007270000}"/>
    <cellStyle name="Feeder Field 4 4 4 4" xfId="15768" xr:uid="{00000000-0005-0000-0000-000008270000}"/>
    <cellStyle name="Feeder Field 4 4 40" xfId="1551" xr:uid="{00000000-0005-0000-0000-000009270000}"/>
    <cellStyle name="Feeder Field 4 4 40 2" xfId="15769" xr:uid="{00000000-0005-0000-0000-00000A270000}"/>
    <cellStyle name="Feeder Field 4 4 40 2 2" xfId="15770" xr:uid="{00000000-0005-0000-0000-00000B270000}"/>
    <cellStyle name="Feeder Field 4 4 40 2 3" xfId="15771" xr:uid="{00000000-0005-0000-0000-00000C270000}"/>
    <cellStyle name="Feeder Field 4 4 40 2 4" xfId="15772" xr:uid="{00000000-0005-0000-0000-00000D270000}"/>
    <cellStyle name="Feeder Field 4 4 40 3" xfId="15773" xr:uid="{00000000-0005-0000-0000-00000E270000}"/>
    <cellStyle name="Feeder Field 4 4 40 4" xfId="15774" xr:uid="{00000000-0005-0000-0000-00000F270000}"/>
    <cellStyle name="Feeder Field 4 4 41" xfId="1552" xr:uid="{00000000-0005-0000-0000-000010270000}"/>
    <cellStyle name="Feeder Field 4 4 41 2" xfId="15775" xr:uid="{00000000-0005-0000-0000-000011270000}"/>
    <cellStyle name="Feeder Field 4 4 41 2 2" xfId="15776" xr:uid="{00000000-0005-0000-0000-000012270000}"/>
    <cellStyle name="Feeder Field 4 4 41 2 3" xfId="15777" xr:uid="{00000000-0005-0000-0000-000013270000}"/>
    <cellStyle name="Feeder Field 4 4 41 2 4" xfId="15778" xr:uid="{00000000-0005-0000-0000-000014270000}"/>
    <cellStyle name="Feeder Field 4 4 41 3" xfId="15779" xr:uid="{00000000-0005-0000-0000-000015270000}"/>
    <cellStyle name="Feeder Field 4 4 41 4" xfId="15780" xr:uid="{00000000-0005-0000-0000-000016270000}"/>
    <cellStyle name="Feeder Field 4 4 42" xfId="1553" xr:uid="{00000000-0005-0000-0000-000017270000}"/>
    <cellStyle name="Feeder Field 4 4 42 2" xfId="15781" xr:uid="{00000000-0005-0000-0000-000018270000}"/>
    <cellStyle name="Feeder Field 4 4 42 2 2" xfId="15782" xr:uid="{00000000-0005-0000-0000-000019270000}"/>
    <cellStyle name="Feeder Field 4 4 42 2 3" xfId="15783" xr:uid="{00000000-0005-0000-0000-00001A270000}"/>
    <cellStyle name="Feeder Field 4 4 42 2 4" xfId="15784" xr:uid="{00000000-0005-0000-0000-00001B270000}"/>
    <cellStyle name="Feeder Field 4 4 42 3" xfId="15785" xr:uid="{00000000-0005-0000-0000-00001C270000}"/>
    <cellStyle name="Feeder Field 4 4 42 4" xfId="15786" xr:uid="{00000000-0005-0000-0000-00001D270000}"/>
    <cellStyle name="Feeder Field 4 4 43" xfId="1554" xr:uid="{00000000-0005-0000-0000-00001E270000}"/>
    <cellStyle name="Feeder Field 4 4 43 2" xfId="15787" xr:uid="{00000000-0005-0000-0000-00001F270000}"/>
    <cellStyle name="Feeder Field 4 4 43 2 2" xfId="15788" xr:uid="{00000000-0005-0000-0000-000020270000}"/>
    <cellStyle name="Feeder Field 4 4 43 2 3" xfId="15789" xr:uid="{00000000-0005-0000-0000-000021270000}"/>
    <cellStyle name="Feeder Field 4 4 43 2 4" xfId="15790" xr:uid="{00000000-0005-0000-0000-000022270000}"/>
    <cellStyle name="Feeder Field 4 4 43 3" xfId="15791" xr:uid="{00000000-0005-0000-0000-000023270000}"/>
    <cellStyle name="Feeder Field 4 4 43 4" xfId="15792" xr:uid="{00000000-0005-0000-0000-000024270000}"/>
    <cellStyle name="Feeder Field 4 4 44" xfId="1555" xr:uid="{00000000-0005-0000-0000-000025270000}"/>
    <cellStyle name="Feeder Field 4 4 44 2" xfId="15793" xr:uid="{00000000-0005-0000-0000-000026270000}"/>
    <cellStyle name="Feeder Field 4 4 44 2 2" xfId="15794" xr:uid="{00000000-0005-0000-0000-000027270000}"/>
    <cellStyle name="Feeder Field 4 4 44 2 3" xfId="15795" xr:uid="{00000000-0005-0000-0000-000028270000}"/>
    <cellStyle name="Feeder Field 4 4 44 2 4" xfId="15796" xr:uid="{00000000-0005-0000-0000-000029270000}"/>
    <cellStyle name="Feeder Field 4 4 44 3" xfId="15797" xr:uid="{00000000-0005-0000-0000-00002A270000}"/>
    <cellStyle name="Feeder Field 4 4 44 4" xfId="15798" xr:uid="{00000000-0005-0000-0000-00002B270000}"/>
    <cellStyle name="Feeder Field 4 4 45" xfId="1556" xr:uid="{00000000-0005-0000-0000-00002C270000}"/>
    <cellStyle name="Feeder Field 4 4 45 2" xfId="15799" xr:uid="{00000000-0005-0000-0000-00002D270000}"/>
    <cellStyle name="Feeder Field 4 4 45 2 2" xfId="15800" xr:uid="{00000000-0005-0000-0000-00002E270000}"/>
    <cellStyle name="Feeder Field 4 4 45 2 3" xfId="15801" xr:uid="{00000000-0005-0000-0000-00002F270000}"/>
    <cellStyle name="Feeder Field 4 4 45 2 4" xfId="15802" xr:uid="{00000000-0005-0000-0000-000030270000}"/>
    <cellStyle name="Feeder Field 4 4 45 3" xfId="15803" xr:uid="{00000000-0005-0000-0000-000031270000}"/>
    <cellStyle name="Feeder Field 4 4 45 4" xfId="15804" xr:uid="{00000000-0005-0000-0000-000032270000}"/>
    <cellStyle name="Feeder Field 4 4 46" xfId="15805" xr:uid="{00000000-0005-0000-0000-000033270000}"/>
    <cellStyle name="Feeder Field 4 4 46 2" xfId="15806" xr:uid="{00000000-0005-0000-0000-000034270000}"/>
    <cellStyle name="Feeder Field 4 4 46 3" xfId="15807" xr:uid="{00000000-0005-0000-0000-000035270000}"/>
    <cellStyle name="Feeder Field 4 4 46 4" xfId="15808" xr:uid="{00000000-0005-0000-0000-000036270000}"/>
    <cellStyle name="Feeder Field 4 4 47" xfId="15809" xr:uid="{00000000-0005-0000-0000-000037270000}"/>
    <cellStyle name="Feeder Field 4 4 47 2" xfId="15810" xr:uid="{00000000-0005-0000-0000-000038270000}"/>
    <cellStyle name="Feeder Field 4 4 47 3" xfId="15811" xr:uid="{00000000-0005-0000-0000-000039270000}"/>
    <cellStyle name="Feeder Field 4 4 47 4" xfId="15812" xr:uid="{00000000-0005-0000-0000-00003A270000}"/>
    <cellStyle name="Feeder Field 4 4 48" xfId="15813" xr:uid="{00000000-0005-0000-0000-00003B270000}"/>
    <cellStyle name="Feeder Field 4 4 5" xfId="1557" xr:uid="{00000000-0005-0000-0000-00003C270000}"/>
    <cellStyle name="Feeder Field 4 4 5 2" xfId="15814" xr:uid="{00000000-0005-0000-0000-00003D270000}"/>
    <cellStyle name="Feeder Field 4 4 5 2 2" xfId="15815" xr:uid="{00000000-0005-0000-0000-00003E270000}"/>
    <cellStyle name="Feeder Field 4 4 5 2 3" xfId="15816" xr:uid="{00000000-0005-0000-0000-00003F270000}"/>
    <cellStyle name="Feeder Field 4 4 5 2 4" xfId="15817" xr:uid="{00000000-0005-0000-0000-000040270000}"/>
    <cellStyle name="Feeder Field 4 4 5 3" xfId="15818" xr:uid="{00000000-0005-0000-0000-000041270000}"/>
    <cellStyle name="Feeder Field 4 4 5 4" xfId="15819" xr:uid="{00000000-0005-0000-0000-000042270000}"/>
    <cellStyle name="Feeder Field 4 4 6" xfId="1558" xr:uid="{00000000-0005-0000-0000-000043270000}"/>
    <cellStyle name="Feeder Field 4 4 6 2" xfId="15820" xr:uid="{00000000-0005-0000-0000-000044270000}"/>
    <cellStyle name="Feeder Field 4 4 6 2 2" xfId="15821" xr:uid="{00000000-0005-0000-0000-000045270000}"/>
    <cellStyle name="Feeder Field 4 4 6 2 3" xfId="15822" xr:uid="{00000000-0005-0000-0000-000046270000}"/>
    <cellStyle name="Feeder Field 4 4 6 2 4" xfId="15823" xr:uid="{00000000-0005-0000-0000-000047270000}"/>
    <cellStyle name="Feeder Field 4 4 6 3" xfId="15824" xr:uid="{00000000-0005-0000-0000-000048270000}"/>
    <cellStyle name="Feeder Field 4 4 6 4" xfId="15825" xr:uid="{00000000-0005-0000-0000-000049270000}"/>
    <cellStyle name="Feeder Field 4 4 7" xfId="1559" xr:uid="{00000000-0005-0000-0000-00004A270000}"/>
    <cellStyle name="Feeder Field 4 4 7 2" xfId="15826" xr:uid="{00000000-0005-0000-0000-00004B270000}"/>
    <cellStyle name="Feeder Field 4 4 7 2 2" xfId="15827" xr:uid="{00000000-0005-0000-0000-00004C270000}"/>
    <cellStyle name="Feeder Field 4 4 7 2 3" xfId="15828" xr:uid="{00000000-0005-0000-0000-00004D270000}"/>
    <cellStyle name="Feeder Field 4 4 7 2 4" xfId="15829" xr:uid="{00000000-0005-0000-0000-00004E270000}"/>
    <cellStyle name="Feeder Field 4 4 7 3" xfId="15830" xr:uid="{00000000-0005-0000-0000-00004F270000}"/>
    <cellStyle name="Feeder Field 4 4 7 4" xfId="15831" xr:uid="{00000000-0005-0000-0000-000050270000}"/>
    <cellStyle name="Feeder Field 4 4 8" xfId="1560" xr:uid="{00000000-0005-0000-0000-000051270000}"/>
    <cellStyle name="Feeder Field 4 4 8 2" xfId="15832" xr:uid="{00000000-0005-0000-0000-000052270000}"/>
    <cellStyle name="Feeder Field 4 4 8 2 2" xfId="15833" xr:uid="{00000000-0005-0000-0000-000053270000}"/>
    <cellStyle name="Feeder Field 4 4 8 2 3" xfId="15834" xr:uid="{00000000-0005-0000-0000-000054270000}"/>
    <cellStyle name="Feeder Field 4 4 8 2 4" xfId="15835" xr:uid="{00000000-0005-0000-0000-000055270000}"/>
    <cellStyle name="Feeder Field 4 4 8 3" xfId="15836" xr:uid="{00000000-0005-0000-0000-000056270000}"/>
    <cellStyle name="Feeder Field 4 4 8 4" xfId="15837" xr:uid="{00000000-0005-0000-0000-000057270000}"/>
    <cellStyle name="Feeder Field 4 4 9" xfId="1561" xr:uid="{00000000-0005-0000-0000-000058270000}"/>
    <cellStyle name="Feeder Field 4 4 9 2" xfId="15838" xr:uid="{00000000-0005-0000-0000-000059270000}"/>
    <cellStyle name="Feeder Field 4 4 9 2 2" xfId="15839" xr:uid="{00000000-0005-0000-0000-00005A270000}"/>
    <cellStyle name="Feeder Field 4 4 9 2 3" xfId="15840" xr:uid="{00000000-0005-0000-0000-00005B270000}"/>
    <cellStyle name="Feeder Field 4 4 9 2 4" xfId="15841" xr:uid="{00000000-0005-0000-0000-00005C270000}"/>
    <cellStyle name="Feeder Field 4 4 9 3" xfId="15842" xr:uid="{00000000-0005-0000-0000-00005D270000}"/>
    <cellStyle name="Feeder Field 4 4 9 4" xfId="15843" xr:uid="{00000000-0005-0000-0000-00005E270000}"/>
    <cellStyle name="Feeder Field 4 5" xfId="1562" xr:uid="{00000000-0005-0000-0000-00005F270000}"/>
    <cellStyle name="Feeder Field 4 5 10" xfId="1563" xr:uid="{00000000-0005-0000-0000-000060270000}"/>
    <cellStyle name="Feeder Field 4 5 10 2" xfId="15844" xr:uid="{00000000-0005-0000-0000-000061270000}"/>
    <cellStyle name="Feeder Field 4 5 10 2 2" xfId="15845" xr:uid="{00000000-0005-0000-0000-000062270000}"/>
    <cellStyle name="Feeder Field 4 5 10 2 3" xfId="15846" xr:uid="{00000000-0005-0000-0000-000063270000}"/>
    <cellStyle name="Feeder Field 4 5 10 2 4" xfId="15847" xr:uid="{00000000-0005-0000-0000-000064270000}"/>
    <cellStyle name="Feeder Field 4 5 10 3" xfId="15848" xr:uid="{00000000-0005-0000-0000-000065270000}"/>
    <cellStyle name="Feeder Field 4 5 10 4" xfId="15849" xr:uid="{00000000-0005-0000-0000-000066270000}"/>
    <cellStyle name="Feeder Field 4 5 11" xfId="1564" xr:uid="{00000000-0005-0000-0000-000067270000}"/>
    <cellStyle name="Feeder Field 4 5 11 2" xfId="15850" xr:uid="{00000000-0005-0000-0000-000068270000}"/>
    <cellStyle name="Feeder Field 4 5 11 2 2" xfId="15851" xr:uid="{00000000-0005-0000-0000-000069270000}"/>
    <cellStyle name="Feeder Field 4 5 11 2 3" xfId="15852" xr:uid="{00000000-0005-0000-0000-00006A270000}"/>
    <cellStyle name="Feeder Field 4 5 11 2 4" xfId="15853" xr:uid="{00000000-0005-0000-0000-00006B270000}"/>
    <cellStyle name="Feeder Field 4 5 11 3" xfId="15854" xr:uid="{00000000-0005-0000-0000-00006C270000}"/>
    <cellStyle name="Feeder Field 4 5 11 4" xfId="15855" xr:uid="{00000000-0005-0000-0000-00006D270000}"/>
    <cellStyle name="Feeder Field 4 5 12" xfId="1565" xr:uid="{00000000-0005-0000-0000-00006E270000}"/>
    <cellStyle name="Feeder Field 4 5 12 2" xfId="15856" xr:uid="{00000000-0005-0000-0000-00006F270000}"/>
    <cellStyle name="Feeder Field 4 5 12 2 2" xfId="15857" xr:uid="{00000000-0005-0000-0000-000070270000}"/>
    <cellStyle name="Feeder Field 4 5 12 2 3" xfId="15858" xr:uid="{00000000-0005-0000-0000-000071270000}"/>
    <cellStyle name="Feeder Field 4 5 12 2 4" xfId="15859" xr:uid="{00000000-0005-0000-0000-000072270000}"/>
    <cellStyle name="Feeder Field 4 5 12 3" xfId="15860" xr:uid="{00000000-0005-0000-0000-000073270000}"/>
    <cellStyle name="Feeder Field 4 5 12 4" xfId="15861" xr:uid="{00000000-0005-0000-0000-000074270000}"/>
    <cellStyle name="Feeder Field 4 5 13" xfId="1566" xr:uid="{00000000-0005-0000-0000-000075270000}"/>
    <cellStyle name="Feeder Field 4 5 13 2" xfId="15862" xr:uid="{00000000-0005-0000-0000-000076270000}"/>
    <cellStyle name="Feeder Field 4 5 13 2 2" xfId="15863" xr:uid="{00000000-0005-0000-0000-000077270000}"/>
    <cellStyle name="Feeder Field 4 5 13 2 3" xfId="15864" xr:uid="{00000000-0005-0000-0000-000078270000}"/>
    <cellStyle name="Feeder Field 4 5 13 2 4" xfId="15865" xr:uid="{00000000-0005-0000-0000-000079270000}"/>
    <cellStyle name="Feeder Field 4 5 13 3" xfId="15866" xr:uid="{00000000-0005-0000-0000-00007A270000}"/>
    <cellStyle name="Feeder Field 4 5 13 4" xfId="15867" xr:uid="{00000000-0005-0000-0000-00007B270000}"/>
    <cellStyle name="Feeder Field 4 5 14" xfId="1567" xr:uid="{00000000-0005-0000-0000-00007C270000}"/>
    <cellStyle name="Feeder Field 4 5 14 2" xfId="15868" xr:uid="{00000000-0005-0000-0000-00007D270000}"/>
    <cellStyle name="Feeder Field 4 5 14 2 2" xfId="15869" xr:uid="{00000000-0005-0000-0000-00007E270000}"/>
    <cellStyle name="Feeder Field 4 5 14 2 3" xfId="15870" xr:uid="{00000000-0005-0000-0000-00007F270000}"/>
    <cellStyle name="Feeder Field 4 5 14 2 4" xfId="15871" xr:uid="{00000000-0005-0000-0000-000080270000}"/>
    <cellStyle name="Feeder Field 4 5 14 3" xfId="15872" xr:uid="{00000000-0005-0000-0000-000081270000}"/>
    <cellStyle name="Feeder Field 4 5 14 4" xfId="15873" xr:uid="{00000000-0005-0000-0000-000082270000}"/>
    <cellStyle name="Feeder Field 4 5 15" xfId="1568" xr:uid="{00000000-0005-0000-0000-000083270000}"/>
    <cellStyle name="Feeder Field 4 5 15 2" xfId="15874" xr:uid="{00000000-0005-0000-0000-000084270000}"/>
    <cellStyle name="Feeder Field 4 5 15 2 2" xfId="15875" xr:uid="{00000000-0005-0000-0000-000085270000}"/>
    <cellStyle name="Feeder Field 4 5 15 2 3" xfId="15876" xr:uid="{00000000-0005-0000-0000-000086270000}"/>
    <cellStyle name="Feeder Field 4 5 15 2 4" xfId="15877" xr:uid="{00000000-0005-0000-0000-000087270000}"/>
    <cellStyle name="Feeder Field 4 5 15 3" xfId="15878" xr:uid="{00000000-0005-0000-0000-000088270000}"/>
    <cellStyle name="Feeder Field 4 5 15 4" xfId="15879" xr:uid="{00000000-0005-0000-0000-000089270000}"/>
    <cellStyle name="Feeder Field 4 5 16" xfId="1569" xr:uid="{00000000-0005-0000-0000-00008A270000}"/>
    <cellStyle name="Feeder Field 4 5 16 2" xfId="15880" xr:uid="{00000000-0005-0000-0000-00008B270000}"/>
    <cellStyle name="Feeder Field 4 5 16 2 2" xfId="15881" xr:uid="{00000000-0005-0000-0000-00008C270000}"/>
    <cellStyle name="Feeder Field 4 5 16 2 3" xfId="15882" xr:uid="{00000000-0005-0000-0000-00008D270000}"/>
    <cellStyle name="Feeder Field 4 5 16 2 4" xfId="15883" xr:uid="{00000000-0005-0000-0000-00008E270000}"/>
    <cellStyle name="Feeder Field 4 5 16 3" xfId="15884" xr:uid="{00000000-0005-0000-0000-00008F270000}"/>
    <cellStyle name="Feeder Field 4 5 16 4" xfId="15885" xr:uid="{00000000-0005-0000-0000-000090270000}"/>
    <cellStyle name="Feeder Field 4 5 17" xfId="1570" xr:uid="{00000000-0005-0000-0000-000091270000}"/>
    <cellStyle name="Feeder Field 4 5 17 2" xfId="15886" xr:uid="{00000000-0005-0000-0000-000092270000}"/>
    <cellStyle name="Feeder Field 4 5 17 2 2" xfId="15887" xr:uid="{00000000-0005-0000-0000-000093270000}"/>
    <cellStyle name="Feeder Field 4 5 17 2 3" xfId="15888" xr:uid="{00000000-0005-0000-0000-000094270000}"/>
    <cellStyle name="Feeder Field 4 5 17 2 4" xfId="15889" xr:uid="{00000000-0005-0000-0000-000095270000}"/>
    <cellStyle name="Feeder Field 4 5 17 3" xfId="15890" xr:uid="{00000000-0005-0000-0000-000096270000}"/>
    <cellStyle name="Feeder Field 4 5 17 4" xfId="15891" xr:uid="{00000000-0005-0000-0000-000097270000}"/>
    <cellStyle name="Feeder Field 4 5 18" xfId="1571" xr:uid="{00000000-0005-0000-0000-000098270000}"/>
    <cellStyle name="Feeder Field 4 5 18 2" xfId="15892" xr:uid="{00000000-0005-0000-0000-000099270000}"/>
    <cellStyle name="Feeder Field 4 5 18 2 2" xfId="15893" xr:uid="{00000000-0005-0000-0000-00009A270000}"/>
    <cellStyle name="Feeder Field 4 5 18 2 3" xfId="15894" xr:uid="{00000000-0005-0000-0000-00009B270000}"/>
    <cellStyle name="Feeder Field 4 5 18 2 4" xfId="15895" xr:uid="{00000000-0005-0000-0000-00009C270000}"/>
    <cellStyle name="Feeder Field 4 5 18 3" xfId="15896" xr:uid="{00000000-0005-0000-0000-00009D270000}"/>
    <cellStyle name="Feeder Field 4 5 18 4" xfId="15897" xr:uid="{00000000-0005-0000-0000-00009E270000}"/>
    <cellStyle name="Feeder Field 4 5 19" xfId="1572" xr:uid="{00000000-0005-0000-0000-00009F270000}"/>
    <cellStyle name="Feeder Field 4 5 19 2" xfId="15898" xr:uid="{00000000-0005-0000-0000-0000A0270000}"/>
    <cellStyle name="Feeder Field 4 5 19 2 2" xfId="15899" xr:uid="{00000000-0005-0000-0000-0000A1270000}"/>
    <cellStyle name="Feeder Field 4 5 19 2 3" xfId="15900" xr:uid="{00000000-0005-0000-0000-0000A2270000}"/>
    <cellStyle name="Feeder Field 4 5 19 2 4" xfId="15901" xr:uid="{00000000-0005-0000-0000-0000A3270000}"/>
    <cellStyle name="Feeder Field 4 5 19 3" xfId="15902" xr:uid="{00000000-0005-0000-0000-0000A4270000}"/>
    <cellStyle name="Feeder Field 4 5 19 4" xfId="15903" xr:uid="{00000000-0005-0000-0000-0000A5270000}"/>
    <cellStyle name="Feeder Field 4 5 2" xfId="1573" xr:uid="{00000000-0005-0000-0000-0000A6270000}"/>
    <cellStyle name="Feeder Field 4 5 2 2" xfId="15904" xr:uid="{00000000-0005-0000-0000-0000A7270000}"/>
    <cellStyle name="Feeder Field 4 5 2 2 2" xfId="15905" xr:uid="{00000000-0005-0000-0000-0000A8270000}"/>
    <cellStyle name="Feeder Field 4 5 2 2 3" xfId="15906" xr:uid="{00000000-0005-0000-0000-0000A9270000}"/>
    <cellStyle name="Feeder Field 4 5 2 2 4" xfId="15907" xr:uid="{00000000-0005-0000-0000-0000AA270000}"/>
    <cellStyle name="Feeder Field 4 5 2 3" xfId="15908" xr:uid="{00000000-0005-0000-0000-0000AB270000}"/>
    <cellStyle name="Feeder Field 4 5 2 4" xfId="15909" xr:uid="{00000000-0005-0000-0000-0000AC270000}"/>
    <cellStyle name="Feeder Field 4 5 20" xfId="1574" xr:uid="{00000000-0005-0000-0000-0000AD270000}"/>
    <cellStyle name="Feeder Field 4 5 20 2" xfId="15910" xr:uid="{00000000-0005-0000-0000-0000AE270000}"/>
    <cellStyle name="Feeder Field 4 5 20 2 2" xfId="15911" xr:uid="{00000000-0005-0000-0000-0000AF270000}"/>
    <cellStyle name="Feeder Field 4 5 20 2 3" xfId="15912" xr:uid="{00000000-0005-0000-0000-0000B0270000}"/>
    <cellStyle name="Feeder Field 4 5 20 2 4" xfId="15913" xr:uid="{00000000-0005-0000-0000-0000B1270000}"/>
    <cellStyle name="Feeder Field 4 5 20 3" xfId="15914" xr:uid="{00000000-0005-0000-0000-0000B2270000}"/>
    <cellStyle name="Feeder Field 4 5 20 4" xfId="15915" xr:uid="{00000000-0005-0000-0000-0000B3270000}"/>
    <cellStyle name="Feeder Field 4 5 21" xfId="1575" xr:uid="{00000000-0005-0000-0000-0000B4270000}"/>
    <cellStyle name="Feeder Field 4 5 21 2" xfId="15916" xr:uid="{00000000-0005-0000-0000-0000B5270000}"/>
    <cellStyle name="Feeder Field 4 5 21 2 2" xfId="15917" xr:uid="{00000000-0005-0000-0000-0000B6270000}"/>
    <cellStyle name="Feeder Field 4 5 21 2 3" xfId="15918" xr:uid="{00000000-0005-0000-0000-0000B7270000}"/>
    <cellStyle name="Feeder Field 4 5 21 2 4" xfId="15919" xr:uid="{00000000-0005-0000-0000-0000B8270000}"/>
    <cellStyle name="Feeder Field 4 5 21 3" xfId="15920" xr:uid="{00000000-0005-0000-0000-0000B9270000}"/>
    <cellStyle name="Feeder Field 4 5 21 4" xfId="15921" xr:uid="{00000000-0005-0000-0000-0000BA270000}"/>
    <cellStyle name="Feeder Field 4 5 22" xfId="1576" xr:uid="{00000000-0005-0000-0000-0000BB270000}"/>
    <cellStyle name="Feeder Field 4 5 22 2" xfId="15922" xr:uid="{00000000-0005-0000-0000-0000BC270000}"/>
    <cellStyle name="Feeder Field 4 5 22 2 2" xfId="15923" xr:uid="{00000000-0005-0000-0000-0000BD270000}"/>
    <cellStyle name="Feeder Field 4 5 22 2 3" xfId="15924" xr:uid="{00000000-0005-0000-0000-0000BE270000}"/>
    <cellStyle name="Feeder Field 4 5 22 2 4" xfId="15925" xr:uid="{00000000-0005-0000-0000-0000BF270000}"/>
    <cellStyle name="Feeder Field 4 5 22 3" xfId="15926" xr:uid="{00000000-0005-0000-0000-0000C0270000}"/>
    <cellStyle name="Feeder Field 4 5 22 4" xfId="15927" xr:uid="{00000000-0005-0000-0000-0000C1270000}"/>
    <cellStyle name="Feeder Field 4 5 23" xfId="1577" xr:uid="{00000000-0005-0000-0000-0000C2270000}"/>
    <cellStyle name="Feeder Field 4 5 23 2" xfId="15928" xr:uid="{00000000-0005-0000-0000-0000C3270000}"/>
    <cellStyle name="Feeder Field 4 5 23 2 2" xfId="15929" xr:uid="{00000000-0005-0000-0000-0000C4270000}"/>
    <cellStyle name="Feeder Field 4 5 23 2 3" xfId="15930" xr:uid="{00000000-0005-0000-0000-0000C5270000}"/>
    <cellStyle name="Feeder Field 4 5 23 2 4" xfId="15931" xr:uid="{00000000-0005-0000-0000-0000C6270000}"/>
    <cellStyle name="Feeder Field 4 5 23 3" xfId="15932" xr:uid="{00000000-0005-0000-0000-0000C7270000}"/>
    <cellStyle name="Feeder Field 4 5 23 4" xfId="15933" xr:uid="{00000000-0005-0000-0000-0000C8270000}"/>
    <cellStyle name="Feeder Field 4 5 24" xfId="1578" xr:uid="{00000000-0005-0000-0000-0000C9270000}"/>
    <cellStyle name="Feeder Field 4 5 24 2" xfId="15934" xr:uid="{00000000-0005-0000-0000-0000CA270000}"/>
    <cellStyle name="Feeder Field 4 5 24 2 2" xfId="15935" xr:uid="{00000000-0005-0000-0000-0000CB270000}"/>
    <cellStyle name="Feeder Field 4 5 24 2 3" xfId="15936" xr:uid="{00000000-0005-0000-0000-0000CC270000}"/>
    <cellStyle name="Feeder Field 4 5 24 2 4" xfId="15937" xr:uid="{00000000-0005-0000-0000-0000CD270000}"/>
    <cellStyle name="Feeder Field 4 5 24 3" xfId="15938" xr:uid="{00000000-0005-0000-0000-0000CE270000}"/>
    <cellStyle name="Feeder Field 4 5 24 4" xfId="15939" xr:uid="{00000000-0005-0000-0000-0000CF270000}"/>
    <cellStyle name="Feeder Field 4 5 25" xfId="1579" xr:uid="{00000000-0005-0000-0000-0000D0270000}"/>
    <cellStyle name="Feeder Field 4 5 25 2" xfId="15940" xr:uid="{00000000-0005-0000-0000-0000D1270000}"/>
    <cellStyle name="Feeder Field 4 5 25 2 2" xfId="15941" xr:uid="{00000000-0005-0000-0000-0000D2270000}"/>
    <cellStyle name="Feeder Field 4 5 25 2 3" xfId="15942" xr:uid="{00000000-0005-0000-0000-0000D3270000}"/>
    <cellStyle name="Feeder Field 4 5 25 2 4" xfId="15943" xr:uid="{00000000-0005-0000-0000-0000D4270000}"/>
    <cellStyle name="Feeder Field 4 5 25 3" xfId="15944" xr:uid="{00000000-0005-0000-0000-0000D5270000}"/>
    <cellStyle name="Feeder Field 4 5 25 4" xfId="15945" xr:uid="{00000000-0005-0000-0000-0000D6270000}"/>
    <cellStyle name="Feeder Field 4 5 26" xfId="1580" xr:uid="{00000000-0005-0000-0000-0000D7270000}"/>
    <cellStyle name="Feeder Field 4 5 26 2" xfId="15946" xr:uid="{00000000-0005-0000-0000-0000D8270000}"/>
    <cellStyle name="Feeder Field 4 5 26 2 2" xfId="15947" xr:uid="{00000000-0005-0000-0000-0000D9270000}"/>
    <cellStyle name="Feeder Field 4 5 26 2 3" xfId="15948" xr:uid="{00000000-0005-0000-0000-0000DA270000}"/>
    <cellStyle name="Feeder Field 4 5 26 2 4" xfId="15949" xr:uid="{00000000-0005-0000-0000-0000DB270000}"/>
    <cellStyle name="Feeder Field 4 5 26 3" xfId="15950" xr:uid="{00000000-0005-0000-0000-0000DC270000}"/>
    <cellStyle name="Feeder Field 4 5 26 4" xfId="15951" xr:uid="{00000000-0005-0000-0000-0000DD270000}"/>
    <cellStyle name="Feeder Field 4 5 27" xfId="1581" xr:uid="{00000000-0005-0000-0000-0000DE270000}"/>
    <cellStyle name="Feeder Field 4 5 27 2" xfId="15952" xr:uid="{00000000-0005-0000-0000-0000DF270000}"/>
    <cellStyle name="Feeder Field 4 5 27 2 2" xfId="15953" xr:uid="{00000000-0005-0000-0000-0000E0270000}"/>
    <cellStyle name="Feeder Field 4 5 27 2 3" xfId="15954" xr:uid="{00000000-0005-0000-0000-0000E1270000}"/>
    <cellStyle name="Feeder Field 4 5 27 2 4" xfId="15955" xr:uid="{00000000-0005-0000-0000-0000E2270000}"/>
    <cellStyle name="Feeder Field 4 5 27 3" xfId="15956" xr:uid="{00000000-0005-0000-0000-0000E3270000}"/>
    <cellStyle name="Feeder Field 4 5 27 4" xfId="15957" xr:uid="{00000000-0005-0000-0000-0000E4270000}"/>
    <cellStyle name="Feeder Field 4 5 28" xfId="1582" xr:uid="{00000000-0005-0000-0000-0000E5270000}"/>
    <cellStyle name="Feeder Field 4 5 28 2" xfId="15958" xr:uid="{00000000-0005-0000-0000-0000E6270000}"/>
    <cellStyle name="Feeder Field 4 5 28 2 2" xfId="15959" xr:uid="{00000000-0005-0000-0000-0000E7270000}"/>
    <cellStyle name="Feeder Field 4 5 28 2 3" xfId="15960" xr:uid="{00000000-0005-0000-0000-0000E8270000}"/>
    <cellStyle name="Feeder Field 4 5 28 2 4" xfId="15961" xr:uid="{00000000-0005-0000-0000-0000E9270000}"/>
    <cellStyle name="Feeder Field 4 5 28 3" xfId="15962" xr:uid="{00000000-0005-0000-0000-0000EA270000}"/>
    <cellStyle name="Feeder Field 4 5 28 4" xfId="15963" xr:uid="{00000000-0005-0000-0000-0000EB270000}"/>
    <cellStyle name="Feeder Field 4 5 29" xfId="1583" xr:uid="{00000000-0005-0000-0000-0000EC270000}"/>
    <cellStyle name="Feeder Field 4 5 29 2" xfId="15964" xr:uid="{00000000-0005-0000-0000-0000ED270000}"/>
    <cellStyle name="Feeder Field 4 5 29 2 2" xfId="15965" xr:uid="{00000000-0005-0000-0000-0000EE270000}"/>
    <cellStyle name="Feeder Field 4 5 29 2 3" xfId="15966" xr:uid="{00000000-0005-0000-0000-0000EF270000}"/>
    <cellStyle name="Feeder Field 4 5 29 2 4" xfId="15967" xr:uid="{00000000-0005-0000-0000-0000F0270000}"/>
    <cellStyle name="Feeder Field 4 5 29 3" xfId="15968" xr:uid="{00000000-0005-0000-0000-0000F1270000}"/>
    <cellStyle name="Feeder Field 4 5 29 4" xfId="15969" xr:uid="{00000000-0005-0000-0000-0000F2270000}"/>
    <cellStyle name="Feeder Field 4 5 3" xfId="1584" xr:uid="{00000000-0005-0000-0000-0000F3270000}"/>
    <cellStyle name="Feeder Field 4 5 3 2" xfId="15970" xr:uid="{00000000-0005-0000-0000-0000F4270000}"/>
    <cellStyle name="Feeder Field 4 5 3 2 2" xfId="15971" xr:uid="{00000000-0005-0000-0000-0000F5270000}"/>
    <cellStyle name="Feeder Field 4 5 3 2 3" xfId="15972" xr:uid="{00000000-0005-0000-0000-0000F6270000}"/>
    <cellStyle name="Feeder Field 4 5 3 2 4" xfId="15973" xr:uid="{00000000-0005-0000-0000-0000F7270000}"/>
    <cellStyle name="Feeder Field 4 5 3 3" xfId="15974" xr:uid="{00000000-0005-0000-0000-0000F8270000}"/>
    <cellStyle name="Feeder Field 4 5 3 4" xfId="15975" xr:uid="{00000000-0005-0000-0000-0000F9270000}"/>
    <cellStyle name="Feeder Field 4 5 30" xfId="1585" xr:uid="{00000000-0005-0000-0000-0000FA270000}"/>
    <cellStyle name="Feeder Field 4 5 30 2" xfId="15976" xr:uid="{00000000-0005-0000-0000-0000FB270000}"/>
    <cellStyle name="Feeder Field 4 5 30 2 2" xfId="15977" xr:uid="{00000000-0005-0000-0000-0000FC270000}"/>
    <cellStyle name="Feeder Field 4 5 30 2 3" xfId="15978" xr:uid="{00000000-0005-0000-0000-0000FD270000}"/>
    <cellStyle name="Feeder Field 4 5 30 2 4" xfId="15979" xr:uid="{00000000-0005-0000-0000-0000FE270000}"/>
    <cellStyle name="Feeder Field 4 5 30 3" xfId="15980" xr:uid="{00000000-0005-0000-0000-0000FF270000}"/>
    <cellStyle name="Feeder Field 4 5 30 4" xfId="15981" xr:uid="{00000000-0005-0000-0000-000000280000}"/>
    <cellStyle name="Feeder Field 4 5 31" xfId="1586" xr:uid="{00000000-0005-0000-0000-000001280000}"/>
    <cellStyle name="Feeder Field 4 5 31 2" xfId="15982" xr:uid="{00000000-0005-0000-0000-000002280000}"/>
    <cellStyle name="Feeder Field 4 5 31 2 2" xfId="15983" xr:uid="{00000000-0005-0000-0000-000003280000}"/>
    <cellStyle name="Feeder Field 4 5 31 2 3" xfId="15984" xr:uid="{00000000-0005-0000-0000-000004280000}"/>
    <cellStyle name="Feeder Field 4 5 31 2 4" xfId="15985" xr:uid="{00000000-0005-0000-0000-000005280000}"/>
    <cellStyle name="Feeder Field 4 5 31 3" xfId="15986" xr:uid="{00000000-0005-0000-0000-000006280000}"/>
    <cellStyle name="Feeder Field 4 5 31 4" xfId="15987" xr:uid="{00000000-0005-0000-0000-000007280000}"/>
    <cellStyle name="Feeder Field 4 5 32" xfId="1587" xr:uid="{00000000-0005-0000-0000-000008280000}"/>
    <cellStyle name="Feeder Field 4 5 32 2" xfId="15988" xr:uid="{00000000-0005-0000-0000-000009280000}"/>
    <cellStyle name="Feeder Field 4 5 32 2 2" xfId="15989" xr:uid="{00000000-0005-0000-0000-00000A280000}"/>
    <cellStyle name="Feeder Field 4 5 32 2 3" xfId="15990" xr:uid="{00000000-0005-0000-0000-00000B280000}"/>
    <cellStyle name="Feeder Field 4 5 32 2 4" xfId="15991" xr:uid="{00000000-0005-0000-0000-00000C280000}"/>
    <cellStyle name="Feeder Field 4 5 32 3" xfId="15992" xr:uid="{00000000-0005-0000-0000-00000D280000}"/>
    <cellStyle name="Feeder Field 4 5 32 4" xfId="15993" xr:uid="{00000000-0005-0000-0000-00000E280000}"/>
    <cellStyle name="Feeder Field 4 5 33" xfId="1588" xr:uid="{00000000-0005-0000-0000-00000F280000}"/>
    <cellStyle name="Feeder Field 4 5 33 2" xfId="15994" xr:uid="{00000000-0005-0000-0000-000010280000}"/>
    <cellStyle name="Feeder Field 4 5 33 2 2" xfId="15995" xr:uid="{00000000-0005-0000-0000-000011280000}"/>
    <cellStyle name="Feeder Field 4 5 33 2 3" xfId="15996" xr:uid="{00000000-0005-0000-0000-000012280000}"/>
    <cellStyle name="Feeder Field 4 5 33 2 4" xfId="15997" xr:uid="{00000000-0005-0000-0000-000013280000}"/>
    <cellStyle name="Feeder Field 4 5 33 3" xfId="15998" xr:uid="{00000000-0005-0000-0000-000014280000}"/>
    <cellStyle name="Feeder Field 4 5 33 4" xfId="15999" xr:uid="{00000000-0005-0000-0000-000015280000}"/>
    <cellStyle name="Feeder Field 4 5 34" xfId="1589" xr:uid="{00000000-0005-0000-0000-000016280000}"/>
    <cellStyle name="Feeder Field 4 5 34 2" xfId="16000" xr:uid="{00000000-0005-0000-0000-000017280000}"/>
    <cellStyle name="Feeder Field 4 5 34 2 2" xfId="16001" xr:uid="{00000000-0005-0000-0000-000018280000}"/>
    <cellStyle name="Feeder Field 4 5 34 2 3" xfId="16002" xr:uid="{00000000-0005-0000-0000-000019280000}"/>
    <cellStyle name="Feeder Field 4 5 34 2 4" xfId="16003" xr:uid="{00000000-0005-0000-0000-00001A280000}"/>
    <cellStyle name="Feeder Field 4 5 34 3" xfId="16004" xr:uid="{00000000-0005-0000-0000-00001B280000}"/>
    <cellStyle name="Feeder Field 4 5 34 4" xfId="16005" xr:uid="{00000000-0005-0000-0000-00001C280000}"/>
    <cellStyle name="Feeder Field 4 5 35" xfId="1590" xr:uid="{00000000-0005-0000-0000-00001D280000}"/>
    <cellStyle name="Feeder Field 4 5 35 2" xfId="16006" xr:uid="{00000000-0005-0000-0000-00001E280000}"/>
    <cellStyle name="Feeder Field 4 5 35 2 2" xfId="16007" xr:uid="{00000000-0005-0000-0000-00001F280000}"/>
    <cellStyle name="Feeder Field 4 5 35 2 3" xfId="16008" xr:uid="{00000000-0005-0000-0000-000020280000}"/>
    <cellStyle name="Feeder Field 4 5 35 2 4" xfId="16009" xr:uid="{00000000-0005-0000-0000-000021280000}"/>
    <cellStyle name="Feeder Field 4 5 35 3" xfId="16010" xr:uid="{00000000-0005-0000-0000-000022280000}"/>
    <cellStyle name="Feeder Field 4 5 35 4" xfId="16011" xr:uid="{00000000-0005-0000-0000-000023280000}"/>
    <cellStyle name="Feeder Field 4 5 36" xfId="1591" xr:uid="{00000000-0005-0000-0000-000024280000}"/>
    <cellStyle name="Feeder Field 4 5 36 2" xfId="16012" xr:uid="{00000000-0005-0000-0000-000025280000}"/>
    <cellStyle name="Feeder Field 4 5 36 2 2" xfId="16013" xr:uid="{00000000-0005-0000-0000-000026280000}"/>
    <cellStyle name="Feeder Field 4 5 36 2 3" xfId="16014" xr:uid="{00000000-0005-0000-0000-000027280000}"/>
    <cellStyle name="Feeder Field 4 5 36 2 4" xfId="16015" xr:uid="{00000000-0005-0000-0000-000028280000}"/>
    <cellStyle name="Feeder Field 4 5 36 3" xfId="16016" xr:uid="{00000000-0005-0000-0000-000029280000}"/>
    <cellStyle name="Feeder Field 4 5 36 4" xfId="16017" xr:uid="{00000000-0005-0000-0000-00002A280000}"/>
    <cellStyle name="Feeder Field 4 5 37" xfId="1592" xr:uid="{00000000-0005-0000-0000-00002B280000}"/>
    <cellStyle name="Feeder Field 4 5 37 2" xfId="16018" xr:uid="{00000000-0005-0000-0000-00002C280000}"/>
    <cellStyle name="Feeder Field 4 5 37 2 2" xfId="16019" xr:uid="{00000000-0005-0000-0000-00002D280000}"/>
    <cellStyle name="Feeder Field 4 5 37 2 3" xfId="16020" xr:uid="{00000000-0005-0000-0000-00002E280000}"/>
    <cellStyle name="Feeder Field 4 5 37 2 4" xfId="16021" xr:uid="{00000000-0005-0000-0000-00002F280000}"/>
    <cellStyle name="Feeder Field 4 5 37 3" xfId="16022" xr:uid="{00000000-0005-0000-0000-000030280000}"/>
    <cellStyle name="Feeder Field 4 5 37 4" xfId="16023" xr:uid="{00000000-0005-0000-0000-000031280000}"/>
    <cellStyle name="Feeder Field 4 5 38" xfId="1593" xr:uid="{00000000-0005-0000-0000-000032280000}"/>
    <cellStyle name="Feeder Field 4 5 38 2" xfId="16024" xr:uid="{00000000-0005-0000-0000-000033280000}"/>
    <cellStyle name="Feeder Field 4 5 38 2 2" xfId="16025" xr:uid="{00000000-0005-0000-0000-000034280000}"/>
    <cellStyle name="Feeder Field 4 5 38 2 3" xfId="16026" xr:uid="{00000000-0005-0000-0000-000035280000}"/>
    <cellStyle name="Feeder Field 4 5 38 2 4" xfId="16027" xr:uid="{00000000-0005-0000-0000-000036280000}"/>
    <cellStyle name="Feeder Field 4 5 38 3" xfId="16028" xr:uid="{00000000-0005-0000-0000-000037280000}"/>
    <cellStyle name="Feeder Field 4 5 38 4" xfId="16029" xr:uid="{00000000-0005-0000-0000-000038280000}"/>
    <cellStyle name="Feeder Field 4 5 39" xfId="1594" xr:uid="{00000000-0005-0000-0000-000039280000}"/>
    <cellStyle name="Feeder Field 4 5 39 2" xfId="16030" xr:uid="{00000000-0005-0000-0000-00003A280000}"/>
    <cellStyle name="Feeder Field 4 5 39 2 2" xfId="16031" xr:uid="{00000000-0005-0000-0000-00003B280000}"/>
    <cellStyle name="Feeder Field 4 5 39 2 3" xfId="16032" xr:uid="{00000000-0005-0000-0000-00003C280000}"/>
    <cellStyle name="Feeder Field 4 5 39 2 4" xfId="16033" xr:uid="{00000000-0005-0000-0000-00003D280000}"/>
    <cellStyle name="Feeder Field 4 5 39 3" xfId="16034" xr:uid="{00000000-0005-0000-0000-00003E280000}"/>
    <cellStyle name="Feeder Field 4 5 39 4" xfId="16035" xr:uid="{00000000-0005-0000-0000-00003F280000}"/>
    <cellStyle name="Feeder Field 4 5 4" xfId="1595" xr:uid="{00000000-0005-0000-0000-000040280000}"/>
    <cellStyle name="Feeder Field 4 5 4 2" xfId="16036" xr:uid="{00000000-0005-0000-0000-000041280000}"/>
    <cellStyle name="Feeder Field 4 5 4 2 2" xfId="16037" xr:uid="{00000000-0005-0000-0000-000042280000}"/>
    <cellStyle name="Feeder Field 4 5 4 2 3" xfId="16038" xr:uid="{00000000-0005-0000-0000-000043280000}"/>
    <cellStyle name="Feeder Field 4 5 4 2 4" xfId="16039" xr:uid="{00000000-0005-0000-0000-000044280000}"/>
    <cellStyle name="Feeder Field 4 5 4 3" xfId="16040" xr:uid="{00000000-0005-0000-0000-000045280000}"/>
    <cellStyle name="Feeder Field 4 5 4 4" xfId="16041" xr:uid="{00000000-0005-0000-0000-000046280000}"/>
    <cellStyle name="Feeder Field 4 5 40" xfId="1596" xr:uid="{00000000-0005-0000-0000-000047280000}"/>
    <cellStyle name="Feeder Field 4 5 40 2" xfId="16042" xr:uid="{00000000-0005-0000-0000-000048280000}"/>
    <cellStyle name="Feeder Field 4 5 40 2 2" xfId="16043" xr:uid="{00000000-0005-0000-0000-000049280000}"/>
    <cellStyle name="Feeder Field 4 5 40 2 3" xfId="16044" xr:uid="{00000000-0005-0000-0000-00004A280000}"/>
    <cellStyle name="Feeder Field 4 5 40 2 4" xfId="16045" xr:uid="{00000000-0005-0000-0000-00004B280000}"/>
    <cellStyle name="Feeder Field 4 5 40 3" xfId="16046" xr:uid="{00000000-0005-0000-0000-00004C280000}"/>
    <cellStyle name="Feeder Field 4 5 40 4" xfId="16047" xr:uid="{00000000-0005-0000-0000-00004D280000}"/>
    <cellStyle name="Feeder Field 4 5 41" xfId="1597" xr:uid="{00000000-0005-0000-0000-00004E280000}"/>
    <cellStyle name="Feeder Field 4 5 41 2" xfId="16048" xr:uid="{00000000-0005-0000-0000-00004F280000}"/>
    <cellStyle name="Feeder Field 4 5 41 2 2" xfId="16049" xr:uid="{00000000-0005-0000-0000-000050280000}"/>
    <cellStyle name="Feeder Field 4 5 41 2 3" xfId="16050" xr:uid="{00000000-0005-0000-0000-000051280000}"/>
    <cellStyle name="Feeder Field 4 5 41 2 4" xfId="16051" xr:uid="{00000000-0005-0000-0000-000052280000}"/>
    <cellStyle name="Feeder Field 4 5 41 3" xfId="16052" xr:uid="{00000000-0005-0000-0000-000053280000}"/>
    <cellStyle name="Feeder Field 4 5 41 4" xfId="16053" xr:uid="{00000000-0005-0000-0000-000054280000}"/>
    <cellStyle name="Feeder Field 4 5 42" xfId="1598" xr:uid="{00000000-0005-0000-0000-000055280000}"/>
    <cellStyle name="Feeder Field 4 5 42 2" xfId="16054" xr:uid="{00000000-0005-0000-0000-000056280000}"/>
    <cellStyle name="Feeder Field 4 5 42 2 2" xfId="16055" xr:uid="{00000000-0005-0000-0000-000057280000}"/>
    <cellStyle name="Feeder Field 4 5 42 2 3" xfId="16056" xr:uid="{00000000-0005-0000-0000-000058280000}"/>
    <cellStyle name="Feeder Field 4 5 42 2 4" xfId="16057" xr:uid="{00000000-0005-0000-0000-000059280000}"/>
    <cellStyle name="Feeder Field 4 5 42 3" xfId="16058" xr:uid="{00000000-0005-0000-0000-00005A280000}"/>
    <cellStyle name="Feeder Field 4 5 42 4" xfId="16059" xr:uid="{00000000-0005-0000-0000-00005B280000}"/>
    <cellStyle name="Feeder Field 4 5 43" xfId="1599" xr:uid="{00000000-0005-0000-0000-00005C280000}"/>
    <cellStyle name="Feeder Field 4 5 43 2" xfId="16060" xr:uid="{00000000-0005-0000-0000-00005D280000}"/>
    <cellStyle name="Feeder Field 4 5 43 2 2" xfId="16061" xr:uid="{00000000-0005-0000-0000-00005E280000}"/>
    <cellStyle name="Feeder Field 4 5 43 2 3" xfId="16062" xr:uid="{00000000-0005-0000-0000-00005F280000}"/>
    <cellStyle name="Feeder Field 4 5 43 2 4" xfId="16063" xr:uid="{00000000-0005-0000-0000-000060280000}"/>
    <cellStyle name="Feeder Field 4 5 43 3" xfId="16064" xr:uid="{00000000-0005-0000-0000-000061280000}"/>
    <cellStyle name="Feeder Field 4 5 43 4" xfId="16065" xr:uid="{00000000-0005-0000-0000-000062280000}"/>
    <cellStyle name="Feeder Field 4 5 44" xfId="1600" xr:uid="{00000000-0005-0000-0000-000063280000}"/>
    <cellStyle name="Feeder Field 4 5 44 2" xfId="16066" xr:uid="{00000000-0005-0000-0000-000064280000}"/>
    <cellStyle name="Feeder Field 4 5 44 2 2" xfId="16067" xr:uid="{00000000-0005-0000-0000-000065280000}"/>
    <cellStyle name="Feeder Field 4 5 44 2 3" xfId="16068" xr:uid="{00000000-0005-0000-0000-000066280000}"/>
    <cellStyle name="Feeder Field 4 5 44 2 4" xfId="16069" xr:uid="{00000000-0005-0000-0000-000067280000}"/>
    <cellStyle name="Feeder Field 4 5 44 3" xfId="16070" xr:uid="{00000000-0005-0000-0000-000068280000}"/>
    <cellStyle name="Feeder Field 4 5 44 4" xfId="16071" xr:uid="{00000000-0005-0000-0000-000069280000}"/>
    <cellStyle name="Feeder Field 4 5 45" xfId="16072" xr:uid="{00000000-0005-0000-0000-00006A280000}"/>
    <cellStyle name="Feeder Field 4 5 45 2" xfId="16073" xr:uid="{00000000-0005-0000-0000-00006B280000}"/>
    <cellStyle name="Feeder Field 4 5 45 3" xfId="16074" xr:uid="{00000000-0005-0000-0000-00006C280000}"/>
    <cellStyle name="Feeder Field 4 5 45 4" xfId="16075" xr:uid="{00000000-0005-0000-0000-00006D280000}"/>
    <cellStyle name="Feeder Field 4 5 46" xfId="16076" xr:uid="{00000000-0005-0000-0000-00006E280000}"/>
    <cellStyle name="Feeder Field 4 5 46 2" xfId="16077" xr:uid="{00000000-0005-0000-0000-00006F280000}"/>
    <cellStyle name="Feeder Field 4 5 46 3" xfId="16078" xr:uid="{00000000-0005-0000-0000-000070280000}"/>
    <cellStyle name="Feeder Field 4 5 46 4" xfId="16079" xr:uid="{00000000-0005-0000-0000-000071280000}"/>
    <cellStyle name="Feeder Field 4 5 47" xfId="16080" xr:uid="{00000000-0005-0000-0000-000072280000}"/>
    <cellStyle name="Feeder Field 4 5 48" xfId="16081" xr:uid="{00000000-0005-0000-0000-000073280000}"/>
    <cellStyle name="Feeder Field 4 5 5" xfId="1601" xr:uid="{00000000-0005-0000-0000-000074280000}"/>
    <cellStyle name="Feeder Field 4 5 5 2" xfId="16082" xr:uid="{00000000-0005-0000-0000-000075280000}"/>
    <cellStyle name="Feeder Field 4 5 5 2 2" xfId="16083" xr:uid="{00000000-0005-0000-0000-000076280000}"/>
    <cellStyle name="Feeder Field 4 5 5 2 3" xfId="16084" xr:uid="{00000000-0005-0000-0000-000077280000}"/>
    <cellStyle name="Feeder Field 4 5 5 2 4" xfId="16085" xr:uid="{00000000-0005-0000-0000-000078280000}"/>
    <cellStyle name="Feeder Field 4 5 5 3" xfId="16086" xr:uid="{00000000-0005-0000-0000-000079280000}"/>
    <cellStyle name="Feeder Field 4 5 5 4" xfId="16087" xr:uid="{00000000-0005-0000-0000-00007A280000}"/>
    <cellStyle name="Feeder Field 4 5 6" xfId="1602" xr:uid="{00000000-0005-0000-0000-00007B280000}"/>
    <cellStyle name="Feeder Field 4 5 6 2" xfId="16088" xr:uid="{00000000-0005-0000-0000-00007C280000}"/>
    <cellStyle name="Feeder Field 4 5 6 2 2" xfId="16089" xr:uid="{00000000-0005-0000-0000-00007D280000}"/>
    <cellStyle name="Feeder Field 4 5 6 2 3" xfId="16090" xr:uid="{00000000-0005-0000-0000-00007E280000}"/>
    <cellStyle name="Feeder Field 4 5 6 2 4" xfId="16091" xr:uid="{00000000-0005-0000-0000-00007F280000}"/>
    <cellStyle name="Feeder Field 4 5 6 3" xfId="16092" xr:uid="{00000000-0005-0000-0000-000080280000}"/>
    <cellStyle name="Feeder Field 4 5 6 4" xfId="16093" xr:uid="{00000000-0005-0000-0000-000081280000}"/>
    <cellStyle name="Feeder Field 4 5 7" xfId="1603" xr:uid="{00000000-0005-0000-0000-000082280000}"/>
    <cellStyle name="Feeder Field 4 5 7 2" xfId="16094" xr:uid="{00000000-0005-0000-0000-000083280000}"/>
    <cellStyle name="Feeder Field 4 5 7 2 2" xfId="16095" xr:uid="{00000000-0005-0000-0000-000084280000}"/>
    <cellStyle name="Feeder Field 4 5 7 2 3" xfId="16096" xr:uid="{00000000-0005-0000-0000-000085280000}"/>
    <cellStyle name="Feeder Field 4 5 7 2 4" xfId="16097" xr:uid="{00000000-0005-0000-0000-000086280000}"/>
    <cellStyle name="Feeder Field 4 5 7 3" xfId="16098" xr:uid="{00000000-0005-0000-0000-000087280000}"/>
    <cellStyle name="Feeder Field 4 5 7 4" xfId="16099" xr:uid="{00000000-0005-0000-0000-000088280000}"/>
    <cellStyle name="Feeder Field 4 5 8" xfId="1604" xr:uid="{00000000-0005-0000-0000-000089280000}"/>
    <cellStyle name="Feeder Field 4 5 8 2" xfId="16100" xr:uid="{00000000-0005-0000-0000-00008A280000}"/>
    <cellStyle name="Feeder Field 4 5 8 2 2" xfId="16101" xr:uid="{00000000-0005-0000-0000-00008B280000}"/>
    <cellStyle name="Feeder Field 4 5 8 2 3" xfId="16102" xr:uid="{00000000-0005-0000-0000-00008C280000}"/>
    <cellStyle name="Feeder Field 4 5 8 2 4" xfId="16103" xr:uid="{00000000-0005-0000-0000-00008D280000}"/>
    <cellStyle name="Feeder Field 4 5 8 3" xfId="16104" xr:uid="{00000000-0005-0000-0000-00008E280000}"/>
    <cellStyle name="Feeder Field 4 5 8 4" xfId="16105" xr:uid="{00000000-0005-0000-0000-00008F280000}"/>
    <cellStyle name="Feeder Field 4 5 9" xfId="1605" xr:uid="{00000000-0005-0000-0000-000090280000}"/>
    <cellStyle name="Feeder Field 4 5 9 2" xfId="16106" xr:uid="{00000000-0005-0000-0000-000091280000}"/>
    <cellStyle name="Feeder Field 4 5 9 2 2" xfId="16107" xr:uid="{00000000-0005-0000-0000-000092280000}"/>
    <cellStyle name="Feeder Field 4 5 9 2 3" xfId="16108" xr:uid="{00000000-0005-0000-0000-000093280000}"/>
    <cellStyle name="Feeder Field 4 5 9 2 4" xfId="16109" xr:uid="{00000000-0005-0000-0000-000094280000}"/>
    <cellStyle name="Feeder Field 4 5 9 3" xfId="16110" xr:uid="{00000000-0005-0000-0000-000095280000}"/>
    <cellStyle name="Feeder Field 4 5 9 4" xfId="16111" xr:uid="{00000000-0005-0000-0000-000096280000}"/>
    <cellStyle name="Feeder Field 4 6" xfId="1606" xr:uid="{00000000-0005-0000-0000-000097280000}"/>
    <cellStyle name="Feeder Field 4 6 2" xfId="16112" xr:uid="{00000000-0005-0000-0000-000098280000}"/>
    <cellStyle name="Feeder Field 4 6 2 2" xfId="16113" xr:uid="{00000000-0005-0000-0000-000099280000}"/>
    <cellStyle name="Feeder Field 4 6 2 3" xfId="16114" xr:uid="{00000000-0005-0000-0000-00009A280000}"/>
    <cellStyle name="Feeder Field 4 6 2 4" xfId="16115" xr:uid="{00000000-0005-0000-0000-00009B280000}"/>
    <cellStyle name="Feeder Field 4 6 3" xfId="16116" xr:uid="{00000000-0005-0000-0000-00009C280000}"/>
    <cellStyle name="Feeder Field 4 6 4" xfId="16117" xr:uid="{00000000-0005-0000-0000-00009D280000}"/>
    <cellStyle name="Feeder Field 4 7" xfId="1607" xr:uid="{00000000-0005-0000-0000-00009E280000}"/>
    <cellStyle name="Feeder Field 4 7 2" xfId="16118" xr:uid="{00000000-0005-0000-0000-00009F280000}"/>
    <cellStyle name="Feeder Field 4 7 2 2" xfId="16119" xr:uid="{00000000-0005-0000-0000-0000A0280000}"/>
    <cellStyle name="Feeder Field 4 7 2 3" xfId="16120" xr:uid="{00000000-0005-0000-0000-0000A1280000}"/>
    <cellStyle name="Feeder Field 4 7 2 4" xfId="16121" xr:uid="{00000000-0005-0000-0000-0000A2280000}"/>
    <cellStyle name="Feeder Field 4 7 3" xfId="16122" xr:uid="{00000000-0005-0000-0000-0000A3280000}"/>
    <cellStyle name="Feeder Field 4 7 4" xfId="16123" xr:uid="{00000000-0005-0000-0000-0000A4280000}"/>
    <cellStyle name="Feeder Field 4 8" xfId="1608" xr:uid="{00000000-0005-0000-0000-0000A5280000}"/>
    <cellStyle name="Feeder Field 4 8 2" xfId="16124" xr:uid="{00000000-0005-0000-0000-0000A6280000}"/>
    <cellStyle name="Feeder Field 4 8 2 2" xfId="16125" xr:uid="{00000000-0005-0000-0000-0000A7280000}"/>
    <cellStyle name="Feeder Field 4 8 2 3" xfId="16126" xr:uid="{00000000-0005-0000-0000-0000A8280000}"/>
    <cellStyle name="Feeder Field 4 8 2 4" xfId="16127" xr:uid="{00000000-0005-0000-0000-0000A9280000}"/>
    <cellStyle name="Feeder Field 4 8 3" xfId="16128" xr:uid="{00000000-0005-0000-0000-0000AA280000}"/>
    <cellStyle name="Feeder Field 4 8 4" xfId="16129" xr:uid="{00000000-0005-0000-0000-0000AB280000}"/>
    <cellStyle name="Feeder Field 4 9" xfId="1609" xr:uid="{00000000-0005-0000-0000-0000AC280000}"/>
    <cellStyle name="Feeder Field 4 9 2" xfId="16130" xr:uid="{00000000-0005-0000-0000-0000AD280000}"/>
    <cellStyle name="Feeder Field 4 9 2 2" xfId="16131" xr:uid="{00000000-0005-0000-0000-0000AE280000}"/>
    <cellStyle name="Feeder Field 4 9 2 3" xfId="16132" xr:uid="{00000000-0005-0000-0000-0000AF280000}"/>
    <cellStyle name="Feeder Field 4 9 2 4" xfId="16133" xr:uid="{00000000-0005-0000-0000-0000B0280000}"/>
    <cellStyle name="Feeder Field 4 9 3" xfId="16134" xr:uid="{00000000-0005-0000-0000-0000B1280000}"/>
    <cellStyle name="Feeder Field 4 9 4" xfId="16135" xr:uid="{00000000-0005-0000-0000-0000B2280000}"/>
    <cellStyle name="Feeder Field 5" xfId="1610" xr:uid="{00000000-0005-0000-0000-0000B3280000}"/>
    <cellStyle name="Feeder Field 5 10" xfId="1611" xr:uid="{00000000-0005-0000-0000-0000B4280000}"/>
    <cellStyle name="Feeder Field 5 10 2" xfId="16136" xr:uid="{00000000-0005-0000-0000-0000B5280000}"/>
    <cellStyle name="Feeder Field 5 10 2 2" xfId="16137" xr:uid="{00000000-0005-0000-0000-0000B6280000}"/>
    <cellStyle name="Feeder Field 5 10 2 3" xfId="16138" xr:uid="{00000000-0005-0000-0000-0000B7280000}"/>
    <cellStyle name="Feeder Field 5 10 2 4" xfId="16139" xr:uid="{00000000-0005-0000-0000-0000B8280000}"/>
    <cellStyle name="Feeder Field 5 10 3" xfId="16140" xr:uid="{00000000-0005-0000-0000-0000B9280000}"/>
    <cellStyle name="Feeder Field 5 10 4" xfId="16141" xr:uid="{00000000-0005-0000-0000-0000BA280000}"/>
    <cellStyle name="Feeder Field 5 11" xfId="1612" xr:uid="{00000000-0005-0000-0000-0000BB280000}"/>
    <cellStyle name="Feeder Field 5 11 2" xfId="16142" xr:uid="{00000000-0005-0000-0000-0000BC280000}"/>
    <cellStyle name="Feeder Field 5 11 2 2" xfId="16143" xr:uid="{00000000-0005-0000-0000-0000BD280000}"/>
    <cellStyle name="Feeder Field 5 11 2 3" xfId="16144" xr:uid="{00000000-0005-0000-0000-0000BE280000}"/>
    <cellStyle name="Feeder Field 5 11 2 4" xfId="16145" xr:uid="{00000000-0005-0000-0000-0000BF280000}"/>
    <cellStyle name="Feeder Field 5 11 3" xfId="16146" xr:uid="{00000000-0005-0000-0000-0000C0280000}"/>
    <cellStyle name="Feeder Field 5 11 4" xfId="16147" xr:uid="{00000000-0005-0000-0000-0000C1280000}"/>
    <cellStyle name="Feeder Field 5 12" xfId="1613" xr:uid="{00000000-0005-0000-0000-0000C2280000}"/>
    <cellStyle name="Feeder Field 5 12 2" xfId="16148" xr:uid="{00000000-0005-0000-0000-0000C3280000}"/>
    <cellStyle name="Feeder Field 5 12 2 2" xfId="16149" xr:uid="{00000000-0005-0000-0000-0000C4280000}"/>
    <cellStyle name="Feeder Field 5 12 2 3" xfId="16150" xr:uid="{00000000-0005-0000-0000-0000C5280000}"/>
    <cellStyle name="Feeder Field 5 12 2 4" xfId="16151" xr:uid="{00000000-0005-0000-0000-0000C6280000}"/>
    <cellStyle name="Feeder Field 5 12 3" xfId="16152" xr:uid="{00000000-0005-0000-0000-0000C7280000}"/>
    <cellStyle name="Feeder Field 5 12 4" xfId="16153" xr:uid="{00000000-0005-0000-0000-0000C8280000}"/>
    <cellStyle name="Feeder Field 5 13" xfId="1614" xr:uid="{00000000-0005-0000-0000-0000C9280000}"/>
    <cellStyle name="Feeder Field 5 13 2" xfId="16154" xr:uid="{00000000-0005-0000-0000-0000CA280000}"/>
    <cellStyle name="Feeder Field 5 13 2 2" xfId="16155" xr:uid="{00000000-0005-0000-0000-0000CB280000}"/>
    <cellStyle name="Feeder Field 5 13 2 3" xfId="16156" xr:uid="{00000000-0005-0000-0000-0000CC280000}"/>
    <cellStyle name="Feeder Field 5 13 2 4" xfId="16157" xr:uid="{00000000-0005-0000-0000-0000CD280000}"/>
    <cellStyle name="Feeder Field 5 13 3" xfId="16158" xr:uid="{00000000-0005-0000-0000-0000CE280000}"/>
    <cellStyle name="Feeder Field 5 13 4" xfId="16159" xr:uid="{00000000-0005-0000-0000-0000CF280000}"/>
    <cellStyle name="Feeder Field 5 14" xfId="1615" xr:uid="{00000000-0005-0000-0000-0000D0280000}"/>
    <cellStyle name="Feeder Field 5 14 2" xfId="16160" xr:uid="{00000000-0005-0000-0000-0000D1280000}"/>
    <cellStyle name="Feeder Field 5 14 2 2" xfId="16161" xr:uid="{00000000-0005-0000-0000-0000D2280000}"/>
    <cellStyle name="Feeder Field 5 14 2 3" xfId="16162" xr:uid="{00000000-0005-0000-0000-0000D3280000}"/>
    <cellStyle name="Feeder Field 5 14 2 4" xfId="16163" xr:uid="{00000000-0005-0000-0000-0000D4280000}"/>
    <cellStyle name="Feeder Field 5 14 3" xfId="16164" xr:uid="{00000000-0005-0000-0000-0000D5280000}"/>
    <cellStyle name="Feeder Field 5 14 4" xfId="16165" xr:uid="{00000000-0005-0000-0000-0000D6280000}"/>
    <cellStyle name="Feeder Field 5 15" xfId="1616" xr:uid="{00000000-0005-0000-0000-0000D7280000}"/>
    <cellStyle name="Feeder Field 5 15 2" xfId="16166" xr:uid="{00000000-0005-0000-0000-0000D8280000}"/>
    <cellStyle name="Feeder Field 5 15 2 2" xfId="16167" xr:uid="{00000000-0005-0000-0000-0000D9280000}"/>
    <cellStyle name="Feeder Field 5 15 2 3" xfId="16168" xr:uid="{00000000-0005-0000-0000-0000DA280000}"/>
    <cellStyle name="Feeder Field 5 15 2 4" xfId="16169" xr:uid="{00000000-0005-0000-0000-0000DB280000}"/>
    <cellStyle name="Feeder Field 5 15 3" xfId="16170" xr:uid="{00000000-0005-0000-0000-0000DC280000}"/>
    <cellStyle name="Feeder Field 5 15 4" xfId="16171" xr:uid="{00000000-0005-0000-0000-0000DD280000}"/>
    <cellStyle name="Feeder Field 5 16" xfId="1617" xr:uid="{00000000-0005-0000-0000-0000DE280000}"/>
    <cellStyle name="Feeder Field 5 16 2" xfId="16172" xr:uid="{00000000-0005-0000-0000-0000DF280000}"/>
    <cellStyle name="Feeder Field 5 16 2 2" xfId="16173" xr:uid="{00000000-0005-0000-0000-0000E0280000}"/>
    <cellStyle name="Feeder Field 5 16 2 3" xfId="16174" xr:uid="{00000000-0005-0000-0000-0000E1280000}"/>
    <cellStyle name="Feeder Field 5 16 2 4" xfId="16175" xr:uid="{00000000-0005-0000-0000-0000E2280000}"/>
    <cellStyle name="Feeder Field 5 16 3" xfId="16176" xr:uid="{00000000-0005-0000-0000-0000E3280000}"/>
    <cellStyle name="Feeder Field 5 16 4" xfId="16177" xr:uid="{00000000-0005-0000-0000-0000E4280000}"/>
    <cellStyle name="Feeder Field 5 17" xfId="1618" xr:uid="{00000000-0005-0000-0000-0000E5280000}"/>
    <cellStyle name="Feeder Field 5 17 2" xfId="16178" xr:uid="{00000000-0005-0000-0000-0000E6280000}"/>
    <cellStyle name="Feeder Field 5 17 2 2" xfId="16179" xr:uid="{00000000-0005-0000-0000-0000E7280000}"/>
    <cellStyle name="Feeder Field 5 17 2 3" xfId="16180" xr:uid="{00000000-0005-0000-0000-0000E8280000}"/>
    <cellStyle name="Feeder Field 5 17 2 4" xfId="16181" xr:uid="{00000000-0005-0000-0000-0000E9280000}"/>
    <cellStyle name="Feeder Field 5 17 3" xfId="16182" xr:uid="{00000000-0005-0000-0000-0000EA280000}"/>
    <cellStyle name="Feeder Field 5 17 4" xfId="16183" xr:uid="{00000000-0005-0000-0000-0000EB280000}"/>
    <cellStyle name="Feeder Field 5 18" xfId="1619" xr:uid="{00000000-0005-0000-0000-0000EC280000}"/>
    <cellStyle name="Feeder Field 5 18 2" xfId="16184" xr:uid="{00000000-0005-0000-0000-0000ED280000}"/>
    <cellStyle name="Feeder Field 5 18 2 2" xfId="16185" xr:uid="{00000000-0005-0000-0000-0000EE280000}"/>
    <cellStyle name="Feeder Field 5 18 2 3" xfId="16186" xr:uid="{00000000-0005-0000-0000-0000EF280000}"/>
    <cellStyle name="Feeder Field 5 18 2 4" xfId="16187" xr:uid="{00000000-0005-0000-0000-0000F0280000}"/>
    <cellStyle name="Feeder Field 5 18 3" xfId="16188" xr:uid="{00000000-0005-0000-0000-0000F1280000}"/>
    <cellStyle name="Feeder Field 5 18 4" xfId="16189" xr:uid="{00000000-0005-0000-0000-0000F2280000}"/>
    <cellStyle name="Feeder Field 5 19" xfId="1620" xr:uid="{00000000-0005-0000-0000-0000F3280000}"/>
    <cellStyle name="Feeder Field 5 19 2" xfId="16190" xr:uid="{00000000-0005-0000-0000-0000F4280000}"/>
    <cellStyle name="Feeder Field 5 19 2 2" xfId="16191" xr:uid="{00000000-0005-0000-0000-0000F5280000}"/>
    <cellStyle name="Feeder Field 5 19 2 3" xfId="16192" xr:uid="{00000000-0005-0000-0000-0000F6280000}"/>
    <cellStyle name="Feeder Field 5 19 2 4" xfId="16193" xr:uid="{00000000-0005-0000-0000-0000F7280000}"/>
    <cellStyle name="Feeder Field 5 19 3" xfId="16194" xr:uid="{00000000-0005-0000-0000-0000F8280000}"/>
    <cellStyle name="Feeder Field 5 19 4" xfId="16195" xr:uid="{00000000-0005-0000-0000-0000F9280000}"/>
    <cellStyle name="Feeder Field 5 2" xfId="1621" xr:uid="{00000000-0005-0000-0000-0000FA280000}"/>
    <cellStyle name="Feeder Field 5 2 10" xfId="1622" xr:uid="{00000000-0005-0000-0000-0000FB280000}"/>
    <cellStyle name="Feeder Field 5 2 10 2" xfId="16196" xr:uid="{00000000-0005-0000-0000-0000FC280000}"/>
    <cellStyle name="Feeder Field 5 2 10 2 2" xfId="16197" xr:uid="{00000000-0005-0000-0000-0000FD280000}"/>
    <cellStyle name="Feeder Field 5 2 10 2 3" xfId="16198" xr:uid="{00000000-0005-0000-0000-0000FE280000}"/>
    <cellStyle name="Feeder Field 5 2 10 2 4" xfId="16199" xr:uid="{00000000-0005-0000-0000-0000FF280000}"/>
    <cellStyle name="Feeder Field 5 2 10 3" xfId="16200" xr:uid="{00000000-0005-0000-0000-000000290000}"/>
    <cellStyle name="Feeder Field 5 2 10 4" xfId="16201" xr:uid="{00000000-0005-0000-0000-000001290000}"/>
    <cellStyle name="Feeder Field 5 2 11" xfId="1623" xr:uid="{00000000-0005-0000-0000-000002290000}"/>
    <cellStyle name="Feeder Field 5 2 11 2" xfId="16202" xr:uid="{00000000-0005-0000-0000-000003290000}"/>
    <cellStyle name="Feeder Field 5 2 11 2 2" xfId="16203" xr:uid="{00000000-0005-0000-0000-000004290000}"/>
    <cellStyle name="Feeder Field 5 2 11 2 3" xfId="16204" xr:uid="{00000000-0005-0000-0000-000005290000}"/>
    <cellStyle name="Feeder Field 5 2 11 2 4" xfId="16205" xr:uid="{00000000-0005-0000-0000-000006290000}"/>
    <cellStyle name="Feeder Field 5 2 11 3" xfId="16206" xr:uid="{00000000-0005-0000-0000-000007290000}"/>
    <cellStyle name="Feeder Field 5 2 11 4" xfId="16207" xr:uid="{00000000-0005-0000-0000-000008290000}"/>
    <cellStyle name="Feeder Field 5 2 12" xfId="1624" xr:uid="{00000000-0005-0000-0000-000009290000}"/>
    <cellStyle name="Feeder Field 5 2 12 2" xfId="16208" xr:uid="{00000000-0005-0000-0000-00000A290000}"/>
    <cellStyle name="Feeder Field 5 2 12 2 2" xfId="16209" xr:uid="{00000000-0005-0000-0000-00000B290000}"/>
    <cellStyle name="Feeder Field 5 2 12 2 3" xfId="16210" xr:uid="{00000000-0005-0000-0000-00000C290000}"/>
    <cellStyle name="Feeder Field 5 2 12 2 4" xfId="16211" xr:uid="{00000000-0005-0000-0000-00000D290000}"/>
    <cellStyle name="Feeder Field 5 2 12 3" xfId="16212" xr:uid="{00000000-0005-0000-0000-00000E290000}"/>
    <cellStyle name="Feeder Field 5 2 12 4" xfId="16213" xr:uid="{00000000-0005-0000-0000-00000F290000}"/>
    <cellStyle name="Feeder Field 5 2 13" xfId="1625" xr:uid="{00000000-0005-0000-0000-000010290000}"/>
    <cellStyle name="Feeder Field 5 2 13 2" xfId="16214" xr:uid="{00000000-0005-0000-0000-000011290000}"/>
    <cellStyle name="Feeder Field 5 2 13 2 2" xfId="16215" xr:uid="{00000000-0005-0000-0000-000012290000}"/>
    <cellStyle name="Feeder Field 5 2 13 2 3" xfId="16216" xr:uid="{00000000-0005-0000-0000-000013290000}"/>
    <cellStyle name="Feeder Field 5 2 13 2 4" xfId="16217" xr:uid="{00000000-0005-0000-0000-000014290000}"/>
    <cellStyle name="Feeder Field 5 2 13 3" xfId="16218" xr:uid="{00000000-0005-0000-0000-000015290000}"/>
    <cellStyle name="Feeder Field 5 2 13 4" xfId="16219" xr:uid="{00000000-0005-0000-0000-000016290000}"/>
    <cellStyle name="Feeder Field 5 2 14" xfId="1626" xr:uid="{00000000-0005-0000-0000-000017290000}"/>
    <cellStyle name="Feeder Field 5 2 14 2" xfId="16220" xr:uid="{00000000-0005-0000-0000-000018290000}"/>
    <cellStyle name="Feeder Field 5 2 14 2 2" xfId="16221" xr:uid="{00000000-0005-0000-0000-000019290000}"/>
    <cellStyle name="Feeder Field 5 2 14 2 3" xfId="16222" xr:uid="{00000000-0005-0000-0000-00001A290000}"/>
    <cellStyle name="Feeder Field 5 2 14 2 4" xfId="16223" xr:uid="{00000000-0005-0000-0000-00001B290000}"/>
    <cellStyle name="Feeder Field 5 2 14 3" xfId="16224" xr:uid="{00000000-0005-0000-0000-00001C290000}"/>
    <cellStyle name="Feeder Field 5 2 14 4" xfId="16225" xr:uid="{00000000-0005-0000-0000-00001D290000}"/>
    <cellStyle name="Feeder Field 5 2 15" xfId="1627" xr:uid="{00000000-0005-0000-0000-00001E290000}"/>
    <cellStyle name="Feeder Field 5 2 15 2" xfId="16226" xr:uid="{00000000-0005-0000-0000-00001F290000}"/>
    <cellStyle name="Feeder Field 5 2 15 2 2" xfId="16227" xr:uid="{00000000-0005-0000-0000-000020290000}"/>
    <cellStyle name="Feeder Field 5 2 15 2 3" xfId="16228" xr:uid="{00000000-0005-0000-0000-000021290000}"/>
    <cellStyle name="Feeder Field 5 2 15 2 4" xfId="16229" xr:uid="{00000000-0005-0000-0000-000022290000}"/>
    <cellStyle name="Feeder Field 5 2 15 3" xfId="16230" xr:uid="{00000000-0005-0000-0000-000023290000}"/>
    <cellStyle name="Feeder Field 5 2 15 4" xfId="16231" xr:uid="{00000000-0005-0000-0000-000024290000}"/>
    <cellStyle name="Feeder Field 5 2 16" xfId="1628" xr:uid="{00000000-0005-0000-0000-000025290000}"/>
    <cellStyle name="Feeder Field 5 2 16 2" xfId="16232" xr:uid="{00000000-0005-0000-0000-000026290000}"/>
    <cellStyle name="Feeder Field 5 2 16 2 2" xfId="16233" xr:uid="{00000000-0005-0000-0000-000027290000}"/>
    <cellStyle name="Feeder Field 5 2 16 2 3" xfId="16234" xr:uid="{00000000-0005-0000-0000-000028290000}"/>
    <cellStyle name="Feeder Field 5 2 16 2 4" xfId="16235" xr:uid="{00000000-0005-0000-0000-000029290000}"/>
    <cellStyle name="Feeder Field 5 2 16 3" xfId="16236" xr:uid="{00000000-0005-0000-0000-00002A290000}"/>
    <cellStyle name="Feeder Field 5 2 16 4" xfId="16237" xr:uid="{00000000-0005-0000-0000-00002B290000}"/>
    <cellStyle name="Feeder Field 5 2 17" xfId="1629" xr:uid="{00000000-0005-0000-0000-00002C290000}"/>
    <cellStyle name="Feeder Field 5 2 17 2" xfId="16238" xr:uid="{00000000-0005-0000-0000-00002D290000}"/>
    <cellStyle name="Feeder Field 5 2 17 2 2" xfId="16239" xr:uid="{00000000-0005-0000-0000-00002E290000}"/>
    <cellStyle name="Feeder Field 5 2 17 2 3" xfId="16240" xr:uid="{00000000-0005-0000-0000-00002F290000}"/>
    <cellStyle name="Feeder Field 5 2 17 2 4" xfId="16241" xr:uid="{00000000-0005-0000-0000-000030290000}"/>
    <cellStyle name="Feeder Field 5 2 17 3" xfId="16242" xr:uid="{00000000-0005-0000-0000-000031290000}"/>
    <cellStyle name="Feeder Field 5 2 17 4" xfId="16243" xr:uid="{00000000-0005-0000-0000-000032290000}"/>
    <cellStyle name="Feeder Field 5 2 18" xfId="1630" xr:uid="{00000000-0005-0000-0000-000033290000}"/>
    <cellStyle name="Feeder Field 5 2 18 2" xfId="16244" xr:uid="{00000000-0005-0000-0000-000034290000}"/>
    <cellStyle name="Feeder Field 5 2 18 2 2" xfId="16245" xr:uid="{00000000-0005-0000-0000-000035290000}"/>
    <cellStyle name="Feeder Field 5 2 18 2 3" xfId="16246" xr:uid="{00000000-0005-0000-0000-000036290000}"/>
    <cellStyle name="Feeder Field 5 2 18 2 4" xfId="16247" xr:uid="{00000000-0005-0000-0000-000037290000}"/>
    <cellStyle name="Feeder Field 5 2 18 3" xfId="16248" xr:uid="{00000000-0005-0000-0000-000038290000}"/>
    <cellStyle name="Feeder Field 5 2 18 4" xfId="16249" xr:uid="{00000000-0005-0000-0000-000039290000}"/>
    <cellStyle name="Feeder Field 5 2 19" xfId="1631" xr:uid="{00000000-0005-0000-0000-00003A290000}"/>
    <cellStyle name="Feeder Field 5 2 19 2" xfId="16250" xr:uid="{00000000-0005-0000-0000-00003B290000}"/>
    <cellStyle name="Feeder Field 5 2 19 2 2" xfId="16251" xr:uid="{00000000-0005-0000-0000-00003C290000}"/>
    <cellStyle name="Feeder Field 5 2 19 2 3" xfId="16252" xr:uid="{00000000-0005-0000-0000-00003D290000}"/>
    <cellStyle name="Feeder Field 5 2 19 2 4" xfId="16253" xr:uid="{00000000-0005-0000-0000-00003E290000}"/>
    <cellStyle name="Feeder Field 5 2 19 3" xfId="16254" xr:uid="{00000000-0005-0000-0000-00003F290000}"/>
    <cellStyle name="Feeder Field 5 2 19 4" xfId="16255" xr:uid="{00000000-0005-0000-0000-000040290000}"/>
    <cellStyle name="Feeder Field 5 2 2" xfId="1632" xr:uid="{00000000-0005-0000-0000-000041290000}"/>
    <cellStyle name="Feeder Field 5 2 2 2" xfId="16256" xr:uid="{00000000-0005-0000-0000-000042290000}"/>
    <cellStyle name="Feeder Field 5 2 2 2 2" xfId="16257" xr:uid="{00000000-0005-0000-0000-000043290000}"/>
    <cellStyle name="Feeder Field 5 2 2 2 3" xfId="16258" xr:uid="{00000000-0005-0000-0000-000044290000}"/>
    <cellStyle name="Feeder Field 5 2 2 2 4" xfId="16259" xr:uid="{00000000-0005-0000-0000-000045290000}"/>
    <cellStyle name="Feeder Field 5 2 2 3" xfId="16260" xr:uid="{00000000-0005-0000-0000-000046290000}"/>
    <cellStyle name="Feeder Field 5 2 2 4" xfId="16261" xr:uid="{00000000-0005-0000-0000-000047290000}"/>
    <cellStyle name="Feeder Field 5 2 20" xfId="1633" xr:uid="{00000000-0005-0000-0000-000048290000}"/>
    <cellStyle name="Feeder Field 5 2 20 2" xfId="16262" xr:uid="{00000000-0005-0000-0000-000049290000}"/>
    <cellStyle name="Feeder Field 5 2 20 2 2" xfId="16263" xr:uid="{00000000-0005-0000-0000-00004A290000}"/>
    <cellStyle name="Feeder Field 5 2 20 2 3" xfId="16264" xr:uid="{00000000-0005-0000-0000-00004B290000}"/>
    <cellStyle name="Feeder Field 5 2 20 2 4" xfId="16265" xr:uid="{00000000-0005-0000-0000-00004C290000}"/>
    <cellStyle name="Feeder Field 5 2 20 3" xfId="16266" xr:uid="{00000000-0005-0000-0000-00004D290000}"/>
    <cellStyle name="Feeder Field 5 2 20 4" xfId="16267" xr:uid="{00000000-0005-0000-0000-00004E290000}"/>
    <cellStyle name="Feeder Field 5 2 21" xfId="1634" xr:uid="{00000000-0005-0000-0000-00004F290000}"/>
    <cellStyle name="Feeder Field 5 2 21 2" xfId="16268" xr:uid="{00000000-0005-0000-0000-000050290000}"/>
    <cellStyle name="Feeder Field 5 2 21 2 2" xfId="16269" xr:uid="{00000000-0005-0000-0000-000051290000}"/>
    <cellStyle name="Feeder Field 5 2 21 2 3" xfId="16270" xr:uid="{00000000-0005-0000-0000-000052290000}"/>
    <cellStyle name="Feeder Field 5 2 21 2 4" xfId="16271" xr:uid="{00000000-0005-0000-0000-000053290000}"/>
    <cellStyle name="Feeder Field 5 2 21 3" xfId="16272" xr:uid="{00000000-0005-0000-0000-000054290000}"/>
    <cellStyle name="Feeder Field 5 2 21 4" xfId="16273" xr:uid="{00000000-0005-0000-0000-000055290000}"/>
    <cellStyle name="Feeder Field 5 2 22" xfId="1635" xr:uid="{00000000-0005-0000-0000-000056290000}"/>
    <cellStyle name="Feeder Field 5 2 22 2" xfId="16274" xr:uid="{00000000-0005-0000-0000-000057290000}"/>
    <cellStyle name="Feeder Field 5 2 22 2 2" xfId="16275" xr:uid="{00000000-0005-0000-0000-000058290000}"/>
    <cellStyle name="Feeder Field 5 2 22 2 3" xfId="16276" xr:uid="{00000000-0005-0000-0000-000059290000}"/>
    <cellStyle name="Feeder Field 5 2 22 2 4" xfId="16277" xr:uid="{00000000-0005-0000-0000-00005A290000}"/>
    <cellStyle name="Feeder Field 5 2 22 3" xfId="16278" xr:uid="{00000000-0005-0000-0000-00005B290000}"/>
    <cellStyle name="Feeder Field 5 2 22 4" xfId="16279" xr:uid="{00000000-0005-0000-0000-00005C290000}"/>
    <cellStyle name="Feeder Field 5 2 23" xfId="1636" xr:uid="{00000000-0005-0000-0000-00005D290000}"/>
    <cellStyle name="Feeder Field 5 2 23 2" xfId="16280" xr:uid="{00000000-0005-0000-0000-00005E290000}"/>
    <cellStyle name="Feeder Field 5 2 23 2 2" xfId="16281" xr:uid="{00000000-0005-0000-0000-00005F290000}"/>
    <cellStyle name="Feeder Field 5 2 23 2 3" xfId="16282" xr:uid="{00000000-0005-0000-0000-000060290000}"/>
    <cellStyle name="Feeder Field 5 2 23 2 4" xfId="16283" xr:uid="{00000000-0005-0000-0000-000061290000}"/>
    <cellStyle name="Feeder Field 5 2 23 3" xfId="16284" xr:uid="{00000000-0005-0000-0000-000062290000}"/>
    <cellStyle name="Feeder Field 5 2 23 4" xfId="16285" xr:uid="{00000000-0005-0000-0000-000063290000}"/>
    <cellStyle name="Feeder Field 5 2 24" xfId="1637" xr:uid="{00000000-0005-0000-0000-000064290000}"/>
    <cellStyle name="Feeder Field 5 2 24 2" xfId="16286" xr:uid="{00000000-0005-0000-0000-000065290000}"/>
    <cellStyle name="Feeder Field 5 2 24 2 2" xfId="16287" xr:uid="{00000000-0005-0000-0000-000066290000}"/>
    <cellStyle name="Feeder Field 5 2 24 2 3" xfId="16288" xr:uid="{00000000-0005-0000-0000-000067290000}"/>
    <cellStyle name="Feeder Field 5 2 24 2 4" xfId="16289" xr:uid="{00000000-0005-0000-0000-000068290000}"/>
    <cellStyle name="Feeder Field 5 2 24 3" xfId="16290" xr:uid="{00000000-0005-0000-0000-000069290000}"/>
    <cellStyle name="Feeder Field 5 2 24 4" xfId="16291" xr:uid="{00000000-0005-0000-0000-00006A290000}"/>
    <cellStyle name="Feeder Field 5 2 25" xfId="1638" xr:uid="{00000000-0005-0000-0000-00006B290000}"/>
    <cellStyle name="Feeder Field 5 2 25 2" xfId="16292" xr:uid="{00000000-0005-0000-0000-00006C290000}"/>
    <cellStyle name="Feeder Field 5 2 25 2 2" xfId="16293" xr:uid="{00000000-0005-0000-0000-00006D290000}"/>
    <cellStyle name="Feeder Field 5 2 25 2 3" xfId="16294" xr:uid="{00000000-0005-0000-0000-00006E290000}"/>
    <cellStyle name="Feeder Field 5 2 25 2 4" xfId="16295" xr:uid="{00000000-0005-0000-0000-00006F290000}"/>
    <cellStyle name="Feeder Field 5 2 25 3" xfId="16296" xr:uid="{00000000-0005-0000-0000-000070290000}"/>
    <cellStyle name="Feeder Field 5 2 25 4" xfId="16297" xr:uid="{00000000-0005-0000-0000-000071290000}"/>
    <cellStyle name="Feeder Field 5 2 26" xfId="1639" xr:uid="{00000000-0005-0000-0000-000072290000}"/>
    <cellStyle name="Feeder Field 5 2 26 2" xfId="16298" xr:uid="{00000000-0005-0000-0000-000073290000}"/>
    <cellStyle name="Feeder Field 5 2 26 2 2" xfId="16299" xr:uid="{00000000-0005-0000-0000-000074290000}"/>
    <cellStyle name="Feeder Field 5 2 26 2 3" xfId="16300" xr:uid="{00000000-0005-0000-0000-000075290000}"/>
    <cellStyle name="Feeder Field 5 2 26 2 4" xfId="16301" xr:uid="{00000000-0005-0000-0000-000076290000}"/>
    <cellStyle name="Feeder Field 5 2 26 3" xfId="16302" xr:uid="{00000000-0005-0000-0000-000077290000}"/>
    <cellStyle name="Feeder Field 5 2 26 4" xfId="16303" xr:uid="{00000000-0005-0000-0000-000078290000}"/>
    <cellStyle name="Feeder Field 5 2 27" xfId="1640" xr:uid="{00000000-0005-0000-0000-000079290000}"/>
    <cellStyle name="Feeder Field 5 2 27 2" xfId="16304" xr:uid="{00000000-0005-0000-0000-00007A290000}"/>
    <cellStyle name="Feeder Field 5 2 27 2 2" xfId="16305" xr:uid="{00000000-0005-0000-0000-00007B290000}"/>
    <cellStyle name="Feeder Field 5 2 27 2 3" xfId="16306" xr:uid="{00000000-0005-0000-0000-00007C290000}"/>
    <cellStyle name="Feeder Field 5 2 27 2 4" xfId="16307" xr:uid="{00000000-0005-0000-0000-00007D290000}"/>
    <cellStyle name="Feeder Field 5 2 27 3" xfId="16308" xr:uid="{00000000-0005-0000-0000-00007E290000}"/>
    <cellStyle name="Feeder Field 5 2 27 4" xfId="16309" xr:uid="{00000000-0005-0000-0000-00007F290000}"/>
    <cellStyle name="Feeder Field 5 2 28" xfId="1641" xr:uid="{00000000-0005-0000-0000-000080290000}"/>
    <cellStyle name="Feeder Field 5 2 28 2" xfId="16310" xr:uid="{00000000-0005-0000-0000-000081290000}"/>
    <cellStyle name="Feeder Field 5 2 28 2 2" xfId="16311" xr:uid="{00000000-0005-0000-0000-000082290000}"/>
    <cellStyle name="Feeder Field 5 2 28 2 3" xfId="16312" xr:uid="{00000000-0005-0000-0000-000083290000}"/>
    <cellStyle name="Feeder Field 5 2 28 2 4" xfId="16313" xr:uid="{00000000-0005-0000-0000-000084290000}"/>
    <cellStyle name="Feeder Field 5 2 28 3" xfId="16314" xr:uid="{00000000-0005-0000-0000-000085290000}"/>
    <cellStyle name="Feeder Field 5 2 28 4" xfId="16315" xr:uid="{00000000-0005-0000-0000-000086290000}"/>
    <cellStyle name="Feeder Field 5 2 29" xfId="1642" xr:uid="{00000000-0005-0000-0000-000087290000}"/>
    <cellStyle name="Feeder Field 5 2 29 2" xfId="16316" xr:uid="{00000000-0005-0000-0000-000088290000}"/>
    <cellStyle name="Feeder Field 5 2 29 2 2" xfId="16317" xr:uid="{00000000-0005-0000-0000-000089290000}"/>
    <cellStyle name="Feeder Field 5 2 29 2 3" xfId="16318" xr:uid="{00000000-0005-0000-0000-00008A290000}"/>
    <cellStyle name="Feeder Field 5 2 29 2 4" xfId="16319" xr:uid="{00000000-0005-0000-0000-00008B290000}"/>
    <cellStyle name="Feeder Field 5 2 29 3" xfId="16320" xr:uid="{00000000-0005-0000-0000-00008C290000}"/>
    <cellStyle name="Feeder Field 5 2 29 4" xfId="16321" xr:uid="{00000000-0005-0000-0000-00008D290000}"/>
    <cellStyle name="Feeder Field 5 2 3" xfId="1643" xr:uid="{00000000-0005-0000-0000-00008E290000}"/>
    <cellStyle name="Feeder Field 5 2 3 2" xfId="16322" xr:uid="{00000000-0005-0000-0000-00008F290000}"/>
    <cellStyle name="Feeder Field 5 2 3 2 2" xfId="16323" xr:uid="{00000000-0005-0000-0000-000090290000}"/>
    <cellStyle name="Feeder Field 5 2 3 2 3" xfId="16324" xr:uid="{00000000-0005-0000-0000-000091290000}"/>
    <cellStyle name="Feeder Field 5 2 3 2 4" xfId="16325" xr:uid="{00000000-0005-0000-0000-000092290000}"/>
    <cellStyle name="Feeder Field 5 2 3 3" xfId="16326" xr:uid="{00000000-0005-0000-0000-000093290000}"/>
    <cellStyle name="Feeder Field 5 2 3 4" xfId="16327" xr:uid="{00000000-0005-0000-0000-000094290000}"/>
    <cellStyle name="Feeder Field 5 2 30" xfId="1644" xr:uid="{00000000-0005-0000-0000-000095290000}"/>
    <cellStyle name="Feeder Field 5 2 30 2" xfId="16328" xr:uid="{00000000-0005-0000-0000-000096290000}"/>
    <cellStyle name="Feeder Field 5 2 30 2 2" xfId="16329" xr:uid="{00000000-0005-0000-0000-000097290000}"/>
    <cellStyle name="Feeder Field 5 2 30 2 3" xfId="16330" xr:uid="{00000000-0005-0000-0000-000098290000}"/>
    <cellStyle name="Feeder Field 5 2 30 2 4" xfId="16331" xr:uid="{00000000-0005-0000-0000-000099290000}"/>
    <cellStyle name="Feeder Field 5 2 30 3" xfId="16332" xr:uid="{00000000-0005-0000-0000-00009A290000}"/>
    <cellStyle name="Feeder Field 5 2 30 4" xfId="16333" xr:uid="{00000000-0005-0000-0000-00009B290000}"/>
    <cellStyle name="Feeder Field 5 2 31" xfId="1645" xr:uid="{00000000-0005-0000-0000-00009C290000}"/>
    <cellStyle name="Feeder Field 5 2 31 2" xfId="16334" xr:uid="{00000000-0005-0000-0000-00009D290000}"/>
    <cellStyle name="Feeder Field 5 2 31 2 2" xfId="16335" xr:uid="{00000000-0005-0000-0000-00009E290000}"/>
    <cellStyle name="Feeder Field 5 2 31 2 3" xfId="16336" xr:uid="{00000000-0005-0000-0000-00009F290000}"/>
    <cellStyle name="Feeder Field 5 2 31 2 4" xfId="16337" xr:uid="{00000000-0005-0000-0000-0000A0290000}"/>
    <cellStyle name="Feeder Field 5 2 31 3" xfId="16338" xr:uid="{00000000-0005-0000-0000-0000A1290000}"/>
    <cellStyle name="Feeder Field 5 2 31 4" xfId="16339" xr:uid="{00000000-0005-0000-0000-0000A2290000}"/>
    <cellStyle name="Feeder Field 5 2 32" xfId="1646" xr:uid="{00000000-0005-0000-0000-0000A3290000}"/>
    <cellStyle name="Feeder Field 5 2 32 2" xfId="16340" xr:uid="{00000000-0005-0000-0000-0000A4290000}"/>
    <cellStyle name="Feeder Field 5 2 32 2 2" xfId="16341" xr:uid="{00000000-0005-0000-0000-0000A5290000}"/>
    <cellStyle name="Feeder Field 5 2 32 2 3" xfId="16342" xr:uid="{00000000-0005-0000-0000-0000A6290000}"/>
    <cellStyle name="Feeder Field 5 2 32 2 4" xfId="16343" xr:uid="{00000000-0005-0000-0000-0000A7290000}"/>
    <cellStyle name="Feeder Field 5 2 32 3" xfId="16344" xr:uid="{00000000-0005-0000-0000-0000A8290000}"/>
    <cellStyle name="Feeder Field 5 2 32 4" xfId="16345" xr:uid="{00000000-0005-0000-0000-0000A9290000}"/>
    <cellStyle name="Feeder Field 5 2 33" xfId="1647" xr:uid="{00000000-0005-0000-0000-0000AA290000}"/>
    <cellStyle name="Feeder Field 5 2 33 2" xfId="16346" xr:uid="{00000000-0005-0000-0000-0000AB290000}"/>
    <cellStyle name="Feeder Field 5 2 33 2 2" xfId="16347" xr:uid="{00000000-0005-0000-0000-0000AC290000}"/>
    <cellStyle name="Feeder Field 5 2 33 2 3" xfId="16348" xr:uid="{00000000-0005-0000-0000-0000AD290000}"/>
    <cellStyle name="Feeder Field 5 2 33 2 4" xfId="16349" xr:uid="{00000000-0005-0000-0000-0000AE290000}"/>
    <cellStyle name="Feeder Field 5 2 33 3" xfId="16350" xr:uid="{00000000-0005-0000-0000-0000AF290000}"/>
    <cellStyle name="Feeder Field 5 2 33 4" xfId="16351" xr:uid="{00000000-0005-0000-0000-0000B0290000}"/>
    <cellStyle name="Feeder Field 5 2 34" xfId="1648" xr:uid="{00000000-0005-0000-0000-0000B1290000}"/>
    <cellStyle name="Feeder Field 5 2 34 2" xfId="16352" xr:uid="{00000000-0005-0000-0000-0000B2290000}"/>
    <cellStyle name="Feeder Field 5 2 34 2 2" xfId="16353" xr:uid="{00000000-0005-0000-0000-0000B3290000}"/>
    <cellStyle name="Feeder Field 5 2 34 2 3" xfId="16354" xr:uid="{00000000-0005-0000-0000-0000B4290000}"/>
    <cellStyle name="Feeder Field 5 2 34 2 4" xfId="16355" xr:uid="{00000000-0005-0000-0000-0000B5290000}"/>
    <cellStyle name="Feeder Field 5 2 34 3" xfId="16356" xr:uid="{00000000-0005-0000-0000-0000B6290000}"/>
    <cellStyle name="Feeder Field 5 2 34 4" xfId="16357" xr:uid="{00000000-0005-0000-0000-0000B7290000}"/>
    <cellStyle name="Feeder Field 5 2 35" xfId="1649" xr:uid="{00000000-0005-0000-0000-0000B8290000}"/>
    <cellStyle name="Feeder Field 5 2 35 2" xfId="16358" xr:uid="{00000000-0005-0000-0000-0000B9290000}"/>
    <cellStyle name="Feeder Field 5 2 35 2 2" xfId="16359" xr:uid="{00000000-0005-0000-0000-0000BA290000}"/>
    <cellStyle name="Feeder Field 5 2 35 2 3" xfId="16360" xr:uid="{00000000-0005-0000-0000-0000BB290000}"/>
    <cellStyle name="Feeder Field 5 2 35 2 4" xfId="16361" xr:uid="{00000000-0005-0000-0000-0000BC290000}"/>
    <cellStyle name="Feeder Field 5 2 35 3" xfId="16362" xr:uid="{00000000-0005-0000-0000-0000BD290000}"/>
    <cellStyle name="Feeder Field 5 2 35 4" xfId="16363" xr:uid="{00000000-0005-0000-0000-0000BE290000}"/>
    <cellStyle name="Feeder Field 5 2 36" xfId="1650" xr:uid="{00000000-0005-0000-0000-0000BF290000}"/>
    <cellStyle name="Feeder Field 5 2 36 2" xfId="16364" xr:uid="{00000000-0005-0000-0000-0000C0290000}"/>
    <cellStyle name="Feeder Field 5 2 36 2 2" xfId="16365" xr:uid="{00000000-0005-0000-0000-0000C1290000}"/>
    <cellStyle name="Feeder Field 5 2 36 2 3" xfId="16366" xr:uid="{00000000-0005-0000-0000-0000C2290000}"/>
    <cellStyle name="Feeder Field 5 2 36 2 4" xfId="16367" xr:uid="{00000000-0005-0000-0000-0000C3290000}"/>
    <cellStyle name="Feeder Field 5 2 36 3" xfId="16368" xr:uid="{00000000-0005-0000-0000-0000C4290000}"/>
    <cellStyle name="Feeder Field 5 2 36 4" xfId="16369" xr:uid="{00000000-0005-0000-0000-0000C5290000}"/>
    <cellStyle name="Feeder Field 5 2 37" xfId="1651" xr:uid="{00000000-0005-0000-0000-0000C6290000}"/>
    <cellStyle name="Feeder Field 5 2 37 2" xfId="16370" xr:uid="{00000000-0005-0000-0000-0000C7290000}"/>
    <cellStyle name="Feeder Field 5 2 37 2 2" xfId="16371" xr:uid="{00000000-0005-0000-0000-0000C8290000}"/>
    <cellStyle name="Feeder Field 5 2 37 2 3" xfId="16372" xr:uid="{00000000-0005-0000-0000-0000C9290000}"/>
    <cellStyle name="Feeder Field 5 2 37 2 4" xfId="16373" xr:uid="{00000000-0005-0000-0000-0000CA290000}"/>
    <cellStyle name="Feeder Field 5 2 37 3" xfId="16374" xr:uid="{00000000-0005-0000-0000-0000CB290000}"/>
    <cellStyle name="Feeder Field 5 2 37 4" xfId="16375" xr:uid="{00000000-0005-0000-0000-0000CC290000}"/>
    <cellStyle name="Feeder Field 5 2 38" xfId="1652" xr:uid="{00000000-0005-0000-0000-0000CD290000}"/>
    <cellStyle name="Feeder Field 5 2 38 2" xfId="16376" xr:uid="{00000000-0005-0000-0000-0000CE290000}"/>
    <cellStyle name="Feeder Field 5 2 38 2 2" xfId="16377" xr:uid="{00000000-0005-0000-0000-0000CF290000}"/>
    <cellStyle name="Feeder Field 5 2 38 2 3" xfId="16378" xr:uid="{00000000-0005-0000-0000-0000D0290000}"/>
    <cellStyle name="Feeder Field 5 2 38 2 4" xfId="16379" xr:uid="{00000000-0005-0000-0000-0000D1290000}"/>
    <cellStyle name="Feeder Field 5 2 38 3" xfId="16380" xr:uid="{00000000-0005-0000-0000-0000D2290000}"/>
    <cellStyle name="Feeder Field 5 2 38 4" xfId="16381" xr:uid="{00000000-0005-0000-0000-0000D3290000}"/>
    <cellStyle name="Feeder Field 5 2 39" xfId="1653" xr:uid="{00000000-0005-0000-0000-0000D4290000}"/>
    <cellStyle name="Feeder Field 5 2 39 2" xfId="16382" xr:uid="{00000000-0005-0000-0000-0000D5290000}"/>
    <cellStyle name="Feeder Field 5 2 39 2 2" xfId="16383" xr:uid="{00000000-0005-0000-0000-0000D6290000}"/>
    <cellStyle name="Feeder Field 5 2 39 2 3" xfId="16384" xr:uid="{00000000-0005-0000-0000-0000D7290000}"/>
    <cellStyle name="Feeder Field 5 2 39 2 4" xfId="16385" xr:uid="{00000000-0005-0000-0000-0000D8290000}"/>
    <cellStyle name="Feeder Field 5 2 39 3" xfId="16386" xr:uid="{00000000-0005-0000-0000-0000D9290000}"/>
    <cellStyle name="Feeder Field 5 2 39 4" xfId="16387" xr:uid="{00000000-0005-0000-0000-0000DA290000}"/>
    <cellStyle name="Feeder Field 5 2 4" xfId="1654" xr:uid="{00000000-0005-0000-0000-0000DB290000}"/>
    <cellStyle name="Feeder Field 5 2 4 2" xfId="16388" xr:uid="{00000000-0005-0000-0000-0000DC290000}"/>
    <cellStyle name="Feeder Field 5 2 4 2 2" xfId="16389" xr:uid="{00000000-0005-0000-0000-0000DD290000}"/>
    <cellStyle name="Feeder Field 5 2 4 2 3" xfId="16390" xr:uid="{00000000-0005-0000-0000-0000DE290000}"/>
    <cellStyle name="Feeder Field 5 2 4 2 4" xfId="16391" xr:uid="{00000000-0005-0000-0000-0000DF290000}"/>
    <cellStyle name="Feeder Field 5 2 4 3" xfId="16392" xr:uid="{00000000-0005-0000-0000-0000E0290000}"/>
    <cellStyle name="Feeder Field 5 2 4 4" xfId="16393" xr:uid="{00000000-0005-0000-0000-0000E1290000}"/>
    <cellStyle name="Feeder Field 5 2 40" xfId="1655" xr:uid="{00000000-0005-0000-0000-0000E2290000}"/>
    <cellStyle name="Feeder Field 5 2 40 2" xfId="16394" xr:uid="{00000000-0005-0000-0000-0000E3290000}"/>
    <cellStyle name="Feeder Field 5 2 40 2 2" xfId="16395" xr:uid="{00000000-0005-0000-0000-0000E4290000}"/>
    <cellStyle name="Feeder Field 5 2 40 2 3" xfId="16396" xr:uid="{00000000-0005-0000-0000-0000E5290000}"/>
    <cellStyle name="Feeder Field 5 2 40 2 4" xfId="16397" xr:uid="{00000000-0005-0000-0000-0000E6290000}"/>
    <cellStyle name="Feeder Field 5 2 40 3" xfId="16398" xr:uid="{00000000-0005-0000-0000-0000E7290000}"/>
    <cellStyle name="Feeder Field 5 2 40 4" xfId="16399" xr:uid="{00000000-0005-0000-0000-0000E8290000}"/>
    <cellStyle name="Feeder Field 5 2 41" xfId="1656" xr:uid="{00000000-0005-0000-0000-0000E9290000}"/>
    <cellStyle name="Feeder Field 5 2 41 2" xfId="16400" xr:uid="{00000000-0005-0000-0000-0000EA290000}"/>
    <cellStyle name="Feeder Field 5 2 41 2 2" xfId="16401" xr:uid="{00000000-0005-0000-0000-0000EB290000}"/>
    <cellStyle name="Feeder Field 5 2 41 2 3" xfId="16402" xr:uid="{00000000-0005-0000-0000-0000EC290000}"/>
    <cellStyle name="Feeder Field 5 2 41 2 4" xfId="16403" xr:uid="{00000000-0005-0000-0000-0000ED290000}"/>
    <cellStyle name="Feeder Field 5 2 41 3" xfId="16404" xr:uid="{00000000-0005-0000-0000-0000EE290000}"/>
    <cellStyle name="Feeder Field 5 2 41 4" xfId="16405" xr:uid="{00000000-0005-0000-0000-0000EF290000}"/>
    <cellStyle name="Feeder Field 5 2 42" xfId="1657" xr:uid="{00000000-0005-0000-0000-0000F0290000}"/>
    <cellStyle name="Feeder Field 5 2 42 2" xfId="16406" xr:uid="{00000000-0005-0000-0000-0000F1290000}"/>
    <cellStyle name="Feeder Field 5 2 42 2 2" xfId="16407" xr:uid="{00000000-0005-0000-0000-0000F2290000}"/>
    <cellStyle name="Feeder Field 5 2 42 2 3" xfId="16408" xr:uid="{00000000-0005-0000-0000-0000F3290000}"/>
    <cellStyle name="Feeder Field 5 2 42 2 4" xfId="16409" xr:uid="{00000000-0005-0000-0000-0000F4290000}"/>
    <cellStyle name="Feeder Field 5 2 42 3" xfId="16410" xr:uid="{00000000-0005-0000-0000-0000F5290000}"/>
    <cellStyle name="Feeder Field 5 2 42 4" xfId="16411" xr:uid="{00000000-0005-0000-0000-0000F6290000}"/>
    <cellStyle name="Feeder Field 5 2 43" xfId="1658" xr:uid="{00000000-0005-0000-0000-0000F7290000}"/>
    <cellStyle name="Feeder Field 5 2 43 2" xfId="16412" xr:uid="{00000000-0005-0000-0000-0000F8290000}"/>
    <cellStyle name="Feeder Field 5 2 43 2 2" xfId="16413" xr:uid="{00000000-0005-0000-0000-0000F9290000}"/>
    <cellStyle name="Feeder Field 5 2 43 2 3" xfId="16414" xr:uid="{00000000-0005-0000-0000-0000FA290000}"/>
    <cellStyle name="Feeder Field 5 2 43 2 4" xfId="16415" xr:uid="{00000000-0005-0000-0000-0000FB290000}"/>
    <cellStyle name="Feeder Field 5 2 43 3" xfId="16416" xr:uid="{00000000-0005-0000-0000-0000FC290000}"/>
    <cellStyle name="Feeder Field 5 2 43 4" xfId="16417" xr:uid="{00000000-0005-0000-0000-0000FD290000}"/>
    <cellStyle name="Feeder Field 5 2 44" xfId="1659" xr:uid="{00000000-0005-0000-0000-0000FE290000}"/>
    <cellStyle name="Feeder Field 5 2 44 2" xfId="16418" xr:uid="{00000000-0005-0000-0000-0000FF290000}"/>
    <cellStyle name="Feeder Field 5 2 44 2 2" xfId="16419" xr:uid="{00000000-0005-0000-0000-0000002A0000}"/>
    <cellStyle name="Feeder Field 5 2 44 2 3" xfId="16420" xr:uid="{00000000-0005-0000-0000-0000012A0000}"/>
    <cellStyle name="Feeder Field 5 2 44 2 4" xfId="16421" xr:uid="{00000000-0005-0000-0000-0000022A0000}"/>
    <cellStyle name="Feeder Field 5 2 44 3" xfId="16422" xr:uid="{00000000-0005-0000-0000-0000032A0000}"/>
    <cellStyle name="Feeder Field 5 2 44 4" xfId="16423" xr:uid="{00000000-0005-0000-0000-0000042A0000}"/>
    <cellStyle name="Feeder Field 5 2 45" xfId="16424" xr:uid="{00000000-0005-0000-0000-0000052A0000}"/>
    <cellStyle name="Feeder Field 5 2 45 2" xfId="16425" xr:uid="{00000000-0005-0000-0000-0000062A0000}"/>
    <cellStyle name="Feeder Field 5 2 45 3" xfId="16426" xr:uid="{00000000-0005-0000-0000-0000072A0000}"/>
    <cellStyle name="Feeder Field 5 2 45 4" xfId="16427" xr:uid="{00000000-0005-0000-0000-0000082A0000}"/>
    <cellStyle name="Feeder Field 5 2 46" xfId="16428" xr:uid="{00000000-0005-0000-0000-0000092A0000}"/>
    <cellStyle name="Feeder Field 5 2 46 2" xfId="16429" xr:uid="{00000000-0005-0000-0000-00000A2A0000}"/>
    <cellStyle name="Feeder Field 5 2 46 3" xfId="16430" xr:uid="{00000000-0005-0000-0000-00000B2A0000}"/>
    <cellStyle name="Feeder Field 5 2 46 4" xfId="16431" xr:uid="{00000000-0005-0000-0000-00000C2A0000}"/>
    <cellStyle name="Feeder Field 5 2 47" xfId="16432" xr:uid="{00000000-0005-0000-0000-00000D2A0000}"/>
    <cellStyle name="Feeder Field 5 2 48" xfId="16433" xr:uid="{00000000-0005-0000-0000-00000E2A0000}"/>
    <cellStyle name="Feeder Field 5 2 5" xfId="1660" xr:uid="{00000000-0005-0000-0000-00000F2A0000}"/>
    <cellStyle name="Feeder Field 5 2 5 2" xfId="16434" xr:uid="{00000000-0005-0000-0000-0000102A0000}"/>
    <cellStyle name="Feeder Field 5 2 5 2 2" xfId="16435" xr:uid="{00000000-0005-0000-0000-0000112A0000}"/>
    <cellStyle name="Feeder Field 5 2 5 2 3" xfId="16436" xr:uid="{00000000-0005-0000-0000-0000122A0000}"/>
    <cellStyle name="Feeder Field 5 2 5 2 4" xfId="16437" xr:uid="{00000000-0005-0000-0000-0000132A0000}"/>
    <cellStyle name="Feeder Field 5 2 5 3" xfId="16438" xr:uid="{00000000-0005-0000-0000-0000142A0000}"/>
    <cellStyle name="Feeder Field 5 2 5 4" xfId="16439" xr:uid="{00000000-0005-0000-0000-0000152A0000}"/>
    <cellStyle name="Feeder Field 5 2 6" xfId="1661" xr:uid="{00000000-0005-0000-0000-0000162A0000}"/>
    <cellStyle name="Feeder Field 5 2 6 2" xfId="16440" xr:uid="{00000000-0005-0000-0000-0000172A0000}"/>
    <cellStyle name="Feeder Field 5 2 6 2 2" xfId="16441" xr:uid="{00000000-0005-0000-0000-0000182A0000}"/>
    <cellStyle name="Feeder Field 5 2 6 2 3" xfId="16442" xr:uid="{00000000-0005-0000-0000-0000192A0000}"/>
    <cellStyle name="Feeder Field 5 2 6 2 4" xfId="16443" xr:uid="{00000000-0005-0000-0000-00001A2A0000}"/>
    <cellStyle name="Feeder Field 5 2 6 3" xfId="16444" xr:uid="{00000000-0005-0000-0000-00001B2A0000}"/>
    <cellStyle name="Feeder Field 5 2 6 4" xfId="16445" xr:uid="{00000000-0005-0000-0000-00001C2A0000}"/>
    <cellStyle name="Feeder Field 5 2 7" xfId="1662" xr:uid="{00000000-0005-0000-0000-00001D2A0000}"/>
    <cellStyle name="Feeder Field 5 2 7 2" xfId="16446" xr:uid="{00000000-0005-0000-0000-00001E2A0000}"/>
    <cellStyle name="Feeder Field 5 2 7 2 2" xfId="16447" xr:uid="{00000000-0005-0000-0000-00001F2A0000}"/>
    <cellStyle name="Feeder Field 5 2 7 2 3" xfId="16448" xr:uid="{00000000-0005-0000-0000-0000202A0000}"/>
    <cellStyle name="Feeder Field 5 2 7 2 4" xfId="16449" xr:uid="{00000000-0005-0000-0000-0000212A0000}"/>
    <cellStyle name="Feeder Field 5 2 7 3" xfId="16450" xr:uid="{00000000-0005-0000-0000-0000222A0000}"/>
    <cellStyle name="Feeder Field 5 2 7 4" xfId="16451" xr:uid="{00000000-0005-0000-0000-0000232A0000}"/>
    <cellStyle name="Feeder Field 5 2 8" xfId="1663" xr:uid="{00000000-0005-0000-0000-0000242A0000}"/>
    <cellStyle name="Feeder Field 5 2 8 2" xfId="16452" xr:uid="{00000000-0005-0000-0000-0000252A0000}"/>
    <cellStyle name="Feeder Field 5 2 8 2 2" xfId="16453" xr:uid="{00000000-0005-0000-0000-0000262A0000}"/>
    <cellStyle name="Feeder Field 5 2 8 2 3" xfId="16454" xr:uid="{00000000-0005-0000-0000-0000272A0000}"/>
    <cellStyle name="Feeder Field 5 2 8 2 4" xfId="16455" xr:uid="{00000000-0005-0000-0000-0000282A0000}"/>
    <cellStyle name="Feeder Field 5 2 8 3" xfId="16456" xr:uid="{00000000-0005-0000-0000-0000292A0000}"/>
    <cellStyle name="Feeder Field 5 2 8 4" xfId="16457" xr:uid="{00000000-0005-0000-0000-00002A2A0000}"/>
    <cellStyle name="Feeder Field 5 2 9" xfId="1664" xr:uid="{00000000-0005-0000-0000-00002B2A0000}"/>
    <cellStyle name="Feeder Field 5 2 9 2" xfId="16458" xr:uid="{00000000-0005-0000-0000-00002C2A0000}"/>
    <cellStyle name="Feeder Field 5 2 9 2 2" xfId="16459" xr:uid="{00000000-0005-0000-0000-00002D2A0000}"/>
    <cellStyle name="Feeder Field 5 2 9 2 3" xfId="16460" xr:uid="{00000000-0005-0000-0000-00002E2A0000}"/>
    <cellStyle name="Feeder Field 5 2 9 2 4" xfId="16461" xr:uid="{00000000-0005-0000-0000-00002F2A0000}"/>
    <cellStyle name="Feeder Field 5 2 9 3" xfId="16462" xr:uid="{00000000-0005-0000-0000-0000302A0000}"/>
    <cellStyle name="Feeder Field 5 2 9 4" xfId="16463" xr:uid="{00000000-0005-0000-0000-0000312A0000}"/>
    <cellStyle name="Feeder Field 5 20" xfId="1665" xr:uid="{00000000-0005-0000-0000-0000322A0000}"/>
    <cellStyle name="Feeder Field 5 20 2" xfId="16464" xr:uid="{00000000-0005-0000-0000-0000332A0000}"/>
    <cellStyle name="Feeder Field 5 20 2 2" xfId="16465" xr:uid="{00000000-0005-0000-0000-0000342A0000}"/>
    <cellStyle name="Feeder Field 5 20 2 3" xfId="16466" xr:uid="{00000000-0005-0000-0000-0000352A0000}"/>
    <cellStyle name="Feeder Field 5 20 2 4" xfId="16467" xr:uid="{00000000-0005-0000-0000-0000362A0000}"/>
    <cellStyle name="Feeder Field 5 20 3" xfId="16468" xr:uid="{00000000-0005-0000-0000-0000372A0000}"/>
    <cellStyle name="Feeder Field 5 20 4" xfId="16469" xr:uid="{00000000-0005-0000-0000-0000382A0000}"/>
    <cellStyle name="Feeder Field 5 21" xfId="1666" xr:uid="{00000000-0005-0000-0000-0000392A0000}"/>
    <cellStyle name="Feeder Field 5 21 2" xfId="16470" xr:uid="{00000000-0005-0000-0000-00003A2A0000}"/>
    <cellStyle name="Feeder Field 5 21 2 2" xfId="16471" xr:uid="{00000000-0005-0000-0000-00003B2A0000}"/>
    <cellStyle name="Feeder Field 5 21 2 3" xfId="16472" xr:uid="{00000000-0005-0000-0000-00003C2A0000}"/>
    <cellStyle name="Feeder Field 5 21 2 4" xfId="16473" xr:uid="{00000000-0005-0000-0000-00003D2A0000}"/>
    <cellStyle name="Feeder Field 5 21 3" xfId="16474" xr:uid="{00000000-0005-0000-0000-00003E2A0000}"/>
    <cellStyle name="Feeder Field 5 21 4" xfId="16475" xr:uid="{00000000-0005-0000-0000-00003F2A0000}"/>
    <cellStyle name="Feeder Field 5 22" xfId="1667" xr:uid="{00000000-0005-0000-0000-0000402A0000}"/>
    <cellStyle name="Feeder Field 5 22 2" xfId="16476" xr:uid="{00000000-0005-0000-0000-0000412A0000}"/>
    <cellStyle name="Feeder Field 5 22 2 2" xfId="16477" xr:uid="{00000000-0005-0000-0000-0000422A0000}"/>
    <cellStyle name="Feeder Field 5 22 2 3" xfId="16478" xr:uid="{00000000-0005-0000-0000-0000432A0000}"/>
    <cellStyle name="Feeder Field 5 22 2 4" xfId="16479" xr:uid="{00000000-0005-0000-0000-0000442A0000}"/>
    <cellStyle name="Feeder Field 5 22 3" xfId="16480" xr:uid="{00000000-0005-0000-0000-0000452A0000}"/>
    <cellStyle name="Feeder Field 5 22 4" xfId="16481" xr:uid="{00000000-0005-0000-0000-0000462A0000}"/>
    <cellStyle name="Feeder Field 5 23" xfId="1668" xr:uid="{00000000-0005-0000-0000-0000472A0000}"/>
    <cellStyle name="Feeder Field 5 23 2" xfId="16482" xr:uid="{00000000-0005-0000-0000-0000482A0000}"/>
    <cellStyle name="Feeder Field 5 23 2 2" xfId="16483" xr:uid="{00000000-0005-0000-0000-0000492A0000}"/>
    <cellStyle name="Feeder Field 5 23 2 3" xfId="16484" xr:uid="{00000000-0005-0000-0000-00004A2A0000}"/>
    <cellStyle name="Feeder Field 5 23 2 4" xfId="16485" xr:uid="{00000000-0005-0000-0000-00004B2A0000}"/>
    <cellStyle name="Feeder Field 5 23 3" xfId="16486" xr:uid="{00000000-0005-0000-0000-00004C2A0000}"/>
    <cellStyle name="Feeder Field 5 23 4" xfId="16487" xr:uid="{00000000-0005-0000-0000-00004D2A0000}"/>
    <cellStyle name="Feeder Field 5 24" xfId="1669" xr:uid="{00000000-0005-0000-0000-00004E2A0000}"/>
    <cellStyle name="Feeder Field 5 24 2" xfId="16488" xr:uid="{00000000-0005-0000-0000-00004F2A0000}"/>
    <cellStyle name="Feeder Field 5 24 2 2" xfId="16489" xr:uid="{00000000-0005-0000-0000-0000502A0000}"/>
    <cellStyle name="Feeder Field 5 24 2 3" xfId="16490" xr:uid="{00000000-0005-0000-0000-0000512A0000}"/>
    <cellStyle name="Feeder Field 5 24 2 4" xfId="16491" xr:uid="{00000000-0005-0000-0000-0000522A0000}"/>
    <cellStyle name="Feeder Field 5 24 3" xfId="16492" xr:uid="{00000000-0005-0000-0000-0000532A0000}"/>
    <cellStyle name="Feeder Field 5 24 4" xfId="16493" xr:uid="{00000000-0005-0000-0000-0000542A0000}"/>
    <cellStyle name="Feeder Field 5 25" xfId="1670" xr:uid="{00000000-0005-0000-0000-0000552A0000}"/>
    <cellStyle name="Feeder Field 5 25 2" xfId="16494" xr:uid="{00000000-0005-0000-0000-0000562A0000}"/>
    <cellStyle name="Feeder Field 5 25 2 2" xfId="16495" xr:uid="{00000000-0005-0000-0000-0000572A0000}"/>
    <cellStyle name="Feeder Field 5 25 2 3" xfId="16496" xr:uid="{00000000-0005-0000-0000-0000582A0000}"/>
    <cellStyle name="Feeder Field 5 25 2 4" xfId="16497" xr:uid="{00000000-0005-0000-0000-0000592A0000}"/>
    <cellStyle name="Feeder Field 5 25 3" xfId="16498" xr:uid="{00000000-0005-0000-0000-00005A2A0000}"/>
    <cellStyle name="Feeder Field 5 25 4" xfId="16499" xr:uid="{00000000-0005-0000-0000-00005B2A0000}"/>
    <cellStyle name="Feeder Field 5 26" xfId="1671" xr:uid="{00000000-0005-0000-0000-00005C2A0000}"/>
    <cellStyle name="Feeder Field 5 26 2" xfId="16500" xr:uid="{00000000-0005-0000-0000-00005D2A0000}"/>
    <cellStyle name="Feeder Field 5 26 2 2" xfId="16501" xr:uid="{00000000-0005-0000-0000-00005E2A0000}"/>
    <cellStyle name="Feeder Field 5 26 2 3" xfId="16502" xr:uid="{00000000-0005-0000-0000-00005F2A0000}"/>
    <cellStyle name="Feeder Field 5 26 2 4" xfId="16503" xr:uid="{00000000-0005-0000-0000-0000602A0000}"/>
    <cellStyle name="Feeder Field 5 26 3" xfId="16504" xr:uid="{00000000-0005-0000-0000-0000612A0000}"/>
    <cellStyle name="Feeder Field 5 26 4" xfId="16505" xr:uid="{00000000-0005-0000-0000-0000622A0000}"/>
    <cellStyle name="Feeder Field 5 27" xfId="1672" xr:uid="{00000000-0005-0000-0000-0000632A0000}"/>
    <cellStyle name="Feeder Field 5 27 2" xfId="16506" xr:uid="{00000000-0005-0000-0000-0000642A0000}"/>
    <cellStyle name="Feeder Field 5 27 2 2" xfId="16507" xr:uid="{00000000-0005-0000-0000-0000652A0000}"/>
    <cellStyle name="Feeder Field 5 27 2 3" xfId="16508" xr:uid="{00000000-0005-0000-0000-0000662A0000}"/>
    <cellStyle name="Feeder Field 5 27 2 4" xfId="16509" xr:uid="{00000000-0005-0000-0000-0000672A0000}"/>
    <cellStyle name="Feeder Field 5 27 3" xfId="16510" xr:uid="{00000000-0005-0000-0000-0000682A0000}"/>
    <cellStyle name="Feeder Field 5 27 4" xfId="16511" xr:uid="{00000000-0005-0000-0000-0000692A0000}"/>
    <cellStyle name="Feeder Field 5 28" xfId="1673" xr:uid="{00000000-0005-0000-0000-00006A2A0000}"/>
    <cellStyle name="Feeder Field 5 28 2" xfId="16512" xr:uid="{00000000-0005-0000-0000-00006B2A0000}"/>
    <cellStyle name="Feeder Field 5 28 2 2" xfId="16513" xr:uid="{00000000-0005-0000-0000-00006C2A0000}"/>
    <cellStyle name="Feeder Field 5 28 2 3" xfId="16514" xr:uid="{00000000-0005-0000-0000-00006D2A0000}"/>
    <cellStyle name="Feeder Field 5 28 2 4" xfId="16515" xr:uid="{00000000-0005-0000-0000-00006E2A0000}"/>
    <cellStyle name="Feeder Field 5 28 3" xfId="16516" xr:uid="{00000000-0005-0000-0000-00006F2A0000}"/>
    <cellStyle name="Feeder Field 5 28 4" xfId="16517" xr:uid="{00000000-0005-0000-0000-0000702A0000}"/>
    <cellStyle name="Feeder Field 5 29" xfId="1674" xr:uid="{00000000-0005-0000-0000-0000712A0000}"/>
    <cellStyle name="Feeder Field 5 29 2" xfId="16518" xr:uid="{00000000-0005-0000-0000-0000722A0000}"/>
    <cellStyle name="Feeder Field 5 29 2 2" xfId="16519" xr:uid="{00000000-0005-0000-0000-0000732A0000}"/>
    <cellStyle name="Feeder Field 5 29 2 3" xfId="16520" xr:uid="{00000000-0005-0000-0000-0000742A0000}"/>
    <cellStyle name="Feeder Field 5 29 2 4" xfId="16521" xr:uid="{00000000-0005-0000-0000-0000752A0000}"/>
    <cellStyle name="Feeder Field 5 29 3" xfId="16522" xr:uid="{00000000-0005-0000-0000-0000762A0000}"/>
    <cellStyle name="Feeder Field 5 29 4" xfId="16523" xr:uid="{00000000-0005-0000-0000-0000772A0000}"/>
    <cellStyle name="Feeder Field 5 3" xfId="1675" xr:uid="{00000000-0005-0000-0000-0000782A0000}"/>
    <cellStyle name="Feeder Field 5 3 2" xfId="16524" xr:uid="{00000000-0005-0000-0000-0000792A0000}"/>
    <cellStyle name="Feeder Field 5 3 2 2" xfId="16525" xr:uid="{00000000-0005-0000-0000-00007A2A0000}"/>
    <cellStyle name="Feeder Field 5 3 2 3" xfId="16526" xr:uid="{00000000-0005-0000-0000-00007B2A0000}"/>
    <cellStyle name="Feeder Field 5 3 2 4" xfId="16527" xr:uid="{00000000-0005-0000-0000-00007C2A0000}"/>
    <cellStyle name="Feeder Field 5 3 3" xfId="16528" xr:uid="{00000000-0005-0000-0000-00007D2A0000}"/>
    <cellStyle name="Feeder Field 5 3 4" xfId="16529" xr:uid="{00000000-0005-0000-0000-00007E2A0000}"/>
    <cellStyle name="Feeder Field 5 30" xfId="1676" xr:uid="{00000000-0005-0000-0000-00007F2A0000}"/>
    <cellStyle name="Feeder Field 5 30 2" xfId="16530" xr:uid="{00000000-0005-0000-0000-0000802A0000}"/>
    <cellStyle name="Feeder Field 5 30 2 2" xfId="16531" xr:uid="{00000000-0005-0000-0000-0000812A0000}"/>
    <cellStyle name="Feeder Field 5 30 2 3" xfId="16532" xr:uid="{00000000-0005-0000-0000-0000822A0000}"/>
    <cellStyle name="Feeder Field 5 30 2 4" xfId="16533" xr:uid="{00000000-0005-0000-0000-0000832A0000}"/>
    <cellStyle name="Feeder Field 5 30 3" xfId="16534" xr:uid="{00000000-0005-0000-0000-0000842A0000}"/>
    <cellStyle name="Feeder Field 5 30 4" xfId="16535" xr:uid="{00000000-0005-0000-0000-0000852A0000}"/>
    <cellStyle name="Feeder Field 5 31" xfId="1677" xr:uid="{00000000-0005-0000-0000-0000862A0000}"/>
    <cellStyle name="Feeder Field 5 31 2" xfId="16536" xr:uid="{00000000-0005-0000-0000-0000872A0000}"/>
    <cellStyle name="Feeder Field 5 31 2 2" xfId="16537" xr:uid="{00000000-0005-0000-0000-0000882A0000}"/>
    <cellStyle name="Feeder Field 5 31 2 3" xfId="16538" xr:uid="{00000000-0005-0000-0000-0000892A0000}"/>
    <cellStyle name="Feeder Field 5 31 2 4" xfId="16539" xr:uid="{00000000-0005-0000-0000-00008A2A0000}"/>
    <cellStyle name="Feeder Field 5 31 3" xfId="16540" xr:uid="{00000000-0005-0000-0000-00008B2A0000}"/>
    <cellStyle name="Feeder Field 5 31 4" xfId="16541" xr:uid="{00000000-0005-0000-0000-00008C2A0000}"/>
    <cellStyle name="Feeder Field 5 32" xfId="1678" xr:uid="{00000000-0005-0000-0000-00008D2A0000}"/>
    <cellStyle name="Feeder Field 5 32 2" xfId="16542" xr:uid="{00000000-0005-0000-0000-00008E2A0000}"/>
    <cellStyle name="Feeder Field 5 32 2 2" xfId="16543" xr:uid="{00000000-0005-0000-0000-00008F2A0000}"/>
    <cellStyle name="Feeder Field 5 32 2 3" xfId="16544" xr:uid="{00000000-0005-0000-0000-0000902A0000}"/>
    <cellStyle name="Feeder Field 5 32 2 4" xfId="16545" xr:uid="{00000000-0005-0000-0000-0000912A0000}"/>
    <cellStyle name="Feeder Field 5 32 3" xfId="16546" xr:uid="{00000000-0005-0000-0000-0000922A0000}"/>
    <cellStyle name="Feeder Field 5 32 4" xfId="16547" xr:uid="{00000000-0005-0000-0000-0000932A0000}"/>
    <cellStyle name="Feeder Field 5 33" xfId="1679" xr:uid="{00000000-0005-0000-0000-0000942A0000}"/>
    <cellStyle name="Feeder Field 5 33 2" xfId="16548" xr:uid="{00000000-0005-0000-0000-0000952A0000}"/>
    <cellStyle name="Feeder Field 5 33 2 2" xfId="16549" xr:uid="{00000000-0005-0000-0000-0000962A0000}"/>
    <cellStyle name="Feeder Field 5 33 2 3" xfId="16550" xr:uid="{00000000-0005-0000-0000-0000972A0000}"/>
    <cellStyle name="Feeder Field 5 33 2 4" xfId="16551" xr:uid="{00000000-0005-0000-0000-0000982A0000}"/>
    <cellStyle name="Feeder Field 5 33 3" xfId="16552" xr:uid="{00000000-0005-0000-0000-0000992A0000}"/>
    <cellStyle name="Feeder Field 5 33 4" xfId="16553" xr:uid="{00000000-0005-0000-0000-00009A2A0000}"/>
    <cellStyle name="Feeder Field 5 34" xfId="1680" xr:uid="{00000000-0005-0000-0000-00009B2A0000}"/>
    <cellStyle name="Feeder Field 5 34 2" xfId="16554" xr:uid="{00000000-0005-0000-0000-00009C2A0000}"/>
    <cellStyle name="Feeder Field 5 34 2 2" xfId="16555" xr:uid="{00000000-0005-0000-0000-00009D2A0000}"/>
    <cellStyle name="Feeder Field 5 34 2 3" xfId="16556" xr:uid="{00000000-0005-0000-0000-00009E2A0000}"/>
    <cellStyle name="Feeder Field 5 34 2 4" xfId="16557" xr:uid="{00000000-0005-0000-0000-00009F2A0000}"/>
    <cellStyle name="Feeder Field 5 34 3" xfId="16558" xr:uid="{00000000-0005-0000-0000-0000A02A0000}"/>
    <cellStyle name="Feeder Field 5 34 4" xfId="16559" xr:uid="{00000000-0005-0000-0000-0000A12A0000}"/>
    <cellStyle name="Feeder Field 5 35" xfId="1681" xr:uid="{00000000-0005-0000-0000-0000A22A0000}"/>
    <cellStyle name="Feeder Field 5 35 2" xfId="16560" xr:uid="{00000000-0005-0000-0000-0000A32A0000}"/>
    <cellStyle name="Feeder Field 5 35 2 2" xfId="16561" xr:uid="{00000000-0005-0000-0000-0000A42A0000}"/>
    <cellStyle name="Feeder Field 5 35 2 3" xfId="16562" xr:uid="{00000000-0005-0000-0000-0000A52A0000}"/>
    <cellStyle name="Feeder Field 5 35 2 4" xfId="16563" xr:uid="{00000000-0005-0000-0000-0000A62A0000}"/>
    <cellStyle name="Feeder Field 5 35 3" xfId="16564" xr:uid="{00000000-0005-0000-0000-0000A72A0000}"/>
    <cellStyle name="Feeder Field 5 35 4" xfId="16565" xr:uid="{00000000-0005-0000-0000-0000A82A0000}"/>
    <cellStyle name="Feeder Field 5 36" xfId="1682" xr:uid="{00000000-0005-0000-0000-0000A92A0000}"/>
    <cellStyle name="Feeder Field 5 36 2" xfId="16566" xr:uid="{00000000-0005-0000-0000-0000AA2A0000}"/>
    <cellStyle name="Feeder Field 5 36 2 2" xfId="16567" xr:uid="{00000000-0005-0000-0000-0000AB2A0000}"/>
    <cellStyle name="Feeder Field 5 36 2 3" xfId="16568" xr:uid="{00000000-0005-0000-0000-0000AC2A0000}"/>
    <cellStyle name="Feeder Field 5 36 2 4" xfId="16569" xr:uid="{00000000-0005-0000-0000-0000AD2A0000}"/>
    <cellStyle name="Feeder Field 5 36 3" xfId="16570" xr:uid="{00000000-0005-0000-0000-0000AE2A0000}"/>
    <cellStyle name="Feeder Field 5 36 4" xfId="16571" xr:uid="{00000000-0005-0000-0000-0000AF2A0000}"/>
    <cellStyle name="Feeder Field 5 37" xfId="1683" xr:uid="{00000000-0005-0000-0000-0000B02A0000}"/>
    <cellStyle name="Feeder Field 5 37 2" xfId="16572" xr:uid="{00000000-0005-0000-0000-0000B12A0000}"/>
    <cellStyle name="Feeder Field 5 37 2 2" xfId="16573" xr:uid="{00000000-0005-0000-0000-0000B22A0000}"/>
    <cellStyle name="Feeder Field 5 37 2 3" xfId="16574" xr:uid="{00000000-0005-0000-0000-0000B32A0000}"/>
    <cellStyle name="Feeder Field 5 37 2 4" xfId="16575" xr:uid="{00000000-0005-0000-0000-0000B42A0000}"/>
    <cellStyle name="Feeder Field 5 37 3" xfId="16576" xr:uid="{00000000-0005-0000-0000-0000B52A0000}"/>
    <cellStyle name="Feeder Field 5 37 4" xfId="16577" xr:uid="{00000000-0005-0000-0000-0000B62A0000}"/>
    <cellStyle name="Feeder Field 5 38" xfId="1684" xr:uid="{00000000-0005-0000-0000-0000B72A0000}"/>
    <cellStyle name="Feeder Field 5 38 2" xfId="16578" xr:uid="{00000000-0005-0000-0000-0000B82A0000}"/>
    <cellStyle name="Feeder Field 5 38 2 2" xfId="16579" xr:uid="{00000000-0005-0000-0000-0000B92A0000}"/>
    <cellStyle name="Feeder Field 5 38 2 3" xfId="16580" xr:uid="{00000000-0005-0000-0000-0000BA2A0000}"/>
    <cellStyle name="Feeder Field 5 38 2 4" xfId="16581" xr:uid="{00000000-0005-0000-0000-0000BB2A0000}"/>
    <cellStyle name="Feeder Field 5 38 3" xfId="16582" xr:uid="{00000000-0005-0000-0000-0000BC2A0000}"/>
    <cellStyle name="Feeder Field 5 38 4" xfId="16583" xr:uid="{00000000-0005-0000-0000-0000BD2A0000}"/>
    <cellStyle name="Feeder Field 5 39" xfId="1685" xr:uid="{00000000-0005-0000-0000-0000BE2A0000}"/>
    <cellStyle name="Feeder Field 5 39 2" xfId="16584" xr:uid="{00000000-0005-0000-0000-0000BF2A0000}"/>
    <cellStyle name="Feeder Field 5 39 2 2" xfId="16585" xr:uid="{00000000-0005-0000-0000-0000C02A0000}"/>
    <cellStyle name="Feeder Field 5 39 2 3" xfId="16586" xr:uid="{00000000-0005-0000-0000-0000C12A0000}"/>
    <cellStyle name="Feeder Field 5 39 2 4" xfId="16587" xr:uid="{00000000-0005-0000-0000-0000C22A0000}"/>
    <cellStyle name="Feeder Field 5 39 3" xfId="16588" xr:uid="{00000000-0005-0000-0000-0000C32A0000}"/>
    <cellStyle name="Feeder Field 5 39 4" xfId="16589" xr:uid="{00000000-0005-0000-0000-0000C42A0000}"/>
    <cellStyle name="Feeder Field 5 4" xfId="1686" xr:uid="{00000000-0005-0000-0000-0000C52A0000}"/>
    <cellStyle name="Feeder Field 5 4 2" xfId="16590" xr:uid="{00000000-0005-0000-0000-0000C62A0000}"/>
    <cellStyle name="Feeder Field 5 4 2 2" xfId="16591" xr:uid="{00000000-0005-0000-0000-0000C72A0000}"/>
    <cellStyle name="Feeder Field 5 4 2 3" xfId="16592" xr:uid="{00000000-0005-0000-0000-0000C82A0000}"/>
    <cellStyle name="Feeder Field 5 4 2 4" xfId="16593" xr:uid="{00000000-0005-0000-0000-0000C92A0000}"/>
    <cellStyle name="Feeder Field 5 4 3" xfId="16594" xr:uid="{00000000-0005-0000-0000-0000CA2A0000}"/>
    <cellStyle name="Feeder Field 5 4 4" xfId="16595" xr:uid="{00000000-0005-0000-0000-0000CB2A0000}"/>
    <cellStyle name="Feeder Field 5 40" xfId="1687" xr:uid="{00000000-0005-0000-0000-0000CC2A0000}"/>
    <cellStyle name="Feeder Field 5 40 2" xfId="16596" xr:uid="{00000000-0005-0000-0000-0000CD2A0000}"/>
    <cellStyle name="Feeder Field 5 40 2 2" xfId="16597" xr:uid="{00000000-0005-0000-0000-0000CE2A0000}"/>
    <cellStyle name="Feeder Field 5 40 2 3" xfId="16598" xr:uid="{00000000-0005-0000-0000-0000CF2A0000}"/>
    <cellStyle name="Feeder Field 5 40 2 4" xfId="16599" xr:uid="{00000000-0005-0000-0000-0000D02A0000}"/>
    <cellStyle name="Feeder Field 5 40 3" xfId="16600" xr:uid="{00000000-0005-0000-0000-0000D12A0000}"/>
    <cellStyle name="Feeder Field 5 40 4" xfId="16601" xr:uid="{00000000-0005-0000-0000-0000D22A0000}"/>
    <cellStyle name="Feeder Field 5 41" xfId="1688" xr:uid="{00000000-0005-0000-0000-0000D32A0000}"/>
    <cellStyle name="Feeder Field 5 41 2" xfId="16602" xr:uid="{00000000-0005-0000-0000-0000D42A0000}"/>
    <cellStyle name="Feeder Field 5 41 2 2" xfId="16603" xr:uid="{00000000-0005-0000-0000-0000D52A0000}"/>
    <cellStyle name="Feeder Field 5 41 2 3" xfId="16604" xr:uid="{00000000-0005-0000-0000-0000D62A0000}"/>
    <cellStyle name="Feeder Field 5 41 2 4" xfId="16605" xr:uid="{00000000-0005-0000-0000-0000D72A0000}"/>
    <cellStyle name="Feeder Field 5 41 3" xfId="16606" xr:uid="{00000000-0005-0000-0000-0000D82A0000}"/>
    <cellStyle name="Feeder Field 5 41 4" xfId="16607" xr:uid="{00000000-0005-0000-0000-0000D92A0000}"/>
    <cellStyle name="Feeder Field 5 42" xfId="1689" xr:uid="{00000000-0005-0000-0000-0000DA2A0000}"/>
    <cellStyle name="Feeder Field 5 42 2" xfId="16608" xr:uid="{00000000-0005-0000-0000-0000DB2A0000}"/>
    <cellStyle name="Feeder Field 5 42 2 2" xfId="16609" xr:uid="{00000000-0005-0000-0000-0000DC2A0000}"/>
    <cellStyle name="Feeder Field 5 42 2 3" xfId="16610" xr:uid="{00000000-0005-0000-0000-0000DD2A0000}"/>
    <cellStyle name="Feeder Field 5 42 2 4" xfId="16611" xr:uid="{00000000-0005-0000-0000-0000DE2A0000}"/>
    <cellStyle name="Feeder Field 5 42 3" xfId="16612" xr:uid="{00000000-0005-0000-0000-0000DF2A0000}"/>
    <cellStyle name="Feeder Field 5 42 4" xfId="16613" xr:uid="{00000000-0005-0000-0000-0000E02A0000}"/>
    <cellStyle name="Feeder Field 5 43" xfId="1690" xr:uid="{00000000-0005-0000-0000-0000E12A0000}"/>
    <cellStyle name="Feeder Field 5 43 2" xfId="16614" xr:uid="{00000000-0005-0000-0000-0000E22A0000}"/>
    <cellStyle name="Feeder Field 5 43 2 2" xfId="16615" xr:uid="{00000000-0005-0000-0000-0000E32A0000}"/>
    <cellStyle name="Feeder Field 5 43 2 3" xfId="16616" xr:uid="{00000000-0005-0000-0000-0000E42A0000}"/>
    <cellStyle name="Feeder Field 5 43 2 4" xfId="16617" xr:uid="{00000000-0005-0000-0000-0000E52A0000}"/>
    <cellStyle name="Feeder Field 5 43 3" xfId="16618" xr:uid="{00000000-0005-0000-0000-0000E62A0000}"/>
    <cellStyle name="Feeder Field 5 43 4" xfId="16619" xr:uid="{00000000-0005-0000-0000-0000E72A0000}"/>
    <cellStyle name="Feeder Field 5 44" xfId="1691" xr:uid="{00000000-0005-0000-0000-0000E82A0000}"/>
    <cellStyle name="Feeder Field 5 44 2" xfId="16620" xr:uid="{00000000-0005-0000-0000-0000E92A0000}"/>
    <cellStyle name="Feeder Field 5 44 2 2" xfId="16621" xr:uid="{00000000-0005-0000-0000-0000EA2A0000}"/>
    <cellStyle name="Feeder Field 5 44 2 3" xfId="16622" xr:uid="{00000000-0005-0000-0000-0000EB2A0000}"/>
    <cellStyle name="Feeder Field 5 44 2 4" xfId="16623" xr:uid="{00000000-0005-0000-0000-0000EC2A0000}"/>
    <cellStyle name="Feeder Field 5 44 3" xfId="16624" xr:uid="{00000000-0005-0000-0000-0000ED2A0000}"/>
    <cellStyle name="Feeder Field 5 44 4" xfId="16625" xr:uid="{00000000-0005-0000-0000-0000EE2A0000}"/>
    <cellStyle name="Feeder Field 5 45" xfId="16626" xr:uid="{00000000-0005-0000-0000-0000EF2A0000}"/>
    <cellStyle name="Feeder Field 5 45 2" xfId="16627" xr:uid="{00000000-0005-0000-0000-0000F02A0000}"/>
    <cellStyle name="Feeder Field 5 45 3" xfId="16628" xr:uid="{00000000-0005-0000-0000-0000F12A0000}"/>
    <cellStyle name="Feeder Field 5 45 4" xfId="16629" xr:uid="{00000000-0005-0000-0000-0000F22A0000}"/>
    <cellStyle name="Feeder Field 5 46" xfId="16630" xr:uid="{00000000-0005-0000-0000-0000F32A0000}"/>
    <cellStyle name="Feeder Field 5 47" xfId="16631" xr:uid="{00000000-0005-0000-0000-0000F42A0000}"/>
    <cellStyle name="Feeder Field 5 5" xfId="1692" xr:uid="{00000000-0005-0000-0000-0000F52A0000}"/>
    <cellStyle name="Feeder Field 5 5 2" xfId="16632" xr:uid="{00000000-0005-0000-0000-0000F62A0000}"/>
    <cellStyle name="Feeder Field 5 5 2 2" xfId="16633" xr:uid="{00000000-0005-0000-0000-0000F72A0000}"/>
    <cellStyle name="Feeder Field 5 5 2 3" xfId="16634" xr:uid="{00000000-0005-0000-0000-0000F82A0000}"/>
    <cellStyle name="Feeder Field 5 5 2 4" xfId="16635" xr:uid="{00000000-0005-0000-0000-0000F92A0000}"/>
    <cellStyle name="Feeder Field 5 5 3" xfId="16636" xr:uid="{00000000-0005-0000-0000-0000FA2A0000}"/>
    <cellStyle name="Feeder Field 5 5 4" xfId="16637" xr:uid="{00000000-0005-0000-0000-0000FB2A0000}"/>
    <cellStyle name="Feeder Field 5 6" xfId="1693" xr:uid="{00000000-0005-0000-0000-0000FC2A0000}"/>
    <cellStyle name="Feeder Field 5 6 2" xfId="16638" xr:uid="{00000000-0005-0000-0000-0000FD2A0000}"/>
    <cellStyle name="Feeder Field 5 6 2 2" xfId="16639" xr:uid="{00000000-0005-0000-0000-0000FE2A0000}"/>
    <cellStyle name="Feeder Field 5 6 2 3" xfId="16640" xr:uid="{00000000-0005-0000-0000-0000FF2A0000}"/>
    <cellStyle name="Feeder Field 5 6 2 4" xfId="16641" xr:uid="{00000000-0005-0000-0000-0000002B0000}"/>
    <cellStyle name="Feeder Field 5 6 3" xfId="16642" xr:uid="{00000000-0005-0000-0000-0000012B0000}"/>
    <cellStyle name="Feeder Field 5 6 4" xfId="16643" xr:uid="{00000000-0005-0000-0000-0000022B0000}"/>
    <cellStyle name="Feeder Field 5 7" xfId="1694" xr:uid="{00000000-0005-0000-0000-0000032B0000}"/>
    <cellStyle name="Feeder Field 5 7 2" xfId="16644" xr:uid="{00000000-0005-0000-0000-0000042B0000}"/>
    <cellStyle name="Feeder Field 5 7 2 2" xfId="16645" xr:uid="{00000000-0005-0000-0000-0000052B0000}"/>
    <cellStyle name="Feeder Field 5 7 2 3" xfId="16646" xr:uid="{00000000-0005-0000-0000-0000062B0000}"/>
    <cellStyle name="Feeder Field 5 7 2 4" xfId="16647" xr:uid="{00000000-0005-0000-0000-0000072B0000}"/>
    <cellStyle name="Feeder Field 5 7 3" xfId="16648" xr:uid="{00000000-0005-0000-0000-0000082B0000}"/>
    <cellStyle name="Feeder Field 5 7 4" xfId="16649" xr:uid="{00000000-0005-0000-0000-0000092B0000}"/>
    <cellStyle name="Feeder Field 5 8" xfId="1695" xr:uid="{00000000-0005-0000-0000-00000A2B0000}"/>
    <cellStyle name="Feeder Field 5 8 2" xfId="16650" xr:uid="{00000000-0005-0000-0000-00000B2B0000}"/>
    <cellStyle name="Feeder Field 5 8 2 2" xfId="16651" xr:uid="{00000000-0005-0000-0000-00000C2B0000}"/>
    <cellStyle name="Feeder Field 5 8 2 3" xfId="16652" xr:uid="{00000000-0005-0000-0000-00000D2B0000}"/>
    <cellStyle name="Feeder Field 5 8 2 4" xfId="16653" xr:uid="{00000000-0005-0000-0000-00000E2B0000}"/>
    <cellStyle name="Feeder Field 5 8 3" xfId="16654" xr:uid="{00000000-0005-0000-0000-00000F2B0000}"/>
    <cellStyle name="Feeder Field 5 8 4" xfId="16655" xr:uid="{00000000-0005-0000-0000-0000102B0000}"/>
    <cellStyle name="Feeder Field 5 9" xfId="1696" xr:uid="{00000000-0005-0000-0000-0000112B0000}"/>
    <cellStyle name="Feeder Field 5 9 2" xfId="16656" xr:uid="{00000000-0005-0000-0000-0000122B0000}"/>
    <cellStyle name="Feeder Field 5 9 2 2" xfId="16657" xr:uid="{00000000-0005-0000-0000-0000132B0000}"/>
    <cellStyle name="Feeder Field 5 9 2 3" xfId="16658" xr:uid="{00000000-0005-0000-0000-0000142B0000}"/>
    <cellStyle name="Feeder Field 5 9 2 4" xfId="16659" xr:uid="{00000000-0005-0000-0000-0000152B0000}"/>
    <cellStyle name="Feeder Field 5 9 3" xfId="16660" xr:uid="{00000000-0005-0000-0000-0000162B0000}"/>
    <cellStyle name="Feeder Field 5 9 4" xfId="16661" xr:uid="{00000000-0005-0000-0000-0000172B0000}"/>
    <cellStyle name="Feeder Field 6" xfId="1697" xr:uid="{00000000-0005-0000-0000-0000182B0000}"/>
    <cellStyle name="Feeder Field 6 10" xfId="1698" xr:uid="{00000000-0005-0000-0000-0000192B0000}"/>
    <cellStyle name="Feeder Field 6 10 2" xfId="16662" xr:uid="{00000000-0005-0000-0000-00001A2B0000}"/>
    <cellStyle name="Feeder Field 6 10 2 2" xfId="16663" xr:uid="{00000000-0005-0000-0000-00001B2B0000}"/>
    <cellStyle name="Feeder Field 6 10 2 3" xfId="16664" xr:uid="{00000000-0005-0000-0000-00001C2B0000}"/>
    <cellStyle name="Feeder Field 6 10 2 4" xfId="16665" xr:uid="{00000000-0005-0000-0000-00001D2B0000}"/>
    <cellStyle name="Feeder Field 6 10 3" xfId="16666" xr:uid="{00000000-0005-0000-0000-00001E2B0000}"/>
    <cellStyle name="Feeder Field 6 10 4" xfId="16667" xr:uid="{00000000-0005-0000-0000-00001F2B0000}"/>
    <cellStyle name="Feeder Field 6 11" xfId="1699" xr:uid="{00000000-0005-0000-0000-0000202B0000}"/>
    <cellStyle name="Feeder Field 6 11 2" xfId="16668" xr:uid="{00000000-0005-0000-0000-0000212B0000}"/>
    <cellStyle name="Feeder Field 6 11 2 2" xfId="16669" xr:uid="{00000000-0005-0000-0000-0000222B0000}"/>
    <cellStyle name="Feeder Field 6 11 2 3" xfId="16670" xr:uid="{00000000-0005-0000-0000-0000232B0000}"/>
    <cellStyle name="Feeder Field 6 11 2 4" xfId="16671" xr:uid="{00000000-0005-0000-0000-0000242B0000}"/>
    <cellStyle name="Feeder Field 6 11 3" xfId="16672" xr:uid="{00000000-0005-0000-0000-0000252B0000}"/>
    <cellStyle name="Feeder Field 6 11 4" xfId="16673" xr:uid="{00000000-0005-0000-0000-0000262B0000}"/>
    <cellStyle name="Feeder Field 6 12" xfId="1700" xr:uid="{00000000-0005-0000-0000-0000272B0000}"/>
    <cellStyle name="Feeder Field 6 12 2" xfId="16674" xr:uid="{00000000-0005-0000-0000-0000282B0000}"/>
    <cellStyle name="Feeder Field 6 12 2 2" xfId="16675" xr:uid="{00000000-0005-0000-0000-0000292B0000}"/>
    <cellStyle name="Feeder Field 6 12 2 3" xfId="16676" xr:uid="{00000000-0005-0000-0000-00002A2B0000}"/>
    <cellStyle name="Feeder Field 6 12 2 4" xfId="16677" xr:uid="{00000000-0005-0000-0000-00002B2B0000}"/>
    <cellStyle name="Feeder Field 6 12 3" xfId="16678" xr:uid="{00000000-0005-0000-0000-00002C2B0000}"/>
    <cellStyle name="Feeder Field 6 12 4" xfId="16679" xr:uid="{00000000-0005-0000-0000-00002D2B0000}"/>
    <cellStyle name="Feeder Field 6 13" xfId="1701" xr:uid="{00000000-0005-0000-0000-00002E2B0000}"/>
    <cellStyle name="Feeder Field 6 13 2" xfId="16680" xr:uid="{00000000-0005-0000-0000-00002F2B0000}"/>
    <cellStyle name="Feeder Field 6 13 2 2" xfId="16681" xr:uid="{00000000-0005-0000-0000-0000302B0000}"/>
    <cellStyle name="Feeder Field 6 13 2 3" xfId="16682" xr:uid="{00000000-0005-0000-0000-0000312B0000}"/>
    <cellStyle name="Feeder Field 6 13 2 4" xfId="16683" xr:uid="{00000000-0005-0000-0000-0000322B0000}"/>
    <cellStyle name="Feeder Field 6 13 3" xfId="16684" xr:uid="{00000000-0005-0000-0000-0000332B0000}"/>
    <cellStyle name="Feeder Field 6 13 4" xfId="16685" xr:uid="{00000000-0005-0000-0000-0000342B0000}"/>
    <cellStyle name="Feeder Field 6 14" xfId="1702" xr:uid="{00000000-0005-0000-0000-0000352B0000}"/>
    <cellStyle name="Feeder Field 6 14 2" xfId="16686" xr:uid="{00000000-0005-0000-0000-0000362B0000}"/>
    <cellStyle name="Feeder Field 6 14 2 2" xfId="16687" xr:uid="{00000000-0005-0000-0000-0000372B0000}"/>
    <cellStyle name="Feeder Field 6 14 2 3" xfId="16688" xr:uid="{00000000-0005-0000-0000-0000382B0000}"/>
    <cellStyle name="Feeder Field 6 14 2 4" xfId="16689" xr:uid="{00000000-0005-0000-0000-0000392B0000}"/>
    <cellStyle name="Feeder Field 6 14 3" xfId="16690" xr:uid="{00000000-0005-0000-0000-00003A2B0000}"/>
    <cellStyle name="Feeder Field 6 14 4" xfId="16691" xr:uid="{00000000-0005-0000-0000-00003B2B0000}"/>
    <cellStyle name="Feeder Field 6 15" xfId="1703" xr:uid="{00000000-0005-0000-0000-00003C2B0000}"/>
    <cellStyle name="Feeder Field 6 15 2" xfId="16692" xr:uid="{00000000-0005-0000-0000-00003D2B0000}"/>
    <cellStyle name="Feeder Field 6 15 2 2" xfId="16693" xr:uid="{00000000-0005-0000-0000-00003E2B0000}"/>
    <cellStyle name="Feeder Field 6 15 2 3" xfId="16694" xr:uid="{00000000-0005-0000-0000-00003F2B0000}"/>
    <cellStyle name="Feeder Field 6 15 2 4" xfId="16695" xr:uid="{00000000-0005-0000-0000-0000402B0000}"/>
    <cellStyle name="Feeder Field 6 15 3" xfId="16696" xr:uid="{00000000-0005-0000-0000-0000412B0000}"/>
    <cellStyle name="Feeder Field 6 15 4" xfId="16697" xr:uid="{00000000-0005-0000-0000-0000422B0000}"/>
    <cellStyle name="Feeder Field 6 16" xfId="1704" xr:uid="{00000000-0005-0000-0000-0000432B0000}"/>
    <cellStyle name="Feeder Field 6 16 2" xfId="16698" xr:uid="{00000000-0005-0000-0000-0000442B0000}"/>
    <cellStyle name="Feeder Field 6 16 2 2" xfId="16699" xr:uid="{00000000-0005-0000-0000-0000452B0000}"/>
    <cellStyle name="Feeder Field 6 16 2 3" xfId="16700" xr:uid="{00000000-0005-0000-0000-0000462B0000}"/>
    <cellStyle name="Feeder Field 6 16 2 4" xfId="16701" xr:uid="{00000000-0005-0000-0000-0000472B0000}"/>
    <cellStyle name="Feeder Field 6 16 3" xfId="16702" xr:uid="{00000000-0005-0000-0000-0000482B0000}"/>
    <cellStyle name="Feeder Field 6 16 4" xfId="16703" xr:uid="{00000000-0005-0000-0000-0000492B0000}"/>
    <cellStyle name="Feeder Field 6 17" xfId="1705" xr:uid="{00000000-0005-0000-0000-00004A2B0000}"/>
    <cellStyle name="Feeder Field 6 17 2" xfId="16704" xr:uid="{00000000-0005-0000-0000-00004B2B0000}"/>
    <cellStyle name="Feeder Field 6 17 2 2" xfId="16705" xr:uid="{00000000-0005-0000-0000-00004C2B0000}"/>
    <cellStyle name="Feeder Field 6 17 2 3" xfId="16706" xr:uid="{00000000-0005-0000-0000-00004D2B0000}"/>
    <cellStyle name="Feeder Field 6 17 2 4" xfId="16707" xr:uid="{00000000-0005-0000-0000-00004E2B0000}"/>
    <cellStyle name="Feeder Field 6 17 3" xfId="16708" xr:uid="{00000000-0005-0000-0000-00004F2B0000}"/>
    <cellStyle name="Feeder Field 6 17 4" xfId="16709" xr:uid="{00000000-0005-0000-0000-0000502B0000}"/>
    <cellStyle name="Feeder Field 6 18" xfId="1706" xr:uid="{00000000-0005-0000-0000-0000512B0000}"/>
    <cellStyle name="Feeder Field 6 18 2" xfId="16710" xr:uid="{00000000-0005-0000-0000-0000522B0000}"/>
    <cellStyle name="Feeder Field 6 18 2 2" xfId="16711" xr:uid="{00000000-0005-0000-0000-0000532B0000}"/>
    <cellStyle name="Feeder Field 6 18 2 3" xfId="16712" xr:uid="{00000000-0005-0000-0000-0000542B0000}"/>
    <cellStyle name="Feeder Field 6 18 2 4" xfId="16713" xr:uid="{00000000-0005-0000-0000-0000552B0000}"/>
    <cellStyle name="Feeder Field 6 18 3" xfId="16714" xr:uid="{00000000-0005-0000-0000-0000562B0000}"/>
    <cellStyle name="Feeder Field 6 18 4" xfId="16715" xr:uid="{00000000-0005-0000-0000-0000572B0000}"/>
    <cellStyle name="Feeder Field 6 19" xfId="1707" xr:uid="{00000000-0005-0000-0000-0000582B0000}"/>
    <cellStyle name="Feeder Field 6 19 2" xfId="16716" xr:uid="{00000000-0005-0000-0000-0000592B0000}"/>
    <cellStyle name="Feeder Field 6 19 2 2" xfId="16717" xr:uid="{00000000-0005-0000-0000-00005A2B0000}"/>
    <cellStyle name="Feeder Field 6 19 2 3" xfId="16718" xr:uid="{00000000-0005-0000-0000-00005B2B0000}"/>
    <cellStyle name="Feeder Field 6 19 2 4" xfId="16719" xr:uid="{00000000-0005-0000-0000-00005C2B0000}"/>
    <cellStyle name="Feeder Field 6 19 3" xfId="16720" xr:uid="{00000000-0005-0000-0000-00005D2B0000}"/>
    <cellStyle name="Feeder Field 6 19 4" xfId="16721" xr:uid="{00000000-0005-0000-0000-00005E2B0000}"/>
    <cellStyle name="Feeder Field 6 2" xfId="1708" xr:uid="{00000000-0005-0000-0000-00005F2B0000}"/>
    <cellStyle name="Feeder Field 6 2 10" xfId="1709" xr:uid="{00000000-0005-0000-0000-0000602B0000}"/>
    <cellStyle name="Feeder Field 6 2 10 2" xfId="16722" xr:uid="{00000000-0005-0000-0000-0000612B0000}"/>
    <cellStyle name="Feeder Field 6 2 10 2 2" xfId="16723" xr:uid="{00000000-0005-0000-0000-0000622B0000}"/>
    <cellStyle name="Feeder Field 6 2 10 2 3" xfId="16724" xr:uid="{00000000-0005-0000-0000-0000632B0000}"/>
    <cellStyle name="Feeder Field 6 2 10 2 4" xfId="16725" xr:uid="{00000000-0005-0000-0000-0000642B0000}"/>
    <cellStyle name="Feeder Field 6 2 10 3" xfId="16726" xr:uid="{00000000-0005-0000-0000-0000652B0000}"/>
    <cellStyle name="Feeder Field 6 2 10 4" xfId="16727" xr:uid="{00000000-0005-0000-0000-0000662B0000}"/>
    <cellStyle name="Feeder Field 6 2 11" xfId="1710" xr:uid="{00000000-0005-0000-0000-0000672B0000}"/>
    <cellStyle name="Feeder Field 6 2 11 2" xfId="16728" xr:uid="{00000000-0005-0000-0000-0000682B0000}"/>
    <cellStyle name="Feeder Field 6 2 11 2 2" xfId="16729" xr:uid="{00000000-0005-0000-0000-0000692B0000}"/>
    <cellStyle name="Feeder Field 6 2 11 2 3" xfId="16730" xr:uid="{00000000-0005-0000-0000-00006A2B0000}"/>
    <cellStyle name="Feeder Field 6 2 11 2 4" xfId="16731" xr:uid="{00000000-0005-0000-0000-00006B2B0000}"/>
    <cellStyle name="Feeder Field 6 2 11 3" xfId="16732" xr:uid="{00000000-0005-0000-0000-00006C2B0000}"/>
    <cellStyle name="Feeder Field 6 2 11 4" xfId="16733" xr:uid="{00000000-0005-0000-0000-00006D2B0000}"/>
    <cellStyle name="Feeder Field 6 2 12" xfId="1711" xr:uid="{00000000-0005-0000-0000-00006E2B0000}"/>
    <cellStyle name="Feeder Field 6 2 12 2" xfId="16734" xr:uid="{00000000-0005-0000-0000-00006F2B0000}"/>
    <cellStyle name="Feeder Field 6 2 12 2 2" xfId="16735" xr:uid="{00000000-0005-0000-0000-0000702B0000}"/>
    <cellStyle name="Feeder Field 6 2 12 2 3" xfId="16736" xr:uid="{00000000-0005-0000-0000-0000712B0000}"/>
    <cellStyle name="Feeder Field 6 2 12 2 4" xfId="16737" xr:uid="{00000000-0005-0000-0000-0000722B0000}"/>
    <cellStyle name="Feeder Field 6 2 12 3" xfId="16738" xr:uid="{00000000-0005-0000-0000-0000732B0000}"/>
    <cellStyle name="Feeder Field 6 2 12 4" xfId="16739" xr:uid="{00000000-0005-0000-0000-0000742B0000}"/>
    <cellStyle name="Feeder Field 6 2 13" xfId="1712" xr:uid="{00000000-0005-0000-0000-0000752B0000}"/>
    <cellStyle name="Feeder Field 6 2 13 2" xfId="16740" xr:uid="{00000000-0005-0000-0000-0000762B0000}"/>
    <cellStyle name="Feeder Field 6 2 13 2 2" xfId="16741" xr:uid="{00000000-0005-0000-0000-0000772B0000}"/>
    <cellStyle name="Feeder Field 6 2 13 2 3" xfId="16742" xr:uid="{00000000-0005-0000-0000-0000782B0000}"/>
    <cellStyle name="Feeder Field 6 2 13 2 4" xfId="16743" xr:uid="{00000000-0005-0000-0000-0000792B0000}"/>
    <cellStyle name="Feeder Field 6 2 13 3" xfId="16744" xr:uid="{00000000-0005-0000-0000-00007A2B0000}"/>
    <cellStyle name="Feeder Field 6 2 13 4" xfId="16745" xr:uid="{00000000-0005-0000-0000-00007B2B0000}"/>
    <cellStyle name="Feeder Field 6 2 14" xfId="1713" xr:uid="{00000000-0005-0000-0000-00007C2B0000}"/>
    <cellStyle name="Feeder Field 6 2 14 2" xfId="16746" xr:uid="{00000000-0005-0000-0000-00007D2B0000}"/>
    <cellStyle name="Feeder Field 6 2 14 2 2" xfId="16747" xr:uid="{00000000-0005-0000-0000-00007E2B0000}"/>
    <cellStyle name="Feeder Field 6 2 14 2 3" xfId="16748" xr:uid="{00000000-0005-0000-0000-00007F2B0000}"/>
    <cellStyle name="Feeder Field 6 2 14 2 4" xfId="16749" xr:uid="{00000000-0005-0000-0000-0000802B0000}"/>
    <cellStyle name="Feeder Field 6 2 14 3" xfId="16750" xr:uid="{00000000-0005-0000-0000-0000812B0000}"/>
    <cellStyle name="Feeder Field 6 2 14 4" xfId="16751" xr:uid="{00000000-0005-0000-0000-0000822B0000}"/>
    <cellStyle name="Feeder Field 6 2 15" xfId="1714" xr:uid="{00000000-0005-0000-0000-0000832B0000}"/>
    <cellStyle name="Feeder Field 6 2 15 2" xfId="16752" xr:uid="{00000000-0005-0000-0000-0000842B0000}"/>
    <cellStyle name="Feeder Field 6 2 15 2 2" xfId="16753" xr:uid="{00000000-0005-0000-0000-0000852B0000}"/>
    <cellStyle name="Feeder Field 6 2 15 2 3" xfId="16754" xr:uid="{00000000-0005-0000-0000-0000862B0000}"/>
    <cellStyle name="Feeder Field 6 2 15 2 4" xfId="16755" xr:uid="{00000000-0005-0000-0000-0000872B0000}"/>
    <cellStyle name="Feeder Field 6 2 15 3" xfId="16756" xr:uid="{00000000-0005-0000-0000-0000882B0000}"/>
    <cellStyle name="Feeder Field 6 2 15 4" xfId="16757" xr:uid="{00000000-0005-0000-0000-0000892B0000}"/>
    <cellStyle name="Feeder Field 6 2 16" xfId="1715" xr:uid="{00000000-0005-0000-0000-00008A2B0000}"/>
    <cellStyle name="Feeder Field 6 2 16 2" xfId="16758" xr:uid="{00000000-0005-0000-0000-00008B2B0000}"/>
    <cellStyle name="Feeder Field 6 2 16 2 2" xfId="16759" xr:uid="{00000000-0005-0000-0000-00008C2B0000}"/>
    <cellStyle name="Feeder Field 6 2 16 2 3" xfId="16760" xr:uid="{00000000-0005-0000-0000-00008D2B0000}"/>
    <cellStyle name="Feeder Field 6 2 16 2 4" xfId="16761" xr:uid="{00000000-0005-0000-0000-00008E2B0000}"/>
    <cellStyle name="Feeder Field 6 2 16 3" xfId="16762" xr:uid="{00000000-0005-0000-0000-00008F2B0000}"/>
    <cellStyle name="Feeder Field 6 2 16 4" xfId="16763" xr:uid="{00000000-0005-0000-0000-0000902B0000}"/>
    <cellStyle name="Feeder Field 6 2 17" xfId="1716" xr:uid="{00000000-0005-0000-0000-0000912B0000}"/>
    <cellStyle name="Feeder Field 6 2 17 2" xfId="16764" xr:uid="{00000000-0005-0000-0000-0000922B0000}"/>
    <cellStyle name="Feeder Field 6 2 17 2 2" xfId="16765" xr:uid="{00000000-0005-0000-0000-0000932B0000}"/>
    <cellStyle name="Feeder Field 6 2 17 2 3" xfId="16766" xr:uid="{00000000-0005-0000-0000-0000942B0000}"/>
    <cellStyle name="Feeder Field 6 2 17 2 4" xfId="16767" xr:uid="{00000000-0005-0000-0000-0000952B0000}"/>
    <cellStyle name="Feeder Field 6 2 17 3" xfId="16768" xr:uid="{00000000-0005-0000-0000-0000962B0000}"/>
    <cellStyle name="Feeder Field 6 2 17 4" xfId="16769" xr:uid="{00000000-0005-0000-0000-0000972B0000}"/>
    <cellStyle name="Feeder Field 6 2 18" xfId="1717" xr:uid="{00000000-0005-0000-0000-0000982B0000}"/>
    <cellStyle name="Feeder Field 6 2 18 2" xfId="16770" xr:uid="{00000000-0005-0000-0000-0000992B0000}"/>
    <cellStyle name="Feeder Field 6 2 18 2 2" xfId="16771" xr:uid="{00000000-0005-0000-0000-00009A2B0000}"/>
    <cellStyle name="Feeder Field 6 2 18 2 3" xfId="16772" xr:uid="{00000000-0005-0000-0000-00009B2B0000}"/>
    <cellStyle name="Feeder Field 6 2 18 2 4" xfId="16773" xr:uid="{00000000-0005-0000-0000-00009C2B0000}"/>
    <cellStyle name="Feeder Field 6 2 18 3" xfId="16774" xr:uid="{00000000-0005-0000-0000-00009D2B0000}"/>
    <cellStyle name="Feeder Field 6 2 18 4" xfId="16775" xr:uid="{00000000-0005-0000-0000-00009E2B0000}"/>
    <cellStyle name="Feeder Field 6 2 19" xfId="1718" xr:uid="{00000000-0005-0000-0000-00009F2B0000}"/>
    <cellStyle name="Feeder Field 6 2 19 2" xfId="16776" xr:uid="{00000000-0005-0000-0000-0000A02B0000}"/>
    <cellStyle name="Feeder Field 6 2 19 2 2" xfId="16777" xr:uid="{00000000-0005-0000-0000-0000A12B0000}"/>
    <cellStyle name="Feeder Field 6 2 19 2 3" xfId="16778" xr:uid="{00000000-0005-0000-0000-0000A22B0000}"/>
    <cellStyle name="Feeder Field 6 2 19 2 4" xfId="16779" xr:uid="{00000000-0005-0000-0000-0000A32B0000}"/>
    <cellStyle name="Feeder Field 6 2 19 3" xfId="16780" xr:uid="{00000000-0005-0000-0000-0000A42B0000}"/>
    <cellStyle name="Feeder Field 6 2 19 4" xfId="16781" xr:uid="{00000000-0005-0000-0000-0000A52B0000}"/>
    <cellStyle name="Feeder Field 6 2 2" xfId="1719" xr:uid="{00000000-0005-0000-0000-0000A62B0000}"/>
    <cellStyle name="Feeder Field 6 2 2 2" xfId="16782" xr:uid="{00000000-0005-0000-0000-0000A72B0000}"/>
    <cellStyle name="Feeder Field 6 2 2 2 2" xfId="16783" xr:uid="{00000000-0005-0000-0000-0000A82B0000}"/>
    <cellStyle name="Feeder Field 6 2 2 2 3" xfId="16784" xr:uid="{00000000-0005-0000-0000-0000A92B0000}"/>
    <cellStyle name="Feeder Field 6 2 2 2 4" xfId="16785" xr:uid="{00000000-0005-0000-0000-0000AA2B0000}"/>
    <cellStyle name="Feeder Field 6 2 2 3" xfId="16786" xr:uid="{00000000-0005-0000-0000-0000AB2B0000}"/>
    <cellStyle name="Feeder Field 6 2 2 4" xfId="16787" xr:uid="{00000000-0005-0000-0000-0000AC2B0000}"/>
    <cellStyle name="Feeder Field 6 2 20" xfId="1720" xr:uid="{00000000-0005-0000-0000-0000AD2B0000}"/>
    <cellStyle name="Feeder Field 6 2 20 2" xfId="16788" xr:uid="{00000000-0005-0000-0000-0000AE2B0000}"/>
    <cellStyle name="Feeder Field 6 2 20 2 2" xfId="16789" xr:uid="{00000000-0005-0000-0000-0000AF2B0000}"/>
    <cellStyle name="Feeder Field 6 2 20 2 3" xfId="16790" xr:uid="{00000000-0005-0000-0000-0000B02B0000}"/>
    <cellStyle name="Feeder Field 6 2 20 2 4" xfId="16791" xr:uid="{00000000-0005-0000-0000-0000B12B0000}"/>
    <cellStyle name="Feeder Field 6 2 20 3" xfId="16792" xr:uid="{00000000-0005-0000-0000-0000B22B0000}"/>
    <cellStyle name="Feeder Field 6 2 20 4" xfId="16793" xr:uid="{00000000-0005-0000-0000-0000B32B0000}"/>
    <cellStyle name="Feeder Field 6 2 21" xfId="1721" xr:uid="{00000000-0005-0000-0000-0000B42B0000}"/>
    <cellStyle name="Feeder Field 6 2 21 2" xfId="16794" xr:uid="{00000000-0005-0000-0000-0000B52B0000}"/>
    <cellStyle name="Feeder Field 6 2 21 2 2" xfId="16795" xr:uid="{00000000-0005-0000-0000-0000B62B0000}"/>
    <cellStyle name="Feeder Field 6 2 21 2 3" xfId="16796" xr:uid="{00000000-0005-0000-0000-0000B72B0000}"/>
    <cellStyle name="Feeder Field 6 2 21 2 4" xfId="16797" xr:uid="{00000000-0005-0000-0000-0000B82B0000}"/>
    <cellStyle name="Feeder Field 6 2 21 3" xfId="16798" xr:uid="{00000000-0005-0000-0000-0000B92B0000}"/>
    <cellStyle name="Feeder Field 6 2 21 4" xfId="16799" xr:uid="{00000000-0005-0000-0000-0000BA2B0000}"/>
    <cellStyle name="Feeder Field 6 2 22" xfId="1722" xr:uid="{00000000-0005-0000-0000-0000BB2B0000}"/>
    <cellStyle name="Feeder Field 6 2 22 2" xfId="16800" xr:uid="{00000000-0005-0000-0000-0000BC2B0000}"/>
    <cellStyle name="Feeder Field 6 2 22 2 2" xfId="16801" xr:uid="{00000000-0005-0000-0000-0000BD2B0000}"/>
    <cellStyle name="Feeder Field 6 2 22 2 3" xfId="16802" xr:uid="{00000000-0005-0000-0000-0000BE2B0000}"/>
    <cellStyle name="Feeder Field 6 2 22 2 4" xfId="16803" xr:uid="{00000000-0005-0000-0000-0000BF2B0000}"/>
    <cellStyle name="Feeder Field 6 2 22 3" xfId="16804" xr:uid="{00000000-0005-0000-0000-0000C02B0000}"/>
    <cellStyle name="Feeder Field 6 2 22 4" xfId="16805" xr:uid="{00000000-0005-0000-0000-0000C12B0000}"/>
    <cellStyle name="Feeder Field 6 2 23" xfId="1723" xr:uid="{00000000-0005-0000-0000-0000C22B0000}"/>
    <cellStyle name="Feeder Field 6 2 23 2" xfId="16806" xr:uid="{00000000-0005-0000-0000-0000C32B0000}"/>
    <cellStyle name="Feeder Field 6 2 23 2 2" xfId="16807" xr:uid="{00000000-0005-0000-0000-0000C42B0000}"/>
    <cellStyle name="Feeder Field 6 2 23 2 3" xfId="16808" xr:uid="{00000000-0005-0000-0000-0000C52B0000}"/>
    <cellStyle name="Feeder Field 6 2 23 2 4" xfId="16809" xr:uid="{00000000-0005-0000-0000-0000C62B0000}"/>
    <cellStyle name="Feeder Field 6 2 23 3" xfId="16810" xr:uid="{00000000-0005-0000-0000-0000C72B0000}"/>
    <cellStyle name="Feeder Field 6 2 23 4" xfId="16811" xr:uid="{00000000-0005-0000-0000-0000C82B0000}"/>
    <cellStyle name="Feeder Field 6 2 24" xfId="1724" xr:uid="{00000000-0005-0000-0000-0000C92B0000}"/>
    <cellStyle name="Feeder Field 6 2 24 2" xfId="16812" xr:uid="{00000000-0005-0000-0000-0000CA2B0000}"/>
    <cellStyle name="Feeder Field 6 2 24 2 2" xfId="16813" xr:uid="{00000000-0005-0000-0000-0000CB2B0000}"/>
    <cellStyle name="Feeder Field 6 2 24 2 3" xfId="16814" xr:uid="{00000000-0005-0000-0000-0000CC2B0000}"/>
    <cellStyle name="Feeder Field 6 2 24 2 4" xfId="16815" xr:uid="{00000000-0005-0000-0000-0000CD2B0000}"/>
    <cellStyle name="Feeder Field 6 2 24 3" xfId="16816" xr:uid="{00000000-0005-0000-0000-0000CE2B0000}"/>
    <cellStyle name="Feeder Field 6 2 24 4" xfId="16817" xr:uid="{00000000-0005-0000-0000-0000CF2B0000}"/>
    <cellStyle name="Feeder Field 6 2 25" xfId="1725" xr:uid="{00000000-0005-0000-0000-0000D02B0000}"/>
    <cellStyle name="Feeder Field 6 2 25 2" xfId="16818" xr:uid="{00000000-0005-0000-0000-0000D12B0000}"/>
    <cellStyle name="Feeder Field 6 2 25 2 2" xfId="16819" xr:uid="{00000000-0005-0000-0000-0000D22B0000}"/>
    <cellStyle name="Feeder Field 6 2 25 2 3" xfId="16820" xr:uid="{00000000-0005-0000-0000-0000D32B0000}"/>
    <cellStyle name="Feeder Field 6 2 25 2 4" xfId="16821" xr:uid="{00000000-0005-0000-0000-0000D42B0000}"/>
    <cellStyle name="Feeder Field 6 2 25 3" xfId="16822" xr:uid="{00000000-0005-0000-0000-0000D52B0000}"/>
    <cellStyle name="Feeder Field 6 2 25 4" xfId="16823" xr:uid="{00000000-0005-0000-0000-0000D62B0000}"/>
    <cellStyle name="Feeder Field 6 2 26" xfId="1726" xr:uid="{00000000-0005-0000-0000-0000D72B0000}"/>
    <cellStyle name="Feeder Field 6 2 26 2" xfId="16824" xr:uid="{00000000-0005-0000-0000-0000D82B0000}"/>
    <cellStyle name="Feeder Field 6 2 26 2 2" xfId="16825" xr:uid="{00000000-0005-0000-0000-0000D92B0000}"/>
    <cellStyle name="Feeder Field 6 2 26 2 3" xfId="16826" xr:uid="{00000000-0005-0000-0000-0000DA2B0000}"/>
    <cellStyle name="Feeder Field 6 2 26 2 4" xfId="16827" xr:uid="{00000000-0005-0000-0000-0000DB2B0000}"/>
    <cellStyle name="Feeder Field 6 2 26 3" xfId="16828" xr:uid="{00000000-0005-0000-0000-0000DC2B0000}"/>
    <cellStyle name="Feeder Field 6 2 26 4" xfId="16829" xr:uid="{00000000-0005-0000-0000-0000DD2B0000}"/>
    <cellStyle name="Feeder Field 6 2 27" xfId="1727" xr:uid="{00000000-0005-0000-0000-0000DE2B0000}"/>
    <cellStyle name="Feeder Field 6 2 27 2" xfId="16830" xr:uid="{00000000-0005-0000-0000-0000DF2B0000}"/>
    <cellStyle name="Feeder Field 6 2 27 2 2" xfId="16831" xr:uid="{00000000-0005-0000-0000-0000E02B0000}"/>
    <cellStyle name="Feeder Field 6 2 27 2 3" xfId="16832" xr:uid="{00000000-0005-0000-0000-0000E12B0000}"/>
    <cellStyle name="Feeder Field 6 2 27 2 4" xfId="16833" xr:uid="{00000000-0005-0000-0000-0000E22B0000}"/>
    <cellStyle name="Feeder Field 6 2 27 3" xfId="16834" xr:uid="{00000000-0005-0000-0000-0000E32B0000}"/>
    <cellStyle name="Feeder Field 6 2 27 4" xfId="16835" xr:uid="{00000000-0005-0000-0000-0000E42B0000}"/>
    <cellStyle name="Feeder Field 6 2 28" xfId="1728" xr:uid="{00000000-0005-0000-0000-0000E52B0000}"/>
    <cellStyle name="Feeder Field 6 2 28 2" xfId="16836" xr:uid="{00000000-0005-0000-0000-0000E62B0000}"/>
    <cellStyle name="Feeder Field 6 2 28 2 2" xfId="16837" xr:uid="{00000000-0005-0000-0000-0000E72B0000}"/>
    <cellStyle name="Feeder Field 6 2 28 2 3" xfId="16838" xr:uid="{00000000-0005-0000-0000-0000E82B0000}"/>
    <cellStyle name="Feeder Field 6 2 28 2 4" xfId="16839" xr:uid="{00000000-0005-0000-0000-0000E92B0000}"/>
    <cellStyle name="Feeder Field 6 2 28 3" xfId="16840" xr:uid="{00000000-0005-0000-0000-0000EA2B0000}"/>
    <cellStyle name="Feeder Field 6 2 28 4" xfId="16841" xr:uid="{00000000-0005-0000-0000-0000EB2B0000}"/>
    <cellStyle name="Feeder Field 6 2 29" xfId="1729" xr:uid="{00000000-0005-0000-0000-0000EC2B0000}"/>
    <cellStyle name="Feeder Field 6 2 29 2" xfId="16842" xr:uid="{00000000-0005-0000-0000-0000ED2B0000}"/>
    <cellStyle name="Feeder Field 6 2 29 2 2" xfId="16843" xr:uid="{00000000-0005-0000-0000-0000EE2B0000}"/>
    <cellStyle name="Feeder Field 6 2 29 2 3" xfId="16844" xr:uid="{00000000-0005-0000-0000-0000EF2B0000}"/>
    <cellStyle name="Feeder Field 6 2 29 2 4" xfId="16845" xr:uid="{00000000-0005-0000-0000-0000F02B0000}"/>
    <cellStyle name="Feeder Field 6 2 29 3" xfId="16846" xr:uid="{00000000-0005-0000-0000-0000F12B0000}"/>
    <cellStyle name="Feeder Field 6 2 29 4" xfId="16847" xr:uid="{00000000-0005-0000-0000-0000F22B0000}"/>
    <cellStyle name="Feeder Field 6 2 3" xfId="1730" xr:uid="{00000000-0005-0000-0000-0000F32B0000}"/>
    <cellStyle name="Feeder Field 6 2 3 2" xfId="16848" xr:uid="{00000000-0005-0000-0000-0000F42B0000}"/>
    <cellStyle name="Feeder Field 6 2 3 2 2" xfId="16849" xr:uid="{00000000-0005-0000-0000-0000F52B0000}"/>
    <cellStyle name="Feeder Field 6 2 3 2 3" xfId="16850" xr:uid="{00000000-0005-0000-0000-0000F62B0000}"/>
    <cellStyle name="Feeder Field 6 2 3 2 4" xfId="16851" xr:uid="{00000000-0005-0000-0000-0000F72B0000}"/>
    <cellStyle name="Feeder Field 6 2 3 3" xfId="16852" xr:uid="{00000000-0005-0000-0000-0000F82B0000}"/>
    <cellStyle name="Feeder Field 6 2 3 4" xfId="16853" xr:uid="{00000000-0005-0000-0000-0000F92B0000}"/>
    <cellStyle name="Feeder Field 6 2 30" xfId="1731" xr:uid="{00000000-0005-0000-0000-0000FA2B0000}"/>
    <cellStyle name="Feeder Field 6 2 30 2" xfId="16854" xr:uid="{00000000-0005-0000-0000-0000FB2B0000}"/>
    <cellStyle name="Feeder Field 6 2 30 2 2" xfId="16855" xr:uid="{00000000-0005-0000-0000-0000FC2B0000}"/>
    <cellStyle name="Feeder Field 6 2 30 2 3" xfId="16856" xr:uid="{00000000-0005-0000-0000-0000FD2B0000}"/>
    <cellStyle name="Feeder Field 6 2 30 2 4" xfId="16857" xr:uid="{00000000-0005-0000-0000-0000FE2B0000}"/>
    <cellStyle name="Feeder Field 6 2 30 3" xfId="16858" xr:uid="{00000000-0005-0000-0000-0000FF2B0000}"/>
    <cellStyle name="Feeder Field 6 2 30 4" xfId="16859" xr:uid="{00000000-0005-0000-0000-0000002C0000}"/>
    <cellStyle name="Feeder Field 6 2 31" xfId="1732" xr:uid="{00000000-0005-0000-0000-0000012C0000}"/>
    <cellStyle name="Feeder Field 6 2 31 2" xfId="16860" xr:uid="{00000000-0005-0000-0000-0000022C0000}"/>
    <cellStyle name="Feeder Field 6 2 31 2 2" xfId="16861" xr:uid="{00000000-0005-0000-0000-0000032C0000}"/>
    <cellStyle name="Feeder Field 6 2 31 2 3" xfId="16862" xr:uid="{00000000-0005-0000-0000-0000042C0000}"/>
    <cellStyle name="Feeder Field 6 2 31 2 4" xfId="16863" xr:uid="{00000000-0005-0000-0000-0000052C0000}"/>
    <cellStyle name="Feeder Field 6 2 31 3" xfId="16864" xr:uid="{00000000-0005-0000-0000-0000062C0000}"/>
    <cellStyle name="Feeder Field 6 2 31 4" xfId="16865" xr:uid="{00000000-0005-0000-0000-0000072C0000}"/>
    <cellStyle name="Feeder Field 6 2 32" xfId="1733" xr:uid="{00000000-0005-0000-0000-0000082C0000}"/>
    <cellStyle name="Feeder Field 6 2 32 2" xfId="16866" xr:uid="{00000000-0005-0000-0000-0000092C0000}"/>
    <cellStyle name="Feeder Field 6 2 32 2 2" xfId="16867" xr:uid="{00000000-0005-0000-0000-00000A2C0000}"/>
    <cellStyle name="Feeder Field 6 2 32 2 3" xfId="16868" xr:uid="{00000000-0005-0000-0000-00000B2C0000}"/>
    <cellStyle name="Feeder Field 6 2 32 2 4" xfId="16869" xr:uid="{00000000-0005-0000-0000-00000C2C0000}"/>
    <cellStyle name="Feeder Field 6 2 32 3" xfId="16870" xr:uid="{00000000-0005-0000-0000-00000D2C0000}"/>
    <cellStyle name="Feeder Field 6 2 32 4" xfId="16871" xr:uid="{00000000-0005-0000-0000-00000E2C0000}"/>
    <cellStyle name="Feeder Field 6 2 33" xfId="1734" xr:uid="{00000000-0005-0000-0000-00000F2C0000}"/>
    <cellStyle name="Feeder Field 6 2 33 2" xfId="16872" xr:uid="{00000000-0005-0000-0000-0000102C0000}"/>
    <cellStyle name="Feeder Field 6 2 33 2 2" xfId="16873" xr:uid="{00000000-0005-0000-0000-0000112C0000}"/>
    <cellStyle name="Feeder Field 6 2 33 2 3" xfId="16874" xr:uid="{00000000-0005-0000-0000-0000122C0000}"/>
    <cellStyle name="Feeder Field 6 2 33 2 4" xfId="16875" xr:uid="{00000000-0005-0000-0000-0000132C0000}"/>
    <cellStyle name="Feeder Field 6 2 33 3" xfId="16876" xr:uid="{00000000-0005-0000-0000-0000142C0000}"/>
    <cellStyle name="Feeder Field 6 2 33 4" xfId="16877" xr:uid="{00000000-0005-0000-0000-0000152C0000}"/>
    <cellStyle name="Feeder Field 6 2 34" xfId="1735" xr:uid="{00000000-0005-0000-0000-0000162C0000}"/>
    <cellStyle name="Feeder Field 6 2 34 2" xfId="16878" xr:uid="{00000000-0005-0000-0000-0000172C0000}"/>
    <cellStyle name="Feeder Field 6 2 34 2 2" xfId="16879" xr:uid="{00000000-0005-0000-0000-0000182C0000}"/>
    <cellStyle name="Feeder Field 6 2 34 2 3" xfId="16880" xr:uid="{00000000-0005-0000-0000-0000192C0000}"/>
    <cellStyle name="Feeder Field 6 2 34 2 4" xfId="16881" xr:uid="{00000000-0005-0000-0000-00001A2C0000}"/>
    <cellStyle name="Feeder Field 6 2 34 3" xfId="16882" xr:uid="{00000000-0005-0000-0000-00001B2C0000}"/>
    <cellStyle name="Feeder Field 6 2 34 4" xfId="16883" xr:uid="{00000000-0005-0000-0000-00001C2C0000}"/>
    <cellStyle name="Feeder Field 6 2 35" xfId="1736" xr:uid="{00000000-0005-0000-0000-00001D2C0000}"/>
    <cellStyle name="Feeder Field 6 2 35 2" xfId="16884" xr:uid="{00000000-0005-0000-0000-00001E2C0000}"/>
    <cellStyle name="Feeder Field 6 2 35 2 2" xfId="16885" xr:uid="{00000000-0005-0000-0000-00001F2C0000}"/>
    <cellStyle name="Feeder Field 6 2 35 2 3" xfId="16886" xr:uid="{00000000-0005-0000-0000-0000202C0000}"/>
    <cellStyle name="Feeder Field 6 2 35 2 4" xfId="16887" xr:uid="{00000000-0005-0000-0000-0000212C0000}"/>
    <cellStyle name="Feeder Field 6 2 35 3" xfId="16888" xr:uid="{00000000-0005-0000-0000-0000222C0000}"/>
    <cellStyle name="Feeder Field 6 2 35 4" xfId="16889" xr:uid="{00000000-0005-0000-0000-0000232C0000}"/>
    <cellStyle name="Feeder Field 6 2 36" xfId="1737" xr:uid="{00000000-0005-0000-0000-0000242C0000}"/>
    <cellStyle name="Feeder Field 6 2 36 2" xfId="16890" xr:uid="{00000000-0005-0000-0000-0000252C0000}"/>
    <cellStyle name="Feeder Field 6 2 36 2 2" xfId="16891" xr:uid="{00000000-0005-0000-0000-0000262C0000}"/>
    <cellStyle name="Feeder Field 6 2 36 2 3" xfId="16892" xr:uid="{00000000-0005-0000-0000-0000272C0000}"/>
    <cellStyle name="Feeder Field 6 2 36 2 4" xfId="16893" xr:uid="{00000000-0005-0000-0000-0000282C0000}"/>
    <cellStyle name="Feeder Field 6 2 36 3" xfId="16894" xr:uid="{00000000-0005-0000-0000-0000292C0000}"/>
    <cellStyle name="Feeder Field 6 2 36 4" xfId="16895" xr:uid="{00000000-0005-0000-0000-00002A2C0000}"/>
    <cellStyle name="Feeder Field 6 2 37" xfId="1738" xr:uid="{00000000-0005-0000-0000-00002B2C0000}"/>
    <cellStyle name="Feeder Field 6 2 37 2" xfId="16896" xr:uid="{00000000-0005-0000-0000-00002C2C0000}"/>
    <cellStyle name="Feeder Field 6 2 37 2 2" xfId="16897" xr:uid="{00000000-0005-0000-0000-00002D2C0000}"/>
    <cellStyle name="Feeder Field 6 2 37 2 3" xfId="16898" xr:uid="{00000000-0005-0000-0000-00002E2C0000}"/>
    <cellStyle name="Feeder Field 6 2 37 2 4" xfId="16899" xr:uid="{00000000-0005-0000-0000-00002F2C0000}"/>
    <cellStyle name="Feeder Field 6 2 37 3" xfId="16900" xr:uid="{00000000-0005-0000-0000-0000302C0000}"/>
    <cellStyle name="Feeder Field 6 2 37 4" xfId="16901" xr:uid="{00000000-0005-0000-0000-0000312C0000}"/>
    <cellStyle name="Feeder Field 6 2 38" xfId="1739" xr:uid="{00000000-0005-0000-0000-0000322C0000}"/>
    <cellStyle name="Feeder Field 6 2 38 2" xfId="16902" xr:uid="{00000000-0005-0000-0000-0000332C0000}"/>
    <cellStyle name="Feeder Field 6 2 38 2 2" xfId="16903" xr:uid="{00000000-0005-0000-0000-0000342C0000}"/>
    <cellStyle name="Feeder Field 6 2 38 2 3" xfId="16904" xr:uid="{00000000-0005-0000-0000-0000352C0000}"/>
    <cellStyle name="Feeder Field 6 2 38 2 4" xfId="16905" xr:uid="{00000000-0005-0000-0000-0000362C0000}"/>
    <cellStyle name="Feeder Field 6 2 38 3" xfId="16906" xr:uid="{00000000-0005-0000-0000-0000372C0000}"/>
    <cellStyle name="Feeder Field 6 2 38 4" xfId="16907" xr:uid="{00000000-0005-0000-0000-0000382C0000}"/>
    <cellStyle name="Feeder Field 6 2 39" xfId="1740" xr:uid="{00000000-0005-0000-0000-0000392C0000}"/>
    <cellStyle name="Feeder Field 6 2 39 2" xfId="16908" xr:uid="{00000000-0005-0000-0000-00003A2C0000}"/>
    <cellStyle name="Feeder Field 6 2 39 2 2" xfId="16909" xr:uid="{00000000-0005-0000-0000-00003B2C0000}"/>
    <cellStyle name="Feeder Field 6 2 39 2 3" xfId="16910" xr:uid="{00000000-0005-0000-0000-00003C2C0000}"/>
    <cellStyle name="Feeder Field 6 2 39 2 4" xfId="16911" xr:uid="{00000000-0005-0000-0000-00003D2C0000}"/>
    <cellStyle name="Feeder Field 6 2 39 3" xfId="16912" xr:uid="{00000000-0005-0000-0000-00003E2C0000}"/>
    <cellStyle name="Feeder Field 6 2 39 4" xfId="16913" xr:uid="{00000000-0005-0000-0000-00003F2C0000}"/>
    <cellStyle name="Feeder Field 6 2 4" xfId="1741" xr:uid="{00000000-0005-0000-0000-0000402C0000}"/>
    <cellStyle name="Feeder Field 6 2 4 2" xfId="16914" xr:uid="{00000000-0005-0000-0000-0000412C0000}"/>
    <cellStyle name="Feeder Field 6 2 4 2 2" xfId="16915" xr:uid="{00000000-0005-0000-0000-0000422C0000}"/>
    <cellStyle name="Feeder Field 6 2 4 2 3" xfId="16916" xr:uid="{00000000-0005-0000-0000-0000432C0000}"/>
    <cellStyle name="Feeder Field 6 2 4 2 4" xfId="16917" xr:uid="{00000000-0005-0000-0000-0000442C0000}"/>
    <cellStyle name="Feeder Field 6 2 4 3" xfId="16918" xr:uid="{00000000-0005-0000-0000-0000452C0000}"/>
    <cellStyle name="Feeder Field 6 2 4 4" xfId="16919" xr:uid="{00000000-0005-0000-0000-0000462C0000}"/>
    <cellStyle name="Feeder Field 6 2 40" xfId="1742" xr:uid="{00000000-0005-0000-0000-0000472C0000}"/>
    <cellStyle name="Feeder Field 6 2 40 2" xfId="16920" xr:uid="{00000000-0005-0000-0000-0000482C0000}"/>
    <cellStyle name="Feeder Field 6 2 40 2 2" xfId="16921" xr:uid="{00000000-0005-0000-0000-0000492C0000}"/>
    <cellStyle name="Feeder Field 6 2 40 2 3" xfId="16922" xr:uid="{00000000-0005-0000-0000-00004A2C0000}"/>
    <cellStyle name="Feeder Field 6 2 40 2 4" xfId="16923" xr:uid="{00000000-0005-0000-0000-00004B2C0000}"/>
    <cellStyle name="Feeder Field 6 2 40 3" xfId="16924" xr:uid="{00000000-0005-0000-0000-00004C2C0000}"/>
    <cellStyle name="Feeder Field 6 2 40 4" xfId="16925" xr:uid="{00000000-0005-0000-0000-00004D2C0000}"/>
    <cellStyle name="Feeder Field 6 2 41" xfId="1743" xr:uid="{00000000-0005-0000-0000-00004E2C0000}"/>
    <cellStyle name="Feeder Field 6 2 41 2" xfId="16926" xr:uid="{00000000-0005-0000-0000-00004F2C0000}"/>
    <cellStyle name="Feeder Field 6 2 41 2 2" xfId="16927" xr:uid="{00000000-0005-0000-0000-0000502C0000}"/>
    <cellStyle name="Feeder Field 6 2 41 2 3" xfId="16928" xr:uid="{00000000-0005-0000-0000-0000512C0000}"/>
    <cellStyle name="Feeder Field 6 2 41 2 4" xfId="16929" xr:uid="{00000000-0005-0000-0000-0000522C0000}"/>
    <cellStyle name="Feeder Field 6 2 41 3" xfId="16930" xr:uid="{00000000-0005-0000-0000-0000532C0000}"/>
    <cellStyle name="Feeder Field 6 2 41 4" xfId="16931" xr:uid="{00000000-0005-0000-0000-0000542C0000}"/>
    <cellStyle name="Feeder Field 6 2 42" xfId="1744" xr:uid="{00000000-0005-0000-0000-0000552C0000}"/>
    <cellStyle name="Feeder Field 6 2 42 2" xfId="16932" xr:uid="{00000000-0005-0000-0000-0000562C0000}"/>
    <cellStyle name="Feeder Field 6 2 42 2 2" xfId="16933" xr:uid="{00000000-0005-0000-0000-0000572C0000}"/>
    <cellStyle name="Feeder Field 6 2 42 2 3" xfId="16934" xr:uid="{00000000-0005-0000-0000-0000582C0000}"/>
    <cellStyle name="Feeder Field 6 2 42 2 4" xfId="16935" xr:uid="{00000000-0005-0000-0000-0000592C0000}"/>
    <cellStyle name="Feeder Field 6 2 42 3" xfId="16936" xr:uid="{00000000-0005-0000-0000-00005A2C0000}"/>
    <cellStyle name="Feeder Field 6 2 42 4" xfId="16937" xr:uid="{00000000-0005-0000-0000-00005B2C0000}"/>
    <cellStyle name="Feeder Field 6 2 43" xfId="1745" xr:uid="{00000000-0005-0000-0000-00005C2C0000}"/>
    <cellStyle name="Feeder Field 6 2 43 2" xfId="16938" xr:uid="{00000000-0005-0000-0000-00005D2C0000}"/>
    <cellStyle name="Feeder Field 6 2 43 2 2" xfId="16939" xr:uid="{00000000-0005-0000-0000-00005E2C0000}"/>
    <cellStyle name="Feeder Field 6 2 43 2 3" xfId="16940" xr:uid="{00000000-0005-0000-0000-00005F2C0000}"/>
    <cellStyle name="Feeder Field 6 2 43 2 4" xfId="16941" xr:uid="{00000000-0005-0000-0000-0000602C0000}"/>
    <cellStyle name="Feeder Field 6 2 43 3" xfId="16942" xr:uid="{00000000-0005-0000-0000-0000612C0000}"/>
    <cellStyle name="Feeder Field 6 2 43 4" xfId="16943" xr:uid="{00000000-0005-0000-0000-0000622C0000}"/>
    <cellStyle name="Feeder Field 6 2 44" xfId="1746" xr:uid="{00000000-0005-0000-0000-0000632C0000}"/>
    <cellStyle name="Feeder Field 6 2 44 2" xfId="16944" xr:uid="{00000000-0005-0000-0000-0000642C0000}"/>
    <cellStyle name="Feeder Field 6 2 44 2 2" xfId="16945" xr:uid="{00000000-0005-0000-0000-0000652C0000}"/>
    <cellStyle name="Feeder Field 6 2 44 2 3" xfId="16946" xr:uid="{00000000-0005-0000-0000-0000662C0000}"/>
    <cellStyle name="Feeder Field 6 2 44 2 4" xfId="16947" xr:uid="{00000000-0005-0000-0000-0000672C0000}"/>
    <cellStyle name="Feeder Field 6 2 44 3" xfId="16948" xr:uid="{00000000-0005-0000-0000-0000682C0000}"/>
    <cellStyle name="Feeder Field 6 2 44 4" xfId="16949" xr:uid="{00000000-0005-0000-0000-0000692C0000}"/>
    <cellStyle name="Feeder Field 6 2 45" xfId="16950" xr:uid="{00000000-0005-0000-0000-00006A2C0000}"/>
    <cellStyle name="Feeder Field 6 2 45 2" xfId="16951" xr:uid="{00000000-0005-0000-0000-00006B2C0000}"/>
    <cellStyle name="Feeder Field 6 2 45 3" xfId="16952" xr:uid="{00000000-0005-0000-0000-00006C2C0000}"/>
    <cellStyle name="Feeder Field 6 2 45 4" xfId="16953" xr:uid="{00000000-0005-0000-0000-00006D2C0000}"/>
    <cellStyle name="Feeder Field 6 2 46" xfId="16954" xr:uid="{00000000-0005-0000-0000-00006E2C0000}"/>
    <cellStyle name="Feeder Field 6 2 46 2" xfId="16955" xr:uid="{00000000-0005-0000-0000-00006F2C0000}"/>
    <cellStyle name="Feeder Field 6 2 46 3" xfId="16956" xr:uid="{00000000-0005-0000-0000-0000702C0000}"/>
    <cellStyle name="Feeder Field 6 2 46 4" xfId="16957" xr:uid="{00000000-0005-0000-0000-0000712C0000}"/>
    <cellStyle name="Feeder Field 6 2 47" xfId="16958" xr:uid="{00000000-0005-0000-0000-0000722C0000}"/>
    <cellStyle name="Feeder Field 6 2 48" xfId="16959" xr:uid="{00000000-0005-0000-0000-0000732C0000}"/>
    <cellStyle name="Feeder Field 6 2 5" xfId="1747" xr:uid="{00000000-0005-0000-0000-0000742C0000}"/>
    <cellStyle name="Feeder Field 6 2 5 2" xfId="16960" xr:uid="{00000000-0005-0000-0000-0000752C0000}"/>
    <cellStyle name="Feeder Field 6 2 5 2 2" xfId="16961" xr:uid="{00000000-0005-0000-0000-0000762C0000}"/>
    <cellStyle name="Feeder Field 6 2 5 2 3" xfId="16962" xr:uid="{00000000-0005-0000-0000-0000772C0000}"/>
    <cellStyle name="Feeder Field 6 2 5 2 4" xfId="16963" xr:uid="{00000000-0005-0000-0000-0000782C0000}"/>
    <cellStyle name="Feeder Field 6 2 5 3" xfId="16964" xr:uid="{00000000-0005-0000-0000-0000792C0000}"/>
    <cellStyle name="Feeder Field 6 2 5 4" xfId="16965" xr:uid="{00000000-0005-0000-0000-00007A2C0000}"/>
    <cellStyle name="Feeder Field 6 2 6" xfId="1748" xr:uid="{00000000-0005-0000-0000-00007B2C0000}"/>
    <cellStyle name="Feeder Field 6 2 6 2" xfId="16966" xr:uid="{00000000-0005-0000-0000-00007C2C0000}"/>
    <cellStyle name="Feeder Field 6 2 6 2 2" xfId="16967" xr:uid="{00000000-0005-0000-0000-00007D2C0000}"/>
    <cellStyle name="Feeder Field 6 2 6 2 3" xfId="16968" xr:uid="{00000000-0005-0000-0000-00007E2C0000}"/>
    <cellStyle name="Feeder Field 6 2 6 2 4" xfId="16969" xr:uid="{00000000-0005-0000-0000-00007F2C0000}"/>
    <cellStyle name="Feeder Field 6 2 6 3" xfId="16970" xr:uid="{00000000-0005-0000-0000-0000802C0000}"/>
    <cellStyle name="Feeder Field 6 2 6 4" xfId="16971" xr:uid="{00000000-0005-0000-0000-0000812C0000}"/>
    <cellStyle name="Feeder Field 6 2 7" xfId="1749" xr:uid="{00000000-0005-0000-0000-0000822C0000}"/>
    <cellStyle name="Feeder Field 6 2 7 2" xfId="16972" xr:uid="{00000000-0005-0000-0000-0000832C0000}"/>
    <cellStyle name="Feeder Field 6 2 7 2 2" xfId="16973" xr:uid="{00000000-0005-0000-0000-0000842C0000}"/>
    <cellStyle name="Feeder Field 6 2 7 2 3" xfId="16974" xr:uid="{00000000-0005-0000-0000-0000852C0000}"/>
    <cellStyle name="Feeder Field 6 2 7 2 4" xfId="16975" xr:uid="{00000000-0005-0000-0000-0000862C0000}"/>
    <cellStyle name="Feeder Field 6 2 7 3" xfId="16976" xr:uid="{00000000-0005-0000-0000-0000872C0000}"/>
    <cellStyle name="Feeder Field 6 2 7 4" xfId="16977" xr:uid="{00000000-0005-0000-0000-0000882C0000}"/>
    <cellStyle name="Feeder Field 6 2 8" xfId="1750" xr:uid="{00000000-0005-0000-0000-0000892C0000}"/>
    <cellStyle name="Feeder Field 6 2 8 2" xfId="16978" xr:uid="{00000000-0005-0000-0000-00008A2C0000}"/>
    <cellStyle name="Feeder Field 6 2 8 2 2" xfId="16979" xr:uid="{00000000-0005-0000-0000-00008B2C0000}"/>
    <cellStyle name="Feeder Field 6 2 8 2 3" xfId="16980" xr:uid="{00000000-0005-0000-0000-00008C2C0000}"/>
    <cellStyle name="Feeder Field 6 2 8 2 4" xfId="16981" xr:uid="{00000000-0005-0000-0000-00008D2C0000}"/>
    <cellStyle name="Feeder Field 6 2 8 3" xfId="16982" xr:uid="{00000000-0005-0000-0000-00008E2C0000}"/>
    <cellStyle name="Feeder Field 6 2 8 4" xfId="16983" xr:uid="{00000000-0005-0000-0000-00008F2C0000}"/>
    <cellStyle name="Feeder Field 6 2 9" xfId="1751" xr:uid="{00000000-0005-0000-0000-0000902C0000}"/>
    <cellStyle name="Feeder Field 6 2 9 2" xfId="16984" xr:uid="{00000000-0005-0000-0000-0000912C0000}"/>
    <cellStyle name="Feeder Field 6 2 9 2 2" xfId="16985" xr:uid="{00000000-0005-0000-0000-0000922C0000}"/>
    <cellStyle name="Feeder Field 6 2 9 2 3" xfId="16986" xr:uid="{00000000-0005-0000-0000-0000932C0000}"/>
    <cellStyle name="Feeder Field 6 2 9 2 4" xfId="16987" xr:uid="{00000000-0005-0000-0000-0000942C0000}"/>
    <cellStyle name="Feeder Field 6 2 9 3" xfId="16988" xr:uid="{00000000-0005-0000-0000-0000952C0000}"/>
    <cellStyle name="Feeder Field 6 2 9 4" xfId="16989" xr:uid="{00000000-0005-0000-0000-0000962C0000}"/>
    <cellStyle name="Feeder Field 6 20" xfId="1752" xr:uid="{00000000-0005-0000-0000-0000972C0000}"/>
    <cellStyle name="Feeder Field 6 20 2" xfId="16990" xr:uid="{00000000-0005-0000-0000-0000982C0000}"/>
    <cellStyle name="Feeder Field 6 20 2 2" xfId="16991" xr:uid="{00000000-0005-0000-0000-0000992C0000}"/>
    <cellStyle name="Feeder Field 6 20 2 3" xfId="16992" xr:uid="{00000000-0005-0000-0000-00009A2C0000}"/>
    <cellStyle name="Feeder Field 6 20 2 4" xfId="16993" xr:uid="{00000000-0005-0000-0000-00009B2C0000}"/>
    <cellStyle name="Feeder Field 6 20 3" xfId="16994" xr:uid="{00000000-0005-0000-0000-00009C2C0000}"/>
    <cellStyle name="Feeder Field 6 20 4" xfId="16995" xr:uid="{00000000-0005-0000-0000-00009D2C0000}"/>
    <cellStyle name="Feeder Field 6 21" xfId="1753" xr:uid="{00000000-0005-0000-0000-00009E2C0000}"/>
    <cellStyle name="Feeder Field 6 21 2" xfId="16996" xr:uid="{00000000-0005-0000-0000-00009F2C0000}"/>
    <cellStyle name="Feeder Field 6 21 2 2" xfId="16997" xr:uid="{00000000-0005-0000-0000-0000A02C0000}"/>
    <cellStyle name="Feeder Field 6 21 2 3" xfId="16998" xr:uid="{00000000-0005-0000-0000-0000A12C0000}"/>
    <cellStyle name="Feeder Field 6 21 2 4" xfId="16999" xr:uid="{00000000-0005-0000-0000-0000A22C0000}"/>
    <cellStyle name="Feeder Field 6 21 3" xfId="17000" xr:uid="{00000000-0005-0000-0000-0000A32C0000}"/>
    <cellStyle name="Feeder Field 6 21 4" xfId="17001" xr:uid="{00000000-0005-0000-0000-0000A42C0000}"/>
    <cellStyle name="Feeder Field 6 22" xfId="1754" xr:uid="{00000000-0005-0000-0000-0000A52C0000}"/>
    <cellStyle name="Feeder Field 6 22 2" xfId="17002" xr:uid="{00000000-0005-0000-0000-0000A62C0000}"/>
    <cellStyle name="Feeder Field 6 22 2 2" xfId="17003" xr:uid="{00000000-0005-0000-0000-0000A72C0000}"/>
    <cellStyle name="Feeder Field 6 22 2 3" xfId="17004" xr:uid="{00000000-0005-0000-0000-0000A82C0000}"/>
    <cellStyle name="Feeder Field 6 22 2 4" xfId="17005" xr:uid="{00000000-0005-0000-0000-0000A92C0000}"/>
    <cellStyle name="Feeder Field 6 22 3" xfId="17006" xr:uid="{00000000-0005-0000-0000-0000AA2C0000}"/>
    <cellStyle name="Feeder Field 6 22 4" xfId="17007" xr:uid="{00000000-0005-0000-0000-0000AB2C0000}"/>
    <cellStyle name="Feeder Field 6 23" xfId="1755" xr:uid="{00000000-0005-0000-0000-0000AC2C0000}"/>
    <cellStyle name="Feeder Field 6 23 2" xfId="17008" xr:uid="{00000000-0005-0000-0000-0000AD2C0000}"/>
    <cellStyle name="Feeder Field 6 23 2 2" xfId="17009" xr:uid="{00000000-0005-0000-0000-0000AE2C0000}"/>
    <cellStyle name="Feeder Field 6 23 2 3" xfId="17010" xr:uid="{00000000-0005-0000-0000-0000AF2C0000}"/>
    <cellStyle name="Feeder Field 6 23 2 4" xfId="17011" xr:uid="{00000000-0005-0000-0000-0000B02C0000}"/>
    <cellStyle name="Feeder Field 6 23 3" xfId="17012" xr:uid="{00000000-0005-0000-0000-0000B12C0000}"/>
    <cellStyle name="Feeder Field 6 23 4" xfId="17013" xr:uid="{00000000-0005-0000-0000-0000B22C0000}"/>
    <cellStyle name="Feeder Field 6 24" xfId="1756" xr:uid="{00000000-0005-0000-0000-0000B32C0000}"/>
    <cellStyle name="Feeder Field 6 24 2" xfId="17014" xr:uid="{00000000-0005-0000-0000-0000B42C0000}"/>
    <cellStyle name="Feeder Field 6 24 2 2" xfId="17015" xr:uid="{00000000-0005-0000-0000-0000B52C0000}"/>
    <cellStyle name="Feeder Field 6 24 2 3" xfId="17016" xr:uid="{00000000-0005-0000-0000-0000B62C0000}"/>
    <cellStyle name="Feeder Field 6 24 2 4" xfId="17017" xr:uid="{00000000-0005-0000-0000-0000B72C0000}"/>
    <cellStyle name="Feeder Field 6 24 3" xfId="17018" xr:uid="{00000000-0005-0000-0000-0000B82C0000}"/>
    <cellStyle name="Feeder Field 6 24 4" xfId="17019" xr:uid="{00000000-0005-0000-0000-0000B92C0000}"/>
    <cellStyle name="Feeder Field 6 25" xfId="1757" xr:uid="{00000000-0005-0000-0000-0000BA2C0000}"/>
    <cellStyle name="Feeder Field 6 25 2" xfId="17020" xr:uid="{00000000-0005-0000-0000-0000BB2C0000}"/>
    <cellStyle name="Feeder Field 6 25 2 2" xfId="17021" xr:uid="{00000000-0005-0000-0000-0000BC2C0000}"/>
    <cellStyle name="Feeder Field 6 25 2 3" xfId="17022" xr:uid="{00000000-0005-0000-0000-0000BD2C0000}"/>
    <cellStyle name="Feeder Field 6 25 2 4" xfId="17023" xr:uid="{00000000-0005-0000-0000-0000BE2C0000}"/>
    <cellStyle name="Feeder Field 6 25 3" xfId="17024" xr:uid="{00000000-0005-0000-0000-0000BF2C0000}"/>
    <cellStyle name="Feeder Field 6 25 4" xfId="17025" xr:uid="{00000000-0005-0000-0000-0000C02C0000}"/>
    <cellStyle name="Feeder Field 6 26" xfId="1758" xr:uid="{00000000-0005-0000-0000-0000C12C0000}"/>
    <cellStyle name="Feeder Field 6 26 2" xfId="17026" xr:uid="{00000000-0005-0000-0000-0000C22C0000}"/>
    <cellStyle name="Feeder Field 6 26 2 2" xfId="17027" xr:uid="{00000000-0005-0000-0000-0000C32C0000}"/>
    <cellStyle name="Feeder Field 6 26 2 3" xfId="17028" xr:uid="{00000000-0005-0000-0000-0000C42C0000}"/>
    <cellStyle name="Feeder Field 6 26 2 4" xfId="17029" xr:uid="{00000000-0005-0000-0000-0000C52C0000}"/>
    <cellStyle name="Feeder Field 6 26 3" xfId="17030" xr:uid="{00000000-0005-0000-0000-0000C62C0000}"/>
    <cellStyle name="Feeder Field 6 26 4" xfId="17031" xr:uid="{00000000-0005-0000-0000-0000C72C0000}"/>
    <cellStyle name="Feeder Field 6 27" xfId="1759" xr:uid="{00000000-0005-0000-0000-0000C82C0000}"/>
    <cellStyle name="Feeder Field 6 27 2" xfId="17032" xr:uid="{00000000-0005-0000-0000-0000C92C0000}"/>
    <cellStyle name="Feeder Field 6 27 2 2" xfId="17033" xr:uid="{00000000-0005-0000-0000-0000CA2C0000}"/>
    <cellStyle name="Feeder Field 6 27 2 3" xfId="17034" xr:uid="{00000000-0005-0000-0000-0000CB2C0000}"/>
    <cellStyle name="Feeder Field 6 27 2 4" xfId="17035" xr:uid="{00000000-0005-0000-0000-0000CC2C0000}"/>
    <cellStyle name="Feeder Field 6 27 3" xfId="17036" xr:uid="{00000000-0005-0000-0000-0000CD2C0000}"/>
    <cellStyle name="Feeder Field 6 27 4" xfId="17037" xr:uid="{00000000-0005-0000-0000-0000CE2C0000}"/>
    <cellStyle name="Feeder Field 6 28" xfId="1760" xr:uid="{00000000-0005-0000-0000-0000CF2C0000}"/>
    <cellStyle name="Feeder Field 6 28 2" xfId="17038" xr:uid="{00000000-0005-0000-0000-0000D02C0000}"/>
    <cellStyle name="Feeder Field 6 28 2 2" xfId="17039" xr:uid="{00000000-0005-0000-0000-0000D12C0000}"/>
    <cellStyle name="Feeder Field 6 28 2 3" xfId="17040" xr:uid="{00000000-0005-0000-0000-0000D22C0000}"/>
    <cellStyle name="Feeder Field 6 28 2 4" xfId="17041" xr:uid="{00000000-0005-0000-0000-0000D32C0000}"/>
    <cellStyle name="Feeder Field 6 28 3" xfId="17042" xr:uid="{00000000-0005-0000-0000-0000D42C0000}"/>
    <cellStyle name="Feeder Field 6 28 4" xfId="17043" xr:uid="{00000000-0005-0000-0000-0000D52C0000}"/>
    <cellStyle name="Feeder Field 6 29" xfId="1761" xr:uid="{00000000-0005-0000-0000-0000D62C0000}"/>
    <cellStyle name="Feeder Field 6 29 2" xfId="17044" xr:uid="{00000000-0005-0000-0000-0000D72C0000}"/>
    <cellStyle name="Feeder Field 6 29 2 2" xfId="17045" xr:uid="{00000000-0005-0000-0000-0000D82C0000}"/>
    <cellStyle name="Feeder Field 6 29 2 3" xfId="17046" xr:uid="{00000000-0005-0000-0000-0000D92C0000}"/>
    <cellStyle name="Feeder Field 6 29 2 4" xfId="17047" xr:uid="{00000000-0005-0000-0000-0000DA2C0000}"/>
    <cellStyle name="Feeder Field 6 29 3" xfId="17048" xr:uid="{00000000-0005-0000-0000-0000DB2C0000}"/>
    <cellStyle name="Feeder Field 6 29 4" xfId="17049" xr:uid="{00000000-0005-0000-0000-0000DC2C0000}"/>
    <cellStyle name="Feeder Field 6 3" xfId="1762" xr:uid="{00000000-0005-0000-0000-0000DD2C0000}"/>
    <cellStyle name="Feeder Field 6 3 2" xfId="17050" xr:uid="{00000000-0005-0000-0000-0000DE2C0000}"/>
    <cellStyle name="Feeder Field 6 3 2 2" xfId="17051" xr:uid="{00000000-0005-0000-0000-0000DF2C0000}"/>
    <cellStyle name="Feeder Field 6 3 2 3" xfId="17052" xr:uid="{00000000-0005-0000-0000-0000E02C0000}"/>
    <cellStyle name="Feeder Field 6 3 2 4" xfId="17053" xr:uid="{00000000-0005-0000-0000-0000E12C0000}"/>
    <cellStyle name="Feeder Field 6 3 3" xfId="17054" xr:uid="{00000000-0005-0000-0000-0000E22C0000}"/>
    <cellStyle name="Feeder Field 6 3 4" xfId="17055" xr:uid="{00000000-0005-0000-0000-0000E32C0000}"/>
    <cellStyle name="Feeder Field 6 30" xfId="1763" xr:uid="{00000000-0005-0000-0000-0000E42C0000}"/>
    <cellStyle name="Feeder Field 6 30 2" xfId="17056" xr:uid="{00000000-0005-0000-0000-0000E52C0000}"/>
    <cellStyle name="Feeder Field 6 30 2 2" xfId="17057" xr:uid="{00000000-0005-0000-0000-0000E62C0000}"/>
    <cellStyle name="Feeder Field 6 30 2 3" xfId="17058" xr:uid="{00000000-0005-0000-0000-0000E72C0000}"/>
    <cellStyle name="Feeder Field 6 30 2 4" xfId="17059" xr:uid="{00000000-0005-0000-0000-0000E82C0000}"/>
    <cellStyle name="Feeder Field 6 30 3" xfId="17060" xr:uid="{00000000-0005-0000-0000-0000E92C0000}"/>
    <cellStyle name="Feeder Field 6 30 4" xfId="17061" xr:uid="{00000000-0005-0000-0000-0000EA2C0000}"/>
    <cellStyle name="Feeder Field 6 31" xfId="1764" xr:uid="{00000000-0005-0000-0000-0000EB2C0000}"/>
    <cellStyle name="Feeder Field 6 31 2" xfId="17062" xr:uid="{00000000-0005-0000-0000-0000EC2C0000}"/>
    <cellStyle name="Feeder Field 6 31 2 2" xfId="17063" xr:uid="{00000000-0005-0000-0000-0000ED2C0000}"/>
    <cellStyle name="Feeder Field 6 31 2 3" xfId="17064" xr:uid="{00000000-0005-0000-0000-0000EE2C0000}"/>
    <cellStyle name="Feeder Field 6 31 2 4" xfId="17065" xr:uid="{00000000-0005-0000-0000-0000EF2C0000}"/>
    <cellStyle name="Feeder Field 6 31 3" xfId="17066" xr:uid="{00000000-0005-0000-0000-0000F02C0000}"/>
    <cellStyle name="Feeder Field 6 31 4" xfId="17067" xr:uid="{00000000-0005-0000-0000-0000F12C0000}"/>
    <cellStyle name="Feeder Field 6 32" xfId="1765" xr:uid="{00000000-0005-0000-0000-0000F22C0000}"/>
    <cellStyle name="Feeder Field 6 32 2" xfId="17068" xr:uid="{00000000-0005-0000-0000-0000F32C0000}"/>
    <cellStyle name="Feeder Field 6 32 2 2" xfId="17069" xr:uid="{00000000-0005-0000-0000-0000F42C0000}"/>
    <cellStyle name="Feeder Field 6 32 2 3" xfId="17070" xr:uid="{00000000-0005-0000-0000-0000F52C0000}"/>
    <cellStyle name="Feeder Field 6 32 2 4" xfId="17071" xr:uid="{00000000-0005-0000-0000-0000F62C0000}"/>
    <cellStyle name="Feeder Field 6 32 3" xfId="17072" xr:uid="{00000000-0005-0000-0000-0000F72C0000}"/>
    <cellStyle name="Feeder Field 6 32 4" xfId="17073" xr:uid="{00000000-0005-0000-0000-0000F82C0000}"/>
    <cellStyle name="Feeder Field 6 33" xfId="1766" xr:uid="{00000000-0005-0000-0000-0000F92C0000}"/>
    <cellStyle name="Feeder Field 6 33 2" xfId="17074" xr:uid="{00000000-0005-0000-0000-0000FA2C0000}"/>
    <cellStyle name="Feeder Field 6 33 2 2" xfId="17075" xr:uid="{00000000-0005-0000-0000-0000FB2C0000}"/>
    <cellStyle name="Feeder Field 6 33 2 3" xfId="17076" xr:uid="{00000000-0005-0000-0000-0000FC2C0000}"/>
    <cellStyle name="Feeder Field 6 33 2 4" xfId="17077" xr:uid="{00000000-0005-0000-0000-0000FD2C0000}"/>
    <cellStyle name="Feeder Field 6 33 3" xfId="17078" xr:uid="{00000000-0005-0000-0000-0000FE2C0000}"/>
    <cellStyle name="Feeder Field 6 33 4" xfId="17079" xr:uid="{00000000-0005-0000-0000-0000FF2C0000}"/>
    <cellStyle name="Feeder Field 6 34" xfId="1767" xr:uid="{00000000-0005-0000-0000-0000002D0000}"/>
    <cellStyle name="Feeder Field 6 34 2" xfId="17080" xr:uid="{00000000-0005-0000-0000-0000012D0000}"/>
    <cellStyle name="Feeder Field 6 34 2 2" xfId="17081" xr:uid="{00000000-0005-0000-0000-0000022D0000}"/>
    <cellStyle name="Feeder Field 6 34 2 3" xfId="17082" xr:uid="{00000000-0005-0000-0000-0000032D0000}"/>
    <cellStyle name="Feeder Field 6 34 2 4" xfId="17083" xr:uid="{00000000-0005-0000-0000-0000042D0000}"/>
    <cellStyle name="Feeder Field 6 34 3" xfId="17084" xr:uid="{00000000-0005-0000-0000-0000052D0000}"/>
    <cellStyle name="Feeder Field 6 34 4" xfId="17085" xr:uid="{00000000-0005-0000-0000-0000062D0000}"/>
    <cellStyle name="Feeder Field 6 35" xfId="1768" xr:uid="{00000000-0005-0000-0000-0000072D0000}"/>
    <cellStyle name="Feeder Field 6 35 2" xfId="17086" xr:uid="{00000000-0005-0000-0000-0000082D0000}"/>
    <cellStyle name="Feeder Field 6 35 2 2" xfId="17087" xr:uid="{00000000-0005-0000-0000-0000092D0000}"/>
    <cellStyle name="Feeder Field 6 35 2 3" xfId="17088" xr:uid="{00000000-0005-0000-0000-00000A2D0000}"/>
    <cellStyle name="Feeder Field 6 35 2 4" xfId="17089" xr:uid="{00000000-0005-0000-0000-00000B2D0000}"/>
    <cellStyle name="Feeder Field 6 35 3" xfId="17090" xr:uid="{00000000-0005-0000-0000-00000C2D0000}"/>
    <cellStyle name="Feeder Field 6 35 4" xfId="17091" xr:uid="{00000000-0005-0000-0000-00000D2D0000}"/>
    <cellStyle name="Feeder Field 6 36" xfId="1769" xr:uid="{00000000-0005-0000-0000-00000E2D0000}"/>
    <cellStyle name="Feeder Field 6 36 2" xfId="17092" xr:uid="{00000000-0005-0000-0000-00000F2D0000}"/>
    <cellStyle name="Feeder Field 6 36 2 2" xfId="17093" xr:uid="{00000000-0005-0000-0000-0000102D0000}"/>
    <cellStyle name="Feeder Field 6 36 2 3" xfId="17094" xr:uid="{00000000-0005-0000-0000-0000112D0000}"/>
    <cellStyle name="Feeder Field 6 36 2 4" xfId="17095" xr:uid="{00000000-0005-0000-0000-0000122D0000}"/>
    <cellStyle name="Feeder Field 6 36 3" xfId="17096" xr:uid="{00000000-0005-0000-0000-0000132D0000}"/>
    <cellStyle name="Feeder Field 6 36 4" xfId="17097" xr:uid="{00000000-0005-0000-0000-0000142D0000}"/>
    <cellStyle name="Feeder Field 6 37" xfId="1770" xr:uid="{00000000-0005-0000-0000-0000152D0000}"/>
    <cellStyle name="Feeder Field 6 37 2" xfId="17098" xr:uid="{00000000-0005-0000-0000-0000162D0000}"/>
    <cellStyle name="Feeder Field 6 37 2 2" xfId="17099" xr:uid="{00000000-0005-0000-0000-0000172D0000}"/>
    <cellStyle name="Feeder Field 6 37 2 3" xfId="17100" xr:uid="{00000000-0005-0000-0000-0000182D0000}"/>
    <cellStyle name="Feeder Field 6 37 2 4" xfId="17101" xr:uid="{00000000-0005-0000-0000-0000192D0000}"/>
    <cellStyle name="Feeder Field 6 37 3" xfId="17102" xr:uid="{00000000-0005-0000-0000-00001A2D0000}"/>
    <cellStyle name="Feeder Field 6 37 4" xfId="17103" xr:uid="{00000000-0005-0000-0000-00001B2D0000}"/>
    <cellStyle name="Feeder Field 6 38" xfId="1771" xr:uid="{00000000-0005-0000-0000-00001C2D0000}"/>
    <cellStyle name="Feeder Field 6 38 2" xfId="17104" xr:uid="{00000000-0005-0000-0000-00001D2D0000}"/>
    <cellStyle name="Feeder Field 6 38 2 2" xfId="17105" xr:uid="{00000000-0005-0000-0000-00001E2D0000}"/>
    <cellStyle name="Feeder Field 6 38 2 3" xfId="17106" xr:uid="{00000000-0005-0000-0000-00001F2D0000}"/>
    <cellStyle name="Feeder Field 6 38 2 4" xfId="17107" xr:uid="{00000000-0005-0000-0000-0000202D0000}"/>
    <cellStyle name="Feeder Field 6 38 3" xfId="17108" xr:uid="{00000000-0005-0000-0000-0000212D0000}"/>
    <cellStyle name="Feeder Field 6 38 4" xfId="17109" xr:uid="{00000000-0005-0000-0000-0000222D0000}"/>
    <cellStyle name="Feeder Field 6 39" xfId="1772" xr:uid="{00000000-0005-0000-0000-0000232D0000}"/>
    <cellStyle name="Feeder Field 6 39 2" xfId="17110" xr:uid="{00000000-0005-0000-0000-0000242D0000}"/>
    <cellStyle name="Feeder Field 6 39 2 2" xfId="17111" xr:uid="{00000000-0005-0000-0000-0000252D0000}"/>
    <cellStyle name="Feeder Field 6 39 2 3" xfId="17112" xr:uid="{00000000-0005-0000-0000-0000262D0000}"/>
    <cellStyle name="Feeder Field 6 39 2 4" xfId="17113" xr:uid="{00000000-0005-0000-0000-0000272D0000}"/>
    <cellStyle name="Feeder Field 6 39 3" xfId="17114" xr:uid="{00000000-0005-0000-0000-0000282D0000}"/>
    <cellStyle name="Feeder Field 6 39 4" xfId="17115" xr:uid="{00000000-0005-0000-0000-0000292D0000}"/>
    <cellStyle name="Feeder Field 6 4" xfId="1773" xr:uid="{00000000-0005-0000-0000-00002A2D0000}"/>
    <cellStyle name="Feeder Field 6 4 2" xfId="17116" xr:uid="{00000000-0005-0000-0000-00002B2D0000}"/>
    <cellStyle name="Feeder Field 6 4 2 2" xfId="17117" xr:uid="{00000000-0005-0000-0000-00002C2D0000}"/>
    <cellStyle name="Feeder Field 6 4 2 3" xfId="17118" xr:uid="{00000000-0005-0000-0000-00002D2D0000}"/>
    <cellStyle name="Feeder Field 6 4 2 4" xfId="17119" xr:uid="{00000000-0005-0000-0000-00002E2D0000}"/>
    <cellStyle name="Feeder Field 6 4 3" xfId="17120" xr:uid="{00000000-0005-0000-0000-00002F2D0000}"/>
    <cellStyle name="Feeder Field 6 4 4" xfId="17121" xr:uid="{00000000-0005-0000-0000-0000302D0000}"/>
    <cellStyle name="Feeder Field 6 40" xfId="1774" xr:uid="{00000000-0005-0000-0000-0000312D0000}"/>
    <cellStyle name="Feeder Field 6 40 2" xfId="17122" xr:uid="{00000000-0005-0000-0000-0000322D0000}"/>
    <cellStyle name="Feeder Field 6 40 2 2" xfId="17123" xr:uid="{00000000-0005-0000-0000-0000332D0000}"/>
    <cellStyle name="Feeder Field 6 40 2 3" xfId="17124" xr:uid="{00000000-0005-0000-0000-0000342D0000}"/>
    <cellStyle name="Feeder Field 6 40 2 4" xfId="17125" xr:uid="{00000000-0005-0000-0000-0000352D0000}"/>
    <cellStyle name="Feeder Field 6 40 3" xfId="17126" xr:uid="{00000000-0005-0000-0000-0000362D0000}"/>
    <cellStyle name="Feeder Field 6 40 4" xfId="17127" xr:uid="{00000000-0005-0000-0000-0000372D0000}"/>
    <cellStyle name="Feeder Field 6 41" xfId="1775" xr:uid="{00000000-0005-0000-0000-0000382D0000}"/>
    <cellStyle name="Feeder Field 6 41 2" xfId="17128" xr:uid="{00000000-0005-0000-0000-0000392D0000}"/>
    <cellStyle name="Feeder Field 6 41 2 2" xfId="17129" xr:uid="{00000000-0005-0000-0000-00003A2D0000}"/>
    <cellStyle name="Feeder Field 6 41 2 3" xfId="17130" xr:uid="{00000000-0005-0000-0000-00003B2D0000}"/>
    <cellStyle name="Feeder Field 6 41 2 4" xfId="17131" xr:uid="{00000000-0005-0000-0000-00003C2D0000}"/>
    <cellStyle name="Feeder Field 6 41 3" xfId="17132" xr:uid="{00000000-0005-0000-0000-00003D2D0000}"/>
    <cellStyle name="Feeder Field 6 41 4" xfId="17133" xr:uid="{00000000-0005-0000-0000-00003E2D0000}"/>
    <cellStyle name="Feeder Field 6 42" xfId="1776" xr:uid="{00000000-0005-0000-0000-00003F2D0000}"/>
    <cellStyle name="Feeder Field 6 42 2" xfId="17134" xr:uid="{00000000-0005-0000-0000-0000402D0000}"/>
    <cellStyle name="Feeder Field 6 42 2 2" xfId="17135" xr:uid="{00000000-0005-0000-0000-0000412D0000}"/>
    <cellStyle name="Feeder Field 6 42 2 3" xfId="17136" xr:uid="{00000000-0005-0000-0000-0000422D0000}"/>
    <cellStyle name="Feeder Field 6 42 2 4" xfId="17137" xr:uid="{00000000-0005-0000-0000-0000432D0000}"/>
    <cellStyle name="Feeder Field 6 42 3" xfId="17138" xr:uid="{00000000-0005-0000-0000-0000442D0000}"/>
    <cellStyle name="Feeder Field 6 42 4" xfId="17139" xr:uid="{00000000-0005-0000-0000-0000452D0000}"/>
    <cellStyle name="Feeder Field 6 43" xfId="1777" xr:uid="{00000000-0005-0000-0000-0000462D0000}"/>
    <cellStyle name="Feeder Field 6 43 2" xfId="17140" xr:uid="{00000000-0005-0000-0000-0000472D0000}"/>
    <cellStyle name="Feeder Field 6 43 2 2" xfId="17141" xr:uid="{00000000-0005-0000-0000-0000482D0000}"/>
    <cellStyle name="Feeder Field 6 43 2 3" xfId="17142" xr:uid="{00000000-0005-0000-0000-0000492D0000}"/>
    <cellStyle name="Feeder Field 6 43 2 4" xfId="17143" xr:uid="{00000000-0005-0000-0000-00004A2D0000}"/>
    <cellStyle name="Feeder Field 6 43 3" xfId="17144" xr:uid="{00000000-0005-0000-0000-00004B2D0000}"/>
    <cellStyle name="Feeder Field 6 43 4" xfId="17145" xr:uid="{00000000-0005-0000-0000-00004C2D0000}"/>
    <cellStyle name="Feeder Field 6 44" xfId="1778" xr:uid="{00000000-0005-0000-0000-00004D2D0000}"/>
    <cellStyle name="Feeder Field 6 44 2" xfId="17146" xr:uid="{00000000-0005-0000-0000-00004E2D0000}"/>
    <cellStyle name="Feeder Field 6 44 2 2" xfId="17147" xr:uid="{00000000-0005-0000-0000-00004F2D0000}"/>
    <cellStyle name="Feeder Field 6 44 2 3" xfId="17148" xr:uid="{00000000-0005-0000-0000-0000502D0000}"/>
    <cellStyle name="Feeder Field 6 44 2 4" xfId="17149" xr:uid="{00000000-0005-0000-0000-0000512D0000}"/>
    <cellStyle name="Feeder Field 6 44 3" xfId="17150" xr:uid="{00000000-0005-0000-0000-0000522D0000}"/>
    <cellStyle name="Feeder Field 6 44 4" xfId="17151" xr:uid="{00000000-0005-0000-0000-0000532D0000}"/>
    <cellStyle name="Feeder Field 6 45" xfId="1779" xr:uid="{00000000-0005-0000-0000-0000542D0000}"/>
    <cellStyle name="Feeder Field 6 45 2" xfId="17152" xr:uid="{00000000-0005-0000-0000-0000552D0000}"/>
    <cellStyle name="Feeder Field 6 45 2 2" xfId="17153" xr:uid="{00000000-0005-0000-0000-0000562D0000}"/>
    <cellStyle name="Feeder Field 6 45 2 3" xfId="17154" xr:uid="{00000000-0005-0000-0000-0000572D0000}"/>
    <cellStyle name="Feeder Field 6 45 2 4" xfId="17155" xr:uid="{00000000-0005-0000-0000-0000582D0000}"/>
    <cellStyle name="Feeder Field 6 45 3" xfId="17156" xr:uid="{00000000-0005-0000-0000-0000592D0000}"/>
    <cellStyle name="Feeder Field 6 45 4" xfId="17157" xr:uid="{00000000-0005-0000-0000-00005A2D0000}"/>
    <cellStyle name="Feeder Field 6 46" xfId="17158" xr:uid="{00000000-0005-0000-0000-00005B2D0000}"/>
    <cellStyle name="Feeder Field 6 46 2" xfId="17159" xr:uid="{00000000-0005-0000-0000-00005C2D0000}"/>
    <cellStyle name="Feeder Field 6 46 3" xfId="17160" xr:uid="{00000000-0005-0000-0000-00005D2D0000}"/>
    <cellStyle name="Feeder Field 6 46 4" xfId="17161" xr:uid="{00000000-0005-0000-0000-00005E2D0000}"/>
    <cellStyle name="Feeder Field 6 47" xfId="17162" xr:uid="{00000000-0005-0000-0000-00005F2D0000}"/>
    <cellStyle name="Feeder Field 6 47 2" xfId="17163" xr:uid="{00000000-0005-0000-0000-0000602D0000}"/>
    <cellStyle name="Feeder Field 6 47 3" xfId="17164" xr:uid="{00000000-0005-0000-0000-0000612D0000}"/>
    <cellStyle name="Feeder Field 6 47 4" xfId="17165" xr:uid="{00000000-0005-0000-0000-0000622D0000}"/>
    <cellStyle name="Feeder Field 6 48" xfId="17166" xr:uid="{00000000-0005-0000-0000-0000632D0000}"/>
    <cellStyle name="Feeder Field 6 49" xfId="17167" xr:uid="{00000000-0005-0000-0000-0000642D0000}"/>
    <cellStyle name="Feeder Field 6 5" xfId="1780" xr:uid="{00000000-0005-0000-0000-0000652D0000}"/>
    <cellStyle name="Feeder Field 6 5 2" xfId="17168" xr:uid="{00000000-0005-0000-0000-0000662D0000}"/>
    <cellStyle name="Feeder Field 6 5 2 2" xfId="17169" xr:uid="{00000000-0005-0000-0000-0000672D0000}"/>
    <cellStyle name="Feeder Field 6 5 2 3" xfId="17170" xr:uid="{00000000-0005-0000-0000-0000682D0000}"/>
    <cellStyle name="Feeder Field 6 5 2 4" xfId="17171" xr:uid="{00000000-0005-0000-0000-0000692D0000}"/>
    <cellStyle name="Feeder Field 6 5 3" xfId="17172" xr:uid="{00000000-0005-0000-0000-00006A2D0000}"/>
    <cellStyle name="Feeder Field 6 5 4" xfId="17173" xr:uid="{00000000-0005-0000-0000-00006B2D0000}"/>
    <cellStyle name="Feeder Field 6 6" xfId="1781" xr:uid="{00000000-0005-0000-0000-00006C2D0000}"/>
    <cellStyle name="Feeder Field 6 6 2" xfId="17174" xr:uid="{00000000-0005-0000-0000-00006D2D0000}"/>
    <cellStyle name="Feeder Field 6 6 2 2" xfId="17175" xr:uid="{00000000-0005-0000-0000-00006E2D0000}"/>
    <cellStyle name="Feeder Field 6 6 2 3" xfId="17176" xr:uid="{00000000-0005-0000-0000-00006F2D0000}"/>
    <cellStyle name="Feeder Field 6 6 2 4" xfId="17177" xr:uid="{00000000-0005-0000-0000-0000702D0000}"/>
    <cellStyle name="Feeder Field 6 6 3" xfId="17178" xr:uid="{00000000-0005-0000-0000-0000712D0000}"/>
    <cellStyle name="Feeder Field 6 6 4" xfId="17179" xr:uid="{00000000-0005-0000-0000-0000722D0000}"/>
    <cellStyle name="Feeder Field 6 7" xfId="1782" xr:uid="{00000000-0005-0000-0000-0000732D0000}"/>
    <cellStyle name="Feeder Field 6 7 2" xfId="17180" xr:uid="{00000000-0005-0000-0000-0000742D0000}"/>
    <cellStyle name="Feeder Field 6 7 2 2" xfId="17181" xr:uid="{00000000-0005-0000-0000-0000752D0000}"/>
    <cellStyle name="Feeder Field 6 7 2 3" xfId="17182" xr:uid="{00000000-0005-0000-0000-0000762D0000}"/>
    <cellStyle name="Feeder Field 6 7 2 4" xfId="17183" xr:uid="{00000000-0005-0000-0000-0000772D0000}"/>
    <cellStyle name="Feeder Field 6 7 3" xfId="17184" xr:uid="{00000000-0005-0000-0000-0000782D0000}"/>
    <cellStyle name="Feeder Field 6 7 4" xfId="17185" xr:uid="{00000000-0005-0000-0000-0000792D0000}"/>
    <cellStyle name="Feeder Field 6 8" xfId="1783" xr:uid="{00000000-0005-0000-0000-00007A2D0000}"/>
    <cellStyle name="Feeder Field 6 8 2" xfId="17186" xr:uid="{00000000-0005-0000-0000-00007B2D0000}"/>
    <cellStyle name="Feeder Field 6 8 2 2" xfId="17187" xr:uid="{00000000-0005-0000-0000-00007C2D0000}"/>
    <cellStyle name="Feeder Field 6 8 2 3" xfId="17188" xr:uid="{00000000-0005-0000-0000-00007D2D0000}"/>
    <cellStyle name="Feeder Field 6 8 2 4" xfId="17189" xr:uid="{00000000-0005-0000-0000-00007E2D0000}"/>
    <cellStyle name="Feeder Field 6 8 3" xfId="17190" xr:uid="{00000000-0005-0000-0000-00007F2D0000}"/>
    <cellStyle name="Feeder Field 6 8 4" xfId="17191" xr:uid="{00000000-0005-0000-0000-0000802D0000}"/>
    <cellStyle name="Feeder Field 6 9" xfId="1784" xr:uid="{00000000-0005-0000-0000-0000812D0000}"/>
    <cellStyle name="Feeder Field 6 9 2" xfId="17192" xr:uid="{00000000-0005-0000-0000-0000822D0000}"/>
    <cellStyle name="Feeder Field 6 9 2 2" xfId="17193" xr:uid="{00000000-0005-0000-0000-0000832D0000}"/>
    <cellStyle name="Feeder Field 6 9 2 3" xfId="17194" xr:uid="{00000000-0005-0000-0000-0000842D0000}"/>
    <cellStyle name="Feeder Field 6 9 2 4" xfId="17195" xr:uid="{00000000-0005-0000-0000-0000852D0000}"/>
    <cellStyle name="Feeder Field 6 9 3" xfId="17196" xr:uid="{00000000-0005-0000-0000-0000862D0000}"/>
    <cellStyle name="Feeder Field 6 9 4" xfId="17197" xr:uid="{00000000-0005-0000-0000-0000872D0000}"/>
    <cellStyle name="Feeder Field 7" xfId="1785" xr:uid="{00000000-0005-0000-0000-0000882D0000}"/>
    <cellStyle name="Feeder Field 7 10" xfId="1786" xr:uid="{00000000-0005-0000-0000-0000892D0000}"/>
    <cellStyle name="Feeder Field 7 10 2" xfId="17198" xr:uid="{00000000-0005-0000-0000-00008A2D0000}"/>
    <cellStyle name="Feeder Field 7 10 2 2" xfId="17199" xr:uid="{00000000-0005-0000-0000-00008B2D0000}"/>
    <cellStyle name="Feeder Field 7 10 2 3" xfId="17200" xr:uid="{00000000-0005-0000-0000-00008C2D0000}"/>
    <cellStyle name="Feeder Field 7 10 2 4" xfId="17201" xr:uid="{00000000-0005-0000-0000-00008D2D0000}"/>
    <cellStyle name="Feeder Field 7 10 3" xfId="17202" xr:uid="{00000000-0005-0000-0000-00008E2D0000}"/>
    <cellStyle name="Feeder Field 7 10 4" xfId="17203" xr:uid="{00000000-0005-0000-0000-00008F2D0000}"/>
    <cellStyle name="Feeder Field 7 11" xfId="1787" xr:uid="{00000000-0005-0000-0000-0000902D0000}"/>
    <cellStyle name="Feeder Field 7 11 2" xfId="17204" xr:uid="{00000000-0005-0000-0000-0000912D0000}"/>
    <cellStyle name="Feeder Field 7 11 2 2" xfId="17205" xr:uid="{00000000-0005-0000-0000-0000922D0000}"/>
    <cellStyle name="Feeder Field 7 11 2 3" xfId="17206" xr:uid="{00000000-0005-0000-0000-0000932D0000}"/>
    <cellStyle name="Feeder Field 7 11 2 4" xfId="17207" xr:uid="{00000000-0005-0000-0000-0000942D0000}"/>
    <cellStyle name="Feeder Field 7 11 3" xfId="17208" xr:uid="{00000000-0005-0000-0000-0000952D0000}"/>
    <cellStyle name="Feeder Field 7 11 4" xfId="17209" xr:uid="{00000000-0005-0000-0000-0000962D0000}"/>
    <cellStyle name="Feeder Field 7 12" xfId="1788" xr:uid="{00000000-0005-0000-0000-0000972D0000}"/>
    <cellStyle name="Feeder Field 7 12 2" xfId="17210" xr:uid="{00000000-0005-0000-0000-0000982D0000}"/>
    <cellStyle name="Feeder Field 7 12 2 2" xfId="17211" xr:uid="{00000000-0005-0000-0000-0000992D0000}"/>
    <cellStyle name="Feeder Field 7 12 2 3" xfId="17212" xr:uid="{00000000-0005-0000-0000-00009A2D0000}"/>
    <cellStyle name="Feeder Field 7 12 2 4" xfId="17213" xr:uid="{00000000-0005-0000-0000-00009B2D0000}"/>
    <cellStyle name="Feeder Field 7 12 3" xfId="17214" xr:uid="{00000000-0005-0000-0000-00009C2D0000}"/>
    <cellStyle name="Feeder Field 7 12 4" xfId="17215" xr:uid="{00000000-0005-0000-0000-00009D2D0000}"/>
    <cellStyle name="Feeder Field 7 13" xfId="1789" xr:uid="{00000000-0005-0000-0000-00009E2D0000}"/>
    <cellStyle name="Feeder Field 7 13 2" xfId="17216" xr:uid="{00000000-0005-0000-0000-00009F2D0000}"/>
    <cellStyle name="Feeder Field 7 13 2 2" xfId="17217" xr:uid="{00000000-0005-0000-0000-0000A02D0000}"/>
    <cellStyle name="Feeder Field 7 13 2 3" xfId="17218" xr:uid="{00000000-0005-0000-0000-0000A12D0000}"/>
    <cellStyle name="Feeder Field 7 13 2 4" xfId="17219" xr:uid="{00000000-0005-0000-0000-0000A22D0000}"/>
    <cellStyle name="Feeder Field 7 13 3" xfId="17220" xr:uid="{00000000-0005-0000-0000-0000A32D0000}"/>
    <cellStyle name="Feeder Field 7 13 4" xfId="17221" xr:uid="{00000000-0005-0000-0000-0000A42D0000}"/>
    <cellStyle name="Feeder Field 7 14" xfId="1790" xr:uid="{00000000-0005-0000-0000-0000A52D0000}"/>
    <cellStyle name="Feeder Field 7 14 2" xfId="17222" xr:uid="{00000000-0005-0000-0000-0000A62D0000}"/>
    <cellStyle name="Feeder Field 7 14 2 2" xfId="17223" xr:uid="{00000000-0005-0000-0000-0000A72D0000}"/>
    <cellStyle name="Feeder Field 7 14 2 3" xfId="17224" xr:uid="{00000000-0005-0000-0000-0000A82D0000}"/>
    <cellStyle name="Feeder Field 7 14 2 4" xfId="17225" xr:uid="{00000000-0005-0000-0000-0000A92D0000}"/>
    <cellStyle name="Feeder Field 7 14 3" xfId="17226" xr:uid="{00000000-0005-0000-0000-0000AA2D0000}"/>
    <cellStyle name="Feeder Field 7 14 4" xfId="17227" xr:uid="{00000000-0005-0000-0000-0000AB2D0000}"/>
    <cellStyle name="Feeder Field 7 15" xfId="1791" xr:uid="{00000000-0005-0000-0000-0000AC2D0000}"/>
    <cellStyle name="Feeder Field 7 15 2" xfId="17228" xr:uid="{00000000-0005-0000-0000-0000AD2D0000}"/>
    <cellStyle name="Feeder Field 7 15 2 2" xfId="17229" xr:uid="{00000000-0005-0000-0000-0000AE2D0000}"/>
    <cellStyle name="Feeder Field 7 15 2 3" xfId="17230" xr:uid="{00000000-0005-0000-0000-0000AF2D0000}"/>
    <cellStyle name="Feeder Field 7 15 2 4" xfId="17231" xr:uid="{00000000-0005-0000-0000-0000B02D0000}"/>
    <cellStyle name="Feeder Field 7 15 3" xfId="17232" xr:uid="{00000000-0005-0000-0000-0000B12D0000}"/>
    <cellStyle name="Feeder Field 7 15 4" xfId="17233" xr:uid="{00000000-0005-0000-0000-0000B22D0000}"/>
    <cellStyle name="Feeder Field 7 16" xfId="1792" xr:uid="{00000000-0005-0000-0000-0000B32D0000}"/>
    <cellStyle name="Feeder Field 7 16 2" xfId="17234" xr:uid="{00000000-0005-0000-0000-0000B42D0000}"/>
    <cellStyle name="Feeder Field 7 16 2 2" xfId="17235" xr:uid="{00000000-0005-0000-0000-0000B52D0000}"/>
    <cellStyle name="Feeder Field 7 16 2 3" xfId="17236" xr:uid="{00000000-0005-0000-0000-0000B62D0000}"/>
    <cellStyle name="Feeder Field 7 16 2 4" xfId="17237" xr:uid="{00000000-0005-0000-0000-0000B72D0000}"/>
    <cellStyle name="Feeder Field 7 16 3" xfId="17238" xr:uid="{00000000-0005-0000-0000-0000B82D0000}"/>
    <cellStyle name="Feeder Field 7 16 4" xfId="17239" xr:uid="{00000000-0005-0000-0000-0000B92D0000}"/>
    <cellStyle name="Feeder Field 7 17" xfId="1793" xr:uid="{00000000-0005-0000-0000-0000BA2D0000}"/>
    <cellStyle name="Feeder Field 7 17 2" xfId="17240" xr:uid="{00000000-0005-0000-0000-0000BB2D0000}"/>
    <cellStyle name="Feeder Field 7 17 2 2" xfId="17241" xr:uid="{00000000-0005-0000-0000-0000BC2D0000}"/>
    <cellStyle name="Feeder Field 7 17 2 3" xfId="17242" xr:uid="{00000000-0005-0000-0000-0000BD2D0000}"/>
    <cellStyle name="Feeder Field 7 17 2 4" xfId="17243" xr:uid="{00000000-0005-0000-0000-0000BE2D0000}"/>
    <cellStyle name="Feeder Field 7 17 3" xfId="17244" xr:uid="{00000000-0005-0000-0000-0000BF2D0000}"/>
    <cellStyle name="Feeder Field 7 17 4" xfId="17245" xr:uid="{00000000-0005-0000-0000-0000C02D0000}"/>
    <cellStyle name="Feeder Field 7 18" xfId="1794" xr:uid="{00000000-0005-0000-0000-0000C12D0000}"/>
    <cellStyle name="Feeder Field 7 18 2" xfId="17246" xr:uid="{00000000-0005-0000-0000-0000C22D0000}"/>
    <cellStyle name="Feeder Field 7 18 2 2" xfId="17247" xr:uid="{00000000-0005-0000-0000-0000C32D0000}"/>
    <cellStyle name="Feeder Field 7 18 2 3" xfId="17248" xr:uid="{00000000-0005-0000-0000-0000C42D0000}"/>
    <cellStyle name="Feeder Field 7 18 2 4" xfId="17249" xr:uid="{00000000-0005-0000-0000-0000C52D0000}"/>
    <cellStyle name="Feeder Field 7 18 3" xfId="17250" xr:uid="{00000000-0005-0000-0000-0000C62D0000}"/>
    <cellStyle name="Feeder Field 7 18 4" xfId="17251" xr:uid="{00000000-0005-0000-0000-0000C72D0000}"/>
    <cellStyle name="Feeder Field 7 19" xfId="1795" xr:uid="{00000000-0005-0000-0000-0000C82D0000}"/>
    <cellStyle name="Feeder Field 7 19 2" xfId="17252" xr:uid="{00000000-0005-0000-0000-0000C92D0000}"/>
    <cellStyle name="Feeder Field 7 19 2 2" xfId="17253" xr:uid="{00000000-0005-0000-0000-0000CA2D0000}"/>
    <cellStyle name="Feeder Field 7 19 2 3" xfId="17254" xr:uid="{00000000-0005-0000-0000-0000CB2D0000}"/>
    <cellStyle name="Feeder Field 7 19 2 4" xfId="17255" xr:uid="{00000000-0005-0000-0000-0000CC2D0000}"/>
    <cellStyle name="Feeder Field 7 19 3" xfId="17256" xr:uid="{00000000-0005-0000-0000-0000CD2D0000}"/>
    <cellStyle name="Feeder Field 7 19 4" xfId="17257" xr:uid="{00000000-0005-0000-0000-0000CE2D0000}"/>
    <cellStyle name="Feeder Field 7 2" xfId="1796" xr:uid="{00000000-0005-0000-0000-0000CF2D0000}"/>
    <cellStyle name="Feeder Field 7 2 10" xfId="1797" xr:uid="{00000000-0005-0000-0000-0000D02D0000}"/>
    <cellStyle name="Feeder Field 7 2 10 2" xfId="17258" xr:uid="{00000000-0005-0000-0000-0000D12D0000}"/>
    <cellStyle name="Feeder Field 7 2 10 2 2" xfId="17259" xr:uid="{00000000-0005-0000-0000-0000D22D0000}"/>
    <cellStyle name="Feeder Field 7 2 10 2 3" xfId="17260" xr:uid="{00000000-0005-0000-0000-0000D32D0000}"/>
    <cellStyle name="Feeder Field 7 2 10 2 4" xfId="17261" xr:uid="{00000000-0005-0000-0000-0000D42D0000}"/>
    <cellStyle name="Feeder Field 7 2 10 3" xfId="17262" xr:uid="{00000000-0005-0000-0000-0000D52D0000}"/>
    <cellStyle name="Feeder Field 7 2 10 4" xfId="17263" xr:uid="{00000000-0005-0000-0000-0000D62D0000}"/>
    <cellStyle name="Feeder Field 7 2 11" xfId="1798" xr:uid="{00000000-0005-0000-0000-0000D72D0000}"/>
    <cellStyle name="Feeder Field 7 2 11 2" xfId="17264" xr:uid="{00000000-0005-0000-0000-0000D82D0000}"/>
    <cellStyle name="Feeder Field 7 2 11 2 2" xfId="17265" xr:uid="{00000000-0005-0000-0000-0000D92D0000}"/>
    <cellStyle name="Feeder Field 7 2 11 2 3" xfId="17266" xr:uid="{00000000-0005-0000-0000-0000DA2D0000}"/>
    <cellStyle name="Feeder Field 7 2 11 2 4" xfId="17267" xr:uid="{00000000-0005-0000-0000-0000DB2D0000}"/>
    <cellStyle name="Feeder Field 7 2 11 3" xfId="17268" xr:uid="{00000000-0005-0000-0000-0000DC2D0000}"/>
    <cellStyle name="Feeder Field 7 2 11 4" xfId="17269" xr:uid="{00000000-0005-0000-0000-0000DD2D0000}"/>
    <cellStyle name="Feeder Field 7 2 12" xfId="1799" xr:uid="{00000000-0005-0000-0000-0000DE2D0000}"/>
    <cellStyle name="Feeder Field 7 2 12 2" xfId="17270" xr:uid="{00000000-0005-0000-0000-0000DF2D0000}"/>
    <cellStyle name="Feeder Field 7 2 12 2 2" xfId="17271" xr:uid="{00000000-0005-0000-0000-0000E02D0000}"/>
    <cellStyle name="Feeder Field 7 2 12 2 3" xfId="17272" xr:uid="{00000000-0005-0000-0000-0000E12D0000}"/>
    <cellStyle name="Feeder Field 7 2 12 2 4" xfId="17273" xr:uid="{00000000-0005-0000-0000-0000E22D0000}"/>
    <cellStyle name="Feeder Field 7 2 12 3" xfId="17274" xr:uid="{00000000-0005-0000-0000-0000E32D0000}"/>
    <cellStyle name="Feeder Field 7 2 12 4" xfId="17275" xr:uid="{00000000-0005-0000-0000-0000E42D0000}"/>
    <cellStyle name="Feeder Field 7 2 13" xfId="1800" xr:uid="{00000000-0005-0000-0000-0000E52D0000}"/>
    <cellStyle name="Feeder Field 7 2 13 2" xfId="17276" xr:uid="{00000000-0005-0000-0000-0000E62D0000}"/>
    <cellStyle name="Feeder Field 7 2 13 2 2" xfId="17277" xr:uid="{00000000-0005-0000-0000-0000E72D0000}"/>
    <cellStyle name="Feeder Field 7 2 13 2 3" xfId="17278" xr:uid="{00000000-0005-0000-0000-0000E82D0000}"/>
    <cellStyle name="Feeder Field 7 2 13 2 4" xfId="17279" xr:uid="{00000000-0005-0000-0000-0000E92D0000}"/>
    <cellStyle name="Feeder Field 7 2 13 3" xfId="17280" xr:uid="{00000000-0005-0000-0000-0000EA2D0000}"/>
    <cellStyle name="Feeder Field 7 2 13 4" xfId="17281" xr:uid="{00000000-0005-0000-0000-0000EB2D0000}"/>
    <cellStyle name="Feeder Field 7 2 14" xfId="1801" xr:uid="{00000000-0005-0000-0000-0000EC2D0000}"/>
    <cellStyle name="Feeder Field 7 2 14 2" xfId="17282" xr:uid="{00000000-0005-0000-0000-0000ED2D0000}"/>
    <cellStyle name="Feeder Field 7 2 14 2 2" xfId="17283" xr:uid="{00000000-0005-0000-0000-0000EE2D0000}"/>
    <cellStyle name="Feeder Field 7 2 14 2 3" xfId="17284" xr:uid="{00000000-0005-0000-0000-0000EF2D0000}"/>
    <cellStyle name="Feeder Field 7 2 14 2 4" xfId="17285" xr:uid="{00000000-0005-0000-0000-0000F02D0000}"/>
    <cellStyle name="Feeder Field 7 2 14 3" xfId="17286" xr:uid="{00000000-0005-0000-0000-0000F12D0000}"/>
    <cellStyle name="Feeder Field 7 2 14 4" xfId="17287" xr:uid="{00000000-0005-0000-0000-0000F22D0000}"/>
    <cellStyle name="Feeder Field 7 2 15" xfId="1802" xr:uid="{00000000-0005-0000-0000-0000F32D0000}"/>
    <cellStyle name="Feeder Field 7 2 15 2" xfId="17288" xr:uid="{00000000-0005-0000-0000-0000F42D0000}"/>
    <cellStyle name="Feeder Field 7 2 15 2 2" xfId="17289" xr:uid="{00000000-0005-0000-0000-0000F52D0000}"/>
    <cellStyle name="Feeder Field 7 2 15 2 3" xfId="17290" xr:uid="{00000000-0005-0000-0000-0000F62D0000}"/>
    <cellStyle name="Feeder Field 7 2 15 2 4" xfId="17291" xr:uid="{00000000-0005-0000-0000-0000F72D0000}"/>
    <cellStyle name="Feeder Field 7 2 15 3" xfId="17292" xr:uid="{00000000-0005-0000-0000-0000F82D0000}"/>
    <cellStyle name="Feeder Field 7 2 15 4" xfId="17293" xr:uid="{00000000-0005-0000-0000-0000F92D0000}"/>
    <cellStyle name="Feeder Field 7 2 16" xfId="1803" xr:uid="{00000000-0005-0000-0000-0000FA2D0000}"/>
    <cellStyle name="Feeder Field 7 2 16 2" xfId="17294" xr:uid="{00000000-0005-0000-0000-0000FB2D0000}"/>
    <cellStyle name="Feeder Field 7 2 16 2 2" xfId="17295" xr:uid="{00000000-0005-0000-0000-0000FC2D0000}"/>
    <cellStyle name="Feeder Field 7 2 16 2 3" xfId="17296" xr:uid="{00000000-0005-0000-0000-0000FD2D0000}"/>
    <cellStyle name="Feeder Field 7 2 16 2 4" xfId="17297" xr:uid="{00000000-0005-0000-0000-0000FE2D0000}"/>
    <cellStyle name="Feeder Field 7 2 16 3" xfId="17298" xr:uid="{00000000-0005-0000-0000-0000FF2D0000}"/>
    <cellStyle name="Feeder Field 7 2 16 4" xfId="17299" xr:uid="{00000000-0005-0000-0000-0000002E0000}"/>
    <cellStyle name="Feeder Field 7 2 17" xfId="1804" xr:uid="{00000000-0005-0000-0000-0000012E0000}"/>
    <cellStyle name="Feeder Field 7 2 17 2" xfId="17300" xr:uid="{00000000-0005-0000-0000-0000022E0000}"/>
    <cellStyle name="Feeder Field 7 2 17 2 2" xfId="17301" xr:uid="{00000000-0005-0000-0000-0000032E0000}"/>
    <cellStyle name="Feeder Field 7 2 17 2 3" xfId="17302" xr:uid="{00000000-0005-0000-0000-0000042E0000}"/>
    <cellStyle name="Feeder Field 7 2 17 2 4" xfId="17303" xr:uid="{00000000-0005-0000-0000-0000052E0000}"/>
    <cellStyle name="Feeder Field 7 2 17 3" xfId="17304" xr:uid="{00000000-0005-0000-0000-0000062E0000}"/>
    <cellStyle name="Feeder Field 7 2 17 4" xfId="17305" xr:uid="{00000000-0005-0000-0000-0000072E0000}"/>
    <cellStyle name="Feeder Field 7 2 18" xfId="1805" xr:uid="{00000000-0005-0000-0000-0000082E0000}"/>
    <cellStyle name="Feeder Field 7 2 18 2" xfId="17306" xr:uid="{00000000-0005-0000-0000-0000092E0000}"/>
    <cellStyle name="Feeder Field 7 2 18 2 2" xfId="17307" xr:uid="{00000000-0005-0000-0000-00000A2E0000}"/>
    <cellStyle name="Feeder Field 7 2 18 2 3" xfId="17308" xr:uid="{00000000-0005-0000-0000-00000B2E0000}"/>
    <cellStyle name="Feeder Field 7 2 18 2 4" xfId="17309" xr:uid="{00000000-0005-0000-0000-00000C2E0000}"/>
    <cellStyle name="Feeder Field 7 2 18 3" xfId="17310" xr:uid="{00000000-0005-0000-0000-00000D2E0000}"/>
    <cellStyle name="Feeder Field 7 2 18 4" xfId="17311" xr:uid="{00000000-0005-0000-0000-00000E2E0000}"/>
    <cellStyle name="Feeder Field 7 2 19" xfId="1806" xr:uid="{00000000-0005-0000-0000-00000F2E0000}"/>
    <cellStyle name="Feeder Field 7 2 19 2" xfId="17312" xr:uid="{00000000-0005-0000-0000-0000102E0000}"/>
    <cellStyle name="Feeder Field 7 2 19 2 2" xfId="17313" xr:uid="{00000000-0005-0000-0000-0000112E0000}"/>
    <cellStyle name="Feeder Field 7 2 19 2 3" xfId="17314" xr:uid="{00000000-0005-0000-0000-0000122E0000}"/>
    <cellStyle name="Feeder Field 7 2 19 2 4" xfId="17315" xr:uid="{00000000-0005-0000-0000-0000132E0000}"/>
    <cellStyle name="Feeder Field 7 2 19 3" xfId="17316" xr:uid="{00000000-0005-0000-0000-0000142E0000}"/>
    <cellStyle name="Feeder Field 7 2 19 4" xfId="17317" xr:uid="{00000000-0005-0000-0000-0000152E0000}"/>
    <cellStyle name="Feeder Field 7 2 2" xfId="1807" xr:uid="{00000000-0005-0000-0000-0000162E0000}"/>
    <cellStyle name="Feeder Field 7 2 2 2" xfId="17318" xr:uid="{00000000-0005-0000-0000-0000172E0000}"/>
    <cellStyle name="Feeder Field 7 2 2 2 2" xfId="17319" xr:uid="{00000000-0005-0000-0000-0000182E0000}"/>
    <cellStyle name="Feeder Field 7 2 2 2 3" xfId="17320" xr:uid="{00000000-0005-0000-0000-0000192E0000}"/>
    <cellStyle name="Feeder Field 7 2 2 2 4" xfId="17321" xr:uid="{00000000-0005-0000-0000-00001A2E0000}"/>
    <cellStyle name="Feeder Field 7 2 2 3" xfId="17322" xr:uid="{00000000-0005-0000-0000-00001B2E0000}"/>
    <cellStyle name="Feeder Field 7 2 2 4" xfId="17323" xr:uid="{00000000-0005-0000-0000-00001C2E0000}"/>
    <cellStyle name="Feeder Field 7 2 20" xfId="1808" xr:uid="{00000000-0005-0000-0000-00001D2E0000}"/>
    <cellStyle name="Feeder Field 7 2 20 2" xfId="17324" xr:uid="{00000000-0005-0000-0000-00001E2E0000}"/>
    <cellStyle name="Feeder Field 7 2 20 2 2" xfId="17325" xr:uid="{00000000-0005-0000-0000-00001F2E0000}"/>
    <cellStyle name="Feeder Field 7 2 20 2 3" xfId="17326" xr:uid="{00000000-0005-0000-0000-0000202E0000}"/>
    <cellStyle name="Feeder Field 7 2 20 2 4" xfId="17327" xr:uid="{00000000-0005-0000-0000-0000212E0000}"/>
    <cellStyle name="Feeder Field 7 2 20 3" xfId="17328" xr:uid="{00000000-0005-0000-0000-0000222E0000}"/>
    <cellStyle name="Feeder Field 7 2 20 4" xfId="17329" xr:uid="{00000000-0005-0000-0000-0000232E0000}"/>
    <cellStyle name="Feeder Field 7 2 21" xfId="1809" xr:uid="{00000000-0005-0000-0000-0000242E0000}"/>
    <cellStyle name="Feeder Field 7 2 21 2" xfId="17330" xr:uid="{00000000-0005-0000-0000-0000252E0000}"/>
    <cellStyle name="Feeder Field 7 2 21 2 2" xfId="17331" xr:uid="{00000000-0005-0000-0000-0000262E0000}"/>
    <cellStyle name="Feeder Field 7 2 21 2 3" xfId="17332" xr:uid="{00000000-0005-0000-0000-0000272E0000}"/>
    <cellStyle name="Feeder Field 7 2 21 2 4" xfId="17333" xr:uid="{00000000-0005-0000-0000-0000282E0000}"/>
    <cellStyle name="Feeder Field 7 2 21 3" xfId="17334" xr:uid="{00000000-0005-0000-0000-0000292E0000}"/>
    <cellStyle name="Feeder Field 7 2 21 4" xfId="17335" xr:uid="{00000000-0005-0000-0000-00002A2E0000}"/>
    <cellStyle name="Feeder Field 7 2 22" xfId="1810" xr:uid="{00000000-0005-0000-0000-00002B2E0000}"/>
    <cellStyle name="Feeder Field 7 2 22 2" xfId="17336" xr:uid="{00000000-0005-0000-0000-00002C2E0000}"/>
    <cellStyle name="Feeder Field 7 2 22 2 2" xfId="17337" xr:uid="{00000000-0005-0000-0000-00002D2E0000}"/>
    <cellStyle name="Feeder Field 7 2 22 2 3" xfId="17338" xr:uid="{00000000-0005-0000-0000-00002E2E0000}"/>
    <cellStyle name="Feeder Field 7 2 22 2 4" xfId="17339" xr:uid="{00000000-0005-0000-0000-00002F2E0000}"/>
    <cellStyle name="Feeder Field 7 2 22 3" xfId="17340" xr:uid="{00000000-0005-0000-0000-0000302E0000}"/>
    <cellStyle name="Feeder Field 7 2 22 4" xfId="17341" xr:uid="{00000000-0005-0000-0000-0000312E0000}"/>
    <cellStyle name="Feeder Field 7 2 23" xfId="1811" xr:uid="{00000000-0005-0000-0000-0000322E0000}"/>
    <cellStyle name="Feeder Field 7 2 23 2" xfId="17342" xr:uid="{00000000-0005-0000-0000-0000332E0000}"/>
    <cellStyle name="Feeder Field 7 2 23 2 2" xfId="17343" xr:uid="{00000000-0005-0000-0000-0000342E0000}"/>
    <cellStyle name="Feeder Field 7 2 23 2 3" xfId="17344" xr:uid="{00000000-0005-0000-0000-0000352E0000}"/>
    <cellStyle name="Feeder Field 7 2 23 2 4" xfId="17345" xr:uid="{00000000-0005-0000-0000-0000362E0000}"/>
    <cellStyle name="Feeder Field 7 2 23 3" xfId="17346" xr:uid="{00000000-0005-0000-0000-0000372E0000}"/>
    <cellStyle name="Feeder Field 7 2 23 4" xfId="17347" xr:uid="{00000000-0005-0000-0000-0000382E0000}"/>
    <cellStyle name="Feeder Field 7 2 24" xfId="1812" xr:uid="{00000000-0005-0000-0000-0000392E0000}"/>
    <cellStyle name="Feeder Field 7 2 24 2" xfId="17348" xr:uid="{00000000-0005-0000-0000-00003A2E0000}"/>
    <cellStyle name="Feeder Field 7 2 24 2 2" xfId="17349" xr:uid="{00000000-0005-0000-0000-00003B2E0000}"/>
    <cellStyle name="Feeder Field 7 2 24 2 3" xfId="17350" xr:uid="{00000000-0005-0000-0000-00003C2E0000}"/>
    <cellStyle name="Feeder Field 7 2 24 2 4" xfId="17351" xr:uid="{00000000-0005-0000-0000-00003D2E0000}"/>
    <cellStyle name="Feeder Field 7 2 24 3" xfId="17352" xr:uid="{00000000-0005-0000-0000-00003E2E0000}"/>
    <cellStyle name="Feeder Field 7 2 24 4" xfId="17353" xr:uid="{00000000-0005-0000-0000-00003F2E0000}"/>
    <cellStyle name="Feeder Field 7 2 25" xfId="1813" xr:uid="{00000000-0005-0000-0000-0000402E0000}"/>
    <cellStyle name="Feeder Field 7 2 25 2" xfId="17354" xr:uid="{00000000-0005-0000-0000-0000412E0000}"/>
    <cellStyle name="Feeder Field 7 2 25 2 2" xfId="17355" xr:uid="{00000000-0005-0000-0000-0000422E0000}"/>
    <cellStyle name="Feeder Field 7 2 25 2 3" xfId="17356" xr:uid="{00000000-0005-0000-0000-0000432E0000}"/>
    <cellStyle name="Feeder Field 7 2 25 2 4" xfId="17357" xr:uid="{00000000-0005-0000-0000-0000442E0000}"/>
    <cellStyle name="Feeder Field 7 2 25 3" xfId="17358" xr:uid="{00000000-0005-0000-0000-0000452E0000}"/>
    <cellStyle name="Feeder Field 7 2 25 4" xfId="17359" xr:uid="{00000000-0005-0000-0000-0000462E0000}"/>
    <cellStyle name="Feeder Field 7 2 26" xfId="1814" xr:uid="{00000000-0005-0000-0000-0000472E0000}"/>
    <cellStyle name="Feeder Field 7 2 26 2" xfId="17360" xr:uid="{00000000-0005-0000-0000-0000482E0000}"/>
    <cellStyle name="Feeder Field 7 2 26 2 2" xfId="17361" xr:uid="{00000000-0005-0000-0000-0000492E0000}"/>
    <cellStyle name="Feeder Field 7 2 26 2 3" xfId="17362" xr:uid="{00000000-0005-0000-0000-00004A2E0000}"/>
    <cellStyle name="Feeder Field 7 2 26 2 4" xfId="17363" xr:uid="{00000000-0005-0000-0000-00004B2E0000}"/>
    <cellStyle name="Feeder Field 7 2 26 3" xfId="17364" xr:uid="{00000000-0005-0000-0000-00004C2E0000}"/>
    <cellStyle name="Feeder Field 7 2 26 4" xfId="17365" xr:uid="{00000000-0005-0000-0000-00004D2E0000}"/>
    <cellStyle name="Feeder Field 7 2 27" xfId="1815" xr:uid="{00000000-0005-0000-0000-00004E2E0000}"/>
    <cellStyle name="Feeder Field 7 2 27 2" xfId="17366" xr:uid="{00000000-0005-0000-0000-00004F2E0000}"/>
    <cellStyle name="Feeder Field 7 2 27 2 2" xfId="17367" xr:uid="{00000000-0005-0000-0000-0000502E0000}"/>
    <cellStyle name="Feeder Field 7 2 27 2 3" xfId="17368" xr:uid="{00000000-0005-0000-0000-0000512E0000}"/>
    <cellStyle name="Feeder Field 7 2 27 2 4" xfId="17369" xr:uid="{00000000-0005-0000-0000-0000522E0000}"/>
    <cellStyle name="Feeder Field 7 2 27 3" xfId="17370" xr:uid="{00000000-0005-0000-0000-0000532E0000}"/>
    <cellStyle name="Feeder Field 7 2 27 4" xfId="17371" xr:uid="{00000000-0005-0000-0000-0000542E0000}"/>
    <cellStyle name="Feeder Field 7 2 28" xfId="1816" xr:uid="{00000000-0005-0000-0000-0000552E0000}"/>
    <cellStyle name="Feeder Field 7 2 28 2" xfId="17372" xr:uid="{00000000-0005-0000-0000-0000562E0000}"/>
    <cellStyle name="Feeder Field 7 2 28 2 2" xfId="17373" xr:uid="{00000000-0005-0000-0000-0000572E0000}"/>
    <cellStyle name="Feeder Field 7 2 28 2 3" xfId="17374" xr:uid="{00000000-0005-0000-0000-0000582E0000}"/>
    <cellStyle name="Feeder Field 7 2 28 2 4" xfId="17375" xr:uid="{00000000-0005-0000-0000-0000592E0000}"/>
    <cellStyle name="Feeder Field 7 2 28 3" xfId="17376" xr:uid="{00000000-0005-0000-0000-00005A2E0000}"/>
    <cellStyle name="Feeder Field 7 2 28 4" xfId="17377" xr:uid="{00000000-0005-0000-0000-00005B2E0000}"/>
    <cellStyle name="Feeder Field 7 2 29" xfId="1817" xr:uid="{00000000-0005-0000-0000-00005C2E0000}"/>
    <cellStyle name="Feeder Field 7 2 29 2" xfId="17378" xr:uid="{00000000-0005-0000-0000-00005D2E0000}"/>
    <cellStyle name="Feeder Field 7 2 29 2 2" xfId="17379" xr:uid="{00000000-0005-0000-0000-00005E2E0000}"/>
    <cellStyle name="Feeder Field 7 2 29 2 3" xfId="17380" xr:uid="{00000000-0005-0000-0000-00005F2E0000}"/>
    <cellStyle name="Feeder Field 7 2 29 2 4" xfId="17381" xr:uid="{00000000-0005-0000-0000-0000602E0000}"/>
    <cellStyle name="Feeder Field 7 2 29 3" xfId="17382" xr:uid="{00000000-0005-0000-0000-0000612E0000}"/>
    <cellStyle name="Feeder Field 7 2 29 4" xfId="17383" xr:uid="{00000000-0005-0000-0000-0000622E0000}"/>
    <cellStyle name="Feeder Field 7 2 3" xfId="1818" xr:uid="{00000000-0005-0000-0000-0000632E0000}"/>
    <cellStyle name="Feeder Field 7 2 3 2" xfId="17384" xr:uid="{00000000-0005-0000-0000-0000642E0000}"/>
    <cellStyle name="Feeder Field 7 2 3 2 2" xfId="17385" xr:uid="{00000000-0005-0000-0000-0000652E0000}"/>
    <cellStyle name="Feeder Field 7 2 3 2 3" xfId="17386" xr:uid="{00000000-0005-0000-0000-0000662E0000}"/>
    <cellStyle name="Feeder Field 7 2 3 2 4" xfId="17387" xr:uid="{00000000-0005-0000-0000-0000672E0000}"/>
    <cellStyle name="Feeder Field 7 2 3 3" xfId="17388" xr:uid="{00000000-0005-0000-0000-0000682E0000}"/>
    <cellStyle name="Feeder Field 7 2 3 4" xfId="17389" xr:uid="{00000000-0005-0000-0000-0000692E0000}"/>
    <cellStyle name="Feeder Field 7 2 30" xfId="1819" xr:uid="{00000000-0005-0000-0000-00006A2E0000}"/>
    <cellStyle name="Feeder Field 7 2 30 2" xfId="17390" xr:uid="{00000000-0005-0000-0000-00006B2E0000}"/>
    <cellStyle name="Feeder Field 7 2 30 2 2" xfId="17391" xr:uid="{00000000-0005-0000-0000-00006C2E0000}"/>
    <cellStyle name="Feeder Field 7 2 30 2 3" xfId="17392" xr:uid="{00000000-0005-0000-0000-00006D2E0000}"/>
    <cellStyle name="Feeder Field 7 2 30 2 4" xfId="17393" xr:uid="{00000000-0005-0000-0000-00006E2E0000}"/>
    <cellStyle name="Feeder Field 7 2 30 3" xfId="17394" xr:uid="{00000000-0005-0000-0000-00006F2E0000}"/>
    <cellStyle name="Feeder Field 7 2 30 4" xfId="17395" xr:uid="{00000000-0005-0000-0000-0000702E0000}"/>
    <cellStyle name="Feeder Field 7 2 31" xfId="1820" xr:uid="{00000000-0005-0000-0000-0000712E0000}"/>
    <cellStyle name="Feeder Field 7 2 31 2" xfId="17396" xr:uid="{00000000-0005-0000-0000-0000722E0000}"/>
    <cellStyle name="Feeder Field 7 2 31 2 2" xfId="17397" xr:uid="{00000000-0005-0000-0000-0000732E0000}"/>
    <cellStyle name="Feeder Field 7 2 31 2 3" xfId="17398" xr:uid="{00000000-0005-0000-0000-0000742E0000}"/>
    <cellStyle name="Feeder Field 7 2 31 2 4" xfId="17399" xr:uid="{00000000-0005-0000-0000-0000752E0000}"/>
    <cellStyle name="Feeder Field 7 2 31 3" xfId="17400" xr:uid="{00000000-0005-0000-0000-0000762E0000}"/>
    <cellStyle name="Feeder Field 7 2 31 4" xfId="17401" xr:uid="{00000000-0005-0000-0000-0000772E0000}"/>
    <cellStyle name="Feeder Field 7 2 32" xfId="1821" xr:uid="{00000000-0005-0000-0000-0000782E0000}"/>
    <cellStyle name="Feeder Field 7 2 32 2" xfId="17402" xr:uid="{00000000-0005-0000-0000-0000792E0000}"/>
    <cellStyle name="Feeder Field 7 2 32 2 2" xfId="17403" xr:uid="{00000000-0005-0000-0000-00007A2E0000}"/>
    <cellStyle name="Feeder Field 7 2 32 2 3" xfId="17404" xr:uid="{00000000-0005-0000-0000-00007B2E0000}"/>
    <cellStyle name="Feeder Field 7 2 32 2 4" xfId="17405" xr:uid="{00000000-0005-0000-0000-00007C2E0000}"/>
    <cellStyle name="Feeder Field 7 2 32 3" xfId="17406" xr:uid="{00000000-0005-0000-0000-00007D2E0000}"/>
    <cellStyle name="Feeder Field 7 2 32 4" xfId="17407" xr:uid="{00000000-0005-0000-0000-00007E2E0000}"/>
    <cellStyle name="Feeder Field 7 2 33" xfId="1822" xr:uid="{00000000-0005-0000-0000-00007F2E0000}"/>
    <cellStyle name="Feeder Field 7 2 33 2" xfId="17408" xr:uid="{00000000-0005-0000-0000-0000802E0000}"/>
    <cellStyle name="Feeder Field 7 2 33 2 2" xfId="17409" xr:uid="{00000000-0005-0000-0000-0000812E0000}"/>
    <cellStyle name="Feeder Field 7 2 33 2 3" xfId="17410" xr:uid="{00000000-0005-0000-0000-0000822E0000}"/>
    <cellStyle name="Feeder Field 7 2 33 2 4" xfId="17411" xr:uid="{00000000-0005-0000-0000-0000832E0000}"/>
    <cellStyle name="Feeder Field 7 2 33 3" xfId="17412" xr:uid="{00000000-0005-0000-0000-0000842E0000}"/>
    <cellStyle name="Feeder Field 7 2 33 4" xfId="17413" xr:uid="{00000000-0005-0000-0000-0000852E0000}"/>
    <cellStyle name="Feeder Field 7 2 34" xfId="1823" xr:uid="{00000000-0005-0000-0000-0000862E0000}"/>
    <cellStyle name="Feeder Field 7 2 34 2" xfId="17414" xr:uid="{00000000-0005-0000-0000-0000872E0000}"/>
    <cellStyle name="Feeder Field 7 2 34 2 2" xfId="17415" xr:uid="{00000000-0005-0000-0000-0000882E0000}"/>
    <cellStyle name="Feeder Field 7 2 34 2 3" xfId="17416" xr:uid="{00000000-0005-0000-0000-0000892E0000}"/>
    <cellStyle name="Feeder Field 7 2 34 2 4" xfId="17417" xr:uid="{00000000-0005-0000-0000-00008A2E0000}"/>
    <cellStyle name="Feeder Field 7 2 34 3" xfId="17418" xr:uid="{00000000-0005-0000-0000-00008B2E0000}"/>
    <cellStyle name="Feeder Field 7 2 34 4" xfId="17419" xr:uid="{00000000-0005-0000-0000-00008C2E0000}"/>
    <cellStyle name="Feeder Field 7 2 35" xfId="1824" xr:uid="{00000000-0005-0000-0000-00008D2E0000}"/>
    <cellStyle name="Feeder Field 7 2 35 2" xfId="17420" xr:uid="{00000000-0005-0000-0000-00008E2E0000}"/>
    <cellStyle name="Feeder Field 7 2 35 2 2" xfId="17421" xr:uid="{00000000-0005-0000-0000-00008F2E0000}"/>
    <cellStyle name="Feeder Field 7 2 35 2 3" xfId="17422" xr:uid="{00000000-0005-0000-0000-0000902E0000}"/>
    <cellStyle name="Feeder Field 7 2 35 2 4" xfId="17423" xr:uid="{00000000-0005-0000-0000-0000912E0000}"/>
    <cellStyle name="Feeder Field 7 2 35 3" xfId="17424" xr:uid="{00000000-0005-0000-0000-0000922E0000}"/>
    <cellStyle name="Feeder Field 7 2 35 4" xfId="17425" xr:uid="{00000000-0005-0000-0000-0000932E0000}"/>
    <cellStyle name="Feeder Field 7 2 36" xfId="1825" xr:uid="{00000000-0005-0000-0000-0000942E0000}"/>
    <cellStyle name="Feeder Field 7 2 36 2" xfId="17426" xr:uid="{00000000-0005-0000-0000-0000952E0000}"/>
    <cellStyle name="Feeder Field 7 2 36 2 2" xfId="17427" xr:uid="{00000000-0005-0000-0000-0000962E0000}"/>
    <cellStyle name="Feeder Field 7 2 36 2 3" xfId="17428" xr:uid="{00000000-0005-0000-0000-0000972E0000}"/>
    <cellStyle name="Feeder Field 7 2 36 2 4" xfId="17429" xr:uid="{00000000-0005-0000-0000-0000982E0000}"/>
    <cellStyle name="Feeder Field 7 2 36 3" xfId="17430" xr:uid="{00000000-0005-0000-0000-0000992E0000}"/>
    <cellStyle name="Feeder Field 7 2 36 4" xfId="17431" xr:uid="{00000000-0005-0000-0000-00009A2E0000}"/>
    <cellStyle name="Feeder Field 7 2 37" xfId="1826" xr:uid="{00000000-0005-0000-0000-00009B2E0000}"/>
    <cellStyle name="Feeder Field 7 2 37 2" xfId="17432" xr:uid="{00000000-0005-0000-0000-00009C2E0000}"/>
    <cellStyle name="Feeder Field 7 2 37 2 2" xfId="17433" xr:uid="{00000000-0005-0000-0000-00009D2E0000}"/>
    <cellStyle name="Feeder Field 7 2 37 2 3" xfId="17434" xr:uid="{00000000-0005-0000-0000-00009E2E0000}"/>
    <cellStyle name="Feeder Field 7 2 37 2 4" xfId="17435" xr:uid="{00000000-0005-0000-0000-00009F2E0000}"/>
    <cellStyle name="Feeder Field 7 2 37 3" xfId="17436" xr:uid="{00000000-0005-0000-0000-0000A02E0000}"/>
    <cellStyle name="Feeder Field 7 2 37 4" xfId="17437" xr:uid="{00000000-0005-0000-0000-0000A12E0000}"/>
    <cellStyle name="Feeder Field 7 2 38" xfId="1827" xr:uid="{00000000-0005-0000-0000-0000A22E0000}"/>
    <cellStyle name="Feeder Field 7 2 38 2" xfId="17438" xr:uid="{00000000-0005-0000-0000-0000A32E0000}"/>
    <cellStyle name="Feeder Field 7 2 38 2 2" xfId="17439" xr:uid="{00000000-0005-0000-0000-0000A42E0000}"/>
    <cellStyle name="Feeder Field 7 2 38 2 3" xfId="17440" xr:uid="{00000000-0005-0000-0000-0000A52E0000}"/>
    <cellStyle name="Feeder Field 7 2 38 2 4" xfId="17441" xr:uid="{00000000-0005-0000-0000-0000A62E0000}"/>
    <cellStyle name="Feeder Field 7 2 38 3" xfId="17442" xr:uid="{00000000-0005-0000-0000-0000A72E0000}"/>
    <cellStyle name="Feeder Field 7 2 38 4" xfId="17443" xr:uid="{00000000-0005-0000-0000-0000A82E0000}"/>
    <cellStyle name="Feeder Field 7 2 39" xfId="1828" xr:uid="{00000000-0005-0000-0000-0000A92E0000}"/>
    <cellStyle name="Feeder Field 7 2 39 2" xfId="17444" xr:uid="{00000000-0005-0000-0000-0000AA2E0000}"/>
    <cellStyle name="Feeder Field 7 2 39 2 2" xfId="17445" xr:uid="{00000000-0005-0000-0000-0000AB2E0000}"/>
    <cellStyle name="Feeder Field 7 2 39 2 3" xfId="17446" xr:uid="{00000000-0005-0000-0000-0000AC2E0000}"/>
    <cellStyle name="Feeder Field 7 2 39 2 4" xfId="17447" xr:uid="{00000000-0005-0000-0000-0000AD2E0000}"/>
    <cellStyle name="Feeder Field 7 2 39 3" xfId="17448" xr:uid="{00000000-0005-0000-0000-0000AE2E0000}"/>
    <cellStyle name="Feeder Field 7 2 39 4" xfId="17449" xr:uid="{00000000-0005-0000-0000-0000AF2E0000}"/>
    <cellStyle name="Feeder Field 7 2 4" xfId="1829" xr:uid="{00000000-0005-0000-0000-0000B02E0000}"/>
    <cellStyle name="Feeder Field 7 2 4 2" xfId="17450" xr:uid="{00000000-0005-0000-0000-0000B12E0000}"/>
    <cellStyle name="Feeder Field 7 2 4 2 2" xfId="17451" xr:uid="{00000000-0005-0000-0000-0000B22E0000}"/>
    <cellStyle name="Feeder Field 7 2 4 2 3" xfId="17452" xr:uid="{00000000-0005-0000-0000-0000B32E0000}"/>
    <cellStyle name="Feeder Field 7 2 4 2 4" xfId="17453" xr:uid="{00000000-0005-0000-0000-0000B42E0000}"/>
    <cellStyle name="Feeder Field 7 2 4 3" xfId="17454" xr:uid="{00000000-0005-0000-0000-0000B52E0000}"/>
    <cellStyle name="Feeder Field 7 2 4 4" xfId="17455" xr:uid="{00000000-0005-0000-0000-0000B62E0000}"/>
    <cellStyle name="Feeder Field 7 2 40" xfId="1830" xr:uid="{00000000-0005-0000-0000-0000B72E0000}"/>
    <cellStyle name="Feeder Field 7 2 40 2" xfId="17456" xr:uid="{00000000-0005-0000-0000-0000B82E0000}"/>
    <cellStyle name="Feeder Field 7 2 40 2 2" xfId="17457" xr:uid="{00000000-0005-0000-0000-0000B92E0000}"/>
    <cellStyle name="Feeder Field 7 2 40 2 3" xfId="17458" xr:uid="{00000000-0005-0000-0000-0000BA2E0000}"/>
    <cellStyle name="Feeder Field 7 2 40 2 4" xfId="17459" xr:uid="{00000000-0005-0000-0000-0000BB2E0000}"/>
    <cellStyle name="Feeder Field 7 2 40 3" xfId="17460" xr:uid="{00000000-0005-0000-0000-0000BC2E0000}"/>
    <cellStyle name="Feeder Field 7 2 40 4" xfId="17461" xr:uid="{00000000-0005-0000-0000-0000BD2E0000}"/>
    <cellStyle name="Feeder Field 7 2 41" xfId="1831" xr:uid="{00000000-0005-0000-0000-0000BE2E0000}"/>
    <cellStyle name="Feeder Field 7 2 41 2" xfId="17462" xr:uid="{00000000-0005-0000-0000-0000BF2E0000}"/>
    <cellStyle name="Feeder Field 7 2 41 2 2" xfId="17463" xr:uid="{00000000-0005-0000-0000-0000C02E0000}"/>
    <cellStyle name="Feeder Field 7 2 41 2 3" xfId="17464" xr:uid="{00000000-0005-0000-0000-0000C12E0000}"/>
    <cellStyle name="Feeder Field 7 2 41 2 4" xfId="17465" xr:uid="{00000000-0005-0000-0000-0000C22E0000}"/>
    <cellStyle name="Feeder Field 7 2 41 3" xfId="17466" xr:uid="{00000000-0005-0000-0000-0000C32E0000}"/>
    <cellStyle name="Feeder Field 7 2 41 4" xfId="17467" xr:uid="{00000000-0005-0000-0000-0000C42E0000}"/>
    <cellStyle name="Feeder Field 7 2 42" xfId="1832" xr:uid="{00000000-0005-0000-0000-0000C52E0000}"/>
    <cellStyle name="Feeder Field 7 2 42 2" xfId="17468" xr:uid="{00000000-0005-0000-0000-0000C62E0000}"/>
    <cellStyle name="Feeder Field 7 2 42 2 2" xfId="17469" xr:uid="{00000000-0005-0000-0000-0000C72E0000}"/>
    <cellStyle name="Feeder Field 7 2 42 2 3" xfId="17470" xr:uid="{00000000-0005-0000-0000-0000C82E0000}"/>
    <cellStyle name="Feeder Field 7 2 42 2 4" xfId="17471" xr:uid="{00000000-0005-0000-0000-0000C92E0000}"/>
    <cellStyle name="Feeder Field 7 2 42 3" xfId="17472" xr:uid="{00000000-0005-0000-0000-0000CA2E0000}"/>
    <cellStyle name="Feeder Field 7 2 42 4" xfId="17473" xr:uid="{00000000-0005-0000-0000-0000CB2E0000}"/>
    <cellStyle name="Feeder Field 7 2 43" xfId="1833" xr:uid="{00000000-0005-0000-0000-0000CC2E0000}"/>
    <cellStyle name="Feeder Field 7 2 43 2" xfId="17474" xr:uid="{00000000-0005-0000-0000-0000CD2E0000}"/>
    <cellStyle name="Feeder Field 7 2 43 2 2" xfId="17475" xr:uid="{00000000-0005-0000-0000-0000CE2E0000}"/>
    <cellStyle name="Feeder Field 7 2 43 2 3" xfId="17476" xr:uid="{00000000-0005-0000-0000-0000CF2E0000}"/>
    <cellStyle name="Feeder Field 7 2 43 2 4" xfId="17477" xr:uid="{00000000-0005-0000-0000-0000D02E0000}"/>
    <cellStyle name="Feeder Field 7 2 43 3" xfId="17478" xr:uid="{00000000-0005-0000-0000-0000D12E0000}"/>
    <cellStyle name="Feeder Field 7 2 43 4" xfId="17479" xr:uid="{00000000-0005-0000-0000-0000D22E0000}"/>
    <cellStyle name="Feeder Field 7 2 44" xfId="1834" xr:uid="{00000000-0005-0000-0000-0000D32E0000}"/>
    <cellStyle name="Feeder Field 7 2 44 2" xfId="17480" xr:uid="{00000000-0005-0000-0000-0000D42E0000}"/>
    <cellStyle name="Feeder Field 7 2 44 2 2" xfId="17481" xr:uid="{00000000-0005-0000-0000-0000D52E0000}"/>
    <cellStyle name="Feeder Field 7 2 44 2 3" xfId="17482" xr:uid="{00000000-0005-0000-0000-0000D62E0000}"/>
    <cellStyle name="Feeder Field 7 2 44 2 4" xfId="17483" xr:uid="{00000000-0005-0000-0000-0000D72E0000}"/>
    <cellStyle name="Feeder Field 7 2 44 3" xfId="17484" xr:uid="{00000000-0005-0000-0000-0000D82E0000}"/>
    <cellStyle name="Feeder Field 7 2 44 4" xfId="17485" xr:uid="{00000000-0005-0000-0000-0000D92E0000}"/>
    <cellStyle name="Feeder Field 7 2 45" xfId="17486" xr:uid="{00000000-0005-0000-0000-0000DA2E0000}"/>
    <cellStyle name="Feeder Field 7 2 45 2" xfId="17487" xr:uid="{00000000-0005-0000-0000-0000DB2E0000}"/>
    <cellStyle name="Feeder Field 7 2 45 3" xfId="17488" xr:uid="{00000000-0005-0000-0000-0000DC2E0000}"/>
    <cellStyle name="Feeder Field 7 2 45 4" xfId="17489" xr:uid="{00000000-0005-0000-0000-0000DD2E0000}"/>
    <cellStyle name="Feeder Field 7 2 46" xfId="17490" xr:uid="{00000000-0005-0000-0000-0000DE2E0000}"/>
    <cellStyle name="Feeder Field 7 2 46 2" xfId="17491" xr:uid="{00000000-0005-0000-0000-0000DF2E0000}"/>
    <cellStyle name="Feeder Field 7 2 46 3" xfId="17492" xr:uid="{00000000-0005-0000-0000-0000E02E0000}"/>
    <cellStyle name="Feeder Field 7 2 46 4" xfId="17493" xr:uid="{00000000-0005-0000-0000-0000E12E0000}"/>
    <cellStyle name="Feeder Field 7 2 47" xfId="17494" xr:uid="{00000000-0005-0000-0000-0000E22E0000}"/>
    <cellStyle name="Feeder Field 7 2 5" xfId="1835" xr:uid="{00000000-0005-0000-0000-0000E32E0000}"/>
    <cellStyle name="Feeder Field 7 2 5 2" xfId="17495" xr:uid="{00000000-0005-0000-0000-0000E42E0000}"/>
    <cellStyle name="Feeder Field 7 2 5 2 2" xfId="17496" xr:uid="{00000000-0005-0000-0000-0000E52E0000}"/>
    <cellStyle name="Feeder Field 7 2 5 2 3" xfId="17497" xr:uid="{00000000-0005-0000-0000-0000E62E0000}"/>
    <cellStyle name="Feeder Field 7 2 5 2 4" xfId="17498" xr:uid="{00000000-0005-0000-0000-0000E72E0000}"/>
    <cellStyle name="Feeder Field 7 2 5 3" xfId="17499" xr:uid="{00000000-0005-0000-0000-0000E82E0000}"/>
    <cellStyle name="Feeder Field 7 2 5 4" xfId="17500" xr:uid="{00000000-0005-0000-0000-0000E92E0000}"/>
    <cellStyle name="Feeder Field 7 2 6" xfId="1836" xr:uid="{00000000-0005-0000-0000-0000EA2E0000}"/>
    <cellStyle name="Feeder Field 7 2 6 2" xfId="17501" xr:uid="{00000000-0005-0000-0000-0000EB2E0000}"/>
    <cellStyle name="Feeder Field 7 2 6 2 2" xfId="17502" xr:uid="{00000000-0005-0000-0000-0000EC2E0000}"/>
    <cellStyle name="Feeder Field 7 2 6 2 3" xfId="17503" xr:uid="{00000000-0005-0000-0000-0000ED2E0000}"/>
    <cellStyle name="Feeder Field 7 2 6 2 4" xfId="17504" xr:uid="{00000000-0005-0000-0000-0000EE2E0000}"/>
    <cellStyle name="Feeder Field 7 2 6 3" xfId="17505" xr:uid="{00000000-0005-0000-0000-0000EF2E0000}"/>
    <cellStyle name="Feeder Field 7 2 6 4" xfId="17506" xr:uid="{00000000-0005-0000-0000-0000F02E0000}"/>
    <cellStyle name="Feeder Field 7 2 7" xfId="1837" xr:uid="{00000000-0005-0000-0000-0000F12E0000}"/>
    <cellStyle name="Feeder Field 7 2 7 2" xfId="17507" xr:uid="{00000000-0005-0000-0000-0000F22E0000}"/>
    <cellStyle name="Feeder Field 7 2 7 2 2" xfId="17508" xr:uid="{00000000-0005-0000-0000-0000F32E0000}"/>
    <cellStyle name="Feeder Field 7 2 7 2 3" xfId="17509" xr:uid="{00000000-0005-0000-0000-0000F42E0000}"/>
    <cellStyle name="Feeder Field 7 2 7 2 4" xfId="17510" xr:uid="{00000000-0005-0000-0000-0000F52E0000}"/>
    <cellStyle name="Feeder Field 7 2 7 3" xfId="17511" xr:uid="{00000000-0005-0000-0000-0000F62E0000}"/>
    <cellStyle name="Feeder Field 7 2 7 4" xfId="17512" xr:uid="{00000000-0005-0000-0000-0000F72E0000}"/>
    <cellStyle name="Feeder Field 7 2 8" xfId="1838" xr:uid="{00000000-0005-0000-0000-0000F82E0000}"/>
    <cellStyle name="Feeder Field 7 2 8 2" xfId="17513" xr:uid="{00000000-0005-0000-0000-0000F92E0000}"/>
    <cellStyle name="Feeder Field 7 2 8 2 2" xfId="17514" xr:uid="{00000000-0005-0000-0000-0000FA2E0000}"/>
    <cellStyle name="Feeder Field 7 2 8 2 3" xfId="17515" xr:uid="{00000000-0005-0000-0000-0000FB2E0000}"/>
    <cellStyle name="Feeder Field 7 2 8 2 4" xfId="17516" xr:uid="{00000000-0005-0000-0000-0000FC2E0000}"/>
    <cellStyle name="Feeder Field 7 2 8 3" xfId="17517" xr:uid="{00000000-0005-0000-0000-0000FD2E0000}"/>
    <cellStyle name="Feeder Field 7 2 8 4" xfId="17518" xr:uid="{00000000-0005-0000-0000-0000FE2E0000}"/>
    <cellStyle name="Feeder Field 7 2 9" xfId="1839" xr:uid="{00000000-0005-0000-0000-0000FF2E0000}"/>
    <cellStyle name="Feeder Field 7 2 9 2" xfId="17519" xr:uid="{00000000-0005-0000-0000-0000002F0000}"/>
    <cellStyle name="Feeder Field 7 2 9 2 2" xfId="17520" xr:uid="{00000000-0005-0000-0000-0000012F0000}"/>
    <cellStyle name="Feeder Field 7 2 9 2 3" xfId="17521" xr:uid="{00000000-0005-0000-0000-0000022F0000}"/>
    <cellStyle name="Feeder Field 7 2 9 2 4" xfId="17522" xr:uid="{00000000-0005-0000-0000-0000032F0000}"/>
    <cellStyle name="Feeder Field 7 2 9 3" xfId="17523" xr:uid="{00000000-0005-0000-0000-0000042F0000}"/>
    <cellStyle name="Feeder Field 7 2 9 4" xfId="17524" xr:uid="{00000000-0005-0000-0000-0000052F0000}"/>
    <cellStyle name="Feeder Field 7 20" xfId="1840" xr:uid="{00000000-0005-0000-0000-0000062F0000}"/>
    <cellStyle name="Feeder Field 7 20 2" xfId="17525" xr:uid="{00000000-0005-0000-0000-0000072F0000}"/>
    <cellStyle name="Feeder Field 7 20 2 2" xfId="17526" xr:uid="{00000000-0005-0000-0000-0000082F0000}"/>
    <cellStyle name="Feeder Field 7 20 2 3" xfId="17527" xr:uid="{00000000-0005-0000-0000-0000092F0000}"/>
    <cellStyle name="Feeder Field 7 20 2 4" xfId="17528" xr:uid="{00000000-0005-0000-0000-00000A2F0000}"/>
    <cellStyle name="Feeder Field 7 20 3" xfId="17529" xr:uid="{00000000-0005-0000-0000-00000B2F0000}"/>
    <cellStyle name="Feeder Field 7 20 4" xfId="17530" xr:uid="{00000000-0005-0000-0000-00000C2F0000}"/>
    <cellStyle name="Feeder Field 7 21" xfId="1841" xr:uid="{00000000-0005-0000-0000-00000D2F0000}"/>
    <cellStyle name="Feeder Field 7 21 2" xfId="17531" xr:uid="{00000000-0005-0000-0000-00000E2F0000}"/>
    <cellStyle name="Feeder Field 7 21 2 2" xfId="17532" xr:uid="{00000000-0005-0000-0000-00000F2F0000}"/>
    <cellStyle name="Feeder Field 7 21 2 3" xfId="17533" xr:uid="{00000000-0005-0000-0000-0000102F0000}"/>
    <cellStyle name="Feeder Field 7 21 2 4" xfId="17534" xr:uid="{00000000-0005-0000-0000-0000112F0000}"/>
    <cellStyle name="Feeder Field 7 21 3" xfId="17535" xr:uid="{00000000-0005-0000-0000-0000122F0000}"/>
    <cellStyle name="Feeder Field 7 21 4" xfId="17536" xr:uid="{00000000-0005-0000-0000-0000132F0000}"/>
    <cellStyle name="Feeder Field 7 22" xfId="1842" xr:uid="{00000000-0005-0000-0000-0000142F0000}"/>
    <cellStyle name="Feeder Field 7 22 2" xfId="17537" xr:uid="{00000000-0005-0000-0000-0000152F0000}"/>
    <cellStyle name="Feeder Field 7 22 2 2" xfId="17538" xr:uid="{00000000-0005-0000-0000-0000162F0000}"/>
    <cellStyle name="Feeder Field 7 22 2 3" xfId="17539" xr:uid="{00000000-0005-0000-0000-0000172F0000}"/>
    <cellStyle name="Feeder Field 7 22 2 4" xfId="17540" xr:uid="{00000000-0005-0000-0000-0000182F0000}"/>
    <cellStyle name="Feeder Field 7 22 3" xfId="17541" xr:uid="{00000000-0005-0000-0000-0000192F0000}"/>
    <cellStyle name="Feeder Field 7 22 4" xfId="17542" xr:uid="{00000000-0005-0000-0000-00001A2F0000}"/>
    <cellStyle name="Feeder Field 7 23" xfId="1843" xr:uid="{00000000-0005-0000-0000-00001B2F0000}"/>
    <cellStyle name="Feeder Field 7 23 2" xfId="17543" xr:uid="{00000000-0005-0000-0000-00001C2F0000}"/>
    <cellStyle name="Feeder Field 7 23 2 2" xfId="17544" xr:uid="{00000000-0005-0000-0000-00001D2F0000}"/>
    <cellStyle name="Feeder Field 7 23 2 3" xfId="17545" xr:uid="{00000000-0005-0000-0000-00001E2F0000}"/>
    <cellStyle name="Feeder Field 7 23 2 4" xfId="17546" xr:uid="{00000000-0005-0000-0000-00001F2F0000}"/>
    <cellStyle name="Feeder Field 7 23 3" xfId="17547" xr:uid="{00000000-0005-0000-0000-0000202F0000}"/>
    <cellStyle name="Feeder Field 7 23 4" xfId="17548" xr:uid="{00000000-0005-0000-0000-0000212F0000}"/>
    <cellStyle name="Feeder Field 7 24" xfId="1844" xr:uid="{00000000-0005-0000-0000-0000222F0000}"/>
    <cellStyle name="Feeder Field 7 24 2" xfId="17549" xr:uid="{00000000-0005-0000-0000-0000232F0000}"/>
    <cellStyle name="Feeder Field 7 24 2 2" xfId="17550" xr:uid="{00000000-0005-0000-0000-0000242F0000}"/>
    <cellStyle name="Feeder Field 7 24 2 3" xfId="17551" xr:uid="{00000000-0005-0000-0000-0000252F0000}"/>
    <cellStyle name="Feeder Field 7 24 2 4" xfId="17552" xr:uid="{00000000-0005-0000-0000-0000262F0000}"/>
    <cellStyle name="Feeder Field 7 24 3" xfId="17553" xr:uid="{00000000-0005-0000-0000-0000272F0000}"/>
    <cellStyle name="Feeder Field 7 24 4" xfId="17554" xr:uid="{00000000-0005-0000-0000-0000282F0000}"/>
    <cellStyle name="Feeder Field 7 25" xfId="1845" xr:uid="{00000000-0005-0000-0000-0000292F0000}"/>
    <cellStyle name="Feeder Field 7 25 2" xfId="17555" xr:uid="{00000000-0005-0000-0000-00002A2F0000}"/>
    <cellStyle name="Feeder Field 7 25 2 2" xfId="17556" xr:uid="{00000000-0005-0000-0000-00002B2F0000}"/>
    <cellStyle name="Feeder Field 7 25 2 3" xfId="17557" xr:uid="{00000000-0005-0000-0000-00002C2F0000}"/>
    <cellStyle name="Feeder Field 7 25 2 4" xfId="17558" xr:uid="{00000000-0005-0000-0000-00002D2F0000}"/>
    <cellStyle name="Feeder Field 7 25 3" xfId="17559" xr:uid="{00000000-0005-0000-0000-00002E2F0000}"/>
    <cellStyle name="Feeder Field 7 25 4" xfId="17560" xr:uid="{00000000-0005-0000-0000-00002F2F0000}"/>
    <cellStyle name="Feeder Field 7 26" xfId="1846" xr:uid="{00000000-0005-0000-0000-0000302F0000}"/>
    <cellStyle name="Feeder Field 7 26 2" xfId="17561" xr:uid="{00000000-0005-0000-0000-0000312F0000}"/>
    <cellStyle name="Feeder Field 7 26 2 2" xfId="17562" xr:uid="{00000000-0005-0000-0000-0000322F0000}"/>
    <cellStyle name="Feeder Field 7 26 2 3" xfId="17563" xr:uid="{00000000-0005-0000-0000-0000332F0000}"/>
    <cellStyle name="Feeder Field 7 26 2 4" xfId="17564" xr:uid="{00000000-0005-0000-0000-0000342F0000}"/>
    <cellStyle name="Feeder Field 7 26 3" xfId="17565" xr:uid="{00000000-0005-0000-0000-0000352F0000}"/>
    <cellStyle name="Feeder Field 7 26 4" xfId="17566" xr:uid="{00000000-0005-0000-0000-0000362F0000}"/>
    <cellStyle name="Feeder Field 7 27" xfId="1847" xr:uid="{00000000-0005-0000-0000-0000372F0000}"/>
    <cellStyle name="Feeder Field 7 27 2" xfId="17567" xr:uid="{00000000-0005-0000-0000-0000382F0000}"/>
    <cellStyle name="Feeder Field 7 27 2 2" xfId="17568" xr:uid="{00000000-0005-0000-0000-0000392F0000}"/>
    <cellStyle name="Feeder Field 7 27 2 3" xfId="17569" xr:uid="{00000000-0005-0000-0000-00003A2F0000}"/>
    <cellStyle name="Feeder Field 7 27 2 4" xfId="17570" xr:uid="{00000000-0005-0000-0000-00003B2F0000}"/>
    <cellStyle name="Feeder Field 7 27 3" xfId="17571" xr:uid="{00000000-0005-0000-0000-00003C2F0000}"/>
    <cellStyle name="Feeder Field 7 27 4" xfId="17572" xr:uid="{00000000-0005-0000-0000-00003D2F0000}"/>
    <cellStyle name="Feeder Field 7 28" xfId="1848" xr:uid="{00000000-0005-0000-0000-00003E2F0000}"/>
    <cellStyle name="Feeder Field 7 28 2" xfId="17573" xr:uid="{00000000-0005-0000-0000-00003F2F0000}"/>
    <cellStyle name="Feeder Field 7 28 2 2" xfId="17574" xr:uid="{00000000-0005-0000-0000-0000402F0000}"/>
    <cellStyle name="Feeder Field 7 28 2 3" xfId="17575" xr:uid="{00000000-0005-0000-0000-0000412F0000}"/>
    <cellStyle name="Feeder Field 7 28 2 4" xfId="17576" xr:uid="{00000000-0005-0000-0000-0000422F0000}"/>
    <cellStyle name="Feeder Field 7 28 3" xfId="17577" xr:uid="{00000000-0005-0000-0000-0000432F0000}"/>
    <cellStyle name="Feeder Field 7 28 4" xfId="17578" xr:uid="{00000000-0005-0000-0000-0000442F0000}"/>
    <cellStyle name="Feeder Field 7 29" xfId="1849" xr:uid="{00000000-0005-0000-0000-0000452F0000}"/>
    <cellStyle name="Feeder Field 7 29 2" xfId="17579" xr:uid="{00000000-0005-0000-0000-0000462F0000}"/>
    <cellStyle name="Feeder Field 7 29 2 2" xfId="17580" xr:uid="{00000000-0005-0000-0000-0000472F0000}"/>
    <cellStyle name="Feeder Field 7 29 2 3" xfId="17581" xr:uid="{00000000-0005-0000-0000-0000482F0000}"/>
    <cellStyle name="Feeder Field 7 29 2 4" xfId="17582" xr:uid="{00000000-0005-0000-0000-0000492F0000}"/>
    <cellStyle name="Feeder Field 7 29 3" xfId="17583" xr:uid="{00000000-0005-0000-0000-00004A2F0000}"/>
    <cellStyle name="Feeder Field 7 29 4" xfId="17584" xr:uid="{00000000-0005-0000-0000-00004B2F0000}"/>
    <cellStyle name="Feeder Field 7 3" xfId="1850" xr:uid="{00000000-0005-0000-0000-00004C2F0000}"/>
    <cellStyle name="Feeder Field 7 3 2" xfId="17585" xr:uid="{00000000-0005-0000-0000-00004D2F0000}"/>
    <cellStyle name="Feeder Field 7 3 2 2" xfId="17586" xr:uid="{00000000-0005-0000-0000-00004E2F0000}"/>
    <cellStyle name="Feeder Field 7 3 2 3" xfId="17587" xr:uid="{00000000-0005-0000-0000-00004F2F0000}"/>
    <cellStyle name="Feeder Field 7 3 2 4" xfId="17588" xr:uid="{00000000-0005-0000-0000-0000502F0000}"/>
    <cellStyle name="Feeder Field 7 3 3" xfId="17589" xr:uid="{00000000-0005-0000-0000-0000512F0000}"/>
    <cellStyle name="Feeder Field 7 3 4" xfId="17590" xr:uid="{00000000-0005-0000-0000-0000522F0000}"/>
    <cellStyle name="Feeder Field 7 30" xfId="1851" xr:uid="{00000000-0005-0000-0000-0000532F0000}"/>
    <cellStyle name="Feeder Field 7 30 2" xfId="17591" xr:uid="{00000000-0005-0000-0000-0000542F0000}"/>
    <cellStyle name="Feeder Field 7 30 2 2" xfId="17592" xr:uid="{00000000-0005-0000-0000-0000552F0000}"/>
    <cellStyle name="Feeder Field 7 30 2 3" xfId="17593" xr:uid="{00000000-0005-0000-0000-0000562F0000}"/>
    <cellStyle name="Feeder Field 7 30 2 4" xfId="17594" xr:uid="{00000000-0005-0000-0000-0000572F0000}"/>
    <cellStyle name="Feeder Field 7 30 3" xfId="17595" xr:uid="{00000000-0005-0000-0000-0000582F0000}"/>
    <cellStyle name="Feeder Field 7 30 4" xfId="17596" xr:uid="{00000000-0005-0000-0000-0000592F0000}"/>
    <cellStyle name="Feeder Field 7 31" xfId="1852" xr:uid="{00000000-0005-0000-0000-00005A2F0000}"/>
    <cellStyle name="Feeder Field 7 31 2" xfId="17597" xr:uid="{00000000-0005-0000-0000-00005B2F0000}"/>
    <cellStyle name="Feeder Field 7 31 2 2" xfId="17598" xr:uid="{00000000-0005-0000-0000-00005C2F0000}"/>
    <cellStyle name="Feeder Field 7 31 2 3" xfId="17599" xr:uid="{00000000-0005-0000-0000-00005D2F0000}"/>
    <cellStyle name="Feeder Field 7 31 2 4" xfId="17600" xr:uid="{00000000-0005-0000-0000-00005E2F0000}"/>
    <cellStyle name="Feeder Field 7 31 3" xfId="17601" xr:uid="{00000000-0005-0000-0000-00005F2F0000}"/>
    <cellStyle name="Feeder Field 7 31 4" xfId="17602" xr:uid="{00000000-0005-0000-0000-0000602F0000}"/>
    <cellStyle name="Feeder Field 7 32" xfId="1853" xr:uid="{00000000-0005-0000-0000-0000612F0000}"/>
    <cellStyle name="Feeder Field 7 32 2" xfId="17603" xr:uid="{00000000-0005-0000-0000-0000622F0000}"/>
    <cellStyle name="Feeder Field 7 32 2 2" xfId="17604" xr:uid="{00000000-0005-0000-0000-0000632F0000}"/>
    <cellStyle name="Feeder Field 7 32 2 3" xfId="17605" xr:uid="{00000000-0005-0000-0000-0000642F0000}"/>
    <cellStyle name="Feeder Field 7 32 2 4" xfId="17606" xr:uid="{00000000-0005-0000-0000-0000652F0000}"/>
    <cellStyle name="Feeder Field 7 32 3" xfId="17607" xr:uid="{00000000-0005-0000-0000-0000662F0000}"/>
    <cellStyle name="Feeder Field 7 32 4" xfId="17608" xr:uid="{00000000-0005-0000-0000-0000672F0000}"/>
    <cellStyle name="Feeder Field 7 33" xfId="1854" xr:uid="{00000000-0005-0000-0000-0000682F0000}"/>
    <cellStyle name="Feeder Field 7 33 2" xfId="17609" xr:uid="{00000000-0005-0000-0000-0000692F0000}"/>
    <cellStyle name="Feeder Field 7 33 2 2" xfId="17610" xr:uid="{00000000-0005-0000-0000-00006A2F0000}"/>
    <cellStyle name="Feeder Field 7 33 2 3" xfId="17611" xr:uid="{00000000-0005-0000-0000-00006B2F0000}"/>
    <cellStyle name="Feeder Field 7 33 2 4" xfId="17612" xr:uid="{00000000-0005-0000-0000-00006C2F0000}"/>
    <cellStyle name="Feeder Field 7 33 3" xfId="17613" xr:uid="{00000000-0005-0000-0000-00006D2F0000}"/>
    <cellStyle name="Feeder Field 7 33 4" xfId="17614" xr:uid="{00000000-0005-0000-0000-00006E2F0000}"/>
    <cellStyle name="Feeder Field 7 34" xfId="1855" xr:uid="{00000000-0005-0000-0000-00006F2F0000}"/>
    <cellStyle name="Feeder Field 7 34 2" xfId="17615" xr:uid="{00000000-0005-0000-0000-0000702F0000}"/>
    <cellStyle name="Feeder Field 7 34 2 2" xfId="17616" xr:uid="{00000000-0005-0000-0000-0000712F0000}"/>
    <cellStyle name="Feeder Field 7 34 2 3" xfId="17617" xr:uid="{00000000-0005-0000-0000-0000722F0000}"/>
    <cellStyle name="Feeder Field 7 34 2 4" xfId="17618" xr:uid="{00000000-0005-0000-0000-0000732F0000}"/>
    <cellStyle name="Feeder Field 7 34 3" xfId="17619" xr:uid="{00000000-0005-0000-0000-0000742F0000}"/>
    <cellStyle name="Feeder Field 7 34 4" xfId="17620" xr:uid="{00000000-0005-0000-0000-0000752F0000}"/>
    <cellStyle name="Feeder Field 7 35" xfId="1856" xr:uid="{00000000-0005-0000-0000-0000762F0000}"/>
    <cellStyle name="Feeder Field 7 35 2" xfId="17621" xr:uid="{00000000-0005-0000-0000-0000772F0000}"/>
    <cellStyle name="Feeder Field 7 35 2 2" xfId="17622" xr:uid="{00000000-0005-0000-0000-0000782F0000}"/>
    <cellStyle name="Feeder Field 7 35 2 3" xfId="17623" xr:uid="{00000000-0005-0000-0000-0000792F0000}"/>
    <cellStyle name="Feeder Field 7 35 2 4" xfId="17624" xr:uid="{00000000-0005-0000-0000-00007A2F0000}"/>
    <cellStyle name="Feeder Field 7 35 3" xfId="17625" xr:uid="{00000000-0005-0000-0000-00007B2F0000}"/>
    <cellStyle name="Feeder Field 7 35 4" xfId="17626" xr:uid="{00000000-0005-0000-0000-00007C2F0000}"/>
    <cellStyle name="Feeder Field 7 36" xfId="1857" xr:uid="{00000000-0005-0000-0000-00007D2F0000}"/>
    <cellStyle name="Feeder Field 7 36 2" xfId="17627" xr:uid="{00000000-0005-0000-0000-00007E2F0000}"/>
    <cellStyle name="Feeder Field 7 36 2 2" xfId="17628" xr:uid="{00000000-0005-0000-0000-00007F2F0000}"/>
    <cellStyle name="Feeder Field 7 36 2 3" xfId="17629" xr:uid="{00000000-0005-0000-0000-0000802F0000}"/>
    <cellStyle name="Feeder Field 7 36 2 4" xfId="17630" xr:uid="{00000000-0005-0000-0000-0000812F0000}"/>
    <cellStyle name="Feeder Field 7 36 3" xfId="17631" xr:uid="{00000000-0005-0000-0000-0000822F0000}"/>
    <cellStyle name="Feeder Field 7 36 4" xfId="17632" xr:uid="{00000000-0005-0000-0000-0000832F0000}"/>
    <cellStyle name="Feeder Field 7 37" xfId="1858" xr:uid="{00000000-0005-0000-0000-0000842F0000}"/>
    <cellStyle name="Feeder Field 7 37 2" xfId="17633" xr:uid="{00000000-0005-0000-0000-0000852F0000}"/>
    <cellStyle name="Feeder Field 7 37 2 2" xfId="17634" xr:uid="{00000000-0005-0000-0000-0000862F0000}"/>
    <cellStyle name="Feeder Field 7 37 2 3" xfId="17635" xr:uid="{00000000-0005-0000-0000-0000872F0000}"/>
    <cellStyle name="Feeder Field 7 37 2 4" xfId="17636" xr:uid="{00000000-0005-0000-0000-0000882F0000}"/>
    <cellStyle name="Feeder Field 7 37 3" xfId="17637" xr:uid="{00000000-0005-0000-0000-0000892F0000}"/>
    <cellStyle name="Feeder Field 7 37 4" xfId="17638" xr:uid="{00000000-0005-0000-0000-00008A2F0000}"/>
    <cellStyle name="Feeder Field 7 38" xfId="1859" xr:uid="{00000000-0005-0000-0000-00008B2F0000}"/>
    <cellStyle name="Feeder Field 7 38 2" xfId="17639" xr:uid="{00000000-0005-0000-0000-00008C2F0000}"/>
    <cellStyle name="Feeder Field 7 38 2 2" xfId="17640" xr:uid="{00000000-0005-0000-0000-00008D2F0000}"/>
    <cellStyle name="Feeder Field 7 38 2 3" xfId="17641" xr:uid="{00000000-0005-0000-0000-00008E2F0000}"/>
    <cellStyle name="Feeder Field 7 38 2 4" xfId="17642" xr:uid="{00000000-0005-0000-0000-00008F2F0000}"/>
    <cellStyle name="Feeder Field 7 38 3" xfId="17643" xr:uid="{00000000-0005-0000-0000-0000902F0000}"/>
    <cellStyle name="Feeder Field 7 38 4" xfId="17644" xr:uid="{00000000-0005-0000-0000-0000912F0000}"/>
    <cellStyle name="Feeder Field 7 39" xfId="1860" xr:uid="{00000000-0005-0000-0000-0000922F0000}"/>
    <cellStyle name="Feeder Field 7 39 2" xfId="17645" xr:uid="{00000000-0005-0000-0000-0000932F0000}"/>
    <cellStyle name="Feeder Field 7 39 2 2" xfId="17646" xr:uid="{00000000-0005-0000-0000-0000942F0000}"/>
    <cellStyle name="Feeder Field 7 39 2 3" xfId="17647" xr:uid="{00000000-0005-0000-0000-0000952F0000}"/>
    <cellStyle name="Feeder Field 7 39 2 4" xfId="17648" xr:uid="{00000000-0005-0000-0000-0000962F0000}"/>
    <cellStyle name="Feeder Field 7 39 3" xfId="17649" xr:uid="{00000000-0005-0000-0000-0000972F0000}"/>
    <cellStyle name="Feeder Field 7 39 4" xfId="17650" xr:uid="{00000000-0005-0000-0000-0000982F0000}"/>
    <cellStyle name="Feeder Field 7 4" xfId="1861" xr:uid="{00000000-0005-0000-0000-0000992F0000}"/>
    <cellStyle name="Feeder Field 7 4 2" xfId="17651" xr:uid="{00000000-0005-0000-0000-00009A2F0000}"/>
    <cellStyle name="Feeder Field 7 4 2 2" xfId="17652" xr:uid="{00000000-0005-0000-0000-00009B2F0000}"/>
    <cellStyle name="Feeder Field 7 4 2 3" xfId="17653" xr:uid="{00000000-0005-0000-0000-00009C2F0000}"/>
    <cellStyle name="Feeder Field 7 4 2 4" xfId="17654" xr:uid="{00000000-0005-0000-0000-00009D2F0000}"/>
    <cellStyle name="Feeder Field 7 4 3" xfId="17655" xr:uid="{00000000-0005-0000-0000-00009E2F0000}"/>
    <cellStyle name="Feeder Field 7 4 4" xfId="17656" xr:uid="{00000000-0005-0000-0000-00009F2F0000}"/>
    <cellStyle name="Feeder Field 7 40" xfId="1862" xr:uid="{00000000-0005-0000-0000-0000A02F0000}"/>
    <cellStyle name="Feeder Field 7 40 2" xfId="17657" xr:uid="{00000000-0005-0000-0000-0000A12F0000}"/>
    <cellStyle name="Feeder Field 7 40 2 2" xfId="17658" xr:uid="{00000000-0005-0000-0000-0000A22F0000}"/>
    <cellStyle name="Feeder Field 7 40 2 3" xfId="17659" xr:uid="{00000000-0005-0000-0000-0000A32F0000}"/>
    <cellStyle name="Feeder Field 7 40 2 4" xfId="17660" xr:uid="{00000000-0005-0000-0000-0000A42F0000}"/>
    <cellStyle name="Feeder Field 7 40 3" xfId="17661" xr:uid="{00000000-0005-0000-0000-0000A52F0000}"/>
    <cellStyle name="Feeder Field 7 40 4" xfId="17662" xr:uid="{00000000-0005-0000-0000-0000A62F0000}"/>
    <cellStyle name="Feeder Field 7 41" xfId="1863" xr:uid="{00000000-0005-0000-0000-0000A72F0000}"/>
    <cellStyle name="Feeder Field 7 41 2" xfId="17663" xr:uid="{00000000-0005-0000-0000-0000A82F0000}"/>
    <cellStyle name="Feeder Field 7 41 2 2" xfId="17664" xr:uid="{00000000-0005-0000-0000-0000A92F0000}"/>
    <cellStyle name="Feeder Field 7 41 2 3" xfId="17665" xr:uid="{00000000-0005-0000-0000-0000AA2F0000}"/>
    <cellStyle name="Feeder Field 7 41 2 4" xfId="17666" xr:uid="{00000000-0005-0000-0000-0000AB2F0000}"/>
    <cellStyle name="Feeder Field 7 41 3" xfId="17667" xr:uid="{00000000-0005-0000-0000-0000AC2F0000}"/>
    <cellStyle name="Feeder Field 7 41 4" xfId="17668" xr:uid="{00000000-0005-0000-0000-0000AD2F0000}"/>
    <cellStyle name="Feeder Field 7 42" xfId="1864" xr:uid="{00000000-0005-0000-0000-0000AE2F0000}"/>
    <cellStyle name="Feeder Field 7 42 2" xfId="17669" xr:uid="{00000000-0005-0000-0000-0000AF2F0000}"/>
    <cellStyle name="Feeder Field 7 42 2 2" xfId="17670" xr:uid="{00000000-0005-0000-0000-0000B02F0000}"/>
    <cellStyle name="Feeder Field 7 42 2 3" xfId="17671" xr:uid="{00000000-0005-0000-0000-0000B12F0000}"/>
    <cellStyle name="Feeder Field 7 42 2 4" xfId="17672" xr:uid="{00000000-0005-0000-0000-0000B22F0000}"/>
    <cellStyle name="Feeder Field 7 42 3" xfId="17673" xr:uid="{00000000-0005-0000-0000-0000B32F0000}"/>
    <cellStyle name="Feeder Field 7 42 4" xfId="17674" xr:uid="{00000000-0005-0000-0000-0000B42F0000}"/>
    <cellStyle name="Feeder Field 7 43" xfId="1865" xr:uid="{00000000-0005-0000-0000-0000B52F0000}"/>
    <cellStyle name="Feeder Field 7 43 2" xfId="17675" xr:uid="{00000000-0005-0000-0000-0000B62F0000}"/>
    <cellStyle name="Feeder Field 7 43 2 2" xfId="17676" xr:uid="{00000000-0005-0000-0000-0000B72F0000}"/>
    <cellStyle name="Feeder Field 7 43 2 3" xfId="17677" xr:uid="{00000000-0005-0000-0000-0000B82F0000}"/>
    <cellStyle name="Feeder Field 7 43 2 4" xfId="17678" xr:uid="{00000000-0005-0000-0000-0000B92F0000}"/>
    <cellStyle name="Feeder Field 7 43 3" xfId="17679" xr:uid="{00000000-0005-0000-0000-0000BA2F0000}"/>
    <cellStyle name="Feeder Field 7 43 4" xfId="17680" xr:uid="{00000000-0005-0000-0000-0000BB2F0000}"/>
    <cellStyle name="Feeder Field 7 44" xfId="1866" xr:uid="{00000000-0005-0000-0000-0000BC2F0000}"/>
    <cellStyle name="Feeder Field 7 44 2" xfId="17681" xr:uid="{00000000-0005-0000-0000-0000BD2F0000}"/>
    <cellStyle name="Feeder Field 7 44 2 2" xfId="17682" xr:uid="{00000000-0005-0000-0000-0000BE2F0000}"/>
    <cellStyle name="Feeder Field 7 44 2 3" xfId="17683" xr:uid="{00000000-0005-0000-0000-0000BF2F0000}"/>
    <cellStyle name="Feeder Field 7 44 2 4" xfId="17684" xr:uid="{00000000-0005-0000-0000-0000C02F0000}"/>
    <cellStyle name="Feeder Field 7 44 3" xfId="17685" xr:uid="{00000000-0005-0000-0000-0000C12F0000}"/>
    <cellStyle name="Feeder Field 7 44 4" xfId="17686" xr:uid="{00000000-0005-0000-0000-0000C22F0000}"/>
    <cellStyle name="Feeder Field 7 45" xfId="1867" xr:uid="{00000000-0005-0000-0000-0000C32F0000}"/>
    <cellStyle name="Feeder Field 7 45 2" xfId="17687" xr:uid="{00000000-0005-0000-0000-0000C42F0000}"/>
    <cellStyle name="Feeder Field 7 45 2 2" xfId="17688" xr:uid="{00000000-0005-0000-0000-0000C52F0000}"/>
    <cellStyle name="Feeder Field 7 45 2 3" xfId="17689" xr:uid="{00000000-0005-0000-0000-0000C62F0000}"/>
    <cellStyle name="Feeder Field 7 45 2 4" xfId="17690" xr:uid="{00000000-0005-0000-0000-0000C72F0000}"/>
    <cellStyle name="Feeder Field 7 45 3" xfId="17691" xr:uid="{00000000-0005-0000-0000-0000C82F0000}"/>
    <cellStyle name="Feeder Field 7 45 4" xfId="17692" xr:uid="{00000000-0005-0000-0000-0000C92F0000}"/>
    <cellStyle name="Feeder Field 7 46" xfId="17693" xr:uid="{00000000-0005-0000-0000-0000CA2F0000}"/>
    <cellStyle name="Feeder Field 7 46 2" xfId="17694" xr:uid="{00000000-0005-0000-0000-0000CB2F0000}"/>
    <cellStyle name="Feeder Field 7 46 3" xfId="17695" xr:uid="{00000000-0005-0000-0000-0000CC2F0000}"/>
    <cellStyle name="Feeder Field 7 46 4" xfId="17696" xr:uid="{00000000-0005-0000-0000-0000CD2F0000}"/>
    <cellStyle name="Feeder Field 7 47" xfId="17697" xr:uid="{00000000-0005-0000-0000-0000CE2F0000}"/>
    <cellStyle name="Feeder Field 7 47 2" xfId="17698" xr:uid="{00000000-0005-0000-0000-0000CF2F0000}"/>
    <cellStyle name="Feeder Field 7 47 3" xfId="17699" xr:uid="{00000000-0005-0000-0000-0000D02F0000}"/>
    <cellStyle name="Feeder Field 7 47 4" xfId="17700" xr:uid="{00000000-0005-0000-0000-0000D12F0000}"/>
    <cellStyle name="Feeder Field 7 48" xfId="17701" xr:uid="{00000000-0005-0000-0000-0000D22F0000}"/>
    <cellStyle name="Feeder Field 7 5" xfId="1868" xr:uid="{00000000-0005-0000-0000-0000D32F0000}"/>
    <cellStyle name="Feeder Field 7 5 2" xfId="17702" xr:uid="{00000000-0005-0000-0000-0000D42F0000}"/>
    <cellStyle name="Feeder Field 7 5 2 2" xfId="17703" xr:uid="{00000000-0005-0000-0000-0000D52F0000}"/>
    <cellStyle name="Feeder Field 7 5 2 3" xfId="17704" xr:uid="{00000000-0005-0000-0000-0000D62F0000}"/>
    <cellStyle name="Feeder Field 7 5 2 4" xfId="17705" xr:uid="{00000000-0005-0000-0000-0000D72F0000}"/>
    <cellStyle name="Feeder Field 7 5 3" xfId="17706" xr:uid="{00000000-0005-0000-0000-0000D82F0000}"/>
    <cellStyle name="Feeder Field 7 5 4" xfId="17707" xr:uid="{00000000-0005-0000-0000-0000D92F0000}"/>
    <cellStyle name="Feeder Field 7 6" xfId="1869" xr:uid="{00000000-0005-0000-0000-0000DA2F0000}"/>
    <cellStyle name="Feeder Field 7 6 2" xfId="17708" xr:uid="{00000000-0005-0000-0000-0000DB2F0000}"/>
    <cellStyle name="Feeder Field 7 6 2 2" xfId="17709" xr:uid="{00000000-0005-0000-0000-0000DC2F0000}"/>
    <cellStyle name="Feeder Field 7 6 2 3" xfId="17710" xr:uid="{00000000-0005-0000-0000-0000DD2F0000}"/>
    <cellStyle name="Feeder Field 7 6 2 4" xfId="17711" xr:uid="{00000000-0005-0000-0000-0000DE2F0000}"/>
    <cellStyle name="Feeder Field 7 6 3" xfId="17712" xr:uid="{00000000-0005-0000-0000-0000DF2F0000}"/>
    <cellStyle name="Feeder Field 7 6 4" xfId="17713" xr:uid="{00000000-0005-0000-0000-0000E02F0000}"/>
    <cellStyle name="Feeder Field 7 7" xfId="1870" xr:uid="{00000000-0005-0000-0000-0000E12F0000}"/>
    <cellStyle name="Feeder Field 7 7 2" xfId="17714" xr:uid="{00000000-0005-0000-0000-0000E22F0000}"/>
    <cellStyle name="Feeder Field 7 7 2 2" xfId="17715" xr:uid="{00000000-0005-0000-0000-0000E32F0000}"/>
    <cellStyle name="Feeder Field 7 7 2 3" xfId="17716" xr:uid="{00000000-0005-0000-0000-0000E42F0000}"/>
    <cellStyle name="Feeder Field 7 7 2 4" xfId="17717" xr:uid="{00000000-0005-0000-0000-0000E52F0000}"/>
    <cellStyle name="Feeder Field 7 7 3" xfId="17718" xr:uid="{00000000-0005-0000-0000-0000E62F0000}"/>
    <cellStyle name="Feeder Field 7 7 4" xfId="17719" xr:uid="{00000000-0005-0000-0000-0000E72F0000}"/>
    <cellStyle name="Feeder Field 7 8" xfId="1871" xr:uid="{00000000-0005-0000-0000-0000E82F0000}"/>
    <cellStyle name="Feeder Field 7 8 2" xfId="17720" xr:uid="{00000000-0005-0000-0000-0000E92F0000}"/>
    <cellStyle name="Feeder Field 7 8 2 2" xfId="17721" xr:uid="{00000000-0005-0000-0000-0000EA2F0000}"/>
    <cellStyle name="Feeder Field 7 8 2 3" xfId="17722" xr:uid="{00000000-0005-0000-0000-0000EB2F0000}"/>
    <cellStyle name="Feeder Field 7 8 2 4" xfId="17723" xr:uid="{00000000-0005-0000-0000-0000EC2F0000}"/>
    <cellStyle name="Feeder Field 7 8 3" xfId="17724" xr:uid="{00000000-0005-0000-0000-0000ED2F0000}"/>
    <cellStyle name="Feeder Field 7 8 4" xfId="17725" xr:uid="{00000000-0005-0000-0000-0000EE2F0000}"/>
    <cellStyle name="Feeder Field 7 9" xfId="1872" xr:uid="{00000000-0005-0000-0000-0000EF2F0000}"/>
    <cellStyle name="Feeder Field 7 9 2" xfId="17726" xr:uid="{00000000-0005-0000-0000-0000F02F0000}"/>
    <cellStyle name="Feeder Field 7 9 2 2" xfId="17727" xr:uid="{00000000-0005-0000-0000-0000F12F0000}"/>
    <cellStyle name="Feeder Field 7 9 2 3" xfId="17728" xr:uid="{00000000-0005-0000-0000-0000F22F0000}"/>
    <cellStyle name="Feeder Field 7 9 2 4" xfId="17729" xr:uid="{00000000-0005-0000-0000-0000F32F0000}"/>
    <cellStyle name="Feeder Field 7 9 3" xfId="17730" xr:uid="{00000000-0005-0000-0000-0000F42F0000}"/>
    <cellStyle name="Feeder Field 7 9 4" xfId="17731" xr:uid="{00000000-0005-0000-0000-0000F52F0000}"/>
    <cellStyle name="Feeder Field 8" xfId="1873" xr:uid="{00000000-0005-0000-0000-0000F62F0000}"/>
    <cellStyle name="Feeder Field 8 10" xfId="1874" xr:uid="{00000000-0005-0000-0000-0000F72F0000}"/>
    <cellStyle name="Feeder Field 8 10 2" xfId="17732" xr:uid="{00000000-0005-0000-0000-0000F82F0000}"/>
    <cellStyle name="Feeder Field 8 10 2 2" xfId="17733" xr:uid="{00000000-0005-0000-0000-0000F92F0000}"/>
    <cellStyle name="Feeder Field 8 10 2 3" xfId="17734" xr:uid="{00000000-0005-0000-0000-0000FA2F0000}"/>
    <cellStyle name="Feeder Field 8 10 2 4" xfId="17735" xr:uid="{00000000-0005-0000-0000-0000FB2F0000}"/>
    <cellStyle name="Feeder Field 8 10 3" xfId="17736" xr:uid="{00000000-0005-0000-0000-0000FC2F0000}"/>
    <cellStyle name="Feeder Field 8 10 4" xfId="17737" xr:uid="{00000000-0005-0000-0000-0000FD2F0000}"/>
    <cellStyle name="Feeder Field 8 11" xfId="1875" xr:uid="{00000000-0005-0000-0000-0000FE2F0000}"/>
    <cellStyle name="Feeder Field 8 11 2" xfId="17738" xr:uid="{00000000-0005-0000-0000-0000FF2F0000}"/>
    <cellStyle name="Feeder Field 8 11 2 2" xfId="17739" xr:uid="{00000000-0005-0000-0000-000000300000}"/>
    <cellStyle name="Feeder Field 8 11 2 3" xfId="17740" xr:uid="{00000000-0005-0000-0000-000001300000}"/>
    <cellStyle name="Feeder Field 8 11 2 4" xfId="17741" xr:uid="{00000000-0005-0000-0000-000002300000}"/>
    <cellStyle name="Feeder Field 8 11 3" xfId="17742" xr:uid="{00000000-0005-0000-0000-000003300000}"/>
    <cellStyle name="Feeder Field 8 11 4" xfId="17743" xr:uid="{00000000-0005-0000-0000-000004300000}"/>
    <cellStyle name="Feeder Field 8 12" xfId="1876" xr:uid="{00000000-0005-0000-0000-000005300000}"/>
    <cellStyle name="Feeder Field 8 12 2" xfId="17744" xr:uid="{00000000-0005-0000-0000-000006300000}"/>
    <cellStyle name="Feeder Field 8 12 2 2" xfId="17745" xr:uid="{00000000-0005-0000-0000-000007300000}"/>
    <cellStyle name="Feeder Field 8 12 2 3" xfId="17746" xr:uid="{00000000-0005-0000-0000-000008300000}"/>
    <cellStyle name="Feeder Field 8 12 2 4" xfId="17747" xr:uid="{00000000-0005-0000-0000-000009300000}"/>
    <cellStyle name="Feeder Field 8 12 3" xfId="17748" xr:uid="{00000000-0005-0000-0000-00000A300000}"/>
    <cellStyle name="Feeder Field 8 12 4" xfId="17749" xr:uid="{00000000-0005-0000-0000-00000B300000}"/>
    <cellStyle name="Feeder Field 8 13" xfId="1877" xr:uid="{00000000-0005-0000-0000-00000C300000}"/>
    <cellStyle name="Feeder Field 8 13 2" xfId="17750" xr:uid="{00000000-0005-0000-0000-00000D300000}"/>
    <cellStyle name="Feeder Field 8 13 2 2" xfId="17751" xr:uid="{00000000-0005-0000-0000-00000E300000}"/>
    <cellStyle name="Feeder Field 8 13 2 3" xfId="17752" xr:uid="{00000000-0005-0000-0000-00000F300000}"/>
    <cellStyle name="Feeder Field 8 13 2 4" xfId="17753" xr:uid="{00000000-0005-0000-0000-000010300000}"/>
    <cellStyle name="Feeder Field 8 13 3" xfId="17754" xr:uid="{00000000-0005-0000-0000-000011300000}"/>
    <cellStyle name="Feeder Field 8 13 4" xfId="17755" xr:uid="{00000000-0005-0000-0000-000012300000}"/>
    <cellStyle name="Feeder Field 8 14" xfId="1878" xr:uid="{00000000-0005-0000-0000-000013300000}"/>
    <cellStyle name="Feeder Field 8 14 2" xfId="17756" xr:uid="{00000000-0005-0000-0000-000014300000}"/>
    <cellStyle name="Feeder Field 8 14 2 2" xfId="17757" xr:uid="{00000000-0005-0000-0000-000015300000}"/>
    <cellStyle name="Feeder Field 8 14 2 3" xfId="17758" xr:uid="{00000000-0005-0000-0000-000016300000}"/>
    <cellStyle name="Feeder Field 8 14 2 4" xfId="17759" xr:uid="{00000000-0005-0000-0000-000017300000}"/>
    <cellStyle name="Feeder Field 8 14 3" xfId="17760" xr:uid="{00000000-0005-0000-0000-000018300000}"/>
    <cellStyle name="Feeder Field 8 14 4" xfId="17761" xr:uid="{00000000-0005-0000-0000-000019300000}"/>
    <cellStyle name="Feeder Field 8 15" xfId="1879" xr:uid="{00000000-0005-0000-0000-00001A300000}"/>
    <cellStyle name="Feeder Field 8 15 2" xfId="17762" xr:uid="{00000000-0005-0000-0000-00001B300000}"/>
    <cellStyle name="Feeder Field 8 15 2 2" xfId="17763" xr:uid="{00000000-0005-0000-0000-00001C300000}"/>
    <cellStyle name="Feeder Field 8 15 2 3" xfId="17764" xr:uid="{00000000-0005-0000-0000-00001D300000}"/>
    <cellStyle name="Feeder Field 8 15 2 4" xfId="17765" xr:uid="{00000000-0005-0000-0000-00001E300000}"/>
    <cellStyle name="Feeder Field 8 15 3" xfId="17766" xr:uid="{00000000-0005-0000-0000-00001F300000}"/>
    <cellStyle name="Feeder Field 8 15 4" xfId="17767" xr:uid="{00000000-0005-0000-0000-000020300000}"/>
    <cellStyle name="Feeder Field 8 16" xfId="1880" xr:uid="{00000000-0005-0000-0000-000021300000}"/>
    <cellStyle name="Feeder Field 8 16 2" xfId="17768" xr:uid="{00000000-0005-0000-0000-000022300000}"/>
    <cellStyle name="Feeder Field 8 16 2 2" xfId="17769" xr:uid="{00000000-0005-0000-0000-000023300000}"/>
    <cellStyle name="Feeder Field 8 16 2 3" xfId="17770" xr:uid="{00000000-0005-0000-0000-000024300000}"/>
    <cellStyle name="Feeder Field 8 16 2 4" xfId="17771" xr:uid="{00000000-0005-0000-0000-000025300000}"/>
    <cellStyle name="Feeder Field 8 16 3" xfId="17772" xr:uid="{00000000-0005-0000-0000-000026300000}"/>
    <cellStyle name="Feeder Field 8 16 4" xfId="17773" xr:uid="{00000000-0005-0000-0000-000027300000}"/>
    <cellStyle name="Feeder Field 8 17" xfId="1881" xr:uid="{00000000-0005-0000-0000-000028300000}"/>
    <cellStyle name="Feeder Field 8 17 2" xfId="17774" xr:uid="{00000000-0005-0000-0000-000029300000}"/>
    <cellStyle name="Feeder Field 8 17 2 2" xfId="17775" xr:uid="{00000000-0005-0000-0000-00002A300000}"/>
    <cellStyle name="Feeder Field 8 17 2 3" xfId="17776" xr:uid="{00000000-0005-0000-0000-00002B300000}"/>
    <cellStyle name="Feeder Field 8 17 2 4" xfId="17777" xr:uid="{00000000-0005-0000-0000-00002C300000}"/>
    <cellStyle name="Feeder Field 8 17 3" xfId="17778" xr:uid="{00000000-0005-0000-0000-00002D300000}"/>
    <cellStyle name="Feeder Field 8 17 4" xfId="17779" xr:uid="{00000000-0005-0000-0000-00002E300000}"/>
    <cellStyle name="Feeder Field 8 18" xfId="1882" xr:uid="{00000000-0005-0000-0000-00002F300000}"/>
    <cellStyle name="Feeder Field 8 18 2" xfId="17780" xr:uid="{00000000-0005-0000-0000-000030300000}"/>
    <cellStyle name="Feeder Field 8 18 2 2" xfId="17781" xr:uid="{00000000-0005-0000-0000-000031300000}"/>
    <cellStyle name="Feeder Field 8 18 2 3" xfId="17782" xr:uid="{00000000-0005-0000-0000-000032300000}"/>
    <cellStyle name="Feeder Field 8 18 2 4" xfId="17783" xr:uid="{00000000-0005-0000-0000-000033300000}"/>
    <cellStyle name="Feeder Field 8 18 3" xfId="17784" xr:uid="{00000000-0005-0000-0000-000034300000}"/>
    <cellStyle name="Feeder Field 8 18 4" xfId="17785" xr:uid="{00000000-0005-0000-0000-000035300000}"/>
    <cellStyle name="Feeder Field 8 19" xfId="1883" xr:uid="{00000000-0005-0000-0000-000036300000}"/>
    <cellStyle name="Feeder Field 8 19 2" xfId="17786" xr:uid="{00000000-0005-0000-0000-000037300000}"/>
    <cellStyle name="Feeder Field 8 19 2 2" xfId="17787" xr:uid="{00000000-0005-0000-0000-000038300000}"/>
    <cellStyle name="Feeder Field 8 19 2 3" xfId="17788" xr:uid="{00000000-0005-0000-0000-000039300000}"/>
    <cellStyle name="Feeder Field 8 19 2 4" xfId="17789" xr:uid="{00000000-0005-0000-0000-00003A300000}"/>
    <cellStyle name="Feeder Field 8 19 3" xfId="17790" xr:uid="{00000000-0005-0000-0000-00003B300000}"/>
    <cellStyle name="Feeder Field 8 19 4" xfId="17791" xr:uid="{00000000-0005-0000-0000-00003C300000}"/>
    <cellStyle name="Feeder Field 8 2" xfId="1884" xr:uid="{00000000-0005-0000-0000-00003D300000}"/>
    <cellStyle name="Feeder Field 8 2 2" xfId="17792" xr:uid="{00000000-0005-0000-0000-00003E300000}"/>
    <cellStyle name="Feeder Field 8 2 2 2" xfId="17793" xr:uid="{00000000-0005-0000-0000-00003F300000}"/>
    <cellStyle name="Feeder Field 8 2 2 3" xfId="17794" xr:uid="{00000000-0005-0000-0000-000040300000}"/>
    <cellStyle name="Feeder Field 8 2 2 4" xfId="17795" xr:uid="{00000000-0005-0000-0000-000041300000}"/>
    <cellStyle name="Feeder Field 8 2 3" xfId="17796" xr:uid="{00000000-0005-0000-0000-000042300000}"/>
    <cellStyle name="Feeder Field 8 2 4" xfId="17797" xr:uid="{00000000-0005-0000-0000-000043300000}"/>
    <cellStyle name="Feeder Field 8 20" xfId="1885" xr:uid="{00000000-0005-0000-0000-000044300000}"/>
    <cellStyle name="Feeder Field 8 20 2" xfId="17798" xr:uid="{00000000-0005-0000-0000-000045300000}"/>
    <cellStyle name="Feeder Field 8 20 2 2" xfId="17799" xr:uid="{00000000-0005-0000-0000-000046300000}"/>
    <cellStyle name="Feeder Field 8 20 2 3" xfId="17800" xr:uid="{00000000-0005-0000-0000-000047300000}"/>
    <cellStyle name="Feeder Field 8 20 2 4" xfId="17801" xr:uid="{00000000-0005-0000-0000-000048300000}"/>
    <cellStyle name="Feeder Field 8 20 3" xfId="17802" xr:uid="{00000000-0005-0000-0000-000049300000}"/>
    <cellStyle name="Feeder Field 8 20 4" xfId="17803" xr:uid="{00000000-0005-0000-0000-00004A300000}"/>
    <cellStyle name="Feeder Field 8 21" xfId="1886" xr:uid="{00000000-0005-0000-0000-00004B300000}"/>
    <cellStyle name="Feeder Field 8 21 2" xfId="17804" xr:uid="{00000000-0005-0000-0000-00004C300000}"/>
    <cellStyle name="Feeder Field 8 21 2 2" xfId="17805" xr:uid="{00000000-0005-0000-0000-00004D300000}"/>
    <cellStyle name="Feeder Field 8 21 2 3" xfId="17806" xr:uid="{00000000-0005-0000-0000-00004E300000}"/>
    <cellStyle name="Feeder Field 8 21 2 4" xfId="17807" xr:uid="{00000000-0005-0000-0000-00004F300000}"/>
    <cellStyle name="Feeder Field 8 21 3" xfId="17808" xr:uid="{00000000-0005-0000-0000-000050300000}"/>
    <cellStyle name="Feeder Field 8 21 4" xfId="17809" xr:uid="{00000000-0005-0000-0000-000051300000}"/>
    <cellStyle name="Feeder Field 8 22" xfId="1887" xr:uid="{00000000-0005-0000-0000-000052300000}"/>
    <cellStyle name="Feeder Field 8 22 2" xfId="17810" xr:uid="{00000000-0005-0000-0000-000053300000}"/>
    <cellStyle name="Feeder Field 8 22 2 2" xfId="17811" xr:uid="{00000000-0005-0000-0000-000054300000}"/>
    <cellStyle name="Feeder Field 8 22 2 3" xfId="17812" xr:uid="{00000000-0005-0000-0000-000055300000}"/>
    <cellStyle name="Feeder Field 8 22 2 4" xfId="17813" xr:uid="{00000000-0005-0000-0000-000056300000}"/>
    <cellStyle name="Feeder Field 8 22 3" xfId="17814" xr:uid="{00000000-0005-0000-0000-000057300000}"/>
    <cellStyle name="Feeder Field 8 22 4" xfId="17815" xr:uid="{00000000-0005-0000-0000-000058300000}"/>
    <cellStyle name="Feeder Field 8 23" xfId="1888" xr:uid="{00000000-0005-0000-0000-000059300000}"/>
    <cellStyle name="Feeder Field 8 23 2" xfId="17816" xr:uid="{00000000-0005-0000-0000-00005A300000}"/>
    <cellStyle name="Feeder Field 8 23 2 2" xfId="17817" xr:uid="{00000000-0005-0000-0000-00005B300000}"/>
    <cellStyle name="Feeder Field 8 23 2 3" xfId="17818" xr:uid="{00000000-0005-0000-0000-00005C300000}"/>
    <cellStyle name="Feeder Field 8 23 2 4" xfId="17819" xr:uid="{00000000-0005-0000-0000-00005D300000}"/>
    <cellStyle name="Feeder Field 8 23 3" xfId="17820" xr:uid="{00000000-0005-0000-0000-00005E300000}"/>
    <cellStyle name="Feeder Field 8 23 4" xfId="17821" xr:uid="{00000000-0005-0000-0000-00005F300000}"/>
    <cellStyle name="Feeder Field 8 24" xfId="1889" xr:uid="{00000000-0005-0000-0000-000060300000}"/>
    <cellStyle name="Feeder Field 8 24 2" xfId="17822" xr:uid="{00000000-0005-0000-0000-000061300000}"/>
    <cellStyle name="Feeder Field 8 24 2 2" xfId="17823" xr:uid="{00000000-0005-0000-0000-000062300000}"/>
    <cellStyle name="Feeder Field 8 24 2 3" xfId="17824" xr:uid="{00000000-0005-0000-0000-000063300000}"/>
    <cellStyle name="Feeder Field 8 24 2 4" xfId="17825" xr:uid="{00000000-0005-0000-0000-000064300000}"/>
    <cellStyle name="Feeder Field 8 24 3" xfId="17826" xr:uid="{00000000-0005-0000-0000-000065300000}"/>
    <cellStyle name="Feeder Field 8 24 4" xfId="17827" xr:uid="{00000000-0005-0000-0000-000066300000}"/>
    <cellStyle name="Feeder Field 8 25" xfId="1890" xr:uid="{00000000-0005-0000-0000-000067300000}"/>
    <cellStyle name="Feeder Field 8 25 2" xfId="17828" xr:uid="{00000000-0005-0000-0000-000068300000}"/>
    <cellStyle name="Feeder Field 8 25 2 2" xfId="17829" xr:uid="{00000000-0005-0000-0000-000069300000}"/>
    <cellStyle name="Feeder Field 8 25 2 3" xfId="17830" xr:uid="{00000000-0005-0000-0000-00006A300000}"/>
    <cellStyle name="Feeder Field 8 25 2 4" xfId="17831" xr:uid="{00000000-0005-0000-0000-00006B300000}"/>
    <cellStyle name="Feeder Field 8 25 3" xfId="17832" xr:uid="{00000000-0005-0000-0000-00006C300000}"/>
    <cellStyle name="Feeder Field 8 25 4" xfId="17833" xr:uid="{00000000-0005-0000-0000-00006D300000}"/>
    <cellStyle name="Feeder Field 8 26" xfId="1891" xr:uid="{00000000-0005-0000-0000-00006E300000}"/>
    <cellStyle name="Feeder Field 8 26 2" xfId="17834" xr:uid="{00000000-0005-0000-0000-00006F300000}"/>
    <cellStyle name="Feeder Field 8 26 2 2" xfId="17835" xr:uid="{00000000-0005-0000-0000-000070300000}"/>
    <cellStyle name="Feeder Field 8 26 2 3" xfId="17836" xr:uid="{00000000-0005-0000-0000-000071300000}"/>
    <cellStyle name="Feeder Field 8 26 2 4" xfId="17837" xr:uid="{00000000-0005-0000-0000-000072300000}"/>
    <cellStyle name="Feeder Field 8 26 3" xfId="17838" xr:uid="{00000000-0005-0000-0000-000073300000}"/>
    <cellStyle name="Feeder Field 8 26 4" xfId="17839" xr:uid="{00000000-0005-0000-0000-000074300000}"/>
    <cellStyle name="Feeder Field 8 27" xfId="1892" xr:uid="{00000000-0005-0000-0000-000075300000}"/>
    <cellStyle name="Feeder Field 8 27 2" xfId="17840" xr:uid="{00000000-0005-0000-0000-000076300000}"/>
    <cellStyle name="Feeder Field 8 27 2 2" xfId="17841" xr:uid="{00000000-0005-0000-0000-000077300000}"/>
    <cellStyle name="Feeder Field 8 27 2 3" xfId="17842" xr:uid="{00000000-0005-0000-0000-000078300000}"/>
    <cellStyle name="Feeder Field 8 27 2 4" xfId="17843" xr:uid="{00000000-0005-0000-0000-000079300000}"/>
    <cellStyle name="Feeder Field 8 27 3" xfId="17844" xr:uid="{00000000-0005-0000-0000-00007A300000}"/>
    <cellStyle name="Feeder Field 8 27 4" xfId="17845" xr:uid="{00000000-0005-0000-0000-00007B300000}"/>
    <cellStyle name="Feeder Field 8 28" xfId="1893" xr:uid="{00000000-0005-0000-0000-00007C300000}"/>
    <cellStyle name="Feeder Field 8 28 2" xfId="17846" xr:uid="{00000000-0005-0000-0000-00007D300000}"/>
    <cellStyle name="Feeder Field 8 28 2 2" xfId="17847" xr:uid="{00000000-0005-0000-0000-00007E300000}"/>
    <cellStyle name="Feeder Field 8 28 2 3" xfId="17848" xr:uid="{00000000-0005-0000-0000-00007F300000}"/>
    <cellStyle name="Feeder Field 8 28 2 4" xfId="17849" xr:uid="{00000000-0005-0000-0000-000080300000}"/>
    <cellStyle name="Feeder Field 8 28 3" xfId="17850" xr:uid="{00000000-0005-0000-0000-000081300000}"/>
    <cellStyle name="Feeder Field 8 28 4" xfId="17851" xr:uid="{00000000-0005-0000-0000-000082300000}"/>
    <cellStyle name="Feeder Field 8 29" xfId="1894" xr:uid="{00000000-0005-0000-0000-000083300000}"/>
    <cellStyle name="Feeder Field 8 29 2" xfId="17852" xr:uid="{00000000-0005-0000-0000-000084300000}"/>
    <cellStyle name="Feeder Field 8 29 2 2" xfId="17853" xr:uid="{00000000-0005-0000-0000-000085300000}"/>
    <cellStyle name="Feeder Field 8 29 2 3" xfId="17854" xr:uid="{00000000-0005-0000-0000-000086300000}"/>
    <cellStyle name="Feeder Field 8 29 2 4" xfId="17855" xr:uid="{00000000-0005-0000-0000-000087300000}"/>
    <cellStyle name="Feeder Field 8 29 3" xfId="17856" xr:uid="{00000000-0005-0000-0000-000088300000}"/>
    <cellStyle name="Feeder Field 8 29 4" xfId="17857" xr:uid="{00000000-0005-0000-0000-000089300000}"/>
    <cellStyle name="Feeder Field 8 3" xfId="1895" xr:uid="{00000000-0005-0000-0000-00008A300000}"/>
    <cellStyle name="Feeder Field 8 3 2" xfId="17858" xr:uid="{00000000-0005-0000-0000-00008B300000}"/>
    <cellStyle name="Feeder Field 8 3 2 2" xfId="17859" xr:uid="{00000000-0005-0000-0000-00008C300000}"/>
    <cellStyle name="Feeder Field 8 3 2 3" xfId="17860" xr:uid="{00000000-0005-0000-0000-00008D300000}"/>
    <cellStyle name="Feeder Field 8 3 2 4" xfId="17861" xr:uid="{00000000-0005-0000-0000-00008E300000}"/>
    <cellStyle name="Feeder Field 8 3 3" xfId="17862" xr:uid="{00000000-0005-0000-0000-00008F300000}"/>
    <cellStyle name="Feeder Field 8 3 4" xfId="17863" xr:uid="{00000000-0005-0000-0000-000090300000}"/>
    <cellStyle name="Feeder Field 8 30" xfId="1896" xr:uid="{00000000-0005-0000-0000-000091300000}"/>
    <cellStyle name="Feeder Field 8 30 2" xfId="17864" xr:uid="{00000000-0005-0000-0000-000092300000}"/>
    <cellStyle name="Feeder Field 8 30 2 2" xfId="17865" xr:uid="{00000000-0005-0000-0000-000093300000}"/>
    <cellStyle name="Feeder Field 8 30 2 3" xfId="17866" xr:uid="{00000000-0005-0000-0000-000094300000}"/>
    <cellStyle name="Feeder Field 8 30 2 4" xfId="17867" xr:uid="{00000000-0005-0000-0000-000095300000}"/>
    <cellStyle name="Feeder Field 8 30 3" xfId="17868" xr:uid="{00000000-0005-0000-0000-000096300000}"/>
    <cellStyle name="Feeder Field 8 30 4" xfId="17869" xr:uid="{00000000-0005-0000-0000-000097300000}"/>
    <cellStyle name="Feeder Field 8 31" xfId="1897" xr:uid="{00000000-0005-0000-0000-000098300000}"/>
    <cellStyle name="Feeder Field 8 31 2" xfId="17870" xr:uid="{00000000-0005-0000-0000-000099300000}"/>
    <cellStyle name="Feeder Field 8 31 2 2" xfId="17871" xr:uid="{00000000-0005-0000-0000-00009A300000}"/>
    <cellStyle name="Feeder Field 8 31 2 3" xfId="17872" xr:uid="{00000000-0005-0000-0000-00009B300000}"/>
    <cellStyle name="Feeder Field 8 31 2 4" xfId="17873" xr:uid="{00000000-0005-0000-0000-00009C300000}"/>
    <cellStyle name="Feeder Field 8 31 3" xfId="17874" xr:uid="{00000000-0005-0000-0000-00009D300000}"/>
    <cellStyle name="Feeder Field 8 31 4" xfId="17875" xr:uid="{00000000-0005-0000-0000-00009E300000}"/>
    <cellStyle name="Feeder Field 8 32" xfId="1898" xr:uid="{00000000-0005-0000-0000-00009F300000}"/>
    <cellStyle name="Feeder Field 8 32 2" xfId="17876" xr:uid="{00000000-0005-0000-0000-0000A0300000}"/>
    <cellStyle name="Feeder Field 8 32 2 2" xfId="17877" xr:uid="{00000000-0005-0000-0000-0000A1300000}"/>
    <cellStyle name="Feeder Field 8 32 2 3" xfId="17878" xr:uid="{00000000-0005-0000-0000-0000A2300000}"/>
    <cellStyle name="Feeder Field 8 32 2 4" xfId="17879" xr:uid="{00000000-0005-0000-0000-0000A3300000}"/>
    <cellStyle name="Feeder Field 8 32 3" xfId="17880" xr:uid="{00000000-0005-0000-0000-0000A4300000}"/>
    <cellStyle name="Feeder Field 8 32 4" xfId="17881" xr:uid="{00000000-0005-0000-0000-0000A5300000}"/>
    <cellStyle name="Feeder Field 8 33" xfId="1899" xr:uid="{00000000-0005-0000-0000-0000A6300000}"/>
    <cellStyle name="Feeder Field 8 33 2" xfId="17882" xr:uid="{00000000-0005-0000-0000-0000A7300000}"/>
    <cellStyle name="Feeder Field 8 33 2 2" xfId="17883" xr:uid="{00000000-0005-0000-0000-0000A8300000}"/>
    <cellStyle name="Feeder Field 8 33 2 3" xfId="17884" xr:uid="{00000000-0005-0000-0000-0000A9300000}"/>
    <cellStyle name="Feeder Field 8 33 2 4" xfId="17885" xr:uid="{00000000-0005-0000-0000-0000AA300000}"/>
    <cellStyle name="Feeder Field 8 33 3" xfId="17886" xr:uid="{00000000-0005-0000-0000-0000AB300000}"/>
    <cellStyle name="Feeder Field 8 33 4" xfId="17887" xr:uid="{00000000-0005-0000-0000-0000AC300000}"/>
    <cellStyle name="Feeder Field 8 34" xfId="1900" xr:uid="{00000000-0005-0000-0000-0000AD300000}"/>
    <cellStyle name="Feeder Field 8 34 2" xfId="17888" xr:uid="{00000000-0005-0000-0000-0000AE300000}"/>
    <cellStyle name="Feeder Field 8 34 2 2" xfId="17889" xr:uid="{00000000-0005-0000-0000-0000AF300000}"/>
    <cellStyle name="Feeder Field 8 34 2 3" xfId="17890" xr:uid="{00000000-0005-0000-0000-0000B0300000}"/>
    <cellStyle name="Feeder Field 8 34 2 4" xfId="17891" xr:uid="{00000000-0005-0000-0000-0000B1300000}"/>
    <cellStyle name="Feeder Field 8 34 3" xfId="17892" xr:uid="{00000000-0005-0000-0000-0000B2300000}"/>
    <cellStyle name="Feeder Field 8 34 4" xfId="17893" xr:uid="{00000000-0005-0000-0000-0000B3300000}"/>
    <cellStyle name="Feeder Field 8 35" xfId="1901" xr:uid="{00000000-0005-0000-0000-0000B4300000}"/>
    <cellStyle name="Feeder Field 8 35 2" xfId="17894" xr:uid="{00000000-0005-0000-0000-0000B5300000}"/>
    <cellStyle name="Feeder Field 8 35 2 2" xfId="17895" xr:uid="{00000000-0005-0000-0000-0000B6300000}"/>
    <cellStyle name="Feeder Field 8 35 2 3" xfId="17896" xr:uid="{00000000-0005-0000-0000-0000B7300000}"/>
    <cellStyle name="Feeder Field 8 35 2 4" xfId="17897" xr:uid="{00000000-0005-0000-0000-0000B8300000}"/>
    <cellStyle name="Feeder Field 8 35 3" xfId="17898" xr:uid="{00000000-0005-0000-0000-0000B9300000}"/>
    <cellStyle name="Feeder Field 8 35 4" xfId="17899" xr:uid="{00000000-0005-0000-0000-0000BA300000}"/>
    <cellStyle name="Feeder Field 8 36" xfId="1902" xr:uid="{00000000-0005-0000-0000-0000BB300000}"/>
    <cellStyle name="Feeder Field 8 36 2" xfId="17900" xr:uid="{00000000-0005-0000-0000-0000BC300000}"/>
    <cellStyle name="Feeder Field 8 36 2 2" xfId="17901" xr:uid="{00000000-0005-0000-0000-0000BD300000}"/>
    <cellStyle name="Feeder Field 8 36 2 3" xfId="17902" xr:uid="{00000000-0005-0000-0000-0000BE300000}"/>
    <cellStyle name="Feeder Field 8 36 2 4" xfId="17903" xr:uid="{00000000-0005-0000-0000-0000BF300000}"/>
    <cellStyle name="Feeder Field 8 36 3" xfId="17904" xr:uid="{00000000-0005-0000-0000-0000C0300000}"/>
    <cellStyle name="Feeder Field 8 36 4" xfId="17905" xr:uid="{00000000-0005-0000-0000-0000C1300000}"/>
    <cellStyle name="Feeder Field 8 37" xfId="1903" xr:uid="{00000000-0005-0000-0000-0000C2300000}"/>
    <cellStyle name="Feeder Field 8 37 2" xfId="17906" xr:uid="{00000000-0005-0000-0000-0000C3300000}"/>
    <cellStyle name="Feeder Field 8 37 2 2" xfId="17907" xr:uid="{00000000-0005-0000-0000-0000C4300000}"/>
    <cellStyle name="Feeder Field 8 37 2 3" xfId="17908" xr:uid="{00000000-0005-0000-0000-0000C5300000}"/>
    <cellStyle name="Feeder Field 8 37 2 4" xfId="17909" xr:uid="{00000000-0005-0000-0000-0000C6300000}"/>
    <cellStyle name="Feeder Field 8 37 3" xfId="17910" xr:uid="{00000000-0005-0000-0000-0000C7300000}"/>
    <cellStyle name="Feeder Field 8 37 4" xfId="17911" xr:uid="{00000000-0005-0000-0000-0000C8300000}"/>
    <cellStyle name="Feeder Field 8 38" xfId="1904" xr:uid="{00000000-0005-0000-0000-0000C9300000}"/>
    <cellStyle name="Feeder Field 8 38 2" xfId="17912" xr:uid="{00000000-0005-0000-0000-0000CA300000}"/>
    <cellStyle name="Feeder Field 8 38 2 2" xfId="17913" xr:uid="{00000000-0005-0000-0000-0000CB300000}"/>
    <cellStyle name="Feeder Field 8 38 2 3" xfId="17914" xr:uid="{00000000-0005-0000-0000-0000CC300000}"/>
    <cellStyle name="Feeder Field 8 38 2 4" xfId="17915" xr:uid="{00000000-0005-0000-0000-0000CD300000}"/>
    <cellStyle name="Feeder Field 8 38 3" xfId="17916" xr:uid="{00000000-0005-0000-0000-0000CE300000}"/>
    <cellStyle name="Feeder Field 8 38 4" xfId="17917" xr:uid="{00000000-0005-0000-0000-0000CF300000}"/>
    <cellStyle name="Feeder Field 8 39" xfId="1905" xr:uid="{00000000-0005-0000-0000-0000D0300000}"/>
    <cellStyle name="Feeder Field 8 39 2" xfId="17918" xr:uid="{00000000-0005-0000-0000-0000D1300000}"/>
    <cellStyle name="Feeder Field 8 39 2 2" xfId="17919" xr:uid="{00000000-0005-0000-0000-0000D2300000}"/>
    <cellStyle name="Feeder Field 8 39 2 3" xfId="17920" xr:uid="{00000000-0005-0000-0000-0000D3300000}"/>
    <cellStyle name="Feeder Field 8 39 2 4" xfId="17921" xr:uid="{00000000-0005-0000-0000-0000D4300000}"/>
    <cellStyle name="Feeder Field 8 39 3" xfId="17922" xr:uid="{00000000-0005-0000-0000-0000D5300000}"/>
    <cellStyle name="Feeder Field 8 39 4" xfId="17923" xr:uid="{00000000-0005-0000-0000-0000D6300000}"/>
    <cellStyle name="Feeder Field 8 4" xfId="1906" xr:uid="{00000000-0005-0000-0000-0000D7300000}"/>
    <cellStyle name="Feeder Field 8 4 2" xfId="17924" xr:uid="{00000000-0005-0000-0000-0000D8300000}"/>
    <cellStyle name="Feeder Field 8 4 2 2" xfId="17925" xr:uid="{00000000-0005-0000-0000-0000D9300000}"/>
    <cellStyle name="Feeder Field 8 4 2 3" xfId="17926" xr:uid="{00000000-0005-0000-0000-0000DA300000}"/>
    <cellStyle name="Feeder Field 8 4 2 4" xfId="17927" xr:uid="{00000000-0005-0000-0000-0000DB300000}"/>
    <cellStyle name="Feeder Field 8 4 3" xfId="17928" xr:uid="{00000000-0005-0000-0000-0000DC300000}"/>
    <cellStyle name="Feeder Field 8 4 4" xfId="17929" xr:uid="{00000000-0005-0000-0000-0000DD300000}"/>
    <cellStyle name="Feeder Field 8 40" xfId="1907" xr:uid="{00000000-0005-0000-0000-0000DE300000}"/>
    <cellStyle name="Feeder Field 8 40 2" xfId="17930" xr:uid="{00000000-0005-0000-0000-0000DF300000}"/>
    <cellStyle name="Feeder Field 8 40 2 2" xfId="17931" xr:uid="{00000000-0005-0000-0000-0000E0300000}"/>
    <cellStyle name="Feeder Field 8 40 2 3" xfId="17932" xr:uid="{00000000-0005-0000-0000-0000E1300000}"/>
    <cellStyle name="Feeder Field 8 40 2 4" xfId="17933" xr:uid="{00000000-0005-0000-0000-0000E2300000}"/>
    <cellStyle name="Feeder Field 8 40 3" xfId="17934" xr:uid="{00000000-0005-0000-0000-0000E3300000}"/>
    <cellStyle name="Feeder Field 8 40 4" xfId="17935" xr:uid="{00000000-0005-0000-0000-0000E4300000}"/>
    <cellStyle name="Feeder Field 8 41" xfId="1908" xr:uid="{00000000-0005-0000-0000-0000E5300000}"/>
    <cellStyle name="Feeder Field 8 41 2" xfId="17936" xr:uid="{00000000-0005-0000-0000-0000E6300000}"/>
    <cellStyle name="Feeder Field 8 41 2 2" xfId="17937" xr:uid="{00000000-0005-0000-0000-0000E7300000}"/>
    <cellStyle name="Feeder Field 8 41 2 3" xfId="17938" xr:uid="{00000000-0005-0000-0000-0000E8300000}"/>
    <cellStyle name="Feeder Field 8 41 2 4" xfId="17939" xr:uid="{00000000-0005-0000-0000-0000E9300000}"/>
    <cellStyle name="Feeder Field 8 41 3" xfId="17940" xr:uid="{00000000-0005-0000-0000-0000EA300000}"/>
    <cellStyle name="Feeder Field 8 41 4" xfId="17941" xr:uid="{00000000-0005-0000-0000-0000EB300000}"/>
    <cellStyle name="Feeder Field 8 42" xfId="1909" xr:uid="{00000000-0005-0000-0000-0000EC300000}"/>
    <cellStyle name="Feeder Field 8 42 2" xfId="17942" xr:uid="{00000000-0005-0000-0000-0000ED300000}"/>
    <cellStyle name="Feeder Field 8 42 2 2" xfId="17943" xr:uid="{00000000-0005-0000-0000-0000EE300000}"/>
    <cellStyle name="Feeder Field 8 42 2 3" xfId="17944" xr:uid="{00000000-0005-0000-0000-0000EF300000}"/>
    <cellStyle name="Feeder Field 8 42 2 4" xfId="17945" xr:uid="{00000000-0005-0000-0000-0000F0300000}"/>
    <cellStyle name="Feeder Field 8 42 3" xfId="17946" xr:uid="{00000000-0005-0000-0000-0000F1300000}"/>
    <cellStyle name="Feeder Field 8 42 4" xfId="17947" xr:uid="{00000000-0005-0000-0000-0000F2300000}"/>
    <cellStyle name="Feeder Field 8 43" xfId="1910" xr:uid="{00000000-0005-0000-0000-0000F3300000}"/>
    <cellStyle name="Feeder Field 8 43 2" xfId="17948" xr:uid="{00000000-0005-0000-0000-0000F4300000}"/>
    <cellStyle name="Feeder Field 8 43 2 2" xfId="17949" xr:uid="{00000000-0005-0000-0000-0000F5300000}"/>
    <cellStyle name="Feeder Field 8 43 2 3" xfId="17950" xr:uid="{00000000-0005-0000-0000-0000F6300000}"/>
    <cellStyle name="Feeder Field 8 43 2 4" xfId="17951" xr:uid="{00000000-0005-0000-0000-0000F7300000}"/>
    <cellStyle name="Feeder Field 8 43 3" xfId="17952" xr:uid="{00000000-0005-0000-0000-0000F8300000}"/>
    <cellStyle name="Feeder Field 8 43 4" xfId="17953" xr:uid="{00000000-0005-0000-0000-0000F9300000}"/>
    <cellStyle name="Feeder Field 8 44" xfId="1911" xr:uid="{00000000-0005-0000-0000-0000FA300000}"/>
    <cellStyle name="Feeder Field 8 44 2" xfId="17954" xr:uid="{00000000-0005-0000-0000-0000FB300000}"/>
    <cellStyle name="Feeder Field 8 44 2 2" xfId="17955" xr:uid="{00000000-0005-0000-0000-0000FC300000}"/>
    <cellStyle name="Feeder Field 8 44 2 3" xfId="17956" xr:uid="{00000000-0005-0000-0000-0000FD300000}"/>
    <cellStyle name="Feeder Field 8 44 2 4" xfId="17957" xr:uid="{00000000-0005-0000-0000-0000FE300000}"/>
    <cellStyle name="Feeder Field 8 44 3" xfId="17958" xr:uid="{00000000-0005-0000-0000-0000FF300000}"/>
    <cellStyle name="Feeder Field 8 44 4" xfId="17959" xr:uid="{00000000-0005-0000-0000-000000310000}"/>
    <cellStyle name="Feeder Field 8 45" xfId="17960" xr:uid="{00000000-0005-0000-0000-000001310000}"/>
    <cellStyle name="Feeder Field 8 45 2" xfId="17961" xr:uid="{00000000-0005-0000-0000-000002310000}"/>
    <cellStyle name="Feeder Field 8 45 3" xfId="17962" xr:uid="{00000000-0005-0000-0000-000003310000}"/>
    <cellStyle name="Feeder Field 8 45 4" xfId="17963" xr:uid="{00000000-0005-0000-0000-000004310000}"/>
    <cellStyle name="Feeder Field 8 46" xfId="17964" xr:uid="{00000000-0005-0000-0000-000005310000}"/>
    <cellStyle name="Feeder Field 8 46 2" xfId="17965" xr:uid="{00000000-0005-0000-0000-000006310000}"/>
    <cellStyle name="Feeder Field 8 46 3" xfId="17966" xr:uid="{00000000-0005-0000-0000-000007310000}"/>
    <cellStyle name="Feeder Field 8 46 4" xfId="17967" xr:uid="{00000000-0005-0000-0000-000008310000}"/>
    <cellStyle name="Feeder Field 8 47" xfId="17968" xr:uid="{00000000-0005-0000-0000-000009310000}"/>
    <cellStyle name="Feeder Field 8 48" xfId="17969" xr:uid="{00000000-0005-0000-0000-00000A310000}"/>
    <cellStyle name="Feeder Field 8 5" xfId="1912" xr:uid="{00000000-0005-0000-0000-00000B310000}"/>
    <cellStyle name="Feeder Field 8 5 2" xfId="17970" xr:uid="{00000000-0005-0000-0000-00000C310000}"/>
    <cellStyle name="Feeder Field 8 5 2 2" xfId="17971" xr:uid="{00000000-0005-0000-0000-00000D310000}"/>
    <cellStyle name="Feeder Field 8 5 2 3" xfId="17972" xr:uid="{00000000-0005-0000-0000-00000E310000}"/>
    <cellStyle name="Feeder Field 8 5 2 4" xfId="17973" xr:uid="{00000000-0005-0000-0000-00000F310000}"/>
    <cellStyle name="Feeder Field 8 5 3" xfId="17974" xr:uid="{00000000-0005-0000-0000-000010310000}"/>
    <cellStyle name="Feeder Field 8 5 4" xfId="17975" xr:uid="{00000000-0005-0000-0000-000011310000}"/>
    <cellStyle name="Feeder Field 8 6" xfId="1913" xr:uid="{00000000-0005-0000-0000-000012310000}"/>
    <cellStyle name="Feeder Field 8 6 2" xfId="17976" xr:uid="{00000000-0005-0000-0000-000013310000}"/>
    <cellStyle name="Feeder Field 8 6 2 2" xfId="17977" xr:uid="{00000000-0005-0000-0000-000014310000}"/>
    <cellStyle name="Feeder Field 8 6 2 3" xfId="17978" xr:uid="{00000000-0005-0000-0000-000015310000}"/>
    <cellStyle name="Feeder Field 8 6 2 4" xfId="17979" xr:uid="{00000000-0005-0000-0000-000016310000}"/>
    <cellStyle name="Feeder Field 8 6 3" xfId="17980" xr:uid="{00000000-0005-0000-0000-000017310000}"/>
    <cellStyle name="Feeder Field 8 6 4" xfId="17981" xr:uid="{00000000-0005-0000-0000-000018310000}"/>
    <cellStyle name="Feeder Field 8 7" xfId="1914" xr:uid="{00000000-0005-0000-0000-000019310000}"/>
    <cellStyle name="Feeder Field 8 7 2" xfId="17982" xr:uid="{00000000-0005-0000-0000-00001A310000}"/>
    <cellStyle name="Feeder Field 8 7 2 2" xfId="17983" xr:uid="{00000000-0005-0000-0000-00001B310000}"/>
    <cellStyle name="Feeder Field 8 7 2 3" xfId="17984" xr:uid="{00000000-0005-0000-0000-00001C310000}"/>
    <cellStyle name="Feeder Field 8 7 2 4" xfId="17985" xr:uid="{00000000-0005-0000-0000-00001D310000}"/>
    <cellStyle name="Feeder Field 8 7 3" xfId="17986" xr:uid="{00000000-0005-0000-0000-00001E310000}"/>
    <cellStyle name="Feeder Field 8 7 4" xfId="17987" xr:uid="{00000000-0005-0000-0000-00001F310000}"/>
    <cellStyle name="Feeder Field 8 8" xfId="1915" xr:uid="{00000000-0005-0000-0000-000020310000}"/>
    <cellStyle name="Feeder Field 8 8 2" xfId="17988" xr:uid="{00000000-0005-0000-0000-000021310000}"/>
    <cellStyle name="Feeder Field 8 8 2 2" xfId="17989" xr:uid="{00000000-0005-0000-0000-000022310000}"/>
    <cellStyle name="Feeder Field 8 8 2 3" xfId="17990" xr:uid="{00000000-0005-0000-0000-000023310000}"/>
    <cellStyle name="Feeder Field 8 8 2 4" xfId="17991" xr:uid="{00000000-0005-0000-0000-000024310000}"/>
    <cellStyle name="Feeder Field 8 8 3" xfId="17992" xr:uid="{00000000-0005-0000-0000-000025310000}"/>
    <cellStyle name="Feeder Field 8 8 4" xfId="17993" xr:uid="{00000000-0005-0000-0000-000026310000}"/>
    <cellStyle name="Feeder Field 8 9" xfId="1916" xr:uid="{00000000-0005-0000-0000-000027310000}"/>
    <cellStyle name="Feeder Field 8 9 2" xfId="17994" xr:uid="{00000000-0005-0000-0000-000028310000}"/>
    <cellStyle name="Feeder Field 8 9 2 2" xfId="17995" xr:uid="{00000000-0005-0000-0000-000029310000}"/>
    <cellStyle name="Feeder Field 8 9 2 3" xfId="17996" xr:uid="{00000000-0005-0000-0000-00002A310000}"/>
    <cellStyle name="Feeder Field 8 9 2 4" xfId="17997" xr:uid="{00000000-0005-0000-0000-00002B310000}"/>
    <cellStyle name="Feeder Field 8 9 3" xfId="17998" xr:uid="{00000000-0005-0000-0000-00002C310000}"/>
    <cellStyle name="Feeder Field 8 9 4" xfId="17999" xr:uid="{00000000-0005-0000-0000-00002D310000}"/>
    <cellStyle name="Feeder Field 9" xfId="1917" xr:uid="{00000000-0005-0000-0000-00002E310000}"/>
    <cellStyle name="Feeder Field 9 2" xfId="18000" xr:uid="{00000000-0005-0000-0000-00002F310000}"/>
    <cellStyle name="Feeder Field 9 2 2" xfId="18001" xr:uid="{00000000-0005-0000-0000-000030310000}"/>
    <cellStyle name="Feeder Field 9 2 3" xfId="18002" xr:uid="{00000000-0005-0000-0000-000031310000}"/>
    <cellStyle name="Feeder Field 9 2 4" xfId="18003" xr:uid="{00000000-0005-0000-0000-000032310000}"/>
    <cellStyle name="Feeder Field 9 3" xfId="18004" xr:uid="{00000000-0005-0000-0000-000033310000}"/>
    <cellStyle name="Feeder Field 9 4" xfId="18005" xr:uid="{00000000-0005-0000-0000-000034310000}"/>
    <cellStyle name="Fine" xfId="1918" xr:uid="{00000000-0005-0000-0000-000035310000}"/>
    <cellStyle name="Fixed" xfId="53247" xr:uid="{00000000-0005-0000-0000-000036310000}"/>
    <cellStyle name="Fixed3 - Style3" xfId="1919" xr:uid="{00000000-0005-0000-0000-000037310000}"/>
    <cellStyle name="Font: Calibri, 9pt regular" xfId="53387" xr:uid="{00000000-0005-0000-0000-000038310000}"/>
    <cellStyle name="Footnotes: top row" xfId="53388" xr:uid="{00000000-0005-0000-0000-000039310000}"/>
    <cellStyle name="From" xfId="1920" xr:uid="{00000000-0005-0000-0000-00003A310000}"/>
    <cellStyle name="FS_reporting" xfId="1921" xr:uid="{00000000-0005-0000-0000-00003B310000}"/>
    <cellStyle name="Gap" xfId="1922" xr:uid="{00000000-0005-0000-0000-00003C310000}"/>
    <cellStyle name="Good" xfId="6" builtinId="26" customBuiltin="1"/>
    <cellStyle name="Good 2" xfId="53248" xr:uid="{00000000-0005-0000-0000-00003E310000}"/>
    <cellStyle name="Grey" xfId="53249" xr:uid="{00000000-0005-0000-0000-00003F310000}"/>
    <cellStyle name="Greyed out" xfId="1923" xr:uid="{00000000-0005-0000-0000-000040310000}"/>
    <cellStyle name="Header" xfId="1924" xr:uid="{00000000-0005-0000-0000-000041310000}"/>
    <cellStyle name="Header: bottom row" xfId="53389" xr:uid="{00000000-0005-0000-0000-000042310000}"/>
    <cellStyle name="Heading" xfId="1925" xr:uid="{00000000-0005-0000-0000-000043310000}"/>
    <cellStyle name="Heading 1" xfId="2" builtinId="16" customBuiltin="1"/>
    <cellStyle name="Heading 1 2" xfId="53250" xr:uid="{00000000-0005-0000-0000-000045310000}"/>
    <cellStyle name="Heading 2" xfId="3" builtinId="17" customBuiltin="1"/>
    <cellStyle name="Heading 2 2" xfId="53251" xr:uid="{00000000-0005-0000-0000-000047310000}"/>
    <cellStyle name="Heading 2 2 2" xfId="53252" xr:uid="{00000000-0005-0000-0000-000048310000}"/>
    <cellStyle name="Heading 2 3" xfId="53253" xr:uid="{00000000-0005-0000-0000-000049310000}"/>
    <cellStyle name="Heading 2 4" xfId="53254" xr:uid="{00000000-0005-0000-0000-00004A310000}"/>
    <cellStyle name="Heading 3" xfId="4" builtinId="18" customBuiltin="1"/>
    <cellStyle name="Heading 3 2" xfId="53255" xr:uid="{00000000-0005-0000-0000-00004C310000}"/>
    <cellStyle name="Heading 4" xfId="5" builtinId="19" customBuiltin="1"/>
    <cellStyle name="Heading 4 2" xfId="53256" xr:uid="{00000000-0005-0000-0000-00004E310000}"/>
    <cellStyle name="Hed Side" xfId="1926" xr:uid="{00000000-0005-0000-0000-00004F310000}"/>
    <cellStyle name="Hed Side 2" xfId="53258" xr:uid="{00000000-0005-0000-0000-000050310000}"/>
    <cellStyle name="Hed Side 3" xfId="53257" xr:uid="{00000000-0005-0000-0000-000051310000}"/>
    <cellStyle name="Hed Side bold" xfId="1927" xr:uid="{00000000-0005-0000-0000-000052310000}"/>
    <cellStyle name="Hed Side Indent" xfId="1928" xr:uid="{00000000-0005-0000-0000-000053310000}"/>
    <cellStyle name="Hed Side Regular" xfId="1929" xr:uid="{00000000-0005-0000-0000-000054310000}"/>
    <cellStyle name="Hed Side_1-1A-Regular" xfId="1930" xr:uid="{00000000-0005-0000-0000-000055310000}"/>
    <cellStyle name="Hed Top" xfId="1931" xr:uid="{00000000-0005-0000-0000-000056310000}"/>
    <cellStyle name="Hed Top - SECTION" xfId="1932" xr:uid="{00000000-0005-0000-0000-000057310000}"/>
    <cellStyle name="Hed Top 2" xfId="53260" xr:uid="{00000000-0005-0000-0000-000058310000}"/>
    <cellStyle name="Hed Top 3" xfId="53259" xr:uid="{00000000-0005-0000-0000-000059310000}"/>
    <cellStyle name="Hed Top_3-new4" xfId="1933" xr:uid="{00000000-0005-0000-0000-00005A310000}"/>
    <cellStyle name="HELV8BLUE" xfId="1934" xr:uid="{00000000-0005-0000-0000-00005B310000}"/>
    <cellStyle name="hvb mjhgvhgv" xfId="1935" xr:uid="{00000000-0005-0000-0000-00005C310000}"/>
    <cellStyle name="Hyperlink" xfId="53012" builtinId="8" customBuiltin="1"/>
    <cellStyle name="Hyperlink 2" xfId="52872" xr:uid="{00000000-0005-0000-0000-00005E310000}"/>
    <cellStyle name="Hyperlink 2 2" xfId="53261" xr:uid="{00000000-0005-0000-0000-00005F310000}"/>
    <cellStyle name="Hyperlink 3" xfId="52873" xr:uid="{00000000-0005-0000-0000-000060310000}"/>
    <cellStyle name="Hyperlink 3 2" xfId="53262" xr:uid="{00000000-0005-0000-0000-000061310000}"/>
    <cellStyle name="Hyperlink 4" xfId="52894" xr:uid="{00000000-0005-0000-0000-000062310000}"/>
    <cellStyle name="Hyperlink 4 2" xfId="53263" xr:uid="{00000000-0005-0000-0000-000063310000}"/>
    <cellStyle name="Hyperlink 5" xfId="53014" xr:uid="{00000000-0005-0000-0000-000064310000}"/>
    <cellStyle name="Hyperlink 6" xfId="53011" xr:uid="{00000000-0005-0000-0000-000065310000}"/>
    <cellStyle name="Hyperlink 7" xfId="53013" xr:uid="{00000000-0005-0000-0000-000066310000}"/>
    <cellStyle name="Index FITT" xfId="1936" xr:uid="{00000000-0005-0000-0000-000067310000}"/>
    <cellStyle name="Input" xfId="9" builtinId="20" customBuiltin="1"/>
    <cellStyle name="Input (StyleA)" xfId="1937" xr:uid="{00000000-0005-0000-0000-000069310000}"/>
    <cellStyle name="Input [yellow]" xfId="53264" xr:uid="{00000000-0005-0000-0000-00006A310000}"/>
    <cellStyle name="Input 1" xfId="1938" xr:uid="{00000000-0005-0000-0000-00006B310000}"/>
    <cellStyle name="Input 10" xfId="53265" xr:uid="{00000000-0005-0000-0000-00006C310000}"/>
    <cellStyle name="Input 11" xfId="53266" xr:uid="{00000000-0005-0000-0000-00006D310000}"/>
    <cellStyle name="Input 12" xfId="53267" xr:uid="{00000000-0005-0000-0000-00006E310000}"/>
    <cellStyle name="Input 13" xfId="53268" xr:uid="{00000000-0005-0000-0000-00006F310000}"/>
    <cellStyle name="Input 14" xfId="53269" xr:uid="{00000000-0005-0000-0000-000070310000}"/>
    <cellStyle name="Input 15" xfId="53270" xr:uid="{00000000-0005-0000-0000-000071310000}"/>
    <cellStyle name="Input 2" xfId="1939" xr:uid="{00000000-0005-0000-0000-000072310000}"/>
    <cellStyle name="Input 2 2" xfId="53272" xr:uid="{00000000-0005-0000-0000-000073310000}"/>
    <cellStyle name="Input 2 3" xfId="53273" xr:uid="{00000000-0005-0000-0000-000074310000}"/>
    <cellStyle name="Input 2 4" xfId="53274" xr:uid="{00000000-0005-0000-0000-000075310000}"/>
    <cellStyle name="Input 2 5" xfId="53275" xr:uid="{00000000-0005-0000-0000-000076310000}"/>
    <cellStyle name="Input 2 6" xfId="53276" xr:uid="{00000000-0005-0000-0000-000077310000}"/>
    <cellStyle name="Input 2 7" xfId="53271" xr:uid="{00000000-0005-0000-0000-000078310000}"/>
    <cellStyle name="Input 3" xfId="53277" xr:uid="{00000000-0005-0000-0000-000079310000}"/>
    <cellStyle name="Input 4" xfId="53278" xr:uid="{00000000-0005-0000-0000-00007A310000}"/>
    <cellStyle name="Input 5" xfId="53279" xr:uid="{00000000-0005-0000-0000-00007B310000}"/>
    <cellStyle name="Input 6" xfId="53280" xr:uid="{00000000-0005-0000-0000-00007C310000}"/>
    <cellStyle name="Input 7" xfId="53281" xr:uid="{00000000-0005-0000-0000-00007D310000}"/>
    <cellStyle name="Input 8" xfId="53282" xr:uid="{00000000-0005-0000-0000-00007E310000}"/>
    <cellStyle name="Input 9" xfId="53283" xr:uid="{00000000-0005-0000-0000-00007F310000}"/>
    <cellStyle name="Input Cell" xfId="1940" xr:uid="{00000000-0005-0000-0000-000080310000}"/>
    <cellStyle name="Input Cell 10" xfId="1941" xr:uid="{00000000-0005-0000-0000-000081310000}"/>
    <cellStyle name="Input Cell 10 2" xfId="18006" xr:uid="{00000000-0005-0000-0000-000082310000}"/>
    <cellStyle name="Input Cell 10 2 2" xfId="18007" xr:uid="{00000000-0005-0000-0000-000083310000}"/>
    <cellStyle name="Input Cell 10 2 3" xfId="18008" xr:uid="{00000000-0005-0000-0000-000084310000}"/>
    <cellStyle name="Input Cell 10 2 4" xfId="18009" xr:uid="{00000000-0005-0000-0000-000085310000}"/>
    <cellStyle name="Input Cell 10 3" xfId="18010" xr:uid="{00000000-0005-0000-0000-000086310000}"/>
    <cellStyle name="Input Cell 10 4" xfId="18011" xr:uid="{00000000-0005-0000-0000-000087310000}"/>
    <cellStyle name="Input Cell 10 5" xfId="18012" xr:uid="{00000000-0005-0000-0000-000088310000}"/>
    <cellStyle name="Input Cell 11" xfId="1942" xr:uid="{00000000-0005-0000-0000-000089310000}"/>
    <cellStyle name="Input Cell 11 2" xfId="18013" xr:uid="{00000000-0005-0000-0000-00008A310000}"/>
    <cellStyle name="Input Cell 11 2 2" xfId="18014" xr:uid="{00000000-0005-0000-0000-00008B310000}"/>
    <cellStyle name="Input Cell 11 2 3" xfId="18015" xr:uid="{00000000-0005-0000-0000-00008C310000}"/>
    <cellStyle name="Input Cell 11 2 4" xfId="18016" xr:uid="{00000000-0005-0000-0000-00008D310000}"/>
    <cellStyle name="Input Cell 11 3" xfId="18017" xr:uid="{00000000-0005-0000-0000-00008E310000}"/>
    <cellStyle name="Input Cell 11 4" xfId="18018" xr:uid="{00000000-0005-0000-0000-00008F310000}"/>
    <cellStyle name="Input Cell 11 5" xfId="18019" xr:uid="{00000000-0005-0000-0000-000090310000}"/>
    <cellStyle name="Input Cell 12" xfId="1943" xr:uid="{00000000-0005-0000-0000-000091310000}"/>
    <cellStyle name="Input Cell 12 2" xfId="18020" xr:uid="{00000000-0005-0000-0000-000092310000}"/>
    <cellStyle name="Input Cell 12 2 2" xfId="18021" xr:uid="{00000000-0005-0000-0000-000093310000}"/>
    <cellStyle name="Input Cell 12 2 3" xfId="18022" xr:uid="{00000000-0005-0000-0000-000094310000}"/>
    <cellStyle name="Input Cell 12 2 4" xfId="18023" xr:uid="{00000000-0005-0000-0000-000095310000}"/>
    <cellStyle name="Input Cell 12 3" xfId="18024" xr:uid="{00000000-0005-0000-0000-000096310000}"/>
    <cellStyle name="Input Cell 12 4" xfId="18025" xr:uid="{00000000-0005-0000-0000-000097310000}"/>
    <cellStyle name="Input Cell 12 5" xfId="18026" xr:uid="{00000000-0005-0000-0000-000098310000}"/>
    <cellStyle name="Input Cell 13" xfId="1944" xr:uid="{00000000-0005-0000-0000-000099310000}"/>
    <cellStyle name="Input Cell 13 2" xfId="18027" xr:uid="{00000000-0005-0000-0000-00009A310000}"/>
    <cellStyle name="Input Cell 13 2 2" xfId="18028" xr:uid="{00000000-0005-0000-0000-00009B310000}"/>
    <cellStyle name="Input Cell 13 2 3" xfId="18029" xr:uid="{00000000-0005-0000-0000-00009C310000}"/>
    <cellStyle name="Input Cell 13 2 4" xfId="18030" xr:uid="{00000000-0005-0000-0000-00009D310000}"/>
    <cellStyle name="Input Cell 13 3" xfId="18031" xr:uid="{00000000-0005-0000-0000-00009E310000}"/>
    <cellStyle name="Input Cell 13 4" xfId="18032" xr:uid="{00000000-0005-0000-0000-00009F310000}"/>
    <cellStyle name="Input Cell 13 5" xfId="18033" xr:uid="{00000000-0005-0000-0000-0000A0310000}"/>
    <cellStyle name="Input Cell 14" xfId="1945" xr:uid="{00000000-0005-0000-0000-0000A1310000}"/>
    <cellStyle name="Input Cell 14 2" xfId="18034" xr:uid="{00000000-0005-0000-0000-0000A2310000}"/>
    <cellStyle name="Input Cell 14 2 2" xfId="18035" xr:uid="{00000000-0005-0000-0000-0000A3310000}"/>
    <cellStyle name="Input Cell 14 2 3" xfId="18036" xr:uid="{00000000-0005-0000-0000-0000A4310000}"/>
    <cellStyle name="Input Cell 14 2 4" xfId="18037" xr:uid="{00000000-0005-0000-0000-0000A5310000}"/>
    <cellStyle name="Input Cell 14 3" xfId="18038" xr:uid="{00000000-0005-0000-0000-0000A6310000}"/>
    <cellStyle name="Input Cell 14 4" xfId="18039" xr:uid="{00000000-0005-0000-0000-0000A7310000}"/>
    <cellStyle name="Input Cell 14 5" xfId="18040" xr:uid="{00000000-0005-0000-0000-0000A8310000}"/>
    <cellStyle name="Input Cell 15" xfId="1946" xr:uid="{00000000-0005-0000-0000-0000A9310000}"/>
    <cellStyle name="Input Cell 15 2" xfId="18041" xr:uid="{00000000-0005-0000-0000-0000AA310000}"/>
    <cellStyle name="Input Cell 15 2 2" xfId="18042" xr:uid="{00000000-0005-0000-0000-0000AB310000}"/>
    <cellStyle name="Input Cell 15 2 3" xfId="18043" xr:uid="{00000000-0005-0000-0000-0000AC310000}"/>
    <cellStyle name="Input Cell 15 2 4" xfId="18044" xr:uid="{00000000-0005-0000-0000-0000AD310000}"/>
    <cellStyle name="Input Cell 15 3" xfId="18045" xr:uid="{00000000-0005-0000-0000-0000AE310000}"/>
    <cellStyle name="Input Cell 15 4" xfId="18046" xr:uid="{00000000-0005-0000-0000-0000AF310000}"/>
    <cellStyle name="Input Cell 15 5" xfId="18047" xr:uid="{00000000-0005-0000-0000-0000B0310000}"/>
    <cellStyle name="Input Cell 16" xfId="1947" xr:uid="{00000000-0005-0000-0000-0000B1310000}"/>
    <cellStyle name="Input Cell 16 2" xfId="18048" xr:uid="{00000000-0005-0000-0000-0000B2310000}"/>
    <cellStyle name="Input Cell 16 2 2" xfId="18049" xr:uid="{00000000-0005-0000-0000-0000B3310000}"/>
    <cellStyle name="Input Cell 16 2 3" xfId="18050" xr:uid="{00000000-0005-0000-0000-0000B4310000}"/>
    <cellStyle name="Input Cell 16 2 4" xfId="18051" xr:uid="{00000000-0005-0000-0000-0000B5310000}"/>
    <cellStyle name="Input Cell 16 3" xfId="18052" xr:uid="{00000000-0005-0000-0000-0000B6310000}"/>
    <cellStyle name="Input Cell 16 4" xfId="18053" xr:uid="{00000000-0005-0000-0000-0000B7310000}"/>
    <cellStyle name="Input Cell 16 5" xfId="18054" xr:uid="{00000000-0005-0000-0000-0000B8310000}"/>
    <cellStyle name="Input Cell 17" xfId="1948" xr:uid="{00000000-0005-0000-0000-0000B9310000}"/>
    <cellStyle name="Input Cell 17 2" xfId="18055" xr:uid="{00000000-0005-0000-0000-0000BA310000}"/>
    <cellStyle name="Input Cell 17 2 2" xfId="18056" xr:uid="{00000000-0005-0000-0000-0000BB310000}"/>
    <cellStyle name="Input Cell 17 2 3" xfId="18057" xr:uid="{00000000-0005-0000-0000-0000BC310000}"/>
    <cellStyle name="Input Cell 17 2 4" xfId="18058" xr:uid="{00000000-0005-0000-0000-0000BD310000}"/>
    <cellStyle name="Input Cell 17 3" xfId="18059" xr:uid="{00000000-0005-0000-0000-0000BE310000}"/>
    <cellStyle name="Input Cell 17 4" xfId="18060" xr:uid="{00000000-0005-0000-0000-0000BF310000}"/>
    <cellStyle name="Input Cell 17 5" xfId="18061" xr:uid="{00000000-0005-0000-0000-0000C0310000}"/>
    <cellStyle name="Input Cell 18" xfId="1949" xr:uid="{00000000-0005-0000-0000-0000C1310000}"/>
    <cellStyle name="Input Cell 18 2" xfId="18062" xr:uid="{00000000-0005-0000-0000-0000C2310000}"/>
    <cellStyle name="Input Cell 18 2 2" xfId="18063" xr:uid="{00000000-0005-0000-0000-0000C3310000}"/>
    <cellStyle name="Input Cell 18 2 3" xfId="18064" xr:uid="{00000000-0005-0000-0000-0000C4310000}"/>
    <cellStyle name="Input Cell 18 2 4" xfId="18065" xr:uid="{00000000-0005-0000-0000-0000C5310000}"/>
    <cellStyle name="Input Cell 18 3" xfId="18066" xr:uid="{00000000-0005-0000-0000-0000C6310000}"/>
    <cellStyle name="Input Cell 18 4" xfId="18067" xr:uid="{00000000-0005-0000-0000-0000C7310000}"/>
    <cellStyle name="Input Cell 18 5" xfId="18068" xr:uid="{00000000-0005-0000-0000-0000C8310000}"/>
    <cellStyle name="Input Cell 19" xfId="1950" xr:uid="{00000000-0005-0000-0000-0000C9310000}"/>
    <cellStyle name="Input Cell 19 2" xfId="18069" xr:uid="{00000000-0005-0000-0000-0000CA310000}"/>
    <cellStyle name="Input Cell 19 2 2" xfId="18070" xr:uid="{00000000-0005-0000-0000-0000CB310000}"/>
    <cellStyle name="Input Cell 19 2 3" xfId="18071" xr:uid="{00000000-0005-0000-0000-0000CC310000}"/>
    <cellStyle name="Input Cell 19 2 4" xfId="18072" xr:uid="{00000000-0005-0000-0000-0000CD310000}"/>
    <cellStyle name="Input Cell 19 3" xfId="18073" xr:uid="{00000000-0005-0000-0000-0000CE310000}"/>
    <cellStyle name="Input Cell 19 4" xfId="18074" xr:uid="{00000000-0005-0000-0000-0000CF310000}"/>
    <cellStyle name="Input Cell 19 5" xfId="18075" xr:uid="{00000000-0005-0000-0000-0000D0310000}"/>
    <cellStyle name="Input Cell 2" xfId="1951" xr:uid="{00000000-0005-0000-0000-0000D1310000}"/>
    <cellStyle name="Input Cell 2 10" xfId="1952" xr:uid="{00000000-0005-0000-0000-0000D2310000}"/>
    <cellStyle name="Input Cell 2 10 2" xfId="18076" xr:uid="{00000000-0005-0000-0000-0000D3310000}"/>
    <cellStyle name="Input Cell 2 10 2 2" xfId="18077" xr:uid="{00000000-0005-0000-0000-0000D4310000}"/>
    <cellStyle name="Input Cell 2 10 2 3" xfId="18078" xr:uid="{00000000-0005-0000-0000-0000D5310000}"/>
    <cellStyle name="Input Cell 2 10 2 4" xfId="18079" xr:uid="{00000000-0005-0000-0000-0000D6310000}"/>
    <cellStyle name="Input Cell 2 10 3" xfId="18080" xr:uid="{00000000-0005-0000-0000-0000D7310000}"/>
    <cellStyle name="Input Cell 2 10 4" xfId="18081" xr:uid="{00000000-0005-0000-0000-0000D8310000}"/>
    <cellStyle name="Input Cell 2 10 5" xfId="18082" xr:uid="{00000000-0005-0000-0000-0000D9310000}"/>
    <cellStyle name="Input Cell 2 11" xfId="1953" xr:uid="{00000000-0005-0000-0000-0000DA310000}"/>
    <cellStyle name="Input Cell 2 11 2" xfId="18083" xr:uid="{00000000-0005-0000-0000-0000DB310000}"/>
    <cellStyle name="Input Cell 2 11 2 2" xfId="18084" xr:uid="{00000000-0005-0000-0000-0000DC310000}"/>
    <cellStyle name="Input Cell 2 11 2 3" xfId="18085" xr:uid="{00000000-0005-0000-0000-0000DD310000}"/>
    <cellStyle name="Input Cell 2 11 2 4" xfId="18086" xr:uid="{00000000-0005-0000-0000-0000DE310000}"/>
    <cellStyle name="Input Cell 2 11 3" xfId="18087" xr:uid="{00000000-0005-0000-0000-0000DF310000}"/>
    <cellStyle name="Input Cell 2 11 4" xfId="18088" xr:uid="{00000000-0005-0000-0000-0000E0310000}"/>
    <cellStyle name="Input Cell 2 11 5" xfId="18089" xr:uid="{00000000-0005-0000-0000-0000E1310000}"/>
    <cellStyle name="Input Cell 2 12" xfId="1954" xr:uid="{00000000-0005-0000-0000-0000E2310000}"/>
    <cellStyle name="Input Cell 2 12 2" xfId="18090" xr:uid="{00000000-0005-0000-0000-0000E3310000}"/>
    <cellStyle name="Input Cell 2 12 2 2" xfId="18091" xr:uid="{00000000-0005-0000-0000-0000E4310000}"/>
    <cellStyle name="Input Cell 2 12 2 3" xfId="18092" xr:uid="{00000000-0005-0000-0000-0000E5310000}"/>
    <cellStyle name="Input Cell 2 12 2 4" xfId="18093" xr:uid="{00000000-0005-0000-0000-0000E6310000}"/>
    <cellStyle name="Input Cell 2 12 3" xfId="18094" xr:uid="{00000000-0005-0000-0000-0000E7310000}"/>
    <cellStyle name="Input Cell 2 12 4" xfId="18095" xr:uid="{00000000-0005-0000-0000-0000E8310000}"/>
    <cellStyle name="Input Cell 2 12 5" xfId="18096" xr:uid="{00000000-0005-0000-0000-0000E9310000}"/>
    <cellStyle name="Input Cell 2 13" xfId="1955" xr:uid="{00000000-0005-0000-0000-0000EA310000}"/>
    <cellStyle name="Input Cell 2 13 2" xfId="18097" xr:uid="{00000000-0005-0000-0000-0000EB310000}"/>
    <cellStyle name="Input Cell 2 13 2 2" xfId="18098" xr:uid="{00000000-0005-0000-0000-0000EC310000}"/>
    <cellStyle name="Input Cell 2 13 2 3" xfId="18099" xr:uid="{00000000-0005-0000-0000-0000ED310000}"/>
    <cellStyle name="Input Cell 2 13 2 4" xfId="18100" xr:uid="{00000000-0005-0000-0000-0000EE310000}"/>
    <cellStyle name="Input Cell 2 13 3" xfId="18101" xr:uid="{00000000-0005-0000-0000-0000EF310000}"/>
    <cellStyle name="Input Cell 2 13 4" xfId="18102" xr:uid="{00000000-0005-0000-0000-0000F0310000}"/>
    <cellStyle name="Input Cell 2 13 5" xfId="18103" xr:uid="{00000000-0005-0000-0000-0000F1310000}"/>
    <cellStyle name="Input Cell 2 14" xfId="1956" xr:uid="{00000000-0005-0000-0000-0000F2310000}"/>
    <cellStyle name="Input Cell 2 14 2" xfId="18104" xr:uid="{00000000-0005-0000-0000-0000F3310000}"/>
    <cellStyle name="Input Cell 2 14 2 2" xfId="18105" xr:uid="{00000000-0005-0000-0000-0000F4310000}"/>
    <cellStyle name="Input Cell 2 14 2 3" xfId="18106" xr:uid="{00000000-0005-0000-0000-0000F5310000}"/>
    <cellStyle name="Input Cell 2 14 2 4" xfId="18107" xr:uid="{00000000-0005-0000-0000-0000F6310000}"/>
    <cellStyle name="Input Cell 2 14 3" xfId="18108" xr:uid="{00000000-0005-0000-0000-0000F7310000}"/>
    <cellStyle name="Input Cell 2 14 4" xfId="18109" xr:uid="{00000000-0005-0000-0000-0000F8310000}"/>
    <cellStyle name="Input Cell 2 14 5" xfId="18110" xr:uid="{00000000-0005-0000-0000-0000F9310000}"/>
    <cellStyle name="Input Cell 2 15" xfId="1957" xr:uid="{00000000-0005-0000-0000-0000FA310000}"/>
    <cellStyle name="Input Cell 2 15 2" xfId="18111" xr:uid="{00000000-0005-0000-0000-0000FB310000}"/>
    <cellStyle name="Input Cell 2 15 2 2" xfId="18112" xr:uid="{00000000-0005-0000-0000-0000FC310000}"/>
    <cellStyle name="Input Cell 2 15 2 3" xfId="18113" xr:uid="{00000000-0005-0000-0000-0000FD310000}"/>
    <cellStyle name="Input Cell 2 15 2 4" xfId="18114" xr:uid="{00000000-0005-0000-0000-0000FE310000}"/>
    <cellStyle name="Input Cell 2 15 3" xfId="18115" xr:uid="{00000000-0005-0000-0000-0000FF310000}"/>
    <cellStyle name="Input Cell 2 15 4" xfId="18116" xr:uid="{00000000-0005-0000-0000-000000320000}"/>
    <cellStyle name="Input Cell 2 15 5" xfId="18117" xr:uid="{00000000-0005-0000-0000-000001320000}"/>
    <cellStyle name="Input Cell 2 16" xfId="1958" xr:uid="{00000000-0005-0000-0000-000002320000}"/>
    <cellStyle name="Input Cell 2 16 2" xfId="18118" xr:uid="{00000000-0005-0000-0000-000003320000}"/>
    <cellStyle name="Input Cell 2 16 2 2" xfId="18119" xr:uid="{00000000-0005-0000-0000-000004320000}"/>
    <cellStyle name="Input Cell 2 16 2 3" xfId="18120" xr:uid="{00000000-0005-0000-0000-000005320000}"/>
    <cellStyle name="Input Cell 2 16 2 4" xfId="18121" xr:uid="{00000000-0005-0000-0000-000006320000}"/>
    <cellStyle name="Input Cell 2 16 3" xfId="18122" xr:uid="{00000000-0005-0000-0000-000007320000}"/>
    <cellStyle name="Input Cell 2 16 4" xfId="18123" xr:uid="{00000000-0005-0000-0000-000008320000}"/>
    <cellStyle name="Input Cell 2 16 5" xfId="18124" xr:uid="{00000000-0005-0000-0000-000009320000}"/>
    <cellStyle name="Input Cell 2 17" xfId="18125" xr:uid="{00000000-0005-0000-0000-00000A320000}"/>
    <cellStyle name="Input Cell 2 2" xfId="1959" xr:uid="{00000000-0005-0000-0000-00000B320000}"/>
    <cellStyle name="Input Cell 2 2 10" xfId="1960" xr:uid="{00000000-0005-0000-0000-00000C320000}"/>
    <cellStyle name="Input Cell 2 2 10 2" xfId="18126" xr:uid="{00000000-0005-0000-0000-00000D320000}"/>
    <cellStyle name="Input Cell 2 2 10 2 2" xfId="18127" xr:uid="{00000000-0005-0000-0000-00000E320000}"/>
    <cellStyle name="Input Cell 2 2 10 2 3" xfId="18128" xr:uid="{00000000-0005-0000-0000-00000F320000}"/>
    <cellStyle name="Input Cell 2 2 10 2 4" xfId="18129" xr:uid="{00000000-0005-0000-0000-000010320000}"/>
    <cellStyle name="Input Cell 2 2 10 3" xfId="18130" xr:uid="{00000000-0005-0000-0000-000011320000}"/>
    <cellStyle name="Input Cell 2 2 10 4" xfId="18131" xr:uid="{00000000-0005-0000-0000-000012320000}"/>
    <cellStyle name="Input Cell 2 2 10 5" xfId="18132" xr:uid="{00000000-0005-0000-0000-000013320000}"/>
    <cellStyle name="Input Cell 2 2 11" xfId="1961" xr:uid="{00000000-0005-0000-0000-000014320000}"/>
    <cellStyle name="Input Cell 2 2 11 2" xfId="18133" xr:uid="{00000000-0005-0000-0000-000015320000}"/>
    <cellStyle name="Input Cell 2 2 11 2 2" xfId="18134" xr:uid="{00000000-0005-0000-0000-000016320000}"/>
    <cellStyle name="Input Cell 2 2 11 2 3" xfId="18135" xr:uid="{00000000-0005-0000-0000-000017320000}"/>
    <cellStyle name="Input Cell 2 2 11 2 4" xfId="18136" xr:uid="{00000000-0005-0000-0000-000018320000}"/>
    <cellStyle name="Input Cell 2 2 11 3" xfId="18137" xr:uid="{00000000-0005-0000-0000-000019320000}"/>
    <cellStyle name="Input Cell 2 2 11 4" xfId="18138" xr:uid="{00000000-0005-0000-0000-00001A320000}"/>
    <cellStyle name="Input Cell 2 2 11 5" xfId="18139" xr:uid="{00000000-0005-0000-0000-00001B320000}"/>
    <cellStyle name="Input Cell 2 2 12" xfId="1962" xr:uid="{00000000-0005-0000-0000-00001C320000}"/>
    <cellStyle name="Input Cell 2 2 12 2" xfId="18140" xr:uid="{00000000-0005-0000-0000-00001D320000}"/>
    <cellStyle name="Input Cell 2 2 12 2 2" xfId="18141" xr:uid="{00000000-0005-0000-0000-00001E320000}"/>
    <cellStyle name="Input Cell 2 2 12 2 3" xfId="18142" xr:uid="{00000000-0005-0000-0000-00001F320000}"/>
    <cellStyle name="Input Cell 2 2 12 2 4" xfId="18143" xr:uid="{00000000-0005-0000-0000-000020320000}"/>
    <cellStyle name="Input Cell 2 2 12 3" xfId="18144" xr:uid="{00000000-0005-0000-0000-000021320000}"/>
    <cellStyle name="Input Cell 2 2 12 4" xfId="18145" xr:uid="{00000000-0005-0000-0000-000022320000}"/>
    <cellStyle name="Input Cell 2 2 12 5" xfId="18146" xr:uid="{00000000-0005-0000-0000-000023320000}"/>
    <cellStyle name="Input Cell 2 2 13" xfId="1963" xr:uid="{00000000-0005-0000-0000-000024320000}"/>
    <cellStyle name="Input Cell 2 2 13 2" xfId="18147" xr:uid="{00000000-0005-0000-0000-000025320000}"/>
    <cellStyle name="Input Cell 2 2 13 2 2" xfId="18148" xr:uid="{00000000-0005-0000-0000-000026320000}"/>
    <cellStyle name="Input Cell 2 2 13 2 3" xfId="18149" xr:uid="{00000000-0005-0000-0000-000027320000}"/>
    <cellStyle name="Input Cell 2 2 13 2 4" xfId="18150" xr:uid="{00000000-0005-0000-0000-000028320000}"/>
    <cellStyle name="Input Cell 2 2 13 3" xfId="18151" xr:uid="{00000000-0005-0000-0000-000029320000}"/>
    <cellStyle name="Input Cell 2 2 13 4" xfId="18152" xr:uid="{00000000-0005-0000-0000-00002A320000}"/>
    <cellStyle name="Input Cell 2 2 13 5" xfId="18153" xr:uid="{00000000-0005-0000-0000-00002B320000}"/>
    <cellStyle name="Input Cell 2 2 14" xfId="1964" xr:uid="{00000000-0005-0000-0000-00002C320000}"/>
    <cellStyle name="Input Cell 2 2 14 2" xfId="18154" xr:uid="{00000000-0005-0000-0000-00002D320000}"/>
    <cellStyle name="Input Cell 2 2 14 2 2" xfId="18155" xr:uid="{00000000-0005-0000-0000-00002E320000}"/>
    <cellStyle name="Input Cell 2 2 14 2 3" xfId="18156" xr:uid="{00000000-0005-0000-0000-00002F320000}"/>
    <cellStyle name="Input Cell 2 2 14 2 4" xfId="18157" xr:uid="{00000000-0005-0000-0000-000030320000}"/>
    <cellStyle name="Input Cell 2 2 14 3" xfId="18158" xr:uid="{00000000-0005-0000-0000-000031320000}"/>
    <cellStyle name="Input Cell 2 2 14 4" xfId="18159" xr:uid="{00000000-0005-0000-0000-000032320000}"/>
    <cellStyle name="Input Cell 2 2 14 5" xfId="18160" xr:uid="{00000000-0005-0000-0000-000033320000}"/>
    <cellStyle name="Input Cell 2 2 15" xfId="1965" xr:uid="{00000000-0005-0000-0000-000034320000}"/>
    <cellStyle name="Input Cell 2 2 15 2" xfId="18161" xr:uid="{00000000-0005-0000-0000-000035320000}"/>
    <cellStyle name="Input Cell 2 2 15 2 2" xfId="18162" xr:uid="{00000000-0005-0000-0000-000036320000}"/>
    <cellStyle name="Input Cell 2 2 15 2 3" xfId="18163" xr:uid="{00000000-0005-0000-0000-000037320000}"/>
    <cellStyle name="Input Cell 2 2 15 2 4" xfId="18164" xr:uid="{00000000-0005-0000-0000-000038320000}"/>
    <cellStyle name="Input Cell 2 2 15 3" xfId="18165" xr:uid="{00000000-0005-0000-0000-000039320000}"/>
    <cellStyle name="Input Cell 2 2 15 4" xfId="18166" xr:uid="{00000000-0005-0000-0000-00003A320000}"/>
    <cellStyle name="Input Cell 2 2 15 5" xfId="18167" xr:uid="{00000000-0005-0000-0000-00003B320000}"/>
    <cellStyle name="Input Cell 2 2 16" xfId="1966" xr:uid="{00000000-0005-0000-0000-00003C320000}"/>
    <cellStyle name="Input Cell 2 2 16 2" xfId="18168" xr:uid="{00000000-0005-0000-0000-00003D320000}"/>
    <cellStyle name="Input Cell 2 2 16 2 2" xfId="18169" xr:uid="{00000000-0005-0000-0000-00003E320000}"/>
    <cellStyle name="Input Cell 2 2 16 2 3" xfId="18170" xr:uid="{00000000-0005-0000-0000-00003F320000}"/>
    <cellStyle name="Input Cell 2 2 16 2 4" xfId="18171" xr:uid="{00000000-0005-0000-0000-000040320000}"/>
    <cellStyle name="Input Cell 2 2 16 3" xfId="18172" xr:uid="{00000000-0005-0000-0000-000041320000}"/>
    <cellStyle name="Input Cell 2 2 16 4" xfId="18173" xr:uid="{00000000-0005-0000-0000-000042320000}"/>
    <cellStyle name="Input Cell 2 2 16 5" xfId="18174" xr:uid="{00000000-0005-0000-0000-000043320000}"/>
    <cellStyle name="Input Cell 2 2 17" xfId="1967" xr:uid="{00000000-0005-0000-0000-000044320000}"/>
    <cellStyle name="Input Cell 2 2 17 2" xfId="18175" xr:uid="{00000000-0005-0000-0000-000045320000}"/>
    <cellStyle name="Input Cell 2 2 17 2 2" xfId="18176" xr:uid="{00000000-0005-0000-0000-000046320000}"/>
    <cellStyle name="Input Cell 2 2 17 2 3" xfId="18177" xr:uid="{00000000-0005-0000-0000-000047320000}"/>
    <cellStyle name="Input Cell 2 2 17 2 4" xfId="18178" xr:uid="{00000000-0005-0000-0000-000048320000}"/>
    <cellStyle name="Input Cell 2 2 17 3" xfId="18179" xr:uid="{00000000-0005-0000-0000-000049320000}"/>
    <cellStyle name="Input Cell 2 2 17 4" xfId="18180" xr:uid="{00000000-0005-0000-0000-00004A320000}"/>
    <cellStyle name="Input Cell 2 2 17 5" xfId="18181" xr:uid="{00000000-0005-0000-0000-00004B320000}"/>
    <cellStyle name="Input Cell 2 2 18" xfId="1968" xr:uid="{00000000-0005-0000-0000-00004C320000}"/>
    <cellStyle name="Input Cell 2 2 18 2" xfId="18182" xr:uid="{00000000-0005-0000-0000-00004D320000}"/>
    <cellStyle name="Input Cell 2 2 18 2 2" xfId="18183" xr:uid="{00000000-0005-0000-0000-00004E320000}"/>
    <cellStyle name="Input Cell 2 2 18 2 3" xfId="18184" xr:uid="{00000000-0005-0000-0000-00004F320000}"/>
    <cellStyle name="Input Cell 2 2 18 2 4" xfId="18185" xr:uid="{00000000-0005-0000-0000-000050320000}"/>
    <cellStyle name="Input Cell 2 2 18 3" xfId="18186" xr:uid="{00000000-0005-0000-0000-000051320000}"/>
    <cellStyle name="Input Cell 2 2 18 4" xfId="18187" xr:uid="{00000000-0005-0000-0000-000052320000}"/>
    <cellStyle name="Input Cell 2 2 18 5" xfId="18188" xr:uid="{00000000-0005-0000-0000-000053320000}"/>
    <cellStyle name="Input Cell 2 2 19" xfId="1969" xr:uid="{00000000-0005-0000-0000-000054320000}"/>
    <cellStyle name="Input Cell 2 2 19 2" xfId="18189" xr:uid="{00000000-0005-0000-0000-000055320000}"/>
    <cellStyle name="Input Cell 2 2 19 2 2" xfId="18190" xr:uid="{00000000-0005-0000-0000-000056320000}"/>
    <cellStyle name="Input Cell 2 2 19 2 3" xfId="18191" xr:uid="{00000000-0005-0000-0000-000057320000}"/>
    <cellStyle name="Input Cell 2 2 19 2 4" xfId="18192" xr:uid="{00000000-0005-0000-0000-000058320000}"/>
    <cellStyle name="Input Cell 2 2 19 3" xfId="18193" xr:uid="{00000000-0005-0000-0000-000059320000}"/>
    <cellStyle name="Input Cell 2 2 19 4" xfId="18194" xr:uid="{00000000-0005-0000-0000-00005A320000}"/>
    <cellStyle name="Input Cell 2 2 19 5" xfId="18195" xr:uid="{00000000-0005-0000-0000-00005B320000}"/>
    <cellStyle name="Input Cell 2 2 2" xfId="1970" xr:uid="{00000000-0005-0000-0000-00005C320000}"/>
    <cellStyle name="Input Cell 2 2 2 10" xfId="1971" xr:uid="{00000000-0005-0000-0000-00005D320000}"/>
    <cellStyle name="Input Cell 2 2 2 10 2" xfId="18196" xr:uid="{00000000-0005-0000-0000-00005E320000}"/>
    <cellStyle name="Input Cell 2 2 2 10 2 2" xfId="18197" xr:uid="{00000000-0005-0000-0000-00005F320000}"/>
    <cellStyle name="Input Cell 2 2 2 10 2 3" xfId="18198" xr:uid="{00000000-0005-0000-0000-000060320000}"/>
    <cellStyle name="Input Cell 2 2 2 10 2 4" xfId="18199" xr:uid="{00000000-0005-0000-0000-000061320000}"/>
    <cellStyle name="Input Cell 2 2 2 10 3" xfId="18200" xr:uid="{00000000-0005-0000-0000-000062320000}"/>
    <cellStyle name="Input Cell 2 2 2 10 4" xfId="18201" xr:uid="{00000000-0005-0000-0000-000063320000}"/>
    <cellStyle name="Input Cell 2 2 2 10 5" xfId="18202" xr:uid="{00000000-0005-0000-0000-000064320000}"/>
    <cellStyle name="Input Cell 2 2 2 11" xfId="1972" xr:uid="{00000000-0005-0000-0000-000065320000}"/>
    <cellStyle name="Input Cell 2 2 2 11 2" xfId="18203" xr:uid="{00000000-0005-0000-0000-000066320000}"/>
    <cellStyle name="Input Cell 2 2 2 11 2 2" xfId="18204" xr:uid="{00000000-0005-0000-0000-000067320000}"/>
    <cellStyle name="Input Cell 2 2 2 11 2 3" xfId="18205" xr:uid="{00000000-0005-0000-0000-000068320000}"/>
    <cellStyle name="Input Cell 2 2 2 11 2 4" xfId="18206" xr:uid="{00000000-0005-0000-0000-000069320000}"/>
    <cellStyle name="Input Cell 2 2 2 11 3" xfId="18207" xr:uid="{00000000-0005-0000-0000-00006A320000}"/>
    <cellStyle name="Input Cell 2 2 2 11 4" xfId="18208" xr:uid="{00000000-0005-0000-0000-00006B320000}"/>
    <cellStyle name="Input Cell 2 2 2 11 5" xfId="18209" xr:uid="{00000000-0005-0000-0000-00006C320000}"/>
    <cellStyle name="Input Cell 2 2 2 12" xfId="1973" xr:uid="{00000000-0005-0000-0000-00006D320000}"/>
    <cellStyle name="Input Cell 2 2 2 12 2" xfId="18210" xr:uid="{00000000-0005-0000-0000-00006E320000}"/>
    <cellStyle name="Input Cell 2 2 2 12 2 2" xfId="18211" xr:uid="{00000000-0005-0000-0000-00006F320000}"/>
    <cellStyle name="Input Cell 2 2 2 12 2 3" xfId="18212" xr:uid="{00000000-0005-0000-0000-000070320000}"/>
    <cellStyle name="Input Cell 2 2 2 12 2 4" xfId="18213" xr:uid="{00000000-0005-0000-0000-000071320000}"/>
    <cellStyle name="Input Cell 2 2 2 12 3" xfId="18214" xr:uid="{00000000-0005-0000-0000-000072320000}"/>
    <cellStyle name="Input Cell 2 2 2 12 4" xfId="18215" xr:uid="{00000000-0005-0000-0000-000073320000}"/>
    <cellStyle name="Input Cell 2 2 2 12 5" xfId="18216" xr:uid="{00000000-0005-0000-0000-000074320000}"/>
    <cellStyle name="Input Cell 2 2 2 13" xfId="1974" xr:uid="{00000000-0005-0000-0000-000075320000}"/>
    <cellStyle name="Input Cell 2 2 2 13 2" xfId="18217" xr:uid="{00000000-0005-0000-0000-000076320000}"/>
    <cellStyle name="Input Cell 2 2 2 13 2 2" xfId="18218" xr:uid="{00000000-0005-0000-0000-000077320000}"/>
    <cellStyle name="Input Cell 2 2 2 13 2 3" xfId="18219" xr:uid="{00000000-0005-0000-0000-000078320000}"/>
    <cellStyle name="Input Cell 2 2 2 13 2 4" xfId="18220" xr:uid="{00000000-0005-0000-0000-000079320000}"/>
    <cellStyle name="Input Cell 2 2 2 13 3" xfId="18221" xr:uid="{00000000-0005-0000-0000-00007A320000}"/>
    <cellStyle name="Input Cell 2 2 2 13 4" xfId="18222" xr:uid="{00000000-0005-0000-0000-00007B320000}"/>
    <cellStyle name="Input Cell 2 2 2 13 5" xfId="18223" xr:uid="{00000000-0005-0000-0000-00007C320000}"/>
    <cellStyle name="Input Cell 2 2 2 14" xfId="1975" xr:uid="{00000000-0005-0000-0000-00007D320000}"/>
    <cellStyle name="Input Cell 2 2 2 14 2" xfId="18224" xr:uid="{00000000-0005-0000-0000-00007E320000}"/>
    <cellStyle name="Input Cell 2 2 2 14 2 2" xfId="18225" xr:uid="{00000000-0005-0000-0000-00007F320000}"/>
    <cellStyle name="Input Cell 2 2 2 14 2 3" xfId="18226" xr:uid="{00000000-0005-0000-0000-000080320000}"/>
    <cellStyle name="Input Cell 2 2 2 14 2 4" xfId="18227" xr:uid="{00000000-0005-0000-0000-000081320000}"/>
    <cellStyle name="Input Cell 2 2 2 14 3" xfId="18228" xr:uid="{00000000-0005-0000-0000-000082320000}"/>
    <cellStyle name="Input Cell 2 2 2 14 4" xfId="18229" xr:uid="{00000000-0005-0000-0000-000083320000}"/>
    <cellStyle name="Input Cell 2 2 2 14 5" xfId="18230" xr:uid="{00000000-0005-0000-0000-000084320000}"/>
    <cellStyle name="Input Cell 2 2 2 15" xfId="1976" xr:uid="{00000000-0005-0000-0000-000085320000}"/>
    <cellStyle name="Input Cell 2 2 2 15 2" xfId="18231" xr:uid="{00000000-0005-0000-0000-000086320000}"/>
    <cellStyle name="Input Cell 2 2 2 15 2 2" xfId="18232" xr:uid="{00000000-0005-0000-0000-000087320000}"/>
    <cellStyle name="Input Cell 2 2 2 15 2 3" xfId="18233" xr:uid="{00000000-0005-0000-0000-000088320000}"/>
    <cellStyle name="Input Cell 2 2 2 15 2 4" xfId="18234" xr:uid="{00000000-0005-0000-0000-000089320000}"/>
    <cellStyle name="Input Cell 2 2 2 15 3" xfId="18235" xr:uid="{00000000-0005-0000-0000-00008A320000}"/>
    <cellStyle name="Input Cell 2 2 2 15 4" xfId="18236" xr:uid="{00000000-0005-0000-0000-00008B320000}"/>
    <cellStyle name="Input Cell 2 2 2 15 5" xfId="18237" xr:uid="{00000000-0005-0000-0000-00008C320000}"/>
    <cellStyle name="Input Cell 2 2 2 16" xfId="1977" xr:uid="{00000000-0005-0000-0000-00008D320000}"/>
    <cellStyle name="Input Cell 2 2 2 16 2" xfId="18238" xr:uid="{00000000-0005-0000-0000-00008E320000}"/>
    <cellStyle name="Input Cell 2 2 2 16 2 2" xfId="18239" xr:uid="{00000000-0005-0000-0000-00008F320000}"/>
    <cellStyle name="Input Cell 2 2 2 16 2 3" xfId="18240" xr:uid="{00000000-0005-0000-0000-000090320000}"/>
    <cellStyle name="Input Cell 2 2 2 16 2 4" xfId="18241" xr:uid="{00000000-0005-0000-0000-000091320000}"/>
    <cellStyle name="Input Cell 2 2 2 16 3" xfId="18242" xr:uid="{00000000-0005-0000-0000-000092320000}"/>
    <cellStyle name="Input Cell 2 2 2 16 4" xfId="18243" xr:uid="{00000000-0005-0000-0000-000093320000}"/>
    <cellStyle name="Input Cell 2 2 2 16 5" xfId="18244" xr:uid="{00000000-0005-0000-0000-000094320000}"/>
    <cellStyle name="Input Cell 2 2 2 17" xfId="1978" xr:uid="{00000000-0005-0000-0000-000095320000}"/>
    <cellStyle name="Input Cell 2 2 2 17 2" xfId="18245" xr:uid="{00000000-0005-0000-0000-000096320000}"/>
    <cellStyle name="Input Cell 2 2 2 17 2 2" xfId="18246" xr:uid="{00000000-0005-0000-0000-000097320000}"/>
    <cellStyle name="Input Cell 2 2 2 17 2 3" xfId="18247" xr:uid="{00000000-0005-0000-0000-000098320000}"/>
    <cellStyle name="Input Cell 2 2 2 17 2 4" xfId="18248" xr:uid="{00000000-0005-0000-0000-000099320000}"/>
    <cellStyle name="Input Cell 2 2 2 17 3" xfId="18249" xr:uid="{00000000-0005-0000-0000-00009A320000}"/>
    <cellStyle name="Input Cell 2 2 2 17 4" xfId="18250" xr:uid="{00000000-0005-0000-0000-00009B320000}"/>
    <cellStyle name="Input Cell 2 2 2 17 5" xfId="18251" xr:uid="{00000000-0005-0000-0000-00009C320000}"/>
    <cellStyle name="Input Cell 2 2 2 18" xfId="1979" xr:uid="{00000000-0005-0000-0000-00009D320000}"/>
    <cellStyle name="Input Cell 2 2 2 18 2" xfId="18252" xr:uid="{00000000-0005-0000-0000-00009E320000}"/>
    <cellStyle name="Input Cell 2 2 2 18 2 2" xfId="18253" xr:uid="{00000000-0005-0000-0000-00009F320000}"/>
    <cellStyle name="Input Cell 2 2 2 18 2 3" xfId="18254" xr:uid="{00000000-0005-0000-0000-0000A0320000}"/>
    <cellStyle name="Input Cell 2 2 2 18 2 4" xfId="18255" xr:uid="{00000000-0005-0000-0000-0000A1320000}"/>
    <cellStyle name="Input Cell 2 2 2 18 3" xfId="18256" xr:uid="{00000000-0005-0000-0000-0000A2320000}"/>
    <cellStyle name="Input Cell 2 2 2 18 4" xfId="18257" xr:uid="{00000000-0005-0000-0000-0000A3320000}"/>
    <cellStyle name="Input Cell 2 2 2 18 5" xfId="18258" xr:uid="{00000000-0005-0000-0000-0000A4320000}"/>
    <cellStyle name="Input Cell 2 2 2 19" xfId="1980" xr:uid="{00000000-0005-0000-0000-0000A5320000}"/>
    <cellStyle name="Input Cell 2 2 2 19 2" xfId="18259" xr:uid="{00000000-0005-0000-0000-0000A6320000}"/>
    <cellStyle name="Input Cell 2 2 2 19 2 2" xfId="18260" xr:uid="{00000000-0005-0000-0000-0000A7320000}"/>
    <cellStyle name="Input Cell 2 2 2 19 2 3" xfId="18261" xr:uid="{00000000-0005-0000-0000-0000A8320000}"/>
    <cellStyle name="Input Cell 2 2 2 19 2 4" xfId="18262" xr:uid="{00000000-0005-0000-0000-0000A9320000}"/>
    <cellStyle name="Input Cell 2 2 2 19 3" xfId="18263" xr:uid="{00000000-0005-0000-0000-0000AA320000}"/>
    <cellStyle name="Input Cell 2 2 2 19 4" xfId="18264" xr:uid="{00000000-0005-0000-0000-0000AB320000}"/>
    <cellStyle name="Input Cell 2 2 2 19 5" xfId="18265" xr:uid="{00000000-0005-0000-0000-0000AC320000}"/>
    <cellStyle name="Input Cell 2 2 2 2" xfId="1981" xr:uid="{00000000-0005-0000-0000-0000AD320000}"/>
    <cellStyle name="Input Cell 2 2 2 2 2" xfId="18266" xr:uid="{00000000-0005-0000-0000-0000AE320000}"/>
    <cellStyle name="Input Cell 2 2 2 2 2 2" xfId="18267" xr:uid="{00000000-0005-0000-0000-0000AF320000}"/>
    <cellStyle name="Input Cell 2 2 2 2 2 3" xfId="18268" xr:uid="{00000000-0005-0000-0000-0000B0320000}"/>
    <cellStyle name="Input Cell 2 2 2 2 2 4" xfId="18269" xr:uid="{00000000-0005-0000-0000-0000B1320000}"/>
    <cellStyle name="Input Cell 2 2 2 2 3" xfId="18270" xr:uid="{00000000-0005-0000-0000-0000B2320000}"/>
    <cellStyle name="Input Cell 2 2 2 2 4" xfId="18271" xr:uid="{00000000-0005-0000-0000-0000B3320000}"/>
    <cellStyle name="Input Cell 2 2 2 2 5" xfId="18272" xr:uid="{00000000-0005-0000-0000-0000B4320000}"/>
    <cellStyle name="Input Cell 2 2 2 20" xfId="1982" xr:uid="{00000000-0005-0000-0000-0000B5320000}"/>
    <cellStyle name="Input Cell 2 2 2 20 2" xfId="18273" xr:uid="{00000000-0005-0000-0000-0000B6320000}"/>
    <cellStyle name="Input Cell 2 2 2 20 2 2" xfId="18274" xr:uid="{00000000-0005-0000-0000-0000B7320000}"/>
    <cellStyle name="Input Cell 2 2 2 20 2 3" xfId="18275" xr:uid="{00000000-0005-0000-0000-0000B8320000}"/>
    <cellStyle name="Input Cell 2 2 2 20 2 4" xfId="18276" xr:uid="{00000000-0005-0000-0000-0000B9320000}"/>
    <cellStyle name="Input Cell 2 2 2 20 3" xfId="18277" xr:uid="{00000000-0005-0000-0000-0000BA320000}"/>
    <cellStyle name="Input Cell 2 2 2 20 4" xfId="18278" xr:uid="{00000000-0005-0000-0000-0000BB320000}"/>
    <cellStyle name="Input Cell 2 2 2 20 5" xfId="18279" xr:uid="{00000000-0005-0000-0000-0000BC320000}"/>
    <cellStyle name="Input Cell 2 2 2 21" xfId="1983" xr:uid="{00000000-0005-0000-0000-0000BD320000}"/>
    <cellStyle name="Input Cell 2 2 2 21 2" xfId="18280" xr:uid="{00000000-0005-0000-0000-0000BE320000}"/>
    <cellStyle name="Input Cell 2 2 2 21 2 2" xfId="18281" xr:uid="{00000000-0005-0000-0000-0000BF320000}"/>
    <cellStyle name="Input Cell 2 2 2 21 2 3" xfId="18282" xr:uid="{00000000-0005-0000-0000-0000C0320000}"/>
    <cellStyle name="Input Cell 2 2 2 21 2 4" xfId="18283" xr:uid="{00000000-0005-0000-0000-0000C1320000}"/>
    <cellStyle name="Input Cell 2 2 2 21 3" xfId="18284" xr:uid="{00000000-0005-0000-0000-0000C2320000}"/>
    <cellStyle name="Input Cell 2 2 2 21 4" xfId="18285" xr:uid="{00000000-0005-0000-0000-0000C3320000}"/>
    <cellStyle name="Input Cell 2 2 2 21 5" xfId="18286" xr:uid="{00000000-0005-0000-0000-0000C4320000}"/>
    <cellStyle name="Input Cell 2 2 2 22" xfId="1984" xr:uid="{00000000-0005-0000-0000-0000C5320000}"/>
    <cellStyle name="Input Cell 2 2 2 22 2" xfId="18287" xr:uid="{00000000-0005-0000-0000-0000C6320000}"/>
    <cellStyle name="Input Cell 2 2 2 22 2 2" xfId="18288" xr:uid="{00000000-0005-0000-0000-0000C7320000}"/>
    <cellStyle name="Input Cell 2 2 2 22 2 3" xfId="18289" xr:uid="{00000000-0005-0000-0000-0000C8320000}"/>
    <cellStyle name="Input Cell 2 2 2 22 2 4" xfId="18290" xr:uid="{00000000-0005-0000-0000-0000C9320000}"/>
    <cellStyle name="Input Cell 2 2 2 22 3" xfId="18291" xr:uid="{00000000-0005-0000-0000-0000CA320000}"/>
    <cellStyle name="Input Cell 2 2 2 22 4" xfId="18292" xr:uid="{00000000-0005-0000-0000-0000CB320000}"/>
    <cellStyle name="Input Cell 2 2 2 22 5" xfId="18293" xr:uid="{00000000-0005-0000-0000-0000CC320000}"/>
    <cellStyle name="Input Cell 2 2 2 23" xfId="1985" xr:uid="{00000000-0005-0000-0000-0000CD320000}"/>
    <cellStyle name="Input Cell 2 2 2 23 2" xfId="18294" xr:uid="{00000000-0005-0000-0000-0000CE320000}"/>
    <cellStyle name="Input Cell 2 2 2 23 2 2" xfId="18295" xr:uid="{00000000-0005-0000-0000-0000CF320000}"/>
    <cellStyle name="Input Cell 2 2 2 23 2 3" xfId="18296" xr:uid="{00000000-0005-0000-0000-0000D0320000}"/>
    <cellStyle name="Input Cell 2 2 2 23 2 4" xfId="18297" xr:uid="{00000000-0005-0000-0000-0000D1320000}"/>
    <cellStyle name="Input Cell 2 2 2 23 3" xfId="18298" xr:uid="{00000000-0005-0000-0000-0000D2320000}"/>
    <cellStyle name="Input Cell 2 2 2 23 4" xfId="18299" xr:uid="{00000000-0005-0000-0000-0000D3320000}"/>
    <cellStyle name="Input Cell 2 2 2 23 5" xfId="18300" xr:uid="{00000000-0005-0000-0000-0000D4320000}"/>
    <cellStyle name="Input Cell 2 2 2 24" xfId="1986" xr:uid="{00000000-0005-0000-0000-0000D5320000}"/>
    <cellStyle name="Input Cell 2 2 2 24 2" xfId="18301" xr:uid="{00000000-0005-0000-0000-0000D6320000}"/>
    <cellStyle name="Input Cell 2 2 2 24 2 2" xfId="18302" xr:uid="{00000000-0005-0000-0000-0000D7320000}"/>
    <cellStyle name="Input Cell 2 2 2 24 2 3" xfId="18303" xr:uid="{00000000-0005-0000-0000-0000D8320000}"/>
    <cellStyle name="Input Cell 2 2 2 24 2 4" xfId="18304" xr:uid="{00000000-0005-0000-0000-0000D9320000}"/>
    <cellStyle name="Input Cell 2 2 2 24 3" xfId="18305" xr:uid="{00000000-0005-0000-0000-0000DA320000}"/>
    <cellStyle name="Input Cell 2 2 2 24 4" xfId="18306" xr:uid="{00000000-0005-0000-0000-0000DB320000}"/>
    <cellStyle name="Input Cell 2 2 2 24 5" xfId="18307" xr:uid="{00000000-0005-0000-0000-0000DC320000}"/>
    <cellStyle name="Input Cell 2 2 2 25" xfId="1987" xr:uid="{00000000-0005-0000-0000-0000DD320000}"/>
    <cellStyle name="Input Cell 2 2 2 25 2" xfId="18308" xr:uid="{00000000-0005-0000-0000-0000DE320000}"/>
    <cellStyle name="Input Cell 2 2 2 25 2 2" xfId="18309" xr:uid="{00000000-0005-0000-0000-0000DF320000}"/>
    <cellStyle name="Input Cell 2 2 2 25 2 3" xfId="18310" xr:uid="{00000000-0005-0000-0000-0000E0320000}"/>
    <cellStyle name="Input Cell 2 2 2 25 2 4" xfId="18311" xr:uid="{00000000-0005-0000-0000-0000E1320000}"/>
    <cellStyle name="Input Cell 2 2 2 25 3" xfId="18312" xr:uid="{00000000-0005-0000-0000-0000E2320000}"/>
    <cellStyle name="Input Cell 2 2 2 25 4" xfId="18313" xr:uid="{00000000-0005-0000-0000-0000E3320000}"/>
    <cellStyle name="Input Cell 2 2 2 25 5" xfId="18314" xr:uid="{00000000-0005-0000-0000-0000E4320000}"/>
    <cellStyle name="Input Cell 2 2 2 26" xfId="1988" xr:uid="{00000000-0005-0000-0000-0000E5320000}"/>
    <cellStyle name="Input Cell 2 2 2 26 2" xfId="18315" xr:uid="{00000000-0005-0000-0000-0000E6320000}"/>
    <cellStyle name="Input Cell 2 2 2 26 2 2" xfId="18316" xr:uid="{00000000-0005-0000-0000-0000E7320000}"/>
    <cellStyle name="Input Cell 2 2 2 26 2 3" xfId="18317" xr:uid="{00000000-0005-0000-0000-0000E8320000}"/>
    <cellStyle name="Input Cell 2 2 2 26 2 4" xfId="18318" xr:uid="{00000000-0005-0000-0000-0000E9320000}"/>
    <cellStyle name="Input Cell 2 2 2 26 3" xfId="18319" xr:uid="{00000000-0005-0000-0000-0000EA320000}"/>
    <cellStyle name="Input Cell 2 2 2 26 4" xfId="18320" xr:uid="{00000000-0005-0000-0000-0000EB320000}"/>
    <cellStyle name="Input Cell 2 2 2 26 5" xfId="18321" xr:uid="{00000000-0005-0000-0000-0000EC320000}"/>
    <cellStyle name="Input Cell 2 2 2 27" xfId="1989" xr:uid="{00000000-0005-0000-0000-0000ED320000}"/>
    <cellStyle name="Input Cell 2 2 2 27 2" xfId="18322" xr:uid="{00000000-0005-0000-0000-0000EE320000}"/>
    <cellStyle name="Input Cell 2 2 2 27 2 2" xfId="18323" xr:uid="{00000000-0005-0000-0000-0000EF320000}"/>
    <cellStyle name="Input Cell 2 2 2 27 2 3" xfId="18324" xr:uid="{00000000-0005-0000-0000-0000F0320000}"/>
    <cellStyle name="Input Cell 2 2 2 27 2 4" xfId="18325" xr:uid="{00000000-0005-0000-0000-0000F1320000}"/>
    <cellStyle name="Input Cell 2 2 2 27 3" xfId="18326" xr:uid="{00000000-0005-0000-0000-0000F2320000}"/>
    <cellStyle name="Input Cell 2 2 2 27 4" xfId="18327" xr:uid="{00000000-0005-0000-0000-0000F3320000}"/>
    <cellStyle name="Input Cell 2 2 2 27 5" xfId="18328" xr:uid="{00000000-0005-0000-0000-0000F4320000}"/>
    <cellStyle name="Input Cell 2 2 2 28" xfId="1990" xr:uid="{00000000-0005-0000-0000-0000F5320000}"/>
    <cellStyle name="Input Cell 2 2 2 28 2" xfId="18329" xr:uid="{00000000-0005-0000-0000-0000F6320000}"/>
    <cellStyle name="Input Cell 2 2 2 28 2 2" xfId="18330" xr:uid="{00000000-0005-0000-0000-0000F7320000}"/>
    <cellStyle name="Input Cell 2 2 2 28 2 3" xfId="18331" xr:uid="{00000000-0005-0000-0000-0000F8320000}"/>
    <cellStyle name="Input Cell 2 2 2 28 2 4" xfId="18332" xr:uid="{00000000-0005-0000-0000-0000F9320000}"/>
    <cellStyle name="Input Cell 2 2 2 28 3" xfId="18333" xr:uid="{00000000-0005-0000-0000-0000FA320000}"/>
    <cellStyle name="Input Cell 2 2 2 28 4" xfId="18334" xr:uid="{00000000-0005-0000-0000-0000FB320000}"/>
    <cellStyle name="Input Cell 2 2 2 28 5" xfId="18335" xr:uid="{00000000-0005-0000-0000-0000FC320000}"/>
    <cellStyle name="Input Cell 2 2 2 29" xfId="1991" xr:uid="{00000000-0005-0000-0000-0000FD320000}"/>
    <cellStyle name="Input Cell 2 2 2 29 2" xfId="18336" xr:uid="{00000000-0005-0000-0000-0000FE320000}"/>
    <cellStyle name="Input Cell 2 2 2 29 2 2" xfId="18337" xr:uid="{00000000-0005-0000-0000-0000FF320000}"/>
    <cellStyle name="Input Cell 2 2 2 29 2 3" xfId="18338" xr:uid="{00000000-0005-0000-0000-000000330000}"/>
    <cellStyle name="Input Cell 2 2 2 29 2 4" xfId="18339" xr:uid="{00000000-0005-0000-0000-000001330000}"/>
    <cellStyle name="Input Cell 2 2 2 29 3" xfId="18340" xr:uid="{00000000-0005-0000-0000-000002330000}"/>
    <cellStyle name="Input Cell 2 2 2 29 4" xfId="18341" xr:uid="{00000000-0005-0000-0000-000003330000}"/>
    <cellStyle name="Input Cell 2 2 2 29 5" xfId="18342" xr:uid="{00000000-0005-0000-0000-000004330000}"/>
    <cellStyle name="Input Cell 2 2 2 3" xfId="1992" xr:uid="{00000000-0005-0000-0000-000005330000}"/>
    <cellStyle name="Input Cell 2 2 2 3 2" xfId="18343" xr:uid="{00000000-0005-0000-0000-000006330000}"/>
    <cellStyle name="Input Cell 2 2 2 3 2 2" xfId="18344" xr:uid="{00000000-0005-0000-0000-000007330000}"/>
    <cellStyle name="Input Cell 2 2 2 3 2 3" xfId="18345" xr:uid="{00000000-0005-0000-0000-000008330000}"/>
    <cellStyle name="Input Cell 2 2 2 3 2 4" xfId="18346" xr:uid="{00000000-0005-0000-0000-000009330000}"/>
    <cellStyle name="Input Cell 2 2 2 3 3" xfId="18347" xr:uid="{00000000-0005-0000-0000-00000A330000}"/>
    <cellStyle name="Input Cell 2 2 2 3 4" xfId="18348" xr:uid="{00000000-0005-0000-0000-00000B330000}"/>
    <cellStyle name="Input Cell 2 2 2 3 5" xfId="18349" xr:uid="{00000000-0005-0000-0000-00000C330000}"/>
    <cellStyle name="Input Cell 2 2 2 30" xfId="1993" xr:uid="{00000000-0005-0000-0000-00000D330000}"/>
    <cellStyle name="Input Cell 2 2 2 30 2" xfId="18350" xr:uid="{00000000-0005-0000-0000-00000E330000}"/>
    <cellStyle name="Input Cell 2 2 2 30 2 2" xfId="18351" xr:uid="{00000000-0005-0000-0000-00000F330000}"/>
    <cellStyle name="Input Cell 2 2 2 30 2 3" xfId="18352" xr:uid="{00000000-0005-0000-0000-000010330000}"/>
    <cellStyle name="Input Cell 2 2 2 30 2 4" xfId="18353" xr:uid="{00000000-0005-0000-0000-000011330000}"/>
    <cellStyle name="Input Cell 2 2 2 30 3" xfId="18354" xr:uid="{00000000-0005-0000-0000-000012330000}"/>
    <cellStyle name="Input Cell 2 2 2 30 4" xfId="18355" xr:uid="{00000000-0005-0000-0000-000013330000}"/>
    <cellStyle name="Input Cell 2 2 2 30 5" xfId="18356" xr:uid="{00000000-0005-0000-0000-000014330000}"/>
    <cellStyle name="Input Cell 2 2 2 31" xfId="1994" xr:uid="{00000000-0005-0000-0000-000015330000}"/>
    <cellStyle name="Input Cell 2 2 2 31 2" xfId="18357" xr:uid="{00000000-0005-0000-0000-000016330000}"/>
    <cellStyle name="Input Cell 2 2 2 31 2 2" xfId="18358" xr:uid="{00000000-0005-0000-0000-000017330000}"/>
    <cellStyle name="Input Cell 2 2 2 31 2 3" xfId="18359" xr:uid="{00000000-0005-0000-0000-000018330000}"/>
    <cellStyle name="Input Cell 2 2 2 31 2 4" xfId="18360" xr:uid="{00000000-0005-0000-0000-000019330000}"/>
    <cellStyle name="Input Cell 2 2 2 31 3" xfId="18361" xr:uid="{00000000-0005-0000-0000-00001A330000}"/>
    <cellStyle name="Input Cell 2 2 2 31 4" xfId="18362" xr:uid="{00000000-0005-0000-0000-00001B330000}"/>
    <cellStyle name="Input Cell 2 2 2 31 5" xfId="18363" xr:uid="{00000000-0005-0000-0000-00001C330000}"/>
    <cellStyle name="Input Cell 2 2 2 32" xfId="1995" xr:uid="{00000000-0005-0000-0000-00001D330000}"/>
    <cellStyle name="Input Cell 2 2 2 32 2" xfId="18364" xr:uid="{00000000-0005-0000-0000-00001E330000}"/>
    <cellStyle name="Input Cell 2 2 2 32 2 2" xfId="18365" xr:uid="{00000000-0005-0000-0000-00001F330000}"/>
    <cellStyle name="Input Cell 2 2 2 32 2 3" xfId="18366" xr:uid="{00000000-0005-0000-0000-000020330000}"/>
    <cellStyle name="Input Cell 2 2 2 32 2 4" xfId="18367" xr:uid="{00000000-0005-0000-0000-000021330000}"/>
    <cellStyle name="Input Cell 2 2 2 32 3" xfId="18368" xr:uid="{00000000-0005-0000-0000-000022330000}"/>
    <cellStyle name="Input Cell 2 2 2 32 4" xfId="18369" xr:uid="{00000000-0005-0000-0000-000023330000}"/>
    <cellStyle name="Input Cell 2 2 2 32 5" xfId="18370" xr:uid="{00000000-0005-0000-0000-000024330000}"/>
    <cellStyle name="Input Cell 2 2 2 33" xfId="1996" xr:uid="{00000000-0005-0000-0000-000025330000}"/>
    <cellStyle name="Input Cell 2 2 2 33 2" xfId="18371" xr:uid="{00000000-0005-0000-0000-000026330000}"/>
    <cellStyle name="Input Cell 2 2 2 33 2 2" xfId="18372" xr:uid="{00000000-0005-0000-0000-000027330000}"/>
    <cellStyle name="Input Cell 2 2 2 33 2 3" xfId="18373" xr:uid="{00000000-0005-0000-0000-000028330000}"/>
    <cellStyle name="Input Cell 2 2 2 33 2 4" xfId="18374" xr:uid="{00000000-0005-0000-0000-000029330000}"/>
    <cellStyle name="Input Cell 2 2 2 33 3" xfId="18375" xr:uid="{00000000-0005-0000-0000-00002A330000}"/>
    <cellStyle name="Input Cell 2 2 2 33 4" xfId="18376" xr:uid="{00000000-0005-0000-0000-00002B330000}"/>
    <cellStyle name="Input Cell 2 2 2 33 5" xfId="18377" xr:uid="{00000000-0005-0000-0000-00002C330000}"/>
    <cellStyle name="Input Cell 2 2 2 34" xfId="1997" xr:uid="{00000000-0005-0000-0000-00002D330000}"/>
    <cellStyle name="Input Cell 2 2 2 34 2" xfId="18378" xr:uid="{00000000-0005-0000-0000-00002E330000}"/>
    <cellStyle name="Input Cell 2 2 2 34 2 2" xfId="18379" xr:uid="{00000000-0005-0000-0000-00002F330000}"/>
    <cellStyle name="Input Cell 2 2 2 34 2 3" xfId="18380" xr:uid="{00000000-0005-0000-0000-000030330000}"/>
    <cellStyle name="Input Cell 2 2 2 34 2 4" xfId="18381" xr:uid="{00000000-0005-0000-0000-000031330000}"/>
    <cellStyle name="Input Cell 2 2 2 34 3" xfId="18382" xr:uid="{00000000-0005-0000-0000-000032330000}"/>
    <cellStyle name="Input Cell 2 2 2 34 4" xfId="18383" xr:uid="{00000000-0005-0000-0000-000033330000}"/>
    <cellStyle name="Input Cell 2 2 2 34 5" xfId="18384" xr:uid="{00000000-0005-0000-0000-000034330000}"/>
    <cellStyle name="Input Cell 2 2 2 35" xfId="1998" xr:uid="{00000000-0005-0000-0000-000035330000}"/>
    <cellStyle name="Input Cell 2 2 2 35 2" xfId="18385" xr:uid="{00000000-0005-0000-0000-000036330000}"/>
    <cellStyle name="Input Cell 2 2 2 35 2 2" xfId="18386" xr:uid="{00000000-0005-0000-0000-000037330000}"/>
    <cellStyle name="Input Cell 2 2 2 35 2 3" xfId="18387" xr:uid="{00000000-0005-0000-0000-000038330000}"/>
    <cellStyle name="Input Cell 2 2 2 35 2 4" xfId="18388" xr:uid="{00000000-0005-0000-0000-000039330000}"/>
    <cellStyle name="Input Cell 2 2 2 35 3" xfId="18389" xr:uid="{00000000-0005-0000-0000-00003A330000}"/>
    <cellStyle name="Input Cell 2 2 2 35 4" xfId="18390" xr:uid="{00000000-0005-0000-0000-00003B330000}"/>
    <cellStyle name="Input Cell 2 2 2 35 5" xfId="18391" xr:uid="{00000000-0005-0000-0000-00003C330000}"/>
    <cellStyle name="Input Cell 2 2 2 36" xfId="1999" xr:uid="{00000000-0005-0000-0000-00003D330000}"/>
    <cellStyle name="Input Cell 2 2 2 36 2" xfId="18392" xr:uid="{00000000-0005-0000-0000-00003E330000}"/>
    <cellStyle name="Input Cell 2 2 2 36 2 2" xfId="18393" xr:uid="{00000000-0005-0000-0000-00003F330000}"/>
    <cellStyle name="Input Cell 2 2 2 36 2 3" xfId="18394" xr:uid="{00000000-0005-0000-0000-000040330000}"/>
    <cellStyle name="Input Cell 2 2 2 36 2 4" xfId="18395" xr:uid="{00000000-0005-0000-0000-000041330000}"/>
    <cellStyle name="Input Cell 2 2 2 36 3" xfId="18396" xr:uid="{00000000-0005-0000-0000-000042330000}"/>
    <cellStyle name="Input Cell 2 2 2 36 4" xfId="18397" xr:uid="{00000000-0005-0000-0000-000043330000}"/>
    <cellStyle name="Input Cell 2 2 2 36 5" xfId="18398" xr:uid="{00000000-0005-0000-0000-000044330000}"/>
    <cellStyle name="Input Cell 2 2 2 37" xfId="2000" xr:uid="{00000000-0005-0000-0000-000045330000}"/>
    <cellStyle name="Input Cell 2 2 2 37 2" xfId="18399" xr:uid="{00000000-0005-0000-0000-000046330000}"/>
    <cellStyle name="Input Cell 2 2 2 37 2 2" xfId="18400" xr:uid="{00000000-0005-0000-0000-000047330000}"/>
    <cellStyle name="Input Cell 2 2 2 37 2 3" xfId="18401" xr:uid="{00000000-0005-0000-0000-000048330000}"/>
    <cellStyle name="Input Cell 2 2 2 37 2 4" xfId="18402" xr:uid="{00000000-0005-0000-0000-000049330000}"/>
    <cellStyle name="Input Cell 2 2 2 37 3" xfId="18403" xr:uid="{00000000-0005-0000-0000-00004A330000}"/>
    <cellStyle name="Input Cell 2 2 2 37 4" xfId="18404" xr:uid="{00000000-0005-0000-0000-00004B330000}"/>
    <cellStyle name="Input Cell 2 2 2 37 5" xfId="18405" xr:uid="{00000000-0005-0000-0000-00004C330000}"/>
    <cellStyle name="Input Cell 2 2 2 38" xfId="2001" xr:uid="{00000000-0005-0000-0000-00004D330000}"/>
    <cellStyle name="Input Cell 2 2 2 38 2" xfId="18406" xr:uid="{00000000-0005-0000-0000-00004E330000}"/>
    <cellStyle name="Input Cell 2 2 2 38 2 2" xfId="18407" xr:uid="{00000000-0005-0000-0000-00004F330000}"/>
    <cellStyle name="Input Cell 2 2 2 38 2 3" xfId="18408" xr:uid="{00000000-0005-0000-0000-000050330000}"/>
    <cellStyle name="Input Cell 2 2 2 38 2 4" xfId="18409" xr:uid="{00000000-0005-0000-0000-000051330000}"/>
    <cellStyle name="Input Cell 2 2 2 38 3" xfId="18410" xr:uid="{00000000-0005-0000-0000-000052330000}"/>
    <cellStyle name="Input Cell 2 2 2 38 4" xfId="18411" xr:uid="{00000000-0005-0000-0000-000053330000}"/>
    <cellStyle name="Input Cell 2 2 2 38 5" xfId="18412" xr:uid="{00000000-0005-0000-0000-000054330000}"/>
    <cellStyle name="Input Cell 2 2 2 39" xfId="2002" xr:uid="{00000000-0005-0000-0000-000055330000}"/>
    <cellStyle name="Input Cell 2 2 2 39 2" xfId="18413" xr:uid="{00000000-0005-0000-0000-000056330000}"/>
    <cellStyle name="Input Cell 2 2 2 39 2 2" xfId="18414" xr:uid="{00000000-0005-0000-0000-000057330000}"/>
    <cellStyle name="Input Cell 2 2 2 39 2 3" xfId="18415" xr:uid="{00000000-0005-0000-0000-000058330000}"/>
    <cellStyle name="Input Cell 2 2 2 39 2 4" xfId="18416" xr:uid="{00000000-0005-0000-0000-000059330000}"/>
    <cellStyle name="Input Cell 2 2 2 39 3" xfId="18417" xr:uid="{00000000-0005-0000-0000-00005A330000}"/>
    <cellStyle name="Input Cell 2 2 2 39 4" xfId="18418" xr:uid="{00000000-0005-0000-0000-00005B330000}"/>
    <cellStyle name="Input Cell 2 2 2 39 5" xfId="18419" xr:uid="{00000000-0005-0000-0000-00005C330000}"/>
    <cellStyle name="Input Cell 2 2 2 4" xfId="2003" xr:uid="{00000000-0005-0000-0000-00005D330000}"/>
    <cellStyle name="Input Cell 2 2 2 4 2" xfId="18420" xr:uid="{00000000-0005-0000-0000-00005E330000}"/>
    <cellStyle name="Input Cell 2 2 2 4 2 2" xfId="18421" xr:uid="{00000000-0005-0000-0000-00005F330000}"/>
    <cellStyle name="Input Cell 2 2 2 4 2 3" xfId="18422" xr:uid="{00000000-0005-0000-0000-000060330000}"/>
    <cellStyle name="Input Cell 2 2 2 4 2 4" xfId="18423" xr:uid="{00000000-0005-0000-0000-000061330000}"/>
    <cellStyle name="Input Cell 2 2 2 4 3" xfId="18424" xr:uid="{00000000-0005-0000-0000-000062330000}"/>
    <cellStyle name="Input Cell 2 2 2 4 4" xfId="18425" xr:uid="{00000000-0005-0000-0000-000063330000}"/>
    <cellStyle name="Input Cell 2 2 2 4 5" xfId="18426" xr:uid="{00000000-0005-0000-0000-000064330000}"/>
    <cellStyle name="Input Cell 2 2 2 40" xfId="2004" xr:uid="{00000000-0005-0000-0000-000065330000}"/>
    <cellStyle name="Input Cell 2 2 2 40 2" xfId="18427" xr:uid="{00000000-0005-0000-0000-000066330000}"/>
    <cellStyle name="Input Cell 2 2 2 40 2 2" xfId="18428" xr:uid="{00000000-0005-0000-0000-000067330000}"/>
    <cellStyle name="Input Cell 2 2 2 40 2 3" xfId="18429" xr:uid="{00000000-0005-0000-0000-000068330000}"/>
    <cellStyle name="Input Cell 2 2 2 40 2 4" xfId="18430" xr:uid="{00000000-0005-0000-0000-000069330000}"/>
    <cellStyle name="Input Cell 2 2 2 40 3" xfId="18431" xr:uid="{00000000-0005-0000-0000-00006A330000}"/>
    <cellStyle name="Input Cell 2 2 2 40 4" xfId="18432" xr:uid="{00000000-0005-0000-0000-00006B330000}"/>
    <cellStyle name="Input Cell 2 2 2 40 5" xfId="18433" xr:uid="{00000000-0005-0000-0000-00006C330000}"/>
    <cellStyle name="Input Cell 2 2 2 41" xfId="2005" xr:uid="{00000000-0005-0000-0000-00006D330000}"/>
    <cellStyle name="Input Cell 2 2 2 41 2" xfId="18434" xr:uid="{00000000-0005-0000-0000-00006E330000}"/>
    <cellStyle name="Input Cell 2 2 2 41 2 2" xfId="18435" xr:uid="{00000000-0005-0000-0000-00006F330000}"/>
    <cellStyle name="Input Cell 2 2 2 41 2 3" xfId="18436" xr:uid="{00000000-0005-0000-0000-000070330000}"/>
    <cellStyle name="Input Cell 2 2 2 41 2 4" xfId="18437" xr:uid="{00000000-0005-0000-0000-000071330000}"/>
    <cellStyle name="Input Cell 2 2 2 41 3" xfId="18438" xr:uid="{00000000-0005-0000-0000-000072330000}"/>
    <cellStyle name="Input Cell 2 2 2 41 4" xfId="18439" xr:uid="{00000000-0005-0000-0000-000073330000}"/>
    <cellStyle name="Input Cell 2 2 2 41 5" xfId="18440" xr:uid="{00000000-0005-0000-0000-000074330000}"/>
    <cellStyle name="Input Cell 2 2 2 42" xfId="2006" xr:uid="{00000000-0005-0000-0000-000075330000}"/>
    <cellStyle name="Input Cell 2 2 2 42 2" xfId="18441" xr:uid="{00000000-0005-0000-0000-000076330000}"/>
    <cellStyle name="Input Cell 2 2 2 42 2 2" xfId="18442" xr:uid="{00000000-0005-0000-0000-000077330000}"/>
    <cellStyle name="Input Cell 2 2 2 42 2 3" xfId="18443" xr:uid="{00000000-0005-0000-0000-000078330000}"/>
    <cellStyle name="Input Cell 2 2 2 42 2 4" xfId="18444" xr:uid="{00000000-0005-0000-0000-000079330000}"/>
    <cellStyle name="Input Cell 2 2 2 42 3" xfId="18445" xr:uid="{00000000-0005-0000-0000-00007A330000}"/>
    <cellStyle name="Input Cell 2 2 2 42 4" xfId="18446" xr:uid="{00000000-0005-0000-0000-00007B330000}"/>
    <cellStyle name="Input Cell 2 2 2 42 5" xfId="18447" xr:uid="{00000000-0005-0000-0000-00007C330000}"/>
    <cellStyle name="Input Cell 2 2 2 43" xfId="2007" xr:uid="{00000000-0005-0000-0000-00007D330000}"/>
    <cellStyle name="Input Cell 2 2 2 43 2" xfId="18448" xr:uid="{00000000-0005-0000-0000-00007E330000}"/>
    <cellStyle name="Input Cell 2 2 2 43 2 2" xfId="18449" xr:uid="{00000000-0005-0000-0000-00007F330000}"/>
    <cellStyle name="Input Cell 2 2 2 43 2 3" xfId="18450" xr:uid="{00000000-0005-0000-0000-000080330000}"/>
    <cellStyle name="Input Cell 2 2 2 43 2 4" xfId="18451" xr:uid="{00000000-0005-0000-0000-000081330000}"/>
    <cellStyle name="Input Cell 2 2 2 43 3" xfId="18452" xr:uid="{00000000-0005-0000-0000-000082330000}"/>
    <cellStyle name="Input Cell 2 2 2 43 4" xfId="18453" xr:uid="{00000000-0005-0000-0000-000083330000}"/>
    <cellStyle name="Input Cell 2 2 2 43 5" xfId="18454" xr:uid="{00000000-0005-0000-0000-000084330000}"/>
    <cellStyle name="Input Cell 2 2 2 44" xfId="2008" xr:uid="{00000000-0005-0000-0000-000085330000}"/>
    <cellStyle name="Input Cell 2 2 2 44 2" xfId="18455" xr:uid="{00000000-0005-0000-0000-000086330000}"/>
    <cellStyle name="Input Cell 2 2 2 44 2 2" xfId="18456" xr:uid="{00000000-0005-0000-0000-000087330000}"/>
    <cellStyle name="Input Cell 2 2 2 44 2 3" xfId="18457" xr:uid="{00000000-0005-0000-0000-000088330000}"/>
    <cellStyle name="Input Cell 2 2 2 44 2 4" xfId="18458" xr:uid="{00000000-0005-0000-0000-000089330000}"/>
    <cellStyle name="Input Cell 2 2 2 44 3" xfId="18459" xr:uid="{00000000-0005-0000-0000-00008A330000}"/>
    <cellStyle name="Input Cell 2 2 2 44 4" xfId="18460" xr:uid="{00000000-0005-0000-0000-00008B330000}"/>
    <cellStyle name="Input Cell 2 2 2 44 5" xfId="18461" xr:uid="{00000000-0005-0000-0000-00008C330000}"/>
    <cellStyle name="Input Cell 2 2 2 45" xfId="18462" xr:uid="{00000000-0005-0000-0000-00008D330000}"/>
    <cellStyle name="Input Cell 2 2 2 45 2" xfId="18463" xr:uid="{00000000-0005-0000-0000-00008E330000}"/>
    <cellStyle name="Input Cell 2 2 2 45 3" xfId="18464" xr:uid="{00000000-0005-0000-0000-00008F330000}"/>
    <cellStyle name="Input Cell 2 2 2 45 4" xfId="18465" xr:uid="{00000000-0005-0000-0000-000090330000}"/>
    <cellStyle name="Input Cell 2 2 2 46" xfId="18466" xr:uid="{00000000-0005-0000-0000-000091330000}"/>
    <cellStyle name="Input Cell 2 2 2 46 2" xfId="18467" xr:uid="{00000000-0005-0000-0000-000092330000}"/>
    <cellStyle name="Input Cell 2 2 2 46 3" xfId="18468" xr:uid="{00000000-0005-0000-0000-000093330000}"/>
    <cellStyle name="Input Cell 2 2 2 46 4" xfId="18469" xr:uid="{00000000-0005-0000-0000-000094330000}"/>
    <cellStyle name="Input Cell 2 2 2 47" xfId="18470" xr:uid="{00000000-0005-0000-0000-000095330000}"/>
    <cellStyle name="Input Cell 2 2 2 48" xfId="18471" xr:uid="{00000000-0005-0000-0000-000096330000}"/>
    <cellStyle name="Input Cell 2 2 2 5" xfId="2009" xr:uid="{00000000-0005-0000-0000-000097330000}"/>
    <cellStyle name="Input Cell 2 2 2 5 2" xfId="18472" xr:uid="{00000000-0005-0000-0000-000098330000}"/>
    <cellStyle name="Input Cell 2 2 2 5 2 2" xfId="18473" xr:uid="{00000000-0005-0000-0000-000099330000}"/>
    <cellStyle name="Input Cell 2 2 2 5 2 3" xfId="18474" xr:uid="{00000000-0005-0000-0000-00009A330000}"/>
    <cellStyle name="Input Cell 2 2 2 5 2 4" xfId="18475" xr:uid="{00000000-0005-0000-0000-00009B330000}"/>
    <cellStyle name="Input Cell 2 2 2 5 3" xfId="18476" xr:uid="{00000000-0005-0000-0000-00009C330000}"/>
    <cellStyle name="Input Cell 2 2 2 5 4" xfId="18477" xr:uid="{00000000-0005-0000-0000-00009D330000}"/>
    <cellStyle name="Input Cell 2 2 2 5 5" xfId="18478" xr:uid="{00000000-0005-0000-0000-00009E330000}"/>
    <cellStyle name="Input Cell 2 2 2 6" xfId="2010" xr:uid="{00000000-0005-0000-0000-00009F330000}"/>
    <cellStyle name="Input Cell 2 2 2 6 2" xfId="18479" xr:uid="{00000000-0005-0000-0000-0000A0330000}"/>
    <cellStyle name="Input Cell 2 2 2 6 2 2" xfId="18480" xr:uid="{00000000-0005-0000-0000-0000A1330000}"/>
    <cellStyle name="Input Cell 2 2 2 6 2 3" xfId="18481" xr:uid="{00000000-0005-0000-0000-0000A2330000}"/>
    <cellStyle name="Input Cell 2 2 2 6 2 4" xfId="18482" xr:uid="{00000000-0005-0000-0000-0000A3330000}"/>
    <cellStyle name="Input Cell 2 2 2 6 3" xfId="18483" xr:uid="{00000000-0005-0000-0000-0000A4330000}"/>
    <cellStyle name="Input Cell 2 2 2 6 4" xfId="18484" xr:uid="{00000000-0005-0000-0000-0000A5330000}"/>
    <cellStyle name="Input Cell 2 2 2 6 5" xfId="18485" xr:uid="{00000000-0005-0000-0000-0000A6330000}"/>
    <cellStyle name="Input Cell 2 2 2 7" xfId="2011" xr:uid="{00000000-0005-0000-0000-0000A7330000}"/>
    <cellStyle name="Input Cell 2 2 2 7 2" xfId="18486" xr:uid="{00000000-0005-0000-0000-0000A8330000}"/>
    <cellStyle name="Input Cell 2 2 2 7 2 2" xfId="18487" xr:uid="{00000000-0005-0000-0000-0000A9330000}"/>
    <cellStyle name="Input Cell 2 2 2 7 2 3" xfId="18488" xr:uid="{00000000-0005-0000-0000-0000AA330000}"/>
    <cellStyle name="Input Cell 2 2 2 7 2 4" xfId="18489" xr:uid="{00000000-0005-0000-0000-0000AB330000}"/>
    <cellStyle name="Input Cell 2 2 2 7 3" xfId="18490" xr:uid="{00000000-0005-0000-0000-0000AC330000}"/>
    <cellStyle name="Input Cell 2 2 2 7 4" xfId="18491" xr:uid="{00000000-0005-0000-0000-0000AD330000}"/>
    <cellStyle name="Input Cell 2 2 2 7 5" xfId="18492" xr:uid="{00000000-0005-0000-0000-0000AE330000}"/>
    <cellStyle name="Input Cell 2 2 2 8" xfId="2012" xr:uid="{00000000-0005-0000-0000-0000AF330000}"/>
    <cellStyle name="Input Cell 2 2 2 8 2" xfId="18493" xr:uid="{00000000-0005-0000-0000-0000B0330000}"/>
    <cellStyle name="Input Cell 2 2 2 8 2 2" xfId="18494" xr:uid="{00000000-0005-0000-0000-0000B1330000}"/>
    <cellStyle name="Input Cell 2 2 2 8 2 3" xfId="18495" xr:uid="{00000000-0005-0000-0000-0000B2330000}"/>
    <cellStyle name="Input Cell 2 2 2 8 2 4" xfId="18496" xr:uid="{00000000-0005-0000-0000-0000B3330000}"/>
    <cellStyle name="Input Cell 2 2 2 8 3" xfId="18497" xr:uid="{00000000-0005-0000-0000-0000B4330000}"/>
    <cellStyle name="Input Cell 2 2 2 8 4" xfId="18498" xr:uid="{00000000-0005-0000-0000-0000B5330000}"/>
    <cellStyle name="Input Cell 2 2 2 8 5" xfId="18499" xr:uid="{00000000-0005-0000-0000-0000B6330000}"/>
    <cellStyle name="Input Cell 2 2 2 9" xfId="2013" xr:uid="{00000000-0005-0000-0000-0000B7330000}"/>
    <cellStyle name="Input Cell 2 2 2 9 2" xfId="18500" xr:uid="{00000000-0005-0000-0000-0000B8330000}"/>
    <cellStyle name="Input Cell 2 2 2 9 2 2" xfId="18501" xr:uid="{00000000-0005-0000-0000-0000B9330000}"/>
    <cellStyle name="Input Cell 2 2 2 9 2 3" xfId="18502" xr:uid="{00000000-0005-0000-0000-0000BA330000}"/>
    <cellStyle name="Input Cell 2 2 2 9 2 4" xfId="18503" xr:uid="{00000000-0005-0000-0000-0000BB330000}"/>
    <cellStyle name="Input Cell 2 2 2 9 3" xfId="18504" xr:uid="{00000000-0005-0000-0000-0000BC330000}"/>
    <cellStyle name="Input Cell 2 2 2 9 4" xfId="18505" xr:uid="{00000000-0005-0000-0000-0000BD330000}"/>
    <cellStyle name="Input Cell 2 2 2 9 5" xfId="18506" xr:uid="{00000000-0005-0000-0000-0000BE330000}"/>
    <cellStyle name="Input Cell 2 2 20" xfId="2014" xr:uid="{00000000-0005-0000-0000-0000BF330000}"/>
    <cellStyle name="Input Cell 2 2 20 2" xfId="18507" xr:uid="{00000000-0005-0000-0000-0000C0330000}"/>
    <cellStyle name="Input Cell 2 2 20 2 2" xfId="18508" xr:uid="{00000000-0005-0000-0000-0000C1330000}"/>
    <cellStyle name="Input Cell 2 2 20 2 3" xfId="18509" xr:uid="{00000000-0005-0000-0000-0000C2330000}"/>
    <cellStyle name="Input Cell 2 2 20 2 4" xfId="18510" xr:uid="{00000000-0005-0000-0000-0000C3330000}"/>
    <cellStyle name="Input Cell 2 2 20 3" xfId="18511" xr:uid="{00000000-0005-0000-0000-0000C4330000}"/>
    <cellStyle name="Input Cell 2 2 20 4" xfId="18512" xr:uid="{00000000-0005-0000-0000-0000C5330000}"/>
    <cellStyle name="Input Cell 2 2 20 5" xfId="18513" xr:uid="{00000000-0005-0000-0000-0000C6330000}"/>
    <cellStyle name="Input Cell 2 2 21" xfId="2015" xr:uid="{00000000-0005-0000-0000-0000C7330000}"/>
    <cellStyle name="Input Cell 2 2 21 2" xfId="18514" xr:uid="{00000000-0005-0000-0000-0000C8330000}"/>
    <cellStyle name="Input Cell 2 2 21 2 2" xfId="18515" xr:uid="{00000000-0005-0000-0000-0000C9330000}"/>
    <cellStyle name="Input Cell 2 2 21 2 3" xfId="18516" xr:uid="{00000000-0005-0000-0000-0000CA330000}"/>
    <cellStyle name="Input Cell 2 2 21 2 4" xfId="18517" xr:uid="{00000000-0005-0000-0000-0000CB330000}"/>
    <cellStyle name="Input Cell 2 2 21 3" xfId="18518" xr:uid="{00000000-0005-0000-0000-0000CC330000}"/>
    <cellStyle name="Input Cell 2 2 21 4" xfId="18519" xr:uid="{00000000-0005-0000-0000-0000CD330000}"/>
    <cellStyle name="Input Cell 2 2 21 5" xfId="18520" xr:uid="{00000000-0005-0000-0000-0000CE330000}"/>
    <cellStyle name="Input Cell 2 2 22" xfId="2016" xr:uid="{00000000-0005-0000-0000-0000CF330000}"/>
    <cellStyle name="Input Cell 2 2 22 2" xfId="18521" xr:uid="{00000000-0005-0000-0000-0000D0330000}"/>
    <cellStyle name="Input Cell 2 2 22 2 2" xfId="18522" xr:uid="{00000000-0005-0000-0000-0000D1330000}"/>
    <cellStyle name="Input Cell 2 2 22 2 3" xfId="18523" xr:uid="{00000000-0005-0000-0000-0000D2330000}"/>
    <cellStyle name="Input Cell 2 2 22 2 4" xfId="18524" xr:uid="{00000000-0005-0000-0000-0000D3330000}"/>
    <cellStyle name="Input Cell 2 2 22 3" xfId="18525" xr:uid="{00000000-0005-0000-0000-0000D4330000}"/>
    <cellStyle name="Input Cell 2 2 22 4" xfId="18526" xr:uid="{00000000-0005-0000-0000-0000D5330000}"/>
    <cellStyle name="Input Cell 2 2 22 5" xfId="18527" xr:uid="{00000000-0005-0000-0000-0000D6330000}"/>
    <cellStyle name="Input Cell 2 2 23" xfId="2017" xr:uid="{00000000-0005-0000-0000-0000D7330000}"/>
    <cellStyle name="Input Cell 2 2 23 2" xfId="18528" xr:uid="{00000000-0005-0000-0000-0000D8330000}"/>
    <cellStyle name="Input Cell 2 2 23 2 2" xfId="18529" xr:uid="{00000000-0005-0000-0000-0000D9330000}"/>
    <cellStyle name="Input Cell 2 2 23 2 3" xfId="18530" xr:uid="{00000000-0005-0000-0000-0000DA330000}"/>
    <cellStyle name="Input Cell 2 2 23 2 4" xfId="18531" xr:uid="{00000000-0005-0000-0000-0000DB330000}"/>
    <cellStyle name="Input Cell 2 2 23 3" xfId="18532" xr:uid="{00000000-0005-0000-0000-0000DC330000}"/>
    <cellStyle name="Input Cell 2 2 23 4" xfId="18533" xr:uid="{00000000-0005-0000-0000-0000DD330000}"/>
    <cellStyle name="Input Cell 2 2 23 5" xfId="18534" xr:uid="{00000000-0005-0000-0000-0000DE330000}"/>
    <cellStyle name="Input Cell 2 2 24" xfId="2018" xr:uid="{00000000-0005-0000-0000-0000DF330000}"/>
    <cellStyle name="Input Cell 2 2 24 2" xfId="18535" xr:uid="{00000000-0005-0000-0000-0000E0330000}"/>
    <cellStyle name="Input Cell 2 2 24 2 2" xfId="18536" xr:uid="{00000000-0005-0000-0000-0000E1330000}"/>
    <cellStyle name="Input Cell 2 2 24 2 3" xfId="18537" xr:uid="{00000000-0005-0000-0000-0000E2330000}"/>
    <cellStyle name="Input Cell 2 2 24 2 4" xfId="18538" xr:uid="{00000000-0005-0000-0000-0000E3330000}"/>
    <cellStyle name="Input Cell 2 2 24 3" xfId="18539" xr:uid="{00000000-0005-0000-0000-0000E4330000}"/>
    <cellStyle name="Input Cell 2 2 24 4" xfId="18540" xr:uid="{00000000-0005-0000-0000-0000E5330000}"/>
    <cellStyle name="Input Cell 2 2 24 5" xfId="18541" xr:uid="{00000000-0005-0000-0000-0000E6330000}"/>
    <cellStyle name="Input Cell 2 2 25" xfId="2019" xr:uid="{00000000-0005-0000-0000-0000E7330000}"/>
    <cellStyle name="Input Cell 2 2 25 2" xfId="18542" xr:uid="{00000000-0005-0000-0000-0000E8330000}"/>
    <cellStyle name="Input Cell 2 2 25 2 2" xfId="18543" xr:uid="{00000000-0005-0000-0000-0000E9330000}"/>
    <cellStyle name="Input Cell 2 2 25 2 3" xfId="18544" xr:uid="{00000000-0005-0000-0000-0000EA330000}"/>
    <cellStyle name="Input Cell 2 2 25 2 4" xfId="18545" xr:uid="{00000000-0005-0000-0000-0000EB330000}"/>
    <cellStyle name="Input Cell 2 2 25 3" xfId="18546" xr:uid="{00000000-0005-0000-0000-0000EC330000}"/>
    <cellStyle name="Input Cell 2 2 25 4" xfId="18547" xr:uid="{00000000-0005-0000-0000-0000ED330000}"/>
    <cellStyle name="Input Cell 2 2 25 5" xfId="18548" xr:uid="{00000000-0005-0000-0000-0000EE330000}"/>
    <cellStyle name="Input Cell 2 2 26" xfId="2020" xr:uid="{00000000-0005-0000-0000-0000EF330000}"/>
    <cellStyle name="Input Cell 2 2 26 2" xfId="18549" xr:uid="{00000000-0005-0000-0000-0000F0330000}"/>
    <cellStyle name="Input Cell 2 2 26 2 2" xfId="18550" xr:uid="{00000000-0005-0000-0000-0000F1330000}"/>
    <cellStyle name="Input Cell 2 2 26 2 3" xfId="18551" xr:uid="{00000000-0005-0000-0000-0000F2330000}"/>
    <cellStyle name="Input Cell 2 2 26 2 4" xfId="18552" xr:uid="{00000000-0005-0000-0000-0000F3330000}"/>
    <cellStyle name="Input Cell 2 2 26 3" xfId="18553" xr:uid="{00000000-0005-0000-0000-0000F4330000}"/>
    <cellStyle name="Input Cell 2 2 26 4" xfId="18554" xr:uid="{00000000-0005-0000-0000-0000F5330000}"/>
    <cellStyle name="Input Cell 2 2 26 5" xfId="18555" xr:uid="{00000000-0005-0000-0000-0000F6330000}"/>
    <cellStyle name="Input Cell 2 2 27" xfId="2021" xr:uid="{00000000-0005-0000-0000-0000F7330000}"/>
    <cellStyle name="Input Cell 2 2 27 2" xfId="18556" xr:uid="{00000000-0005-0000-0000-0000F8330000}"/>
    <cellStyle name="Input Cell 2 2 27 2 2" xfId="18557" xr:uid="{00000000-0005-0000-0000-0000F9330000}"/>
    <cellStyle name="Input Cell 2 2 27 2 3" xfId="18558" xr:uid="{00000000-0005-0000-0000-0000FA330000}"/>
    <cellStyle name="Input Cell 2 2 27 2 4" xfId="18559" xr:uid="{00000000-0005-0000-0000-0000FB330000}"/>
    <cellStyle name="Input Cell 2 2 27 3" xfId="18560" xr:uid="{00000000-0005-0000-0000-0000FC330000}"/>
    <cellStyle name="Input Cell 2 2 27 4" xfId="18561" xr:uid="{00000000-0005-0000-0000-0000FD330000}"/>
    <cellStyle name="Input Cell 2 2 27 5" xfId="18562" xr:uid="{00000000-0005-0000-0000-0000FE330000}"/>
    <cellStyle name="Input Cell 2 2 28" xfId="2022" xr:uid="{00000000-0005-0000-0000-0000FF330000}"/>
    <cellStyle name="Input Cell 2 2 28 2" xfId="18563" xr:uid="{00000000-0005-0000-0000-000000340000}"/>
    <cellStyle name="Input Cell 2 2 28 2 2" xfId="18564" xr:uid="{00000000-0005-0000-0000-000001340000}"/>
    <cellStyle name="Input Cell 2 2 28 2 3" xfId="18565" xr:uid="{00000000-0005-0000-0000-000002340000}"/>
    <cellStyle name="Input Cell 2 2 28 2 4" xfId="18566" xr:uid="{00000000-0005-0000-0000-000003340000}"/>
    <cellStyle name="Input Cell 2 2 28 3" xfId="18567" xr:uid="{00000000-0005-0000-0000-000004340000}"/>
    <cellStyle name="Input Cell 2 2 28 4" xfId="18568" xr:uid="{00000000-0005-0000-0000-000005340000}"/>
    <cellStyle name="Input Cell 2 2 28 5" xfId="18569" xr:uid="{00000000-0005-0000-0000-000006340000}"/>
    <cellStyle name="Input Cell 2 2 29" xfId="2023" xr:uid="{00000000-0005-0000-0000-000007340000}"/>
    <cellStyle name="Input Cell 2 2 29 2" xfId="18570" xr:uid="{00000000-0005-0000-0000-000008340000}"/>
    <cellStyle name="Input Cell 2 2 29 2 2" xfId="18571" xr:uid="{00000000-0005-0000-0000-000009340000}"/>
    <cellStyle name="Input Cell 2 2 29 2 3" xfId="18572" xr:uid="{00000000-0005-0000-0000-00000A340000}"/>
    <cellStyle name="Input Cell 2 2 29 2 4" xfId="18573" xr:uid="{00000000-0005-0000-0000-00000B340000}"/>
    <cellStyle name="Input Cell 2 2 29 3" xfId="18574" xr:uid="{00000000-0005-0000-0000-00000C340000}"/>
    <cellStyle name="Input Cell 2 2 29 4" xfId="18575" xr:uid="{00000000-0005-0000-0000-00000D340000}"/>
    <cellStyle name="Input Cell 2 2 29 5" xfId="18576" xr:uid="{00000000-0005-0000-0000-00000E340000}"/>
    <cellStyle name="Input Cell 2 2 3" xfId="2024" xr:uid="{00000000-0005-0000-0000-00000F340000}"/>
    <cellStyle name="Input Cell 2 2 3 2" xfId="18577" xr:uid="{00000000-0005-0000-0000-000010340000}"/>
    <cellStyle name="Input Cell 2 2 3 2 2" xfId="18578" xr:uid="{00000000-0005-0000-0000-000011340000}"/>
    <cellStyle name="Input Cell 2 2 3 2 3" xfId="18579" xr:uid="{00000000-0005-0000-0000-000012340000}"/>
    <cellStyle name="Input Cell 2 2 3 2 4" xfId="18580" xr:uid="{00000000-0005-0000-0000-000013340000}"/>
    <cellStyle name="Input Cell 2 2 3 3" xfId="18581" xr:uid="{00000000-0005-0000-0000-000014340000}"/>
    <cellStyle name="Input Cell 2 2 3 4" xfId="18582" xr:uid="{00000000-0005-0000-0000-000015340000}"/>
    <cellStyle name="Input Cell 2 2 3 5" xfId="18583" xr:uid="{00000000-0005-0000-0000-000016340000}"/>
    <cellStyle name="Input Cell 2 2 30" xfId="2025" xr:uid="{00000000-0005-0000-0000-000017340000}"/>
    <cellStyle name="Input Cell 2 2 30 2" xfId="18584" xr:uid="{00000000-0005-0000-0000-000018340000}"/>
    <cellStyle name="Input Cell 2 2 30 2 2" xfId="18585" xr:uid="{00000000-0005-0000-0000-000019340000}"/>
    <cellStyle name="Input Cell 2 2 30 2 3" xfId="18586" xr:uid="{00000000-0005-0000-0000-00001A340000}"/>
    <cellStyle name="Input Cell 2 2 30 2 4" xfId="18587" xr:uid="{00000000-0005-0000-0000-00001B340000}"/>
    <cellStyle name="Input Cell 2 2 30 3" xfId="18588" xr:uid="{00000000-0005-0000-0000-00001C340000}"/>
    <cellStyle name="Input Cell 2 2 30 4" xfId="18589" xr:uid="{00000000-0005-0000-0000-00001D340000}"/>
    <cellStyle name="Input Cell 2 2 30 5" xfId="18590" xr:uid="{00000000-0005-0000-0000-00001E340000}"/>
    <cellStyle name="Input Cell 2 2 31" xfId="2026" xr:uid="{00000000-0005-0000-0000-00001F340000}"/>
    <cellStyle name="Input Cell 2 2 31 2" xfId="18591" xr:uid="{00000000-0005-0000-0000-000020340000}"/>
    <cellStyle name="Input Cell 2 2 31 2 2" xfId="18592" xr:uid="{00000000-0005-0000-0000-000021340000}"/>
    <cellStyle name="Input Cell 2 2 31 2 3" xfId="18593" xr:uid="{00000000-0005-0000-0000-000022340000}"/>
    <cellStyle name="Input Cell 2 2 31 2 4" xfId="18594" xr:uid="{00000000-0005-0000-0000-000023340000}"/>
    <cellStyle name="Input Cell 2 2 31 3" xfId="18595" xr:uid="{00000000-0005-0000-0000-000024340000}"/>
    <cellStyle name="Input Cell 2 2 31 4" xfId="18596" xr:uid="{00000000-0005-0000-0000-000025340000}"/>
    <cellStyle name="Input Cell 2 2 31 5" xfId="18597" xr:uid="{00000000-0005-0000-0000-000026340000}"/>
    <cellStyle name="Input Cell 2 2 32" xfId="2027" xr:uid="{00000000-0005-0000-0000-000027340000}"/>
    <cellStyle name="Input Cell 2 2 32 2" xfId="18598" xr:uid="{00000000-0005-0000-0000-000028340000}"/>
    <cellStyle name="Input Cell 2 2 32 2 2" xfId="18599" xr:uid="{00000000-0005-0000-0000-000029340000}"/>
    <cellStyle name="Input Cell 2 2 32 2 3" xfId="18600" xr:uid="{00000000-0005-0000-0000-00002A340000}"/>
    <cellStyle name="Input Cell 2 2 32 2 4" xfId="18601" xr:uid="{00000000-0005-0000-0000-00002B340000}"/>
    <cellStyle name="Input Cell 2 2 32 3" xfId="18602" xr:uid="{00000000-0005-0000-0000-00002C340000}"/>
    <cellStyle name="Input Cell 2 2 32 4" xfId="18603" xr:uid="{00000000-0005-0000-0000-00002D340000}"/>
    <cellStyle name="Input Cell 2 2 32 5" xfId="18604" xr:uid="{00000000-0005-0000-0000-00002E340000}"/>
    <cellStyle name="Input Cell 2 2 33" xfId="2028" xr:uid="{00000000-0005-0000-0000-00002F340000}"/>
    <cellStyle name="Input Cell 2 2 33 2" xfId="18605" xr:uid="{00000000-0005-0000-0000-000030340000}"/>
    <cellStyle name="Input Cell 2 2 33 2 2" xfId="18606" xr:uid="{00000000-0005-0000-0000-000031340000}"/>
    <cellStyle name="Input Cell 2 2 33 2 3" xfId="18607" xr:uid="{00000000-0005-0000-0000-000032340000}"/>
    <cellStyle name="Input Cell 2 2 33 2 4" xfId="18608" xr:uid="{00000000-0005-0000-0000-000033340000}"/>
    <cellStyle name="Input Cell 2 2 33 3" xfId="18609" xr:uid="{00000000-0005-0000-0000-000034340000}"/>
    <cellStyle name="Input Cell 2 2 33 4" xfId="18610" xr:uid="{00000000-0005-0000-0000-000035340000}"/>
    <cellStyle name="Input Cell 2 2 33 5" xfId="18611" xr:uid="{00000000-0005-0000-0000-000036340000}"/>
    <cellStyle name="Input Cell 2 2 34" xfId="2029" xr:uid="{00000000-0005-0000-0000-000037340000}"/>
    <cellStyle name="Input Cell 2 2 34 2" xfId="18612" xr:uid="{00000000-0005-0000-0000-000038340000}"/>
    <cellStyle name="Input Cell 2 2 34 2 2" xfId="18613" xr:uid="{00000000-0005-0000-0000-000039340000}"/>
    <cellStyle name="Input Cell 2 2 34 2 3" xfId="18614" xr:uid="{00000000-0005-0000-0000-00003A340000}"/>
    <cellStyle name="Input Cell 2 2 34 2 4" xfId="18615" xr:uid="{00000000-0005-0000-0000-00003B340000}"/>
    <cellStyle name="Input Cell 2 2 34 3" xfId="18616" xr:uid="{00000000-0005-0000-0000-00003C340000}"/>
    <cellStyle name="Input Cell 2 2 34 4" xfId="18617" xr:uid="{00000000-0005-0000-0000-00003D340000}"/>
    <cellStyle name="Input Cell 2 2 34 5" xfId="18618" xr:uid="{00000000-0005-0000-0000-00003E340000}"/>
    <cellStyle name="Input Cell 2 2 35" xfId="2030" xr:uid="{00000000-0005-0000-0000-00003F340000}"/>
    <cellStyle name="Input Cell 2 2 35 2" xfId="18619" xr:uid="{00000000-0005-0000-0000-000040340000}"/>
    <cellStyle name="Input Cell 2 2 35 2 2" xfId="18620" xr:uid="{00000000-0005-0000-0000-000041340000}"/>
    <cellStyle name="Input Cell 2 2 35 2 3" xfId="18621" xr:uid="{00000000-0005-0000-0000-000042340000}"/>
    <cellStyle name="Input Cell 2 2 35 2 4" xfId="18622" xr:uid="{00000000-0005-0000-0000-000043340000}"/>
    <cellStyle name="Input Cell 2 2 35 3" xfId="18623" xr:uid="{00000000-0005-0000-0000-000044340000}"/>
    <cellStyle name="Input Cell 2 2 35 4" xfId="18624" xr:uid="{00000000-0005-0000-0000-000045340000}"/>
    <cellStyle name="Input Cell 2 2 35 5" xfId="18625" xr:uid="{00000000-0005-0000-0000-000046340000}"/>
    <cellStyle name="Input Cell 2 2 36" xfId="2031" xr:uid="{00000000-0005-0000-0000-000047340000}"/>
    <cellStyle name="Input Cell 2 2 36 2" xfId="18626" xr:uid="{00000000-0005-0000-0000-000048340000}"/>
    <cellStyle name="Input Cell 2 2 36 2 2" xfId="18627" xr:uid="{00000000-0005-0000-0000-000049340000}"/>
    <cellStyle name="Input Cell 2 2 36 2 3" xfId="18628" xr:uid="{00000000-0005-0000-0000-00004A340000}"/>
    <cellStyle name="Input Cell 2 2 36 2 4" xfId="18629" xr:uid="{00000000-0005-0000-0000-00004B340000}"/>
    <cellStyle name="Input Cell 2 2 36 3" xfId="18630" xr:uid="{00000000-0005-0000-0000-00004C340000}"/>
    <cellStyle name="Input Cell 2 2 36 4" xfId="18631" xr:uid="{00000000-0005-0000-0000-00004D340000}"/>
    <cellStyle name="Input Cell 2 2 36 5" xfId="18632" xr:uid="{00000000-0005-0000-0000-00004E340000}"/>
    <cellStyle name="Input Cell 2 2 37" xfId="2032" xr:uid="{00000000-0005-0000-0000-00004F340000}"/>
    <cellStyle name="Input Cell 2 2 37 2" xfId="18633" xr:uid="{00000000-0005-0000-0000-000050340000}"/>
    <cellStyle name="Input Cell 2 2 37 2 2" xfId="18634" xr:uid="{00000000-0005-0000-0000-000051340000}"/>
    <cellStyle name="Input Cell 2 2 37 2 3" xfId="18635" xr:uid="{00000000-0005-0000-0000-000052340000}"/>
    <cellStyle name="Input Cell 2 2 37 2 4" xfId="18636" xr:uid="{00000000-0005-0000-0000-000053340000}"/>
    <cellStyle name="Input Cell 2 2 37 3" xfId="18637" xr:uid="{00000000-0005-0000-0000-000054340000}"/>
    <cellStyle name="Input Cell 2 2 37 4" xfId="18638" xr:uid="{00000000-0005-0000-0000-000055340000}"/>
    <cellStyle name="Input Cell 2 2 37 5" xfId="18639" xr:uid="{00000000-0005-0000-0000-000056340000}"/>
    <cellStyle name="Input Cell 2 2 38" xfId="2033" xr:uid="{00000000-0005-0000-0000-000057340000}"/>
    <cellStyle name="Input Cell 2 2 38 2" xfId="18640" xr:uid="{00000000-0005-0000-0000-000058340000}"/>
    <cellStyle name="Input Cell 2 2 38 2 2" xfId="18641" xr:uid="{00000000-0005-0000-0000-000059340000}"/>
    <cellStyle name="Input Cell 2 2 38 2 3" xfId="18642" xr:uid="{00000000-0005-0000-0000-00005A340000}"/>
    <cellStyle name="Input Cell 2 2 38 2 4" xfId="18643" xr:uid="{00000000-0005-0000-0000-00005B340000}"/>
    <cellStyle name="Input Cell 2 2 38 3" xfId="18644" xr:uid="{00000000-0005-0000-0000-00005C340000}"/>
    <cellStyle name="Input Cell 2 2 38 4" xfId="18645" xr:uid="{00000000-0005-0000-0000-00005D340000}"/>
    <cellStyle name="Input Cell 2 2 38 5" xfId="18646" xr:uid="{00000000-0005-0000-0000-00005E340000}"/>
    <cellStyle name="Input Cell 2 2 39" xfId="2034" xr:uid="{00000000-0005-0000-0000-00005F340000}"/>
    <cellStyle name="Input Cell 2 2 39 2" xfId="18647" xr:uid="{00000000-0005-0000-0000-000060340000}"/>
    <cellStyle name="Input Cell 2 2 39 2 2" xfId="18648" xr:uid="{00000000-0005-0000-0000-000061340000}"/>
    <cellStyle name="Input Cell 2 2 39 2 3" xfId="18649" xr:uid="{00000000-0005-0000-0000-000062340000}"/>
    <cellStyle name="Input Cell 2 2 39 2 4" xfId="18650" xr:uid="{00000000-0005-0000-0000-000063340000}"/>
    <cellStyle name="Input Cell 2 2 39 3" xfId="18651" xr:uid="{00000000-0005-0000-0000-000064340000}"/>
    <cellStyle name="Input Cell 2 2 39 4" xfId="18652" xr:uid="{00000000-0005-0000-0000-000065340000}"/>
    <cellStyle name="Input Cell 2 2 39 5" xfId="18653" xr:uid="{00000000-0005-0000-0000-000066340000}"/>
    <cellStyle name="Input Cell 2 2 4" xfId="2035" xr:uid="{00000000-0005-0000-0000-000067340000}"/>
    <cellStyle name="Input Cell 2 2 4 2" xfId="18654" xr:uid="{00000000-0005-0000-0000-000068340000}"/>
    <cellStyle name="Input Cell 2 2 4 2 2" xfId="18655" xr:uid="{00000000-0005-0000-0000-000069340000}"/>
    <cellStyle name="Input Cell 2 2 4 2 3" xfId="18656" xr:uid="{00000000-0005-0000-0000-00006A340000}"/>
    <cellStyle name="Input Cell 2 2 4 2 4" xfId="18657" xr:uid="{00000000-0005-0000-0000-00006B340000}"/>
    <cellStyle name="Input Cell 2 2 4 3" xfId="18658" xr:uid="{00000000-0005-0000-0000-00006C340000}"/>
    <cellStyle name="Input Cell 2 2 4 4" xfId="18659" xr:uid="{00000000-0005-0000-0000-00006D340000}"/>
    <cellStyle name="Input Cell 2 2 4 5" xfId="18660" xr:uid="{00000000-0005-0000-0000-00006E340000}"/>
    <cellStyle name="Input Cell 2 2 40" xfId="2036" xr:uid="{00000000-0005-0000-0000-00006F340000}"/>
    <cellStyle name="Input Cell 2 2 40 2" xfId="18661" xr:uid="{00000000-0005-0000-0000-000070340000}"/>
    <cellStyle name="Input Cell 2 2 40 2 2" xfId="18662" xr:uid="{00000000-0005-0000-0000-000071340000}"/>
    <cellStyle name="Input Cell 2 2 40 2 3" xfId="18663" xr:uid="{00000000-0005-0000-0000-000072340000}"/>
    <cellStyle name="Input Cell 2 2 40 2 4" xfId="18664" xr:uid="{00000000-0005-0000-0000-000073340000}"/>
    <cellStyle name="Input Cell 2 2 40 3" xfId="18665" xr:uid="{00000000-0005-0000-0000-000074340000}"/>
    <cellStyle name="Input Cell 2 2 40 4" xfId="18666" xr:uid="{00000000-0005-0000-0000-000075340000}"/>
    <cellStyle name="Input Cell 2 2 40 5" xfId="18667" xr:uid="{00000000-0005-0000-0000-000076340000}"/>
    <cellStyle name="Input Cell 2 2 41" xfId="2037" xr:uid="{00000000-0005-0000-0000-000077340000}"/>
    <cellStyle name="Input Cell 2 2 41 2" xfId="18668" xr:uid="{00000000-0005-0000-0000-000078340000}"/>
    <cellStyle name="Input Cell 2 2 41 2 2" xfId="18669" xr:uid="{00000000-0005-0000-0000-000079340000}"/>
    <cellStyle name="Input Cell 2 2 41 2 3" xfId="18670" xr:uid="{00000000-0005-0000-0000-00007A340000}"/>
    <cellStyle name="Input Cell 2 2 41 2 4" xfId="18671" xr:uid="{00000000-0005-0000-0000-00007B340000}"/>
    <cellStyle name="Input Cell 2 2 41 3" xfId="18672" xr:uid="{00000000-0005-0000-0000-00007C340000}"/>
    <cellStyle name="Input Cell 2 2 41 4" xfId="18673" xr:uid="{00000000-0005-0000-0000-00007D340000}"/>
    <cellStyle name="Input Cell 2 2 41 5" xfId="18674" xr:uid="{00000000-0005-0000-0000-00007E340000}"/>
    <cellStyle name="Input Cell 2 2 42" xfId="2038" xr:uid="{00000000-0005-0000-0000-00007F340000}"/>
    <cellStyle name="Input Cell 2 2 42 2" xfId="18675" xr:uid="{00000000-0005-0000-0000-000080340000}"/>
    <cellStyle name="Input Cell 2 2 42 2 2" xfId="18676" xr:uid="{00000000-0005-0000-0000-000081340000}"/>
    <cellStyle name="Input Cell 2 2 42 2 3" xfId="18677" xr:uid="{00000000-0005-0000-0000-000082340000}"/>
    <cellStyle name="Input Cell 2 2 42 2 4" xfId="18678" xr:uid="{00000000-0005-0000-0000-000083340000}"/>
    <cellStyle name="Input Cell 2 2 42 3" xfId="18679" xr:uid="{00000000-0005-0000-0000-000084340000}"/>
    <cellStyle name="Input Cell 2 2 42 4" xfId="18680" xr:uid="{00000000-0005-0000-0000-000085340000}"/>
    <cellStyle name="Input Cell 2 2 42 5" xfId="18681" xr:uid="{00000000-0005-0000-0000-000086340000}"/>
    <cellStyle name="Input Cell 2 2 43" xfId="2039" xr:uid="{00000000-0005-0000-0000-000087340000}"/>
    <cellStyle name="Input Cell 2 2 43 2" xfId="18682" xr:uid="{00000000-0005-0000-0000-000088340000}"/>
    <cellStyle name="Input Cell 2 2 43 2 2" xfId="18683" xr:uid="{00000000-0005-0000-0000-000089340000}"/>
    <cellStyle name="Input Cell 2 2 43 2 3" xfId="18684" xr:uid="{00000000-0005-0000-0000-00008A340000}"/>
    <cellStyle name="Input Cell 2 2 43 2 4" xfId="18685" xr:uid="{00000000-0005-0000-0000-00008B340000}"/>
    <cellStyle name="Input Cell 2 2 43 3" xfId="18686" xr:uid="{00000000-0005-0000-0000-00008C340000}"/>
    <cellStyle name="Input Cell 2 2 43 4" xfId="18687" xr:uid="{00000000-0005-0000-0000-00008D340000}"/>
    <cellStyle name="Input Cell 2 2 43 5" xfId="18688" xr:uid="{00000000-0005-0000-0000-00008E340000}"/>
    <cellStyle name="Input Cell 2 2 44" xfId="2040" xr:uid="{00000000-0005-0000-0000-00008F340000}"/>
    <cellStyle name="Input Cell 2 2 44 2" xfId="18689" xr:uid="{00000000-0005-0000-0000-000090340000}"/>
    <cellStyle name="Input Cell 2 2 44 2 2" xfId="18690" xr:uid="{00000000-0005-0000-0000-000091340000}"/>
    <cellStyle name="Input Cell 2 2 44 2 3" xfId="18691" xr:uid="{00000000-0005-0000-0000-000092340000}"/>
    <cellStyle name="Input Cell 2 2 44 2 4" xfId="18692" xr:uid="{00000000-0005-0000-0000-000093340000}"/>
    <cellStyle name="Input Cell 2 2 44 3" xfId="18693" xr:uid="{00000000-0005-0000-0000-000094340000}"/>
    <cellStyle name="Input Cell 2 2 44 4" xfId="18694" xr:uid="{00000000-0005-0000-0000-000095340000}"/>
    <cellStyle name="Input Cell 2 2 44 5" xfId="18695" xr:uid="{00000000-0005-0000-0000-000096340000}"/>
    <cellStyle name="Input Cell 2 2 45" xfId="2041" xr:uid="{00000000-0005-0000-0000-000097340000}"/>
    <cellStyle name="Input Cell 2 2 45 2" xfId="18696" xr:uid="{00000000-0005-0000-0000-000098340000}"/>
    <cellStyle name="Input Cell 2 2 45 2 2" xfId="18697" xr:uid="{00000000-0005-0000-0000-000099340000}"/>
    <cellStyle name="Input Cell 2 2 45 2 3" xfId="18698" xr:uid="{00000000-0005-0000-0000-00009A340000}"/>
    <cellStyle name="Input Cell 2 2 45 2 4" xfId="18699" xr:uid="{00000000-0005-0000-0000-00009B340000}"/>
    <cellStyle name="Input Cell 2 2 45 3" xfId="18700" xr:uid="{00000000-0005-0000-0000-00009C340000}"/>
    <cellStyle name="Input Cell 2 2 45 4" xfId="18701" xr:uid="{00000000-0005-0000-0000-00009D340000}"/>
    <cellStyle name="Input Cell 2 2 45 5" xfId="18702" xr:uid="{00000000-0005-0000-0000-00009E340000}"/>
    <cellStyle name="Input Cell 2 2 46" xfId="18703" xr:uid="{00000000-0005-0000-0000-00009F340000}"/>
    <cellStyle name="Input Cell 2 2 46 2" xfId="18704" xr:uid="{00000000-0005-0000-0000-0000A0340000}"/>
    <cellStyle name="Input Cell 2 2 46 3" xfId="18705" xr:uid="{00000000-0005-0000-0000-0000A1340000}"/>
    <cellStyle name="Input Cell 2 2 46 4" xfId="18706" xr:uid="{00000000-0005-0000-0000-0000A2340000}"/>
    <cellStyle name="Input Cell 2 2 47" xfId="18707" xr:uid="{00000000-0005-0000-0000-0000A3340000}"/>
    <cellStyle name="Input Cell 2 2 47 2" xfId="18708" xr:uid="{00000000-0005-0000-0000-0000A4340000}"/>
    <cellStyle name="Input Cell 2 2 47 3" xfId="18709" xr:uid="{00000000-0005-0000-0000-0000A5340000}"/>
    <cellStyle name="Input Cell 2 2 47 4" xfId="18710" xr:uid="{00000000-0005-0000-0000-0000A6340000}"/>
    <cellStyle name="Input Cell 2 2 48" xfId="18711" xr:uid="{00000000-0005-0000-0000-0000A7340000}"/>
    <cellStyle name="Input Cell 2 2 49" xfId="18712" xr:uid="{00000000-0005-0000-0000-0000A8340000}"/>
    <cellStyle name="Input Cell 2 2 5" xfId="2042" xr:uid="{00000000-0005-0000-0000-0000A9340000}"/>
    <cellStyle name="Input Cell 2 2 5 2" xfId="18713" xr:uid="{00000000-0005-0000-0000-0000AA340000}"/>
    <cellStyle name="Input Cell 2 2 5 2 2" xfId="18714" xr:uid="{00000000-0005-0000-0000-0000AB340000}"/>
    <cellStyle name="Input Cell 2 2 5 2 3" xfId="18715" xr:uid="{00000000-0005-0000-0000-0000AC340000}"/>
    <cellStyle name="Input Cell 2 2 5 2 4" xfId="18716" xr:uid="{00000000-0005-0000-0000-0000AD340000}"/>
    <cellStyle name="Input Cell 2 2 5 3" xfId="18717" xr:uid="{00000000-0005-0000-0000-0000AE340000}"/>
    <cellStyle name="Input Cell 2 2 5 4" xfId="18718" xr:uid="{00000000-0005-0000-0000-0000AF340000}"/>
    <cellStyle name="Input Cell 2 2 5 5" xfId="18719" xr:uid="{00000000-0005-0000-0000-0000B0340000}"/>
    <cellStyle name="Input Cell 2 2 6" xfId="2043" xr:uid="{00000000-0005-0000-0000-0000B1340000}"/>
    <cellStyle name="Input Cell 2 2 6 2" xfId="18720" xr:uid="{00000000-0005-0000-0000-0000B2340000}"/>
    <cellStyle name="Input Cell 2 2 6 2 2" xfId="18721" xr:uid="{00000000-0005-0000-0000-0000B3340000}"/>
    <cellStyle name="Input Cell 2 2 6 2 3" xfId="18722" xr:uid="{00000000-0005-0000-0000-0000B4340000}"/>
    <cellStyle name="Input Cell 2 2 6 2 4" xfId="18723" xr:uid="{00000000-0005-0000-0000-0000B5340000}"/>
    <cellStyle name="Input Cell 2 2 6 3" xfId="18724" xr:uid="{00000000-0005-0000-0000-0000B6340000}"/>
    <cellStyle name="Input Cell 2 2 6 4" xfId="18725" xr:uid="{00000000-0005-0000-0000-0000B7340000}"/>
    <cellStyle name="Input Cell 2 2 6 5" xfId="18726" xr:uid="{00000000-0005-0000-0000-0000B8340000}"/>
    <cellStyle name="Input Cell 2 2 7" xfId="2044" xr:uid="{00000000-0005-0000-0000-0000B9340000}"/>
    <cellStyle name="Input Cell 2 2 7 2" xfId="18727" xr:uid="{00000000-0005-0000-0000-0000BA340000}"/>
    <cellStyle name="Input Cell 2 2 7 2 2" xfId="18728" xr:uid="{00000000-0005-0000-0000-0000BB340000}"/>
    <cellStyle name="Input Cell 2 2 7 2 3" xfId="18729" xr:uid="{00000000-0005-0000-0000-0000BC340000}"/>
    <cellStyle name="Input Cell 2 2 7 2 4" xfId="18730" xr:uid="{00000000-0005-0000-0000-0000BD340000}"/>
    <cellStyle name="Input Cell 2 2 7 3" xfId="18731" xr:uid="{00000000-0005-0000-0000-0000BE340000}"/>
    <cellStyle name="Input Cell 2 2 7 4" xfId="18732" xr:uid="{00000000-0005-0000-0000-0000BF340000}"/>
    <cellStyle name="Input Cell 2 2 7 5" xfId="18733" xr:uid="{00000000-0005-0000-0000-0000C0340000}"/>
    <cellStyle name="Input Cell 2 2 8" xfId="2045" xr:uid="{00000000-0005-0000-0000-0000C1340000}"/>
    <cellStyle name="Input Cell 2 2 8 2" xfId="18734" xr:uid="{00000000-0005-0000-0000-0000C2340000}"/>
    <cellStyle name="Input Cell 2 2 8 2 2" xfId="18735" xr:uid="{00000000-0005-0000-0000-0000C3340000}"/>
    <cellStyle name="Input Cell 2 2 8 2 3" xfId="18736" xr:uid="{00000000-0005-0000-0000-0000C4340000}"/>
    <cellStyle name="Input Cell 2 2 8 2 4" xfId="18737" xr:uid="{00000000-0005-0000-0000-0000C5340000}"/>
    <cellStyle name="Input Cell 2 2 8 3" xfId="18738" xr:uid="{00000000-0005-0000-0000-0000C6340000}"/>
    <cellStyle name="Input Cell 2 2 8 4" xfId="18739" xr:uid="{00000000-0005-0000-0000-0000C7340000}"/>
    <cellStyle name="Input Cell 2 2 8 5" xfId="18740" xr:uid="{00000000-0005-0000-0000-0000C8340000}"/>
    <cellStyle name="Input Cell 2 2 9" xfId="2046" xr:uid="{00000000-0005-0000-0000-0000C9340000}"/>
    <cellStyle name="Input Cell 2 2 9 2" xfId="18741" xr:uid="{00000000-0005-0000-0000-0000CA340000}"/>
    <cellStyle name="Input Cell 2 2 9 2 2" xfId="18742" xr:uid="{00000000-0005-0000-0000-0000CB340000}"/>
    <cellStyle name="Input Cell 2 2 9 2 3" xfId="18743" xr:uid="{00000000-0005-0000-0000-0000CC340000}"/>
    <cellStyle name="Input Cell 2 2 9 2 4" xfId="18744" xr:uid="{00000000-0005-0000-0000-0000CD340000}"/>
    <cellStyle name="Input Cell 2 2 9 3" xfId="18745" xr:uid="{00000000-0005-0000-0000-0000CE340000}"/>
    <cellStyle name="Input Cell 2 2 9 4" xfId="18746" xr:uid="{00000000-0005-0000-0000-0000CF340000}"/>
    <cellStyle name="Input Cell 2 2 9 5" xfId="18747" xr:uid="{00000000-0005-0000-0000-0000D0340000}"/>
    <cellStyle name="Input Cell 2 3" xfId="2047" xr:uid="{00000000-0005-0000-0000-0000D1340000}"/>
    <cellStyle name="Input Cell 2 3 10" xfId="2048" xr:uid="{00000000-0005-0000-0000-0000D2340000}"/>
    <cellStyle name="Input Cell 2 3 10 2" xfId="18748" xr:uid="{00000000-0005-0000-0000-0000D3340000}"/>
    <cellStyle name="Input Cell 2 3 10 2 2" xfId="18749" xr:uid="{00000000-0005-0000-0000-0000D4340000}"/>
    <cellStyle name="Input Cell 2 3 10 2 3" xfId="18750" xr:uid="{00000000-0005-0000-0000-0000D5340000}"/>
    <cellStyle name="Input Cell 2 3 10 2 4" xfId="18751" xr:uid="{00000000-0005-0000-0000-0000D6340000}"/>
    <cellStyle name="Input Cell 2 3 10 3" xfId="18752" xr:uid="{00000000-0005-0000-0000-0000D7340000}"/>
    <cellStyle name="Input Cell 2 3 10 4" xfId="18753" xr:uid="{00000000-0005-0000-0000-0000D8340000}"/>
    <cellStyle name="Input Cell 2 3 10 5" xfId="18754" xr:uid="{00000000-0005-0000-0000-0000D9340000}"/>
    <cellStyle name="Input Cell 2 3 11" xfId="2049" xr:uid="{00000000-0005-0000-0000-0000DA340000}"/>
    <cellStyle name="Input Cell 2 3 11 2" xfId="18755" xr:uid="{00000000-0005-0000-0000-0000DB340000}"/>
    <cellStyle name="Input Cell 2 3 11 2 2" xfId="18756" xr:uid="{00000000-0005-0000-0000-0000DC340000}"/>
    <cellStyle name="Input Cell 2 3 11 2 3" xfId="18757" xr:uid="{00000000-0005-0000-0000-0000DD340000}"/>
    <cellStyle name="Input Cell 2 3 11 2 4" xfId="18758" xr:uid="{00000000-0005-0000-0000-0000DE340000}"/>
    <cellStyle name="Input Cell 2 3 11 3" xfId="18759" xr:uid="{00000000-0005-0000-0000-0000DF340000}"/>
    <cellStyle name="Input Cell 2 3 11 4" xfId="18760" xr:uid="{00000000-0005-0000-0000-0000E0340000}"/>
    <cellStyle name="Input Cell 2 3 11 5" xfId="18761" xr:uid="{00000000-0005-0000-0000-0000E1340000}"/>
    <cellStyle name="Input Cell 2 3 12" xfId="2050" xr:uid="{00000000-0005-0000-0000-0000E2340000}"/>
    <cellStyle name="Input Cell 2 3 12 2" xfId="18762" xr:uid="{00000000-0005-0000-0000-0000E3340000}"/>
    <cellStyle name="Input Cell 2 3 12 2 2" xfId="18763" xr:uid="{00000000-0005-0000-0000-0000E4340000}"/>
    <cellStyle name="Input Cell 2 3 12 2 3" xfId="18764" xr:uid="{00000000-0005-0000-0000-0000E5340000}"/>
    <cellStyle name="Input Cell 2 3 12 2 4" xfId="18765" xr:uid="{00000000-0005-0000-0000-0000E6340000}"/>
    <cellStyle name="Input Cell 2 3 12 3" xfId="18766" xr:uid="{00000000-0005-0000-0000-0000E7340000}"/>
    <cellStyle name="Input Cell 2 3 12 4" xfId="18767" xr:uid="{00000000-0005-0000-0000-0000E8340000}"/>
    <cellStyle name="Input Cell 2 3 12 5" xfId="18768" xr:uid="{00000000-0005-0000-0000-0000E9340000}"/>
    <cellStyle name="Input Cell 2 3 13" xfId="2051" xr:uid="{00000000-0005-0000-0000-0000EA340000}"/>
    <cellStyle name="Input Cell 2 3 13 2" xfId="18769" xr:uid="{00000000-0005-0000-0000-0000EB340000}"/>
    <cellStyle name="Input Cell 2 3 13 2 2" xfId="18770" xr:uid="{00000000-0005-0000-0000-0000EC340000}"/>
    <cellStyle name="Input Cell 2 3 13 2 3" xfId="18771" xr:uid="{00000000-0005-0000-0000-0000ED340000}"/>
    <cellStyle name="Input Cell 2 3 13 2 4" xfId="18772" xr:uid="{00000000-0005-0000-0000-0000EE340000}"/>
    <cellStyle name="Input Cell 2 3 13 3" xfId="18773" xr:uid="{00000000-0005-0000-0000-0000EF340000}"/>
    <cellStyle name="Input Cell 2 3 13 4" xfId="18774" xr:uid="{00000000-0005-0000-0000-0000F0340000}"/>
    <cellStyle name="Input Cell 2 3 13 5" xfId="18775" xr:uid="{00000000-0005-0000-0000-0000F1340000}"/>
    <cellStyle name="Input Cell 2 3 14" xfId="2052" xr:uid="{00000000-0005-0000-0000-0000F2340000}"/>
    <cellStyle name="Input Cell 2 3 14 2" xfId="18776" xr:uid="{00000000-0005-0000-0000-0000F3340000}"/>
    <cellStyle name="Input Cell 2 3 14 2 2" xfId="18777" xr:uid="{00000000-0005-0000-0000-0000F4340000}"/>
    <cellStyle name="Input Cell 2 3 14 2 3" xfId="18778" xr:uid="{00000000-0005-0000-0000-0000F5340000}"/>
    <cellStyle name="Input Cell 2 3 14 2 4" xfId="18779" xr:uid="{00000000-0005-0000-0000-0000F6340000}"/>
    <cellStyle name="Input Cell 2 3 14 3" xfId="18780" xr:uid="{00000000-0005-0000-0000-0000F7340000}"/>
    <cellStyle name="Input Cell 2 3 14 4" xfId="18781" xr:uid="{00000000-0005-0000-0000-0000F8340000}"/>
    <cellStyle name="Input Cell 2 3 14 5" xfId="18782" xr:uid="{00000000-0005-0000-0000-0000F9340000}"/>
    <cellStyle name="Input Cell 2 3 15" xfId="2053" xr:uid="{00000000-0005-0000-0000-0000FA340000}"/>
    <cellStyle name="Input Cell 2 3 15 2" xfId="18783" xr:uid="{00000000-0005-0000-0000-0000FB340000}"/>
    <cellStyle name="Input Cell 2 3 15 2 2" xfId="18784" xr:uid="{00000000-0005-0000-0000-0000FC340000}"/>
    <cellStyle name="Input Cell 2 3 15 2 3" xfId="18785" xr:uid="{00000000-0005-0000-0000-0000FD340000}"/>
    <cellStyle name="Input Cell 2 3 15 2 4" xfId="18786" xr:uid="{00000000-0005-0000-0000-0000FE340000}"/>
    <cellStyle name="Input Cell 2 3 15 3" xfId="18787" xr:uid="{00000000-0005-0000-0000-0000FF340000}"/>
    <cellStyle name="Input Cell 2 3 15 4" xfId="18788" xr:uid="{00000000-0005-0000-0000-000000350000}"/>
    <cellStyle name="Input Cell 2 3 15 5" xfId="18789" xr:uid="{00000000-0005-0000-0000-000001350000}"/>
    <cellStyle name="Input Cell 2 3 16" xfId="2054" xr:uid="{00000000-0005-0000-0000-000002350000}"/>
    <cellStyle name="Input Cell 2 3 16 2" xfId="18790" xr:uid="{00000000-0005-0000-0000-000003350000}"/>
    <cellStyle name="Input Cell 2 3 16 2 2" xfId="18791" xr:uid="{00000000-0005-0000-0000-000004350000}"/>
    <cellStyle name="Input Cell 2 3 16 2 3" xfId="18792" xr:uid="{00000000-0005-0000-0000-000005350000}"/>
    <cellStyle name="Input Cell 2 3 16 2 4" xfId="18793" xr:uid="{00000000-0005-0000-0000-000006350000}"/>
    <cellStyle name="Input Cell 2 3 16 3" xfId="18794" xr:uid="{00000000-0005-0000-0000-000007350000}"/>
    <cellStyle name="Input Cell 2 3 16 4" xfId="18795" xr:uid="{00000000-0005-0000-0000-000008350000}"/>
    <cellStyle name="Input Cell 2 3 16 5" xfId="18796" xr:uid="{00000000-0005-0000-0000-000009350000}"/>
    <cellStyle name="Input Cell 2 3 17" xfId="2055" xr:uid="{00000000-0005-0000-0000-00000A350000}"/>
    <cellStyle name="Input Cell 2 3 17 2" xfId="18797" xr:uid="{00000000-0005-0000-0000-00000B350000}"/>
    <cellStyle name="Input Cell 2 3 17 2 2" xfId="18798" xr:uid="{00000000-0005-0000-0000-00000C350000}"/>
    <cellStyle name="Input Cell 2 3 17 2 3" xfId="18799" xr:uid="{00000000-0005-0000-0000-00000D350000}"/>
    <cellStyle name="Input Cell 2 3 17 2 4" xfId="18800" xr:uid="{00000000-0005-0000-0000-00000E350000}"/>
    <cellStyle name="Input Cell 2 3 17 3" xfId="18801" xr:uid="{00000000-0005-0000-0000-00000F350000}"/>
    <cellStyle name="Input Cell 2 3 17 4" xfId="18802" xr:uid="{00000000-0005-0000-0000-000010350000}"/>
    <cellStyle name="Input Cell 2 3 17 5" xfId="18803" xr:uid="{00000000-0005-0000-0000-000011350000}"/>
    <cellStyle name="Input Cell 2 3 18" xfId="2056" xr:uid="{00000000-0005-0000-0000-000012350000}"/>
    <cellStyle name="Input Cell 2 3 18 2" xfId="18804" xr:uid="{00000000-0005-0000-0000-000013350000}"/>
    <cellStyle name="Input Cell 2 3 18 2 2" xfId="18805" xr:uid="{00000000-0005-0000-0000-000014350000}"/>
    <cellStyle name="Input Cell 2 3 18 2 3" xfId="18806" xr:uid="{00000000-0005-0000-0000-000015350000}"/>
    <cellStyle name="Input Cell 2 3 18 2 4" xfId="18807" xr:uid="{00000000-0005-0000-0000-000016350000}"/>
    <cellStyle name="Input Cell 2 3 18 3" xfId="18808" xr:uid="{00000000-0005-0000-0000-000017350000}"/>
    <cellStyle name="Input Cell 2 3 18 4" xfId="18809" xr:uid="{00000000-0005-0000-0000-000018350000}"/>
    <cellStyle name="Input Cell 2 3 18 5" xfId="18810" xr:uid="{00000000-0005-0000-0000-000019350000}"/>
    <cellStyle name="Input Cell 2 3 19" xfId="2057" xr:uid="{00000000-0005-0000-0000-00001A350000}"/>
    <cellStyle name="Input Cell 2 3 19 2" xfId="18811" xr:uid="{00000000-0005-0000-0000-00001B350000}"/>
    <cellStyle name="Input Cell 2 3 19 2 2" xfId="18812" xr:uid="{00000000-0005-0000-0000-00001C350000}"/>
    <cellStyle name="Input Cell 2 3 19 2 3" xfId="18813" xr:uid="{00000000-0005-0000-0000-00001D350000}"/>
    <cellStyle name="Input Cell 2 3 19 2 4" xfId="18814" xr:uid="{00000000-0005-0000-0000-00001E350000}"/>
    <cellStyle name="Input Cell 2 3 19 3" xfId="18815" xr:uid="{00000000-0005-0000-0000-00001F350000}"/>
    <cellStyle name="Input Cell 2 3 19 4" xfId="18816" xr:uid="{00000000-0005-0000-0000-000020350000}"/>
    <cellStyle name="Input Cell 2 3 19 5" xfId="18817" xr:uid="{00000000-0005-0000-0000-000021350000}"/>
    <cellStyle name="Input Cell 2 3 2" xfId="2058" xr:uid="{00000000-0005-0000-0000-000022350000}"/>
    <cellStyle name="Input Cell 2 3 2 10" xfId="2059" xr:uid="{00000000-0005-0000-0000-000023350000}"/>
    <cellStyle name="Input Cell 2 3 2 10 2" xfId="18818" xr:uid="{00000000-0005-0000-0000-000024350000}"/>
    <cellStyle name="Input Cell 2 3 2 10 2 2" xfId="18819" xr:uid="{00000000-0005-0000-0000-000025350000}"/>
    <cellStyle name="Input Cell 2 3 2 10 2 3" xfId="18820" xr:uid="{00000000-0005-0000-0000-000026350000}"/>
    <cellStyle name="Input Cell 2 3 2 10 2 4" xfId="18821" xr:uid="{00000000-0005-0000-0000-000027350000}"/>
    <cellStyle name="Input Cell 2 3 2 10 3" xfId="18822" xr:uid="{00000000-0005-0000-0000-000028350000}"/>
    <cellStyle name="Input Cell 2 3 2 10 4" xfId="18823" xr:uid="{00000000-0005-0000-0000-000029350000}"/>
    <cellStyle name="Input Cell 2 3 2 10 5" xfId="18824" xr:uid="{00000000-0005-0000-0000-00002A350000}"/>
    <cellStyle name="Input Cell 2 3 2 11" xfId="2060" xr:uid="{00000000-0005-0000-0000-00002B350000}"/>
    <cellStyle name="Input Cell 2 3 2 11 2" xfId="18825" xr:uid="{00000000-0005-0000-0000-00002C350000}"/>
    <cellStyle name="Input Cell 2 3 2 11 2 2" xfId="18826" xr:uid="{00000000-0005-0000-0000-00002D350000}"/>
    <cellStyle name="Input Cell 2 3 2 11 2 3" xfId="18827" xr:uid="{00000000-0005-0000-0000-00002E350000}"/>
    <cellStyle name="Input Cell 2 3 2 11 2 4" xfId="18828" xr:uid="{00000000-0005-0000-0000-00002F350000}"/>
    <cellStyle name="Input Cell 2 3 2 11 3" xfId="18829" xr:uid="{00000000-0005-0000-0000-000030350000}"/>
    <cellStyle name="Input Cell 2 3 2 11 4" xfId="18830" xr:uid="{00000000-0005-0000-0000-000031350000}"/>
    <cellStyle name="Input Cell 2 3 2 11 5" xfId="18831" xr:uid="{00000000-0005-0000-0000-000032350000}"/>
    <cellStyle name="Input Cell 2 3 2 12" xfId="2061" xr:uid="{00000000-0005-0000-0000-000033350000}"/>
    <cellStyle name="Input Cell 2 3 2 12 2" xfId="18832" xr:uid="{00000000-0005-0000-0000-000034350000}"/>
    <cellStyle name="Input Cell 2 3 2 12 2 2" xfId="18833" xr:uid="{00000000-0005-0000-0000-000035350000}"/>
    <cellStyle name="Input Cell 2 3 2 12 2 3" xfId="18834" xr:uid="{00000000-0005-0000-0000-000036350000}"/>
    <cellStyle name="Input Cell 2 3 2 12 2 4" xfId="18835" xr:uid="{00000000-0005-0000-0000-000037350000}"/>
    <cellStyle name="Input Cell 2 3 2 12 3" xfId="18836" xr:uid="{00000000-0005-0000-0000-000038350000}"/>
    <cellStyle name="Input Cell 2 3 2 12 4" xfId="18837" xr:uid="{00000000-0005-0000-0000-000039350000}"/>
    <cellStyle name="Input Cell 2 3 2 12 5" xfId="18838" xr:uid="{00000000-0005-0000-0000-00003A350000}"/>
    <cellStyle name="Input Cell 2 3 2 13" xfId="2062" xr:uid="{00000000-0005-0000-0000-00003B350000}"/>
    <cellStyle name="Input Cell 2 3 2 13 2" xfId="18839" xr:uid="{00000000-0005-0000-0000-00003C350000}"/>
    <cellStyle name="Input Cell 2 3 2 13 2 2" xfId="18840" xr:uid="{00000000-0005-0000-0000-00003D350000}"/>
    <cellStyle name="Input Cell 2 3 2 13 2 3" xfId="18841" xr:uid="{00000000-0005-0000-0000-00003E350000}"/>
    <cellStyle name="Input Cell 2 3 2 13 2 4" xfId="18842" xr:uid="{00000000-0005-0000-0000-00003F350000}"/>
    <cellStyle name="Input Cell 2 3 2 13 3" xfId="18843" xr:uid="{00000000-0005-0000-0000-000040350000}"/>
    <cellStyle name="Input Cell 2 3 2 13 4" xfId="18844" xr:uid="{00000000-0005-0000-0000-000041350000}"/>
    <cellStyle name="Input Cell 2 3 2 13 5" xfId="18845" xr:uid="{00000000-0005-0000-0000-000042350000}"/>
    <cellStyle name="Input Cell 2 3 2 14" xfId="2063" xr:uid="{00000000-0005-0000-0000-000043350000}"/>
    <cellStyle name="Input Cell 2 3 2 14 2" xfId="18846" xr:uid="{00000000-0005-0000-0000-000044350000}"/>
    <cellStyle name="Input Cell 2 3 2 14 2 2" xfId="18847" xr:uid="{00000000-0005-0000-0000-000045350000}"/>
    <cellStyle name="Input Cell 2 3 2 14 2 3" xfId="18848" xr:uid="{00000000-0005-0000-0000-000046350000}"/>
    <cellStyle name="Input Cell 2 3 2 14 2 4" xfId="18849" xr:uid="{00000000-0005-0000-0000-000047350000}"/>
    <cellStyle name="Input Cell 2 3 2 14 3" xfId="18850" xr:uid="{00000000-0005-0000-0000-000048350000}"/>
    <cellStyle name="Input Cell 2 3 2 14 4" xfId="18851" xr:uid="{00000000-0005-0000-0000-000049350000}"/>
    <cellStyle name="Input Cell 2 3 2 14 5" xfId="18852" xr:uid="{00000000-0005-0000-0000-00004A350000}"/>
    <cellStyle name="Input Cell 2 3 2 15" xfId="2064" xr:uid="{00000000-0005-0000-0000-00004B350000}"/>
    <cellStyle name="Input Cell 2 3 2 15 2" xfId="18853" xr:uid="{00000000-0005-0000-0000-00004C350000}"/>
    <cellStyle name="Input Cell 2 3 2 15 2 2" xfId="18854" xr:uid="{00000000-0005-0000-0000-00004D350000}"/>
    <cellStyle name="Input Cell 2 3 2 15 2 3" xfId="18855" xr:uid="{00000000-0005-0000-0000-00004E350000}"/>
    <cellStyle name="Input Cell 2 3 2 15 2 4" xfId="18856" xr:uid="{00000000-0005-0000-0000-00004F350000}"/>
    <cellStyle name="Input Cell 2 3 2 15 3" xfId="18857" xr:uid="{00000000-0005-0000-0000-000050350000}"/>
    <cellStyle name="Input Cell 2 3 2 15 4" xfId="18858" xr:uid="{00000000-0005-0000-0000-000051350000}"/>
    <cellStyle name="Input Cell 2 3 2 15 5" xfId="18859" xr:uid="{00000000-0005-0000-0000-000052350000}"/>
    <cellStyle name="Input Cell 2 3 2 16" xfId="2065" xr:uid="{00000000-0005-0000-0000-000053350000}"/>
    <cellStyle name="Input Cell 2 3 2 16 2" xfId="18860" xr:uid="{00000000-0005-0000-0000-000054350000}"/>
    <cellStyle name="Input Cell 2 3 2 16 2 2" xfId="18861" xr:uid="{00000000-0005-0000-0000-000055350000}"/>
    <cellStyle name="Input Cell 2 3 2 16 2 3" xfId="18862" xr:uid="{00000000-0005-0000-0000-000056350000}"/>
    <cellStyle name="Input Cell 2 3 2 16 2 4" xfId="18863" xr:uid="{00000000-0005-0000-0000-000057350000}"/>
    <cellStyle name="Input Cell 2 3 2 16 3" xfId="18864" xr:uid="{00000000-0005-0000-0000-000058350000}"/>
    <cellStyle name="Input Cell 2 3 2 16 4" xfId="18865" xr:uid="{00000000-0005-0000-0000-000059350000}"/>
    <cellStyle name="Input Cell 2 3 2 16 5" xfId="18866" xr:uid="{00000000-0005-0000-0000-00005A350000}"/>
    <cellStyle name="Input Cell 2 3 2 17" xfId="2066" xr:uid="{00000000-0005-0000-0000-00005B350000}"/>
    <cellStyle name="Input Cell 2 3 2 17 2" xfId="18867" xr:uid="{00000000-0005-0000-0000-00005C350000}"/>
    <cellStyle name="Input Cell 2 3 2 17 2 2" xfId="18868" xr:uid="{00000000-0005-0000-0000-00005D350000}"/>
    <cellStyle name="Input Cell 2 3 2 17 2 3" xfId="18869" xr:uid="{00000000-0005-0000-0000-00005E350000}"/>
    <cellStyle name="Input Cell 2 3 2 17 2 4" xfId="18870" xr:uid="{00000000-0005-0000-0000-00005F350000}"/>
    <cellStyle name="Input Cell 2 3 2 17 3" xfId="18871" xr:uid="{00000000-0005-0000-0000-000060350000}"/>
    <cellStyle name="Input Cell 2 3 2 17 4" xfId="18872" xr:uid="{00000000-0005-0000-0000-000061350000}"/>
    <cellStyle name="Input Cell 2 3 2 17 5" xfId="18873" xr:uid="{00000000-0005-0000-0000-000062350000}"/>
    <cellStyle name="Input Cell 2 3 2 18" xfId="2067" xr:uid="{00000000-0005-0000-0000-000063350000}"/>
    <cellStyle name="Input Cell 2 3 2 18 2" xfId="18874" xr:uid="{00000000-0005-0000-0000-000064350000}"/>
    <cellStyle name="Input Cell 2 3 2 18 2 2" xfId="18875" xr:uid="{00000000-0005-0000-0000-000065350000}"/>
    <cellStyle name="Input Cell 2 3 2 18 2 3" xfId="18876" xr:uid="{00000000-0005-0000-0000-000066350000}"/>
    <cellStyle name="Input Cell 2 3 2 18 2 4" xfId="18877" xr:uid="{00000000-0005-0000-0000-000067350000}"/>
    <cellStyle name="Input Cell 2 3 2 18 3" xfId="18878" xr:uid="{00000000-0005-0000-0000-000068350000}"/>
    <cellStyle name="Input Cell 2 3 2 18 4" xfId="18879" xr:uid="{00000000-0005-0000-0000-000069350000}"/>
    <cellStyle name="Input Cell 2 3 2 18 5" xfId="18880" xr:uid="{00000000-0005-0000-0000-00006A350000}"/>
    <cellStyle name="Input Cell 2 3 2 19" xfId="2068" xr:uid="{00000000-0005-0000-0000-00006B350000}"/>
    <cellStyle name="Input Cell 2 3 2 19 2" xfId="18881" xr:uid="{00000000-0005-0000-0000-00006C350000}"/>
    <cellStyle name="Input Cell 2 3 2 19 2 2" xfId="18882" xr:uid="{00000000-0005-0000-0000-00006D350000}"/>
    <cellStyle name="Input Cell 2 3 2 19 2 3" xfId="18883" xr:uid="{00000000-0005-0000-0000-00006E350000}"/>
    <cellStyle name="Input Cell 2 3 2 19 2 4" xfId="18884" xr:uid="{00000000-0005-0000-0000-00006F350000}"/>
    <cellStyle name="Input Cell 2 3 2 19 3" xfId="18885" xr:uid="{00000000-0005-0000-0000-000070350000}"/>
    <cellStyle name="Input Cell 2 3 2 19 4" xfId="18886" xr:uid="{00000000-0005-0000-0000-000071350000}"/>
    <cellStyle name="Input Cell 2 3 2 19 5" xfId="18887" xr:uid="{00000000-0005-0000-0000-000072350000}"/>
    <cellStyle name="Input Cell 2 3 2 2" xfId="2069" xr:uid="{00000000-0005-0000-0000-000073350000}"/>
    <cellStyle name="Input Cell 2 3 2 2 2" xfId="18888" xr:uid="{00000000-0005-0000-0000-000074350000}"/>
    <cellStyle name="Input Cell 2 3 2 2 2 2" xfId="18889" xr:uid="{00000000-0005-0000-0000-000075350000}"/>
    <cellStyle name="Input Cell 2 3 2 2 2 3" xfId="18890" xr:uid="{00000000-0005-0000-0000-000076350000}"/>
    <cellStyle name="Input Cell 2 3 2 2 2 4" xfId="18891" xr:uid="{00000000-0005-0000-0000-000077350000}"/>
    <cellStyle name="Input Cell 2 3 2 2 3" xfId="18892" xr:uid="{00000000-0005-0000-0000-000078350000}"/>
    <cellStyle name="Input Cell 2 3 2 2 4" xfId="18893" xr:uid="{00000000-0005-0000-0000-000079350000}"/>
    <cellStyle name="Input Cell 2 3 2 2 5" xfId="18894" xr:uid="{00000000-0005-0000-0000-00007A350000}"/>
    <cellStyle name="Input Cell 2 3 2 20" xfId="2070" xr:uid="{00000000-0005-0000-0000-00007B350000}"/>
    <cellStyle name="Input Cell 2 3 2 20 2" xfId="18895" xr:uid="{00000000-0005-0000-0000-00007C350000}"/>
    <cellStyle name="Input Cell 2 3 2 20 2 2" xfId="18896" xr:uid="{00000000-0005-0000-0000-00007D350000}"/>
    <cellStyle name="Input Cell 2 3 2 20 2 3" xfId="18897" xr:uid="{00000000-0005-0000-0000-00007E350000}"/>
    <cellStyle name="Input Cell 2 3 2 20 2 4" xfId="18898" xr:uid="{00000000-0005-0000-0000-00007F350000}"/>
    <cellStyle name="Input Cell 2 3 2 20 3" xfId="18899" xr:uid="{00000000-0005-0000-0000-000080350000}"/>
    <cellStyle name="Input Cell 2 3 2 20 4" xfId="18900" xr:uid="{00000000-0005-0000-0000-000081350000}"/>
    <cellStyle name="Input Cell 2 3 2 20 5" xfId="18901" xr:uid="{00000000-0005-0000-0000-000082350000}"/>
    <cellStyle name="Input Cell 2 3 2 21" xfId="2071" xr:uid="{00000000-0005-0000-0000-000083350000}"/>
    <cellStyle name="Input Cell 2 3 2 21 2" xfId="18902" xr:uid="{00000000-0005-0000-0000-000084350000}"/>
    <cellStyle name="Input Cell 2 3 2 21 2 2" xfId="18903" xr:uid="{00000000-0005-0000-0000-000085350000}"/>
    <cellStyle name="Input Cell 2 3 2 21 2 3" xfId="18904" xr:uid="{00000000-0005-0000-0000-000086350000}"/>
    <cellStyle name="Input Cell 2 3 2 21 2 4" xfId="18905" xr:uid="{00000000-0005-0000-0000-000087350000}"/>
    <cellStyle name="Input Cell 2 3 2 21 3" xfId="18906" xr:uid="{00000000-0005-0000-0000-000088350000}"/>
    <cellStyle name="Input Cell 2 3 2 21 4" xfId="18907" xr:uid="{00000000-0005-0000-0000-000089350000}"/>
    <cellStyle name="Input Cell 2 3 2 21 5" xfId="18908" xr:uid="{00000000-0005-0000-0000-00008A350000}"/>
    <cellStyle name="Input Cell 2 3 2 22" xfId="2072" xr:uid="{00000000-0005-0000-0000-00008B350000}"/>
    <cellStyle name="Input Cell 2 3 2 22 2" xfId="18909" xr:uid="{00000000-0005-0000-0000-00008C350000}"/>
    <cellStyle name="Input Cell 2 3 2 22 2 2" xfId="18910" xr:uid="{00000000-0005-0000-0000-00008D350000}"/>
    <cellStyle name="Input Cell 2 3 2 22 2 3" xfId="18911" xr:uid="{00000000-0005-0000-0000-00008E350000}"/>
    <cellStyle name="Input Cell 2 3 2 22 2 4" xfId="18912" xr:uid="{00000000-0005-0000-0000-00008F350000}"/>
    <cellStyle name="Input Cell 2 3 2 22 3" xfId="18913" xr:uid="{00000000-0005-0000-0000-000090350000}"/>
    <cellStyle name="Input Cell 2 3 2 22 4" xfId="18914" xr:uid="{00000000-0005-0000-0000-000091350000}"/>
    <cellStyle name="Input Cell 2 3 2 22 5" xfId="18915" xr:uid="{00000000-0005-0000-0000-000092350000}"/>
    <cellStyle name="Input Cell 2 3 2 23" xfId="2073" xr:uid="{00000000-0005-0000-0000-000093350000}"/>
    <cellStyle name="Input Cell 2 3 2 23 2" xfId="18916" xr:uid="{00000000-0005-0000-0000-000094350000}"/>
    <cellStyle name="Input Cell 2 3 2 23 2 2" xfId="18917" xr:uid="{00000000-0005-0000-0000-000095350000}"/>
    <cellStyle name="Input Cell 2 3 2 23 2 3" xfId="18918" xr:uid="{00000000-0005-0000-0000-000096350000}"/>
    <cellStyle name="Input Cell 2 3 2 23 2 4" xfId="18919" xr:uid="{00000000-0005-0000-0000-000097350000}"/>
    <cellStyle name="Input Cell 2 3 2 23 3" xfId="18920" xr:uid="{00000000-0005-0000-0000-000098350000}"/>
    <cellStyle name="Input Cell 2 3 2 23 4" xfId="18921" xr:uid="{00000000-0005-0000-0000-000099350000}"/>
    <cellStyle name="Input Cell 2 3 2 23 5" xfId="18922" xr:uid="{00000000-0005-0000-0000-00009A350000}"/>
    <cellStyle name="Input Cell 2 3 2 24" xfId="2074" xr:uid="{00000000-0005-0000-0000-00009B350000}"/>
    <cellStyle name="Input Cell 2 3 2 24 2" xfId="18923" xr:uid="{00000000-0005-0000-0000-00009C350000}"/>
    <cellStyle name="Input Cell 2 3 2 24 2 2" xfId="18924" xr:uid="{00000000-0005-0000-0000-00009D350000}"/>
    <cellStyle name="Input Cell 2 3 2 24 2 3" xfId="18925" xr:uid="{00000000-0005-0000-0000-00009E350000}"/>
    <cellStyle name="Input Cell 2 3 2 24 2 4" xfId="18926" xr:uid="{00000000-0005-0000-0000-00009F350000}"/>
    <cellStyle name="Input Cell 2 3 2 24 3" xfId="18927" xr:uid="{00000000-0005-0000-0000-0000A0350000}"/>
    <cellStyle name="Input Cell 2 3 2 24 4" xfId="18928" xr:uid="{00000000-0005-0000-0000-0000A1350000}"/>
    <cellStyle name="Input Cell 2 3 2 24 5" xfId="18929" xr:uid="{00000000-0005-0000-0000-0000A2350000}"/>
    <cellStyle name="Input Cell 2 3 2 25" xfId="2075" xr:uid="{00000000-0005-0000-0000-0000A3350000}"/>
    <cellStyle name="Input Cell 2 3 2 25 2" xfId="18930" xr:uid="{00000000-0005-0000-0000-0000A4350000}"/>
    <cellStyle name="Input Cell 2 3 2 25 2 2" xfId="18931" xr:uid="{00000000-0005-0000-0000-0000A5350000}"/>
    <cellStyle name="Input Cell 2 3 2 25 2 3" xfId="18932" xr:uid="{00000000-0005-0000-0000-0000A6350000}"/>
    <cellStyle name="Input Cell 2 3 2 25 2 4" xfId="18933" xr:uid="{00000000-0005-0000-0000-0000A7350000}"/>
    <cellStyle name="Input Cell 2 3 2 25 3" xfId="18934" xr:uid="{00000000-0005-0000-0000-0000A8350000}"/>
    <cellStyle name="Input Cell 2 3 2 25 4" xfId="18935" xr:uid="{00000000-0005-0000-0000-0000A9350000}"/>
    <cellStyle name="Input Cell 2 3 2 25 5" xfId="18936" xr:uid="{00000000-0005-0000-0000-0000AA350000}"/>
    <cellStyle name="Input Cell 2 3 2 26" xfId="2076" xr:uid="{00000000-0005-0000-0000-0000AB350000}"/>
    <cellStyle name="Input Cell 2 3 2 26 2" xfId="18937" xr:uid="{00000000-0005-0000-0000-0000AC350000}"/>
    <cellStyle name="Input Cell 2 3 2 26 2 2" xfId="18938" xr:uid="{00000000-0005-0000-0000-0000AD350000}"/>
    <cellStyle name="Input Cell 2 3 2 26 2 3" xfId="18939" xr:uid="{00000000-0005-0000-0000-0000AE350000}"/>
    <cellStyle name="Input Cell 2 3 2 26 2 4" xfId="18940" xr:uid="{00000000-0005-0000-0000-0000AF350000}"/>
    <cellStyle name="Input Cell 2 3 2 26 3" xfId="18941" xr:uid="{00000000-0005-0000-0000-0000B0350000}"/>
    <cellStyle name="Input Cell 2 3 2 26 4" xfId="18942" xr:uid="{00000000-0005-0000-0000-0000B1350000}"/>
    <cellStyle name="Input Cell 2 3 2 26 5" xfId="18943" xr:uid="{00000000-0005-0000-0000-0000B2350000}"/>
    <cellStyle name="Input Cell 2 3 2 27" xfId="2077" xr:uid="{00000000-0005-0000-0000-0000B3350000}"/>
    <cellStyle name="Input Cell 2 3 2 27 2" xfId="18944" xr:uid="{00000000-0005-0000-0000-0000B4350000}"/>
    <cellStyle name="Input Cell 2 3 2 27 2 2" xfId="18945" xr:uid="{00000000-0005-0000-0000-0000B5350000}"/>
    <cellStyle name="Input Cell 2 3 2 27 2 3" xfId="18946" xr:uid="{00000000-0005-0000-0000-0000B6350000}"/>
    <cellStyle name="Input Cell 2 3 2 27 2 4" xfId="18947" xr:uid="{00000000-0005-0000-0000-0000B7350000}"/>
    <cellStyle name="Input Cell 2 3 2 27 3" xfId="18948" xr:uid="{00000000-0005-0000-0000-0000B8350000}"/>
    <cellStyle name="Input Cell 2 3 2 27 4" xfId="18949" xr:uid="{00000000-0005-0000-0000-0000B9350000}"/>
    <cellStyle name="Input Cell 2 3 2 27 5" xfId="18950" xr:uid="{00000000-0005-0000-0000-0000BA350000}"/>
    <cellStyle name="Input Cell 2 3 2 28" xfId="2078" xr:uid="{00000000-0005-0000-0000-0000BB350000}"/>
    <cellStyle name="Input Cell 2 3 2 28 2" xfId="18951" xr:uid="{00000000-0005-0000-0000-0000BC350000}"/>
    <cellStyle name="Input Cell 2 3 2 28 2 2" xfId="18952" xr:uid="{00000000-0005-0000-0000-0000BD350000}"/>
    <cellStyle name="Input Cell 2 3 2 28 2 3" xfId="18953" xr:uid="{00000000-0005-0000-0000-0000BE350000}"/>
    <cellStyle name="Input Cell 2 3 2 28 2 4" xfId="18954" xr:uid="{00000000-0005-0000-0000-0000BF350000}"/>
    <cellStyle name="Input Cell 2 3 2 28 3" xfId="18955" xr:uid="{00000000-0005-0000-0000-0000C0350000}"/>
    <cellStyle name="Input Cell 2 3 2 28 4" xfId="18956" xr:uid="{00000000-0005-0000-0000-0000C1350000}"/>
    <cellStyle name="Input Cell 2 3 2 28 5" xfId="18957" xr:uid="{00000000-0005-0000-0000-0000C2350000}"/>
    <cellStyle name="Input Cell 2 3 2 29" xfId="2079" xr:uid="{00000000-0005-0000-0000-0000C3350000}"/>
    <cellStyle name="Input Cell 2 3 2 29 2" xfId="18958" xr:uid="{00000000-0005-0000-0000-0000C4350000}"/>
    <cellStyle name="Input Cell 2 3 2 29 2 2" xfId="18959" xr:uid="{00000000-0005-0000-0000-0000C5350000}"/>
    <cellStyle name="Input Cell 2 3 2 29 2 3" xfId="18960" xr:uid="{00000000-0005-0000-0000-0000C6350000}"/>
    <cellStyle name="Input Cell 2 3 2 29 2 4" xfId="18961" xr:uid="{00000000-0005-0000-0000-0000C7350000}"/>
    <cellStyle name="Input Cell 2 3 2 29 3" xfId="18962" xr:uid="{00000000-0005-0000-0000-0000C8350000}"/>
    <cellStyle name="Input Cell 2 3 2 29 4" xfId="18963" xr:uid="{00000000-0005-0000-0000-0000C9350000}"/>
    <cellStyle name="Input Cell 2 3 2 29 5" xfId="18964" xr:uid="{00000000-0005-0000-0000-0000CA350000}"/>
    <cellStyle name="Input Cell 2 3 2 3" xfId="2080" xr:uid="{00000000-0005-0000-0000-0000CB350000}"/>
    <cellStyle name="Input Cell 2 3 2 3 2" xfId="18965" xr:uid="{00000000-0005-0000-0000-0000CC350000}"/>
    <cellStyle name="Input Cell 2 3 2 3 2 2" xfId="18966" xr:uid="{00000000-0005-0000-0000-0000CD350000}"/>
    <cellStyle name="Input Cell 2 3 2 3 2 3" xfId="18967" xr:uid="{00000000-0005-0000-0000-0000CE350000}"/>
    <cellStyle name="Input Cell 2 3 2 3 2 4" xfId="18968" xr:uid="{00000000-0005-0000-0000-0000CF350000}"/>
    <cellStyle name="Input Cell 2 3 2 3 3" xfId="18969" xr:uid="{00000000-0005-0000-0000-0000D0350000}"/>
    <cellStyle name="Input Cell 2 3 2 3 4" xfId="18970" xr:uid="{00000000-0005-0000-0000-0000D1350000}"/>
    <cellStyle name="Input Cell 2 3 2 3 5" xfId="18971" xr:uid="{00000000-0005-0000-0000-0000D2350000}"/>
    <cellStyle name="Input Cell 2 3 2 30" xfId="2081" xr:uid="{00000000-0005-0000-0000-0000D3350000}"/>
    <cellStyle name="Input Cell 2 3 2 30 2" xfId="18972" xr:uid="{00000000-0005-0000-0000-0000D4350000}"/>
    <cellStyle name="Input Cell 2 3 2 30 2 2" xfId="18973" xr:uid="{00000000-0005-0000-0000-0000D5350000}"/>
    <cellStyle name="Input Cell 2 3 2 30 2 3" xfId="18974" xr:uid="{00000000-0005-0000-0000-0000D6350000}"/>
    <cellStyle name="Input Cell 2 3 2 30 2 4" xfId="18975" xr:uid="{00000000-0005-0000-0000-0000D7350000}"/>
    <cellStyle name="Input Cell 2 3 2 30 3" xfId="18976" xr:uid="{00000000-0005-0000-0000-0000D8350000}"/>
    <cellStyle name="Input Cell 2 3 2 30 4" xfId="18977" xr:uid="{00000000-0005-0000-0000-0000D9350000}"/>
    <cellStyle name="Input Cell 2 3 2 30 5" xfId="18978" xr:uid="{00000000-0005-0000-0000-0000DA350000}"/>
    <cellStyle name="Input Cell 2 3 2 31" xfId="2082" xr:uid="{00000000-0005-0000-0000-0000DB350000}"/>
    <cellStyle name="Input Cell 2 3 2 31 2" xfId="18979" xr:uid="{00000000-0005-0000-0000-0000DC350000}"/>
    <cellStyle name="Input Cell 2 3 2 31 2 2" xfId="18980" xr:uid="{00000000-0005-0000-0000-0000DD350000}"/>
    <cellStyle name="Input Cell 2 3 2 31 2 3" xfId="18981" xr:uid="{00000000-0005-0000-0000-0000DE350000}"/>
    <cellStyle name="Input Cell 2 3 2 31 2 4" xfId="18982" xr:uid="{00000000-0005-0000-0000-0000DF350000}"/>
    <cellStyle name="Input Cell 2 3 2 31 3" xfId="18983" xr:uid="{00000000-0005-0000-0000-0000E0350000}"/>
    <cellStyle name="Input Cell 2 3 2 31 4" xfId="18984" xr:uid="{00000000-0005-0000-0000-0000E1350000}"/>
    <cellStyle name="Input Cell 2 3 2 31 5" xfId="18985" xr:uid="{00000000-0005-0000-0000-0000E2350000}"/>
    <cellStyle name="Input Cell 2 3 2 32" xfId="2083" xr:uid="{00000000-0005-0000-0000-0000E3350000}"/>
    <cellStyle name="Input Cell 2 3 2 32 2" xfId="18986" xr:uid="{00000000-0005-0000-0000-0000E4350000}"/>
    <cellStyle name="Input Cell 2 3 2 32 2 2" xfId="18987" xr:uid="{00000000-0005-0000-0000-0000E5350000}"/>
    <cellStyle name="Input Cell 2 3 2 32 2 3" xfId="18988" xr:uid="{00000000-0005-0000-0000-0000E6350000}"/>
    <cellStyle name="Input Cell 2 3 2 32 2 4" xfId="18989" xr:uid="{00000000-0005-0000-0000-0000E7350000}"/>
    <cellStyle name="Input Cell 2 3 2 32 3" xfId="18990" xr:uid="{00000000-0005-0000-0000-0000E8350000}"/>
    <cellStyle name="Input Cell 2 3 2 32 4" xfId="18991" xr:uid="{00000000-0005-0000-0000-0000E9350000}"/>
    <cellStyle name="Input Cell 2 3 2 32 5" xfId="18992" xr:uid="{00000000-0005-0000-0000-0000EA350000}"/>
    <cellStyle name="Input Cell 2 3 2 33" xfId="2084" xr:uid="{00000000-0005-0000-0000-0000EB350000}"/>
    <cellStyle name="Input Cell 2 3 2 33 2" xfId="18993" xr:uid="{00000000-0005-0000-0000-0000EC350000}"/>
    <cellStyle name="Input Cell 2 3 2 33 2 2" xfId="18994" xr:uid="{00000000-0005-0000-0000-0000ED350000}"/>
    <cellStyle name="Input Cell 2 3 2 33 2 3" xfId="18995" xr:uid="{00000000-0005-0000-0000-0000EE350000}"/>
    <cellStyle name="Input Cell 2 3 2 33 2 4" xfId="18996" xr:uid="{00000000-0005-0000-0000-0000EF350000}"/>
    <cellStyle name="Input Cell 2 3 2 33 3" xfId="18997" xr:uid="{00000000-0005-0000-0000-0000F0350000}"/>
    <cellStyle name="Input Cell 2 3 2 33 4" xfId="18998" xr:uid="{00000000-0005-0000-0000-0000F1350000}"/>
    <cellStyle name="Input Cell 2 3 2 33 5" xfId="18999" xr:uid="{00000000-0005-0000-0000-0000F2350000}"/>
    <cellStyle name="Input Cell 2 3 2 34" xfId="2085" xr:uid="{00000000-0005-0000-0000-0000F3350000}"/>
    <cellStyle name="Input Cell 2 3 2 34 2" xfId="19000" xr:uid="{00000000-0005-0000-0000-0000F4350000}"/>
    <cellStyle name="Input Cell 2 3 2 34 2 2" xfId="19001" xr:uid="{00000000-0005-0000-0000-0000F5350000}"/>
    <cellStyle name="Input Cell 2 3 2 34 2 3" xfId="19002" xr:uid="{00000000-0005-0000-0000-0000F6350000}"/>
    <cellStyle name="Input Cell 2 3 2 34 2 4" xfId="19003" xr:uid="{00000000-0005-0000-0000-0000F7350000}"/>
    <cellStyle name="Input Cell 2 3 2 34 3" xfId="19004" xr:uid="{00000000-0005-0000-0000-0000F8350000}"/>
    <cellStyle name="Input Cell 2 3 2 34 4" xfId="19005" xr:uid="{00000000-0005-0000-0000-0000F9350000}"/>
    <cellStyle name="Input Cell 2 3 2 34 5" xfId="19006" xr:uid="{00000000-0005-0000-0000-0000FA350000}"/>
    <cellStyle name="Input Cell 2 3 2 35" xfId="2086" xr:uid="{00000000-0005-0000-0000-0000FB350000}"/>
    <cellStyle name="Input Cell 2 3 2 35 2" xfId="19007" xr:uid="{00000000-0005-0000-0000-0000FC350000}"/>
    <cellStyle name="Input Cell 2 3 2 35 2 2" xfId="19008" xr:uid="{00000000-0005-0000-0000-0000FD350000}"/>
    <cellStyle name="Input Cell 2 3 2 35 2 3" xfId="19009" xr:uid="{00000000-0005-0000-0000-0000FE350000}"/>
    <cellStyle name="Input Cell 2 3 2 35 2 4" xfId="19010" xr:uid="{00000000-0005-0000-0000-0000FF350000}"/>
    <cellStyle name="Input Cell 2 3 2 35 3" xfId="19011" xr:uid="{00000000-0005-0000-0000-000000360000}"/>
    <cellStyle name="Input Cell 2 3 2 35 4" xfId="19012" xr:uid="{00000000-0005-0000-0000-000001360000}"/>
    <cellStyle name="Input Cell 2 3 2 35 5" xfId="19013" xr:uid="{00000000-0005-0000-0000-000002360000}"/>
    <cellStyle name="Input Cell 2 3 2 36" xfId="2087" xr:uid="{00000000-0005-0000-0000-000003360000}"/>
    <cellStyle name="Input Cell 2 3 2 36 2" xfId="19014" xr:uid="{00000000-0005-0000-0000-000004360000}"/>
    <cellStyle name="Input Cell 2 3 2 36 2 2" xfId="19015" xr:uid="{00000000-0005-0000-0000-000005360000}"/>
    <cellStyle name="Input Cell 2 3 2 36 2 3" xfId="19016" xr:uid="{00000000-0005-0000-0000-000006360000}"/>
    <cellStyle name="Input Cell 2 3 2 36 2 4" xfId="19017" xr:uid="{00000000-0005-0000-0000-000007360000}"/>
    <cellStyle name="Input Cell 2 3 2 36 3" xfId="19018" xr:uid="{00000000-0005-0000-0000-000008360000}"/>
    <cellStyle name="Input Cell 2 3 2 36 4" xfId="19019" xr:uid="{00000000-0005-0000-0000-000009360000}"/>
    <cellStyle name="Input Cell 2 3 2 36 5" xfId="19020" xr:uid="{00000000-0005-0000-0000-00000A360000}"/>
    <cellStyle name="Input Cell 2 3 2 37" xfId="2088" xr:uid="{00000000-0005-0000-0000-00000B360000}"/>
    <cellStyle name="Input Cell 2 3 2 37 2" xfId="19021" xr:uid="{00000000-0005-0000-0000-00000C360000}"/>
    <cellStyle name="Input Cell 2 3 2 37 2 2" xfId="19022" xr:uid="{00000000-0005-0000-0000-00000D360000}"/>
    <cellStyle name="Input Cell 2 3 2 37 2 3" xfId="19023" xr:uid="{00000000-0005-0000-0000-00000E360000}"/>
    <cellStyle name="Input Cell 2 3 2 37 2 4" xfId="19024" xr:uid="{00000000-0005-0000-0000-00000F360000}"/>
    <cellStyle name="Input Cell 2 3 2 37 3" xfId="19025" xr:uid="{00000000-0005-0000-0000-000010360000}"/>
    <cellStyle name="Input Cell 2 3 2 37 4" xfId="19026" xr:uid="{00000000-0005-0000-0000-000011360000}"/>
    <cellStyle name="Input Cell 2 3 2 37 5" xfId="19027" xr:uid="{00000000-0005-0000-0000-000012360000}"/>
    <cellStyle name="Input Cell 2 3 2 38" xfId="2089" xr:uid="{00000000-0005-0000-0000-000013360000}"/>
    <cellStyle name="Input Cell 2 3 2 38 2" xfId="19028" xr:uid="{00000000-0005-0000-0000-000014360000}"/>
    <cellStyle name="Input Cell 2 3 2 38 2 2" xfId="19029" xr:uid="{00000000-0005-0000-0000-000015360000}"/>
    <cellStyle name="Input Cell 2 3 2 38 2 3" xfId="19030" xr:uid="{00000000-0005-0000-0000-000016360000}"/>
    <cellStyle name="Input Cell 2 3 2 38 2 4" xfId="19031" xr:uid="{00000000-0005-0000-0000-000017360000}"/>
    <cellStyle name="Input Cell 2 3 2 38 3" xfId="19032" xr:uid="{00000000-0005-0000-0000-000018360000}"/>
    <cellStyle name="Input Cell 2 3 2 38 4" xfId="19033" xr:uid="{00000000-0005-0000-0000-000019360000}"/>
    <cellStyle name="Input Cell 2 3 2 38 5" xfId="19034" xr:uid="{00000000-0005-0000-0000-00001A360000}"/>
    <cellStyle name="Input Cell 2 3 2 39" xfId="2090" xr:uid="{00000000-0005-0000-0000-00001B360000}"/>
    <cellStyle name="Input Cell 2 3 2 39 2" xfId="19035" xr:uid="{00000000-0005-0000-0000-00001C360000}"/>
    <cellStyle name="Input Cell 2 3 2 39 2 2" xfId="19036" xr:uid="{00000000-0005-0000-0000-00001D360000}"/>
    <cellStyle name="Input Cell 2 3 2 39 2 3" xfId="19037" xr:uid="{00000000-0005-0000-0000-00001E360000}"/>
    <cellStyle name="Input Cell 2 3 2 39 2 4" xfId="19038" xr:uid="{00000000-0005-0000-0000-00001F360000}"/>
    <cellStyle name="Input Cell 2 3 2 39 3" xfId="19039" xr:uid="{00000000-0005-0000-0000-000020360000}"/>
    <cellStyle name="Input Cell 2 3 2 39 4" xfId="19040" xr:uid="{00000000-0005-0000-0000-000021360000}"/>
    <cellStyle name="Input Cell 2 3 2 39 5" xfId="19041" xr:uid="{00000000-0005-0000-0000-000022360000}"/>
    <cellStyle name="Input Cell 2 3 2 4" xfId="2091" xr:uid="{00000000-0005-0000-0000-000023360000}"/>
    <cellStyle name="Input Cell 2 3 2 4 2" xfId="19042" xr:uid="{00000000-0005-0000-0000-000024360000}"/>
    <cellStyle name="Input Cell 2 3 2 4 2 2" xfId="19043" xr:uid="{00000000-0005-0000-0000-000025360000}"/>
    <cellStyle name="Input Cell 2 3 2 4 2 3" xfId="19044" xr:uid="{00000000-0005-0000-0000-000026360000}"/>
    <cellStyle name="Input Cell 2 3 2 4 2 4" xfId="19045" xr:uid="{00000000-0005-0000-0000-000027360000}"/>
    <cellStyle name="Input Cell 2 3 2 4 3" xfId="19046" xr:uid="{00000000-0005-0000-0000-000028360000}"/>
    <cellStyle name="Input Cell 2 3 2 4 4" xfId="19047" xr:uid="{00000000-0005-0000-0000-000029360000}"/>
    <cellStyle name="Input Cell 2 3 2 4 5" xfId="19048" xr:uid="{00000000-0005-0000-0000-00002A360000}"/>
    <cellStyle name="Input Cell 2 3 2 40" xfId="2092" xr:uid="{00000000-0005-0000-0000-00002B360000}"/>
    <cellStyle name="Input Cell 2 3 2 40 2" xfId="19049" xr:uid="{00000000-0005-0000-0000-00002C360000}"/>
    <cellStyle name="Input Cell 2 3 2 40 2 2" xfId="19050" xr:uid="{00000000-0005-0000-0000-00002D360000}"/>
    <cellStyle name="Input Cell 2 3 2 40 2 3" xfId="19051" xr:uid="{00000000-0005-0000-0000-00002E360000}"/>
    <cellStyle name="Input Cell 2 3 2 40 2 4" xfId="19052" xr:uid="{00000000-0005-0000-0000-00002F360000}"/>
    <cellStyle name="Input Cell 2 3 2 40 3" xfId="19053" xr:uid="{00000000-0005-0000-0000-000030360000}"/>
    <cellStyle name="Input Cell 2 3 2 40 4" xfId="19054" xr:uid="{00000000-0005-0000-0000-000031360000}"/>
    <cellStyle name="Input Cell 2 3 2 40 5" xfId="19055" xr:uid="{00000000-0005-0000-0000-000032360000}"/>
    <cellStyle name="Input Cell 2 3 2 41" xfId="2093" xr:uid="{00000000-0005-0000-0000-000033360000}"/>
    <cellStyle name="Input Cell 2 3 2 41 2" xfId="19056" xr:uid="{00000000-0005-0000-0000-000034360000}"/>
    <cellStyle name="Input Cell 2 3 2 41 2 2" xfId="19057" xr:uid="{00000000-0005-0000-0000-000035360000}"/>
    <cellStyle name="Input Cell 2 3 2 41 2 3" xfId="19058" xr:uid="{00000000-0005-0000-0000-000036360000}"/>
    <cellStyle name="Input Cell 2 3 2 41 2 4" xfId="19059" xr:uid="{00000000-0005-0000-0000-000037360000}"/>
    <cellStyle name="Input Cell 2 3 2 41 3" xfId="19060" xr:uid="{00000000-0005-0000-0000-000038360000}"/>
    <cellStyle name="Input Cell 2 3 2 41 4" xfId="19061" xr:uid="{00000000-0005-0000-0000-000039360000}"/>
    <cellStyle name="Input Cell 2 3 2 41 5" xfId="19062" xr:uid="{00000000-0005-0000-0000-00003A360000}"/>
    <cellStyle name="Input Cell 2 3 2 42" xfId="2094" xr:uid="{00000000-0005-0000-0000-00003B360000}"/>
    <cellStyle name="Input Cell 2 3 2 42 2" xfId="19063" xr:uid="{00000000-0005-0000-0000-00003C360000}"/>
    <cellStyle name="Input Cell 2 3 2 42 2 2" xfId="19064" xr:uid="{00000000-0005-0000-0000-00003D360000}"/>
    <cellStyle name="Input Cell 2 3 2 42 2 3" xfId="19065" xr:uid="{00000000-0005-0000-0000-00003E360000}"/>
    <cellStyle name="Input Cell 2 3 2 42 2 4" xfId="19066" xr:uid="{00000000-0005-0000-0000-00003F360000}"/>
    <cellStyle name="Input Cell 2 3 2 42 3" xfId="19067" xr:uid="{00000000-0005-0000-0000-000040360000}"/>
    <cellStyle name="Input Cell 2 3 2 42 4" xfId="19068" xr:uid="{00000000-0005-0000-0000-000041360000}"/>
    <cellStyle name="Input Cell 2 3 2 42 5" xfId="19069" xr:uid="{00000000-0005-0000-0000-000042360000}"/>
    <cellStyle name="Input Cell 2 3 2 43" xfId="2095" xr:uid="{00000000-0005-0000-0000-000043360000}"/>
    <cellStyle name="Input Cell 2 3 2 43 2" xfId="19070" xr:uid="{00000000-0005-0000-0000-000044360000}"/>
    <cellStyle name="Input Cell 2 3 2 43 2 2" xfId="19071" xr:uid="{00000000-0005-0000-0000-000045360000}"/>
    <cellStyle name="Input Cell 2 3 2 43 2 3" xfId="19072" xr:uid="{00000000-0005-0000-0000-000046360000}"/>
    <cellStyle name="Input Cell 2 3 2 43 2 4" xfId="19073" xr:uid="{00000000-0005-0000-0000-000047360000}"/>
    <cellStyle name="Input Cell 2 3 2 43 3" xfId="19074" xr:uid="{00000000-0005-0000-0000-000048360000}"/>
    <cellStyle name="Input Cell 2 3 2 43 4" xfId="19075" xr:uid="{00000000-0005-0000-0000-000049360000}"/>
    <cellStyle name="Input Cell 2 3 2 43 5" xfId="19076" xr:uid="{00000000-0005-0000-0000-00004A360000}"/>
    <cellStyle name="Input Cell 2 3 2 44" xfId="2096" xr:uid="{00000000-0005-0000-0000-00004B360000}"/>
    <cellStyle name="Input Cell 2 3 2 44 2" xfId="19077" xr:uid="{00000000-0005-0000-0000-00004C360000}"/>
    <cellStyle name="Input Cell 2 3 2 44 2 2" xfId="19078" xr:uid="{00000000-0005-0000-0000-00004D360000}"/>
    <cellStyle name="Input Cell 2 3 2 44 2 3" xfId="19079" xr:uid="{00000000-0005-0000-0000-00004E360000}"/>
    <cellStyle name="Input Cell 2 3 2 44 2 4" xfId="19080" xr:uid="{00000000-0005-0000-0000-00004F360000}"/>
    <cellStyle name="Input Cell 2 3 2 44 3" xfId="19081" xr:uid="{00000000-0005-0000-0000-000050360000}"/>
    <cellStyle name="Input Cell 2 3 2 44 4" xfId="19082" xr:uid="{00000000-0005-0000-0000-000051360000}"/>
    <cellStyle name="Input Cell 2 3 2 44 5" xfId="19083" xr:uid="{00000000-0005-0000-0000-000052360000}"/>
    <cellStyle name="Input Cell 2 3 2 45" xfId="19084" xr:uid="{00000000-0005-0000-0000-000053360000}"/>
    <cellStyle name="Input Cell 2 3 2 45 2" xfId="19085" xr:uid="{00000000-0005-0000-0000-000054360000}"/>
    <cellStyle name="Input Cell 2 3 2 45 3" xfId="19086" xr:uid="{00000000-0005-0000-0000-000055360000}"/>
    <cellStyle name="Input Cell 2 3 2 45 4" xfId="19087" xr:uid="{00000000-0005-0000-0000-000056360000}"/>
    <cellStyle name="Input Cell 2 3 2 46" xfId="19088" xr:uid="{00000000-0005-0000-0000-000057360000}"/>
    <cellStyle name="Input Cell 2 3 2 46 2" xfId="19089" xr:uid="{00000000-0005-0000-0000-000058360000}"/>
    <cellStyle name="Input Cell 2 3 2 46 3" xfId="19090" xr:uid="{00000000-0005-0000-0000-000059360000}"/>
    <cellStyle name="Input Cell 2 3 2 46 4" xfId="19091" xr:uid="{00000000-0005-0000-0000-00005A360000}"/>
    <cellStyle name="Input Cell 2 3 2 47" xfId="19092" xr:uid="{00000000-0005-0000-0000-00005B360000}"/>
    <cellStyle name="Input Cell 2 3 2 48" xfId="19093" xr:uid="{00000000-0005-0000-0000-00005C360000}"/>
    <cellStyle name="Input Cell 2 3 2 49" xfId="19094" xr:uid="{00000000-0005-0000-0000-00005D360000}"/>
    <cellStyle name="Input Cell 2 3 2 5" xfId="2097" xr:uid="{00000000-0005-0000-0000-00005E360000}"/>
    <cellStyle name="Input Cell 2 3 2 5 2" xfId="19095" xr:uid="{00000000-0005-0000-0000-00005F360000}"/>
    <cellStyle name="Input Cell 2 3 2 5 2 2" xfId="19096" xr:uid="{00000000-0005-0000-0000-000060360000}"/>
    <cellStyle name="Input Cell 2 3 2 5 2 3" xfId="19097" xr:uid="{00000000-0005-0000-0000-000061360000}"/>
    <cellStyle name="Input Cell 2 3 2 5 2 4" xfId="19098" xr:uid="{00000000-0005-0000-0000-000062360000}"/>
    <cellStyle name="Input Cell 2 3 2 5 3" xfId="19099" xr:uid="{00000000-0005-0000-0000-000063360000}"/>
    <cellStyle name="Input Cell 2 3 2 5 4" xfId="19100" xr:uid="{00000000-0005-0000-0000-000064360000}"/>
    <cellStyle name="Input Cell 2 3 2 5 5" xfId="19101" xr:uid="{00000000-0005-0000-0000-000065360000}"/>
    <cellStyle name="Input Cell 2 3 2 6" xfId="2098" xr:uid="{00000000-0005-0000-0000-000066360000}"/>
    <cellStyle name="Input Cell 2 3 2 6 2" xfId="19102" xr:uid="{00000000-0005-0000-0000-000067360000}"/>
    <cellStyle name="Input Cell 2 3 2 6 2 2" xfId="19103" xr:uid="{00000000-0005-0000-0000-000068360000}"/>
    <cellStyle name="Input Cell 2 3 2 6 2 3" xfId="19104" xr:uid="{00000000-0005-0000-0000-000069360000}"/>
    <cellStyle name="Input Cell 2 3 2 6 2 4" xfId="19105" xr:uid="{00000000-0005-0000-0000-00006A360000}"/>
    <cellStyle name="Input Cell 2 3 2 6 3" xfId="19106" xr:uid="{00000000-0005-0000-0000-00006B360000}"/>
    <cellStyle name="Input Cell 2 3 2 6 4" xfId="19107" xr:uid="{00000000-0005-0000-0000-00006C360000}"/>
    <cellStyle name="Input Cell 2 3 2 6 5" xfId="19108" xr:uid="{00000000-0005-0000-0000-00006D360000}"/>
    <cellStyle name="Input Cell 2 3 2 7" xfId="2099" xr:uid="{00000000-0005-0000-0000-00006E360000}"/>
    <cellStyle name="Input Cell 2 3 2 7 2" xfId="19109" xr:uid="{00000000-0005-0000-0000-00006F360000}"/>
    <cellStyle name="Input Cell 2 3 2 7 2 2" xfId="19110" xr:uid="{00000000-0005-0000-0000-000070360000}"/>
    <cellStyle name="Input Cell 2 3 2 7 2 3" xfId="19111" xr:uid="{00000000-0005-0000-0000-000071360000}"/>
    <cellStyle name="Input Cell 2 3 2 7 2 4" xfId="19112" xr:uid="{00000000-0005-0000-0000-000072360000}"/>
    <cellStyle name="Input Cell 2 3 2 7 3" xfId="19113" xr:uid="{00000000-0005-0000-0000-000073360000}"/>
    <cellStyle name="Input Cell 2 3 2 7 4" xfId="19114" xr:uid="{00000000-0005-0000-0000-000074360000}"/>
    <cellStyle name="Input Cell 2 3 2 7 5" xfId="19115" xr:uid="{00000000-0005-0000-0000-000075360000}"/>
    <cellStyle name="Input Cell 2 3 2 8" xfId="2100" xr:uid="{00000000-0005-0000-0000-000076360000}"/>
    <cellStyle name="Input Cell 2 3 2 8 2" xfId="19116" xr:uid="{00000000-0005-0000-0000-000077360000}"/>
    <cellStyle name="Input Cell 2 3 2 8 2 2" xfId="19117" xr:uid="{00000000-0005-0000-0000-000078360000}"/>
    <cellStyle name="Input Cell 2 3 2 8 2 3" xfId="19118" xr:uid="{00000000-0005-0000-0000-000079360000}"/>
    <cellStyle name="Input Cell 2 3 2 8 2 4" xfId="19119" xr:uid="{00000000-0005-0000-0000-00007A360000}"/>
    <cellStyle name="Input Cell 2 3 2 8 3" xfId="19120" xr:uid="{00000000-0005-0000-0000-00007B360000}"/>
    <cellStyle name="Input Cell 2 3 2 8 4" xfId="19121" xr:uid="{00000000-0005-0000-0000-00007C360000}"/>
    <cellStyle name="Input Cell 2 3 2 8 5" xfId="19122" xr:uid="{00000000-0005-0000-0000-00007D360000}"/>
    <cellStyle name="Input Cell 2 3 2 9" xfId="2101" xr:uid="{00000000-0005-0000-0000-00007E360000}"/>
    <cellStyle name="Input Cell 2 3 2 9 2" xfId="19123" xr:uid="{00000000-0005-0000-0000-00007F360000}"/>
    <cellStyle name="Input Cell 2 3 2 9 2 2" xfId="19124" xr:uid="{00000000-0005-0000-0000-000080360000}"/>
    <cellStyle name="Input Cell 2 3 2 9 2 3" xfId="19125" xr:uid="{00000000-0005-0000-0000-000081360000}"/>
    <cellStyle name="Input Cell 2 3 2 9 2 4" xfId="19126" xr:uid="{00000000-0005-0000-0000-000082360000}"/>
    <cellStyle name="Input Cell 2 3 2 9 3" xfId="19127" xr:uid="{00000000-0005-0000-0000-000083360000}"/>
    <cellStyle name="Input Cell 2 3 2 9 4" xfId="19128" xr:uid="{00000000-0005-0000-0000-000084360000}"/>
    <cellStyle name="Input Cell 2 3 2 9 5" xfId="19129" xr:uid="{00000000-0005-0000-0000-000085360000}"/>
    <cellStyle name="Input Cell 2 3 20" xfId="2102" xr:uid="{00000000-0005-0000-0000-000086360000}"/>
    <cellStyle name="Input Cell 2 3 20 2" xfId="19130" xr:uid="{00000000-0005-0000-0000-000087360000}"/>
    <cellStyle name="Input Cell 2 3 20 2 2" xfId="19131" xr:uid="{00000000-0005-0000-0000-000088360000}"/>
    <cellStyle name="Input Cell 2 3 20 2 3" xfId="19132" xr:uid="{00000000-0005-0000-0000-000089360000}"/>
    <cellStyle name="Input Cell 2 3 20 2 4" xfId="19133" xr:uid="{00000000-0005-0000-0000-00008A360000}"/>
    <cellStyle name="Input Cell 2 3 20 3" xfId="19134" xr:uid="{00000000-0005-0000-0000-00008B360000}"/>
    <cellStyle name="Input Cell 2 3 20 4" xfId="19135" xr:uid="{00000000-0005-0000-0000-00008C360000}"/>
    <cellStyle name="Input Cell 2 3 20 5" xfId="19136" xr:uid="{00000000-0005-0000-0000-00008D360000}"/>
    <cellStyle name="Input Cell 2 3 21" xfId="2103" xr:uid="{00000000-0005-0000-0000-00008E360000}"/>
    <cellStyle name="Input Cell 2 3 21 2" xfId="19137" xr:uid="{00000000-0005-0000-0000-00008F360000}"/>
    <cellStyle name="Input Cell 2 3 21 2 2" xfId="19138" xr:uid="{00000000-0005-0000-0000-000090360000}"/>
    <cellStyle name="Input Cell 2 3 21 2 3" xfId="19139" xr:uid="{00000000-0005-0000-0000-000091360000}"/>
    <cellStyle name="Input Cell 2 3 21 2 4" xfId="19140" xr:uid="{00000000-0005-0000-0000-000092360000}"/>
    <cellStyle name="Input Cell 2 3 21 3" xfId="19141" xr:uid="{00000000-0005-0000-0000-000093360000}"/>
    <cellStyle name="Input Cell 2 3 21 4" xfId="19142" xr:uid="{00000000-0005-0000-0000-000094360000}"/>
    <cellStyle name="Input Cell 2 3 21 5" xfId="19143" xr:uid="{00000000-0005-0000-0000-000095360000}"/>
    <cellStyle name="Input Cell 2 3 22" xfId="2104" xr:uid="{00000000-0005-0000-0000-000096360000}"/>
    <cellStyle name="Input Cell 2 3 22 2" xfId="19144" xr:uid="{00000000-0005-0000-0000-000097360000}"/>
    <cellStyle name="Input Cell 2 3 22 2 2" xfId="19145" xr:uid="{00000000-0005-0000-0000-000098360000}"/>
    <cellStyle name="Input Cell 2 3 22 2 3" xfId="19146" xr:uid="{00000000-0005-0000-0000-000099360000}"/>
    <cellStyle name="Input Cell 2 3 22 2 4" xfId="19147" xr:uid="{00000000-0005-0000-0000-00009A360000}"/>
    <cellStyle name="Input Cell 2 3 22 3" xfId="19148" xr:uid="{00000000-0005-0000-0000-00009B360000}"/>
    <cellStyle name="Input Cell 2 3 22 4" xfId="19149" xr:uid="{00000000-0005-0000-0000-00009C360000}"/>
    <cellStyle name="Input Cell 2 3 22 5" xfId="19150" xr:uid="{00000000-0005-0000-0000-00009D360000}"/>
    <cellStyle name="Input Cell 2 3 23" xfId="2105" xr:uid="{00000000-0005-0000-0000-00009E360000}"/>
    <cellStyle name="Input Cell 2 3 23 2" xfId="19151" xr:uid="{00000000-0005-0000-0000-00009F360000}"/>
    <cellStyle name="Input Cell 2 3 23 2 2" xfId="19152" xr:uid="{00000000-0005-0000-0000-0000A0360000}"/>
    <cellStyle name="Input Cell 2 3 23 2 3" xfId="19153" xr:uid="{00000000-0005-0000-0000-0000A1360000}"/>
    <cellStyle name="Input Cell 2 3 23 2 4" xfId="19154" xr:uid="{00000000-0005-0000-0000-0000A2360000}"/>
    <cellStyle name="Input Cell 2 3 23 3" xfId="19155" xr:uid="{00000000-0005-0000-0000-0000A3360000}"/>
    <cellStyle name="Input Cell 2 3 23 4" xfId="19156" xr:uid="{00000000-0005-0000-0000-0000A4360000}"/>
    <cellStyle name="Input Cell 2 3 23 5" xfId="19157" xr:uid="{00000000-0005-0000-0000-0000A5360000}"/>
    <cellStyle name="Input Cell 2 3 24" xfId="2106" xr:uid="{00000000-0005-0000-0000-0000A6360000}"/>
    <cellStyle name="Input Cell 2 3 24 2" xfId="19158" xr:uid="{00000000-0005-0000-0000-0000A7360000}"/>
    <cellStyle name="Input Cell 2 3 24 2 2" xfId="19159" xr:uid="{00000000-0005-0000-0000-0000A8360000}"/>
    <cellStyle name="Input Cell 2 3 24 2 3" xfId="19160" xr:uid="{00000000-0005-0000-0000-0000A9360000}"/>
    <cellStyle name="Input Cell 2 3 24 2 4" xfId="19161" xr:uid="{00000000-0005-0000-0000-0000AA360000}"/>
    <cellStyle name="Input Cell 2 3 24 3" xfId="19162" xr:uid="{00000000-0005-0000-0000-0000AB360000}"/>
    <cellStyle name="Input Cell 2 3 24 4" xfId="19163" xr:uid="{00000000-0005-0000-0000-0000AC360000}"/>
    <cellStyle name="Input Cell 2 3 24 5" xfId="19164" xr:uid="{00000000-0005-0000-0000-0000AD360000}"/>
    <cellStyle name="Input Cell 2 3 25" xfId="2107" xr:uid="{00000000-0005-0000-0000-0000AE360000}"/>
    <cellStyle name="Input Cell 2 3 25 2" xfId="19165" xr:uid="{00000000-0005-0000-0000-0000AF360000}"/>
    <cellStyle name="Input Cell 2 3 25 2 2" xfId="19166" xr:uid="{00000000-0005-0000-0000-0000B0360000}"/>
    <cellStyle name="Input Cell 2 3 25 2 3" xfId="19167" xr:uid="{00000000-0005-0000-0000-0000B1360000}"/>
    <cellStyle name="Input Cell 2 3 25 2 4" xfId="19168" xr:uid="{00000000-0005-0000-0000-0000B2360000}"/>
    <cellStyle name="Input Cell 2 3 25 3" xfId="19169" xr:uid="{00000000-0005-0000-0000-0000B3360000}"/>
    <cellStyle name="Input Cell 2 3 25 4" xfId="19170" xr:uid="{00000000-0005-0000-0000-0000B4360000}"/>
    <cellStyle name="Input Cell 2 3 25 5" xfId="19171" xr:uid="{00000000-0005-0000-0000-0000B5360000}"/>
    <cellStyle name="Input Cell 2 3 26" xfId="2108" xr:uid="{00000000-0005-0000-0000-0000B6360000}"/>
    <cellStyle name="Input Cell 2 3 26 2" xfId="19172" xr:uid="{00000000-0005-0000-0000-0000B7360000}"/>
    <cellStyle name="Input Cell 2 3 26 2 2" xfId="19173" xr:uid="{00000000-0005-0000-0000-0000B8360000}"/>
    <cellStyle name="Input Cell 2 3 26 2 3" xfId="19174" xr:uid="{00000000-0005-0000-0000-0000B9360000}"/>
    <cellStyle name="Input Cell 2 3 26 2 4" xfId="19175" xr:uid="{00000000-0005-0000-0000-0000BA360000}"/>
    <cellStyle name="Input Cell 2 3 26 3" xfId="19176" xr:uid="{00000000-0005-0000-0000-0000BB360000}"/>
    <cellStyle name="Input Cell 2 3 26 4" xfId="19177" xr:uid="{00000000-0005-0000-0000-0000BC360000}"/>
    <cellStyle name="Input Cell 2 3 26 5" xfId="19178" xr:uid="{00000000-0005-0000-0000-0000BD360000}"/>
    <cellStyle name="Input Cell 2 3 27" xfId="2109" xr:uid="{00000000-0005-0000-0000-0000BE360000}"/>
    <cellStyle name="Input Cell 2 3 27 2" xfId="19179" xr:uid="{00000000-0005-0000-0000-0000BF360000}"/>
    <cellStyle name="Input Cell 2 3 27 2 2" xfId="19180" xr:uid="{00000000-0005-0000-0000-0000C0360000}"/>
    <cellStyle name="Input Cell 2 3 27 2 3" xfId="19181" xr:uid="{00000000-0005-0000-0000-0000C1360000}"/>
    <cellStyle name="Input Cell 2 3 27 2 4" xfId="19182" xr:uid="{00000000-0005-0000-0000-0000C2360000}"/>
    <cellStyle name="Input Cell 2 3 27 3" xfId="19183" xr:uid="{00000000-0005-0000-0000-0000C3360000}"/>
    <cellStyle name="Input Cell 2 3 27 4" xfId="19184" xr:uid="{00000000-0005-0000-0000-0000C4360000}"/>
    <cellStyle name="Input Cell 2 3 27 5" xfId="19185" xr:uid="{00000000-0005-0000-0000-0000C5360000}"/>
    <cellStyle name="Input Cell 2 3 28" xfId="2110" xr:uid="{00000000-0005-0000-0000-0000C6360000}"/>
    <cellStyle name="Input Cell 2 3 28 2" xfId="19186" xr:uid="{00000000-0005-0000-0000-0000C7360000}"/>
    <cellStyle name="Input Cell 2 3 28 2 2" xfId="19187" xr:uid="{00000000-0005-0000-0000-0000C8360000}"/>
    <cellStyle name="Input Cell 2 3 28 2 3" xfId="19188" xr:uid="{00000000-0005-0000-0000-0000C9360000}"/>
    <cellStyle name="Input Cell 2 3 28 2 4" xfId="19189" xr:uid="{00000000-0005-0000-0000-0000CA360000}"/>
    <cellStyle name="Input Cell 2 3 28 3" xfId="19190" xr:uid="{00000000-0005-0000-0000-0000CB360000}"/>
    <cellStyle name="Input Cell 2 3 28 4" xfId="19191" xr:uid="{00000000-0005-0000-0000-0000CC360000}"/>
    <cellStyle name="Input Cell 2 3 28 5" xfId="19192" xr:uid="{00000000-0005-0000-0000-0000CD360000}"/>
    <cellStyle name="Input Cell 2 3 29" xfId="2111" xr:uid="{00000000-0005-0000-0000-0000CE360000}"/>
    <cellStyle name="Input Cell 2 3 29 2" xfId="19193" xr:uid="{00000000-0005-0000-0000-0000CF360000}"/>
    <cellStyle name="Input Cell 2 3 29 2 2" xfId="19194" xr:uid="{00000000-0005-0000-0000-0000D0360000}"/>
    <cellStyle name="Input Cell 2 3 29 2 3" xfId="19195" xr:uid="{00000000-0005-0000-0000-0000D1360000}"/>
    <cellStyle name="Input Cell 2 3 29 2 4" xfId="19196" xr:uid="{00000000-0005-0000-0000-0000D2360000}"/>
    <cellStyle name="Input Cell 2 3 29 3" xfId="19197" xr:uid="{00000000-0005-0000-0000-0000D3360000}"/>
    <cellStyle name="Input Cell 2 3 29 4" xfId="19198" xr:uid="{00000000-0005-0000-0000-0000D4360000}"/>
    <cellStyle name="Input Cell 2 3 29 5" xfId="19199" xr:uid="{00000000-0005-0000-0000-0000D5360000}"/>
    <cellStyle name="Input Cell 2 3 3" xfId="2112" xr:uid="{00000000-0005-0000-0000-0000D6360000}"/>
    <cellStyle name="Input Cell 2 3 3 2" xfId="19200" xr:uid="{00000000-0005-0000-0000-0000D7360000}"/>
    <cellStyle name="Input Cell 2 3 3 2 2" xfId="19201" xr:uid="{00000000-0005-0000-0000-0000D8360000}"/>
    <cellStyle name="Input Cell 2 3 3 2 3" xfId="19202" xr:uid="{00000000-0005-0000-0000-0000D9360000}"/>
    <cellStyle name="Input Cell 2 3 3 2 4" xfId="19203" xr:uid="{00000000-0005-0000-0000-0000DA360000}"/>
    <cellStyle name="Input Cell 2 3 3 3" xfId="19204" xr:uid="{00000000-0005-0000-0000-0000DB360000}"/>
    <cellStyle name="Input Cell 2 3 3 4" xfId="19205" xr:uid="{00000000-0005-0000-0000-0000DC360000}"/>
    <cellStyle name="Input Cell 2 3 3 5" xfId="19206" xr:uid="{00000000-0005-0000-0000-0000DD360000}"/>
    <cellStyle name="Input Cell 2 3 30" xfId="2113" xr:uid="{00000000-0005-0000-0000-0000DE360000}"/>
    <cellStyle name="Input Cell 2 3 30 2" xfId="19207" xr:uid="{00000000-0005-0000-0000-0000DF360000}"/>
    <cellStyle name="Input Cell 2 3 30 2 2" xfId="19208" xr:uid="{00000000-0005-0000-0000-0000E0360000}"/>
    <cellStyle name="Input Cell 2 3 30 2 3" xfId="19209" xr:uid="{00000000-0005-0000-0000-0000E1360000}"/>
    <cellStyle name="Input Cell 2 3 30 2 4" xfId="19210" xr:uid="{00000000-0005-0000-0000-0000E2360000}"/>
    <cellStyle name="Input Cell 2 3 30 3" xfId="19211" xr:uid="{00000000-0005-0000-0000-0000E3360000}"/>
    <cellStyle name="Input Cell 2 3 30 4" xfId="19212" xr:uid="{00000000-0005-0000-0000-0000E4360000}"/>
    <cellStyle name="Input Cell 2 3 30 5" xfId="19213" xr:uid="{00000000-0005-0000-0000-0000E5360000}"/>
    <cellStyle name="Input Cell 2 3 31" xfId="2114" xr:uid="{00000000-0005-0000-0000-0000E6360000}"/>
    <cellStyle name="Input Cell 2 3 31 2" xfId="19214" xr:uid="{00000000-0005-0000-0000-0000E7360000}"/>
    <cellStyle name="Input Cell 2 3 31 2 2" xfId="19215" xr:uid="{00000000-0005-0000-0000-0000E8360000}"/>
    <cellStyle name="Input Cell 2 3 31 2 3" xfId="19216" xr:uid="{00000000-0005-0000-0000-0000E9360000}"/>
    <cellStyle name="Input Cell 2 3 31 2 4" xfId="19217" xr:uid="{00000000-0005-0000-0000-0000EA360000}"/>
    <cellStyle name="Input Cell 2 3 31 3" xfId="19218" xr:uid="{00000000-0005-0000-0000-0000EB360000}"/>
    <cellStyle name="Input Cell 2 3 31 4" xfId="19219" xr:uid="{00000000-0005-0000-0000-0000EC360000}"/>
    <cellStyle name="Input Cell 2 3 31 5" xfId="19220" xr:uid="{00000000-0005-0000-0000-0000ED360000}"/>
    <cellStyle name="Input Cell 2 3 32" xfId="2115" xr:uid="{00000000-0005-0000-0000-0000EE360000}"/>
    <cellStyle name="Input Cell 2 3 32 2" xfId="19221" xr:uid="{00000000-0005-0000-0000-0000EF360000}"/>
    <cellStyle name="Input Cell 2 3 32 2 2" xfId="19222" xr:uid="{00000000-0005-0000-0000-0000F0360000}"/>
    <cellStyle name="Input Cell 2 3 32 2 3" xfId="19223" xr:uid="{00000000-0005-0000-0000-0000F1360000}"/>
    <cellStyle name="Input Cell 2 3 32 2 4" xfId="19224" xr:uid="{00000000-0005-0000-0000-0000F2360000}"/>
    <cellStyle name="Input Cell 2 3 32 3" xfId="19225" xr:uid="{00000000-0005-0000-0000-0000F3360000}"/>
    <cellStyle name="Input Cell 2 3 32 4" xfId="19226" xr:uid="{00000000-0005-0000-0000-0000F4360000}"/>
    <cellStyle name="Input Cell 2 3 32 5" xfId="19227" xr:uid="{00000000-0005-0000-0000-0000F5360000}"/>
    <cellStyle name="Input Cell 2 3 33" xfId="2116" xr:uid="{00000000-0005-0000-0000-0000F6360000}"/>
    <cellStyle name="Input Cell 2 3 33 2" xfId="19228" xr:uid="{00000000-0005-0000-0000-0000F7360000}"/>
    <cellStyle name="Input Cell 2 3 33 2 2" xfId="19229" xr:uid="{00000000-0005-0000-0000-0000F8360000}"/>
    <cellStyle name="Input Cell 2 3 33 2 3" xfId="19230" xr:uid="{00000000-0005-0000-0000-0000F9360000}"/>
    <cellStyle name="Input Cell 2 3 33 2 4" xfId="19231" xr:uid="{00000000-0005-0000-0000-0000FA360000}"/>
    <cellStyle name="Input Cell 2 3 33 3" xfId="19232" xr:uid="{00000000-0005-0000-0000-0000FB360000}"/>
    <cellStyle name="Input Cell 2 3 33 4" xfId="19233" xr:uid="{00000000-0005-0000-0000-0000FC360000}"/>
    <cellStyle name="Input Cell 2 3 33 5" xfId="19234" xr:uid="{00000000-0005-0000-0000-0000FD360000}"/>
    <cellStyle name="Input Cell 2 3 34" xfId="2117" xr:uid="{00000000-0005-0000-0000-0000FE360000}"/>
    <cellStyle name="Input Cell 2 3 34 2" xfId="19235" xr:uid="{00000000-0005-0000-0000-0000FF360000}"/>
    <cellStyle name="Input Cell 2 3 34 2 2" xfId="19236" xr:uid="{00000000-0005-0000-0000-000000370000}"/>
    <cellStyle name="Input Cell 2 3 34 2 3" xfId="19237" xr:uid="{00000000-0005-0000-0000-000001370000}"/>
    <cellStyle name="Input Cell 2 3 34 2 4" xfId="19238" xr:uid="{00000000-0005-0000-0000-000002370000}"/>
    <cellStyle name="Input Cell 2 3 34 3" xfId="19239" xr:uid="{00000000-0005-0000-0000-000003370000}"/>
    <cellStyle name="Input Cell 2 3 34 4" xfId="19240" xr:uid="{00000000-0005-0000-0000-000004370000}"/>
    <cellStyle name="Input Cell 2 3 34 5" xfId="19241" xr:uid="{00000000-0005-0000-0000-000005370000}"/>
    <cellStyle name="Input Cell 2 3 35" xfId="2118" xr:uid="{00000000-0005-0000-0000-000006370000}"/>
    <cellStyle name="Input Cell 2 3 35 2" xfId="19242" xr:uid="{00000000-0005-0000-0000-000007370000}"/>
    <cellStyle name="Input Cell 2 3 35 2 2" xfId="19243" xr:uid="{00000000-0005-0000-0000-000008370000}"/>
    <cellStyle name="Input Cell 2 3 35 2 3" xfId="19244" xr:uid="{00000000-0005-0000-0000-000009370000}"/>
    <cellStyle name="Input Cell 2 3 35 2 4" xfId="19245" xr:uid="{00000000-0005-0000-0000-00000A370000}"/>
    <cellStyle name="Input Cell 2 3 35 3" xfId="19246" xr:uid="{00000000-0005-0000-0000-00000B370000}"/>
    <cellStyle name="Input Cell 2 3 35 4" xfId="19247" xr:uid="{00000000-0005-0000-0000-00000C370000}"/>
    <cellStyle name="Input Cell 2 3 35 5" xfId="19248" xr:uid="{00000000-0005-0000-0000-00000D370000}"/>
    <cellStyle name="Input Cell 2 3 36" xfId="2119" xr:uid="{00000000-0005-0000-0000-00000E370000}"/>
    <cellStyle name="Input Cell 2 3 36 2" xfId="19249" xr:uid="{00000000-0005-0000-0000-00000F370000}"/>
    <cellStyle name="Input Cell 2 3 36 2 2" xfId="19250" xr:uid="{00000000-0005-0000-0000-000010370000}"/>
    <cellStyle name="Input Cell 2 3 36 2 3" xfId="19251" xr:uid="{00000000-0005-0000-0000-000011370000}"/>
    <cellStyle name="Input Cell 2 3 36 2 4" xfId="19252" xr:uid="{00000000-0005-0000-0000-000012370000}"/>
    <cellStyle name="Input Cell 2 3 36 3" xfId="19253" xr:uid="{00000000-0005-0000-0000-000013370000}"/>
    <cellStyle name="Input Cell 2 3 36 4" xfId="19254" xr:uid="{00000000-0005-0000-0000-000014370000}"/>
    <cellStyle name="Input Cell 2 3 36 5" xfId="19255" xr:uid="{00000000-0005-0000-0000-000015370000}"/>
    <cellStyle name="Input Cell 2 3 37" xfId="2120" xr:uid="{00000000-0005-0000-0000-000016370000}"/>
    <cellStyle name="Input Cell 2 3 37 2" xfId="19256" xr:uid="{00000000-0005-0000-0000-000017370000}"/>
    <cellStyle name="Input Cell 2 3 37 2 2" xfId="19257" xr:uid="{00000000-0005-0000-0000-000018370000}"/>
    <cellStyle name="Input Cell 2 3 37 2 3" xfId="19258" xr:uid="{00000000-0005-0000-0000-000019370000}"/>
    <cellStyle name="Input Cell 2 3 37 2 4" xfId="19259" xr:uid="{00000000-0005-0000-0000-00001A370000}"/>
    <cellStyle name="Input Cell 2 3 37 3" xfId="19260" xr:uid="{00000000-0005-0000-0000-00001B370000}"/>
    <cellStyle name="Input Cell 2 3 37 4" xfId="19261" xr:uid="{00000000-0005-0000-0000-00001C370000}"/>
    <cellStyle name="Input Cell 2 3 37 5" xfId="19262" xr:uid="{00000000-0005-0000-0000-00001D370000}"/>
    <cellStyle name="Input Cell 2 3 38" xfId="2121" xr:uid="{00000000-0005-0000-0000-00001E370000}"/>
    <cellStyle name="Input Cell 2 3 38 2" xfId="19263" xr:uid="{00000000-0005-0000-0000-00001F370000}"/>
    <cellStyle name="Input Cell 2 3 38 2 2" xfId="19264" xr:uid="{00000000-0005-0000-0000-000020370000}"/>
    <cellStyle name="Input Cell 2 3 38 2 3" xfId="19265" xr:uid="{00000000-0005-0000-0000-000021370000}"/>
    <cellStyle name="Input Cell 2 3 38 2 4" xfId="19266" xr:uid="{00000000-0005-0000-0000-000022370000}"/>
    <cellStyle name="Input Cell 2 3 38 3" xfId="19267" xr:uid="{00000000-0005-0000-0000-000023370000}"/>
    <cellStyle name="Input Cell 2 3 38 4" xfId="19268" xr:uid="{00000000-0005-0000-0000-000024370000}"/>
    <cellStyle name="Input Cell 2 3 38 5" xfId="19269" xr:uid="{00000000-0005-0000-0000-000025370000}"/>
    <cellStyle name="Input Cell 2 3 39" xfId="2122" xr:uid="{00000000-0005-0000-0000-000026370000}"/>
    <cellStyle name="Input Cell 2 3 39 2" xfId="19270" xr:uid="{00000000-0005-0000-0000-000027370000}"/>
    <cellStyle name="Input Cell 2 3 39 2 2" xfId="19271" xr:uid="{00000000-0005-0000-0000-000028370000}"/>
    <cellStyle name="Input Cell 2 3 39 2 3" xfId="19272" xr:uid="{00000000-0005-0000-0000-000029370000}"/>
    <cellStyle name="Input Cell 2 3 39 2 4" xfId="19273" xr:uid="{00000000-0005-0000-0000-00002A370000}"/>
    <cellStyle name="Input Cell 2 3 39 3" xfId="19274" xr:uid="{00000000-0005-0000-0000-00002B370000}"/>
    <cellStyle name="Input Cell 2 3 39 4" xfId="19275" xr:uid="{00000000-0005-0000-0000-00002C370000}"/>
    <cellStyle name="Input Cell 2 3 39 5" xfId="19276" xr:uid="{00000000-0005-0000-0000-00002D370000}"/>
    <cellStyle name="Input Cell 2 3 4" xfId="2123" xr:uid="{00000000-0005-0000-0000-00002E370000}"/>
    <cellStyle name="Input Cell 2 3 4 2" xfId="19277" xr:uid="{00000000-0005-0000-0000-00002F370000}"/>
    <cellStyle name="Input Cell 2 3 4 2 2" xfId="19278" xr:uid="{00000000-0005-0000-0000-000030370000}"/>
    <cellStyle name="Input Cell 2 3 4 2 3" xfId="19279" xr:uid="{00000000-0005-0000-0000-000031370000}"/>
    <cellStyle name="Input Cell 2 3 4 2 4" xfId="19280" xr:uid="{00000000-0005-0000-0000-000032370000}"/>
    <cellStyle name="Input Cell 2 3 4 3" xfId="19281" xr:uid="{00000000-0005-0000-0000-000033370000}"/>
    <cellStyle name="Input Cell 2 3 4 4" xfId="19282" xr:uid="{00000000-0005-0000-0000-000034370000}"/>
    <cellStyle name="Input Cell 2 3 4 5" xfId="19283" xr:uid="{00000000-0005-0000-0000-000035370000}"/>
    <cellStyle name="Input Cell 2 3 40" xfId="2124" xr:uid="{00000000-0005-0000-0000-000036370000}"/>
    <cellStyle name="Input Cell 2 3 40 2" xfId="19284" xr:uid="{00000000-0005-0000-0000-000037370000}"/>
    <cellStyle name="Input Cell 2 3 40 2 2" xfId="19285" xr:uid="{00000000-0005-0000-0000-000038370000}"/>
    <cellStyle name="Input Cell 2 3 40 2 3" xfId="19286" xr:uid="{00000000-0005-0000-0000-000039370000}"/>
    <cellStyle name="Input Cell 2 3 40 2 4" xfId="19287" xr:uid="{00000000-0005-0000-0000-00003A370000}"/>
    <cellStyle name="Input Cell 2 3 40 3" xfId="19288" xr:uid="{00000000-0005-0000-0000-00003B370000}"/>
    <cellStyle name="Input Cell 2 3 40 4" xfId="19289" xr:uid="{00000000-0005-0000-0000-00003C370000}"/>
    <cellStyle name="Input Cell 2 3 40 5" xfId="19290" xr:uid="{00000000-0005-0000-0000-00003D370000}"/>
    <cellStyle name="Input Cell 2 3 41" xfId="2125" xr:uid="{00000000-0005-0000-0000-00003E370000}"/>
    <cellStyle name="Input Cell 2 3 41 2" xfId="19291" xr:uid="{00000000-0005-0000-0000-00003F370000}"/>
    <cellStyle name="Input Cell 2 3 41 2 2" xfId="19292" xr:uid="{00000000-0005-0000-0000-000040370000}"/>
    <cellStyle name="Input Cell 2 3 41 2 3" xfId="19293" xr:uid="{00000000-0005-0000-0000-000041370000}"/>
    <cellStyle name="Input Cell 2 3 41 2 4" xfId="19294" xr:uid="{00000000-0005-0000-0000-000042370000}"/>
    <cellStyle name="Input Cell 2 3 41 3" xfId="19295" xr:uid="{00000000-0005-0000-0000-000043370000}"/>
    <cellStyle name="Input Cell 2 3 41 4" xfId="19296" xr:uid="{00000000-0005-0000-0000-000044370000}"/>
    <cellStyle name="Input Cell 2 3 41 5" xfId="19297" xr:uid="{00000000-0005-0000-0000-000045370000}"/>
    <cellStyle name="Input Cell 2 3 42" xfId="2126" xr:uid="{00000000-0005-0000-0000-000046370000}"/>
    <cellStyle name="Input Cell 2 3 42 2" xfId="19298" xr:uid="{00000000-0005-0000-0000-000047370000}"/>
    <cellStyle name="Input Cell 2 3 42 2 2" xfId="19299" xr:uid="{00000000-0005-0000-0000-000048370000}"/>
    <cellStyle name="Input Cell 2 3 42 2 3" xfId="19300" xr:uid="{00000000-0005-0000-0000-000049370000}"/>
    <cellStyle name="Input Cell 2 3 42 2 4" xfId="19301" xr:uid="{00000000-0005-0000-0000-00004A370000}"/>
    <cellStyle name="Input Cell 2 3 42 3" xfId="19302" xr:uid="{00000000-0005-0000-0000-00004B370000}"/>
    <cellStyle name="Input Cell 2 3 42 4" xfId="19303" xr:uid="{00000000-0005-0000-0000-00004C370000}"/>
    <cellStyle name="Input Cell 2 3 42 5" xfId="19304" xr:uid="{00000000-0005-0000-0000-00004D370000}"/>
    <cellStyle name="Input Cell 2 3 43" xfId="2127" xr:uid="{00000000-0005-0000-0000-00004E370000}"/>
    <cellStyle name="Input Cell 2 3 43 2" xfId="19305" xr:uid="{00000000-0005-0000-0000-00004F370000}"/>
    <cellStyle name="Input Cell 2 3 43 2 2" xfId="19306" xr:uid="{00000000-0005-0000-0000-000050370000}"/>
    <cellStyle name="Input Cell 2 3 43 2 3" xfId="19307" xr:uid="{00000000-0005-0000-0000-000051370000}"/>
    <cellStyle name="Input Cell 2 3 43 2 4" xfId="19308" xr:uid="{00000000-0005-0000-0000-000052370000}"/>
    <cellStyle name="Input Cell 2 3 43 3" xfId="19309" xr:uid="{00000000-0005-0000-0000-000053370000}"/>
    <cellStyle name="Input Cell 2 3 43 4" xfId="19310" xr:uid="{00000000-0005-0000-0000-000054370000}"/>
    <cellStyle name="Input Cell 2 3 43 5" xfId="19311" xr:uid="{00000000-0005-0000-0000-000055370000}"/>
    <cellStyle name="Input Cell 2 3 44" xfId="2128" xr:uid="{00000000-0005-0000-0000-000056370000}"/>
    <cellStyle name="Input Cell 2 3 44 2" xfId="19312" xr:uid="{00000000-0005-0000-0000-000057370000}"/>
    <cellStyle name="Input Cell 2 3 44 2 2" xfId="19313" xr:uid="{00000000-0005-0000-0000-000058370000}"/>
    <cellStyle name="Input Cell 2 3 44 2 3" xfId="19314" xr:uid="{00000000-0005-0000-0000-000059370000}"/>
    <cellStyle name="Input Cell 2 3 44 2 4" xfId="19315" xr:uid="{00000000-0005-0000-0000-00005A370000}"/>
    <cellStyle name="Input Cell 2 3 44 3" xfId="19316" xr:uid="{00000000-0005-0000-0000-00005B370000}"/>
    <cellStyle name="Input Cell 2 3 44 4" xfId="19317" xr:uid="{00000000-0005-0000-0000-00005C370000}"/>
    <cellStyle name="Input Cell 2 3 44 5" xfId="19318" xr:uid="{00000000-0005-0000-0000-00005D370000}"/>
    <cellStyle name="Input Cell 2 3 45" xfId="2129" xr:uid="{00000000-0005-0000-0000-00005E370000}"/>
    <cellStyle name="Input Cell 2 3 45 2" xfId="19319" xr:uid="{00000000-0005-0000-0000-00005F370000}"/>
    <cellStyle name="Input Cell 2 3 45 2 2" xfId="19320" xr:uid="{00000000-0005-0000-0000-000060370000}"/>
    <cellStyle name="Input Cell 2 3 45 2 3" xfId="19321" xr:uid="{00000000-0005-0000-0000-000061370000}"/>
    <cellStyle name="Input Cell 2 3 45 2 4" xfId="19322" xr:uid="{00000000-0005-0000-0000-000062370000}"/>
    <cellStyle name="Input Cell 2 3 45 3" xfId="19323" xr:uid="{00000000-0005-0000-0000-000063370000}"/>
    <cellStyle name="Input Cell 2 3 45 4" xfId="19324" xr:uid="{00000000-0005-0000-0000-000064370000}"/>
    <cellStyle name="Input Cell 2 3 45 5" xfId="19325" xr:uid="{00000000-0005-0000-0000-000065370000}"/>
    <cellStyle name="Input Cell 2 3 46" xfId="19326" xr:uid="{00000000-0005-0000-0000-000066370000}"/>
    <cellStyle name="Input Cell 2 3 46 2" xfId="19327" xr:uid="{00000000-0005-0000-0000-000067370000}"/>
    <cellStyle name="Input Cell 2 3 46 3" xfId="19328" xr:uid="{00000000-0005-0000-0000-000068370000}"/>
    <cellStyle name="Input Cell 2 3 46 4" xfId="19329" xr:uid="{00000000-0005-0000-0000-000069370000}"/>
    <cellStyle name="Input Cell 2 3 47" xfId="19330" xr:uid="{00000000-0005-0000-0000-00006A370000}"/>
    <cellStyle name="Input Cell 2 3 48" xfId="19331" xr:uid="{00000000-0005-0000-0000-00006B370000}"/>
    <cellStyle name="Input Cell 2 3 49" xfId="19332" xr:uid="{00000000-0005-0000-0000-00006C370000}"/>
    <cellStyle name="Input Cell 2 3 5" xfId="2130" xr:uid="{00000000-0005-0000-0000-00006D370000}"/>
    <cellStyle name="Input Cell 2 3 5 2" xfId="19333" xr:uid="{00000000-0005-0000-0000-00006E370000}"/>
    <cellStyle name="Input Cell 2 3 5 2 2" xfId="19334" xr:uid="{00000000-0005-0000-0000-00006F370000}"/>
    <cellStyle name="Input Cell 2 3 5 2 3" xfId="19335" xr:uid="{00000000-0005-0000-0000-000070370000}"/>
    <cellStyle name="Input Cell 2 3 5 2 4" xfId="19336" xr:uid="{00000000-0005-0000-0000-000071370000}"/>
    <cellStyle name="Input Cell 2 3 5 3" xfId="19337" xr:uid="{00000000-0005-0000-0000-000072370000}"/>
    <cellStyle name="Input Cell 2 3 5 4" xfId="19338" xr:uid="{00000000-0005-0000-0000-000073370000}"/>
    <cellStyle name="Input Cell 2 3 5 5" xfId="19339" xr:uid="{00000000-0005-0000-0000-000074370000}"/>
    <cellStyle name="Input Cell 2 3 6" xfId="2131" xr:uid="{00000000-0005-0000-0000-000075370000}"/>
    <cellStyle name="Input Cell 2 3 6 2" xfId="19340" xr:uid="{00000000-0005-0000-0000-000076370000}"/>
    <cellStyle name="Input Cell 2 3 6 2 2" xfId="19341" xr:uid="{00000000-0005-0000-0000-000077370000}"/>
    <cellStyle name="Input Cell 2 3 6 2 3" xfId="19342" xr:uid="{00000000-0005-0000-0000-000078370000}"/>
    <cellStyle name="Input Cell 2 3 6 2 4" xfId="19343" xr:uid="{00000000-0005-0000-0000-000079370000}"/>
    <cellStyle name="Input Cell 2 3 6 3" xfId="19344" xr:uid="{00000000-0005-0000-0000-00007A370000}"/>
    <cellStyle name="Input Cell 2 3 6 4" xfId="19345" xr:uid="{00000000-0005-0000-0000-00007B370000}"/>
    <cellStyle name="Input Cell 2 3 6 5" xfId="19346" xr:uid="{00000000-0005-0000-0000-00007C370000}"/>
    <cellStyle name="Input Cell 2 3 7" xfId="2132" xr:uid="{00000000-0005-0000-0000-00007D370000}"/>
    <cellStyle name="Input Cell 2 3 7 2" xfId="19347" xr:uid="{00000000-0005-0000-0000-00007E370000}"/>
    <cellStyle name="Input Cell 2 3 7 2 2" xfId="19348" xr:uid="{00000000-0005-0000-0000-00007F370000}"/>
    <cellStyle name="Input Cell 2 3 7 2 3" xfId="19349" xr:uid="{00000000-0005-0000-0000-000080370000}"/>
    <cellStyle name="Input Cell 2 3 7 2 4" xfId="19350" xr:uid="{00000000-0005-0000-0000-000081370000}"/>
    <cellStyle name="Input Cell 2 3 7 3" xfId="19351" xr:uid="{00000000-0005-0000-0000-000082370000}"/>
    <cellStyle name="Input Cell 2 3 7 4" xfId="19352" xr:uid="{00000000-0005-0000-0000-000083370000}"/>
    <cellStyle name="Input Cell 2 3 7 5" xfId="19353" xr:uid="{00000000-0005-0000-0000-000084370000}"/>
    <cellStyle name="Input Cell 2 3 8" xfId="2133" xr:uid="{00000000-0005-0000-0000-000085370000}"/>
    <cellStyle name="Input Cell 2 3 8 2" xfId="19354" xr:uid="{00000000-0005-0000-0000-000086370000}"/>
    <cellStyle name="Input Cell 2 3 8 2 2" xfId="19355" xr:uid="{00000000-0005-0000-0000-000087370000}"/>
    <cellStyle name="Input Cell 2 3 8 2 3" xfId="19356" xr:uid="{00000000-0005-0000-0000-000088370000}"/>
    <cellStyle name="Input Cell 2 3 8 2 4" xfId="19357" xr:uid="{00000000-0005-0000-0000-000089370000}"/>
    <cellStyle name="Input Cell 2 3 8 3" xfId="19358" xr:uid="{00000000-0005-0000-0000-00008A370000}"/>
    <cellStyle name="Input Cell 2 3 8 4" xfId="19359" xr:uid="{00000000-0005-0000-0000-00008B370000}"/>
    <cellStyle name="Input Cell 2 3 8 5" xfId="19360" xr:uid="{00000000-0005-0000-0000-00008C370000}"/>
    <cellStyle name="Input Cell 2 3 9" xfId="2134" xr:uid="{00000000-0005-0000-0000-00008D370000}"/>
    <cellStyle name="Input Cell 2 3 9 2" xfId="19361" xr:uid="{00000000-0005-0000-0000-00008E370000}"/>
    <cellStyle name="Input Cell 2 3 9 2 2" xfId="19362" xr:uid="{00000000-0005-0000-0000-00008F370000}"/>
    <cellStyle name="Input Cell 2 3 9 2 3" xfId="19363" xr:uid="{00000000-0005-0000-0000-000090370000}"/>
    <cellStyle name="Input Cell 2 3 9 2 4" xfId="19364" xr:uid="{00000000-0005-0000-0000-000091370000}"/>
    <cellStyle name="Input Cell 2 3 9 3" xfId="19365" xr:uid="{00000000-0005-0000-0000-000092370000}"/>
    <cellStyle name="Input Cell 2 3 9 4" xfId="19366" xr:uid="{00000000-0005-0000-0000-000093370000}"/>
    <cellStyle name="Input Cell 2 3 9 5" xfId="19367" xr:uid="{00000000-0005-0000-0000-000094370000}"/>
    <cellStyle name="Input Cell 2 4" xfId="2135" xr:uid="{00000000-0005-0000-0000-000095370000}"/>
    <cellStyle name="Input Cell 2 4 10" xfId="2136" xr:uid="{00000000-0005-0000-0000-000096370000}"/>
    <cellStyle name="Input Cell 2 4 10 2" xfId="19368" xr:uid="{00000000-0005-0000-0000-000097370000}"/>
    <cellStyle name="Input Cell 2 4 10 2 2" xfId="19369" xr:uid="{00000000-0005-0000-0000-000098370000}"/>
    <cellStyle name="Input Cell 2 4 10 2 3" xfId="19370" xr:uid="{00000000-0005-0000-0000-000099370000}"/>
    <cellStyle name="Input Cell 2 4 10 2 4" xfId="19371" xr:uid="{00000000-0005-0000-0000-00009A370000}"/>
    <cellStyle name="Input Cell 2 4 10 3" xfId="19372" xr:uid="{00000000-0005-0000-0000-00009B370000}"/>
    <cellStyle name="Input Cell 2 4 10 4" xfId="19373" xr:uid="{00000000-0005-0000-0000-00009C370000}"/>
    <cellStyle name="Input Cell 2 4 10 5" xfId="19374" xr:uid="{00000000-0005-0000-0000-00009D370000}"/>
    <cellStyle name="Input Cell 2 4 11" xfId="2137" xr:uid="{00000000-0005-0000-0000-00009E370000}"/>
    <cellStyle name="Input Cell 2 4 11 2" xfId="19375" xr:uid="{00000000-0005-0000-0000-00009F370000}"/>
    <cellStyle name="Input Cell 2 4 11 2 2" xfId="19376" xr:uid="{00000000-0005-0000-0000-0000A0370000}"/>
    <cellStyle name="Input Cell 2 4 11 2 3" xfId="19377" xr:uid="{00000000-0005-0000-0000-0000A1370000}"/>
    <cellStyle name="Input Cell 2 4 11 2 4" xfId="19378" xr:uid="{00000000-0005-0000-0000-0000A2370000}"/>
    <cellStyle name="Input Cell 2 4 11 3" xfId="19379" xr:uid="{00000000-0005-0000-0000-0000A3370000}"/>
    <cellStyle name="Input Cell 2 4 11 4" xfId="19380" xr:uid="{00000000-0005-0000-0000-0000A4370000}"/>
    <cellStyle name="Input Cell 2 4 11 5" xfId="19381" xr:uid="{00000000-0005-0000-0000-0000A5370000}"/>
    <cellStyle name="Input Cell 2 4 12" xfId="2138" xr:uid="{00000000-0005-0000-0000-0000A6370000}"/>
    <cellStyle name="Input Cell 2 4 12 2" xfId="19382" xr:uid="{00000000-0005-0000-0000-0000A7370000}"/>
    <cellStyle name="Input Cell 2 4 12 2 2" xfId="19383" xr:uid="{00000000-0005-0000-0000-0000A8370000}"/>
    <cellStyle name="Input Cell 2 4 12 2 3" xfId="19384" xr:uid="{00000000-0005-0000-0000-0000A9370000}"/>
    <cellStyle name="Input Cell 2 4 12 2 4" xfId="19385" xr:uid="{00000000-0005-0000-0000-0000AA370000}"/>
    <cellStyle name="Input Cell 2 4 12 3" xfId="19386" xr:uid="{00000000-0005-0000-0000-0000AB370000}"/>
    <cellStyle name="Input Cell 2 4 12 4" xfId="19387" xr:uid="{00000000-0005-0000-0000-0000AC370000}"/>
    <cellStyle name="Input Cell 2 4 12 5" xfId="19388" xr:uid="{00000000-0005-0000-0000-0000AD370000}"/>
    <cellStyle name="Input Cell 2 4 13" xfId="2139" xr:uid="{00000000-0005-0000-0000-0000AE370000}"/>
    <cellStyle name="Input Cell 2 4 13 2" xfId="19389" xr:uid="{00000000-0005-0000-0000-0000AF370000}"/>
    <cellStyle name="Input Cell 2 4 13 2 2" xfId="19390" xr:uid="{00000000-0005-0000-0000-0000B0370000}"/>
    <cellStyle name="Input Cell 2 4 13 2 3" xfId="19391" xr:uid="{00000000-0005-0000-0000-0000B1370000}"/>
    <cellStyle name="Input Cell 2 4 13 2 4" xfId="19392" xr:uid="{00000000-0005-0000-0000-0000B2370000}"/>
    <cellStyle name="Input Cell 2 4 13 3" xfId="19393" xr:uid="{00000000-0005-0000-0000-0000B3370000}"/>
    <cellStyle name="Input Cell 2 4 13 4" xfId="19394" xr:uid="{00000000-0005-0000-0000-0000B4370000}"/>
    <cellStyle name="Input Cell 2 4 13 5" xfId="19395" xr:uid="{00000000-0005-0000-0000-0000B5370000}"/>
    <cellStyle name="Input Cell 2 4 14" xfId="2140" xr:uid="{00000000-0005-0000-0000-0000B6370000}"/>
    <cellStyle name="Input Cell 2 4 14 2" xfId="19396" xr:uid="{00000000-0005-0000-0000-0000B7370000}"/>
    <cellStyle name="Input Cell 2 4 14 2 2" xfId="19397" xr:uid="{00000000-0005-0000-0000-0000B8370000}"/>
    <cellStyle name="Input Cell 2 4 14 2 3" xfId="19398" xr:uid="{00000000-0005-0000-0000-0000B9370000}"/>
    <cellStyle name="Input Cell 2 4 14 2 4" xfId="19399" xr:uid="{00000000-0005-0000-0000-0000BA370000}"/>
    <cellStyle name="Input Cell 2 4 14 3" xfId="19400" xr:uid="{00000000-0005-0000-0000-0000BB370000}"/>
    <cellStyle name="Input Cell 2 4 14 4" xfId="19401" xr:uid="{00000000-0005-0000-0000-0000BC370000}"/>
    <cellStyle name="Input Cell 2 4 14 5" xfId="19402" xr:uid="{00000000-0005-0000-0000-0000BD370000}"/>
    <cellStyle name="Input Cell 2 4 15" xfId="2141" xr:uid="{00000000-0005-0000-0000-0000BE370000}"/>
    <cellStyle name="Input Cell 2 4 15 2" xfId="19403" xr:uid="{00000000-0005-0000-0000-0000BF370000}"/>
    <cellStyle name="Input Cell 2 4 15 2 2" xfId="19404" xr:uid="{00000000-0005-0000-0000-0000C0370000}"/>
    <cellStyle name="Input Cell 2 4 15 2 3" xfId="19405" xr:uid="{00000000-0005-0000-0000-0000C1370000}"/>
    <cellStyle name="Input Cell 2 4 15 2 4" xfId="19406" xr:uid="{00000000-0005-0000-0000-0000C2370000}"/>
    <cellStyle name="Input Cell 2 4 15 3" xfId="19407" xr:uid="{00000000-0005-0000-0000-0000C3370000}"/>
    <cellStyle name="Input Cell 2 4 15 4" xfId="19408" xr:uid="{00000000-0005-0000-0000-0000C4370000}"/>
    <cellStyle name="Input Cell 2 4 15 5" xfId="19409" xr:uid="{00000000-0005-0000-0000-0000C5370000}"/>
    <cellStyle name="Input Cell 2 4 16" xfId="2142" xr:uid="{00000000-0005-0000-0000-0000C6370000}"/>
    <cellStyle name="Input Cell 2 4 16 2" xfId="19410" xr:uid="{00000000-0005-0000-0000-0000C7370000}"/>
    <cellStyle name="Input Cell 2 4 16 2 2" xfId="19411" xr:uid="{00000000-0005-0000-0000-0000C8370000}"/>
    <cellStyle name="Input Cell 2 4 16 2 3" xfId="19412" xr:uid="{00000000-0005-0000-0000-0000C9370000}"/>
    <cellStyle name="Input Cell 2 4 16 2 4" xfId="19413" xr:uid="{00000000-0005-0000-0000-0000CA370000}"/>
    <cellStyle name="Input Cell 2 4 16 3" xfId="19414" xr:uid="{00000000-0005-0000-0000-0000CB370000}"/>
    <cellStyle name="Input Cell 2 4 16 4" xfId="19415" xr:uid="{00000000-0005-0000-0000-0000CC370000}"/>
    <cellStyle name="Input Cell 2 4 16 5" xfId="19416" xr:uid="{00000000-0005-0000-0000-0000CD370000}"/>
    <cellStyle name="Input Cell 2 4 17" xfId="2143" xr:uid="{00000000-0005-0000-0000-0000CE370000}"/>
    <cellStyle name="Input Cell 2 4 17 2" xfId="19417" xr:uid="{00000000-0005-0000-0000-0000CF370000}"/>
    <cellStyle name="Input Cell 2 4 17 2 2" xfId="19418" xr:uid="{00000000-0005-0000-0000-0000D0370000}"/>
    <cellStyle name="Input Cell 2 4 17 2 3" xfId="19419" xr:uid="{00000000-0005-0000-0000-0000D1370000}"/>
    <cellStyle name="Input Cell 2 4 17 2 4" xfId="19420" xr:uid="{00000000-0005-0000-0000-0000D2370000}"/>
    <cellStyle name="Input Cell 2 4 17 3" xfId="19421" xr:uid="{00000000-0005-0000-0000-0000D3370000}"/>
    <cellStyle name="Input Cell 2 4 17 4" xfId="19422" xr:uid="{00000000-0005-0000-0000-0000D4370000}"/>
    <cellStyle name="Input Cell 2 4 17 5" xfId="19423" xr:uid="{00000000-0005-0000-0000-0000D5370000}"/>
    <cellStyle name="Input Cell 2 4 18" xfId="2144" xr:uid="{00000000-0005-0000-0000-0000D6370000}"/>
    <cellStyle name="Input Cell 2 4 18 2" xfId="19424" xr:uid="{00000000-0005-0000-0000-0000D7370000}"/>
    <cellStyle name="Input Cell 2 4 18 2 2" xfId="19425" xr:uid="{00000000-0005-0000-0000-0000D8370000}"/>
    <cellStyle name="Input Cell 2 4 18 2 3" xfId="19426" xr:uid="{00000000-0005-0000-0000-0000D9370000}"/>
    <cellStyle name="Input Cell 2 4 18 2 4" xfId="19427" xr:uid="{00000000-0005-0000-0000-0000DA370000}"/>
    <cellStyle name="Input Cell 2 4 18 3" xfId="19428" xr:uid="{00000000-0005-0000-0000-0000DB370000}"/>
    <cellStyle name="Input Cell 2 4 18 4" xfId="19429" xr:uid="{00000000-0005-0000-0000-0000DC370000}"/>
    <cellStyle name="Input Cell 2 4 18 5" xfId="19430" xr:uid="{00000000-0005-0000-0000-0000DD370000}"/>
    <cellStyle name="Input Cell 2 4 19" xfId="2145" xr:uid="{00000000-0005-0000-0000-0000DE370000}"/>
    <cellStyle name="Input Cell 2 4 19 2" xfId="19431" xr:uid="{00000000-0005-0000-0000-0000DF370000}"/>
    <cellStyle name="Input Cell 2 4 19 2 2" xfId="19432" xr:uid="{00000000-0005-0000-0000-0000E0370000}"/>
    <cellStyle name="Input Cell 2 4 19 2 3" xfId="19433" xr:uid="{00000000-0005-0000-0000-0000E1370000}"/>
    <cellStyle name="Input Cell 2 4 19 2 4" xfId="19434" xr:uid="{00000000-0005-0000-0000-0000E2370000}"/>
    <cellStyle name="Input Cell 2 4 19 3" xfId="19435" xr:uid="{00000000-0005-0000-0000-0000E3370000}"/>
    <cellStyle name="Input Cell 2 4 19 4" xfId="19436" xr:uid="{00000000-0005-0000-0000-0000E4370000}"/>
    <cellStyle name="Input Cell 2 4 19 5" xfId="19437" xr:uid="{00000000-0005-0000-0000-0000E5370000}"/>
    <cellStyle name="Input Cell 2 4 2" xfId="2146" xr:uid="{00000000-0005-0000-0000-0000E6370000}"/>
    <cellStyle name="Input Cell 2 4 2 10" xfId="2147" xr:uid="{00000000-0005-0000-0000-0000E7370000}"/>
    <cellStyle name="Input Cell 2 4 2 10 2" xfId="19438" xr:uid="{00000000-0005-0000-0000-0000E8370000}"/>
    <cellStyle name="Input Cell 2 4 2 10 2 2" xfId="19439" xr:uid="{00000000-0005-0000-0000-0000E9370000}"/>
    <cellStyle name="Input Cell 2 4 2 10 2 3" xfId="19440" xr:uid="{00000000-0005-0000-0000-0000EA370000}"/>
    <cellStyle name="Input Cell 2 4 2 10 2 4" xfId="19441" xr:uid="{00000000-0005-0000-0000-0000EB370000}"/>
    <cellStyle name="Input Cell 2 4 2 10 3" xfId="19442" xr:uid="{00000000-0005-0000-0000-0000EC370000}"/>
    <cellStyle name="Input Cell 2 4 2 10 4" xfId="19443" xr:uid="{00000000-0005-0000-0000-0000ED370000}"/>
    <cellStyle name="Input Cell 2 4 2 10 5" xfId="19444" xr:uid="{00000000-0005-0000-0000-0000EE370000}"/>
    <cellStyle name="Input Cell 2 4 2 11" xfId="2148" xr:uid="{00000000-0005-0000-0000-0000EF370000}"/>
    <cellStyle name="Input Cell 2 4 2 11 2" xfId="19445" xr:uid="{00000000-0005-0000-0000-0000F0370000}"/>
    <cellStyle name="Input Cell 2 4 2 11 2 2" xfId="19446" xr:uid="{00000000-0005-0000-0000-0000F1370000}"/>
    <cellStyle name="Input Cell 2 4 2 11 2 3" xfId="19447" xr:uid="{00000000-0005-0000-0000-0000F2370000}"/>
    <cellStyle name="Input Cell 2 4 2 11 2 4" xfId="19448" xr:uid="{00000000-0005-0000-0000-0000F3370000}"/>
    <cellStyle name="Input Cell 2 4 2 11 3" xfId="19449" xr:uid="{00000000-0005-0000-0000-0000F4370000}"/>
    <cellStyle name="Input Cell 2 4 2 11 4" xfId="19450" xr:uid="{00000000-0005-0000-0000-0000F5370000}"/>
    <cellStyle name="Input Cell 2 4 2 11 5" xfId="19451" xr:uid="{00000000-0005-0000-0000-0000F6370000}"/>
    <cellStyle name="Input Cell 2 4 2 12" xfId="2149" xr:uid="{00000000-0005-0000-0000-0000F7370000}"/>
    <cellStyle name="Input Cell 2 4 2 12 2" xfId="19452" xr:uid="{00000000-0005-0000-0000-0000F8370000}"/>
    <cellStyle name="Input Cell 2 4 2 12 2 2" xfId="19453" xr:uid="{00000000-0005-0000-0000-0000F9370000}"/>
    <cellStyle name="Input Cell 2 4 2 12 2 3" xfId="19454" xr:uid="{00000000-0005-0000-0000-0000FA370000}"/>
    <cellStyle name="Input Cell 2 4 2 12 2 4" xfId="19455" xr:uid="{00000000-0005-0000-0000-0000FB370000}"/>
    <cellStyle name="Input Cell 2 4 2 12 3" xfId="19456" xr:uid="{00000000-0005-0000-0000-0000FC370000}"/>
    <cellStyle name="Input Cell 2 4 2 12 4" xfId="19457" xr:uid="{00000000-0005-0000-0000-0000FD370000}"/>
    <cellStyle name="Input Cell 2 4 2 12 5" xfId="19458" xr:uid="{00000000-0005-0000-0000-0000FE370000}"/>
    <cellStyle name="Input Cell 2 4 2 13" xfId="2150" xr:uid="{00000000-0005-0000-0000-0000FF370000}"/>
    <cellStyle name="Input Cell 2 4 2 13 2" xfId="19459" xr:uid="{00000000-0005-0000-0000-000000380000}"/>
    <cellStyle name="Input Cell 2 4 2 13 2 2" xfId="19460" xr:uid="{00000000-0005-0000-0000-000001380000}"/>
    <cellStyle name="Input Cell 2 4 2 13 2 3" xfId="19461" xr:uid="{00000000-0005-0000-0000-000002380000}"/>
    <cellStyle name="Input Cell 2 4 2 13 2 4" xfId="19462" xr:uid="{00000000-0005-0000-0000-000003380000}"/>
    <cellStyle name="Input Cell 2 4 2 13 3" xfId="19463" xr:uid="{00000000-0005-0000-0000-000004380000}"/>
    <cellStyle name="Input Cell 2 4 2 13 4" xfId="19464" xr:uid="{00000000-0005-0000-0000-000005380000}"/>
    <cellStyle name="Input Cell 2 4 2 13 5" xfId="19465" xr:uid="{00000000-0005-0000-0000-000006380000}"/>
    <cellStyle name="Input Cell 2 4 2 14" xfId="2151" xr:uid="{00000000-0005-0000-0000-000007380000}"/>
    <cellStyle name="Input Cell 2 4 2 14 2" xfId="19466" xr:uid="{00000000-0005-0000-0000-000008380000}"/>
    <cellStyle name="Input Cell 2 4 2 14 2 2" xfId="19467" xr:uid="{00000000-0005-0000-0000-000009380000}"/>
    <cellStyle name="Input Cell 2 4 2 14 2 3" xfId="19468" xr:uid="{00000000-0005-0000-0000-00000A380000}"/>
    <cellStyle name="Input Cell 2 4 2 14 2 4" xfId="19469" xr:uid="{00000000-0005-0000-0000-00000B380000}"/>
    <cellStyle name="Input Cell 2 4 2 14 3" xfId="19470" xr:uid="{00000000-0005-0000-0000-00000C380000}"/>
    <cellStyle name="Input Cell 2 4 2 14 4" xfId="19471" xr:uid="{00000000-0005-0000-0000-00000D380000}"/>
    <cellStyle name="Input Cell 2 4 2 14 5" xfId="19472" xr:uid="{00000000-0005-0000-0000-00000E380000}"/>
    <cellStyle name="Input Cell 2 4 2 15" xfId="2152" xr:uid="{00000000-0005-0000-0000-00000F380000}"/>
    <cellStyle name="Input Cell 2 4 2 15 2" xfId="19473" xr:uid="{00000000-0005-0000-0000-000010380000}"/>
    <cellStyle name="Input Cell 2 4 2 15 2 2" xfId="19474" xr:uid="{00000000-0005-0000-0000-000011380000}"/>
    <cellStyle name="Input Cell 2 4 2 15 2 3" xfId="19475" xr:uid="{00000000-0005-0000-0000-000012380000}"/>
    <cellStyle name="Input Cell 2 4 2 15 2 4" xfId="19476" xr:uid="{00000000-0005-0000-0000-000013380000}"/>
    <cellStyle name="Input Cell 2 4 2 15 3" xfId="19477" xr:uid="{00000000-0005-0000-0000-000014380000}"/>
    <cellStyle name="Input Cell 2 4 2 15 4" xfId="19478" xr:uid="{00000000-0005-0000-0000-000015380000}"/>
    <cellStyle name="Input Cell 2 4 2 15 5" xfId="19479" xr:uid="{00000000-0005-0000-0000-000016380000}"/>
    <cellStyle name="Input Cell 2 4 2 16" xfId="2153" xr:uid="{00000000-0005-0000-0000-000017380000}"/>
    <cellStyle name="Input Cell 2 4 2 16 2" xfId="19480" xr:uid="{00000000-0005-0000-0000-000018380000}"/>
    <cellStyle name="Input Cell 2 4 2 16 2 2" xfId="19481" xr:uid="{00000000-0005-0000-0000-000019380000}"/>
    <cellStyle name="Input Cell 2 4 2 16 2 3" xfId="19482" xr:uid="{00000000-0005-0000-0000-00001A380000}"/>
    <cellStyle name="Input Cell 2 4 2 16 2 4" xfId="19483" xr:uid="{00000000-0005-0000-0000-00001B380000}"/>
    <cellStyle name="Input Cell 2 4 2 16 3" xfId="19484" xr:uid="{00000000-0005-0000-0000-00001C380000}"/>
    <cellStyle name="Input Cell 2 4 2 16 4" xfId="19485" xr:uid="{00000000-0005-0000-0000-00001D380000}"/>
    <cellStyle name="Input Cell 2 4 2 16 5" xfId="19486" xr:uid="{00000000-0005-0000-0000-00001E380000}"/>
    <cellStyle name="Input Cell 2 4 2 17" xfId="2154" xr:uid="{00000000-0005-0000-0000-00001F380000}"/>
    <cellStyle name="Input Cell 2 4 2 17 2" xfId="19487" xr:uid="{00000000-0005-0000-0000-000020380000}"/>
    <cellStyle name="Input Cell 2 4 2 17 2 2" xfId="19488" xr:uid="{00000000-0005-0000-0000-000021380000}"/>
    <cellStyle name="Input Cell 2 4 2 17 2 3" xfId="19489" xr:uid="{00000000-0005-0000-0000-000022380000}"/>
    <cellStyle name="Input Cell 2 4 2 17 2 4" xfId="19490" xr:uid="{00000000-0005-0000-0000-000023380000}"/>
    <cellStyle name="Input Cell 2 4 2 17 3" xfId="19491" xr:uid="{00000000-0005-0000-0000-000024380000}"/>
    <cellStyle name="Input Cell 2 4 2 17 4" xfId="19492" xr:uid="{00000000-0005-0000-0000-000025380000}"/>
    <cellStyle name="Input Cell 2 4 2 17 5" xfId="19493" xr:uid="{00000000-0005-0000-0000-000026380000}"/>
    <cellStyle name="Input Cell 2 4 2 18" xfId="2155" xr:uid="{00000000-0005-0000-0000-000027380000}"/>
    <cellStyle name="Input Cell 2 4 2 18 2" xfId="19494" xr:uid="{00000000-0005-0000-0000-000028380000}"/>
    <cellStyle name="Input Cell 2 4 2 18 2 2" xfId="19495" xr:uid="{00000000-0005-0000-0000-000029380000}"/>
    <cellStyle name="Input Cell 2 4 2 18 2 3" xfId="19496" xr:uid="{00000000-0005-0000-0000-00002A380000}"/>
    <cellStyle name="Input Cell 2 4 2 18 2 4" xfId="19497" xr:uid="{00000000-0005-0000-0000-00002B380000}"/>
    <cellStyle name="Input Cell 2 4 2 18 3" xfId="19498" xr:uid="{00000000-0005-0000-0000-00002C380000}"/>
    <cellStyle name="Input Cell 2 4 2 18 4" xfId="19499" xr:uid="{00000000-0005-0000-0000-00002D380000}"/>
    <cellStyle name="Input Cell 2 4 2 18 5" xfId="19500" xr:uid="{00000000-0005-0000-0000-00002E380000}"/>
    <cellStyle name="Input Cell 2 4 2 19" xfId="2156" xr:uid="{00000000-0005-0000-0000-00002F380000}"/>
    <cellStyle name="Input Cell 2 4 2 19 2" xfId="19501" xr:uid="{00000000-0005-0000-0000-000030380000}"/>
    <cellStyle name="Input Cell 2 4 2 19 2 2" xfId="19502" xr:uid="{00000000-0005-0000-0000-000031380000}"/>
    <cellStyle name="Input Cell 2 4 2 19 2 3" xfId="19503" xr:uid="{00000000-0005-0000-0000-000032380000}"/>
    <cellStyle name="Input Cell 2 4 2 19 2 4" xfId="19504" xr:uid="{00000000-0005-0000-0000-000033380000}"/>
    <cellStyle name="Input Cell 2 4 2 19 3" xfId="19505" xr:uid="{00000000-0005-0000-0000-000034380000}"/>
    <cellStyle name="Input Cell 2 4 2 19 4" xfId="19506" xr:uid="{00000000-0005-0000-0000-000035380000}"/>
    <cellStyle name="Input Cell 2 4 2 19 5" xfId="19507" xr:uid="{00000000-0005-0000-0000-000036380000}"/>
    <cellStyle name="Input Cell 2 4 2 2" xfId="2157" xr:uid="{00000000-0005-0000-0000-000037380000}"/>
    <cellStyle name="Input Cell 2 4 2 2 2" xfId="19508" xr:uid="{00000000-0005-0000-0000-000038380000}"/>
    <cellStyle name="Input Cell 2 4 2 2 2 2" xfId="19509" xr:uid="{00000000-0005-0000-0000-000039380000}"/>
    <cellStyle name="Input Cell 2 4 2 2 2 3" xfId="19510" xr:uid="{00000000-0005-0000-0000-00003A380000}"/>
    <cellStyle name="Input Cell 2 4 2 2 2 4" xfId="19511" xr:uid="{00000000-0005-0000-0000-00003B380000}"/>
    <cellStyle name="Input Cell 2 4 2 2 3" xfId="19512" xr:uid="{00000000-0005-0000-0000-00003C380000}"/>
    <cellStyle name="Input Cell 2 4 2 2 4" xfId="19513" xr:uid="{00000000-0005-0000-0000-00003D380000}"/>
    <cellStyle name="Input Cell 2 4 2 2 5" xfId="19514" xr:uid="{00000000-0005-0000-0000-00003E380000}"/>
    <cellStyle name="Input Cell 2 4 2 20" xfId="2158" xr:uid="{00000000-0005-0000-0000-00003F380000}"/>
    <cellStyle name="Input Cell 2 4 2 20 2" xfId="19515" xr:uid="{00000000-0005-0000-0000-000040380000}"/>
    <cellStyle name="Input Cell 2 4 2 20 2 2" xfId="19516" xr:uid="{00000000-0005-0000-0000-000041380000}"/>
    <cellStyle name="Input Cell 2 4 2 20 2 3" xfId="19517" xr:uid="{00000000-0005-0000-0000-000042380000}"/>
    <cellStyle name="Input Cell 2 4 2 20 2 4" xfId="19518" xr:uid="{00000000-0005-0000-0000-000043380000}"/>
    <cellStyle name="Input Cell 2 4 2 20 3" xfId="19519" xr:uid="{00000000-0005-0000-0000-000044380000}"/>
    <cellStyle name="Input Cell 2 4 2 20 4" xfId="19520" xr:uid="{00000000-0005-0000-0000-000045380000}"/>
    <cellStyle name="Input Cell 2 4 2 20 5" xfId="19521" xr:uid="{00000000-0005-0000-0000-000046380000}"/>
    <cellStyle name="Input Cell 2 4 2 21" xfId="2159" xr:uid="{00000000-0005-0000-0000-000047380000}"/>
    <cellStyle name="Input Cell 2 4 2 21 2" xfId="19522" xr:uid="{00000000-0005-0000-0000-000048380000}"/>
    <cellStyle name="Input Cell 2 4 2 21 2 2" xfId="19523" xr:uid="{00000000-0005-0000-0000-000049380000}"/>
    <cellStyle name="Input Cell 2 4 2 21 2 3" xfId="19524" xr:uid="{00000000-0005-0000-0000-00004A380000}"/>
    <cellStyle name="Input Cell 2 4 2 21 2 4" xfId="19525" xr:uid="{00000000-0005-0000-0000-00004B380000}"/>
    <cellStyle name="Input Cell 2 4 2 21 3" xfId="19526" xr:uid="{00000000-0005-0000-0000-00004C380000}"/>
    <cellStyle name="Input Cell 2 4 2 21 4" xfId="19527" xr:uid="{00000000-0005-0000-0000-00004D380000}"/>
    <cellStyle name="Input Cell 2 4 2 21 5" xfId="19528" xr:uid="{00000000-0005-0000-0000-00004E380000}"/>
    <cellStyle name="Input Cell 2 4 2 22" xfId="2160" xr:uid="{00000000-0005-0000-0000-00004F380000}"/>
    <cellStyle name="Input Cell 2 4 2 22 2" xfId="19529" xr:uid="{00000000-0005-0000-0000-000050380000}"/>
    <cellStyle name="Input Cell 2 4 2 22 2 2" xfId="19530" xr:uid="{00000000-0005-0000-0000-000051380000}"/>
    <cellStyle name="Input Cell 2 4 2 22 2 3" xfId="19531" xr:uid="{00000000-0005-0000-0000-000052380000}"/>
    <cellStyle name="Input Cell 2 4 2 22 2 4" xfId="19532" xr:uid="{00000000-0005-0000-0000-000053380000}"/>
    <cellStyle name="Input Cell 2 4 2 22 3" xfId="19533" xr:uid="{00000000-0005-0000-0000-000054380000}"/>
    <cellStyle name="Input Cell 2 4 2 22 4" xfId="19534" xr:uid="{00000000-0005-0000-0000-000055380000}"/>
    <cellStyle name="Input Cell 2 4 2 22 5" xfId="19535" xr:uid="{00000000-0005-0000-0000-000056380000}"/>
    <cellStyle name="Input Cell 2 4 2 23" xfId="2161" xr:uid="{00000000-0005-0000-0000-000057380000}"/>
    <cellStyle name="Input Cell 2 4 2 23 2" xfId="19536" xr:uid="{00000000-0005-0000-0000-000058380000}"/>
    <cellStyle name="Input Cell 2 4 2 23 2 2" xfId="19537" xr:uid="{00000000-0005-0000-0000-000059380000}"/>
    <cellStyle name="Input Cell 2 4 2 23 2 3" xfId="19538" xr:uid="{00000000-0005-0000-0000-00005A380000}"/>
    <cellStyle name="Input Cell 2 4 2 23 2 4" xfId="19539" xr:uid="{00000000-0005-0000-0000-00005B380000}"/>
    <cellStyle name="Input Cell 2 4 2 23 3" xfId="19540" xr:uid="{00000000-0005-0000-0000-00005C380000}"/>
    <cellStyle name="Input Cell 2 4 2 23 4" xfId="19541" xr:uid="{00000000-0005-0000-0000-00005D380000}"/>
    <cellStyle name="Input Cell 2 4 2 23 5" xfId="19542" xr:uid="{00000000-0005-0000-0000-00005E380000}"/>
    <cellStyle name="Input Cell 2 4 2 24" xfId="2162" xr:uid="{00000000-0005-0000-0000-00005F380000}"/>
    <cellStyle name="Input Cell 2 4 2 24 2" xfId="19543" xr:uid="{00000000-0005-0000-0000-000060380000}"/>
    <cellStyle name="Input Cell 2 4 2 24 2 2" xfId="19544" xr:uid="{00000000-0005-0000-0000-000061380000}"/>
    <cellStyle name="Input Cell 2 4 2 24 2 3" xfId="19545" xr:uid="{00000000-0005-0000-0000-000062380000}"/>
    <cellStyle name="Input Cell 2 4 2 24 2 4" xfId="19546" xr:uid="{00000000-0005-0000-0000-000063380000}"/>
    <cellStyle name="Input Cell 2 4 2 24 3" xfId="19547" xr:uid="{00000000-0005-0000-0000-000064380000}"/>
    <cellStyle name="Input Cell 2 4 2 24 4" xfId="19548" xr:uid="{00000000-0005-0000-0000-000065380000}"/>
    <cellStyle name="Input Cell 2 4 2 24 5" xfId="19549" xr:uid="{00000000-0005-0000-0000-000066380000}"/>
    <cellStyle name="Input Cell 2 4 2 25" xfId="2163" xr:uid="{00000000-0005-0000-0000-000067380000}"/>
    <cellStyle name="Input Cell 2 4 2 25 2" xfId="19550" xr:uid="{00000000-0005-0000-0000-000068380000}"/>
    <cellStyle name="Input Cell 2 4 2 25 2 2" xfId="19551" xr:uid="{00000000-0005-0000-0000-000069380000}"/>
    <cellStyle name="Input Cell 2 4 2 25 2 3" xfId="19552" xr:uid="{00000000-0005-0000-0000-00006A380000}"/>
    <cellStyle name="Input Cell 2 4 2 25 2 4" xfId="19553" xr:uid="{00000000-0005-0000-0000-00006B380000}"/>
    <cellStyle name="Input Cell 2 4 2 25 3" xfId="19554" xr:uid="{00000000-0005-0000-0000-00006C380000}"/>
    <cellStyle name="Input Cell 2 4 2 25 4" xfId="19555" xr:uid="{00000000-0005-0000-0000-00006D380000}"/>
    <cellStyle name="Input Cell 2 4 2 25 5" xfId="19556" xr:uid="{00000000-0005-0000-0000-00006E380000}"/>
    <cellStyle name="Input Cell 2 4 2 26" xfId="2164" xr:uid="{00000000-0005-0000-0000-00006F380000}"/>
    <cellStyle name="Input Cell 2 4 2 26 2" xfId="19557" xr:uid="{00000000-0005-0000-0000-000070380000}"/>
    <cellStyle name="Input Cell 2 4 2 26 2 2" xfId="19558" xr:uid="{00000000-0005-0000-0000-000071380000}"/>
    <cellStyle name="Input Cell 2 4 2 26 2 3" xfId="19559" xr:uid="{00000000-0005-0000-0000-000072380000}"/>
    <cellStyle name="Input Cell 2 4 2 26 2 4" xfId="19560" xr:uid="{00000000-0005-0000-0000-000073380000}"/>
    <cellStyle name="Input Cell 2 4 2 26 3" xfId="19561" xr:uid="{00000000-0005-0000-0000-000074380000}"/>
    <cellStyle name="Input Cell 2 4 2 26 4" xfId="19562" xr:uid="{00000000-0005-0000-0000-000075380000}"/>
    <cellStyle name="Input Cell 2 4 2 26 5" xfId="19563" xr:uid="{00000000-0005-0000-0000-000076380000}"/>
    <cellStyle name="Input Cell 2 4 2 27" xfId="2165" xr:uid="{00000000-0005-0000-0000-000077380000}"/>
    <cellStyle name="Input Cell 2 4 2 27 2" xfId="19564" xr:uid="{00000000-0005-0000-0000-000078380000}"/>
    <cellStyle name="Input Cell 2 4 2 27 2 2" xfId="19565" xr:uid="{00000000-0005-0000-0000-000079380000}"/>
    <cellStyle name="Input Cell 2 4 2 27 2 3" xfId="19566" xr:uid="{00000000-0005-0000-0000-00007A380000}"/>
    <cellStyle name="Input Cell 2 4 2 27 2 4" xfId="19567" xr:uid="{00000000-0005-0000-0000-00007B380000}"/>
    <cellStyle name="Input Cell 2 4 2 27 3" xfId="19568" xr:uid="{00000000-0005-0000-0000-00007C380000}"/>
    <cellStyle name="Input Cell 2 4 2 27 4" xfId="19569" xr:uid="{00000000-0005-0000-0000-00007D380000}"/>
    <cellStyle name="Input Cell 2 4 2 27 5" xfId="19570" xr:uid="{00000000-0005-0000-0000-00007E380000}"/>
    <cellStyle name="Input Cell 2 4 2 28" xfId="2166" xr:uid="{00000000-0005-0000-0000-00007F380000}"/>
    <cellStyle name="Input Cell 2 4 2 28 2" xfId="19571" xr:uid="{00000000-0005-0000-0000-000080380000}"/>
    <cellStyle name="Input Cell 2 4 2 28 2 2" xfId="19572" xr:uid="{00000000-0005-0000-0000-000081380000}"/>
    <cellStyle name="Input Cell 2 4 2 28 2 3" xfId="19573" xr:uid="{00000000-0005-0000-0000-000082380000}"/>
    <cellStyle name="Input Cell 2 4 2 28 2 4" xfId="19574" xr:uid="{00000000-0005-0000-0000-000083380000}"/>
    <cellStyle name="Input Cell 2 4 2 28 3" xfId="19575" xr:uid="{00000000-0005-0000-0000-000084380000}"/>
    <cellStyle name="Input Cell 2 4 2 28 4" xfId="19576" xr:uid="{00000000-0005-0000-0000-000085380000}"/>
    <cellStyle name="Input Cell 2 4 2 28 5" xfId="19577" xr:uid="{00000000-0005-0000-0000-000086380000}"/>
    <cellStyle name="Input Cell 2 4 2 29" xfId="2167" xr:uid="{00000000-0005-0000-0000-000087380000}"/>
    <cellStyle name="Input Cell 2 4 2 29 2" xfId="19578" xr:uid="{00000000-0005-0000-0000-000088380000}"/>
    <cellStyle name="Input Cell 2 4 2 29 2 2" xfId="19579" xr:uid="{00000000-0005-0000-0000-000089380000}"/>
    <cellStyle name="Input Cell 2 4 2 29 2 3" xfId="19580" xr:uid="{00000000-0005-0000-0000-00008A380000}"/>
    <cellStyle name="Input Cell 2 4 2 29 2 4" xfId="19581" xr:uid="{00000000-0005-0000-0000-00008B380000}"/>
    <cellStyle name="Input Cell 2 4 2 29 3" xfId="19582" xr:uid="{00000000-0005-0000-0000-00008C380000}"/>
    <cellStyle name="Input Cell 2 4 2 29 4" xfId="19583" xr:uid="{00000000-0005-0000-0000-00008D380000}"/>
    <cellStyle name="Input Cell 2 4 2 29 5" xfId="19584" xr:uid="{00000000-0005-0000-0000-00008E380000}"/>
    <cellStyle name="Input Cell 2 4 2 3" xfId="2168" xr:uid="{00000000-0005-0000-0000-00008F380000}"/>
    <cellStyle name="Input Cell 2 4 2 3 2" xfId="19585" xr:uid="{00000000-0005-0000-0000-000090380000}"/>
    <cellStyle name="Input Cell 2 4 2 3 2 2" xfId="19586" xr:uid="{00000000-0005-0000-0000-000091380000}"/>
    <cellStyle name="Input Cell 2 4 2 3 2 3" xfId="19587" xr:uid="{00000000-0005-0000-0000-000092380000}"/>
    <cellStyle name="Input Cell 2 4 2 3 2 4" xfId="19588" xr:uid="{00000000-0005-0000-0000-000093380000}"/>
    <cellStyle name="Input Cell 2 4 2 3 3" xfId="19589" xr:uid="{00000000-0005-0000-0000-000094380000}"/>
    <cellStyle name="Input Cell 2 4 2 3 4" xfId="19590" xr:uid="{00000000-0005-0000-0000-000095380000}"/>
    <cellStyle name="Input Cell 2 4 2 3 5" xfId="19591" xr:uid="{00000000-0005-0000-0000-000096380000}"/>
    <cellStyle name="Input Cell 2 4 2 30" xfId="2169" xr:uid="{00000000-0005-0000-0000-000097380000}"/>
    <cellStyle name="Input Cell 2 4 2 30 2" xfId="19592" xr:uid="{00000000-0005-0000-0000-000098380000}"/>
    <cellStyle name="Input Cell 2 4 2 30 2 2" xfId="19593" xr:uid="{00000000-0005-0000-0000-000099380000}"/>
    <cellStyle name="Input Cell 2 4 2 30 2 3" xfId="19594" xr:uid="{00000000-0005-0000-0000-00009A380000}"/>
    <cellStyle name="Input Cell 2 4 2 30 2 4" xfId="19595" xr:uid="{00000000-0005-0000-0000-00009B380000}"/>
    <cellStyle name="Input Cell 2 4 2 30 3" xfId="19596" xr:uid="{00000000-0005-0000-0000-00009C380000}"/>
    <cellStyle name="Input Cell 2 4 2 30 4" xfId="19597" xr:uid="{00000000-0005-0000-0000-00009D380000}"/>
    <cellStyle name="Input Cell 2 4 2 30 5" xfId="19598" xr:uid="{00000000-0005-0000-0000-00009E380000}"/>
    <cellStyle name="Input Cell 2 4 2 31" xfId="2170" xr:uid="{00000000-0005-0000-0000-00009F380000}"/>
    <cellStyle name="Input Cell 2 4 2 31 2" xfId="19599" xr:uid="{00000000-0005-0000-0000-0000A0380000}"/>
    <cellStyle name="Input Cell 2 4 2 31 2 2" xfId="19600" xr:uid="{00000000-0005-0000-0000-0000A1380000}"/>
    <cellStyle name="Input Cell 2 4 2 31 2 3" xfId="19601" xr:uid="{00000000-0005-0000-0000-0000A2380000}"/>
    <cellStyle name="Input Cell 2 4 2 31 2 4" xfId="19602" xr:uid="{00000000-0005-0000-0000-0000A3380000}"/>
    <cellStyle name="Input Cell 2 4 2 31 3" xfId="19603" xr:uid="{00000000-0005-0000-0000-0000A4380000}"/>
    <cellStyle name="Input Cell 2 4 2 31 4" xfId="19604" xr:uid="{00000000-0005-0000-0000-0000A5380000}"/>
    <cellStyle name="Input Cell 2 4 2 31 5" xfId="19605" xr:uid="{00000000-0005-0000-0000-0000A6380000}"/>
    <cellStyle name="Input Cell 2 4 2 32" xfId="2171" xr:uid="{00000000-0005-0000-0000-0000A7380000}"/>
    <cellStyle name="Input Cell 2 4 2 32 2" xfId="19606" xr:uid="{00000000-0005-0000-0000-0000A8380000}"/>
    <cellStyle name="Input Cell 2 4 2 32 2 2" xfId="19607" xr:uid="{00000000-0005-0000-0000-0000A9380000}"/>
    <cellStyle name="Input Cell 2 4 2 32 2 3" xfId="19608" xr:uid="{00000000-0005-0000-0000-0000AA380000}"/>
    <cellStyle name="Input Cell 2 4 2 32 2 4" xfId="19609" xr:uid="{00000000-0005-0000-0000-0000AB380000}"/>
    <cellStyle name="Input Cell 2 4 2 32 3" xfId="19610" xr:uid="{00000000-0005-0000-0000-0000AC380000}"/>
    <cellStyle name="Input Cell 2 4 2 32 4" xfId="19611" xr:uid="{00000000-0005-0000-0000-0000AD380000}"/>
    <cellStyle name="Input Cell 2 4 2 32 5" xfId="19612" xr:uid="{00000000-0005-0000-0000-0000AE380000}"/>
    <cellStyle name="Input Cell 2 4 2 33" xfId="2172" xr:uid="{00000000-0005-0000-0000-0000AF380000}"/>
    <cellStyle name="Input Cell 2 4 2 33 2" xfId="19613" xr:uid="{00000000-0005-0000-0000-0000B0380000}"/>
    <cellStyle name="Input Cell 2 4 2 33 2 2" xfId="19614" xr:uid="{00000000-0005-0000-0000-0000B1380000}"/>
    <cellStyle name="Input Cell 2 4 2 33 2 3" xfId="19615" xr:uid="{00000000-0005-0000-0000-0000B2380000}"/>
    <cellStyle name="Input Cell 2 4 2 33 2 4" xfId="19616" xr:uid="{00000000-0005-0000-0000-0000B3380000}"/>
    <cellStyle name="Input Cell 2 4 2 33 3" xfId="19617" xr:uid="{00000000-0005-0000-0000-0000B4380000}"/>
    <cellStyle name="Input Cell 2 4 2 33 4" xfId="19618" xr:uid="{00000000-0005-0000-0000-0000B5380000}"/>
    <cellStyle name="Input Cell 2 4 2 33 5" xfId="19619" xr:uid="{00000000-0005-0000-0000-0000B6380000}"/>
    <cellStyle name="Input Cell 2 4 2 34" xfId="2173" xr:uid="{00000000-0005-0000-0000-0000B7380000}"/>
    <cellStyle name="Input Cell 2 4 2 34 2" xfId="19620" xr:uid="{00000000-0005-0000-0000-0000B8380000}"/>
    <cellStyle name="Input Cell 2 4 2 34 2 2" xfId="19621" xr:uid="{00000000-0005-0000-0000-0000B9380000}"/>
    <cellStyle name="Input Cell 2 4 2 34 2 3" xfId="19622" xr:uid="{00000000-0005-0000-0000-0000BA380000}"/>
    <cellStyle name="Input Cell 2 4 2 34 2 4" xfId="19623" xr:uid="{00000000-0005-0000-0000-0000BB380000}"/>
    <cellStyle name="Input Cell 2 4 2 34 3" xfId="19624" xr:uid="{00000000-0005-0000-0000-0000BC380000}"/>
    <cellStyle name="Input Cell 2 4 2 34 4" xfId="19625" xr:uid="{00000000-0005-0000-0000-0000BD380000}"/>
    <cellStyle name="Input Cell 2 4 2 34 5" xfId="19626" xr:uid="{00000000-0005-0000-0000-0000BE380000}"/>
    <cellStyle name="Input Cell 2 4 2 35" xfId="2174" xr:uid="{00000000-0005-0000-0000-0000BF380000}"/>
    <cellStyle name="Input Cell 2 4 2 35 2" xfId="19627" xr:uid="{00000000-0005-0000-0000-0000C0380000}"/>
    <cellStyle name="Input Cell 2 4 2 35 2 2" xfId="19628" xr:uid="{00000000-0005-0000-0000-0000C1380000}"/>
    <cellStyle name="Input Cell 2 4 2 35 2 3" xfId="19629" xr:uid="{00000000-0005-0000-0000-0000C2380000}"/>
    <cellStyle name="Input Cell 2 4 2 35 2 4" xfId="19630" xr:uid="{00000000-0005-0000-0000-0000C3380000}"/>
    <cellStyle name="Input Cell 2 4 2 35 3" xfId="19631" xr:uid="{00000000-0005-0000-0000-0000C4380000}"/>
    <cellStyle name="Input Cell 2 4 2 35 4" xfId="19632" xr:uid="{00000000-0005-0000-0000-0000C5380000}"/>
    <cellStyle name="Input Cell 2 4 2 35 5" xfId="19633" xr:uid="{00000000-0005-0000-0000-0000C6380000}"/>
    <cellStyle name="Input Cell 2 4 2 36" xfId="2175" xr:uid="{00000000-0005-0000-0000-0000C7380000}"/>
    <cellStyle name="Input Cell 2 4 2 36 2" xfId="19634" xr:uid="{00000000-0005-0000-0000-0000C8380000}"/>
    <cellStyle name="Input Cell 2 4 2 36 2 2" xfId="19635" xr:uid="{00000000-0005-0000-0000-0000C9380000}"/>
    <cellStyle name="Input Cell 2 4 2 36 2 3" xfId="19636" xr:uid="{00000000-0005-0000-0000-0000CA380000}"/>
    <cellStyle name="Input Cell 2 4 2 36 2 4" xfId="19637" xr:uid="{00000000-0005-0000-0000-0000CB380000}"/>
    <cellStyle name="Input Cell 2 4 2 36 3" xfId="19638" xr:uid="{00000000-0005-0000-0000-0000CC380000}"/>
    <cellStyle name="Input Cell 2 4 2 36 4" xfId="19639" xr:uid="{00000000-0005-0000-0000-0000CD380000}"/>
    <cellStyle name="Input Cell 2 4 2 36 5" xfId="19640" xr:uid="{00000000-0005-0000-0000-0000CE380000}"/>
    <cellStyle name="Input Cell 2 4 2 37" xfId="2176" xr:uid="{00000000-0005-0000-0000-0000CF380000}"/>
    <cellStyle name="Input Cell 2 4 2 37 2" xfId="19641" xr:uid="{00000000-0005-0000-0000-0000D0380000}"/>
    <cellStyle name="Input Cell 2 4 2 37 2 2" xfId="19642" xr:uid="{00000000-0005-0000-0000-0000D1380000}"/>
    <cellStyle name="Input Cell 2 4 2 37 2 3" xfId="19643" xr:uid="{00000000-0005-0000-0000-0000D2380000}"/>
    <cellStyle name="Input Cell 2 4 2 37 2 4" xfId="19644" xr:uid="{00000000-0005-0000-0000-0000D3380000}"/>
    <cellStyle name="Input Cell 2 4 2 37 3" xfId="19645" xr:uid="{00000000-0005-0000-0000-0000D4380000}"/>
    <cellStyle name="Input Cell 2 4 2 37 4" xfId="19646" xr:uid="{00000000-0005-0000-0000-0000D5380000}"/>
    <cellStyle name="Input Cell 2 4 2 37 5" xfId="19647" xr:uid="{00000000-0005-0000-0000-0000D6380000}"/>
    <cellStyle name="Input Cell 2 4 2 38" xfId="2177" xr:uid="{00000000-0005-0000-0000-0000D7380000}"/>
    <cellStyle name="Input Cell 2 4 2 38 2" xfId="19648" xr:uid="{00000000-0005-0000-0000-0000D8380000}"/>
    <cellStyle name="Input Cell 2 4 2 38 2 2" xfId="19649" xr:uid="{00000000-0005-0000-0000-0000D9380000}"/>
    <cellStyle name="Input Cell 2 4 2 38 2 3" xfId="19650" xr:uid="{00000000-0005-0000-0000-0000DA380000}"/>
    <cellStyle name="Input Cell 2 4 2 38 2 4" xfId="19651" xr:uid="{00000000-0005-0000-0000-0000DB380000}"/>
    <cellStyle name="Input Cell 2 4 2 38 3" xfId="19652" xr:uid="{00000000-0005-0000-0000-0000DC380000}"/>
    <cellStyle name="Input Cell 2 4 2 38 4" xfId="19653" xr:uid="{00000000-0005-0000-0000-0000DD380000}"/>
    <cellStyle name="Input Cell 2 4 2 38 5" xfId="19654" xr:uid="{00000000-0005-0000-0000-0000DE380000}"/>
    <cellStyle name="Input Cell 2 4 2 39" xfId="2178" xr:uid="{00000000-0005-0000-0000-0000DF380000}"/>
    <cellStyle name="Input Cell 2 4 2 39 2" xfId="19655" xr:uid="{00000000-0005-0000-0000-0000E0380000}"/>
    <cellStyle name="Input Cell 2 4 2 39 2 2" xfId="19656" xr:uid="{00000000-0005-0000-0000-0000E1380000}"/>
    <cellStyle name="Input Cell 2 4 2 39 2 3" xfId="19657" xr:uid="{00000000-0005-0000-0000-0000E2380000}"/>
    <cellStyle name="Input Cell 2 4 2 39 2 4" xfId="19658" xr:uid="{00000000-0005-0000-0000-0000E3380000}"/>
    <cellStyle name="Input Cell 2 4 2 39 3" xfId="19659" xr:uid="{00000000-0005-0000-0000-0000E4380000}"/>
    <cellStyle name="Input Cell 2 4 2 39 4" xfId="19660" xr:uid="{00000000-0005-0000-0000-0000E5380000}"/>
    <cellStyle name="Input Cell 2 4 2 39 5" xfId="19661" xr:uid="{00000000-0005-0000-0000-0000E6380000}"/>
    <cellStyle name="Input Cell 2 4 2 4" xfId="2179" xr:uid="{00000000-0005-0000-0000-0000E7380000}"/>
    <cellStyle name="Input Cell 2 4 2 4 2" xfId="19662" xr:uid="{00000000-0005-0000-0000-0000E8380000}"/>
    <cellStyle name="Input Cell 2 4 2 4 2 2" xfId="19663" xr:uid="{00000000-0005-0000-0000-0000E9380000}"/>
    <cellStyle name="Input Cell 2 4 2 4 2 3" xfId="19664" xr:uid="{00000000-0005-0000-0000-0000EA380000}"/>
    <cellStyle name="Input Cell 2 4 2 4 2 4" xfId="19665" xr:uid="{00000000-0005-0000-0000-0000EB380000}"/>
    <cellStyle name="Input Cell 2 4 2 4 3" xfId="19666" xr:uid="{00000000-0005-0000-0000-0000EC380000}"/>
    <cellStyle name="Input Cell 2 4 2 4 4" xfId="19667" xr:uid="{00000000-0005-0000-0000-0000ED380000}"/>
    <cellStyle name="Input Cell 2 4 2 4 5" xfId="19668" xr:uid="{00000000-0005-0000-0000-0000EE380000}"/>
    <cellStyle name="Input Cell 2 4 2 40" xfId="2180" xr:uid="{00000000-0005-0000-0000-0000EF380000}"/>
    <cellStyle name="Input Cell 2 4 2 40 2" xfId="19669" xr:uid="{00000000-0005-0000-0000-0000F0380000}"/>
    <cellStyle name="Input Cell 2 4 2 40 2 2" xfId="19670" xr:uid="{00000000-0005-0000-0000-0000F1380000}"/>
    <cellStyle name="Input Cell 2 4 2 40 2 3" xfId="19671" xr:uid="{00000000-0005-0000-0000-0000F2380000}"/>
    <cellStyle name="Input Cell 2 4 2 40 2 4" xfId="19672" xr:uid="{00000000-0005-0000-0000-0000F3380000}"/>
    <cellStyle name="Input Cell 2 4 2 40 3" xfId="19673" xr:uid="{00000000-0005-0000-0000-0000F4380000}"/>
    <cellStyle name="Input Cell 2 4 2 40 4" xfId="19674" xr:uid="{00000000-0005-0000-0000-0000F5380000}"/>
    <cellStyle name="Input Cell 2 4 2 40 5" xfId="19675" xr:uid="{00000000-0005-0000-0000-0000F6380000}"/>
    <cellStyle name="Input Cell 2 4 2 41" xfId="2181" xr:uid="{00000000-0005-0000-0000-0000F7380000}"/>
    <cellStyle name="Input Cell 2 4 2 41 2" xfId="19676" xr:uid="{00000000-0005-0000-0000-0000F8380000}"/>
    <cellStyle name="Input Cell 2 4 2 41 2 2" xfId="19677" xr:uid="{00000000-0005-0000-0000-0000F9380000}"/>
    <cellStyle name="Input Cell 2 4 2 41 2 3" xfId="19678" xr:uid="{00000000-0005-0000-0000-0000FA380000}"/>
    <cellStyle name="Input Cell 2 4 2 41 2 4" xfId="19679" xr:uid="{00000000-0005-0000-0000-0000FB380000}"/>
    <cellStyle name="Input Cell 2 4 2 41 3" xfId="19680" xr:uid="{00000000-0005-0000-0000-0000FC380000}"/>
    <cellStyle name="Input Cell 2 4 2 41 4" xfId="19681" xr:uid="{00000000-0005-0000-0000-0000FD380000}"/>
    <cellStyle name="Input Cell 2 4 2 41 5" xfId="19682" xr:uid="{00000000-0005-0000-0000-0000FE380000}"/>
    <cellStyle name="Input Cell 2 4 2 42" xfId="2182" xr:uid="{00000000-0005-0000-0000-0000FF380000}"/>
    <cellStyle name="Input Cell 2 4 2 42 2" xfId="19683" xr:uid="{00000000-0005-0000-0000-000000390000}"/>
    <cellStyle name="Input Cell 2 4 2 42 2 2" xfId="19684" xr:uid="{00000000-0005-0000-0000-000001390000}"/>
    <cellStyle name="Input Cell 2 4 2 42 2 3" xfId="19685" xr:uid="{00000000-0005-0000-0000-000002390000}"/>
    <cellStyle name="Input Cell 2 4 2 42 2 4" xfId="19686" xr:uid="{00000000-0005-0000-0000-000003390000}"/>
    <cellStyle name="Input Cell 2 4 2 42 3" xfId="19687" xr:uid="{00000000-0005-0000-0000-000004390000}"/>
    <cellStyle name="Input Cell 2 4 2 42 4" xfId="19688" xr:uid="{00000000-0005-0000-0000-000005390000}"/>
    <cellStyle name="Input Cell 2 4 2 42 5" xfId="19689" xr:uid="{00000000-0005-0000-0000-000006390000}"/>
    <cellStyle name="Input Cell 2 4 2 43" xfId="2183" xr:uid="{00000000-0005-0000-0000-000007390000}"/>
    <cellStyle name="Input Cell 2 4 2 43 2" xfId="19690" xr:uid="{00000000-0005-0000-0000-000008390000}"/>
    <cellStyle name="Input Cell 2 4 2 43 2 2" xfId="19691" xr:uid="{00000000-0005-0000-0000-000009390000}"/>
    <cellStyle name="Input Cell 2 4 2 43 2 3" xfId="19692" xr:uid="{00000000-0005-0000-0000-00000A390000}"/>
    <cellStyle name="Input Cell 2 4 2 43 2 4" xfId="19693" xr:uid="{00000000-0005-0000-0000-00000B390000}"/>
    <cellStyle name="Input Cell 2 4 2 43 3" xfId="19694" xr:uid="{00000000-0005-0000-0000-00000C390000}"/>
    <cellStyle name="Input Cell 2 4 2 43 4" xfId="19695" xr:uid="{00000000-0005-0000-0000-00000D390000}"/>
    <cellStyle name="Input Cell 2 4 2 43 5" xfId="19696" xr:uid="{00000000-0005-0000-0000-00000E390000}"/>
    <cellStyle name="Input Cell 2 4 2 44" xfId="2184" xr:uid="{00000000-0005-0000-0000-00000F390000}"/>
    <cellStyle name="Input Cell 2 4 2 44 2" xfId="19697" xr:uid="{00000000-0005-0000-0000-000010390000}"/>
    <cellStyle name="Input Cell 2 4 2 44 2 2" xfId="19698" xr:uid="{00000000-0005-0000-0000-000011390000}"/>
    <cellStyle name="Input Cell 2 4 2 44 2 3" xfId="19699" xr:uid="{00000000-0005-0000-0000-000012390000}"/>
    <cellStyle name="Input Cell 2 4 2 44 2 4" xfId="19700" xr:uid="{00000000-0005-0000-0000-000013390000}"/>
    <cellStyle name="Input Cell 2 4 2 44 3" xfId="19701" xr:uid="{00000000-0005-0000-0000-000014390000}"/>
    <cellStyle name="Input Cell 2 4 2 44 4" xfId="19702" xr:uid="{00000000-0005-0000-0000-000015390000}"/>
    <cellStyle name="Input Cell 2 4 2 44 5" xfId="19703" xr:uid="{00000000-0005-0000-0000-000016390000}"/>
    <cellStyle name="Input Cell 2 4 2 45" xfId="19704" xr:uid="{00000000-0005-0000-0000-000017390000}"/>
    <cellStyle name="Input Cell 2 4 2 45 2" xfId="19705" xr:uid="{00000000-0005-0000-0000-000018390000}"/>
    <cellStyle name="Input Cell 2 4 2 45 3" xfId="19706" xr:uid="{00000000-0005-0000-0000-000019390000}"/>
    <cellStyle name="Input Cell 2 4 2 45 4" xfId="19707" xr:uid="{00000000-0005-0000-0000-00001A390000}"/>
    <cellStyle name="Input Cell 2 4 2 46" xfId="19708" xr:uid="{00000000-0005-0000-0000-00001B390000}"/>
    <cellStyle name="Input Cell 2 4 2 46 2" xfId="19709" xr:uid="{00000000-0005-0000-0000-00001C390000}"/>
    <cellStyle name="Input Cell 2 4 2 46 3" xfId="19710" xr:uid="{00000000-0005-0000-0000-00001D390000}"/>
    <cellStyle name="Input Cell 2 4 2 46 4" xfId="19711" xr:uid="{00000000-0005-0000-0000-00001E390000}"/>
    <cellStyle name="Input Cell 2 4 2 47" xfId="19712" xr:uid="{00000000-0005-0000-0000-00001F390000}"/>
    <cellStyle name="Input Cell 2 4 2 48" xfId="19713" xr:uid="{00000000-0005-0000-0000-000020390000}"/>
    <cellStyle name="Input Cell 2 4 2 5" xfId="2185" xr:uid="{00000000-0005-0000-0000-000021390000}"/>
    <cellStyle name="Input Cell 2 4 2 5 2" xfId="19714" xr:uid="{00000000-0005-0000-0000-000022390000}"/>
    <cellStyle name="Input Cell 2 4 2 5 2 2" xfId="19715" xr:uid="{00000000-0005-0000-0000-000023390000}"/>
    <cellStyle name="Input Cell 2 4 2 5 2 3" xfId="19716" xr:uid="{00000000-0005-0000-0000-000024390000}"/>
    <cellStyle name="Input Cell 2 4 2 5 2 4" xfId="19717" xr:uid="{00000000-0005-0000-0000-000025390000}"/>
    <cellStyle name="Input Cell 2 4 2 5 3" xfId="19718" xr:uid="{00000000-0005-0000-0000-000026390000}"/>
    <cellStyle name="Input Cell 2 4 2 5 4" xfId="19719" xr:uid="{00000000-0005-0000-0000-000027390000}"/>
    <cellStyle name="Input Cell 2 4 2 5 5" xfId="19720" xr:uid="{00000000-0005-0000-0000-000028390000}"/>
    <cellStyle name="Input Cell 2 4 2 6" xfId="2186" xr:uid="{00000000-0005-0000-0000-000029390000}"/>
    <cellStyle name="Input Cell 2 4 2 6 2" xfId="19721" xr:uid="{00000000-0005-0000-0000-00002A390000}"/>
    <cellStyle name="Input Cell 2 4 2 6 2 2" xfId="19722" xr:uid="{00000000-0005-0000-0000-00002B390000}"/>
    <cellStyle name="Input Cell 2 4 2 6 2 3" xfId="19723" xr:uid="{00000000-0005-0000-0000-00002C390000}"/>
    <cellStyle name="Input Cell 2 4 2 6 2 4" xfId="19724" xr:uid="{00000000-0005-0000-0000-00002D390000}"/>
    <cellStyle name="Input Cell 2 4 2 6 3" xfId="19725" xr:uid="{00000000-0005-0000-0000-00002E390000}"/>
    <cellStyle name="Input Cell 2 4 2 6 4" xfId="19726" xr:uid="{00000000-0005-0000-0000-00002F390000}"/>
    <cellStyle name="Input Cell 2 4 2 6 5" xfId="19727" xr:uid="{00000000-0005-0000-0000-000030390000}"/>
    <cellStyle name="Input Cell 2 4 2 7" xfId="2187" xr:uid="{00000000-0005-0000-0000-000031390000}"/>
    <cellStyle name="Input Cell 2 4 2 7 2" xfId="19728" xr:uid="{00000000-0005-0000-0000-000032390000}"/>
    <cellStyle name="Input Cell 2 4 2 7 2 2" xfId="19729" xr:uid="{00000000-0005-0000-0000-000033390000}"/>
    <cellStyle name="Input Cell 2 4 2 7 2 3" xfId="19730" xr:uid="{00000000-0005-0000-0000-000034390000}"/>
    <cellStyle name="Input Cell 2 4 2 7 2 4" xfId="19731" xr:uid="{00000000-0005-0000-0000-000035390000}"/>
    <cellStyle name="Input Cell 2 4 2 7 3" xfId="19732" xr:uid="{00000000-0005-0000-0000-000036390000}"/>
    <cellStyle name="Input Cell 2 4 2 7 4" xfId="19733" xr:uid="{00000000-0005-0000-0000-000037390000}"/>
    <cellStyle name="Input Cell 2 4 2 7 5" xfId="19734" xr:uid="{00000000-0005-0000-0000-000038390000}"/>
    <cellStyle name="Input Cell 2 4 2 8" xfId="2188" xr:uid="{00000000-0005-0000-0000-000039390000}"/>
    <cellStyle name="Input Cell 2 4 2 8 2" xfId="19735" xr:uid="{00000000-0005-0000-0000-00003A390000}"/>
    <cellStyle name="Input Cell 2 4 2 8 2 2" xfId="19736" xr:uid="{00000000-0005-0000-0000-00003B390000}"/>
    <cellStyle name="Input Cell 2 4 2 8 2 3" xfId="19737" xr:uid="{00000000-0005-0000-0000-00003C390000}"/>
    <cellStyle name="Input Cell 2 4 2 8 2 4" xfId="19738" xr:uid="{00000000-0005-0000-0000-00003D390000}"/>
    <cellStyle name="Input Cell 2 4 2 8 3" xfId="19739" xr:uid="{00000000-0005-0000-0000-00003E390000}"/>
    <cellStyle name="Input Cell 2 4 2 8 4" xfId="19740" xr:uid="{00000000-0005-0000-0000-00003F390000}"/>
    <cellStyle name="Input Cell 2 4 2 8 5" xfId="19741" xr:uid="{00000000-0005-0000-0000-000040390000}"/>
    <cellStyle name="Input Cell 2 4 2 9" xfId="2189" xr:uid="{00000000-0005-0000-0000-000041390000}"/>
    <cellStyle name="Input Cell 2 4 2 9 2" xfId="19742" xr:uid="{00000000-0005-0000-0000-000042390000}"/>
    <cellStyle name="Input Cell 2 4 2 9 2 2" xfId="19743" xr:uid="{00000000-0005-0000-0000-000043390000}"/>
    <cellStyle name="Input Cell 2 4 2 9 2 3" xfId="19744" xr:uid="{00000000-0005-0000-0000-000044390000}"/>
    <cellStyle name="Input Cell 2 4 2 9 2 4" xfId="19745" xr:uid="{00000000-0005-0000-0000-000045390000}"/>
    <cellStyle name="Input Cell 2 4 2 9 3" xfId="19746" xr:uid="{00000000-0005-0000-0000-000046390000}"/>
    <cellStyle name="Input Cell 2 4 2 9 4" xfId="19747" xr:uid="{00000000-0005-0000-0000-000047390000}"/>
    <cellStyle name="Input Cell 2 4 2 9 5" xfId="19748" xr:uid="{00000000-0005-0000-0000-000048390000}"/>
    <cellStyle name="Input Cell 2 4 20" xfId="2190" xr:uid="{00000000-0005-0000-0000-000049390000}"/>
    <cellStyle name="Input Cell 2 4 20 2" xfId="19749" xr:uid="{00000000-0005-0000-0000-00004A390000}"/>
    <cellStyle name="Input Cell 2 4 20 2 2" xfId="19750" xr:uid="{00000000-0005-0000-0000-00004B390000}"/>
    <cellStyle name="Input Cell 2 4 20 2 3" xfId="19751" xr:uid="{00000000-0005-0000-0000-00004C390000}"/>
    <cellStyle name="Input Cell 2 4 20 2 4" xfId="19752" xr:uid="{00000000-0005-0000-0000-00004D390000}"/>
    <cellStyle name="Input Cell 2 4 20 3" xfId="19753" xr:uid="{00000000-0005-0000-0000-00004E390000}"/>
    <cellStyle name="Input Cell 2 4 20 4" xfId="19754" xr:uid="{00000000-0005-0000-0000-00004F390000}"/>
    <cellStyle name="Input Cell 2 4 20 5" xfId="19755" xr:uid="{00000000-0005-0000-0000-000050390000}"/>
    <cellStyle name="Input Cell 2 4 21" xfId="2191" xr:uid="{00000000-0005-0000-0000-000051390000}"/>
    <cellStyle name="Input Cell 2 4 21 2" xfId="19756" xr:uid="{00000000-0005-0000-0000-000052390000}"/>
    <cellStyle name="Input Cell 2 4 21 2 2" xfId="19757" xr:uid="{00000000-0005-0000-0000-000053390000}"/>
    <cellStyle name="Input Cell 2 4 21 2 3" xfId="19758" xr:uid="{00000000-0005-0000-0000-000054390000}"/>
    <cellStyle name="Input Cell 2 4 21 2 4" xfId="19759" xr:uid="{00000000-0005-0000-0000-000055390000}"/>
    <cellStyle name="Input Cell 2 4 21 3" xfId="19760" xr:uid="{00000000-0005-0000-0000-000056390000}"/>
    <cellStyle name="Input Cell 2 4 21 4" xfId="19761" xr:uid="{00000000-0005-0000-0000-000057390000}"/>
    <cellStyle name="Input Cell 2 4 21 5" xfId="19762" xr:uid="{00000000-0005-0000-0000-000058390000}"/>
    <cellStyle name="Input Cell 2 4 22" xfId="2192" xr:uid="{00000000-0005-0000-0000-000059390000}"/>
    <cellStyle name="Input Cell 2 4 22 2" xfId="19763" xr:uid="{00000000-0005-0000-0000-00005A390000}"/>
    <cellStyle name="Input Cell 2 4 22 2 2" xfId="19764" xr:uid="{00000000-0005-0000-0000-00005B390000}"/>
    <cellStyle name="Input Cell 2 4 22 2 3" xfId="19765" xr:uid="{00000000-0005-0000-0000-00005C390000}"/>
    <cellStyle name="Input Cell 2 4 22 2 4" xfId="19766" xr:uid="{00000000-0005-0000-0000-00005D390000}"/>
    <cellStyle name="Input Cell 2 4 22 3" xfId="19767" xr:uid="{00000000-0005-0000-0000-00005E390000}"/>
    <cellStyle name="Input Cell 2 4 22 4" xfId="19768" xr:uid="{00000000-0005-0000-0000-00005F390000}"/>
    <cellStyle name="Input Cell 2 4 22 5" xfId="19769" xr:uid="{00000000-0005-0000-0000-000060390000}"/>
    <cellStyle name="Input Cell 2 4 23" xfId="2193" xr:uid="{00000000-0005-0000-0000-000061390000}"/>
    <cellStyle name="Input Cell 2 4 23 2" xfId="19770" xr:uid="{00000000-0005-0000-0000-000062390000}"/>
    <cellStyle name="Input Cell 2 4 23 2 2" xfId="19771" xr:uid="{00000000-0005-0000-0000-000063390000}"/>
    <cellStyle name="Input Cell 2 4 23 2 3" xfId="19772" xr:uid="{00000000-0005-0000-0000-000064390000}"/>
    <cellStyle name="Input Cell 2 4 23 2 4" xfId="19773" xr:uid="{00000000-0005-0000-0000-000065390000}"/>
    <cellStyle name="Input Cell 2 4 23 3" xfId="19774" xr:uid="{00000000-0005-0000-0000-000066390000}"/>
    <cellStyle name="Input Cell 2 4 23 4" xfId="19775" xr:uid="{00000000-0005-0000-0000-000067390000}"/>
    <cellStyle name="Input Cell 2 4 23 5" xfId="19776" xr:uid="{00000000-0005-0000-0000-000068390000}"/>
    <cellStyle name="Input Cell 2 4 24" xfId="2194" xr:uid="{00000000-0005-0000-0000-000069390000}"/>
    <cellStyle name="Input Cell 2 4 24 2" xfId="19777" xr:uid="{00000000-0005-0000-0000-00006A390000}"/>
    <cellStyle name="Input Cell 2 4 24 2 2" xfId="19778" xr:uid="{00000000-0005-0000-0000-00006B390000}"/>
    <cellStyle name="Input Cell 2 4 24 2 3" xfId="19779" xr:uid="{00000000-0005-0000-0000-00006C390000}"/>
    <cellStyle name="Input Cell 2 4 24 2 4" xfId="19780" xr:uid="{00000000-0005-0000-0000-00006D390000}"/>
    <cellStyle name="Input Cell 2 4 24 3" xfId="19781" xr:uid="{00000000-0005-0000-0000-00006E390000}"/>
    <cellStyle name="Input Cell 2 4 24 4" xfId="19782" xr:uid="{00000000-0005-0000-0000-00006F390000}"/>
    <cellStyle name="Input Cell 2 4 24 5" xfId="19783" xr:uid="{00000000-0005-0000-0000-000070390000}"/>
    <cellStyle name="Input Cell 2 4 25" xfId="2195" xr:uid="{00000000-0005-0000-0000-000071390000}"/>
    <cellStyle name="Input Cell 2 4 25 2" xfId="19784" xr:uid="{00000000-0005-0000-0000-000072390000}"/>
    <cellStyle name="Input Cell 2 4 25 2 2" xfId="19785" xr:uid="{00000000-0005-0000-0000-000073390000}"/>
    <cellStyle name="Input Cell 2 4 25 2 3" xfId="19786" xr:uid="{00000000-0005-0000-0000-000074390000}"/>
    <cellStyle name="Input Cell 2 4 25 2 4" xfId="19787" xr:uid="{00000000-0005-0000-0000-000075390000}"/>
    <cellStyle name="Input Cell 2 4 25 3" xfId="19788" xr:uid="{00000000-0005-0000-0000-000076390000}"/>
    <cellStyle name="Input Cell 2 4 25 4" xfId="19789" xr:uid="{00000000-0005-0000-0000-000077390000}"/>
    <cellStyle name="Input Cell 2 4 25 5" xfId="19790" xr:uid="{00000000-0005-0000-0000-000078390000}"/>
    <cellStyle name="Input Cell 2 4 26" xfId="2196" xr:uid="{00000000-0005-0000-0000-000079390000}"/>
    <cellStyle name="Input Cell 2 4 26 2" xfId="19791" xr:uid="{00000000-0005-0000-0000-00007A390000}"/>
    <cellStyle name="Input Cell 2 4 26 2 2" xfId="19792" xr:uid="{00000000-0005-0000-0000-00007B390000}"/>
    <cellStyle name="Input Cell 2 4 26 2 3" xfId="19793" xr:uid="{00000000-0005-0000-0000-00007C390000}"/>
    <cellStyle name="Input Cell 2 4 26 2 4" xfId="19794" xr:uid="{00000000-0005-0000-0000-00007D390000}"/>
    <cellStyle name="Input Cell 2 4 26 3" xfId="19795" xr:uid="{00000000-0005-0000-0000-00007E390000}"/>
    <cellStyle name="Input Cell 2 4 26 4" xfId="19796" xr:uid="{00000000-0005-0000-0000-00007F390000}"/>
    <cellStyle name="Input Cell 2 4 26 5" xfId="19797" xr:uid="{00000000-0005-0000-0000-000080390000}"/>
    <cellStyle name="Input Cell 2 4 27" xfId="2197" xr:uid="{00000000-0005-0000-0000-000081390000}"/>
    <cellStyle name="Input Cell 2 4 27 2" xfId="19798" xr:uid="{00000000-0005-0000-0000-000082390000}"/>
    <cellStyle name="Input Cell 2 4 27 2 2" xfId="19799" xr:uid="{00000000-0005-0000-0000-000083390000}"/>
    <cellStyle name="Input Cell 2 4 27 2 3" xfId="19800" xr:uid="{00000000-0005-0000-0000-000084390000}"/>
    <cellStyle name="Input Cell 2 4 27 2 4" xfId="19801" xr:uid="{00000000-0005-0000-0000-000085390000}"/>
    <cellStyle name="Input Cell 2 4 27 3" xfId="19802" xr:uid="{00000000-0005-0000-0000-000086390000}"/>
    <cellStyle name="Input Cell 2 4 27 4" xfId="19803" xr:uid="{00000000-0005-0000-0000-000087390000}"/>
    <cellStyle name="Input Cell 2 4 27 5" xfId="19804" xr:uid="{00000000-0005-0000-0000-000088390000}"/>
    <cellStyle name="Input Cell 2 4 28" xfId="2198" xr:uid="{00000000-0005-0000-0000-000089390000}"/>
    <cellStyle name="Input Cell 2 4 28 2" xfId="19805" xr:uid="{00000000-0005-0000-0000-00008A390000}"/>
    <cellStyle name="Input Cell 2 4 28 2 2" xfId="19806" xr:uid="{00000000-0005-0000-0000-00008B390000}"/>
    <cellStyle name="Input Cell 2 4 28 2 3" xfId="19807" xr:uid="{00000000-0005-0000-0000-00008C390000}"/>
    <cellStyle name="Input Cell 2 4 28 2 4" xfId="19808" xr:uid="{00000000-0005-0000-0000-00008D390000}"/>
    <cellStyle name="Input Cell 2 4 28 3" xfId="19809" xr:uid="{00000000-0005-0000-0000-00008E390000}"/>
    <cellStyle name="Input Cell 2 4 28 4" xfId="19810" xr:uid="{00000000-0005-0000-0000-00008F390000}"/>
    <cellStyle name="Input Cell 2 4 28 5" xfId="19811" xr:uid="{00000000-0005-0000-0000-000090390000}"/>
    <cellStyle name="Input Cell 2 4 29" xfId="2199" xr:uid="{00000000-0005-0000-0000-000091390000}"/>
    <cellStyle name="Input Cell 2 4 29 2" xfId="19812" xr:uid="{00000000-0005-0000-0000-000092390000}"/>
    <cellStyle name="Input Cell 2 4 29 2 2" xfId="19813" xr:uid="{00000000-0005-0000-0000-000093390000}"/>
    <cellStyle name="Input Cell 2 4 29 2 3" xfId="19814" xr:uid="{00000000-0005-0000-0000-000094390000}"/>
    <cellStyle name="Input Cell 2 4 29 2 4" xfId="19815" xr:uid="{00000000-0005-0000-0000-000095390000}"/>
    <cellStyle name="Input Cell 2 4 29 3" xfId="19816" xr:uid="{00000000-0005-0000-0000-000096390000}"/>
    <cellStyle name="Input Cell 2 4 29 4" xfId="19817" xr:uid="{00000000-0005-0000-0000-000097390000}"/>
    <cellStyle name="Input Cell 2 4 29 5" xfId="19818" xr:uid="{00000000-0005-0000-0000-000098390000}"/>
    <cellStyle name="Input Cell 2 4 3" xfId="2200" xr:uid="{00000000-0005-0000-0000-000099390000}"/>
    <cellStyle name="Input Cell 2 4 3 2" xfId="19819" xr:uid="{00000000-0005-0000-0000-00009A390000}"/>
    <cellStyle name="Input Cell 2 4 3 2 2" xfId="19820" xr:uid="{00000000-0005-0000-0000-00009B390000}"/>
    <cellStyle name="Input Cell 2 4 3 2 3" xfId="19821" xr:uid="{00000000-0005-0000-0000-00009C390000}"/>
    <cellStyle name="Input Cell 2 4 3 2 4" xfId="19822" xr:uid="{00000000-0005-0000-0000-00009D390000}"/>
    <cellStyle name="Input Cell 2 4 3 3" xfId="19823" xr:uid="{00000000-0005-0000-0000-00009E390000}"/>
    <cellStyle name="Input Cell 2 4 3 4" xfId="19824" xr:uid="{00000000-0005-0000-0000-00009F390000}"/>
    <cellStyle name="Input Cell 2 4 3 5" xfId="19825" xr:uid="{00000000-0005-0000-0000-0000A0390000}"/>
    <cellStyle name="Input Cell 2 4 30" xfId="2201" xr:uid="{00000000-0005-0000-0000-0000A1390000}"/>
    <cellStyle name="Input Cell 2 4 30 2" xfId="19826" xr:uid="{00000000-0005-0000-0000-0000A2390000}"/>
    <cellStyle name="Input Cell 2 4 30 2 2" xfId="19827" xr:uid="{00000000-0005-0000-0000-0000A3390000}"/>
    <cellStyle name="Input Cell 2 4 30 2 3" xfId="19828" xr:uid="{00000000-0005-0000-0000-0000A4390000}"/>
    <cellStyle name="Input Cell 2 4 30 2 4" xfId="19829" xr:uid="{00000000-0005-0000-0000-0000A5390000}"/>
    <cellStyle name="Input Cell 2 4 30 3" xfId="19830" xr:uid="{00000000-0005-0000-0000-0000A6390000}"/>
    <cellStyle name="Input Cell 2 4 30 4" xfId="19831" xr:uid="{00000000-0005-0000-0000-0000A7390000}"/>
    <cellStyle name="Input Cell 2 4 30 5" xfId="19832" xr:uid="{00000000-0005-0000-0000-0000A8390000}"/>
    <cellStyle name="Input Cell 2 4 31" xfId="2202" xr:uid="{00000000-0005-0000-0000-0000A9390000}"/>
    <cellStyle name="Input Cell 2 4 31 2" xfId="19833" xr:uid="{00000000-0005-0000-0000-0000AA390000}"/>
    <cellStyle name="Input Cell 2 4 31 2 2" xfId="19834" xr:uid="{00000000-0005-0000-0000-0000AB390000}"/>
    <cellStyle name="Input Cell 2 4 31 2 3" xfId="19835" xr:uid="{00000000-0005-0000-0000-0000AC390000}"/>
    <cellStyle name="Input Cell 2 4 31 2 4" xfId="19836" xr:uid="{00000000-0005-0000-0000-0000AD390000}"/>
    <cellStyle name="Input Cell 2 4 31 3" xfId="19837" xr:uid="{00000000-0005-0000-0000-0000AE390000}"/>
    <cellStyle name="Input Cell 2 4 31 4" xfId="19838" xr:uid="{00000000-0005-0000-0000-0000AF390000}"/>
    <cellStyle name="Input Cell 2 4 31 5" xfId="19839" xr:uid="{00000000-0005-0000-0000-0000B0390000}"/>
    <cellStyle name="Input Cell 2 4 32" xfId="2203" xr:uid="{00000000-0005-0000-0000-0000B1390000}"/>
    <cellStyle name="Input Cell 2 4 32 2" xfId="19840" xr:uid="{00000000-0005-0000-0000-0000B2390000}"/>
    <cellStyle name="Input Cell 2 4 32 2 2" xfId="19841" xr:uid="{00000000-0005-0000-0000-0000B3390000}"/>
    <cellStyle name="Input Cell 2 4 32 2 3" xfId="19842" xr:uid="{00000000-0005-0000-0000-0000B4390000}"/>
    <cellStyle name="Input Cell 2 4 32 2 4" xfId="19843" xr:uid="{00000000-0005-0000-0000-0000B5390000}"/>
    <cellStyle name="Input Cell 2 4 32 3" xfId="19844" xr:uid="{00000000-0005-0000-0000-0000B6390000}"/>
    <cellStyle name="Input Cell 2 4 32 4" xfId="19845" xr:uid="{00000000-0005-0000-0000-0000B7390000}"/>
    <cellStyle name="Input Cell 2 4 32 5" xfId="19846" xr:uid="{00000000-0005-0000-0000-0000B8390000}"/>
    <cellStyle name="Input Cell 2 4 33" xfId="2204" xr:uid="{00000000-0005-0000-0000-0000B9390000}"/>
    <cellStyle name="Input Cell 2 4 33 2" xfId="19847" xr:uid="{00000000-0005-0000-0000-0000BA390000}"/>
    <cellStyle name="Input Cell 2 4 33 2 2" xfId="19848" xr:uid="{00000000-0005-0000-0000-0000BB390000}"/>
    <cellStyle name="Input Cell 2 4 33 2 3" xfId="19849" xr:uid="{00000000-0005-0000-0000-0000BC390000}"/>
    <cellStyle name="Input Cell 2 4 33 2 4" xfId="19850" xr:uid="{00000000-0005-0000-0000-0000BD390000}"/>
    <cellStyle name="Input Cell 2 4 33 3" xfId="19851" xr:uid="{00000000-0005-0000-0000-0000BE390000}"/>
    <cellStyle name="Input Cell 2 4 33 4" xfId="19852" xr:uid="{00000000-0005-0000-0000-0000BF390000}"/>
    <cellStyle name="Input Cell 2 4 33 5" xfId="19853" xr:uid="{00000000-0005-0000-0000-0000C0390000}"/>
    <cellStyle name="Input Cell 2 4 34" xfId="2205" xr:uid="{00000000-0005-0000-0000-0000C1390000}"/>
    <cellStyle name="Input Cell 2 4 34 2" xfId="19854" xr:uid="{00000000-0005-0000-0000-0000C2390000}"/>
    <cellStyle name="Input Cell 2 4 34 2 2" xfId="19855" xr:uid="{00000000-0005-0000-0000-0000C3390000}"/>
    <cellStyle name="Input Cell 2 4 34 2 3" xfId="19856" xr:uid="{00000000-0005-0000-0000-0000C4390000}"/>
    <cellStyle name="Input Cell 2 4 34 2 4" xfId="19857" xr:uid="{00000000-0005-0000-0000-0000C5390000}"/>
    <cellStyle name="Input Cell 2 4 34 3" xfId="19858" xr:uid="{00000000-0005-0000-0000-0000C6390000}"/>
    <cellStyle name="Input Cell 2 4 34 4" xfId="19859" xr:uid="{00000000-0005-0000-0000-0000C7390000}"/>
    <cellStyle name="Input Cell 2 4 34 5" xfId="19860" xr:uid="{00000000-0005-0000-0000-0000C8390000}"/>
    <cellStyle name="Input Cell 2 4 35" xfId="2206" xr:uid="{00000000-0005-0000-0000-0000C9390000}"/>
    <cellStyle name="Input Cell 2 4 35 2" xfId="19861" xr:uid="{00000000-0005-0000-0000-0000CA390000}"/>
    <cellStyle name="Input Cell 2 4 35 2 2" xfId="19862" xr:uid="{00000000-0005-0000-0000-0000CB390000}"/>
    <cellStyle name="Input Cell 2 4 35 2 3" xfId="19863" xr:uid="{00000000-0005-0000-0000-0000CC390000}"/>
    <cellStyle name="Input Cell 2 4 35 2 4" xfId="19864" xr:uid="{00000000-0005-0000-0000-0000CD390000}"/>
    <cellStyle name="Input Cell 2 4 35 3" xfId="19865" xr:uid="{00000000-0005-0000-0000-0000CE390000}"/>
    <cellStyle name="Input Cell 2 4 35 4" xfId="19866" xr:uid="{00000000-0005-0000-0000-0000CF390000}"/>
    <cellStyle name="Input Cell 2 4 35 5" xfId="19867" xr:uid="{00000000-0005-0000-0000-0000D0390000}"/>
    <cellStyle name="Input Cell 2 4 36" xfId="2207" xr:uid="{00000000-0005-0000-0000-0000D1390000}"/>
    <cellStyle name="Input Cell 2 4 36 2" xfId="19868" xr:uid="{00000000-0005-0000-0000-0000D2390000}"/>
    <cellStyle name="Input Cell 2 4 36 2 2" xfId="19869" xr:uid="{00000000-0005-0000-0000-0000D3390000}"/>
    <cellStyle name="Input Cell 2 4 36 2 3" xfId="19870" xr:uid="{00000000-0005-0000-0000-0000D4390000}"/>
    <cellStyle name="Input Cell 2 4 36 2 4" xfId="19871" xr:uid="{00000000-0005-0000-0000-0000D5390000}"/>
    <cellStyle name="Input Cell 2 4 36 3" xfId="19872" xr:uid="{00000000-0005-0000-0000-0000D6390000}"/>
    <cellStyle name="Input Cell 2 4 36 4" xfId="19873" xr:uid="{00000000-0005-0000-0000-0000D7390000}"/>
    <cellStyle name="Input Cell 2 4 36 5" xfId="19874" xr:uid="{00000000-0005-0000-0000-0000D8390000}"/>
    <cellStyle name="Input Cell 2 4 37" xfId="2208" xr:uid="{00000000-0005-0000-0000-0000D9390000}"/>
    <cellStyle name="Input Cell 2 4 37 2" xfId="19875" xr:uid="{00000000-0005-0000-0000-0000DA390000}"/>
    <cellStyle name="Input Cell 2 4 37 2 2" xfId="19876" xr:uid="{00000000-0005-0000-0000-0000DB390000}"/>
    <cellStyle name="Input Cell 2 4 37 2 3" xfId="19877" xr:uid="{00000000-0005-0000-0000-0000DC390000}"/>
    <cellStyle name="Input Cell 2 4 37 2 4" xfId="19878" xr:uid="{00000000-0005-0000-0000-0000DD390000}"/>
    <cellStyle name="Input Cell 2 4 37 3" xfId="19879" xr:uid="{00000000-0005-0000-0000-0000DE390000}"/>
    <cellStyle name="Input Cell 2 4 37 4" xfId="19880" xr:uid="{00000000-0005-0000-0000-0000DF390000}"/>
    <cellStyle name="Input Cell 2 4 37 5" xfId="19881" xr:uid="{00000000-0005-0000-0000-0000E0390000}"/>
    <cellStyle name="Input Cell 2 4 38" xfId="2209" xr:uid="{00000000-0005-0000-0000-0000E1390000}"/>
    <cellStyle name="Input Cell 2 4 38 2" xfId="19882" xr:uid="{00000000-0005-0000-0000-0000E2390000}"/>
    <cellStyle name="Input Cell 2 4 38 2 2" xfId="19883" xr:uid="{00000000-0005-0000-0000-0000E3390000}"/>
    <cellStyle name="Input Cell 2 4 38 2 3" xfId="19884" xr:uid="{00000000-0005-0000-0000-0000E4390000}"/>
    <cellStyle name="Input Cell 2 4 38 2 4" xfId="19885" xr:uid="{00000000-0005-0000-0000-0000E5390000}"/>
    <cellStyle name="Input Cell 2 4 38 3" xfId="19886" xr:uid="{00000000-0005-0000-0000-0000E6390000}"/>
    <cellStyle name="Input Cell 2 4 38 4" xfId="19887" xr:uid="{00000000-0005-0000-0000-0000E7390000}"/>
    <cellStyle name="Input Cell 2 4 38 5" xfId="19888" xr:uid="{00000000-0005-0000-0000-0000E8390000}"/>
    <cellStyle name="Input Cell 2 4 39" xfId="2210" xr:uid="{00000000-0005-0000-0000-0000E9390000}"/>
    <cellStyle name="Input Cell 2 4 39 2" xfId="19889" xr:uid="{00000000-0005-0000-0000-0000EA390000}"/>
    <cellStyle name="Input Cell 2 4 39 2 2" xfId="19890" xr:uid="{00000000-0005-0000-0000-0000EB390000}"/>
    <cellStyle name="Input Cell 2 4 39 2 3" xfId="19891" xr:uid="{00000000-0005-0000-0000-0000EC390000}"/>
    <cellStyle name="Input Cell 2 4 39 2 4" xfId="19892" xr:uid="{00000000-0005-0000-0000-0000ED390000}"/>
    <cellStyle name="Input Cell 2 4 39 3" xfId="19893" xr:uid="{00000000-0005-0000-0000-0000EE390000}"/>
    <cellStyle name="Input Cell 2 4 39 4" xfId="19894" xr:uid="{00000000-0005-0000-0000-0000EF390000}"/>
    <cellStyle name="Input Cell 2 4 39 5" xfId="19895" xr:uid="{00000000-0005-0000-0000-0000F0390000}"/>
    <cellStyle name="Input Cell 2 4 4" xfId="2211" xr:uid="{00000000-0005-0000-0000-0000F1390000}"/>
    <cellStyle name="Input Cell 2 4 4 2" xfId="19896" xr:uid="{00000000-0005-0000-0000-0000F2390000}"/>
    <cellStyle name="Input Cell 2 4 4 2 2" xfId="19897" xr:uid="{00000000-0005-0000-0000-0000F3390000}"/>
    <cellStyle name="Input Cell 2 4 4 2 3" xfId="19898" xr:uid="{00000000-0005-0000-0000-0000F4390000}"/>
    <cellStyle name="Input Cell 2 4 4 2 4" xfId="19899" xr:uid="{00000000-0005-0000-0000-0000F5390000}"/>
    <cellStyle name="Input Cell 2 4 4 3" xfId="19900" xr:uid="{00000000-0005-0000-0000-0000F6390000}"/>
    <cellStyle name="Input Cell 2 4 4 4" xfId="19901" xr:uid="{00000000-0005-0000-0000-0000F7390000}"/>
    <cellStyle name="Input Cell 2 4 4 5" xfId="19902" xr:uid="{00000000-0005-0000-0000-0000F8390000}"/>
    <cellStyle name="Input Cell 2 4 40" xfId="2212" xr:uid="{00000000-0005-0000-0000-0000F9390000}"/>
    <cellStyle name="Input Cell 2 4 40 2" xfId="19903" xr:uid="{00000000-0005-0000-0000-0000FA390000}"/>
    <cellStyle name="Input Cell 2 4 40 2 2" xfId="19904" xr:uid="{00000000-0005-0000-0000-0000FB390000}"/>
    <cellStyle name="Input Cell 2 4 40 2 3" xfId="19905" xr:uid="{00000000-0005-0000-0000-0000FC390000}"/>
    <cellStyle name="Input Cell 2 4 40 2 4" xfId="19906" xr:uid="{00000000-0005-0000-0000-0000FD390000}"/>
    <cellStyle name="Input Cell 2 4 40 3" xfId="19907" xr:uid="{00000000-0005-0000-0000-0000FE390000}"/>
    <cellStyle name="Input Cell 2 4 40 4" xfId="19908" xr:uid="{00000000-0005-0000-0000-0000FF390000}"/>
    <cellStyle name="Input Cell 2 4 40 5" xfId="19909" xr:uid="{00000000-0005-0000-0000-0000003A0000}"/>
    <cellStyle name="Input Cell 2 4 41" xfId="2213" xr:uid="{00000000-0005-0000-0000-0000013A0000}"/>
    <cellStyle name="Input Cell 2 4 41 2" xfId="19910" xr:uid="{00000000-0005-0000-0000-0000023A0000}"/>
    <cellStyle name="Input Cell 2 4 41 2 2" xfId="19911" xr:uid="{00000000-0005-0000-0000-0000033A0000}"/>
    <cellStyle name="Input Cell 2 4 41 2 3" xfId="19912" xr:uid="{00000000-0005-0000-0000-0000043A0000}"/>
    <cellStyle name="Input Cell 2 4 41 2 4" xfId="19913" xr:uid="{00000000-0005-0000-0000-0000053A0000}"/>
    <cellStyle name="Input Cell 2 4 41 3" xfId="19914" xr:uid="{00000000-0005-0000-0000-0000063A0000}"/>
    <cellStyle name="Input Cell 2 4 41 4" xfId="19915" xr:uid="{00000000-0005-0000-0000-0000073A0000}"/>
    <cellStyle name="Input Cell 2 4 41 5" xfId="19916" xr:uid="{00000000-0005-0000-0000-0000083A0000}"/>
    <cellStyle name="Input Cell 2 4 42" xfId="2214" xr:uid="{00000000-0005-0000-0000-0000093A0000}"/>
    <cellStyle name="Input Cell 2 4 42 2" xfId="19917" xr:uid="{00000000-0005-0000-0000-00000A3A0000}"/>
    <cellStyle name="Input Cell 2 4 42 2 2" xfId="19918" xr:uid="{00000000-0005-0000-0000-00000B3A0000}"/>
    <cellStyle name="Input Cell 2 4 42 2 3" xfId="19919" xr:uid="{00000000-0005-0000-0000-00000C3A0000}"/>
    <cellStyle name="Input Cell 2 4 42 2 4" xfId="19920" xr:uid="{00000000-0005-0000-0000-00000D3A0000}"/>
    <cellStyle name="Input Cell 2 4 42 3" xfId="19921" xr:uid="{00000000-0005-0000-0000-00000E3A0000}"/>
    <cellStyle name="Input Cell 2 4 42 4" xfId="19922" xr:uid="{00000000-0005-0000-0000-00000F3A0000}"/>
    <cellStyle name="Input Cell 2 4 42 5" xfId="19923" xr:uid="{00000000-0005-0000-0000-0000103A0000}"/>
    <cellStyle name="Input Cell 2 4 43" xfId="2215" xr:uid="{00000000-0005-0000-0000-0000113A0000}"/>
    <cellStyle name="Input Cell 2 4 43 2" xfId="19924" xr:uid="{00000000-0005-0000-0000-0000123A0000}"/>
    <cellStyle name="Input Cell 2 4 43 2 2" xfId="19925" xr:uid="{00000000-0005-0000-0000-0000133A0000}"/>
    <cellStyle name="Input Cell 2 4 43 2 3" xfId="19926" xr:uid="{00000000-0005-0000-0000-0000143A0000}"/>
    <cellStyle name="Input Cell 2 4 43 2 4" xfId="19927" xr:uid="{00000000-0005-0000-0000-0000153A0000}"/>
    <cellStyle name="Input Cell 2 4 43 3" xfId="19928" xr:uid="{00000000-0005-0000-0000-0000163A0000}"/>
    <cellStyle name="Input Cell 2 4 43 4" xfId="19929" xr:uid="{00000000-0005-0000-0000-0000173A0000}"/>
    <cellStyle name="Input Cell 2 4 43 5" xfId="19930" xr:uid="{00000000-0005-0000-0000-0000183A0000}"/>
    <cellStyle name="Input Cell 2 4 44" xfId="2216" xr:uid="{00000000-0005-0000-0000-0000193A0000}"/>
    <cellStyle name="Input Cell 2 4 44 2" xfId="19931" xr:uid="{00000000-0005-0000-0000-00001A3A0000}"/>
    <cellStyle name="Input Cell 2 4 44 2 2" xfId="19932" xr:uid="{00000000-0005-0000-0000-00001B3A0000}"/>
    <cellStyle name="Input Cell 2 4 44 2 3" xfId="19933" xr:uid="{00000000-0005-0000-0000-00001C3A0000}"/>
    <cellStyle name="Input Cell 2 4 44 2 4" xfId="19934" xr:uid="{00000000-0005-0000-0000-00001D3A0000}"/>
    <cellStyle name="Input Cell 2 4 44 3" xfId="19935" xr:uid="{00000000-0005-0000-0000-00001E3A0000}"/>
    <cellStyle name="Input Cell 2 4 44 4" xfId="19936" xr:uid="{00000000-0005-0000-0000-00001F3A0000}"/>
    <cellStyle name="Input Cell 2 4 44 5" xfId="19937" xr:uid="{00000000-0005-0000-0000-0000203A0000}"/>
    <cellStyle name="Input Cell 2 4 45" xfId="2217" xr:uid="{00000000-0005-0000-0000-0000213A0000}"/>
    <cellStyle name="Input Cell 2 4 45 2" xfId="19938" xr:uid="{00000000-0005-0000-0000-0000223A0000}"/>
    <cellStyle name="Input Cell 2 4 45 2 2" xfId="19939" xr:uid="{00000000-0005-0000-0000-0000233A0000}"/>
    <cellStyle name="Input Cell 2 4 45 2 3" xfId="19940" xr:uid="{00000000-0005-0000-0000-0000243A0000}"/>
    <cellStyle name="Input Cell 2 4 45 2 4" xfId="19941" xr:uid="{00000000-0005-0000-0000-0000253A0000}"/>
    <cellStyle name="Input Cell 2 4 45 3" xfId="19942" xr:uid="{00000000-0005-0000-0000-0000263A0000}"/>
    <cellStyle name="Input Cell 2 4 45 4" xfId="19943" xr:uid="{00000000-0005-0000-0000-0000273A0000}"/>
    <cellStyle name="Input Cell 2 4 45 5" xfId="19944" xr:uid="{00000000-0005-0000-0000-0000283A0000}"/>
    <cellStyle name="Input Cell 2 4 46" xfId="19945" xr:uid="{00000000-0005-0000-0000-0000293A0000}"/>
    <cellStyle name="Input Cell 2 4 46 2" xfId="19946" xr:uid="{00000000-0005-0000-0000-00002A3A0000}"/>
    <cellStyle name="Input Cell 2 4 46 3" xfId="19947" xr:uid="{00000000-0005-0000-0000-00002B3A0000}"/>
    <cellStyle name="Input Cell 2 4 46 4" xfId="19948" xr:uid="{00000000-0005-0000-0000-00002C3A0000}"/>
    <cellStyle name="Input Cell 2 4 47" xfId="19949" xr:uid="{00000000-0005-0000-0000-00002D3A0000}"/>
    <cellStyle name="Input Cell 2 4 48" xfId="19950" xr:uid="{00000000-0005-0000-0000-00002E3A0000}"/>
    <cellStyle name="Input Cell 2 4 5" xfId="2218" xr:uid="{00000000-0005-0000-0000-00002F3A0000}"/>
    <cellStyle name="Input Cell 2 4 5 2" xfId="19951" xr:uid="{00000000-0005-0000-0000-0000303A0000}"/>
    <cellStyle name="Input Cell 2 4 5 2 2" xfId="19952" xr:uid="{00000000-0005-0000-0000-0000313A0000}"/>
    <cellStyle name="Input Cell 2 4 5 2 3" xfId="19953" xr:uid="{00000000-0005-0000-0000-0000323A0000}"/>
    <cellStyle name="Input Cell 2 4 5 2 4" xfId="19954" xr:uid="{00000000-0005-0000-0000-0000333A0000}"/>
    <cellStyle name="Input Cell 2 4 5 3" xfId="19955" xr:uid="{00000000-0005-0000-0000-0000343A0000}"/>
    <cellStyle name="Input Cell 2 4 5 4" xfId="19956" xr:uid="{00000000-0005-0000-0000-0000353A0000}"/>
    <cellStyle name="Input Cell 2 4 5 5" xfId="19957" xr:uid="{00000000-0005-0000-0000-0000363A0000}"/>
    <cellStyle name="Input Cell 2 4 6" xfId="2219" xr:uid="{00000000-0005-0000-0000-0000373A0000}"/>
    <cellStyle name="Input Cell 2 4 6 2" xfId="19958" xr:uid="{00000000-0005-0000-0000-0000383A0000}"/>
    <cellStyle name="Input Cell 2 4 6 2 2" xfId="19959" xr:uid="{00000000-0005-0000-0000-0000393A0000}"/>
    <cellStyle name="Input Cell 2 4 6 2 3" xfId="19960" xr:uid="{00000000-0005-0000-0000-00003A3A0000}"/>
    <cellStyle name="Input Cell 2 4 6 2 4" xfId="19961" xr:uid="{00000000-0005-0000-0000-00003B3A0000}"/>
    <cellStyle name="Input Cell 2 4 6 3" xfId="19962" xr:uid="{00000000-0005-0000-0000-00003C3A0000}"/>
    <cellStyle name="Input Cell 2 4 6 4" xfId="19963" xr:uid="{00000000-0005-0000-0000-00003D3A0000}"/>
    <cellStyle name="Input Cell 2 4 6 5" xfId="19964" xr:uid="{00000000-0005-0000-0000-00003E3A0000}"/>
    <cellStyle name="Input Cell 2 4 7" xfId="2220" xr:uid="{00000000-0005-0000-0000-00003F3A0000}"/>
    <cellStyle name="Input Cell 2 4 7 2" xfId="19965" xr:uid="{00000000-0005-0000-0000-0000403A0000}"/>
    <cellStyle name="Input Cell 2 4 7 2 2" xfId="19966" xr:uid="{00000000-0005-0000-0000-0000413A0000}"/>
    <cellStyle name="Input Cell 2 4 7 2 3" xfId="19967" xr:uid="{00000000-0005-0000-0000-0000423A0000}"/>
    <cellStyle name="Input Cell 2 4 7 2 4" xfId="19968" xr:uid="{00000000-0005-0000-0000-0000433A0000}"/>
    <cellStyle name="Input Cell 2 4 7 3" xfId="19969" xr:uid="{00000000-0005-0000-0000-0000443A0000}"/>
    <cellStyle name="Input Cell 2 4 7 4" xfId="19970" xr:uid="{00000000-0005-0000-0000-0000453A0000}"/>
    <cellStyle name="Input Cell 2 4 7 5" xfId="19971" xr:uid="{00000000-0005-0000-0000-0000463A0000}"/>
    <cellStyle name="Input Cell 2 4 8" xfId="2221" xr:uid="{00000000-0005-0000-0000-0000473A0000}"/>
    <cellStyle name="Input Cell 2 4 8 2" xfId="19972" xr:uid="{00000000-0005-0000-0000-0000483A0000}"/>
    <cellStyle name="Input Cell 2 4 8 2 2" xfId="19973" xr:uid="{00000000-0005-0000-0000-0000493A0000}"/>
    <cellStyle name="Input Cell 2 4 8 2 3" xfId="19974" xr:uid="{00000000-0005-0000-0000-00004A3A0000}"/>
    <cellStyle name="Input Cell 2 4 8 2 4" xfId="19975" xr:uid="{00000000-0005-0000-0000-00004B3A0000}"/>
    <cellStyle name="Input Cell 2 4 8 3" xfId="19976" xr:uid="{00000000-0005-0000-0000-00004C3A0000}"/>
    <cellStyle name="Input Cell 2 4 8 4" xfId="19977" xr:uid="{00000000-0005-0000-0000-00004D3A0000}"/>
    <cellStyle name="Input Cell 2 4 8 5" xfId="19978" xr:uid="{00000000-0005-0000-0000-00004E3A0000}"/>
    <cellStyle name="Input Cell 2 4 9" xfId="2222" xr:uid="{00000000-0005-0000-0000-00004F3A0000}"/>
    <cellStyle name="Input Cell 2 4 9 2" xfId="19979" xr:uid="{00000000-0005-0000-0000-0000503A0000}"/>
    <cellStyle name="Input Cell 2 4 9 2 2" xfId="19980" xr:uid="{00000000-0005-0000-0000-0000513A0000}"/>
    <cellStyle name="Input Cell 2 4 9 2 3" xfId="19981" xr:uid="{00000000-0005-0000-0000-0000523A0000}"/>
    <cellStyle name="Input Cell 2 4 9 2 4" xfId="19982" xr:uid="{00000000-0005-0000-0000-0000533A0000}"/>
    <cellStyle name="Input Cell 2 4 9 3" xfId="19983" xr:uid="{00000000-0005-0000-0000-0000543A0000}"/>
    <cellStyle name="Input Cell 2 4 9 4" xfId="19984" xr:uid="{00000000-0005-0000-0000-0000553A0000}"/>
    <cellStyle name="Input Cell 2 4 9 5" xfId="19985" xr:uid="{00000000-0005-0000-0000-0000563A0000}"/>
    <cellStyle name="Input Cell 2 5" xfId="2223" xr:uid="{00000000-0005-0000-0000-0000573A0000}"/>
    <cellStyle name="Input Cell 2 5 10" xfId="2224" xr:uid="{00000000-0005-0000-0000-0000583A0000}"/>
    <cellStyle name="Input Cell 2 5 10 2" xfId="19986" xr:uid="{00000000-0005-0000-0000-0000593A0000}"/>
    <cellStyle name="Input Cell 2 5 10 2 2" xfId="19987" xr:uid="{00000000-0005-0000-0000-00005A3A0000}"/>
    <cellStyle name="Input Cell 2 5 10 2 3" xfId="19988" xr:uid="{00000000-0005-0000-0000-00005B3A0000}"/>
    <cellStyle name="Input Cell 2 5 10 2 4" xfId="19989" xr:uid="{00000000-0005-0000-0000-00005C3A0000}"/>
    <cellStyle name="Input Cell 2 5 10 3" xfId="19990" xr:uid="{00000000-0005-0000-0000-00005D3A0000}"/>
    <cellStyle name="Input Cell 2 5 10 4" xfId="19991" xr:uid="{00000000-0005-0000-0000-00005E3A0000}"/>
    <cellStyle name="Input Cell 2 5 10 5" xfId="19992" xr:uid="{00000000-0005-0000-0000-00005F3A0000}"/>
    <cellStyle name="Input Cell 2 5 11" xfId="2225" xr:uid="{00000000-0005-0000-0000-0000603A0000}"/>
    <cellStyle name="Input Cell 2 5 11 2" xfId="19993" xr:uid="{00000000-0005-0000-0000-0000613A0000}"/>
    <cellStyle name="Input Cell 2 5 11 2 2" xfId="19994" xr:uid="{00000000-0005-0000-0000-0000623A0000}"/>
    <cellStyle name="Input Cell 2 5 11 2 3" xfId="19995" xr:uid="{00000000-0005-0000-0000-0000633A0000}"/>
    <cellStyle name="Input Cell 2 5 11 2 4" xfId="19996" xr:uid="{00000000-0005-0000-0000-0000643A0000}"/>
    <cellStyle name="Input Cell 2 5 11 3" xfId="19997" xr:uid="{00000000-0005-0000-0000-0000653A0000}"/>
    <cellStyle name="Input Cell 2 5 11 4" xfId="19998" xr:uid="{00000000-0005-0000-0000-0000663A0000}"/>
    <cellStyle name="Input Cell 2 5 11 5" xfId="19999" xr:uid="{00000000-0005-0000-0000-0000673A0000}"/>
    <cellStyle name="Input Cell 2 5 12" xfId="2226" xr:uid="{00000000-0005-0000-0000-0000683A0000}"/>
    <cellStyle name="Input Cell 2 5 12 2" xfId="20000" xr:uid="{00000000-0005-0000-0000-0000693A0000}"/>
    <cellStyle name="Input Cell 2 5 12 2 2" xfId="20001" xr:uid="{00000000-0005-0000-0000-00006A3A0000}"/>
    <cellStyle name="Input Cell 2 5 12 2 3" xfId="20002" xr:uid="{00000000-0005-0000-0000-00006B3A0000}"/>
    <cellStyle name="Input Cell 2 5 12 2 4" xfId="20003" xr:uid="{00000000-0005-0000-0000-00006C3A0000}"/>
    <cellStyle name="Input Cell 2 5 12 3" xfId="20004" xr:uid="{00000000-0005-0000-0000-00006D3A0000}"/>
    <cellStyle name="Input Cell 2 5 12 4" xfId="20005" xr:uid="{00000000-0005-0000-0000-00006E3A0000}"/>
    <cellStyle name="Input Cell 2 5 12 5" xfId="20006" xr:uid="{00000000-0005-0000-0000-00006F3A0000}"/>
    <cellStyle name="Input Cell 2 5 13" xfId="2227" xr:uid="{00000000-0005-0000-0000-0000703A0000}"/>
    <cellStyle name="Input Cell 2 5 13 2" xfId="20007" xr:uid="{00000000-0005-0000-0000-0000713A0000}"/>
    <cellStyle name="Input Cell 2 5 13 2 2" xfId="20008" xr:uid="{00000000-0005-0000-0000-0000723A0000}"/>
    <cellStyle name="Input Cell 2 5 13 2 3" xfId="20009" xr:uid="{00000000-0005-0000-0000-0000733A0000}"/>
    <cellStyle name="Input Cell 2 5 13 2 4" xfId="20010" xr:uid="{00000000-0005-0000-0000-0000743A0000}"/>
    <cellStyle name="Input Cell 2 5 13 3" xfId="20011" xr:uid="{00000000-0005-0000-0000-0000753A0000}"/>
    <cellStyle name="Input Cell 2 5 13 4" xfId="20012" xr:uid="{00000000-0005-0000-0000-0000763A0000}"/>
    <cellStyle name="Input Cell 2 5 13 5" xfId="20013" xr:uid="{00000000-0005-0000-0000-0000773A0000}"/>
    <cellStyle name="Input Cell 2 5 14" xfId="2228" xr:uid="{00000000-0005-0000-0000-0000783A0000}"/>
    <cellStyle name="Input Cell 2 5 14 2" xfId="20014" xr:uid="{00000000-0005-0000-0000-0000793A0000}"/>
    <cellStyle name="Input Cell 2 5 14 2 2" xfId="20015" xr:uid="{00000000-0005-0000-0000-00007A3A0000}"/>
    <cellStyle name="Input Cell 2 5 14 2 3" xfId="20016" xr:uid="{00000000-0005-0000-0000-00007B3A0000}"/>
    <cellStyle name="Input Cell 2 5 14 2 4" xfId="20017" xr:uid="{00000000-0005-0000-0000-00007C3A0000}"/>
    <cellStyle name="Input Cell 2 5 14 3" xfId="20018" xr:uid="{00000000-0005-0000-0000-00007D3A0000}"/>
    <cellStyle name="Input Cell 2 5 14 4" xfId="20019" xr:uid="{00000000-0005-0000-0000-00007E3A0000}"/>
    <cellStyle name="Input Cell 2 5 14 5" xfId="20020" xr:uid="{00000000-0005-0000-0000-00007F3A0000}"/>
    <cellStyle name="Input Cell 2 5 15" xfId="2229" xr:uid="{00000000-0005-0000-0000-0000803A0000}"/>
    <cellStyle name="Input Cell 2 5 15 2" xfId="20021" xr:uid="{00000000-0005-0000-0000-0000813A0000}"/>
    <cellStyle name="Input Cell 2 5 15 2 2" xfId="20022" xr:uid="{00000000-0005-0000-0000-0000823A0000}"/>
    <cellStyle name="Input Cell 2 5 15 2 3" xfId="20023" xr:uid="{00000000-0005-0000-0000-0000833A0000}"/>
    <cellStyle name="Input Cell 2 5 15 2 4" xfId="20024" xr:uid="{00000000-0005-0000-0000-0000843A0000}"/>
    <cellStyle name="Input Cell 2 5 15 3" xfId="20025" xr:uid="{00000000-0005-0000-0000-0000853A0000}"/>
    <cellStyle name="Input Cell 2 5 15 4" xfId="20026" xr:uid="{00000000-0005-0000-0000-0000863A0000}"/>
    <cellStyle name="Input Cell 2 5 15 5" xfId="20027" xr:uid="{00000000-0005-0000-0000-0000873A0000}"/>
    <cellStyle name="Input Cell 2 5 16" xfId="2230" xr:uid="{00000000-0005-0000-0000-0000883A0000}"/>
    <cellStyle name="Input Cell 2 5 16 2" xfId="20028" xr:uid="{00000000-0005-0000-0000-0000893A0000}"/>
    <cellStyle name="Input Cell 2 5 16 2 2" xfId="20029" xr:uid="{00000000-0005-0000-0000-00008A3A0000}"/>
    <cellStyle name="Input Cell 2 5 16 2 3" xfId="20030" xr:uid="{00000000-0005-0000-0000-00008B3A0000}"/>
    <cellStyle name="Input Cell 2 5 16 2 4" xfId="20031" xr:uid="{00000000-0005-0000-0000-00008C3A0000}"/>
    <cellStyle name="Input Cell 2 5 16 3" xfId="20032" xr:uid="{00000000-0005-0000-0000-00008D3A0000}"/>
    <cellStyle name="Input Cell 2 5 16 4" xfId="20033" xr:uid="{00000000-0005-0000-0000-00008E3A0000}"/>
    <cellStyle name="Input Cell 2 5 16 5" xfId="20034" xr:uid="{00000000-0005-0000-0000-00008F3A0000}"/>
    <cellStyle name="Input Cell 2 5 17" xfId="2231" xr:uid="{00000000-0005-0000-0000-0000903A0000}"/>
    <cellStyle name="Input Cell 2 5 17 2" xfId="20035" xr:uid="{00000000-0005-0000-0000-0000913A0000}"/>
    <cellStyle name="Input Cell 2 5 17 2 2" xfId="20036" xr:uid="{00000000-0005-0000-0000-0000923A0000}"/>
    <cellStyle name="Input Cell 2 5 17 2 3" xfId="20037" xr:uid="{00000000-0005-0000-0000-0000933A0000}"/>
    <cellStyle name="Input Cell 2 5 17 2 4" xfId="20038" xr:uid="{00000000-0005-0000-0000-0000943A0000}"/>
    <cellStyle name="Input Cell 2 5 17 3" xfId="20039" xr:uid="{00000000-0005-0000-0000-0000953A0000}"/>
    <cellStyle name="Input Cell 2 5 17 4" xfId="20040" xr:uid="{00000000-0005-0000-0000-0000963A0000}"/>
    <cellStyle name="Input Cell 2 5 17 5" xfId="20041" xr:uid="{00000000-0005-0000-0000-0000973A0000}"/>
    <cellStyle name="Input Cell 2 5 18" xfId="2232" xr:uid="{00000000-0005-0000-0000-0000983A0000}"/>
    <cellStyle name="Input Cell 2 5 18 2" xfId="20042" xr:uid="{00000000-0005-0000-0000-0000993A0000}"/>
    <cellStyle name="Input Cell 2 5 18 2 2" xfId="20043" xr:uid="{00000000-0005-0000-0000-00009A3A0000}"/>
    <cellStyle name="Input Cell 2 5 18 2 3" xfId="20044" xr:uid="{00000000-0005-0000-0000-00009B3A0000}"/>
    <cellStyle name="Input Cell 2 5 18 2 4" xfId="20045" xr:uid="{00000000-0005-0000-0000-00009C3A0000}"/>
    <cellStyle name="Input Cell 2 5 18 3" xfId="20046" xr:uid="{00000000-0005-0000-0000-00009D3A0000}"/>
    <cellStyle name="Input Cell 2 5 18 4" xfId="20047" xr:uid="{00000000-0005-0000-0000-00009E3A0000}"/>
    <cellStyle name="Input Cell 2 5 18 5" xfId="20048" xr:uid="{00000000-0005-0000-0000-00009F3A0000}"/>
    <cellStyle name="Input Cell 2 5 19" xfId="2233" xr:uid="{00000000-0005-0000-0000-0000A03A0000}"/>
    <cellStyle name="Input Cell 2 5 19 2" xfId="20049" xr:uid="{00000000-0005-0000-0000-0000A13A0000}"/>
    <cellStyle name="Input Cell 2 5 19 2 2" xfId="20050" xr:uid="{00000000-0005-0000-0000-0000A23A0000}"/>
    <cellStyle name="Input Cell 2 5 19 2 3" xfId="20051" xr:uid="{00000000-0005-0000-0000-0000A33A0000}"/>
    <cellStyle name="Input Cell 2 5 19 2 4" xfId="20052" xr:uid="{00000000-0005-0000-0000-0000A43A0000}"/>
    <cellStyle name="Input Cell 2 5 19 3" xfId="20053" xr:uid="{00000000-0005-0000-0000-0000A53A0000}"/>
    <cellStyle name="Input Cell 2 5 19 4" xfId="20054" xr:uid="{00000000-0005-0000-0000-0000A63A0000}"/>
    <cellStyle name="Input Cell 2 5 19 5" xfId="20055" xr:uid="{00000000-0005-0000-0000-0000A73A0000}"/>
    <cellStyle name="Input Cell 2 5 2" xfId="2234" xr:uid="{00000000-0005-0000-0000-0000A83A0000}"/>
    <cellStyle name="Input Cell 2 5 2 2" xfId="20056" xr:uid="{00000000-0005-0000-0000-0000A93A0000}"/>
    <cellStyle name="Input Cell 2 5 2 2 2" xfId="20057" xr:uid="{00000000-0005-0000-0000-0000AA3A0000}"/>
    <cellStyle name="Input Cell 2 5 2 2 3" xfId="20058" xr:uid="{00000000-0005-0000-0000-0000AB3A0000}"/>
    <cellStyle name="Input Cell 2 5 2 2 4" xfId="20059" xr:uid="{00000000-0005-0000-0000-0000AC3A0000}"/>
    <cellStyle name="Input Cell 2 5 2 3" xfId="20060" xr:uid="{00000000-0005-0000-0000-0000AD3A0000}"/>
    <cellStyle name="Input Cell 2 5 2 4" xfId="20061" xr:uid="{00000000-0005-0000-0000-0000AE3A0000}"/>
    <cellStyle name="Input Cell 2 5 2 5" xfId="20062" xr:uid="{00000000-0005-0000-0000-0000AF3A0000}"/>
    <cellStyle name="Input Cell 2 5 20" xfId="2235" xr:uid="{00000000-0005-0000-0000-0000B03A0000}"/>
    <cellStyle name="Input Cell 2 5 20 2" xfId="20063" xr:uid="{00000000-0005-0000-0000-0000B13A0000}"/>
    <cellStyle name="Input Cell 2 5 20 2 2" xfId="20064" xr:uid="{00000000-0005-0000-0000-0000B23A0000}"/>
    <cellStyle name="Input Cell 2 5 20 2 3" xfId="20065" xr:uid="{00000000-0005-0000-0000-0000B33A0000}"/>
    <cellStyle name="Input Cell 2 5 20 2 4" xfId="20066" xr:uid="{00000000-0005-0000-0000-0000B43A0000}"/>
    <cellStyle name="Input Cell 2 5 20 3" xfId="20067" xr:uid="{00000000-0005-0000-0000-0000B53A0000}"/>
    <cellStyle name="Input Cell 2 5 20 4" xfId="20068" xr:uid="{00000000-0005-0000-0000-0000B63A0000}"/>
    <cellStyle name="Input Cell 2 5 20 5" xfId="20069" xr:uid="{00000000-0005-0000-0000-0000B73A0000}"/>
    <cellStyle name="Input Cell 2 5 21" xfId="2236" xr:uid="{00000000-0005-0000-0000-0000B83A0000}"/>
    <cellStyle name="Input Cell 2 5 21 2" xfId="20070" xr:uid="{00000000-0005-0000-0000-0000B93A0000}"/>
    <cellStyle name="Input Cell 2 5 21 2 2" xfId="20071" xr:uid="{00000000-0005-0000-0000-0000BA3A0000}"/>
    <cellStyle name="Input Cell 2 5 21 2 3" xfId="20072" xr:uid="{00000000-0005-0000-0000-0000BB3A0000}"/>
    <cellStyle name="Input Cell 2 5 21 2 4" xfId="20073" xr:uid="{00000000-0005-0000-0000-0000BC3A0000}"/>
    <cellStyle name="Input Cell 2 5 21 3" xfId="20074" xr:uid="{00000000-0005-0000-0000-0000BD3A0000}"/>
    <cellStyle name="Input Cell 2 5 21 4" xfId="20075" xr:uid="{00000000-0005-0000-0000-0000BE3A0000}"/>
    <cellStyle name="Input Cell 2 5 21 5" xfId="20076" xr:uid="{00000000-0005-0000-0000-0000BF3A0000}"/>
    <cellStyle name="Input Cell 2 5 22" xfId="2237" xr:uid="{00000000-0005-0000-0000-0000C03A0000}"/>
    <cellStyle name="Input Cell 2 5 22 2" xfId="20077" xr:uid="{00000000-0005-0000-0000-0000C13A0000}"/>
    <cellStyle name="Input Cell 2 5 22 2 2" xfId="20078" xr:uid="{00000000-0005-0000-0000-0000C23A0000}"/>
    <cellStyle name="Input Cell 2 5 22 2 3" xfId="20079" xr:uid="{00000000-0005-0000-0000-0000C33A0000}"/>
    <cellStyle name="Input Cell 2 5 22 2 4" xfId="20080" xr:uid="{00000000-0005-0000-0000-0000C43A0000}"/>
    <cellStyle name="Input Cell 2 5 22 3" xfId="20081" xr:uid="{00000000-0005-0000-0000-0000C53A0000}"/>
    <cellStyle name="Input Cell 2 5 22 4" xfId="20082" xr:uid="{00000000-0005-0000-0000-0000C63A0000}"/>
    <cellStyle name="Input Cell 2 5 22 5" xfId="20083" xr:uid="{00000000-0005-0000-0000-0000C73A0000}"/>
    <cellStyle name="Input Cell 2 5 23" xfId="2238" xr:uid="{00000000-0005-0000-0000-0000C83A0000}"/>
    <cellStyle name="Input Cell 2 5 23 2" xfId="20084" xr:uid="{00000000-0005-0000-0000-0000C93A0000}"/>
    <cellStyle name="Input Cell 2 5 23 2 2" xfId="20085" xr:uid="{00000000-0005-0000-0000-0000CA3A0000}"/>
    <cellStyle name="Input Cell 2 5 23 2 3" xfId="20086" xr:uid="{00000000-0005-0000-0000-0000CB3A0000}"/>
    <cellStyle name="Input Cell 2 5 23 2 4" xfId="20087" xr:uid="{00000000-0005-0000-0000-0000CC3A0000}"/>
    <cellStyle name="Input Cell 2 5 23 3" xfId="20088" xr:uid="{00000000-0005-0000-0000-0000CD3A0000}"/>
    <cellStyle name="Input Cell 2 5 23 4" xfId="20089" xr:uid="{00000000-0005-0000-0000-0000CE3A0000}"/>
    <cellStyle name="Input Cell 2 5 23 5" xfId="20090" xr:uid="{00000000-0005-0000-0000-0000CF3A0000}"/>
    <cellStyle name="Input Cell 2 5 24" xfId="2239" xr:uid="{00000000-0005-0000-0000-0000D03A0000}"/>
    <cellStyle name="Input Cell 2 5 24 2" xfId="20091" xr:uid="{00000000-0005-0000-0000-0000D13A0000}"/>
    <cellStyle name="Input Cell 2 5 24 2 2" xfId="20092" xr:uid="{00000000-0005-0000-0000-0000D23A0000}"/>
    <cellStyle name="Input Cell 2 5 24 2 3" xfId="20093" xr:uid="{00000000-0005-0000-0000-0000D33A0000}"/>
    <cellStyle name="Input Cell 2 5 24 2 4" xfId="20094" xr:uid="{00000000-0005-0000-0000-0000D43A0000}"/>
    <cellStyle name="Input Cell 2 5 24 3" xfId="20095" xr:uid="{00000000-0005-0000-0000-0000D53A0000}"/>
    <cellStyle name="Input Cell 2 5 24 4" xfId="20096" xr:uid="{00000000-0005-0000-0000-0000D63A0000}"/>
    <cellStyle name="Input Cell 2 5 24 5" xfId="20097" xr:uid="{00000000-0005-0000-0000-0000D73A0000}"/>
    <cellStyle name="Input Cell 2 5 25" xfId="2240" xr:uid="{00000000-0005-0000-0000-0000D83A0000}"/>
    <cellStyle name="Input Cell 2 5 25 2" xfId="20098" xr:uid="{00000000-0005-0000-0000-0000D93A0000}"/>
    <cellStyle name="Input Cell 2 5 25 2 2" xfId="20099" xr:uid="{00000000-0005-0000-0000-0000DA3A0000}"/>
    <cellStyle name="Input Cell 2 5 25 2 3" xfId="20100" xr:uid="{00000000-0005-0000-0000-0000DB3A0000}"/>
    <cellStyle name="Input Cell 2 5 25 2 4" xfId="20101" xr:uid="{00000000-0005-0000-0000-0000DC3A0000}"/>
    <cellStyle name="Input Cell 2 5 25 3" xfId="20102" xr:uid="{00000000-0005-0000-0000-0000DD3A0000}"/>
    <cellStyle name="Input Cell 2 5 25 4" xfId="20103" xr:uid="{00000000-0005-0000-0000-0000DE3A0000}"/>
    <cellStyle name="Input Cell 2 5 25 5" xfId="20104" xr:uid="{00000000-0005-0000-0000-0000DF3A0000}"/>
    <cellStyle name="Input Cell 2 5 26" xfId="2241" xr:uid="{00000000-0005-0000-0000-0000E03A0000}"/>
    <cellStyle name="Input Cell 2 5 26 2" xfId="20105" xr:uid="{00000000-0005-0000-0000-0000E13A0000}"/>
    <cellStyle name="Input Cell 2 5 26 2 2" xfId="20106" xr:uid="{00000000-0005-0000-0000-0000E23A0000}"/>
    <cellStyle name="Input Cell 2 5 26 2 3" xfId="20107" xr:uid="{00000000-0005-0000-0000-0000E33A0000}"/>
    <cellStyle name="Input Cell 2 5 26 2 4" xfId="20108" xr:uid="{00000000-0005-0000-0000-0000E43A0000}"/>
    <cellStyle name="Input Cell 2 5 26 3" xfId="20109" xr:uid="{00000000-0005-0000-0000-0000E53A0000}"/>
    <cellStyle name="Input Cell 2 5 26 4" xfId="20110" xr:uid="{00000000-0005-0000-0000-0000E63A0000}"/>
    <cellStyle name="Input Cell 2 5 26 5" xfId="20111" xr:uid="{00000000-0005-0000-0000-0000E73A0000}"/>
    <cellStyle name="Input Cell 2 5 27" xfId="2242" xr:uid="{00000000-0005-0000-0000-0000E83A0000}"/>
    <cellStyle name="Input Cell 2 5 27 2" xfId="20112" xr:uid="{00000000-0005-0000-0000-0000E93A0000}"/>
    <cellStyle name="Input Cell 2 5 27 2 2" xfId="20113" xr:uid="{00000000-0005-0000-0000-0000EA3A0000}"/>
    <cellStyle name="Input Cell 2 5 27 2 3" xfId="20114" xr:uid="{00000000-0005-0000-0000-0000EB3A0000}"/>
    <cellStyle name="Input Cell 2 5 27 2 4" xfId="20115" xr:uid="{00000000-0005-0000-0000-0000EC3A0000}"/>
    <cellStyle name="Input Cell 2 5 27 3" xfId="20116" xr:uid="{00000000-0005-0000-0000-0000ED3A0000}"/>
    <cellStyle name="Input Cell 2 5 27 4" xfId="20117" xr:uid="{00000000-0005-0000-0000-0000EE3A0000}"/>
    <cellStyle name="Input Cell 2 5 27 5" xfId="20118" xr:uid="{00000000-0005-0000-0000-0000EF3A0000}"/>
    <cellStyle name="Input Cell 2 5 28" xfId="2243" xr:uid="{00000000-0005-0000-0000-0000F03A0000}"/>
    <cellStyle name="Input Cell 2 5 28 2" xfId="20119" xr:uid="{00000000-0005-0000-0000-0000F13A0000}"/>
    <cellStyle name="Input Cell 2 5 28 2 2" xfId="20120" xr:uid="{00000000-0005-0000-0000-0000F23A0000}"/>
    <cellStyle name="Input Cell 2 5 28 2 3" xfId="20121" xr:uid="{00000000-0005-0000-0000-0000F33A0000}"/>
    <cellStyle name="Input Cell 2 5 28 2 4" xfId="20122" xr:uid="{00000000-0005-0000-0000-0000F43A0000}"/>
    <cellStyle name="Input Cell 2 5 28 3" xfId="20123" xr:uid="{00000000-0005-0000-0000-0000F53A0000}"/>
    <cellStyle name="Input Cell 2 5 28 4" xfId="20124" xr:uid="{00000000-0005-0000-0000-0000F63A0000}"/>
    <cellStyle name="Input Cell 2 5 28 5" xfId="20125" xr:uid="{00000000-0005-0000-0000-0000F73A0000}"/>
    <cellStyle name="Input Cell 2 5 29" xfId="2244" xr:uid="{00000000-0005-0000-0000-0000F83A0000}"/>
    <cellStyle name="Input Cell 2 5 29 2" xfId="20126" xr:uid="{00000000-0005-0000-0000-0000F93A0000}"/>
    <cellStyle name="Input Cell 2 5 29 2 2" xfId="20127" xr:uid="{00000000-0005-0000-0000-0000FA3A0000}"/>
    <cellStyle name="Input Cell 2 5 29 2 3" xfId="20128" xr:uid="{00000000-0005-0000-0000-0000FB3A0000}"/>
    <cellStyle name="Input Cell 2 5 29 2 4" xfId="20129" xr:uid="{00000000-0005-0000-0000-0000FC3A0000}"/>
    <cellStyle name="Input Cell 2 5 29 3" xfId="20130" xr:uid="{00000000-0005-0000-0000-0000FD3A0000}"/>
    <cellStyle name="Input Cell 2 5 29 4" xfId="20131" xr:uid="{00000000-0005-0000-0000-0000FE3A0000}"/>
    <cellStyle name="Input Cell 2 5 29 5" xfId="20132" xr:uid="{00000000-0005-0000-0000-0000FF3A0000}"/>
    <cellStyle name="Input Cell 2 5 3" xfId="2245" xr:uid="{00000000-0005-0000-0000-0000003B0000}"/>
    <cellStyle name="Input Cell 2 5 3 2" xfId="20133" xr:uid="{00000000-0005-0000-0000-0000013B0000}"/>
    <cellStyle name="Input Cell 2 5 3 2 2" xfId="20134" xr:uid="{00000000-0005-0000-0000-0000023B0000}"/>
    <cellStyle name="Input Cell 2 5 3 2 3" xfId="20135" xr:uid="{00000000-0005-0000-0000-0000033B0000}"/>
    <cellStyle name="Input Cell 2 5 3 2 4" xfId="20136" xr:uid="{00000000-0005-0000-0000-0000043B0000}"/>
    <cellStyle name="Input Cell 2 5 3 3" xfId="20137" xr:uid="{00000000-0005-0000-0000-0000053B0000}"/>
    <cellStyle name="Input Cell 2 5 3 4" xfId="20138" xr:uid="{00000000-0005-0000-0000-0000063B0000}"/>
    <cellStyle name="Input Cell 2 5 3 5" xfId="20139" xr:uid="{00000000-0005-0000-0000-0000073B0000}"/>
    <cellStyle name="Input Cell 2 5 30" xfId="2246" xr:uid="{00000000-0005-0000-0000-0000083B0000}"/>
    <cellStyle name="Input Cell 2 5 30 2" xfId="20140" xr:uid="{00000000-0005-0000-0000-0000093B0000}"/>
    <cellStyle name="Input Cell 2 5 30 2 2" xfId="20141" xr:uid="{00000000-0005-0000-0000-00000A3B0000}"/>
    <cellStyle name="Input Cell 2 5 30 2 3" xfId="20142" xr:uid="{00000000-0005-0000-0000-00000B3B0000}"/>
    <cellStyle name="Input Cell 2 5 30 2 4" xfId="20143" xr:uid="{00000000-0005-0000-0000-00000C3B0000}"/>
    <cellStyle name="Input Cell 2 5 30 3" xfId="20144" xr:uid="{00000000-0005-0000-0000-00000D3B0000}"/>
    <cellStyle name="Input Cell 2 5 30 4" xfId="20145" xr:uid="{00000000-0005-0000-0000-00000E3B0000}"/>
    <cellStyle name="Input Cell 2 5 30 5" xfId="20146" xr:uid="{00000000-0005-0000-0000-00000F3B0000}"/>
    <cellStyle name="Input Cell 2 5 31" xfId="2247" xr:uid="{00000000-0005-0000-0000-0000103B0000}"/>
    <cellStyle name="Input Cell 2 5 31 2" xfId="20147" xr:uid="{00000000-0005-0000-0000-0000113B0000}"/>
    <cellStyle name="Input Cell 2 5 31 2 2" xfId="20148" xr:uid="{00000000-0005-0000-0000-0000123B0000}"/>
    <cellStyle name="Input Cell 2 5 31 2 3" xfId="20149" xr:uid="{00000000-0005-0000-0000-0000133B0000}"/>
    <cellStyle name="Input Cell 2 5 31 2 4" xfId="20150" xr:uid="{00000000-0005-0000-0000-0000143B0000}"/>
    <cellStyle name="Input Cell 2 5 31 3" xfId="20151" xr:uid="{00000000-0005-0000-0000-0000153B0000}"/>
    <cellStyle name="Input Cell 2 5 31 4" xfId="20152" xr:uid="{00000000-0005-0000-0000-0000163B0000}"/>
    <cellStyle name="Input Cell 2 5 31 5" xfId="20153" xr:uid="{00000000-0005-0000-0000-0000173B0000}"/>
    <cellStyle name="Input Cell 2 5 32" xfId="2248" xr:uid="{00000000-0005-0000-0000-0000183B0000}"/>
    <cellStyle name="Input Cell 2 5 32 2" xfId="20154" xr:uid="{00000000-0005-0000-0000-0000193B0000}"/>
    <cellStyle name="Input Cell 2 5 32 2 2" xfId="20155" xr:uid="{00000000-0005-0000-0000-00001A3B0000}"/>
    <cellStyle name="Input Cell 2 5 32 2 3" xfId="20156" xr:uid="{00000000-0005-0000-0000-00001B3B0000}"/>
    <cellStyle name="Input Cell 2 5 32 2 4" xfId="20157" xr:uid="{00000000-0005-0000-0000-00001C3B0000}"/>
    <cellStyle name="Input Cell 2 5 32 3" xfId="20158" xr:uid="{00000000-0005-0000-0000-00001D3B0000}"/>
    <cellStyle name="Input Cell 2 5 32 4" xfId="20159" xr:uid="{00000000-0005-0000-0000-00001E3B0000}"/>
    <cellStyle name="Input Cell 2 5 32 5" xfId="20160" xr:uid="{00000000-0005-0000-0000-00001F3B0000}"/>
    <cellStyle name="Input Cell 2 5 33" xfId="2249" xr:uid="{00000000-0005-0000-0000-0000203B0000}"/>
    <cellStyle name="Input Cell 2 5 33 2" xfId="20161" xr:uid="{00000000-0005-0000-0000-0000213B0000}"/>
    <cellStyle name="Input Cell 2 5 33 2 2" xfId="20162" xr:uid="{00000000-0005-0000-0000-0000223B0000}"/>
    <cellStyle name="Input Cell 2 5 33 2 3" xfId="20163" xr:uid="{00000000-0005-0000-0000-0000233B0000}"/>
    <cellStyle name="Input Cell 2 5 33 2 4" xfId="20164" xr:uid="{00000000-0005-0000-0000-0000243B0000}"/>
    <cellStyle name="Input Cell 2 5 33 3" xfId="20165" xr:uid="{00000000-0005-0000-0000-0000253B0000}"/>
    <cellStyle name="Input Cell 2 5 33 4" xfId="20166" xr:uid="{00000000-0005-0000-0000-0000263B0000}"/>
    <cellStyle name="Input Cell 2 5 33 5" xfId="20167" xr:uid="{00000000-0005-0000-0000-0000273B0000}"/>
    <cellStyle name="Input Cell 2 5 34" xfId="2250" xr:uid="{00000000-0005-0000-0000-0000283B0000}"/>
    <cellStyle name="Input Cell 2 5 34 2" xfId="20168" xr:uid="{00000000-0005-0000-0000-0000293B0000}"/>
    <cellStyle name="Input Cell 2 5 34 2 2" xfId="20169" xr:uid="{00000000-0005-0000-0000-00002A3B0000}"/>
    <cellStyle name="Input Cell 2 5 34 2 3" xfId="20170" xr:uid="{00000000-0005-0000-0000-00002B3B0000}"/>
    <cellStyle name="Input Cell 2 5 34 2 4" xfId="20171" xr:uid="{00000000-0005-0000-0000-00002C3B0000}"/>
    <cellStyle name="Input Cell 2 5 34 3" xfId="20172" xr:uid="{00000000-0005-0000-0000-00002D3B0000}"/>
    <cellStyle name="Input Cell 2 5 34 4" xfId="20173" xr:uid="{00000000-0005-0000-0000-00002E3B0000}"/>
    <cellStyle name="Input Cell 2 5 34 5" xfId="20174" xr:uid="{00000000-0005-0000-0000-00002F3B0000}"/>
    <cellStyle name="Input Cell 2 5 35" xfId="2251" xr:uid="{00000000-0005-0000-0000-0000303B0000}"/>
    <cellStyle name="Input Cell 2 5 35 2" xfId="20175" xr:uid="{00000000-0005-0000-0000-0000313B0000}"/>
    <cellStyle name="Input Cell 2 5 35 2 2" xfId="20176" xr:uid="{00000000-0005-0000-0000-0000323B0000}"/>
    <cellStyle name="Input Cell 2 5 35 2 3" xfId="20177" xr:uid="{00000000-0005-0000-0000-0000333B0000}"/>
    <cellStyle name="Input Cell 2 5 35 2 4" xfId="20178" xr:uid="{00000000-0005-0000-0000-0000343B0000}"/>
    <cellStyle name="Input Cell 2 5 35 3" xfId="20179" xr:uid="{00000000-0005-0000-0000-0000353B0000}"/>
    <cellStyle name="Input Cell 2 5 35 4" xfId="20180" xr:uid="{00000000-0005-0000-0000-0000363B0000}"/>
    <cellStyle name="Input Cell 2 5 35 5" xfId="20181" xr:uid="{00000000-0005-0000-0000-0000373B0000}"/>
    <cellStyle name="Input Cell 2 5 36" xfId="2252" xr:uid="{00000000-0005-0000-0000-0000383B0000}"/>
    <cellStyle name="Input Cell 2 5 36 2" xfId="20182" xr:uid="{00000000-0005-0000-0000-0000393B0000}"/>
    <cellStyle name="Input Cell 2 5 36 2 2" xfId="20183" xr:uid="{00000000-0005-0000-0000-00003A3B0000}"/>
    <cellStyle name="Input Cell 2 5 36 2 3" xfId="20184" xr:uid="{00000000-0005-0000-0000-00003B3B0000}"/>
    <cellStyle name="Input Cell 2 5 36 2 4" xfId="20185" xr:uid="{00000000-0005-0000-0000-00003C3B0000}"/>
    <cellStyle name="Input Cell 2 5 36 3" xfId="20186" xr:uid="{00000000-0005-0000-0000-00003D3B0000}"/>
    <cellStyle name="Input Cell 2 5 36 4" xfId="20187" xr:uid="{00000000-0005-0000-0000-00003E3B0000}"/>
    <cellStyle name="Input Cell 2 5 36 5" xfId="20188" xr:uid="{00000000-0005-0000-0000-00003F3B0000}"/>
    <cellStyle name="Input Cell 2 5 37" xfId="2253" xr:uid="{00000000-0005-0000-0000-0000403B0000}"/>
    <cellStyle name="Input Cell 2 5 37 2" xfId="20189" xr:uid="{00000000-0005-0000-0000-0000413B0000}"/>
    <cellStyle name="Input Cell 2 5 37 2 2" xfId="20190" xr:uid="{00000000-0005-0000-0000-0000423B0000}"/>
    <cellStyle name="Input Cell 2 5 37 2 3" xfId="20191" xr:uid="{00000000-0005-0000-0000-0000433B0000}"/>
    <cellStyle name="Input Cell 2 5 37 2 4" xfId="20192" xr:uid="{00000000-0005-0000-0000-0000443B0000}"/>
    <cellStyle name="Input Cell 2 5 37 3" xfId="20193" xr:uid="{00000000-0005-0000-0000-0000453B0000}"/>
    <cellStyle name="Input Cell 2 5 37 4" xfId="20194" xr:uid="{00000000-0005-0000-0000-0000463B0000}"/>
    <cellStyle name="Input Cell 2 5 37 5" xfId="20195" xr:uid="{00000000-0005-0000-0000-0000473B0000}"/>
    <cellStyle name="Input Cell 2 5 38" xfId="2254" xr:uid="{00000000-0005-0000-0000-0000483B0000}"/>
    <cellStyle name="Input Cell 2 5 38 2" xfId="20196" xr:uid="{00000000-0005-0000-0000-0000493B0000}"/>
    <cellStyle name="Input Cell 2 5 38 2 2" xfId="20197" xr:uid="{00000000-0005-0000-0000-00004A3B0000}"/>
    <cellStyle name="Input Cell 2 5 38 2 3" xfId="20198" xr:uid="{00000000-0005-0000-0000-00004B3B0000}"/>
    <cellStyle name="Input Cell 2 5 38 2 4" xfId="20199" xr:uid="{00000000-0005-0000-0000-00004C3B0000}"/>
    <cellStyle name="Input Cell 2 5 38 3" xfId="20200" xr:uid="{00000000-0005-0000-0000-00004D3B0000}"/>
    <cellStyle name="Input Cell 2 5 38 4" xfId="20201" xr:uid="{00000000-0005-0000-0000-00004E3B0000}"/>
    <cellStyle name="Input Cell 2 5 38 5" xfId="20202" xr:uid="{00000000-0005-0000-0000-00004F3B0000}"/>
    <cellStyle name="Input Cell 2 5 39" xfId="2255" xr:uid="{00000000-0005-0000-0000-0000503B0000}"/>
    <cellStyle name="Input Cell 2 5 39 2" xfId="20203" xr:uid="{00000000-0005-0000-0000-0000513B0000}"/>
    <cellStyle name="Input Cell 2 5 39 2 2" xfId="20204" xr:uid="{00000000-0005-0000-0000-0000523B0000}"/>
    <cellStyle name="Input Cell 2 5 39 2 3" xfId="20205" xr:uid="{00000000-0005-0000-0000-0000533B0000}"/>
    <cellStyle name="Input Cell 2 5 39 2 4" xfId="20206" xr:uid="{00000000-0005-0000-0000-0000543B0000}"/>
    <cellStyle name="Input Cell 2 5 39 3" xfId="20207" xr:uid="{00000000-0005-0000-0000-0000553B0000}"/>
    <cellStyle name="Input Cell 2 5 39 4" xfId="20208" xr:uid="{00000000-0005-0000-0000-0000563B0000}"/>
    <cellStyle name="Input Cell 2 5 39 5" xfId="20209" xr:uid="{00000000-0005-0000-0000-0000573B0000}"/>
    <cellStyle name="Input Cell 2 5 4" xfId="2256" xr:uid="{00000000-0005-0000-0000-0000583B0000}"/>
    <cellStyle name="Input Cell 2 5 4 2" xfId="20210" xr:uid="{00000000-0005-0000-0000-0000593B0000}"/>
    <cellStyle name="Input Cell 2 5 4 2 2" xfId="20211" xr:uid="{00000000-0005-0000-0000-00005A3B0000}"/>
    <cellStyle name="Input Cell 2 5 4 2 3" xfId="20212" xr:uid="{00000000-0005-0000-0000-00005B3B0000}"/>
    <cellStyle name="Input Cell 2 5 4 2 4" xfId="20213" xr:uid="{00000000-0005-0000-0000-00005C3B0000}"/>
    <cellStyle name="Input Cell 2 5 4 3" xfId="20214" xr:uid="{00000000-0005-0000-0000-00005D3B0000}"/>
    <cellStyle name="Input Cell 2 5 4 4" xfId="20215" xr:uid="{00000000-0005-0000-0000-00005E3B0000}"/>
    <cellStyle name="Input Cell 2 5 4 5" xfId="20216" xr:uid="{00000000-0005-0000-0000-00005F3B0000}"/>
    <cellStyle name="Input Cell 2 5 40" xfId="2257" xr:uid="{00000000-0005-0000-0000-0000603B0000}"/>
    <cellStyle name="Input Cell 2 5 40 2" xfId="20217" xr:uid="{00000000-0005-0000-0000-0000613B0000}"/>
    <cellStyle name="Input Cell 2 5 40 2 2" xfId="20218" xr:uid="{00000000-0005-0000-0000-0000623B0000}"/>
    <cellStyle name="Input Cell 2 5 40 2 3" xfId="20219" xr:uid="{00000000-0005-0000-0000-0000633B0000}"/>
    <cellStyle name="Input Cell 2 5 40 2 4" xfId="20220" xr:uid="{00000000-0005-0000-0000-0000643B0000}"/>
    <cellStyle name="Input Cell 2 5 40 3" xfId="20221" xr:uid="{00000000-0005-0000-0000-0000653B0000}"/>
    <cellStyle name="Input Cell 2 5 40 4" xfId="20222" xr:uid="{00000000-0005-0000-0000-0000663B0000}"/>
    <cellStyle name="Input Cell 2 5 40 5" xfId="20223" xr:uid="{00000000-0005-0000-0000-0000673B0000}"/>
    <cellStyle name="Input Cell 2 5 41" xfId="2258" xr:uid="{00000000-0005-0000-0000-0000683B0000}"/>
    <cellStyle name="Input Cell 2 5 41 2" xfId="20224" xr:uid="{00000000-0005-0000-0000-0000693B0000}"/>
    <cellStyle name="Input Cell 2 5 41 2 2" xfId="20225" xr:uid="{00000000-0005-0000-0000-00006A3B0000}"/>
    <cellStyle name="Input Cell 2 5 41 2 3" xfId="20226" xr:uid="{00000000-0005-0000-0000-00006B3B0000}"/>
    <cellStyle name="Input Cell 2 5 41 2 4" xfId="20227" xr:uid="{00000000-0005-0000-0000-00006C3B0000}"/>
    <cellStyle name="Input Cell 2 5 41 3" xfId="20228" xr:uid="{00000000-0005-0000-0000-00006D3B0000}"/>
    <cellStyle name="Input Cell 2 5 41 4" xfId="20229" xr:uid="{00000000-0005-0000-0000-00006E3B0000}"/>
    <cellStyle name="Input Cell 2 5 41 5" xfId="20230" xr:uid="{00000000-0005-0000-0000-00006F3B0000}"/>
    <cellStyle name="Input Cell 2 5 42" xfId="2259" xr:uid="{00000000-0005-0000-0000-0000703B0000}"/>
    <cellStyle name="Input Cell 2 5 42 2" xfId="20231" xr:uid="{00000000-0005-0000-0000-0000713B0000}"/>
    <cellStyle name="Input Cell 2 5 42 2 2" xfId="20232" xr:uid="{00000000-0005-0000-0000-0000723B0000}"/>
    <cellStyle name="Input Cell 2 5 42 2 3" xfId="20233" xr:uid="{00000000-0005-0000-0000-0000733B0000}"/>
    <cellStyle name="Input Cell 2 5 42 2 4" xfId="20234" xr:uid="{00000000-0005-0000-0000-0000743B0000}"/>
    <cellStyle name="Input Cell 2 5 42 3" xfId="20235" xr:uid="{00000000-0005-0000-0000-0000753B0000}"/>
    <cellStyle name="Input Cell 2 5 42 4" xfId="20236" xr:uid="{00000000-0005-0000-0000-0000763B0000}"/>
    <cellStyle name="Input Cell 2 5 42 5" xfId="20237" xr:uid="{00000000-0005-0000-0000-0000773B0000}"/>
    <cellStyle name="Input Cell 2 5 43" xfId="2260" xr:uid="{00000000-0005-0000-0000-0000783B0000}"/>
    <cellStyle name="Input Cell 2 5 43 2" xfId="20238" xr:uid="{00000000-0005-0000-0000-0000793B0000}"/>
    <cellStyle name="Input Cell 2 5 43 2 2" xfId="20239" xr:uid="{00000000-0005-0000-0000-00007A3B0000}"/>
    <cellStyle name="Input Cell 2 5 43 2 3" xfId="20240" xr:uid="{00000000-0005-0000-0000-00007B3B0000}"/>
    <cellStyle name="Input Cell 2 5 43 2 4" xfId="20241" xr:uid="{00000000-0005-0000-0000-00007C3B0000}"/>
    <cellStyle name="Input Cell 2 5 43 3" xfId="20242" xr:uid="{00000000-0005-0000-0000-00007D3B0000}"/>
    <cellStyle name="Input Cell 2 5 43 4" xfId="20243" xr:uid="{00000000-0005-0000-0000-00007E3B0000}"/>
    <cellStyle name="Input Cell 2 5 43 5" xfId="20244" xr:uid="{00000000-0005-0000-0000-00007F3B0000}"/>
    <cellStyle name="Input Cell 2 5 44" xfId="2261" xr:uid="{00000000-0005-0000-0000-0000803B0000}"/>
    <cellStyle name="Input Cell 2 5 44 2" xfId="20245" xr:uid="{00000000-0005-0000-0000-0000813B0000}"/>
    <cellStyle name="Input Cell 2 5 44 2 2" xfId="20246" xr:uid="{00000000-0005-0000-0000-0000823B0000}"/>
    <cellStyle name="Input Cell 2 5 44 2 3" xfId="20247" xr:uid="{00000000-0005-0000-0000-0000833B0000}"/>
    <cellStyle name="Input Cell 2 5 44 2 4" xfId="20248" xr:uid="{00000000-0005-0000-0000-0000843B0000}"/>
    <cellStyle name="Input Cell 2 5 44 3" xfId="20249" xr:uid="{00000000-0005-0000-0000-0000853B0000}"/>
    <cellStyle name="Input Cell 2 5 44 4" xfId="20250" xr:uid="{00000000-0005-0000-0000-0000863B0000}"/>
    <cellStyle name="Input Cell 2 5 44 5" xfId="20251" xr:uid="{00000000-0005-0000-0000-0000873B0000}"/>
    <cellStyle name="Input Cell 2 5 45" xfId="20252" xr:uid="{00000000-0005-0000-0000-0000883B0000}"/>
    <cellStyle name="Input Cell 2 5 45 2" xfId="20253" xr:uid="{00000000-0005-0000-0000-0000893B0000}"/>
    <cellStyle name="Input Cell 2 5 45 3" xfId="20254" xr:uid="{00000000-0005-0000-0000-00008A3B0000}"/>
    <cellStyle name="Input Cell 2 5 45 4" xfId="20255" xr:uid="{00000000-0005-0000-0000-00008B3B0000}"/>
    <cellStyle name="Input Cell 2 5 46" xfId="20256" xr:uid="{00000000-0005-0000-0000-00008C3B0000}"/>
    <cellStyle name="Input Cell 2 5 46 2" xfId="20257" xr:uid="{00000000-0005-0000-0000-00008D3B0000}"/>
    <cellStyle name="Input Cell 2 5 46 3" xfId="20258" xr:uid="{00000000-0005-0000-0000-00008E3B0000}"/>
    <cellStyle name="Input Cell 2 5 46 4" xfId="20259" xr:uid="{00000000-0005-0000-0000-00008F3B0000}"/>
    <cellStyle name="Input Cell 2 5 47" xfId="20260" xr:uid="{00000000-0005-0000-0000-0000903B0000}"/>
    <cellStyle name="Input Cell 2 5 48" xfId="20261" xr:uid="{00000000-0005-0000-0000-0000913B0000}"/>
    <cellStyle name="Input Cell 2 5 49" xfId="20262" xr:uid="{00000000-0005-0000-0000-0000923B0000}"/>
    <cellStyle name="Input Cell 2 5 5" xfId="2262" xr:uid="{00000000-0005-0000-0000-0000933B0000}"/>
    <cellStyle name="Input Cell 2 5 5 2" xfId="20263" xr:uid="{00000000-0005-0000-0000-0000943B0000}"/>
    <cellStyle name="Input Cell 2 5 5 2 2" xfId="20264" xr:uid="{00000000-0005-0000-0000-0000953B0000}"/>
    <cellStyle name="Input Cell 2 5 5 2 3" xfId="20265" xr:uid="{00000000-0005-0000-0000-0000963B0000}"/>
    <cellStyle name="Input Cell 2 5 5 2 4" xfId="20266" xr:uid="{00000000-0005-0000-0000-0000973B0000}"/>
    <cellStyle name="Input Cell 2 5 5 3" xfId="20267" xr:uid="{00000000-0005-0000-0000-0000983B0000}"/>
    <cellStyle name="Input Cell 2 5 5 4" xfId="20268" xr:uid="{00000000-0005-0000-0000-0000993B0000}"/>
    <cellStyle name="Input Cell 2 5 5 5" xfId="20269" xr:uid="{00000000-0005-0000-0000-00009A3B0000}"/>
    <cellStyle name="Input Cell 2 5 6" xfId="2263" xr:uid="{00000000-0005-0000-0000-00009B3B0000}"/>
    <cellStyle name="Input Cell 2 5 6 2" xfId="20270" xr:uid="{00000000-0005-0000-0000-00009C3B0000}"/>
    <cellStyle name="Input Cell 2 5 6 2 2" xfId="20271" xr:uid="{00000000-0005-0000-0000-00009D3B0000}"/>
    <cellStyle name="Input Cell 2 5 6 2 3" xfId="20272" xr:uid="{00000000-0005-0000-0000-00009E3B0000}"/>
    <cellStyle name="Input Cell 2 5 6 2 4" xfId="20273" xr:uid="{00000000-0005-0000-0000-00009F3B0000}"/>
    <cellStyle name="Input Cell 2 5 6 3" xfId="20274" xr:uid="{00000000-0005-0000-0000-0000A03B0000}"/>
    <cellStyle name="Input Cell 2 5 6 4" xfId="20275" xr:uid="{00000000-0005-0000-0000-0000A13B0000}"/>
    <cellStyle name="Input Cell 2 5 6 5" xfId="20276" xr:uid="{00000000-0005-0000-0000-0000A23B0000}"/>
    <cellStyle name="Input Cell 2 5 7" xfId="2264" xr:uid="{00000000-0005-0000-0000-0000A33B0000}"/>
    <cellStyle name="Input Cell 2 5 7 2" xfId="20277" xr:uid="{00000000-0005-0000-0000-0000A43B0000}"/>
    <cellStyle name="Input Cell 2 5 7 2 2" xfId="20278" xr:uid="{00000000-0005-0000-0000-0000A53B0000}"/>
    <cellStyle name="Input Cell 2 5 7 2 3" xfId="20279" xr:uid="{00000000-0005-0000-0000-0000A63B0000}"/>
    <cellStyle name="Input Cell 2 5 7 2 4" xfId="20280" xr:uid="{00000000-0005-0000-0000-0000A73B0000}"/>
    <cellStyle name="Input Cell 2 5 7 3" xfId="20281" xr:uid="{00000000-0005-0000-0000-0000A83B0000}"/>
    <cellStyle name="Input Cell 2 5 7 4" xfId="20282" xr:uid="{00000000-0005-0000-0000-0000A93B0000}"/>
    <cellStyle name="Input Cell 2 5 7 5" xfId="20283" xr:uid="{00000000-0005-0000-0000-0000AA3B0000}"/>
    <cellStyle name="Input Cell 2 5 8" xfId="2265" xr:uid="{00000000-0005-0000-0000-0000AB3B0000}"/>
    <cellStyle name="Input Cell 2 5 8 2" xfId="20284" xr:uid="{00000000-0005-0000-0000-0000AC3B0000}"/>
    <cellStyle name="Input Cell 2 5 8 2 2" xfId="20285" xr:uid="{00000000-0005-0000-0000-0000AD3B0000}"/>
    <cellStyle name="Input Cell 2 5 8 2 3" xfId="20286" xr:uid="{00000000-0005-0000-0000-0000AE3B0000}"/>
    <cellStyle name="Input Cell 2 5 8 2 4" xfId="20287" xr:uid="{00000000-0005-0000-0000-0000AF3B0000}"/>
    <cellStyle name="Input Cell 2 5 8 3" xfId="20288" xr:uid="{00000000-0005-0000-0000-0000B03B0000}"/>
    <cellStyle name="Input Cell 2 5 8 4" xfId="20289" xr:uid="{00000000-0005-0000-0000-0000B13B0000}"/>
    <cellStyle name="Input Cell 2 5 8 5" xfId="20290" xr:uid="{00000000-0005-0000-0000-0000B23B0000}"/>
    <cellStyle name="Input Cell 2 5 9" xfId="2266" xr:uid="{00000000-0005-0000-0000-0000B33B0000}"/>
    <cellStyle name="Input Cell 2 5 9 2" xfId="20291" xr:uid="{00000000-0005-0000-0000-0000B43B0000}"/>
    <cellStyle name="Input Cell 2 5 9 2 2" xfId="20292" xr:uid="{00000000-0005-0000-0000-0000B53B0000}"/>
    <cellStyle name="Input Cell 2 5 9 2 3" xfId="20293" xr:uid="{00000000-0005-0000-0000-0000B63B0000}"/>
    <cellStyle name="Input Cell 2 5 9 2 4" xfId="20294" xr:uid="{00000000-0005-0000-0000-0000B73B0000}"/>
    <cellStyle name="Input Cell 2 5 9 3" xfId="20295" xr:uid="{00000000-0005-0000-0000-0000B83B0000}"/>
    <cellStyle name="Input Cell 2 5 9 4" xfId="20296" xr:uid="{00000000-0005-0000-0000-0000B93B0000}"/>
    <cellStyle name="Input Cell 2 5 9 5" xfId="20297" xr:uid="{00000000-0005-0000-0000-0000BA3B0000}"/>
    <cellStyle name="Input Cell 2 6" xfId="2267" xr:uid="{00000000-0005-0000-0000-0000BB3B0000}"/>
    <cellStyle name="Input Cell 2 6 2" xfId="20298" xr:uid="{00000000-0005-0000-0000-0000BC3B0000}"/>
    <cellStyle name="Input Cell 2 6 2 2" xfId="20299" xr:uid="{00000000-0005-0000-0000-0000BD3B0000}"/>
    <cellStyle name="Input Cell 2 6 2 3" xfId="20300" xr:uid="{00000000-0005-0000-0000-0000BE3B0000}"/>
    <cellStyle name="Input Cell 2 6 2 4" xfId="20301" xr:uid="{00000000-0005-0000-0000-0000BF3B0000}"/>
    <cellStyle name="Input Cell 2 6 3" xfId="20302" xr:uid="{00000000-0005-0000-0000-0000C03B0000}"/>
    <cellStyle name="Input Cell 2 6 4" xfId="20303" xr:uid="{00000000-0005-0000-0000-0000C13B0000}"/>
    <cellStyle name="Input Cell 2 6 5" xfId="20304" xr:uid="{00000000-0005-0000-0000-0000C23B0000}"/>
    <cellStyle name="Input Cell 2 7" xfId="2268" xr:uid="{00000000-0005-0000-0000-0000C33B0000}"/>
    <cellStyle name="Input Cell 2 7 2" xfId="20305" xr:uid="{00000000-0005-0000-0000-0000C43B0000}"/>
    <cellStyle name="Input Cell 2 7 2 2" xfId="20306" xr:uid="{00000000-0005-0000-0000-0000C53B0000}"/>
    <cellStyle name="Input Cell 2 7 2 3" xfId="20307" xr:uid="{00000000-0005-0000-0000-0000C63B0000}"/>
    <cellStyle name="Input Cell 2 7 2 4" xfId="20308" xr:uid="{00000000-0005-0000-0000-0000C73B0000}"/>
    <cellStyle name="Input Cell 2 7 3" xfId="20309" xr:uid="{00000000-0005-0000-0000-0000C83B0000}"/>
    <cellStyle name="Input Cell 2 7 4" xfId="20310" xr:uid="{00000000-0005-0000-0000-0000C93B0000}"/>
    <cellStyle name="Input Cell 2 7 5" xfId="20311" xr:uid="{00000000-0005-0000-0000-0000CA3B0000}"/>
    <cellStyle name="Input Cell 2 8" xfId="2269" xr:uid="{00000000-0005-0000-0000-0000CB3B0000}"/>
    <cellStyle name="Input Cell 2 8 2" xfId="20312" xr:uid="{00000000-0005-0000-0000-0000CC3B0000}"/>
    <cellStyle name="Input Cell 2 8 2 2" xfId="20313" xr:uid="{00000000-0005-0000-0000-0000CD3B0000}"/>
    <cellStyle name="Input Cell 2 8 2 3" xfId="20314" xr:uid="{00000000-0005-0000-0000-0000CE3B0000}"/>
    <cellStyle name="Input Cell 2 8 2 4" xfId="20315" xr:uid="{00000000-0005-0000-0000-0000CF3B0000}"/>
    <cellStyle name="Input Cell 2 8 3" xfId="20316" xr:uid="{00000000-0005-0000-0000-0000D03B0000}"/>
    <cellStyle name="Input Cell 2 8 4" xfId="20317" xr:uid="{00000000-0005-0000-0000-0000D13B0000}"/>
    <cellStyle name="Input Cell 2 8 5" xfId="20318" xr:uid="{00000000-0005-0000-0000-0000D23B0000}"/>
    <cellStyle name="Input Cell 2 9" xfId="2270" xr:uid="{00000000-0005-0000-0000-0000D33B0000}"/>
    <cellStyle name="Input Cell 2 9 2" xfId="20319" xr:uid="{00000000-0005-0000-0000-0000D43B0000}"/>
    <cellStyle name="Input Cell 2 9 2 2" xfId="20320" xr:uid="{00000000-0005-0000-0000-0000D53B0000}"/>
    <cellStyle name="Input Cell 2 9 2 3" xfId="20321" xr:uid="{00000000-0005-0000-0000-0000D63B0000}"/>
    <cellStyle name="Input Cell 2 9 2 4" xfId="20322" xr:uid="{00000000-0005-0000-0000-0000D73B0000}"/>
    <cellStyle name="Input Cell 2 9 3" xfId="20323" xr:uid="{00000000-0005-0000-0000-0000D83B0000}"/>
    <cellStyle name="Input Cell 2 9 4" xfId="20324" xr:uid="{00000000-0005-0000-0000-0000D93B0000}"/>
    <cellStyle name="Input Cell 2 9 5" xfId="20325" xr:uid="{00000000-0005-0000-0000-0000DA3B0000}"/>
    <cellStyle name="Input Cell 20" xfId="20326" xr:uid="{00000000-0005-0000-0000-0000DB3B0000}"/>
    <cellStyle name="Input Cell 3" xfId="2271" xr:uid="{00000000-0005-0000-0000-0000DC3B0000}"/>
    <cellStyle name="Input Cell 3 10" xfId="2272" xr:uid="{00000000-0005-0000-0000-0000DD3B0000}"/>
    <cellStyle name="Input Cell 3 10 2" xfId="20327" xr:uid="{00000000-0005-0000-0000-0000DE3B0000}"/>
    <cellStyle name="Input Cell 3 10 2 2" xfId="20328" xr:uid="{00000000-0005-0000-0000-0000DF3B0000}"/>
    <cellStyle name="Input Cell 3 10 2 3" xfId="20329" xr:uid="{00000000-0005-0000-0000-0000E03B0000}"/>
    <cellStyle name="Input Cell 3 10 2 4" xfId="20330" xr:uid="{00000000-0005-0000-0000-0000E13B0000}"/>
    <cellStyle name="Input Cell 3 10 3" xfId="20331" xr:uid="{00000000-0005-0000-0000-0000E23B0000}"/>
    <cellStyle name="Input Cell 3 10 4" xfId="20332" xr:uid="{00000000-0005-0000-0000-0000E33B0000}"/>
    <cellStyle name="Input Cell 3 10 5" xfId="20333" xr:uid="{00000000-0005-0000-0000-0000E43B0000}"/>
    <cellStyle name="Input Cell 3 11" xfId="2273" xr:uid="{00000000-0005-0000-0000-0000E53B0000}"/>
    <cellStyle name="Input Cell 3 11 2" xfId="20334" xr:uid="{00000000-0005-0000-0000-0000E63B0000}"/>
    <cellStyle name="Input Cell 3 11 2 2" xfId="20335" xr:uid="{00000000-0005-0000-0000-0000E73B0000}"/>
    <cellStyle name="Input Cell 3 11 2 3" xfId="20336" xr:uid="{00000000-0005-0000-0000-0000E83B0000}"/>
    <cellStyle name="Input Cell 3 11 2 4" xfId="20337" xr:uid="{00000000-0005-0000-0000-0000E93B0000}"/>
    <cellStyle name="Input Cell 3 11 3" xfId="20338" xr:uid="{00000000-0005-0000-0000-0000EA3B0000}"/>
    <cellStyle name="Input Cell 3 11 4" xfId="20339" xr:uid="{00000000-0005-0000-0000-0000EB3B0000}"/>
    <cellStyle name="Input Cell 3 11 5" xfId="20340" xr:uid="{00000000-0005-0000-0000-0000EC3B0000}"/>
    <cellStyle name="Input Cell 3 12" xfId="2274" xr:uid="{00000000-0005-0000-0000-0000ED3B0000}"/>
    <cellStyle name="Input Cell 3 12 2" xfId="20341" xr:uid="{00000000-0005-0000-0000-0000EE3B0000}"/>
    <cellStyle name="Input Cell 3 12 2 2" xfId="20342" xr:uid="{00000000-0005-0000-0000-0000EF3B0000}"/>
    <cellStyle name="Input Cell 3 12 2 3" xfId="20343" xr:uid="{00000000-0005-0000-0000-0000F03B0000}"/>
    <cellStyle name="Input Cell 3 12 2 4" xfId="20344" xr:uid="{00000000-0005-0000-0000-0000F13B0000}"/>
    <cellStyle name="Input Cell 3 12 3" xfId="20345" xr:uid="{00000000-0005-0000-0000-0000F23B0000}"/>
    <cellStyle name="Input Cell 3 12 4" xfId="20346" xr:uid="{00000000-0005-0000-0000-0000F33B0000}"/>
    <cellStyle name="Input Cell 3 12 5" xfId="20347" xr:uid="{00000000-0005-0000-0000-0000F43B0000}"/>
    <cellStyle name="Input Cell 3 13" xfId="2275" xr:uid="{00000000-0005-0000-0000-0000F53B0000}"/>
    <cellStyle name="Input Cell 3 13 2" xfId="20348" xr:uid="{00000000-0005-0000-0000-0000F63B0000}"/>
    <cellStyle name="Input Cell 3 13 2 2" xfId="20349" xr:uid="{00000000-0005-0000-0000-0000F73B0000}"/>
    <cellStyle name="Input Cell 3 13 2 3" xfId="20350" xr:uid="{00000000-0005-0000-0000-0000F83B0000}"/>
    <cellStyle name="Input Cell 3 13 2 4" xfId="20351" xr:uid="{00000000-0005-0000-0000-0000F93B0000}"/>
    <cellStyle name="Input Cell 3 13 3" xfId="20352" xr:uid="{00000000-0005-0000-0000-0000FA3B0000}"/>
    <cellStyle name="Input Cell 3 13 4" xfId="20353" xr:uid="{00000000-0005-0000-0000-0000FB3B0000}"/>
    <cellStyle name="Input Cell 3 13 5" xfId="20354" xr:uid="{00000000-0005-0000-0000-0000FC3B0000}"/>
    <cellStyle name="Input Cell 3 14" xfId="2276" xr:uid="{00000000-0005-0000-0000-0000FD3B0000}"/>
    <cellStyle name="Input Cell 3 14 2" xfId="20355" xr:uid="{00000000-0005-0000-0000-0000FE3B0000}"/>
    <cellStyle name="Input Cell 3 14 2 2" xfId="20356" xr:uid="{00000000-0005-0000-0000-0000FF3B0000}"/>
    <cellStyle name="Input Cell 3 14 2 3" xfId="20357" xr:uid="{00000000-0005-0000-0000-0000003C0000}"/>
    <cellStyle name="Input Cell 3 14 2 4" xfId="20358" xr:uid="{00000000-0005-0000-0000-0000013C0000}"/>
    <cellStyle name="Input Cell 3 14 3" xfId="20359" xr:uid="{00000000-0005-0000-0000-0000023C0000}"/>
    <cellStyle name="Input Cell 3 14 4" xfId="20360" xr:uid="{00000000-0005-0000-0000-0000033C0000}"/>
    <cellStyle name="Input Cell 3 14 5" xfId="20361" xr:uid="{00000000-0005-0000-0000-0000043C0000}"/>
    <cellStyle name="Input Cell 3 15" xfId="2277" xr:uid="{00000000-0005-0000-0000-0000053C0000}"/>
    <cellStyle name="Input Cell 3 15 2" xfId="20362" xr:uid="{00000000-0005-0000-0000-0000063C0000}"/>
    <cellStyle name="Input Cell 3 15 2 2" xfId="20363" xr:uid="{00000000-0005-0000-0000-0000073C0000}"/>
    <cellStyle name="Input Cell 3 15 2 3" xfId="20364" xr:uid="{00000000-0005-0000-0000-0000083C0000}"/>
    <cellStyle name="Input Cell 3 15 2 4" xfId="20365" xr:uid="{00000000-0005-0000-0000-0000093C0000}"/>
    <cellStyle name="Input Cell 3 15 3" xfId="20366" xr:uid="{00000000-0005-0000-0000-00000A3C0000}"/>
    <cellStyle name="Input Cell 3 15 4" xfId="20367" xr:uid="{00000000-0005-0000-0000-00000B3C0000}"/>
    <cellStyle name="Input Cell 3 15 5" xfId="20368" xr:uid="{00000000-0005-0000-0000-00000C3C0000}"/>
    <cellStyle name="Input Cell 3 16" xfId="2278" xr:uid="{00000000-0005-0000-0000-00000D3C0000}"/>
    <cellStyle name="Input Cell 3 16 2" xfId="20369" xr:uid="{00000000-0005-0000-0000-00000E3C0000}"/>
    <cellStyle name="Input Cell 3 16 2 2" xfId="20370" xr:uid="{00000000-0005-0000-0000-00000F3C0000}"/>
    <cellStyle name="Input Cell 3 16 2 3" xfId="20371" xr:uid="{00000000-0005-0000-0000-0000103C0000}"/>
    <cellStyle name="Input Cell 3 16 2 4" xfId="20372" xr:uid="{00000000-0005-0000-0000-0000113C0000}"/>
    <cellStyle name="Input Cell 3 16 3" xfId="20373" xr:uid="{00000000-0005-0000-0000-0000123C0000}"/>
    <cellStyle name="Input Cell 3 16 4" xfId="20374" xr:uid="{00000000-0005-0000-0000-0000133C0000}"/>
    <cellStyle name="Input Cell 3 16 5" xfId="20375" xr:uid="{00000000-0005-0000-0000-0000143C0000}"/>
    <cellStyle name="Input Cell 3 17" xfId="20376" xr:uid="{00000000-0005-0000-0000-0000153C0000}"/>
    <cellStyle name="Input Cell 3 2" xfId="2279" xr:uid="{00000000-0005-0000-0000-0000163C0000}"/>
    <cellStyle name="Input Cell 3 2 10" xfId="2280" xr:uid="{00000000-0005-0000-0000-0000173C0000}"/>
    <cellStyle name="Input Cell 3 2 10 2" xfId="20377" xr:uid="{00000000-0005-0000-0000-0000183C0000}"/>
    <cellStyle name="Input Cell 3 2 10 2 2" xfId="20378" xr:uid="{00000000-0005-0000-0000-0000193C0000}"/>
    <cellStyle name="Input Cell 3 2 10 2 3" xfId="20379" xr:uid="{00000000-0005-0000-0000-00001A3C0000}"/>
    <cellStyle name="Input Cell 3 2 10 2 4" xfId="20380" xr:uid="{00000000-0005-0000-0000-00001B3C0000}"/>
    <cellStyle name="Input Cell 3 2 10 3" xfId="20381" xr:uid="{00000000-0005-0000-0000-00001C3C0000}"/>
    <cellStyle name="Input Cell 3 2 10 4" xfId="20382" xr:uid="{00000000-0005-0000-0000-00001D3C0000}"/>
    <cellStyle name="Input Cell 3 2 10 5" xfId="20383" xr:uid="{00000000-0005-0000-0000-00001E3C0000}"/>
    <cellStyle name="Input Cell 3 2 11" xfId="2281" xr:uid="{00000000-0005-0000-0000-00001F3C0000}"/>
    <cellStyle name="Input Cell 3 2 11 2" xfId="20384" xr:uid="{00000000-0005-0000-0000-0000203C0000}"/>
    <cellStyle name="Input Cell 3 2 11 2 2" xfId="20385" xr:uid="{00000000-0005-0000-0000-0000213C0000}"/>
    <cellStyle name="Input Cell 3 2 11 2 3" xfId="20386" xr:uid="{00000000-0005-0000-0000-0000223C0000}"/>
    <cellStyle name="Input Cell 3 2 11 2 4" xfId="20387" xr:uid="{00000000-0005-0000-0000-0000233C0000}"/>
    <cellStyle name="Input Cell 3 2 11 3" xfId="20388" xr:uid="{00000000-0005-0000-0000-0000243C0000}"/>
    <cellStyle name="Input Cell 3 2 11 4" xfId="20389" xr:uid="{00000000-0005-0000-0000-0000253C0000}"/>
    <cellStyle name="Input Cell 3 2 11 5" xfId="20390" xr:uid="{00000000-0005-0000-0000-0000263C0000}"/>
    <cellStyle name="Input Cell 3 2 12" xfId="2282" xr:uid="{00000000-0005-0000-0000-0000273C0000}"/>
    <cellStyle name="Input Cell 3 2 12 2" xfId="20391" xr:uid="{00000000-0005-0000-0000-0000283C0000}"/>
    <cellStyle name="Input Cell 3 2 12 2 2" xfId="20392" xr:uid="{00000000-0005-0000-0000-0000293C0000}"/>
    <cellStyle name="Input Cell 3 2 12 2 3" xfId="20393" xr:uid="{00000000-0005-0000-0000-00002A3C0000}"/>
    <cellStyle name="Input Cell 3 2 12 2 4" xfId="20394" xr:uid="{00000000-0005-0000-0000-00002B3C0000}"/>
    <cellStyle name="Input Cell 3 2 12 3" xfId="20395" xr:uid="{00000000-0005-0000-0000-00002C3C0000}"/>
    <cellStyle name="Input Cell 3 2 12 4" xfId="20396" xr:uid="{00000000-0005-0000-0000-00002D3C0000}"/>
    <cellStyle name="Input Cell 3 2 12 5" xfId="20397" xr:uid="{00000000-0005-0000-0000-00002E3C0000}"/>
    <cellStyle name="Input Cell 3 2 13" xfId="2283" xr:uid="{00000000-0005-0000-0000-00002F3C0000}"/>
    <cellStyle name="Input Cell 3 2 13 2" xfId="20398" xr:uid="{00000000-0005-0000-0000-0000303C0000}"/>
    <cellStyle name="Input Cell 3 2 13 2 2" xfId="20399" xr:uid="{00000000-0005-0000-0000-0000313C0000}"/>
    <cellStyle name="Input Cell 3 2 13 2 3" xfId="20400" xr:uid="{00000000-0005-0000-0000-0000323C0000}"/>
    <cellStyle name="Input Cell 3 2 13 2 4" xfId="20401" xr:uid="{00000000-0005-0000-0000-0000333C0000}"/>
    <cellStyle name="Input Cell 3 2 13 3" xfId="20402" xr:uid="{00000000-0005-0000-0000-0000343C0000}"/>
    <cellStyle name="Input Cell 3 2 13 4" xfId="20403" xr:uid="{00000000-0005-0000-0000-0000353C0000}"/>
    <cellStyle name="Input Cell 3 2 13 5" xfId="20404" xr:uid="{00000000-0005-0000-0000-0000363C0000}"/>
    <cellStyle name="Input Cell 3 2 14" xfId="2284" xr:uid="{00000000-0005-0000-0000-0000373C0000}"/>
    <cellStyle name="Input Cell 3 2 14 2" xfId="20405" xr:uid="{00000000-0005-0000-0000-0000383C0000}"/>
    <cellStyle name="Input Cell 3 2 14 2 2" xfId="20406" xr:uid="{00000000-0005-0000-0000-0000393C0000}"/>
    <cellStyle name="Input Cell 3 2 14 2 3" xfId="20407" xr:uid="{00000000-0005-0000-0000-00003A3C0000}"/>
    <cellStyle name="Input Cell 3 2 14 2 4" xfId="20408" xr:uid="{00000000-0005-0000-0000-00003B3C0000}"/>
    <cellStyle name="Input Cell 3 2 14 3" xfId="20409" xr:uid="{00000000-0005-0000-0000-00003C3C0000}"/>
    <cellStyle name="Input Cell 3 2 14 4" xfId="20410" xr:uid="{00000000-0005-0000-0000-00003D3C0000}"/>
    <cellStyle name="Input Cell 3 2 14 5" xfId="20411" xr:uid="{00000000-0005-0000-0000-00003E3C0000}"/>
    <cellStyle name="Input Cell 3 2 15" xfId="2285" xr:uid="{00000000-0005-0000-0000-00003F3C0000}"/>
    <cellStyle name="Input Cell 3 2 15 2" xfId="20412" xr:uid="{00000000-0005-0000-0000-0000403C0000}"/>
    <cellStyle name="Input Cell 3 2 15 2 2" xfId="20413" xr:uid="{00000000-0005-0000-0000-0000413C0000}"/>
    <cellStyle name="Input Cell 3 2 15 2 3" xfId="20414" xr:uid="{00000000-0005-0000-0000-0000423C0000}"/>
    <cellStyle name="Input Cell 3 2 15 2 4" xfId="20415" xr:uid="{00000000-0005-0000-0000-0000433C0000}"/>
    <cellStyle name="Input Cell 3 2 15 3" xfId="20416" xr:uid="{00000000-0005-0000-0000-0000443C0000}"/>
    <cellStyle name="Input Cell 3 2 15 4" xfId="20417" xr:uid="{00000000-0005-0000-0000-0000453C0000}"/>
    <cellStyle name="Input Cell 3 2 15 5" xfId="20418" xr:uid="{00000000-0005-0000-0000-0000463C0000}"/>
    <cellStyle name="Input Cell 3 2 16" xfId="2286" xr:uid="{00000000-0005-0000-0000-0000473C0000}"/>
    <cellStyle name="Input Cell 3 2 16 2" xfId="20419" xr:uid="{00000000-0005-0000-0000-0000483C0000}"/>
    <cellStyle name="Input Cell 3 2 16 2 2" xfId="20420" xr:uid="{00000000-0005-0000-0000-0000493C0000}"/>
    <cellStyle name="Input Cell 3 2 16 2 3" xfId="20421" xr:uid="{00000000-0005-0000-0000-00004A3C0000}"/>
    <cellStyle name="Input Cell 3 2 16 2 4" xfId="20422" xr:uid="{00000000-0005-0000-0000-00004B3C0000}"/>
    <cellStyle name="Input Cell 3 2 16 3" xfId="20423" xr:uid="{00000000-0005-0000-0000-00004C3C0000}"/>
    <cellStyle name="Input Cell 3 2 16 4" xfId="20424" xr:uid="{00000000-0005-0000-0000-00004D3C0000}"/>
    <cellStyle name="Input Cell 3 2 16 5" xfId="20425" xr:uid="{00000000-0005-0000-0000-00004E3C0000}"/>
    <cellStyle name="Input Cell 3 2 17" xfId="2287" xr:uid="{00000000-0005-0000-0000-00004F3C0000}"/>
    <cellStyle name="Input Cell 3 2 17 2" xfId="20426" xr:uid="{00000000-0005-0000-0000-0000503C0000}"/>
    <cellStyle name="Input Cell 3 2 17 2 2" xfId="20427" xr:uid="{00000000-0005-0000-0000-0000513C0000}"/>
    <cellStyle name="Input Cell 3 2 17 2 3" xfId="20428" xr:uid="{00000000-0005-0000-0000-0000523C0000}"/>
    <cellStyle name="Input Cell 3 2 17 2 4" xfId="20429" xr:uid="{00000000-0005-0000-0000-0000533C0000}"/>
    <cellStyle name="Input Cell 3 2 17 3" xfId="20430" xr:uid="{00000000-0005-0000-0000-0000543C0000}"/>
    <cellStyle name="Input Cell 3 2 17 4" xfId="20431" xr:uid="{00000000-0005-0000-0000-0000553C0000}"/>
    <cellStyle name="Input Cell 3 2 17 5" xfId="20432" xr:uid="{00000000-0005-0000-0000-0000563C0000}"/>
    <cellStyle name="Input Cell 3 2 18" xfId="2288" xr:uid="{00000000-0005-0000-0000-0000573C0000}"/>
    <cellStyle name="Input Cell 3 2 18 2" xfId="20433" xr:uid="{00000000-0005-0000-0000-0000583C0000}"/>
    <cellStyle name="Input Cell 3 2 18 2 2" xfId="20434" xr:uid="{00000000-0005-0000-0000-0000593C0000}"/>
    <cellStyle name="Input Cell 3 2 18 2 3" xfId="20435" xr:uid="{00000000-0005-0000-0000-00005A3C0000}"/>
    <cellStyle name="Input Cell 3 2 18 2 4" xfId="20436" xr:uid="{00000000-0005-0000-0000-00005B3C0000}"/>
    <cellStyle name="Input Cell 3 2 18 3" xfId="20437" xr:uid="{00000000-0005-0000-0000-00005C3C0000}"/>
    <cellStyle name="Input Cell 3 2 18 4" xfId="20438" xr:uid="{00000000-0005-0000-0000-00005D3C0000}"/>
    <cellStyle name="Input Cell 3 2 18 5" xfId="20439" xr:uid="{00000000-0005-0000-0000-00005E3C0000}"/>
    <cellStyle name="Input Cell 3 2 19" xfId="2289" xr:uid="{00000000-0005-0000-0000-00005F3C0000}"/>
    <cellStyle name="Input Cell 3 2 19 2" xfId="20440" xr:uid="{00000000-0005-0000-0000-0000603C0000}"/>
    <cellStyle name="Input Cell 3 2 19 2 2" xfId="20441" xr:uid="{00000000-0005-0000-0000-0000613C0000}"/>
    <cellStyle name="Input Cell 3 2 19 2 3" xfId="20442" xr:uid="{00000000-0005-0000-0000-0000623C0000}"/>
    <cellStyle name="Input Cell 3 2 19 2 4" xfId="20443" xr:uid="{00000000-0005-0000-0000-0000633C0000}"/>
    <cellStyle name="Input Cell 3 2 19 3" xfId="20444" xr:uid="{00000000-0005-0000-0000-0000643C0000}"/>
    <cellStyle name="Input Cell 3 2 19 4" xfId="20445" xr:uid="{00000000-0005-0000-0000-0000653C0000}"/>
    <cellStyle name="Input Cell 3 2 19 5" xfId="20446" xr:uid="{00000000-0005-0000-0000-0000663C0000}"/>
    <cellStyle name="Input Cell 3 2 2" xfId="2290" xr:uid="{00000000-0005-0000-0000-0000673C0000}"/>
    <cellStyle name="Input Cell 3 2 2 10" xfId="2291" xr:uid="{00000000-0005-0000-0000-0000683C0000}"/>
    <cellStyle name="Input Cell 3 2 2 10 2" xfId="20447" xr:uid="{00000000-0005-0000-0000-0000693C0000}"/>
    <cellStyle name="Input Cell 3 2 2 10 2 2" xfId="20448" xr:uid="{00000000-0005-0000-0000-00006A3C0000}"/>
    <cellStyle name="Input Cell 3 2 2 10 2 3" xfId="20449" xr:uid="{00000000-0005-0000-0000-00006B3C0000}"/>
    <cellStyle name="Input Cell 3 2 2 10 2 4" xfId="20450" xr:uid="{00000000-0005-0000-0000-00006C3C0000}"/>
    <cellStyle name="Input Cell 3 2 2 10 3" xfId="20451" xr:uid="{00000000-0005-0000-0000-00006D3C0000}"/>
    <cellStyle name="Input Cell 3 2 2 10 4" xfId="20452" xr:uid="{00000000-0005-0000-0000-00006E3C0000}"/>
    <cellStyle name="Input Cell 3 2 2 10 5" xfId="20453" xr:uid="{00000000-0005-0000-0000-00006F3C0000}"/>
    <cellStyle name="Input Cell 3 2 2 11" xfId="2292" xr:uid="{00000000-0005-0000-0000-0000703C0000}"/>
    <cellStyle name="Input Cell 3 2 2 11 2" xfId="20454" xr:uid="{00000000-0005-0000-0000-0000713C0000}"/>
    <cellStyle name="Input Cell 3 2 2 11 2 2" xfId="20455" xr:uid="{00000000-0005-0000-0000-0000723C0000}"/>
    <cellStyle name="Input Cell 3 2 2 11 2 3" xfId="20456" xr:uid="{00000000-0005-0000-0000-0000733C0000}"/>
    <cellStyle name="Input Cell 3 2 2 11 2 4" xfId="20457" xr:uid="{00000000-0005-0000-0000-0000743C0000}"/>
    <cellStyle name="Input Cell 3 2 2 11 3" xfId="20458" xr:uid="{00000000-0005-0000-0000-0000753C0000}"/>
    <cellStyle name="Input Cell 3 2 2 11 4" xfId="20459" xr:uid="{00000000-0005-0000-0000-0000763C0000}"/>
    <cellStyle name="Input Cell 3 2 2 11 5" xfId="20460" xr:uid="{00000000-0005-0000-0000-0000773C0000}"/>
    <cellStyle name="Input Cell 3 2 2 12" xfId="2293" xr:uid="{00000000-0005-0000-0000-0000783C0000}"/>
    <cellStyle name="Input Cell 3 2 2 12 2" xfId="20461" xr:uid="{00000000-0005-0000-0000-0000793C0000}"/>
    <cellStyle name="Input Cell 3 2 2 12 2 2" xfId="20462" xr:uid="{00000000-0005-0000-0000-00007A3C0000}"/>
    <cellStyle name="Input Cell 3 2 2 12 2 3" xfId="20463" xr:uid="{00000000-0005-0000-0000-00007B3C0000}"/>
    <cellStyle name="Input Cell 3 2 2 12 2 4" xfId="20464" xr:uid="{00000000-0005-0000-0000-00007C3C0000}"/>
    <cellStyle name="Input Cell 3 2 2 12 3" xfId="20465" xr:uid="{00000000-0005-0000-0000-00007D3C0000}"/>
    <cellStyle name="Input Cell 3 2 2 12 4" xfId="20466" xr:uid="{00000000-0005-0000-0000-00007E3C0000}"/>
    <cellStyle name="Input Cell 3 2 2 12 5" xfId="20467" xr:uid="{00000000-0005-0000-0000-00007F3C0000}"/>
    <cellStyle name="Input Cell 3 2 2 13" xfId="2294" xr:uid="{00000000-0005-0000-0000-0000803C0000}"/>
    <cellStyle name="Input Cell 3 2 2 13 2" xfId="20468" xr:uid="{00000000-0005-0000-0000-0000813C0000}"/>
    <cellStyle name="Input Cell 3 2 2 13 2 2" xfId="20469" xr:uid="{00000000-0005-0000-0000-0000823C0000}"/>
    <cellStyle name="Input Cell 3 2 2 13 2 3" xfId="20470" xr:uid="{00000000-0005-0000-0000-0000833C0000}"/>
    <cellStyle name="Input Cell 3 2 2 13 2 4" xfId="20471" xr:uid="{00000000-0005-0000-0000-0000843C0000}"/>
    <cellStyle name="Input Cell 3 2 2 13 3" xfId="20472" xr:uid="{00000000-0005-0000-0000-0000853C0000}"/>
    <cellStyle name="Input Cell 3 2 2 13 4" xfId="20473" xr:uid="{00000000-0005-0000-0000-0000863C0000}"/>
    <cellStyle name="Input Cell 3 2 2 13 5" xfId="20474" xr:uid="{00000000-0005-0000-0000-0000873C0000}"/>
    <cellStyle name="Input Cell 3 2 2 14" xfId="2295" xr:uid="{00000000-0005-0000-0000-0000883C0000}"/>
    <cellStyle name="Input Cell 3 2 2 14 2" xfId="20475" xr:uid="{00000000-0005-0000-0000-0000893C0000}"/>
    <cellStyle name="Input Cell 3 2 2 14 2 2" xfId="20476" xr:uid="{00000000-0005-0000-0000-00008A3C0000}"/>
    <cellStyle name="Input Cell 3 2 2 14 2 3" xfId="20477" xr:uid="{00000000-0005-0000-0000-00008B3C0000}"/>
    <cellStyle name="Input Cell 3 2 2 14 2 4" xfId="20478" xr:uid="{00000000-0005-0000-0000-00008C3C0000}"/>
    <cellStyle name="Input Cell 3 2 2 14 3" xfId="20479" xr:uid="{00000000-0005-0000-0000-00008D3C0000}"/>
    <cellStyle name="Input Cell 3 2 2 14 4" xfId="20480" xr:uid="{00000000-0005-0000-0000-00008E3C0000}"/>
    <cellStyle name="Input Cell 3 2 2 14 5" xfId="20481" xr:uid="{00000000-0005-0000-0000-00008F3C0000}"/>
    <cellStyle name="Input Cell 3 2 2 15" xfId="2296" xr:uid="{00000000-0005-0000-0000-0000903C0000}"/>
    <cellStyle name="Input Cell 3 2 2 15 2" xfId="20482" xr:uid="{00000000-0005-0000-0000-0000913C0000}"/>
    <cellStyle name="Input Cell 3 2 2 15 2 2" xfId="20483" xr:uid="{00000000-0005-0000-0000-0000923C0000}"/>
    <cellStyle name="Input Cell 3 2 2 15 2 3" xfId="20484" xr:uid="{00000000-0005-0000-0000-0000933C0000}"/>
    <cellStyle name="Input Cell 3 2 2 15 2 4" xfId="20485" xr:uid="{00000000-0005-0000-0000-0000943C0000}"/>
    <cellStyle name="Input Cell 3 2 2 15 3" xfId="20486" xr:uid="{00000000-0005-0000-0000-0000953C0000}"/>
    <cellStyle name="Input Cell 3 2 2 15 4" xfId="20487" xr:uid="{00000000-0005-0000-0000-0000963C0000}"/>
    <cellStyle name="Input Cell 3 2 2 15 5" xfId="20488" xr:uid="{00000000-0005-0000-0000-0000973C0000}"/>
    <cellStyle name="Input Cell 3 2 2 16" xfId="2297" xr:uid="{00000000-0005-0000-0000-0000983C0000}"/>
    <cellStyle name="Input Cell 3 2 2 16 2" xfId="20489" xr:uid="{00000000-0005-0000-0000-0000993C0000}"/>
    <cellStyle name="Input Cell 3 2 2 16 2 2" xfId="20490" xr:uid="{00000000-0005-0000-0000-00009A3C0000}"/>
    <cellStyle name="Input Cell 3 2 2 16 2 3" xfId="20491" xr:uid="{00000000-0005-0000-0000-00009B3C0000}"/>
    <cellStyle name="Input Cell 3 2 2 16 2 4" xfId="20492" xr:uid="{00000000-0005-0000-0000-00009C3C0000}"/>
    <cellStyle name="Input Cell 3 2 2 16 3" xfId="20493" xr:uid="{00000000-0005-0000-0000-00009D3C0000}"/>
    <cellStyle name="Input Cell 3 2 2 16 4" xfId="20494" xr:uid="{00000000-0005-0000-0000-00009E3C0000}"/>
    <cellStyle name="Input Cell 3 2 2 16 5" xfId="20495" xr:uid="{00000000-0005-0000-0000-00009F3C0000}"/>
    <cellStyle name="Input Cell 3 2 2 17" xfId="2298" xr:uid="{00000000-0005-0000-0000-0000A03C0000}"/>
    <cellStyle name="Input Cell 3 2 2 17 2" xfId="20496" xr:uid="{00000000-0005-0000-0000-0000A13C0000}"/>
    <cellStyle name="Input Cell 3 2 2 17 2 2" xfId="20497" xr:uid="{00000000-0005-0000-0000-0000A23C0000}"/>
    <cellStyle name="Input Cell 3 2 2 17 2 3" xfId="20498" xr:uid="{00000000-0005-0000-0000-0000A33C0000}"/>
    <cellStyle name="Input Cell 3 2 2 17 2 4" xfId="20499" xr:uid="{00000000-0005-0000-0000-0000A43C0000}"/>
    <cellStyle name="Input Cell 3 2 2 17 3" xfId="20500" xr:uid="{00000000-0005-0000-0000-0000A53C0000}"/>
    <cellStyle name="Input Cell 3 2 2 17 4" xfId="20501" xr:uid="{00000000-0005-0000-0000-0000A63C0000}"/>
    <cellStyle name="Input Cell 3 2 2 17 5" xfId="20502" xr:uid="{00000000-0005-0000-0000-0000A73C0000}"/>
    <cellStyle name="Input Cell 3 2 2 18" xfId="2299" xr:uid="{00000000-0005-0000-0000-0000A83C0000}"/>
    <cellStyle name="Input Cell 3 2 2 18 2" xfId="20503" xr:uid="{00000000-0005-0000-0000-0000A93C0000}"/>
    <cellStyle name="Input Cell 3 2 2 18 2 2" xfId="20504" xr:uid="{00000000-0005-0000-0000-0000AA3C0000}"/>
    <cellStyle name="Input Cell 3 2 2 18 2 3" xfId="20505" xr:uid="{00000000-0005-0000-0000-0000AB3C0000}"/>
    <cellStyle name="Input Cell 3 2 2 18 2 4" xfId="20506" xr:uid="{00000000-0005-0000-0000-0000AC3C0000}"/>
    <cellStyle name="Input Cell 3 2 2 18 3" xfId="20507" xr:uid="{00000000-0005-0000-0000-0000AD3C0000}"/>
    <cellStyle name="Input Cell 3 2 2 18 4" xfId="20508" xr:uid="{00000000-0005-0000-0000-0000AE3C0000}"/>
    <cellStyle name="Input Cell 3 2 2 18 5" xfId="20509" xr:uid="{00000000-0005-0000-0000-0000AF3C0000}"/>
    <cellStyle name="Input Cell 3 2 2 19" xfId="2300" xr:uid="{00000000-0005-0000-0000-0000B03C0000}"/>
    <cellStyle name="Input Cell 3 2 2 19 2" xfId="20510" xr:uid="{00000000-0005-0000-0000-0000B13C0000}"/>
    <cellStyle name="Input Cell 3 2 2 19 2 2" xfId="20511" xr:uid="{00000000-0005-0000-0000-0000B23C0000}"/>
    <cellStyle name="Input Cell 3 2 2 19 2 3" xfId="20512" xr:uid="{00000000-0005-0000-0000-0000B33C0000}"/>
    <cellStyle name="Input Cell 3 2 2 19 2 4" xfId="20513" xr:uid="{00000000-0005-0000-0000-0000B43C0000}"/>
    <cellStyle name="Input Cell 3 2 2 19 3" xfId="20514" xr:uid="{00000000-0005-0000-0000-0000B53C0000}"/>
    <cellStyle name="Input Cell 3 2 2 19 4" xfId="20515" xr:uid="{00000000-0005-0000-0000-0000B63C0000}"/>
    <cellStyle name="Input Cell 3 2 2 19 5" xfId="20516" xr:uid="{00000000-0005-0000-0000-0000B73C0000}"/>
    <cellStyle name="Input Cell 3 2 2 2" xfId="2301" xr:uid="{00000000-0005-0000-0000-0000B83C0000}"/>
    <cellStyle name="Input Cell 3 2 2 2 2" xfId="20517" xr:uid="{00000000-0005-0000-0000-0000B93C0000}"/>
    <cellStyle name="Input Cell 3 2 2 2 2 2" xfId="20518" xr:uid="{00000000-0005-0000-0000-0000BA3C0000}"/>
    <cellStyle name="Input Cell 3 2 2 2 2 3" xfId="20519" xr:uid="{00000000-0005-0000-0000-0000BB3C0000}"/>
    <cellStyle name="Input Cell 3 2 2 2 2 4" xfId="20520" xr:uid="{00000000-0005-0000-0000-0000BC3C0000}"/>
    <cellStyle name="Input Cell 3 2 2 2 3" xfId="20521" xr:uid="{00000000-0005-0000-0000-0000BD3C0000}"/>
    <cellStyle name="Input Cell 3 2 2 2 4" xfId="20522" xr:uid="{00000000-0005-0000-0000-0000BE3C0000}"/>
    <cellStyle name="Input Cell 3 2 2 2 5" xfId="20523" xr:uid="{00000000-0005-0000-0000-0000BF3C0000}"/>
    <cellStyle name="Input Cell 3 2 2 20" xfId="2302" xr:uid="{00000000-0005-0000-0000-0000C03C0000}"/>
    <cellStyle name="Input Cell 3 2 2 20 2" xfId="20524" xr:uid="{00000000-0005-0000-0000-0000C13C0000}"/>
    <cellStyle name="Input Cell 3 2 2 20 2 2" xfId="20525" xr:uid="{00000000-0005-0000-0000-0000C23C0000}"/>
    <cellStyle name="Input Cell 3 2 2 20 2 3" xfId="20526" xr:uid="{00000000-0005-0000-0000-0000C33C0000}"/>
    <cellStyle name="Input Cell 3 2 2 20 2 4" xfId="20527" xr:uid="{00000000-0005-0000-0000-0000C43C0000}"/>
    <cellStyle name="Input Cell 3 2 2 20 3" xfId="20528" xr:uid="{00000000-0005-0000-0000-0000C53C0000}"/>
    <cellStyle name="Input Cell 3 2 2 20 4" xfId="20529" xr:uid="{00000000-0005-0000-0000-0000C63C0000}"/>
    <cellStyle name="Input Cell 3 2 2 20 5" xfId="20530" xr:uid="{00000000-0005-0000-0000-0000C73C0000}"/>
    <cellStyle name="Input Cell 3 2 2 21" xfId="2303" xr:uid="{00000000-0005-0000-0000-0000C83C0000}"/>
    <cellStyle name="Input Cell 3 2 2 21 2" xfId="20531" xr:uid="{00000000-0005-0000-0000-0000C93C0000}"/>
    <cellStyle name="Input Cell 3 2 2 21 2 2" xfId="20532" xr:uid="{00000000-0005-0000-0000-0000CA3C0000}"/>
    <cellStyle name="Input Cell 3 2 2 21 2 3" xfId="20533" xr:uid="{00000000-0005-0000-0000-0000CB3C0000}"/>
    <cellStyle name="Input Cell 3 2 2 21 2 4" xfId="20534" xr:uid="{00000000-0005-0000-0000-0000CC3C0000}"/>
    <cellStyle name="Input Cell 3 2 2 21 3" xfId="20535" xr:uid="{00000000-0005-0000-0000-0000CD3C0000}"/>
    <cellStyle name="Input Cell 3 2 2 21 4" xfId="20536" xr:uid="{00000000-0005-0000-0000-0000CE3C0000}"/>
    <cellStyle name="Input Cell 3 2 2 21 5" xfId="20537" xr:uid="{00000000-0005-0000-0000-0000CF3C0000}"/>
    <cellStyle name="Input Cell 3 2 2 22" xfId="2304" xr:uid="{00000000-0005-0000-0000-0000D03C0000}"/>
    <cellStyle name="Input Cell 3 2 2 22 2" xfId="20538" xr:uid="{00000000-0005-0000-0000-0000D13C0000}"/>
    <cellStyle name="Input Cell 3 2 2 22 2 2" xfId="20539" xr:uid="{00000000-0005-0000-0000-0000D23C0000}"/>
    <cellStyle name="Input Cell 3 2 2 22 2 3" xfId="20540" xr:uid="{00000000-0005-0000-0000-0000D33C0000}"/>
    <cellStyle name="Input Cell 3 2 2 22 2 4" xfId="20541" xr:uid="{00000000-0005-0000-0000-0000D43C0000}"/>
    <cellStyle name="Input Cell 3 2 2 22 3" xfId="20542" xr:uid="{00000000-0005-0000-0000-0000D53C0000}"/>
    <cellStyle name="Input Cell 3 2 2 22 4" xfId="20543" xr:uid="{00000000-0005-0000-0000-0000D63C0000}"/>
    <cellStyle name="Input Cell 3 2 2 22 5" xfId="20544" xr:uid="{00000000-0005-0000-0000-0000D73C0000}"/>
    <cellStyle name="Input Cell 3 2 2 23" xfId="2305" xr:uid="{00000000-0005-0000-0000-0000D83C0000}"/>
    <cellStyle name="Input Cell 3 2 2 23 2" xfId="20545" xr:uid="{00000000-0005-0000-0000-0000D93C0000}"/>
    <cellStyle name="Input Cell 3 2 2 23 2 2" xfId="20546" xr:uid="{00000000-0005-0000-0000-0000DA3C0000}"/>
    <cellStyle name="Input Cell 3 2 2 23 2 3" xfId="20547" xr:uid="{00000000-0005-0000-0000-0000DB3C0000}"/>
    <cellStyle name="Input Cell 3 2 2 23 2 4" xfId="20548" xr:uid="{00000000-0005-0000-0000-0000DC3C0000}"/>
    <cellStyle name="Input Cell 3 2 2 23 3" xfId="20549" xr:uid="{00000000-0005-0000-0000-0000DD3C0000}"/>
    <cellStyle name="Input Cell 3 2 2 23 4" xfId="20550" xr:uid="{00000000-0005-0000-0000-0000DE3C0000}"/>
    <cellStyle name="Input Cell 3 2 2 23 5" xfId="20551" xr:uid="{00000000-0005-0000-0000-0000DF3C0000}"/>
    <cellStyle name="Input Cell 3 2 2 24" xfId="2306" xr:uid="{00000000-0005-0000-0000-0000E03C0000}"/>
    <cellStyle name="Input Cell 3 2 2 24 2" xfId="20552" xr:uid="{00000000-0005-0000-0000-0000E13C0000}"/>
    <cellStyle name="Input Cell 3 2 2 24 2 2" xfId="20553" xr:uid="{00000000-0005-0000-0000-0000E23C0000}"/>
    <cellStyle name="Input Cell 3 2 2 24 2 3" xfId="20554" xr:uid="{00000000-0005-0000-0000-0000E33C0000}"/>
    <cellStyle name="Input Cell 3 2 2 24 2 4" xfId="20555" xr:uid="{00000000-0005-0000-0000-0000E43C0000}"/>
    <cellStyle name="Input Cell 3 2 2 24 3" xfId="20556" xr:uid="{00000000-0005-0000-0000-0000E53C0000}"/>
    <cellStyle name="Input Cell 3 2 2 24 4" xfId="20557" xr:uid="{00000000-0005-0000-0000-0000E63C0000}"/>
    <cellStyle name="Input Cell 3 2 2 24 5" xfId="20558" xr:uid="{00000000-0005-0000-0000-0000E73C0000}"/>
    <cellStyle name="Input Cell 3 2 2 25" xfId="2307" xr:uid="{00000000-0005-0000-0000-0000E83C0000}"/>
    <cellStyle name="Input Cell 3 2 2 25 2" xfId="20559" xr:uid="{00000000-0005-0000-0000-0000E93C0000}"/>
    <cellStyle name="Input Cell 3 2 2 25 2 2" xfId="20560" xr:uid="{00000000-0005-0000-0000-0000EA3C0000}"/>
    <cellStyle name="Input Cell 3 2 2 25 2 3" xfId="20561" xr:uid="{00000000-0005-0000-0000-0000EB3C0000}"/>
    <cellStyle name="Input Cell 3 2 2 25 2 4" xfId="20562" xr:uid="{00000000-0005-0000-0000-0000EC3C0000}"/>
    <cellStyle name="Input Cell 3 2 2 25 3" xfId="20563" xr:uid="{00000000-0005-0000-0000-0000ED3C0000}"/>
    <cellStyle name="Input Cell 3 2 2 25 4" xfId="20564" xr:uid="{00000000-0005-0000-0000-0000EE3C0000}"/>
    <cellStyle name="Input Cell 3 2 2 25 5" xfId="20565" xr:uid="{00000000-0005-0000-0000-0000EF3C0000}"/>
    <cellStyle name="Input Cell 3 2 2 26" xfId="2308" xr:uid="{00000000-0005-0000-0000-0000F03C0000}"/>
    <cellStyle name="Input Cell 3 2 2 26 2" xfId="20566" xr:uid="{00000000-0005-0000-0000-0000F13C0000}"/>
    <cellStyle name="Input Cell 3 2 2 26 2 2" xfId="20567" xr:uid="{00000000-0005-0000-0000-0000F23C0000}"/>
    <cellStyle name="Input Cell 3 2 2 26 2 3" xfId="20568" xr:uid="{00000000-0005-0000-0000-0000F33C0000}"/>
    <cellStyle name="Input Cell 3 2 2 26 2 4" xfId="20569" xr:uid="{00000000-0005-0000-0000-0000F43C0000}"/>
    <cellStyle name="Input Cell 3 2 2 26 3" xfId="20570" xr:uid="{00000000-0005-0000-0000-0000F53C0000}"/>
    <cellStyle name="Input Cell 3 2 2 26 4" xfId="20571" xr:uid="{00000000-0005-0000-0000-0000F63C0000}"/>
    <cellStyle name="Input Cell 3 2 2 26 5" xfId="20572" xr:uid="{00000000-0005-0000-0000-0000F73C0000}"/>
    <cellStyle name="Input Cell 3 2 2 27" xfId="2309" xr:uid="{00000000-0005-0000-0000-0000F83C0000}"/>
    <cellStyle name="Input Cell 3 2 2 27 2" xfId="20573" xr:uid="{00000000-0005-0000-0000-0000F93C0000}"/>
    <cellStyle name="Input Cell 3 2 2 27 2 2" xfId="20574" xr:uid="{00000000-0005-0000-0000-0000FA3C0000}"/>
    <cellStyle name="Input Cell 3 2 2 27 2 3" xfId="20575" xr:uid="{00000000-0005-0000-0000-0000FB3C0000}"/>
    <cellStyle name="Input Cell 3 2 2 27 2 4" xfId="20576" xr:uid="{00000000-0005-0000-0000-0000FC3C0000}"/>
    <cellStyle name="Input Cell 3 2 2 27 3" xfId="20577" xr:uid="{00000000-0005-0000-0000-0000FD3C0000}"/>
    <cellStyle name="Input Cell 3 2 2 27 4" xfId="20578" xr:uid="{00000000-0005-0000-0000-0000FE3C0000}"/>
    <cellStyle name="Input Cell 3 2 2 27 5" xfId="20579" xr:uid="{00000000-0005-0000-0000-0000FF3C0000}"/>
    <cellStyle name="Input Cell 3 2 2 28" xfId="2310" xr:uid="{00000000-0005-0000-0000-0000003D0000}"/>
    <cellStyle name="Input Cell 3 2 2 28 2" xfId="20580" xr:uid="{00000000-0005-0000-0000-0000013D0000}"/>
    <cellStyle name="Input Cell 3 2 2 28 2 2" xfId="20581" xr:uid="{00000000-0005-0000-0000-0000023D0000}"/>
    <cellStyle name="Input Cell 3 2 2 28 2 3" xfId="20582" xr:uid="{00000000-0005-0000-0000-0000033D0000}"/>
    <cellStyle name="Input Cell 3 2 2 28 2 4" xfId="20583" xr:uid="{00000000-0005-0000-0000-0000043D0000}"/>
    <cellStyle name="Input Cell 3 2 2 28 3" xfId="20584" xr:uid="{00000000-0005-0000-0000-0000053D0000}"/>
    <cellStyle name="Input Cell 3 2 2 28 4" xfId="20585" xr:uid="{00000000-0005-0000-0000-0000063D0000}"/>
    <cellStyle name="Input Cell 3 2 2 28 5" xfId="20586" xr:uid="{00000000-0005-0000-0000-0000073D0000}"/>
    <cellStyle name="Input Cell 3 2 2 29" xfId="2311" xr:uid="{00000000-0005-0000-0000-0000083D0000}"/>
    <cellStyle name="Input Cell 3 2 2 29 2" xfId="20587" xr:uid="{00000000-0005-0000-0000-0000093D0000}"/>
    <cellStyle name="Input Cell 3 2 2 29 2 2" xfId="20588" xr:uid="{00000000-0005-0000-0000-00000A3D0000}"/>
    <cellStyle name="Input Cell 3 2 2 29 2 3" xfId="20589" xr:uid="{00000000-0005-0000-0000-00000B3D0000}"/>
    <cellStyle name="Input Cell 3 2 2 29 2 4" xfId="20590" xr:uid="{00000000-0005-0000-0000-00000C3D0000}"/>
    <cellStyle name="Input Cell 3 2 2 29 3" xfId="20591" xr:uid="{00000000-0005-0000-0000-00000D3D0000}"/>
    <cellStyle name="Input Cell 3 2 2 29 4" xfId="20592" xr:uid="{00000000-0005-0000-0000-00000E3D0000}"/>
    <cellStyle name="Input Cell 3 2 2 29 5" xfId="20593" xr:uid="{00000000-0005-0000-0000-00000F3D0000}"/>
    <cellStyle name="Input Cell 3 2 2 3" xfId="2312" xr:uid="{00000000-0005-0000-0000-0000103D0000}"/>
    <cellStyle name="Input Cell 3 2 2 3 2" xfId="20594" xr:uid="{00000000-0005-0000-0000-0000113D0000}"/>
    <cellStyle name="Input Cell 3 2 2 3 2 2" xfId="20595" xr:uid="{00000000-0005-0000-0000-0000123D0000}"/>
    <cellStyle name="Input Cell 3 2 2 3 2 3" xfId="20596" xr:uid="{00000000-0005-0000-0000-0000133D0000}"/>
    <cellStyle name="Input Cell 3 2 2 3 2 4" xfId="20597" xr:uid="{00000000-0005-0000-0000-0000143D0000}"/>
    <cellStyle name="Input Cell 3 2 2 3 3" xfId="20598" xr:uid="{00000000-0005-0000-0000-0000153D0000}"/>
    <cellStyle name="Input Cell 3 2 2 3 4" xfId="20599" xr:uid="{00000000-0005-0000-0000-0000163D0000}"/>
    <cellStyle name="Input Cell 3 2 2 3 5" xfId="20600" xr:uid="{00000000-0005-0000-0000-0000173D0000}"/>
    <cellStyle name="Input Cell 3 2 2 30" xfId="2313" xr:uid="{00000000-0005-0000-0000-0000183D0000}"/>
    <cellStyle name="Input Cell 3 2 2 30 2" xfId="20601" xr:uid="{00000000-0005-0000-0000-0000193D0000}"/>
    <cellStyle name="Input Cell 3 2 2 30 2 2" xfId="20602" xr:uid="{00000000-0005-0000-0000-00001A3D0000}"/>
    <cellStyle name="Input Cell 3 2 2 30 2 3" xfId="20603" xr:uid="{00000000-0005-0000-0000-00001B3D0000}"/>
    <cellStyle name="Input Cell 3 2 2 30 2 4" xfId="20604" xr:uid="{00000000-0005-0000-0000-00001C3D0000}"/>
    <cellStyle name="Input Cell 3 2 2 30 3" xfId="20605" xr:uid="{00000000-0005-0000-0000-00001D3D0000}"/>
    <cellStyle name="Input Cell 3 2 2 30 4" xfId="20606" xr:uid="{00000000-0005-0000-0000-00001E3D0000}"/>
    <cellStyle name="Input Cell 3 2 2 30 5" xfId="20607" xr:uid="{00000000-0005-0000-0000-00001F3D0000}"/>
    <cellStyle name="Input Cell 3 2 2 31" xfId="2314" xr:uid="{00000000-0005-0000-0000-0000203D0000}"/>
    <cellStyle name="Input Cell 3 2 2 31 2" xfId="20608" xr:uid="{00000000-0005-0000-0000-0000213D0000}"/>
    <cellStyle name="Input Cell 3 2 2 31 2 2" xfId="20609" xr:uid="{00000000-0005-0000-0000-0000223D0000}"/>
    <cellStyle name="Input Cell 3 2 2 31 2 3" xfId="20610" xr:uid="{00000000-0005-0000-0000-0000233D0000}"/>
    <cellStyle name="Input Cell 3 2 2 31 2 4" xfId="20611" xr:uid="{00000000-0005-0000-0000-0000243D0000}"/>
    <cellStyle name="Input Cell 3 2 2 31 3" xfId="20612" xr:uid="{00000000-0005-0000-0000-0000253D0000}"/>
    <cellStyle name="Input Cell 3 2 2 31 4" xfId="20613" xr:uid="{00000000-0005-0000-0000-0000263D0000}"/>
    <cellStyle name="Input Cell 3 2 2 31 5" xfId="20614" xr:uid="{00000000-0005-0000-0000-0000273D0000}"/>
    <cellStyle name="Input Cell 3 2 2 32" xfId="2315" xr:uid="{00000000-0005-0000-0000-0000283D0000}"/>
    <cellStyle name="Input Cell 3 2 2 32 2" xfId="20615" xr:uid="{00000000-0005-0000-0000-0000293D0000}"/>
    <cellStyle name="Input Cell 3 2 2 32 2 2" xfId="20616" xr:uid="{00000000-0005-0000-0000-00002A3D0000}"/>
    <cellStyle name="Input Cell 3 2 2 32 2 3" xfId="20617" xr:uid="{00000000-0005-0000-0000-00002B3D0000}"/>
    <cellStyle name="Input Cell 3 2 2 32 2 4" xfId="20618" xr:uid="{00000000-0005-0000-0000-00002C3D0000}"/>
    <cellStyle name="Input Cell 3 2 2 32 3" xfId="20619" xr:uid="{00000000-0005-0000-0000-00002D3D0000}"/>
    <cellStyle name="Input Cell 3 2 2 32 4" xfId="20620" xr:uid="{00000000-0005-0000-0000-00002E3D0000}"/>
    <cellStyle name="Input Cell 3 2 2 32 5" xfId="20621" xr:uid="{00000000-0005-0000-0000-00002F3D0000}"/>
    <cellStyle name="Input Cell 3 2 2 33" xfId="2316" xr:uid="{00000000-0005-0000-0000-0000303D0000}"/>
    <cellStyle name="Input Cell 3 2 2 33 2" xfId="20622" xr:uid="{00000000-0005-0000-0000-0000313D0000}"/>
    <cellStyle name="Input Cell 3 2 2 33 2 2" xfId="20623" xr:uid="{00000000-0005-0000-0000-0000323D0000}"/>
    <cellStyle name="Input Cell 3 2 2 33 2 3" xfId="20624" xr:uid="{00000000-0005-0000-0000-0000333D0000}"/>
    <cellStyle name="Input Cell 3 2 2 33 2 4" xfId="20625" xr:uid="{00000000-0005-0000-0000-0000343D0000}"/>
    <cellStyle name="Input Cell 3 2 2 33 3" xfId="20626" xr:uid="{00000000-0005-0000-0000-0000353D0000}"/>
    <cellStyle name="Input Cell 3 2 2 33 4" xfId="20627" xr:uid="{00000000-0005-0000-0000-0000363D0000}"/>
    <cellStyle name="Input Cell 3 2 2 33 5" xfId="20628" xr:uid="{00000000-0005-0000-0000-0000373D0000}"/>
    <cellStyle name="Input Cell 3 2 2 34" xfId="2317" xr:uid="{00000000-0005-0000-0000-0000383D0000}"/>
    <cellStyle name="Input Cell 3 2 2 34 2" xfId="20629" xr:uid="{00000000-0005-0000-0000-0000393D0000}"/>
    <cellStyle name="Input Cell 3 2 2 34 2 2" xfId="20630" xr:uid="{00000000-0005-0000-0000-00003A3D0000}"/>
    <cellStyle name="Input Cell 3 2 2 34 2 3" xfId="20631" xr:uid="{00000000-0005-0000-0000-00003B3D0000}"/>
    <cellStyle name="Input Cell 3 2 2 34 2 4" xfId="20632" xr:uid="{00000000-0005-0000-0000-00003C3D0000}"/>
    <cellStyle name="Input Cell 3 2 2 34 3" xfId="20633" xr:uid="{00000000-0005-0000-0000-00003D3D0000}"/>
    <cellStyle name="Input Cell 3 2 2 34 4" xfId="20634" xr:uid="{00000000-0005-0000-0000-00003E3D0000}"/>
    <cellStyle name="Input Cell 3 2 2 34 5" xfId="20635" xr:uid="{00000000-0005-0000-0000-00003F3D0000}"/>
    <cellStyle name="Input Cell 3 2 2 35" xfId="2318" xr:uid="{00000000-0005-0000-0000-0000403D0000}"/>
    <cellStyle name="Input Cell 3 2 2 35 2" xfId="20636" xr:uid="{00000000-0005-0000-0000-0000413D0000}"/>
    <cellStyle name="Input Cell 3 2 2 35 2 2" xfId="20637" xr:uid="{00000000-0005-0000-0000-0000423D0000}"/>
    <cellStyle name="Input Cell 3 2 2 35 2 3" xfId="20638" xr:uid="{00000000-0005-0000-0000-0000433D0000}"/>
    <cellStyle name="Input Cell 3 2 2 35 2 4" xfId="20639" xr:uid="{00000000-0005-0000-0000-0000443D0000}"/>
    <cellStyle name="Input Cell 3 2 2 35 3" xfId="20640" xr:uid="{00000000-0005-0000-0000-0000453D0000}"/>
    <cellStyle name="Input Cell 3 2 2 35 4" xfId="20641" xr:uid="{00000000-0005-0000-0000-0000463D0000}"/>
    <cellStyle name="Input Cell 3 2 2 35 5" xfId="20642" xr:uid="{00000000-0005-0000-0000-0000473D0000}"/>
    <cellStyle name="Input Cell 3 2 2 36" xfId="2319" xr:uid="{00000000-0005-0000-0000-0000483D0000}"/>
    <cellStyle name="Input Cell 3 2 2 36 2" xfId="20643" xr:uid="{00000000-0005-0000-0000-0000493D0000}"/>
    <cellStyle name="Input Cell 3 2 2 36 2 2" xfId="20644" xr:uid="{00000000-0005-0000-0000-00004A3D0000}"/>
    <cellStyle name="Input Cell 3 2 2 36 2 3" xfId="20645" xr:uid="{00000000-0005-0000-0000-00004B3D0000}"/>
    <cellStyle name="Input Cell 3 2 2 36 2 4" xfId="20646" xr:uid="{00000000-0005-0000-0000-00004C3D0000}"/>
    <cellStyle name="Input Cell 3 2 2 36 3" xfId="20647" xr:uid="{00000000-0005-0000-0000-00004D3D0000}"/>
    <cellStyle name="Input Cell 3 2 2 36 4" xfId="20648" xr:uid="{00000000-0005-0000-0000-00004E3D0000}"/>
    <cellStyle name="Input Cell 3 2 2 36 5" xfId="20649" xr:uid="{00000000-0005-0000-0000-00004F3D0000}"/>
    <cellStyle name="Input Cell 3 2 2 37" xfId="2320" xr:uid="{00000000-0005-0000-0000-0000503D0000}"/>
    <cellStyle name="Input Cell 3 2 2 37 2" xfId="20650" xr:uid="{00000000-0005-0000-0000-0000513D0000}"/>
    <cellStyle name="Input Cell 3 2 2 37 2 2" xfId="20651" xr:uid="{00000000-0005-0000-0000-0000523D0000}"/>
    <cellStyle name="Input Cell 3 2 2 37 2 3" xfId="20652" xr:uid="{00000000-0005-0000-0000-0000533D0000}"/>
    <cellStyle name="Input Cell 3 2 2 37 2 4" xfId="20653" xr:uid="{00000000-0005-0000-0000-0000543D0000}"/>
    <cellStyle name="Input Cell 3 2 2 37 3" xfId="20654" xr:uid="{00000000-0005-0000-0000-0000553D0000}"/>
    <cellStyle name="Input Cell 3 2 2 37 4" xfId="20655" xr:uid="{00000000-0005-0000-0000-0000563D0000}"/>
    <cellStyle name="Input Cell 3 2 2 37 5" xfId="20656" xr:uid="{00000000-0005-0000-0000-0000573D0000}"/>
    <cellStyle name="Input Cell 3 2 2 38" xfId="2321" xr:uid="{00000000-0005-0000-0000-0000583D0000}"/>
    <cellStyle name="Input Cell 3 2 2 38 2" xfId="20657" xr:uid="{00000000-0005-0000-0000-0000593D0000}"/>
    <cellStyle name="Input Cell 3 2 2 38 2 2" xfId="20658" xr:uid="{00000000-0005-0000-0000-00005A3D0000}"/>
    <cellStyle name="Input Cell 3 2 2 38 2 3" xfId="20659" xr:uid="{00000000-0005-0000-0000-00005B3D0000}"/>
    <cellStyle name="Input Cell 3 2 2 38 2 4" xfId="20660" xr:uid="{00000000-0005-0000-0000-00005C3D0000}"/>
    <cellStyle name="Input Cell 3 2 2 38 3" xfId="20661" xr:uid="{00000000-0005-0000-0000-00005D3D0000}"/>
    <cellStyle name="Input Cell 3 2 2 38 4" xfId="20662" xr:uid="{00000000-0005-0000-0000-00005E3D0000}"/>
    <cellStyle name="Input Cell 3 2 2 38 5" xfId="20663" xr:uid="{00000000-0005-0000-0000-00005F3D0000}"/>
    <cellStyle name="Input Cell 3 2 2 39" xfId="2322" xr:uid="{00000000-0005-0000-0000-0000603D0000}"/>
    <cellStyle name="Input Cell 3 2 2 39 2" xfId="20664" xr:uid="{00000000-0005-0000-0000-0000613D0000}"/>
    <cellStyle name="Input Cell 3 2 2 39 2 2" xfId="20665" xr:uid="{00000000-0005-0000-0000-0000623D0000}"/>
    <cellStyle name="Input Cell 3 2 2 39 2 3" xfId="20666" xr:uid="{00000000-0005-0000-0000-0000633D0000}"/>
    <cellStyle name="Input Cell 3 2 2 39 2 4" xfId="20667" xr:uid="{00000000-0005-0000-0000-0000643D0000}"/>
    <cellStyle name="Input Cell 3 2 2 39 3" xfId="20668" xr:uid="{00000000-0005-0000-0000-0000653D0000}"/>
    <cellStyle name="Input Cell 3 2 2 39 4" xfId="20669" xr:uid="{00000000-0005-0000-0000-0000663D0000}"/>
    <cellStyle name="Input Cell 3 2 2 39 5" xfId="20670" xr:uid="{00000000-0005-0000-0000-0000673D0000}"/>
    <cellStyle name="Input Cell 3 2 2 4" xfId="2323" xr:uid="{00000000-0005-0000-0000-0000683D0000}"/>
    <cellStyle name="Input Cell 3 2 2 4 2" xfId="20671" xr:uid="{00000000-0005-0000-0000-0000693D0000}"/>
    <cellStyle name="Input Cell 3 2 2 4 2 2" xfId="20672" xr:uid="{00000000-0005-0000-0000-00006A3D0000}"/>
    <cellStyle name="Input Cell 3 2 2 4 2 3" xfId="20673" xr:uid="{00000000-0005-0000-0000-00006B3D0000}"/>
    <cellStyle name="Input Cell 3 2 2 4 2 4" xfId="20674" xr:uid="{00000000-0005-0000-0000-00006C3D0000}"/>
    <cellStyle name="Input Cell 3 2 2 4 3" xfId="20675" xr:uid="{00000000-0005-0000-0000-00006D3D0000}"/>
    <cellStyle name="Input Cell 3 2 2 4 4" xfId="20676" xr:uid="{00000000-0005-0000-0000-00006E3D0000}"/>
    <cellStyle name="Input Cell 3 2 2 4 5" xfId="20677" xr:uid="{00000000-0005-0000-0000-00006F3D0000}"/>
    <cellStyle name="Input Cell 3 2 2 40" xfId="2324" xr:uid="{00000000-0005-0000-0000-0000703D0000}"/>
    <cellStyle name="Input Cell 3 2 2 40 2" xfId="20678" xr:uid="{00000000-0005-0000-0000-0000713D0000}"/>
    <cellStyle name="Input Cell 3 2 2 40 2 2" xfId="20679" xr:uid="{00000000-0005-0000-0000-0000723D0000}"/>
    <cellStyle name="Input Cell 3 2 2 40 2 3" xfId="20680" xr:uid="{00000000-0005-0000-0000-0000733D0000}"/>
    <cellStyle name="Input Cell 3 2 2 40 2 4" xfId="20681" xr:uid="{00000000-0005-0000-0000-0000743D0000}"/>
    <cellStyle name="Input Cell 3 2 2 40 3" xfId="20682" xr:uid="{00000000-0005-0000-0000-0000753D0000}"/>
    <cellStyle name="Input Cell 3 2 2 40 4" xfId="20683" xr:uid="{00000000-0005-0000-0000-0000763D0000}"/>
    <cellStyle name="Input Cell 3 2 2 40 5" xfId="20684" xr:uid="{00000000-0005-0000-0000-0000773D0000}"/>
    <cellStyle name="Input Cell 3 2 2 41" xfId="2325" xr:uid="{00000000-0005-0000-0000-0000783D0000}"/>
    <cellStyle name="Input Cell 3 2 2 41 2" xfId="20685" xr:uid="{00000000-0005-0000-0000-0000793D0000}"/>
    <cellStyle name="Input Cell 3 2 2 41 2 2" xfId="20686" xr:uid="{00000000-0005-0000-0000-00007A3D0000}"/>
    <cellStyle name="Input Cell 3 2 2 41 2 3" xfId="20687" xr:uid="{00000000-0005-0000-0000-00007B3D0000}"/>
    <cellStyle name="Input Cell 3 2 2 41 2 4" xfId="20688" xr:uid="{00000000-0005-0000-0000-00007C3D0000}"/>
    <cellStyle name="Input Cell 3 2 2 41 3" xfId="20689" xr:uid="{00000000-0005-0000-0000-00007D3D0000}"/>
    <cellStyle name="Input Cell 3 2 2 41 4" xfId="20690" xr:uid="{00000000-0005-0000-0000-00007E3D0000}"/>
    <cellStyle name="Input Cell 3 2 2 41 5" xfId="20691" xr:uid="{00000000-0005-0000-0000-00007F3D0000}"/>
    <cellStyle name="Input Cell 3 2 2 42" xfId="2326" xr:uid="{00000000-0005-0000-0000-0000803D0000}"/>
    <cellStyle name="Input Cell 3 2 2 42 2" xfId="20692" xr:uid="{00000000-0005-0000-0000-0000813D0000}"/>
    <cellStyle name="Input Cell 3 2 2 42 2 2" xfId="20693" xr:uid="{00000000-0005-0000-0000-0000823D0000}"/>
    <cellStyle name="Input Cell 3 2 2 42 2 3" xfId="20694" xr:uid="{00000000-0005-0000-0000-0000833D0000}"/>
    <cellStyle name="Input Cell 3 2 2 42 2 4" xfId="20695" xr:uid="{00000000-0005-0000-0000-0000843D0000}"/>
    <cellStyle name="Input Cell 3 2 2 42 3" xfId="20696" xr:uid="{00000000-0005-0000-0000-0000853D0000}"/>
    <cellStyle name="Input Cell 3 2 2 42 4" xfId="20697" xr:uid="{00000000-0005-0000-0000-0000863D0000}"/>
    <cellStyle name="Input Cell 3 2 2 42 5" xfId="20698" xr:uid="{00000000-0005-0000-0000-0000873D0000}"/>
    <cellStyle name="Input Cell 3 2 2 43" xfId="2327" xr:uid="{00000000-0005-0000-0000-0000883D0000}"/>
    <cellStyle name="Input Cell 3 2 2 43 2" xfId="20699" xr:uid="{00000000-0005-0000-0000-0000893D0000}"/>
    <cellStyle name="Input Cell 3 2 2 43 2 2" xfId="20700" xr:uid="{00000000-0005-0000-0000-00008A3D0000}"/>
    <cellStyle name="Input Cell 3 2 2 43 2 3" xfId="20701" xr:uid="{00000000-0005-0000-0000-00008B3D0000}"/>
    <cellStyle name="Input Cell 3 2 2 43 2 4" xfId="20702" xr:uid="{00000000-0005-0000-0000-00008C3D0000}"/>
    <cellStyle name="Input Cell 3 2 2 43 3" xfId="20703" xr:uid="{00000000-0005-0000-0000-00008D3D0000}"/>
    <cellStyle name="Input Cell 3 2 2 43 4" xfId="20704" xr:uid="{00000000-0005-0000-0000-00008E3D0000}"/>
    <cellStyle name="Input Cell 3 2 2 43 5" xfId="20705" xr:uid="{00000000-0005-0000-0000-00008F3D0000}"/>
    <cellStyle name="Input Cell 3 2 2 44" xfId="2328" xr:uid="{00000000-0005-0000-0000-0000903D0000}"/>
    <cellStyle name="Input Cell 3 2 2 44 2" xfId="20706" xr:uid="{00000000-0005-0000-0000-0000913D0000}"/>
    <cellStyle name="Input Cell 3 2 2 44 2 2" xfId="20707" xr:uid="{00000000-0005-0000-0000-0000923D0000}"/>
    <cellStyle name="Input Cell 3 2 2 44 2 3" xfId="20708" xr:uid="{00000000-0005-0000-0000-0000933D0000}"/>
    <cellStyle name="Input Cell 3 2 2 44 2 4" xfId="20709" xr:uid="{00000000-0005-0000-0000-0000943D0000}"/>
    <cellStyle name="Input Cell 3 2 2 44 3" xfId="20710" xr:uid="{00000000-0005-0000-0000-0000953D0000}"/>
    <cellStyle name="Input Cell 3 2 2 44 4" xfId="20711" xr:uid="{00000000-0005-0000-0000-0000963D0000}"/>
    <cellStyle name="Input Cell 3 2 2 44 5" xfId="20712" xr:uid="{00000000-0005-0000-0000-0000973D0000}"/>
    <cellStyle name="Input Cell 3 2 2 45" xfId="20713" xr:uid="{00000000-0005-0000-0000-0000983D0000}"/>
    <cellStyle name="Input Cell 3 2 2 45 2" xfId="20714" xr:uid="{00000000-0005-0000-0000-0000993D0000}"/>
    <cellStyle name="Input Cell 3 2 2 45 3" xfId="20715" xr:uid="{00000000-0005-0000-0000-00009A3D0000}"/>
    <cellStyle name="Input Cell 3 2 2 45 4" xfId="20716" xr:uid="{00000000-0005-0000-0000-00009B3D0000}"/>
    <cellStyle name="Input Cell 3 2 2 46" xfId="20717" xr:uid="{00000000-0005-0000-0000-00009C3D0000}"/>
    <cellStyle name="Input Cell 3 2 2 46 2" xfId="20718" xr:uid="{00000000-0005-0000-0000-00009D3D0000}"/>
    <cellStyle name="Input Cell 3 2 2 46 3" xfId="20719" xr:uid="{00000000-0005-0000-0000-00009E3D0000}"/>
    <cellStyle name="Input Cell 3 2 2 46 4" xfId="20720" xr:uid="{00000000-0005-0000-0000-00009F3D0000}"/>
    <cellStyle name="Input Cell 3 2 2 47" xfId="20721" xr:uid="{00000000-0005-0000-0000-0000A03D0000}"/>
    <cellStyle name="Input Cell 3 2 2 48" xfId="20722" xr:uid="{00000000-0005-0000-0000-0000A13D0000}"/>
    <cellStyle name="Input Cell 3 2 2 5" xfId="2329" xr:uid="{00000000-0005-0000-0000-0000A23D0000}"/>
    <cellStyle name="Input Cell 3 2 2 5 2" xfId="20723" xr:uid="{00000000-0005-0000-0000-0000A33D0000}"/>
    <cellStyle name="Input Cell 3 2 2 5 2 2" xfId="20724" xr:uid="{00000000-0005-0000-0000-0000A43D0000}"/>
    <cellStyle name="Input Cell 3 2 2 5 2 3" xfId="20725" xr:uid="{00000000-0005-0000-0000-0000A53D0000}"/>
    <cellStyle name="Input Cell 3 2 2 5 2 4" xfId="20726" xr:uid="{00000000-0005-0000-0000-0000A63D0000}"/>
    <cellStyle name="Input Cell 3 2 2 5 3" xfId="20727" xr:uid="{00000000-0005-0000-0000-0000A73D0000}"/>
    <cellStyle name="Input Cell 3 2 2 5 4" xfId="20728" xr:uid="{00000000-0005-0000-0000-0000A83D0000}"/>
    <cellStyle name="Input Cell 3 2 2 5 5" xfId="20729" xr:uid="{00000000-0005-0000-0000-0000A93D0000}"/>
    <cellStyle name="Input Cell 3 2 2 6" xfId="2330" xr:uid="{00000000-0005-0000-0000-0000AA3D0000}"/>
    <cellStyle name="Input Cell 3 2 2 6 2" xfId="20730" xr:uid="{00000000-0005-0000-0000-0000AB3D0000}"/>
    <cellStyle name="Input Cell 3 2 2 6 2 2" xfId="20731" xr:uid="{00000000-0005-0000-0000-0000AC3D0000}"/>
    <cellStyle name="Input Cell 3 2 2 6 2 3" xfId="20732" xr:uid="{00000000-0005-0000-0000-0000AD3D0000}"/>
    <cellStyle name="Input Cell 3 2 2 6 2 4" xfId="20733" xr:uid="{00000000-0005-0000-0000-0000AE3D0000}"/>
    <cellStyle name="Input Cell 3 2 2 6 3" xfId="20734" xr:uid="{00000000-0005-0000-0000-0000AF3D0000}"/>
    <cellStyle name="Input Cell 3 2 2 6 4" xfId="20735" xr:uid="{00000000-0005-0000-0000-0000B03D0000}"/>
    <cellStyle name="Input Cell 3 2 2 6 5" xfId="20736" xr:uid="{00000000-0005-0000-0000-0000B13D0000}"/>
    <cellStyle name="Input Cell 3 2 2 7" xfId="2331" xr:uid="{00000000-0005-0000-0000-0000B23D0000}"/>
    <cellStyle name="Input Cell 3 2 2 7 2" xfId="20737" xr:uid="{00000000-0005-0000-0000-0000B33D0000}"/>
    <cellStyle name="Input Cell 3 2 2 7 2 2" xfId="20738" xr:uid="{00000000-0005-0000-0000-0000B43D0000}"/>
    <cellStyle name="Input Cell 3 2 2 7 2 3" xfId="20739" xr:uid="{00000000-0005-0000-0000-0000B53D0000}"/>
    <cellStyle name="Input Cell 3 2 2 7 2 4" xfId="20740" xr:uid="{00000000-0005-0000-0000-0000B63D0000}"/>
    <cellStyle name="Input Cell 3 2 2 7 3" xfId="20741" xr:uid="{00000000-0005-0000-0000-0000B73D0000}"/>
    <cellStyle name="Input Cell 3 2 2 7 4" xfId="20742" xr:uid="{00000000-0005-0000-0000-0000B83D0000}"/>
    <cellStyle name="Input Cell 3 2 2 7 5" xfId="20743" xr:uid="{00000000-0005-0000-0000-0000B93D0000}"/>
    <cellStyle name="Input Cell 3 2 2 8" xfId="2332" xr:uid="{00000000-0005-0000-0000-0000BA3D0000}"/>
    <cellStyle name="Input Cell 3 2 2 8 2" xfId="20744" xr:uid="{00000000-0005-0000-0000-0000BB3D0000}"/>
    <cellStyle name="Input Cell 3 2 2 8 2 2" xfId="20745" xr:uid="{00000000-0005-0000-0000-0000BC3D0000}"/>
    <cellStyle name="Input Cell 3 2 2 8 2 3" xfId="20746" xr:uid="{00000000-0005-0000-0000-0000BD3D0000}"/>
    <cellStyle name="Input Cell 3 2 2 8 2 4" xfId="20747" xr:uid="{00000000-0005-0000-0000-0000BE3D0000}"/>
    <cellStyle name="Input Cell 3 2 2 8 3" xfId="20748" xr:uid="{00000000-0005-0000-0000-0000BF3D0000}"/>
    <cellStyle name="Input Cell 3 2 2 8 4" xfId="20749" xr:uid="{00000000-0005-0000-0000-0000C03D0000}"/>
    <cellStyle name="Input Cell 3 2 2 8 5" xfId="20750" xr:uid="{00000000-0005-0000-0000-0000C13D0000}"/>
    <cellStyle name="Input Cell 3 2 2 9" xfId="2333" xr:uid="{00000000-0005-0000-0000-0000C23D0000}"/>
    <cellStyle name="Input Cell 3 2 2 9 2" xfId="20751" xr:uid="{00000000-0005-0000-0000-0000C33D0000}"/>
    <cellStyle name="Input Cell 3 2 2 9 2 2" xfId="20752" xr:uid="{00000000-0005-0000-0000-0000C43D0000}"/>
    <cellStyle name="Input Cell 3 2 2 9 2 3" xfId="20753" xr:uid="{00000000-0005-0000-0000-0000C53D0000}"/>
    <cellStyle name="Input Cell 3 2 2 9 2 4" xfId="20754" xr:uid="{00000000-0005-0000-0000-0000C63D0000}"/>
    <cellStyle name="Input Cell 3 2 2 9 3" xfId="20755" xr:uid="{00000000-0005-0000-0000-0000C73D0000}"/>
    <cellStyle name="Input Cell 3 2 2 9 4" xfId="20756" xr:uid="{00000000-0005-0000-0000-0000C83D0000}"/>
    <cellStyle name="Input Cell 3 2 2 9 5" xfId="20757" xr:uid="{00000000-0005-0000-0000-0000C93D0000}"/>
    <cellStyle name="Input Cell 3 2 20" xfId="2334" xr:uid="{00000000-0005-0000-0000-0000CA3D0000}"/>
    <cellStyle name="Input Cell 3 2 20 2" xfId="20758" xr:uid="{00000000-0005-0000-0000-0000CB3D0000}"/>
    <cellStyle name="Input Cell 3 2 20 2 2" xfId="20759" xr:uid="{00000000-0005-0000-0000-0000CC3D0000}"/>
    <cellStyle name="Input Cell 3 2 20 2 3" xfId="20760" xr:uid="{00000000-0005-0000-0000-0000CD3D0000}"/>
    <cellStyle name="Input Cell 3 2 20 2 4" xfId="20761" xr:uid="{00000000-0005-0000-0000-0000CE3D0000}"/>
    <cellStyle name="Input Cell 3 2 20 3" xfId="20762" xr:uid="{00000000-0005-0000-0000-0000CF3D0000}"/>
    <cellStyle name="Input Cell 3 2 20 4" xfId="20763" xr:uid="{00000000-0005-0000-0000-0000D03D0000}"/>
    <cellStyle name="Input Cell 3 2 20 5" xfId="20764" xr:uid="{00000000-0005-0000-0000-0000D13D0000}"/>
    <cellStyle name="Input Cell 3 2 21" xfId="2335" xr:uid="{00000000-0005-0000-0000-0000D23D0000}"/>
    <cellStyle name="Input Cell 3 2 21 2" xfId="20765" xr:uid="{00000000-0005-0000-0000-0000D33D0000}"/>
    <cellStyle name="Input Cell 3 2 21 2 2" xfId="20766" xr:uid="{00000000-0005-0000-0000-0000D43D0000}"/>
    <cellStyle name="Input Cell 3 2 21 2 3" xfId="20767" xr:uid="{00000000-0005-0000-0000-0000D53D0000}"/>
    <cellStyle name="Input Cell 3 2 21 2 4" xfId="20768" xr:uid="{00000000-0005-0000-0000-0000D63D0000}"/>
    <cellStyle name="Input Cell 3 2 21 3" xfId="20769" xr:uid="{00000000-0005-0000-0000-0000D73D0000}"/>
    <cellStyle name="Input Cell 3 2 21 4" xfId="20770" xr:uid="{00000000-0005-0000-0000-0000D83D0000}"/>
    <cellStyle name="Input Cell 3 2 21 5" xfId="20771" xr:uid="{00000000-0005-0000-0000-0000D93D0000}"/>
    <cellStyle name="Input Cell 3 2 22" xfId="2336" xr:uid="{00000000-0005-0000-0000-0000DA3D0000}"/>
    <cellStyle name="Input Cell 3 2 22 2" xfId="20772" xr:uid="{00000000-0005-0000-0000-0000DB3D0000}"/>
    <cellStyle name="Input Cell 3 2 22 2 2" xfId="20773" xr:uid="{00000000-0005-0000-0000-0000DC3D0000}"/>
    <cellStyle name="Input Cell 3 2 22 2 3" xfId="20774" xr:uid="{00000000-0005-0000-0000-0000DD3D0000}"/>
    <cellStyle name="Input Cell 3 2 22 2 4" xfId="20775" xr:uid="{00000000-0005-0000-0000-0000DE3D0000}"/>
    <cellStyle name="Input Cell 3 2 22 3" xfId="20776" xr:uid="{00000000-0005-0000-0000-0000DF3D0000}"/>
    <cellStyle name="Input Cell 3 2 22 4" xfId="20777" xr:uid="{00000000-0005-0000-0000-0000E03D0000}"/>
    <cellStyle name="Input Cell 3 2 22 5" xfId="20778" xr:uid="{00000000-0005-0000-0000-0000E13D0000}"/>
    <cellStyle name="Input Cell 3 2 23" xfId="2337" xr:uid="{00000000-0005-0000-0000-0000E23D0000}"/>
    <cellStyle name="Input Cell 3 2 23 2" xfId="20779" xr:uid="{00000000-0005-0000-0000-0000E33D0000}"/>
    <cellStyle name="Input Cell 3 2 23 2 2" xfId="20780" xr:uid="{00000000-0005-0000-0000-0000E43D0000}"/>
    <cellStyle name="Input Cell 3 2 23 2 3" xfId="20781" xr:uid="{00000000-0005-0000-0000-0000E53D0000}"/>
    <cellStyle name="Input Cell 3 2 23 2 4" xfId="20782" xr:uid="{00000000-0005-0000-0000-0000E63D0000}"/>
    <cellStyle name="Input Cell 3 2 23 3" xfId="20783" xr:uid="{00000000-0005-0000-0000-0000E73D0000}"/>
    <cellStyle name="Input Cell 3 2 23 4" xfId="20784" xr:uid="{00000000-0005-0000-0000-0000E83D0000}"/>
    <cellStyle name="Input Cell 3 2 23 5" xfId="20785" xr:uid="{00000000-0005-0000-0000-0000E93D0000}"/>
    <cellStyle name="Input Cell 3 2 24" xfId="2338" xr:uid="{00000000-0005-0000-0000-0000EA3D0000}"/>
    <cellStyle name="Input Cell 3 2 24 2" xfId="20786" xr:uid="{00000000-0005-0000-0000-0000EB3D0000}"/>
    <cellStyle name="Input Cell 3 2 24 2 2" xfId="20787" xr:uid="{00000000-0005-0000-0000-0000EC3D0000}"/>
    <cellStyle name="Input Cell 3 2 24 2 3" xfId="20788" xr:uid="{00000000-0005-0000-0000-0000ED3D0000}"/>
    <cellStyle name="Input Cell 3 2 24 2 4" xfId="20789" xr:uid="{00000000-0005-0000-0000-0000EE3D0000}"/>
    <cellStyle name="Input Cell 3 2 24 3" xfId="20790" xr:uid="{00000000-0005-0000-0000-0000EF3D0000}"/>
    <cellStyle name="Input Cell 3 2 24 4" xfId="20791" xr:uid="{00000000-0005-0000-0000-0000F03D0000}"/>
    <cellStyle name="Input Cell 3 2 24 5" xfId="20792" xr:uid="{00000000-0005-0000-0000-0000F13D0000}"/>
    <cellStyle name="Input Cell 3 2 25" xfId="2339" xr:uid="{00000000-0005-0000-0000-0000F23D0000}"/>
    <cellStyle name="Input Cell 3 2 25 2" xfId="20793" xr:uid="{00000000-0005-0000-0000-0000F33D0000}"/>
    <cellStyle name="Input Cell 3 2 25 2 2" xfId="20794" xr:uid="{00000000-0005-0000-0000-0000F43D0000}"/>
    <cellStyle name="Input Cell 3 2 25 2 3" xfId="20795" xr:uid="{00000000-0005-0000-0000-0000F53D0000}"/>
    <cellStyle name="Input Cell 3 2 25 2 4" xfId="20796" xr:uid="{00000000-0005-0000-0000-0000F63D0000}"/>
    <cellStyle name="Input Cell 3 2 25 3" xfId="20797" xr:uid="{00000000-0005-0000-0000-0000F73D0000}"/>
    <cellStyle name="Input Cell 3 2 25 4" xfId="20798" xr:uid="{00000000-0005-0000-0000-0000F83D0000}"/>
    <cellStyle name="Input Cell 3 2 25 5" xfId="20799" xr:uid="{00000000-0005-0000-0000-0000F93D0000}"/>
    <cellStyle name="Input Cell 3 2 26" xfId="2340" xr:uid="{00000000-0005-0000-0000-0000FA3D0000}"/>
    <cellStyle name="Input Cell 3 2 26 2" xfId="20800" xr:uid="{00000000-0005-0000-0000-0000FB3D0000}"/>
    <cellStyle name="Input Cell 3 2 26 2 2" xfId="20801" xr:uid="{00000000-0005-0000-0000-0000FC3D0000}"/>
    <cellStyle name="Input Cell 3 2 26 2 3" xfId="20802" xr:uid="{00000000-0005-0000-0000-0000FD3D0000}"/>
    <cellStyle name="Input Cell 3 2 26 2 4" xfId="20803" xr:uid="{00000000-0005-0000-0000-0000FE3D0000}"/>
    <cellStyle name="Input Cell 3 2 26 3" xfId="20804" xr:uid="{00000000-0005-0000-0000-0000FF3D0000}"/>
    <cellStyle name="Input Cell 3 2 26 4" xfId="20805" xr:uid="{00000000-0005-0000-0000-0000003E0000}"/>
    <cellStyle name="Input Cell 3 2 26 5" xfId="20806" xr:uid="{00000000-0005-0000-0000-0000013E0000}"/>
    <cellStyle name="Input Cell 3 2 27" xfId="2341" xr:uid="{00000000-0005-0000-0000-0000023E0000}"/>
    <cellStyle name="Input Cell 3 2 27 2" xfId="20807" xr:uid="{00000000-0005-0000-0000-0000033E0000}"/>
    <cellStyle name="Input Cell 3 2 27 2 2" xfId="20808" xr:uid="{00000000-0005-0000-0000-0000043E0000}"/>
    <cellStyle name="Input Cell 3 2 27 2 3" xfId="20809" xr:uid="{00000000-0005-0000-0000-0000053E0000}"/>
    <cellStyle name="Input Cell 3 2 27 2 4" xfId="20810" xr:uid="{00000000-0005-0000-0000-0000063E0000}"/>
    <cellStyle name="Input Cell 3 2 27 3" xfId="20811" xr:uid="{00000000-0005-0000-0000-0000073E0000}"/>
    <cellStyle name="Input Cell 3 2 27 4" xfId="20812" xr:uid="{00000000-0005-0000-0000-0000083E0000}"/>
    <cellStyle name="Input Cell 3 2 27 5" xfId="20813" xr:uid="{00000000-0005-0000-0000-0000093E0000}"/>
    <cellStyle name="Input Cell 3 2 28" xfId="2342" xr:uid="{00000000-0005-0000-0000-00000A3E0000}"/>
    <cellStyle name="Input Cell 3 2 28 2" xfId="20814" xr:uid="{00000000-0005-0000-0000-00000B3E0000}"/>
    <cellStyle name="Input Cell 3 2 28 2 2" xfId="20815" xr:uid="{00000000-0005-0000-0000-00000C3E0000}"/>
    <cellStyle name="Input Cell 3 2 28 2 3" xfId="20816" xr:uid="{00000000-0005-0000-0000-00000D3E0000}"/>
    <cellStyle name="Input Cell 3 2 28 2 4" xfId="20817" xr:uid="{00000000-0005-0000-0000-00000E3E0000}"/>
    <cellStyle name="Input Cell 3 2 28 3" xfId="20818" xr:uid="{00000000-0005-0000-0000-00000F3E0000}"/>
    <cellStyle name="Input Cell 3 2 28 4" xfId="20819" xr:uid="{00000000-0005-0000-0000-0000103E0000}"/>
    <cellStyle name="Input Cell 3 2 28 5" xfId="20820" xr:uid="{00000000-0005-0000-0000-0000113E0000}"/>
    <cellStyle name="Input Cell 3 2 29" xfId="2343" xr:uid="{00000000-0005-0000-0000-0000123E0000}"/>
    <cellStyle name="Input Cell 3 2 29 2" xfId="20821" xr:uid="{00000000-0005-0000-0000-0000133E0000}"/>
    <cellStyle name="Input Cell 3 2 29 2 2" xfId="20822" xr:uid="{00000000-0005-0000-0000-0000143E0000}"/>
    <cellStyle name="Input Cell 3 2 29 2 3" xfId="20823" xr:uid="{00000000-0005-0000-0000-0000153E0000}"/>
    <cellStyle name="Input Cell 3 2 29 2 4" xfId="20824" xr:uid="{00000000-0005-0000-0000-0000163E0000}"/>
    <cellStyle name="Input Cell 3 2 29 3" xfId="20825" xr:uid="{00000000-0005-0000-0000-0000173E0000}"/>
    <cellStyle name="Input Cell 3 2 29 4" xfId="20826" xr:uid="{00000000-0005-0000-0000-0000183E0000}"/>
    <cellStyle name="Input Cell 3 2 29 5" xfId="20827" xr:uid="{00000000-0005-0000-0000-0000193E0000}"/>
    <cellStyle name="Input Cell 3 2 3" xfId="2344" xr:uid="{00000000-0005-0000-0000-00001A3E0000}"/>
    <cellStyle name="Input Cell 3 2 3 2" xfId="20828" xr:uid="{00000000-0005-0000-0000-00001B3E0000}"/>
    <cellStyle name="Input Cell 3 2 3 2 2" xfId="20829" xr:uid="{00000000-0005-0000-0000-00001C3E0000}"/>
    <cellStyle name="Input Cell 3 2 3 2 3" xfId="20830" xr:uid="{00000000-0005-0000-0000-00001D3E0000}"/>
    <cellStyle name="Input Cell 3 2 3 2 4" xfId="20831" xr:uid="{00000000-0005-0000-0000-00001E3E0000}"/>
    <cellStyle name="Input Cell 3 2 3 3" xfId="20832" xr:uid="{00000000-0005-0000-0000-00001F3E0000}"/>
    <cellStyle name="Input Cell 3 2 3 4" xfId="20833" xr:uid="{00000000-0005-0000-0000-0000203E0000}"/>
    <cellStyle name="Input Cell 3 2 3 5" xfId="20834" xr:uid="{00000000-0005-0000-0000-0000213E0000}"/>
    <cellStyle name="Input Cell 3 2 30" xfId="2345" xr:uid="{00000000-0005-0000-0000-0000223E0000}"/>
    <cellStyle name="Input Cell 3 2 30 2" xfId="20835" xr:uid="{00000000-0005-0000-0000-0000233E0000}"/>
    <cellStyle name="Input Cell 3 2 30 2 2" xfId="20836" xr:uid="{00000000-0005-0000-0000-0000243E0000}"/>
    <cellStyle name="Input Cell 3 2 30 2 3" xfId="20837" xr:uid="{00000000-0005-0000-0000-0000253E0000}"/>
    <cellStyle name="Input Cell 3 2 30 2 4" xfId="20838" xr:uid="{00000000-0005-0000-0000-0000263E0000}"/>
    <cellStyle name="Input Cell 3 2 30 3" xfId="20839" xr:uid="{00000000-0005-0000-0000-0000273E0000}"/>
    <cellStyle name="Input Cell 3 2 30 4" xfId="20840" xr:uid="{00000000-0005-0000-0000-0000283E0000}"/>
    <cellStyle name="Input Cell 3 2 30 5" xfId="20841" xr:uid="{00000000-0005-0000-0000-0000293E0000}"/>
    <cellStyle name="Input Cell 3 2 31" xfId="2346" xr:uid="{00000000-0005-0000-0000-00002A3E0000}"/>
    <cellStyle name="Input Cell 3 2 31 2" xfId="20842" xr:uid="{00000000-0005-0000-0000-00002B3E0000}"/>
    <cellStyle name="Input Cell 3 2 31 2 2" xfId="20843" xr:uid="{00000000-0005-0000-0000-00002C3E0000}"/>
    <cellStyle name="Input Cell 3 2 31 2 3" xfId="20844" xr:uid="{00000000-0005-0000-0000-00002D3E0000}"/>
    <cellStyle name="Input Cell 3 2 31 2 4" xfId="20845" xr:uid="{00000000-0005-0000-0000-00002E3E0000}"/>
    <cellStyle name="Input Cell 3 2 31 3" xfId="20846" xr:uid="{00000000-0005-0000-0000-00002F3E0000}"/>
    <cellStyle name="Input Cell 3 2 31 4" xfId="20847" xr:uid="{00000000-0005-0000-0000-0000303E0000}"/>
    <cellStyle name="Input Cell 3 2 31 5" xfId="20848" xr:uid="{00000000-0005-0000-0000-0000313E0000}"/>
    <cellStyle name="Input Cell 3 2 32" xfId="2347" xr:uid="{00000000-0005-0000-0000-0000323E0000}"/>
    <cellStyle name="Input Cell 3 2 32 2" xfId="20849" xr:uid="{00000000-0005-0000-0000-0000333E0000}"/>
    <cellStyle name="Input Cell 3 2 32 2 2" xfId="20850" xr:uid="{00000000-0005-0000-0000-0000343E0000}"/>
    <cellStyle name="Input Cell 3 2 32 2 3" xfId="20851" xr:uid="{00000000-0005-0000-0000-0000353E0000}"/>
    <cellStyle name="Input Cell 3 2 32 2 4" xfId="20852" xr:uid="{00000000-0005-0000-0000-0000363E0000}"/>
    <cellStyle name="Input Cell 3 2 32 3" xfId="20853" xr:uid="{00000000-0005-0000-0000-0000373E0000}"/>
    <cellStyle name="Input Cell 3 2 32 4" xfId="20854" xr:uid="{00000000-0005-0000-0000-0000383E0000}"/>
    <cellStyle name="Input Cell 3 2 32 5" xfId="20855" xr:uid="{00000000-0005-0000-0000-0000393E0000}"/>
    <cellStyle name="Input Cell 3 2 33" xfId="2348" xr:uid="{00000000-0005-0000-0000-00003A3E0000}"/>
    <cellStyle name="Input Cell 3 2 33 2" xfId="20856" xr:uid="{00000000-0005-0000-0000-00003B3E0000}"/>
    <cellStyle name="Input Cell 3 2 33 2 2" xfId="20857" xr:uid="{00000000-0005-0000-0000-00003C3E0000}"/>
    <cellStyle name="Input Cell 3 2 33 2 3" xfId="20858" xr:uid="{00000000-0005-0000-0000-00003D3E0000}"/>
    <cellStyle name="Input Cell 3 2 33 2 4" xfId="20859" xr:uid="{00000000-0005-0000-0000-00003E3E0000}"/>
    <cellStyle name="Input Cell 3 2 33 3" xfId="20860" xr:uid="{00000000-0005-0000-0000-00003F3E0000}"/>
    <cellStyle name="Input Cell 3 2 33 4" xfId="20861" xr:uid="{00000000-0005-0000-0000-0000403E0000}"/>
    <cellStyle name="Input Cell 3 2 33 5" xfId="20862" xr:uid="{00000000-0005-0000-0000-0000413E0000}"/>
    <cellStyle name="Input Cell 3 2 34" xfId="2349" xr:uid="{00000000-0005-0000-0000-0000423E0000}"/>
    <cellStyle name="Input Cell 3 2 34 2" xfId="20863" xr:uid="{00000000-0005-0000-0000-0000433E0000}"/>
    <cellStyle name="Input Cell 3 2 34 2 2" xfId="20864" xr:uid="{00000000-0005-0000-0000-0000443E0000}"/>
    <cellStyle name="Input Cell 3 2 34 2 3" xfId="20865" xr:uid="{00000000-0005-0000-0000-0000453E0000}"/>
    <cellStyle name="Input Cell 3 2 34 2 4" xfId="20866" xr:uid="{00000000-0005-0000-0000-0000463E0000}"/>
    <cellStyle name="Input Cell 3 2 34 3" xfId="20867" xr:uid="{00000000-0005-0000-0000-0000473E0000}"/>
    <cellStyle name="Input Cell 3 2 34 4" xfId="20868" xr:uid="{00000000-0005-0000-0000-0000483E0000}"/>
    <cellStyle name="Input Cell 3 2 34 5" xfId="20869" xr:uid="{00000000-0005-0000-0000-0000493E0000}"/>
    <cellStyle name="Input Cell 3 2 35" xfId="2350" xr:uid="{00000000-0005-0000-0000-00004A3E0000}"/>
    <cellStyle name="Input Cell 3 2 35 2" xfId="20870" xr:uid="{00000000-0005-0000-0000-00004B3E0000}"/>
    <cellStyle name="Input Cell 3 2 35 2 2" xfId="20871" xr:uid="{00000000-0005-0000-0000-00004C3E0000}"/>
    <cellStyle name="Input Cell 3 2 35 2 3" xfId="20872" xr:uid="{00000000-0005-0000-0000-00004D3E0000}"/>
    <cellStyle name="Input Cell 3 2 35 2 4" xfId="20873" xr:uid="{00000000-0005-0000-0000-00004E3E0000}"/>
    <cellStyle name="Input Cell 3 2 35 3" xfId="20874" xr:uid="{00000000-0005-0000-0000-00004F3E0000}"/>
    <cellStyle name="Input Cell 3 2 35 4" xfId="20875" xr:uid="{00000000-0005-0000-0000-0000503E0000}"/>
    <cellStyle name="Input Cell 3 2 35 5" xfId="20876" xr:uid="{00000000-0005-0000-0000-0000513E0000}"/>
    <cellStyle name="Input Cell 3 2 36" xfId="2351" xr:uid="{00000000-0005-0000-0000-0000523E0000}"/>
    <cellStyle name="Input Cell 3 2 36 2" xfId="20877" xr:uid="{00000000-0005-0000-0000-0000533E0000}"/>
    <cellStyle name="Input Cell 3 2 36 2 2" xfId="20878" xr:uid="{00000000-0005-0000-0000-0000543E0000}"/>
    <cellStyle name="Input Cell 3 2 36 2 3" xfId="20879" xr:uid="{00000000-0005-0000-0000-0000553E0000}"/>
    <cellStyle name="Input Cell 3 2 36 2 4" xfId="20880" xr:uid="{00000000-0005-0000-0000-0000563E0000}"/>
    <cellStyle name="Input Cell 3 2 36 3" xfId="20881" xr:uid="{00000000-0005-0000-0000-0000573E0000}"/>
    <cellStyle name="Input Cell 3 2 36 4" xfId="20882" xr:uid="{00000000-0005-0000-0000-0000583E0000}"/>
    <cellStyle name="Input Cell 3 2 36 5" xfId="20883" xr:uid="{00000000-0005-0000-0000-0000593E0000}"/>
    <cellStyle name="Input Cell 3 2 37" xfId="2352" xr:uid="{00000000-0005-0000-0000-00005A3E0000}"/>
    <cellStyle name="Input Cell 3 2 37 2" xfId="20884" xr:uid="{00000000-0005-0000-0000-00005B3E0000}"/>
    <cellStyle name="Input Cell 3 2 37 2 2" xfId="20885" xr:uid="{00000000-0005-0000-0000-00005C3E0000}"/>
    <cellStyle name="Input Cell 3 2 37 2 3" xfId="20886" xr:uid="{00000000-0005-0000-0000-00005D3E0000}"/>
    <cellStyle name="Input Cell 3 2 37 2 4" xfId="20887" xr:uid="{00000000-0005-0000-0000-00005E3E0000}"/>
    <cellStyle name="Input Cell 3 2 37 3" xfId="20888" xr:uid="{00000000-0005-0000-0000-00005F3E0000}"/>
    <cellStyle name="Input Cell 3 2 37 4" xfId="20889" xr:uid="{00000000-0005-0000-0000-0000603E0000}"/>
    <cellStyle name="Input Cell 3 2 37 5" xfId="20890" xr:uid="{00000000-0005-0000-0000-0000613E0000}"/>
    <cellStyle name="Input Cell 3 2 38" xfId="2353" xr:uid="{00000000-0005-0000-0000-0000623E0000}"/>
    <cellStyle name="Input Cell 3 2 38 2" xfId="20891" xr:uid="{00000000-0005-0000-0000-0000633E0000}"/>
    <cellStyle name="Input Cell 3 2 38 2 2" xfId="20892" xr:uid="{00000000-0005-0000-0000-0000643E0000}"/>
    <cellStyle name="Input Cell 3 2 38 2 3" xfId="20893" xr:uid="{00000000-0005-0000-0000-0000653E0000}"/>
    <cellStyle name="Input Cell 3 2 38 2 4" xfId="20894" xr:uid="{00000000-0005-0000-0000-0000663E0000}"/>
    <cellStyle name="Input Cell 3 2 38 3" xfId="20895" xr:uid="{00000000-0005-0000-0000-0000673E0000}"/>
    <cellStyle name="Input Cell 3 2 38 4" xfId="20896" xr:uid="{00000000-0005-0000-0000-0000683E0000}"/>
    <cellStyle name="Input Cell 3 2 38 5" xfId="20897" xr:uid="{00000000-0005-0000-0000-0000693E0000}"/>
    <cellStyle name="Input Cell 3 2 39" xfId="2354" xr:uid="{00000000-0005-0000-0000-00006A3E0000}"/>
    <cellStyle name="Input Cell 3 2 39 2" xfId="20898" xr:uid="{00000000-0005-0000-0000-00006B3E0000}"/>
    <cellStyle name="Input Cell 3 2 39 2 2" xfId="20899" xr:uid="{00000000-0005-0000-0000-00006C3E0000}"/>
    <cellStyle name="Input Cell 3 2 39 2 3" xfId="20900" xr:uid="{00000000-0005-0000-0000-00006D3E0000}"/>
    <cellStyle name="Input Cell 3 2 39 2 4" xfId="20901" xr:uid="{00000000-0005-0000-0000-00006E3E0000}"/>
    <cellStyle name="Input Cell 3 2 39 3" xfId="20902" xr:uid="{00000000-0005-0000-0000-00006F3E0000}"/>
    <cellStyle name="Input Cell 3 2 39 4" xfId="20903" xr:uid="{00000000-0005-0000-0000-0000703E0000}"/>
    <cellStyle name="Input Cell 3 2 39 5" xfId="20904" xr:uid="{00000000-0005-0000-0000-0000713E0000}"/>
    <cellStyle name="Input Cell 3 2 4" xfId="2355" xr:uid="{00000000-0005-0000-0000-0000723E0000}"/>
    <cellStyle name="Input Cell 3 2 4 2" xfId="20905" xr:uid="{00000000-0005-0000-0000-0000733E0000}"/>
    <cellStyle name="Input Cell 3 2 4 2 2" xfId="20906" xr:uid="{00000000-0005-0000-0000-0000743E0000}"/>
    <cellStyle name="Input Cell 3 2 4 2 3" xfId="20907" xr:uid="{00000000-0005-0000-0000-0000753E0000}"/>
    <cellStyle name="Input Cell 3 2 4 2 4" xfId="20908" xr:uid="{00000000-0005-0000-0000-0000763E0000}"/>
    <cellStyle name="Input Cell 3 2 4 3" xfId="20909" xr:uid="{00000000-0005-0000-0000-0000773E0000}"/>
    <cellStyle name="Input Cell 3 2 4 4" xfId="20910" xr:uid="{00000000-0005-0000-0000-0000783E0000}"/>
    <cellStyle name="Input Cell 3 2 4 5" xfId="20911" xr:uid="{00000000-0005-0000-0000-0000793E0000}"/>
    <cellStyle name="Input Cell 3 2 40" xfId="2356" xr:uid="{00000000-0005-0000-0000-00007A3E0000}"/>
    <cellStyle name="Input Cell 3 2 40 2" xfId="20912" xr:uid="{00000000-0005-0000-0000-00007B3E0000}"/>
    <cellStyle name="Input Cell 3 2 40 2 2" xfId="20913" xr:uid="{00000000-0005-0000-0000-00007C3E0000}"/>
    <cellStyle name="Input Cell 3 2 40 2 3" xfId="20914" xr:uid="{00000000-0005-0000-0000-00007D3E0000}"/>
    <cellStyle name="Input Cell 3 2 40 2 4" xfId="20915" xr:uid="{00000000-0005-0000-0000-00007E3E0000}"/>
    <cellStyle name="Input Cell 3 2 40 3" xfId="20916" xr:uid="{00000000-0005-0000-0000-00007F3E0000}"/>
    <cellStyle name="Input Cell 3 2 40 4" xfId="20917" xr:uid="{00000000-0005-0000-0000-0000803E0000}"/>
    <cellStyle name="Input Cell 3 2 40 5" xfId="20918" xr:uid="{00000000-0005-0000-0000-0000813E0000}"/>
    <cellStyle name="Input Cell 3 2 41" xfId="2357" xr:uid="{00000000-0005-0000-0000-0000823E0000}"/>
    <cellStyle name="Input Cell 3 2 41 2" xfId="20919" xr:uid="{00000000-0005-0000-0000-0000833E0000}"/>
    <cellStyle name="Input Cell 3 2 41 2 2" xfId="20920" xr:uid="{00000000-0005-0000-0000-0000843E0000}"/>
    <cellStyle name="Input Cell 3 2 41 2 3" xfId="20921" xr:uid="{00000000-0005-0000-0000-0000853E0000}"/>
    <cellStyle name="Input Cell 3 2 41 2 4" xfId="20922" xr:uid="{00000000-0005-0000-0000-0000863E0000}"/>
    <cellStyle name="Input Cell 3 2 41 3" xfId="20923" xr:uid="{00000000-0005-0000-0000-0000873E0000}"/>
    <cellStyle name="Input Cell 3 2 41 4" xfId="20924" xr:uid="{00000000-0005-0000-0000-0000883E0000}"/>
    <cellStyle name="Input Cell 3 2 41 5" xfId="20925" xr:uid="{00000000-0005-0000-0000-0000893E0000}"/>
    <cellStyle name="Input Cell 3 2 42" xfId="2358" xr:uid="{00000000-0005-0000-0000-00008A3E0000}"/>
    <cellStyle name="Input Cell 3 2 42 2" xfId="20926" xr:uid="{00000000-0005-0000-0000-00008B3E0000}"/>
    <cellStyle name="Input Cell 3 2 42 2 2" xfId="20927" xr:uid="{00000000-0005-0000-0000-00008C3E0000}"/>
    <cellStyle name="Input Cell 3 2 42 2 3" xfId="20928" xr:uid="{00000000-0005-0000-0000-00008D3E0000}"/>
    <cellStyle name="Input Cell 3 2 42 2 4" xfId="20929" xr:uid="{00000000-0005-0000-0000-00008E3E0000}"/>
    <cellStyle name="Input Cell 3 2 42 3" xfId="20930" xr:uid="{00000000-0005-0000-0000-00008F3E0000}"/>
    <cellStyle name="Input Cell 3 2 42 4" xfId="20931" xr:uid="{00000000-0005-0000-0000-0000903E0000}"/>
    <cellStyle name="Input Cell 3 2 42 5" xfId="20932" xr:uid="{00000000-0005-0000-0000-0000913E0000}"/>
    <cellStyle name="Input Cell 3 2 43" xfId="2359" xr:uid="{00000000-0005-0000-0000-0000923E0000}"/>
    <cellStyle name="Input Cell 3 2 43 2" xfId="20933" xr:uid="{00000000-0005-0000-0000-0000933E0000}"/>
    <cellStyle name="Input Cell 3 2 43 2 2" xfId="20934" xr:uid="{00000000-0005-0000-0000-0000943E0000}"/>
    <cellStyle name="Input Cell 3 2 43 2 3" xfId="20935" xr:uid="{00000000-0005-0000-0000-0000953E0000}"/>
    <cellStyle name="Input Cell 3 2 43 2 4" xfId="20936" xr:uid="{00000000-0005-0000-0000-0000963E0000}"/>
    <cellStyle name="Input Cell 3 2 43 3" xfId="20937" xr:uid="{00000000-0005-0000-0000-0000973E0000}"/>
    <cellStyle name="Input Cell 3 2 43 4" xfId="20938" xr:uid="{00000000-0005-0000-0000-0000983E0000}"/>
    <cellStyle name="Input Cell 3 2 43 5" xfId="20939" xr:uid="{00000000-0005-0000-0000-0000993E0000}"/>
    <cellStyle name="Input Cell 3 2 44" xfId="2360" xr:uid="{00000000-0005-0000-0000-00009A3E0000}"/>
    <cellStyle name="Input Cell 3 2 44 2" xfId="20940" xr:uid="{00000000-0005-0000-0000-00009B3E0000}"/>
    <cellStyle name="Input Cell 3 2 44 2 2" xfId="20941" xr:uid="{00000000-0005-0000-0000-00009C3E0000}"/>
    <cellStyle name="Input Cell 3 2 44 2 3" xfId="20942" xr:uid="{00000000-0005-0000-0000-00009D3E0000}"/>
    <cellStyle name="Input Cell 3 2 44 2 4" xfId="20943" xr:uid="{00000000-0005-0000-0000-00009E3E0000}"/>
    <cellStyle name="Input Cell 3 2 44 3" xfId="20944" xr:uid="{00000000-0005-0000-0000-00009F3E0000}"/>
    <cellStyle name="Input Cell 3 2 44 4" xfId="20945" xr:uid="{00000000-0005-0000-0000-0000A03E0000}"/>
    <cellStyle name="Input Cell 3 2 44 5" xfId="20946" xr:uid="{00000000-0005-0000-0000-0000A13E0000}"/>
    <cellStyle name="Input Cell 3 2 45" xfId="2361" xr:uid="{00000000-0005-0000-0000-0000A23E0000}"/>
    <cellStyle name="Input Cell 3 2 45 2" xfId="20947" xr:uid="{00000000-0005-0000-0000-0000A33E0000}"/>
    <cellStyle name="Input Cell 3 2 45 2 2" xfId="20948" xr:uid="{00000000-0005-0000-0000-0000A43E0000}"/>
    <cellStyle name="Input Cell 3 2 45 2 3" xfId="20949" xr:uid="{00000000-0005-0000-0000-0000A53E0000}"/>
    <cellStyle name="Input Cell 3 2 45 2 4" xfId="20950" xr:uid="{00000000-0005-0000-0000-0000A63E0000}"/>
    <cellStyle name="Input Cell 3 2 45 3" xfId="20951" xr:uid="{00000000-0005-0000-0000-0000A73E0000}"/>
    <cellStyle name="Input Cell 3 2 45 4" xfId="20952" xr:uid="{00000000-0005-0000-0000-0000A83E0000}"/>
    <cellStyle name="Input Cell 3 2 45 5" xfId="20953" xr:uid="{00000000-0005-0000-0000-0000A93E0000}"/>
    <cellStyle name="Input Cell 3 2 46" xfId="20954" xr:uid="{00000000-0005-0000-0000-0000AA3E0000}"/>
    <cellStyle name="Input Cell 3 2 46 2" xfId="20955" xr:uid="{00000000-0005-0000-0000-0000AB3E0000}"/>
    <cellStyle name="Input Cell 3 2 46 3" xfId="20956" xr:uid="{00000000-0005-0000-0000-0000AC3E0000}"/>
    <cellStyle name="Input Cell 3 2 46 4" xfId="20957" xr:uid="{00000000-0005-0000-0000-0000AD3E0000}"/>
    <cellStyle name="Input Cell 3 2 47" xfId="20958" xr:uid="{00000000-0005-0000-0000-0000AE3E0000}"/>
    <cellStyle name="Input Cell 3 2 47 2" xfId="20959" xr:uid="{00000000-0005-0000-0000-0000AF3E0000}"/>
    <cellStyle name="Input Cell 3 2 47 3" xfId="20960" xr:uid="{00000000-0005-0000-0000-0000B03E0000}"/>
    <cellStyle name="Input Cell 3 2 47 4" xfId="20961" xr:uid="{00000000-0005-0000-0000-0000B13E0000}"/>
    <cellStyle name="Input Cell 3 2 48" xfId="20962" xr:uid="{00000000-0005-0000-0000-0000B23E0000}"/>
    <cellStyle name="Input Cell 3 2 49" xfId="20963" xr:uid="{00000000-0005-0000-0000-0000B33E0000}"/>
    <cellStyle name="Input Cell 3 2 5" xfId="2362" xr:uid="{00000000-0005-0000-0000-0000B43E0000}"/>
    <cellStyle name="Input Cell 3 2 5 2" xfId="20964" xr:uid="{00000000-0005-0000-0000-0000B53E0000}"/>
    <cellStyle name="Input Cell 3 2 5 2 2" xfId="20965" xr:uid="{00000000-0005-0000-0000-0000B63E0000}"/>
    <cellStyle name="Input Cell 3 2 5 2 3" xfId="20966" xr:uid="{00000000-0005-0000-0000-0000B73E0000}"/>
    <cellStyle name="Input Cell 3 2 5 2 4" xfId="20967" xr:uid="{00000000-0005-0000-0000-0000B83E0000}"/>
    <cellStyle name="Input Cell 3 2 5 3" xfId="20968" xr:uid="{00000000-0005-0000-0000-0000B93E0000}"/>
    <cellStyle name="Input Cell 3 2 5 4" xfId="20969" xr:uid="{00000000-0005-0000-0000-0000BA3E0000}"/>
    <cellStyle name="Input Cell 3 2 5 5" xfId="20970" xr:uid="{00000000-0005-0000-0000-0000BB3E0000}"/>
    <cellStyle name="Input Cell 3 2 6" xfId="2363" xr:uid="{00000000-0005-0000-0000-0000BC3E0000}"/>
    <cellStyle name="Input Cell 3 2 6 2" xfId="20971" xr:uid="{00000000-0005-0000-0000-0000BD3E0000}"/>
    <cellStyle name="Input Cell 3 2 6 2 2" xfId="20972" xr:uid="{00000000-0005-0000-0000-0000BE3E0000}"/>
    <cellStyle name="Input Cell 3 2 6 2 3" xfId="20973" xr:uid="{00000000-0005-0000-0000-0000BF3E0000}"/>
    <cellStyle name="Input Cell 3 2 6 2 4" xfId="20974" xr:uid="{00000000-0005-0000-0000-0000C03E0000}"/>
    <cellStyle name="Input Cell 3 2 6 3" xfId="20975" xr:uid="{00000000-0005-0000-0000-0000C13E0000}"/>
    <cellStyle name="Input Cell 3 2 6 4" xfId="20976" xr:uid="{00000000-0005-0000-0000-0000C23E0000}"/>
    <cellStyle name="Input Cell 3 2 6 5" xfId="20977" xr:uid="{00000000-0005-0000-0000-0000C33E0000}"/>
    <cellStyle name="Input Cell 3 2 7" xfId="2364" xr:uid="{00000000-0005-0000-0000-0000C43E0000}"/>
    <cellStyle name="Input Cell 3 2 7 2" xfId="20978" xr:uid="{00000000-0005-0000-0000-0000C53E0000}"/>
    <cellStyle name="Input Cell 3 2 7 2 2" xfId="20979" xr:uid="{00000000-0005-0000-0000-0000C63E0000}"/>
    <cellStyle name="Input Cell 3 2 7 2 3" xfId="20980" xr:uid="{00000000-0005-0000-0000-0000C73E0000}"/>
    <cellStyle name="Input Cell 3 2 7 2 4" xfId="20981" xr:uid="{00000000-0005-0000-0000-0000C83E0000}"/>
    <cellStyle name="Input Cell 3 2 7 3" xfId="20982" xr:uid="{00000000-0005-0000-0000-0000C93E0000}"/>
    <cellStyle name="Input Cell 3 2 7 4" xfId="20983" xr:uid="{00000000-0005-0000-0000-0000CA3E0000}"/>
    <cellStyle name="Input Cell 3 2 7 5" xfId="20984" xr:uid="{00000000-0005-0000-0000-0000CB3E0000}"/>
    <cellStyle name="Input Cell 3 2 8" xfId="2365" xr:uid="{00000000-0005-0000-0000-0000CC3E0000}"/>
    <cellStyle name="Input Cell 3 2 8 2" xfId="20985" xr:uid="{00000000-0005-0000-0000-0000CD3E0000}"/>
    <cellStyle name="Input Cell 3 2 8 2 2" xfId="20986" xr:uid="{00000000-0005-0000-0000-0000CE3E0000}"/>
    <cellStyle name="Input Cell 3 2 8 2 3" xfId="20987" xr:uid="{00000000-0005-0000-0000-0000CF3E0000}"/>
    <cellStyle name="Input Cell 3 2 8 2 4" xfId="20988" xr:uid="{00000000-0005-0000-0000-0000D03E0000}"/>
    <cellStyle name="Input Cell 3 2 8 3" xfId="20989" xr:uid="{00000000-0005-0000-0000-0000D13E0000}"/>
    <cellStyle name="Input Cell 3 2 8 4" xfId="20990" xr:uid="{00000000-0005-0000-0000-0000D23E0000}"/>
    <cellStyle name="Input Cell 3 2 8 5" xfId="20991" xr:uid="{00000000-0005-0000-0000-0000D33E0000}"/>
    <cellStyle name="Input Cell 3 2 9" xfId="2366" xr:uid="{00000000-0005-0000-0000-0000D43E0000}"/>
    <cellStyle name="Input Cell 3 2 9 2" xfId="20992" xr:uid="{00000000-0005-0000-0000-0000D53E0000}"/>
    <cellStyle name="Input Cell 3 2 9 2 2" xfId="20993" xr:uid="{00000000-0005-0000-0000-0000D63E0000}"/>
    <cellStyle name="Input Cell 3 2 9 2 3" xfId="20994" xr:uid="{00000000-0005-0000-0000-0000D73E0000}"/>
    <cellStyle name="Input Cell 3 2 9 2 4" xfId="20995" xr:uid="{00000000-0005-0000-0000-0000D83E0000}"/>
    <cellStyle name="Input Cell 3 2 9 3" xfId="20996" xr:uid="{00000000-0005-0000-0000-0000D93E0000}"/>
    <cellStyle name="Input Cell 3 2 9 4" xfId="20997" xr:uid="{00000000-0005-0000-0000-0000DA3E0000}"/>
    <cellStyle name="Input Cell 3 2 9 5" xfId="20998" xr:uid="{00000000-0005-0000-0000-0000DB3E0000}"/>
    <cellStyle name="Input Cell 3 3" xfId="2367" xr:uid="{00000000-0005-0000-0000-0000DC3E0000}"/>
    <cellStyle name="Input Cell 3 3 10" xfId="2368" xr:uid="{00000000-0005-0000-0000-0000DD3E0000}"/>
    <cellStyle name="Input Cell 3 3 10 2" xfId="20999" xr:uid="{00000000-0005-0000-0000-0000DE3E0000}"/>
    <cellStyle name="Input Cell 3 3 10 2 2" xfId="21000" xr:uid="{00000000-0005-0000-0000-0000DF3E0000}"/>
    <cellStyle name="Input Cell 3 3 10 2 3" xfId="21001" xr:uid="{00000000-0005-0000-0000-0000E03E0000}"/>
    <cellStyle name="Input Cell 3 3 10 2 4" xfId="21002" xr:uid="{00000000-0005-0000-0000-0000E13E0000}"/>
    <cellStyle name="Input Cell 3 3 10 3" xfId="21003" xr:uid="{00000000-0005-0000-0000-0000E23E0000}"/>
    <cellStyle name="Input Cell 3 3 10 4" xfId="21004" xr:uid="{00000000-0005-0000-0000-0000E33E0000}"/>
    <cellStyle name="Input Cell 3 3 10 5" xfId="21005" xr:uid="{00000000-0005-0000-0000-0000E43E0000}"/>
    <cellStyle name="Input Cell 3 3 11" xfId="2369" xr:uid="{00000000-0005-0000-0000-0000E53E0000}"/>
    <cellStyle name="Input Cell 3 3 11 2" xfId="21006" xr:uid="{00000000-0005-0000-0000-0000E63E0000}"/>
    <cellStyle name="Input Cell 3 3 11 2 2" xfId="21007" xr:uid="{00000000-0005-0000-0000-0000E73E0000}"/>
    <cellStyle name="Input Cell 3 3 11 2 3" xfId="21008" xr:uid="{00000000-0005-0000-0000-0000E83E0000}"/>
    <cellStyle name="Input Cell 3 3 11 2 4" xfId="21009" xr:uid="{00000000-0005-0000-0000-0000E93E0000}"/>
    <cellStyle name="Input Cell 3 3 11 3" xfId="21010" xr:uid="{00000000-0005-0000-0000-0000EA3E0000}"/>
    <cellStyle name="Input Cell 3 3 11 4" xfId="21011" xr:uid="{00000000-0005-0000-0000-0000EB3E0000}"/>
    <cellStyle name="Input Cell 3 3 11 5" xfId="21012" xr:uid="{00000000-0005-0000-0000-0000EC3E0000}"/>
    <cellStyle name="Input Cell 3 3 12" xfId="2370" xr:uid="{00000000-0005-0000-0000-0000ED3E0000}"/>
    <cellStyle name="Input Cell 3 3 12 2" xfId="21013" xr:uid="{00000000-0005-0000-0000-0000EE3E0000}"/>
    <cellStyle name="Input Cell 3 3 12 2 2" xfId="21014" xr:uid="{00000000-0005-0000-0000-0000EF3E0000}"/>
    <cellStyle name="Input Cell 3 3 12 2 3" xfId="21015" xr:uid="{00000000-0005-0000-0000-0000F03E0000}"/>
    <cellStyle name="Input Cell 3 3 12 2 4" xfId="21016" xr:uid="{00000000-0005-0000-0000-0000F13E0000}"/>
    <cellStyle name="Input Cell 3 3 12 3" xfId="21017" xr:uid="{00000000-0005-0000-0000-0000F23E0000}"/>
    <cellStyle name="Input Cell 3 3 12 4" xfId="21018" xr:uid="{00000000-0005-0000-0000-0000F33E0000}"/>
    <cellStyle name="Input Cell 3 3 12 5" xfId="21019" xr:uid="{00000000-0005-0000-0000-0000F43E0000}"/>
    <cellStyle name="Input Cell 3 3 13" xfId="2371" xr:uid="{00000000-0005-0000-0000-0000F53E0000}"/>
    <cellStyle name="Input Cell 3 3 13 2" xfId="21020" xr:uid="{00000000-0005-0000-0000-0000F63E0000}"/>
    <cellStyle name="Input Cell 3 3 13 2 2" xfId="21021" xr:uid="{00000000-0005-0000-0000-0000F73E0000}"/>
    <cellStyle name="Input Cell 3 3 13 2 3" xfId="21022" xr:uid="{00000000-0005-0000-0000-0000F83E0000}"/>
    <cellStyle name="Input Cell 3 3 13 2 4" xfId="21023" xr:uid="{00000000-0005-0000-0000-0000F93E0000}"/>
    <cellStyle name="Input Cell 3 3 13 3" xfId="21024" xr:uid="{00000000-0005-0000-0000-0000FA3E0000}"/>
    <cellStyle name="Input Cell 3 3 13 4" xfId="21025" xr:uid="{00000000-0005-0000-0000-0000FB3E0000}"/>
    <cellStyle name="Input Cell 3 3 13 5" xfId="21026" xr:uid="{00000000-0005-0000-0000-0000FC3E0000}"/>
    <cellStyle name="Input Cell 3 3 14" xfId="2372" xr:uid="{00000000-0005-0000-0000-0000FD3E0000}"/>
    <cellStyle name="Input Cell 3 3 14 2" xfId="21027" xr:uid="{00000000-0005-0000-0000-0000FE3E0000}"/>
    <cellStyle name="Input Cell 3 3 14 2 2" xfId="21028" xr:uid="{00000000-0005-0000-0000-0000FF3E0000}"/>
    <cellStyle name="Input Cell 3 3 14 2 3" xfId="21029" xr:uid="{00000000-0005-0000-0000-0000003F0000}"/>
    <cellStyle name="Input Cell 3 3 14 2 4" xfId="21030" xr:uid="{00000000-0005-0000-0000-0000013F0000}"/>
    <cellStyle name="Input Cell 3 3 14 3" xfId="21031" xr:uid="{00000000-0005-0000-0000-0000023F0000}"/>
    <cellStyle name="Input Cell 3 3 14 4" xfId="21032" xr:uid="{00000000-0005-0000-0000-0000033F0000}"/>
    <cellStyle name="Input Cell 3 3 14 5" xfId="21033" xr:uid="{00000000-0005-0000-0000-0000043F0000}"/>
    <cellStyle name="Input Cell 3 3 15" xfId="2373" xr:uid="{00000000-0005-0000-0000-0000053F0000}"/>
    <cellStyle name="Input Cell 3 3 15 2" xfId="21034" xr:uid="{00000000-0005-0000-0000-0000063F0000}"/>
    <cellStyle name="Input Cell 3 3 15 2 2" xfId="21035" xr:uid="{00000000-0005-0000-0000-0000073F0000}"/>
    <cellStyle name="Input Cell 3 3 15 2 3" xfId="21036" xr:uid="{00000000-0005-0000-0000-0000083F0000}"/>
    <cellStyle name="Input Cell 3 3 15 2 4" xfId="21037" xr:uid="{00000000-0005-0000-0000-0000093F0000}"/>
    <cellStyle name="Input Cell 3 3 15 3" xfId="21038" xr:uid="{00000000-0005-0000-0000-00000A3F0000}"/>
    <cellStyle name="Input Cell 3 3 15 4" xfId="21039" xr:uid="{00000000-0005-0000-0000-00000B3F0000}"/>
    <cellStyle name="Input Cell 3 3 15 5" xfId="21040" xr:uid="{00000000-0005-0000-0000-00000C3F0000}"/>
    <cellStyle name="Input Cell 3 3 16" xfId="2374" xr:uid="{00000000-0005-0000-0000-00000D3F0000}"/>
    <cellStyle name="Input Cell 3 3 16 2" xfId="21041" xr:uid="{00000000-0005-0000-0000-00000E3F0000}"/>
    <cellStyle name="Input Cell 3 3 16 2 2" xfId="21042" xr:uid="{00000000-0005-0000-0000-00000F3F0000}"/>
    <cellStyle name="Input Cell 3 3 16 2 3" xfId="21043" xr:uid="{00000000-0005-0000-0000-0000103F0000}"/>
    <cellStyle name="Input Cell 3 3 16 2 4" xfId="21044" xr:uid="{00000000-0005-0000-0000-0000113F0000}"/>
    <cellStyle name="Input Cell 3 3 16 3" xfId="21045" xr:uid="{00000000-0005-0000-0000-0000123F0000}"/>
    <cellStyle name="Input Cell 3 3 16 4" xfId="21046" xr:uid="{00000000-0005-0000-0000-0000133F0000}"/>
    <cellStyle name="Input Cell 3 3 16 5" xfId="21047" xr:uid="{00000000-0005-0000-0000-0000143F0000}"/>
    <cellStyle name="Input Cell 3 3 17" xfId="2375" xr:uid="{00000000-0005-0000-0000-0000153F0000}"/>
    <cellStyle name="Input Cell 3 3 17 2" xfId="21048" xr:uid="{00000000-0005-0000-0000-0000163F0000}"/>
    <cellStyle name="Input Cell 3 3 17 2 2" xfId="21049" xr:uid="{00000000-0005-0000-0000-0000173F0000}"/>
    <cellStyle name="Input Cell 3 3 17 2 3" xfId="21050" xr:uid="{00000000-0005-0000-0000-0000183F0000}"/>
    <cellStyle name="Input Cell 3 3 17 2 4" xfId="21051" xr:uid="{00000000-0005-0000-0000-0000193F0000}"/>
    <cellStyle name="Input Cell 3 3 17 3" xfId="21052" xr:uid="{00000000-0005-0000-0000-00001A3F0000}"/>
    <cellStyle name="Input Cell 3 3 17 4" xfId="21053" xr:uid="{00000000-0005-0000-0000-00001B3F0000}"/>
    <cellStyle name="Input Cell 3 3 17 5" xfId="21054" xr:uid="{00000000-0005-0000-0000-00001C3F0000}"/>
    <cellStyle name="Input Cell 3 3 18" xfId="2376" xr:uid="{00000000-0005-0000-0000-00001D3F0000}"/>
    <cellStyle name="Input Cell 3 3 18 2" xfId="21055" xr:uid="{00000000-0005-0000-0000-00001E3F0000}"/>
    <cellStyle name="Input Cell 3 3 18 2 2" xfId="21056" xr:uid="{00000000-0005-0000-0000-00001F3F0000}"/>
    <cellStyle name="Input Cell 3 3 18 2 3" xfId="21057" xr:uid="{00000000-0005-0000-0000-0000203F0000}"/>
    <cellStyle name="Input Cell 3 3 18 2 4" xfId="21058" xr:uid="{00000000-0005-0000-0000-0000213F0000}"/>
    <cellStyle name="Input Cell 3 3 18 3" xfId="21059" xr:uid="{00000000-0005-0000-0000-0000223F0000}"/>
    <cellStyle name="Input Cell 3 3 18 4" xfId="21060" xr:uid="{00000000-0005-0000-0000-0000233F0000}"/>
    <cellStyle name="Input Cell 3 3 18 5" xfId="21061" xr:uid="{00000000-0005-0000-0000-0000243F0000}"/>
    <cellStyle name="Input Cell 3 3 19" xfId="2377" xr:uid="{00000000-0005-0000-0000-0000253F0000}"/>
    <cellStyle name="Input Cell 3 3 19 2" xfId="21062" xr:uid="{00000000-0005-0000-0000-0000263F0000}"/>
    <cellStyle name="Input Cell 3 3 19 2 2" xfId="21063" xr:uid="{00000000-0005-0000-0000-0000273F0000}"/>
    <cellStyle name="Input Cell 3 3 19 2 3" xfId="21064" xr:uid="{00000000-0005-0000-0000-0000283F0000}"/>
    <cellStyle name="Input Cell 3 3 19 2 4" xfId="21065" xr:uid="{00000000-0005-0000-0000-0000293F0000}"/>
    <cellStyle name="Input Cell 3 3 19 3" xfId="21066" xr:uid="{00000000-0005-0000-0000-00002A3F0000}"/>
    <cellStyle name="Input Cell 3 3 19 4" xfId="21067" xr:uid="{00000000-0005-0000-0000-00002B3F0000}"/>
    <cellStyle name="Input Cell 3 3 19 5" xfId="21068" xr:uid="{00000000-0005-0000-0000-00002C3F0000}"/>
    <cellStyle name="Input Cell 3 3 2" xfId="2378" xr:uid="{00000000-0005-0000-0000-00002D3F0000}"/>
    <cellStyle name="Input Cell 3 3 2 10" xfId="2379" xr:uid="{00000000-0005-0000-0000-00002E3F0000}"/>
    <cellStyle name="Input Cell 3 3 2 10 2" xfId="21069" xr:uid="{00000000-0005-0000-0000-00002F3F0000}"/>
    <cellStyle name="Input Cell 3 3 2 10 2 2" xfId="21070" xr:uid="{00000000-0005-0000-0000-0000303F0000}"/>
    <cellStyle name="Input Cell 3 3 2 10 2 3" xfId="21071" xr:uid="{00000000-0005-0000-0000-0000313F0000}"/>
    <cellStyle name="Input Cell 3 3 2 10 2 4" xfId="21072" xr:uid="{00000000-0005-0000-0000-0000323F0000}"/>
    <cellStyle name="Input Cell 3 3 2 10 3" xfId="21073" xr:uid="{00000000-0005-0000-0000-0000333F0000}"/>
    <cellStyle name="Input Cell 3 3 2 10 4" xfId="21074" xr:uid="{00000000-0005-0000-0000-0000343F0000}"/>
    <cellStyle name="Input Cell 3 3 2 10 5" xfId="21075" xr:uid="{00000000-0005-0000-0000-0000353F0000}"/>
    <cellStyle name="Input Cell 3 3 2 11" xfId="2380" xr:uid="{00000000-0005-0000-0000-0000363F0000}"/>
    <cellStyle name="Input Cell 3 3 2 11 2" xfId="21076" xr:uid="{00000000-0005-0000-0000-0000373F0000}"/>
    <cellStyle name="Input Cell 3 3 2 11 2 2" xfId="21077" xr:uid="{00000000-0005-0000-0000-0000383F0000}"/>
    <cellStyle name="Input Cell 3 3 2 11 2 3" xfId="21078" xr:uid="{00000000-0005-0000-0000-0000393F0000}"/>
    <cellStyle name="Input Cell 3 3 2 11 2 4" xfId="21079" xr:uid="{00000000-0005-0000-0000-00003A3F0000}"/>
    <cellStyle name="Input Cell 3 3 2 11 3" xfId="21080" xr:uid="{00000000-0005-0000-0000-00003B3F0000}"/>
    <cellStyle name="Input Cell 3 3 2 11 4" xfId="21081" xr:uid="{00000000-0005-0000-0000-00003C3F0000}"/>
    <cellStyle name="Input Cell 3 3 2 11 5" xfId="21082" xr:uid="{00000000-0005-0000-0000-00003D3F0000}"/>
    <cellStyle name="Input Cell 3 3 2 12" xfId="2381" xr:uid="{00000000-0005-0000-0000-00003E3F0000}"/>
    <cellStyle name="Input Cell 3 3 2 12 2" xfId="21083" xr:uid="{00000000-0005-0000-0000-00003F3F0000}"/>
    <cellStyle name="Input Cell 3 3 2 12 2 2" xfId="21084" xr:uid="{00000000-0005-0000-0000-0000403F0000}"/>
    <cellStyle name="Input Cell 3 3 2 12 2 3" xfId="21085" xr:uid="{00000000-0005-0000-0000-0000413F0000}"/>
    <cellStyle name="Input Cell 3 3 2 12 2 4" xfId="21086" xr:uid="{00000000-0005-0000-0000-0000423F0000}"/>
    <cellStyle name="Input Cell 3 3 2 12 3" xfId="21087" xr:uid="{00000000-0005-0000-0000-0000433F0000}"/>
    <cellStyle name="Input Cell 3 3 2 12 4" xfId="21088" xr:uid="{00000000-0005-0000-0000-0000443F0000}"/>
    <cellStyle name="Input Cell 3 3 2 12 5" xfId="21089" xr:uid="{00000000-0005-0000-0000-0000453F0000}"/>
    <cellStyle name="Input Cell 3 3 2 13" xfId="2382" xr:uid="{00000000-0005-0000-0000-0000463F0000}"/>
    <cellStyle name="Input Cell 3 3 2 13 2" xfId="21090" xr:uid="{00000000-0005-0000-0000-0000473F0000}"/>
    <cellStyle name="Input Cell 3 3 2 13 2 2" xfId="21091" xr:uid="{00000000-0005-0000-0000-0000483F0000}"/>
    <cellStyle name="Input Cell 3 3 2 13 2 3" xfId="21092" xr:uid="{00000000-0005-0000-0000-0000493F0000}"/>
    <cellStyle name="Input Cell 3 3 2 13 2 4" xfId="21093" xr:uid="{00000000-0005-0000-0000-00004A3F0000}"/>
    <cellStyle name="Input Cell 3 3 2 13 3" xfId="21094" xr:uid="{00000000-0005-0000-0000-00004B3F0000}"/>
    <cellStyle name="Input Cell 3 3 2 13 4" xfId="21095" xr:uid="{00000000-0005-0000-0000-00004C3F0000}"/>
    <cellStyle name="Input Cell 3 3 2 13 5" xfId="21096" xr:uid="{00000000-0005-0000-0000-00004D3F0000}"/>
    <cellStyle name="Input Cell 3 3 2 14" xfId="2383" xr:uid="{00000000-0005-0000-0000-00004E3F0000}"/>
    <cellStyle name="Input Cell 3 3 2 14 2" xfId="21097" xr:uid="{00000000-0005-0000-0000-00004F3F0000}"/>
    <cellStyle name="Input Cell 3 3 2 14 2 2" xfId="21098" xr:uid="{00000000-0005-0000-0000-0000503F0000}"/>
    <cellStyle name="Input Cell 3 3 2 14 2 3" xfId="21099" xr:uid="{00000000-0005-0000-0000-0000513F0000}"/>
    <cellStyle name="Input Cell 3 3 2 14 2 4" xfId="21100" xr:uid="{00000000-0005-0000-0000-0000523F0000}"/>
    <cellStyle name="Input Cell 3 3 2 14 3" xfId="21101" xr:uid="{00000000-0005-0000-0000-0000533F0000}"/>
    <cellStyle name="Input Cell 3 3 2 14 4" xfId="21102" xr:uid="{00000000-0005-0000-0000-0000543F0000}"/>
    <cellStyle name="Input Cell 3 3 2 14 5" xfId="21103" xr:uid="{00000000-0005-0000-0000-0000553F0000}"/>
    <cellStyle name="Input Cell 3 3 2 15" xfId="2384" xr:uid="{00000000-0005-0000-0000-0000563F0000}"/>
    <cellStyle name="Input Cell 3 3 2 15 2" xfId="21104" xr:uid="{00000000-0005-0000-0000-0000573F0000}"/>
    <cellStyle name="Input Cell 3 3 2 15 2 2" xfId="21105" xr:uid="{00000000-0005-0000-0000-0000583F0000}"/>
    <cellStyle name="Input Cell 3 3 2 15 2 3" xfId="21106" xr:uid="{00000000-0005-0000-0000-0000593F0000}"/>
    <cellStyle name="Input Cell 3 3 2 15 2 4" xfId="21107" xr:uid="{00000000-0005-0000-0000-00005A3F0000}"/>
    <cellStyle name="Input Cell 3 3 2 15 3" xfId="21108" xr:uid="{00000000-0005-0000-0000-00005B3F0000}"/>
    <cellStyle name="Input Cell 3 3 2 15 4" xfId="21109" xr:uid="{00000000-0005-0000-0000-00005C3F0000}"/>
    <cellStyle name="Input Cell 3 3 2 15 5" xfId="21110" xr:uid="{00000000-0005-0000-0000-00005D3F0000}"/>
    <cellStyle name="Input Cell 3 3 2 16" xfId="2385" xr:uid="{00000000-0005-0000-0000-00005E3F0000}"/>
    <cellStyle name="Input Cell 3 3 2 16 2" xfId="21111" xr:uid="{00000000-0005-0000-0000-00005F3F0000}"/>
    <cellStyle name="Input Cell 3 3 2 16 2 2" xfId="21112" xr:uid="{00000000-0005-0000-0000-0000603F0000}"/>
    <cellStyle name="Input Cell 3 3 2 16 2 3" xfId="21113" xr:uid="{00000000-0005-0000-0000-0000613F0000}"/>
    <cellStyle name="Input Cell 3 3 2 16 2 4" xfId="21114" xr:uid="{00000000-0005-0000-0000-0000623F0000}"/>
    <cellStyle name="Input Cell 3 3 2 16 3" xfId="21115" xr:uid="{00000000-0005-0000-0000-0000633F0000}"/>
    <cellStyle name="Input Cell 3 3 2 16 4" xfId="21116" xr:uid="{00000000-0005-0000-0000-0000643F0000}"/>
    <cellStyle name="Input Cell 3 3 2 16 5" xfId="21117" xr:uid="{00000000-0005-0000-0000-0000653F0000}"/>
    <cellStyle name="Input Cell 3 3 2 17" xfId="2386" xr:uid="{00000000-0005-0000-0000-0000663F0000}"/>
    <cellStyle name="Input Cell 3 3 2 17 2" xfId="21118" xr:uid="{00000000-0005-0000-0000-0000673F0000}"/>
    <cellStyle name="Input Cell 3 3 2 17 2 2" xfId="21119" xr:uid="{00000000-0005-0000-0000-0000683F0000}"/>
    <cellStyle name="Input Cell 3 3 2 17 2 3" xfId="21120" xr:uid="{00000000-0005-0000-0000-0000693F0000}"/>
    <cellStyle name="Input Cell 3 3 2 17 2 4" xfId="21121" xr:uid="{00000000-0005-0000-0000-00006A3F0000}"/>
    <cellStyle name="Input Cell 3 3 2 17 3" xfId="21122" xr:uid="{00000000-0005-0000-0000-00006B3F0000}"/>
    <cellStyle name="Input Cell 3 3 2 17 4" xfId="21123" xr:uid="{00000000-0005-0000-0000-00006C3F0000}"/>
    <cellStyle name="Input Cell 3 3 2 17 5" xfId="21124" xr:uid="{00000000-0005-0000-0000-00006D3F0000}"/>
    <cellStyle name="Input Cell 3 3 2 18" xfId="2387" xr:uid="{00000000-0005-0000-0000-00006E3F0000}"/>
    <cellStyle name="Input Cell 3 3 2 18 2" xfId="21125" xr:uid="{00000000-0005-0000-0000-00006F3F0000}"/>
    <cellStyle name="Input Cell 3 3 2 18 2 2" xfId="21126" xr:uid="{00000000-0005-0000-0000-0000703F0000}"/>
    <cellStyle name="Input Cell 3 3 2 18 2 3" xfId="21127" xr:uid="{00000000-0005-0000-0000-0000713F0000}"/>
    <cellStyle name="Input Cell 3 3 2 18 2 4" xfId="21128" xr:uid="{00000000-0005-0000-0000-0000723F0000}"/>
    <cellStyle name="Input Cell 3 3 2 18 3" xfId="21129" xr:uid="{00000000-0005-0000-0000-0000733F0000}"/>
    <cellStyle name="Input Cell 3 3 2 18 4" xfId="21130" xr:uid="{00000000-0005-0000-0000-0000743F0000}"/>
    <cellStyle name="Input Cell 3 3 2 18 5" xfId="21131" xr:uid="{00000000-0005-0000-0000-0000753F0000}"/>
    <cellStyle name="Input Cell 3 3 2 19" xfId="2388" xr:uid="{00000000-0005-0000-0000-0000763F0000}"/>
    <cellStyle name="Input Cell 3 3 2 19 2" xfId="21132" xr:uid="{00000000-0005-0000-0000-0000773F0000}"/>
    <cellStyle name="Input Cell 3 3 2 19 2 2" xfId="21133" xr:uid="{00000000-0005-0000-0000-0000783F0000}"/>
    <cellStyle name="Input Cell 3 3 2 19 2 3" xfId="21134" xr:uid="{00000000-0005-0000-0000-0000793F0000}"/>
    <cellStyle name="Input Cell 3 3 2 19 2 4" xfId="21135" xr:uid="{00000000-0005-0000-0000-00007A3F0000}"/>
    <cellStyle name="Input Cell 3 3 2 19 3" xfId="21136" xr:uid="{00000000-0005-0000-0000-00007B3F0000}"/>
    <cellStyle name="Input Cell 3 3 2 19 4" xfId="21137" xr:uid="{00000000-0005-0000-0000-00007C3F0000}"/>
    <cellStyle name="Input Cell 3 3 2 19 5" xfId="21138" xr:uid="{00000000-0005-0000-0000-00007D3F0000}"/>
    <cellStyle name="Input Cell 3 3 2 2" xfId="2389" xr:uid="{00000000-0005-0000-0000-00007E3F0000}"/>
    <cellStyle name="Input Cell 3 3 2 2 2" xfId="21139" xr:uid="{00000000-0005-0000-0000-00007F3F0000}"/>
    <cellStyle name="Input Cell 3 3 2 2 2 2" xfId="21140" xr:uid="{00000000-0005-0000-0000-0000803F0000}"/>
    <cellStyle name="Input Cell 3 3 2 2 2 3" xfId="21141" xr:uid="{00000000-0005-0000-0000-0000813F0000}"/>
    <cellStyle name="Input Cell 3 3 2 2 2 4" xfId="21142" xr:uid="{00000000-0005-0000-0000-0000823F0000}"/>
    <cellStyle name="Input Cell 3 3 2 2 3" xfId="21143" xr:uid="{00000000-0005-0000-0000-0000833F0000}"/>
    <cellStyle name="Input Cell 3 3 2 2 4" xfId="21144" xr:uid="{00000000-0005-0000-0000-0000843F0000}"/>
    <cellStyle name="Input Cell 3 3 2 2 5" xfId="21145" xr:uid="{00000000-0005-0000-0000-0000853F0000}"/>
    <cellStyle name="Input Cell 3 3 2 20" xfId="2390" xr:uid="{00000000-0005-0000-0000-0000863F0000}"/>
    <cellStyle name="Input Cell 3 3 2 20 2" xfId="21146" xr:uid="{00000000-0005-0000-0000-0000873F0000}"/>
    <cellStyle name="Input Cell 3 3 2 20 2 2" xfId="21147" xr:uid="{00000000-0005-0000-0000-0000883F0000}"/>
    <cellStyle name="Input Cell 3 3 2 20 2 3" xfId="21148" xr:uid="{00000000-0005-0000-0000-0000893F0000}"/>
    <cellStyle name="Input Cell 3 3 2 20 2 4" xfId="21149" xr:uid="{00000000-0005-0000-0000-00008A3F0000}"/>
    <cellStyle name="Input Cell 3 3 2 20 3" xfId="21150" xr:uid="{00000000-0005-0000-0000-00008B3F0000}"/>
    <cellStyle name="Input Cell 3 3 2 20 4" xfId="21151" xr:uid="{00000000-0005-0000-0000-00008C3F0000}"/>
    <cellStyle name="Input Cell 3 3 2 20 5" xfId="21152" xr:uid="{00000000-0005-0000-0000-00008D3F0000}"/>
    <cellStyle name="Input Cell 3 3 2 21" xfId="2391" xr:uid="{00000000-0005-0000-0000-00008E3F0000}"/>
    <cellStyle name="Input Cell 3 3 2 21 2" xfId="21153" xr:uid="{00000000-0005-0000-0000-00008F3F0000}"/>
    <cellStyle name="Input Cell 3 3 2 21 2 2" xfId="21154" xr:uid="{00000000-0005-0000-0000-0000903F0000}"/>
    <cellStyle name="Input Cell 3 3 2 21 2 3" xfId="21155" xr:uid="{00000000-0005-0000-0000-0000913F0000}"/>
    <cellStyle name="Input Cell 3 3 2 21 2 4" xfId="21156" xr:uid="{00000000-0005-0000-0000-0000923F0000}"/>
    <cellStyle name="Input Cell 3 3 2 21 3" xfId="21157" xr:uid="{00000000-0005-0000-0000-0000933F0000}"/>
    <cellStyle name="Input Cell 3 3 2 21 4" xfId="21158" xr:uid="{00000000-0005-0000-0000-0000943F0000}"/>
    <cellStyle name="Input Cell 3 3 2 21 5" xfId="21159" xr:uid="{00000000-0005-0000-0000-0000953F0000}"/>
    <cellStyle name="Input Cell 3 3 2 22" xfId="2392" xr:uid="{00000000-0005-0000-0000-0000963F0000}"/>
    <cellStyle name="Input Cell 3 3 2 22 2" xfId="21160" xr:uid="{00000000-0005-0000-0000-0000973F0000}"/>
    <cellStyle name="Input Cell 3 3 2 22 2 2" xfId="21161" xr:uid="{00000000-0005-0000-0000-0000983F0000}"/>
    <cellStyle name="Input Cell 3 3 2 22 2 3" xfId="21162" xr:uid="{00000000-0005-0000-0000-0000993F0000}"/>
    <cellStyle name="Input Cell 3 3 2 22 2 4" xfId="21163" xr:uid="{00000000-0005-0000-0000-00009A3F0000}"/>
    <cellStyle name="Input Cell 3 3 2 22 3" xfId="21164" xr:uid="{00000000-0005-0000-0000-00009B3F0000}"/>
    <cellStyle name="Input Cell 3 3 2 22 4" xfId="21165" xr:uid="{00000000-0005-0000-0000-00009C3F0000}"/>
    <cellStyle name="Input Cell 3 3 2 22 5" xfId="21166" xr:uid="{00000000-0005-0000-0000-00009D3F0000}"/>
    <cellStyle name="Input Cell 3 3 2 23" xfId="2393" xr:uid="{00000000-0005-0000-0000-00009E3F0000}"/>
    <cellStyle name="Input Cell 3 3 2 23 2" xfId="21167" xr:uid="{00000000-0005-0000-0000-00009F3F0000}"/>
    <cellStyle name="Input Cell 3 3 2 23 2 2" xfId="21168" xr:uid="{00000000-0005-0000-0000-0000A03F0000}"/>
    <cellStyle name="Input Cell 3 3 2 23 2 3" xfId="21169" xr:uid="{00000000-0005-0000-0000-0000A13F0000}"/>
    <cellStyle name="Input Cell 3 3 2 23 2 4" xfId="21170" xr:uid="{00000000-0005-0000-0000-0000A23F0000}"/>
    <cellStyle name="Input Cell 3 3 2 23 3" xfId="21171" xr:uid="{00000000-0005-0000-0000-0000A33F0000}"/>
    <cellStyle name="Input Cell 3 3 2 23 4" xfId="21172" xr:uid="{00000000-0005-0000-0000-0000A43F0000}"/>
    <cellStyle name="Input Cell 3 3 2 23 5" xfId="21173" xr:uid="{00000000-0005-0000-0000-0000A53F0000}"/>
    <cellStyle name="Input Cell 3 3 2 24" xfId="2394" xr:uid="{00000000-0005-0000-0000-0000A63F0000}"/>
    <cellStyle name="Input Cell 3 3 2 24 2" xfId="21174" xr:uid="{00000000-0005-0000-0000-0000A73F0000}"/>
    <cellStyle name="Input Cell 3 3 2 24 2 2" xfId="21175" xr:uid="{00000000-0005-0000-0000-0000A83F0000}"/>
    <cellStyle name="Input Cell 3 3 2 24 2 3" xfId="21176" xr:uid="{00000000-0005-0000-0000-0000A93F0000}"/>
    <cellStyle name="Input Cell 3 3 2 24 2 4" xfId="21177" xr:uid="{00000000-0005-0000-0000-0000AA3F0000}"/>
    <cellStyle name="Input Cell 3 3 2 24 3" xfId="21178" xr:uid="{00000000-0005-0000-0000-0000AB3F0000}"/>
    <cellStyle name="Input Cell 3 3 2 24 4" xfId="21179" xr:uid="{00000000-0005-0000-0000-0000AC3F0000}"/>
    <cellStyle name="Input Cell 3 3 2 24 5" xfId="21180" xr:uid="{00000000-0005-0000-0000-0000AD3F0000}"/>
    <cellStyle name="Input Cell 3 3 2 25" xfId="2395" xr:uid="{00000000-0005-0000-0000-0000AE3F0000}"/>
    <cellStyle name="Input Cell 3 3 2 25 2" xfId="21181" xr:uid="{00000000-0005-0000-0000-0000AF3F0000}"/>
    <cellStyle name="Input Cell 3 3 2 25 2 2" xfId="21182" xr:uid="{00000000-0005-0000-0000-0000B03F0000}"/>
    <cellStyle name="Input Cell 3 3 2 25 2 3" xfId="21183" xr:uid="{00000000-0005-0000-0000-0000B13F0000}"/>
    <cellStyle name="Input Cell 3 3 2 25 2 4" xfId="21184" xr:uid="{00000000-0005-0000-0000-0000B23F0000}"/>
    <cellStyle name="Input Cell 3 3 2 25 3" xfId="21185" xr:uid="{00000000-0005-0000-0000-0000B33F0000}"/>
    <cellStyle name="Input Cell 3 3 2 25 4" xfId="21186" xr:uid="{00000000-0005-0000-0000-0000B43F0000}"/>
    <cellStyle name="Input Cell 3 3 2 25 5" xfId="21187" xr:uid="{00000000-0005-0000-0000-0000B53F0000}"/>
    <cellStyle name="Input Cell 3 3 2 26" xfId="2396" xr:uid="{00000000-0005-0000-0000-0000B63F0000}"/>
    <cellStyle name="Input Cell 3 3 2 26 2" xfId="21188" xr:uid="{00000000-0005-0000-0000-0000B73F0000}"/>
    <cellStyle name="Input Cell 3 3 2 26 2 2" xfId="21189" xr:uid="{00000000-0005-0000-0000-0000B83F0000}"/>
    <cellStyle name="Input Cell 3 3 2 26 2 3" xfId="21190" xr:uid="{00000000-0005-0000-0000-0000B93F0000}"/>
    <cellStyle name="Input Cell 3 3 2 26 2 4" xfId="21191" xr:uid="{00000000-0005-0000-0000-0000BA3F0000}"/>
    <cellStyle name="Input Cell 3 3 2 26 3" xfId="21192" xr:uid="{00000000-0005-0000-0000-0000BB3F0000}"/>
    <cellStyle name="Input Cell 3 3 2 26 4" xfId="21193" xr:uid="{00000000-0005-0000-0000-0000BC3F0000}"/>
    <cellStyle name="Input Cell 3 3 2 26 5" xfId="21194" xr:uid="{00000000-0005-0000-0000-0000BD3F0000}"/>
    <cellStyle name="Input Cell 3 3 2 27" xfId="2397" xr:uid="{00000000-0005-0000-0000-0000BE3F0000}"/>
    <cellStyle name="Input Cell 3 3 2 27 2" xfId="21195" xr:uid="{00000000-0005-0000-0000-0000BF3F0000}"/>
    <cellStyle name="Input Cell 3 3 2 27 2 2" xfId="21196" xr:uid="{00000000-0005-0000-0000-0000C03F0000}"/>
    <cellStyle name="Input Cell 3 3 2 27 2 3" xfId="21197" xr:uid="{00000000-0005-0000-0000-0000C13F0000}"/>
    <cellStyle name="Input Cell 3 3 2 27 2 4" xfId="21198" xr:uid="{00000000-0005-0000-0000-0000C23F0000}"/>
    <cellStyle name="Input Cell 3 3 2 27 3" xfId="21199" xr:uid="{00000000-0005-0000-0000-0000C33F0000}"/>
    <cellStyle name="Input Cell 3 3 2 27 4" xfId="21200" xr:uid="{00000000-0005-0000-0000-0000C43F0000}"/>
    <cellStyle name="Input Cell 3 3 2 27 5" xfId="21201" xr:uid="{00000000-0005-0000-0000-0000C53F0000}"/>
    <cellStyle name="Input Cell 3 3 2 28" xfId="2398" xr:uid="{00000000-0005-0000-0000-0000C63F0000}"/>
    <cellStyle name="Input Cell 3 3 2 28 2" xfId="21202" xr:uid="{00000000-0005-0000-0000-0000C73F0000}"/>
    <cellStyle name="Input Cell 3 3 2 28 2 2" xfId="21203" xr:uid="{00000000-0005-0000-0000-0000C83F0000}"/>
    <cellStyle name="Input Cell 3 3 2 28 2 3" xfId="21204" xr:uid="{00000000-0005-0000-0000-0000C93F0000}"/>
    <cellStyle name="Input Cell 3 3 2 28 2 4" xfId="21205" xr:uid="{00000000-0005-0000-0000-0000CA3F0000}"/>
    <cellStyle name="Input Cell 3 3 2 28 3" xfId="21206" xr:uid="{00000000-0005-0000-0000-0000CB3F0000}"/>
    <cellStyle name="Input Cell 3 3 2 28 4" xfId="21207" xr:uid="{00000000-0005-0000-0000-0000CC3F0000}"/>
    <cellStyle name="Input Cell 3 3 2 28 5" xfId="21208" xr:uid="{00000000-0005-0000-0000-0000CD3F0000}"/>
    <cellStyle name="Input Cell 3 3 2 29" xfId="2399" xr:uid="{00000000-0005-0000-0000-0000CE3F0000}"/>
    <cellStyle name="Input Cell 3 3 2 29 2" xfId="21209" xr:uid="{00000000-0005-0000-0000-0000CF3F0000}"/>
    <cellStyle name="Input Cell 3 3 2 29 2 2" xfId="21210" xr:uid="{00000000-0005-0000-0000-0000D03F0000}"/>
    <cellStyle name="Input Cell 3 3 2 29 2 3" xfId="21211" xr:uid="{00000000-0005-0000-0000-0000D13F0000}"/>
    <cellStyle name="Input Cell 3 3 2 29 2 4" xfId="21212" xr:uid="{00000000-0005-0000-0000-0000D23F0000}"/>
    <cellStyle name="Input Cell 3 3 2 29 3" xfId="21213" xr:uid="{00000000-0005-0000-0000-0000D33F0000}"/>
    <cellStyle name="Input Cell 3 3 2 29 4" xfId="21214" xr:uid="{00000000-0005-0000-0000-0000D43F0000}"/>
    <cellStyle name="Input Cell 3 3 2 29 5" xfId="21215" xr:uid="{00000000-0005-0000-0000-0000D53F0000}"/>
    <cellStyle name="Input Cell 3 3 2 3" xfId="2400" xr:uid="{00000000-0005-0000-0000-0000D63F0000}"/>
    <cellStyle name="Input Cell 3 3 2 3 2" xfId="21216" xr:uid="{00000000-0005-0000-0000-0000D73F0000}"/>
    <cellStyle name="Input Cell 3 3 2 3 2 2" xfId="21217" xr:uid="{00000000-0005-0000-0000-0000D83F0000}"/>
    <cellStyle name="Input Cell 3 3 2 3 2 3" xfId="21218" xr:uid="{00000000-0005-0000-0000-0000D93F0000}"/>
    <cellStyle name="Input Cell 3 3 2 3 2 4" xfId="21219" xr:uid="{00000000-0005-0000-0000-0000DA3F0000}"/>
    <cellStyle name="Input Cell 3 3 2 3 3" xfId="21220" xr:uid="{00000000-0005-0000-0000-0000DB3F0000}"/>
    <cellStyle name="Input Cell 3 3 2 3 4" xfId="21221" xr:uid="{00000000-0005-0000-0000-0000DC3F0000}"/>
    <cellStyle name="Input Cell 3 3 2 3 5" xfId="21222" xr:uid="{00000000-0005-0000-0000-0000DD3F0000}"/>
    <cellStyle name="Input Cell 3 3 2 30" xfId="2401" xr:uid="{00000000-0005-0000-0000-0000DE3F0000}"/>
    <cellStyle name="Input Cell 3 3 2 30 2" xfId="21223" xr:uid="{00000000-0005-0000-0000-0000DF3F0000}"/>
    <cellStyle name="Input Cell 3 3 2 30 2 2" xfId="21224" xr:uid="{00000000-0005-0000-0000-0000E03F0000}"/>
    <cellStyle name="Input Cell 3 3 2 30 2 3" xfId="21225" xr:uid="{00000000-0005-0000-0000-0000E13F0000}"/>
    <cellStyle name="Input Cell 3 3 2 30 2 4" xfId="21226" xr:uid="{00000000-0005-0000-0000-0000E23F0000}"/>
    <cellStyle name="Input Cell 3 3 2 30 3" xfId="21227" xr:uid="{00000000-0005-0000-0000-0000E33F0000}"/>
    <cellStyle name="Input Cell 3 3 2 30 4" xfId="21228" xr:uid="{00000000-0005-0000-0000-0000E43F0000}"/>
    <cellStyle name="Input Cell 3 3 2 30 5" xfId="21229" xr:uid="{00000000-0005-0000-0000-0000E53F0000}"/>
    <cellStyle name="Input Cell 3 3 2 31" xfId="2402" xr:uid="{00000000-0005-0000-0000-0000E63F0000}"/>
    <cellStyle name="Input Cell 3 3 2 31 2" xfId="21230" xr:uid="{00000000-0005-0000-0000-0000E73F0000}"/>
    <cellStyle name="Input Cell 3 3 2 31 2 2" xfId="21231" xr:uid="{00000000-0005-0000-0000-0000E83F0000}"/>
    <cellStyle name="Input Cell 3 3 2 31 2 3" xfId="21232" xr:uid="{00000000-0005-0000-0000-0000E93F0000}"/>
    <cellStyle name="Input Cell 3 3 2 31 2 4" xfId="21233" xr:uid="{00000000-0005-0000-0000-0000EA3F0000}"/>
    <cellStyle name="Input Cell 3 3 2 31 3" xfId="21234" xr:uid="{00000000-0005-0000-0000-0000EB3F0000}"/>
    <cellStyle name="Input Cell 3 3 2 31 4" xfId="21235" xr:uid="{00000000-0005-0000-0000-0000EC3F0000}"/>
    <cellStyle name="Input Cell 3 3 2 31 5" xfId="21236" xr:uid="{00000000-0005-0000-0000-0000ED3F0000}"/>
    <cellStyle name="Input Cell 3 3 2 32" xfId="2403" xr:uid="{00000000-0005-0000-0000-0000EE3F0000}"/>
    <cellStyle name="Input Cell 3 3 2 32 2" xfId="21237" xr:uid="{00000000-0005-0000-0000-0000EF3F0000}"/>
    <cellStyle name="Input Cell 3 3 2 32 2 2" xfId="21238" xr:uid="{00000000-0005-0000-0000-0000F03F0000}"/>
    <cellStyle name="Input Cell 3 3 2 32 2 3" xfId="21239" xr:uid="{00000000-0005-0000-0000-0000F13F0000}"/>
    <cellStyle name="Input Cell 3 3 2 32 2 4" xfId="21240" xr:uid="{00000000-0005-0000-0000-0000F23F0000}"/>
    <cellStyle name="Input Cell 3 3 2 32 3" xfId="21241" xr:uid="{00000000-0005-0000-0000-0000F33F0000}"/>
    <cellStyle name="Input Cell 3 3 2 32 4" xfId="21242" xr:uid="{00000000-0005-0000-0000-0000F43F0000}"/>
    <cellStyle name="Input Cell 3 3 2 32 5" xfId="21243" xr:uid="{00000000-0005-0000-0000-0000F53F0000}"/>
    <cellStyle name="Input Cell 3 3 2 33" xfId="2404" xr:uid="{00000000-0005-0000-0000-0000F63F0000}"/>
    <cellStyle name="Input Cell 3 3 2 33 2" xfId="21244" xr:uid="{00000000-0005-0000-0000-0000F73F0000}"/>
    <cellStyle name="Input Cell 3 3 2 33 2 2" xfId="21245" xr:uid="{00000000-0005-0000-0000-0000F83F0000}"/>
    <cellStyle name="Input Cell 3 3 2 33 2 3" xfId="21246" xr:uid="{00000000-0005-0000-0000-0000F93F0000}"/>
    <cellStyle name="Input Cell 3 3 2 33 2 4" xfId="21247" xr:uid="{00000000-0005-0000-0000-0000FA3F0000}"/>
    <cellStyle name="Input Cell 3 3 2 33 3" xfId="21248" xr:uid="{00000000-0005-0000-0000-0000FB3F0000}"/>
    <cellStyle name="Input Cell 3 3 2 33 4" xfId="21249" xr:uid="{00000000-0005-0000-0000-0000FC3F0000}"/>
    <cellStyle name="Input Cell 3 3 2 33 5" xfId="21250" xr:uid="{00000000-0005-0000-0000-0000FD3F0000}"/>
    <cellStyle name="Input Cell 3 3 2 34" xfId="2405" xr:uid="{00000000-0005-0000-0000-0000FE3F0000}"/>
    <cellStyle name="Input Cell 3 3 2 34 2" xfId="21251" xr:uid="{00000000-0005-0000-0000-0000FF3F0000}"/>
    <cellStyle name="Input Cell 3 3 2 34 2 2" xfId="21252" xr:uid="{00000000-0005-0000-0000-000000400000}"/>
    <cellStyle name="Input Cell 3 3 2 34 2 3" xfId="21253" xr:uid="{00000000-0005-0000-0000-000001400000}"/>
    <cellStyle name="Input Cell 3 3 2 34 2 4" xfId="21254" xr:uid="{00000000-0005-0000-0000-000002400000}"/>
    <cellStyle name="Input Cell 3 3 2 34 3" xfId="21255" xr:uid="{00000000-0005-0000-0000-000003400000}"/>
    <cellStyle name="Input Cell 3 3 2 34 4" xfId="21256" xr:uid="{00000000-0005-0000-0000-000004400000}"/>
    <cellStyle name="Input Cell 3 3 2 34 5" xfId="21257" xr:uid="{00000000-0005-0000-0000-000005400000}"/>
    <cellStyle name="Input Cell 3 3 2 35" xfId="2406" xr:uid="{00000000-0005-0000-0000-000006400000}"/>
    <cellStyle name="Input Cell 3 3 2 35 2" xfId="21258" xr:uid="{00000000-0005-0000-0000-000007400000}"/>
    <cellStyle name="Input Cell 3 3 2 35 2 2" xfId="21259" xr:uid="{00000000-0005-0000-0000-000008400000}"/>
    <cellStyle name="Input Cell 3 3 2 35 2 3" xfId="21260" xr:uid="{00000000-0005-0000-0000-000009400000}"/>
    <cellStyle name="Input Cell 3 3 2 35 2 4" xfId="21261" xr:uid="{00000000-0005-0000-0000-00000A400000}"/>
    <cellStyle name="Input Cell 3 3 2 35 3" xfId="21262" xr:uid="{00000000-0005-0000-0000-00000B400000}"/>
    <cellStyle name="Input Cell 3 3 2 35 4" xfId="21263" xr:uid="{00000000-0005-0000-0000-00000C400000}"/>
    <cellStyle name="Input Cell 3 3 2 35 5" xfId="21264" xr:uid="{00000000-0005-0000-0000-00000D400000}"/>
    <cellStyle name="Input Cell 3 3 2 36" xfId="2407" xr:uid="{00000000-0005-0000-0000-00000E400000}"/>
    <cellStyle name="Input Cell 3 3 2 36 2" xfId="21265" xr:uid="{00000000-0005-0000-0000-00000F400000}"/>
    <cellStyle name="Input Cell 3 3 2 36 2 2" xfId="21266" xr:uid="{00000000-0005-0000-0000-000010400000}"/>
    <cellStyle name="Input Cell 3 3 2 36 2 3" xfId="21267" xr:uid="{00000000-0005-0000-0000-000011400000}"/>
    <cellStyle name="Input Cell 3 3 2 36 2 4" xfId="21268" xr:uid="{00000000-0005-0000-0000-000012400000}"/>
    <cellStyle name="Input Cell 3 3 2 36 3" xfId="21269" xr:uid="{00000000-0005-0000-0000-000013400000}"/>
    <cellStyle name="Input Cell 3 3 2 36 4" xfId="21270" xr:uid="{00000000-0005-0000-0000-000014400000}"/>
    <cellStyle name="Input Cell 3 3 2 36 5" xfId="21271" xr:uid="{00000000-0005-0000-0000-000015400000}"/>
    <cellStyle name="Input Cell 3 3 2 37" xfId="2408" xr:uid="{00000000-0005-0000-0000-000016400000}"/>
    <cellStyle name="Input Cell 3 3 2 37 2" xfId="21272" xr:uid="{00000000-0005-0000-0000-000017400000}"/>
    <cellStyle name="Input Cell 3 3 2 37 2 2" xfId="21273" xr:uid="{00000000-0005-0000-0000-000018400000}"/>
    <cellStyle name="Input Cell 3 3 2 37 2 3" xfId="21274" xr:uid="{00000000-0005-0000-0000-000019400000}"/>
    <cellStyle name="Input Cell 3 3 2 37 2 4" xfId="21275" xr:uid="{00000000-0005-0000-0000-00001A400000}"/>
    <cellStyle name="Input Cell 3 3 2 37 3" xfId="21276" xr:uid="{00000000-0005-0000-0000-00001B400000}"/>
    <cellStyle name="Input Cell 3 3 2 37 4" xfId="21277" xr:uid="{00000000-0005-0000-0000-00001C400000}"/>
    <cellStyle name="Input Cell 3 3 2 37 5" xfId="21278" xr:uid="{00000000-0005-0000-0000-00001D400000}"/>
    <cellStyle name="Input Cell 3 3 2 38" xfId="2409" xr:uid="{00000000-0005-0000-0000-00001E400000}"/>
    <cellStyle name="Input Cell 3 3 2 38 2" xfId="21279" xr:uid="{00000000-0005-0000-0000-00001F400000}"/>
    <cellStyle name="Input Cell 3 3 2 38 2 2" xfId="21280" xr:uid="{00000000-0005-0000-0000-000020400000}"/>
    <cellStyle name="Input Cell 3 3 2 38 2 3" xfId="21281" xr:uid="{00000000-0005-0000-0000-000021400000}"/>
    <cellStyle name="Input Cell 3 3 2 38 2 4" xfId="21282" xr:uid="{00000000-0005-0000-0000-000022400000}"/>
    <cellStyle name="Input Cell 3 3 2 38 3" xfId="21283" xr:uid="{00000000-0005-0000-0000-000023400000}"/>
    <cellStyle name="Input Cell 3 3 2 38 4" xfId="21284" xr:uid="{00000000-0005-0000-0000-000024400000}"/>
    <cellStyle name="Input Cell 3 3 2 38 5" xfId="21285" xr:uid="{00000000-0005-0000-0000-000025400000}"/>
    <cellStyle name="Input Cell 3 3 2 39" xfId="2410" xr:uid="{00000000-0005-0000-0000-000026400000}"/>
    <cellStyle name="Input Cell 3 3 2 39 2" xfId="21286" xr:uid="{00000000-0005-0000-0000-000027400000}"/>
    <cellStyle name="Input Cell 3 3 2 39 2 2" xfId="21287" xr:uid="{00000000-0005-0000-0000-000028400000}"/>
    <cellStyle name="Input Cell 3 3 2 39 2 3" xfId="21288" xr:uid="{00000000-0005-0000-0000-000029400000}"/>
    <cellStyle name="Input Cell 3 3 2 39 2 4" xfId="21289" xr:uid="{00000000-0005-0000-0000-00002A400000}"/>
    <cellStyle name="Input Cell 3 3 2 39 3" xfId="21290" xr:uid="{00000000-0005-0000-0000-00002B400000}"/>
    <cellStyle name="Input Cell 3 3 2 39 4" xfId="21291" xr:uid="{00000000-0005-0000-0000-00002C400000}"/>
    <cellStyle name="Input Cell 3 3 2 39 5" xfId="21292" xr:uid="{00000000-0005-0000-0000-00002D400000}"/>
    <cellStyle name="Input Cell 3 3 2 4" xfId="2411" xr:uid="{00000000-0005-0000-0000-00002E400000}"/>
    <cellStyle name="Input Cell 3 3 2 4 2" xfId="21293" xr:uid="{00000000-0005-0000-0000-00002F400000}"/>
    <cellStyle name="Input Cell 3 3 2 4 2 2" xfId="21294" xr:uid="{00000000-0005-0000-0000-000030400000}"/>
    <cellStyle name="Input Cell 3 3 2 4 2 3" xfId="21295" xr:uid="{00000000-0005-0000-0000-000031400000}"/>
    <cellStyle name="Input Cell 3 3 2 4 2 4" xfId="21296" xr:uid="{00000000-0005-0000-0000-000032400000}"/>
    <cellStyle name="Input Cell 3 3 2 4 3" xfId="21297" xr:uid="{00000000-0005-0000-0000-000033400000}"/>
    <cellStyle name="Input Cell 3 3 2 4 4" xfId="21298" xr:uid="{00000000-0005-0000-0000-000034400000}"/>
    <cellStyle name="Input Cell 3 3 2 4 5" xfId="21299" xr:uid="{00000000-0005-0000-0000-000035400000}"/>
    <cellStyle name="Input Cell 3 3 2 40" xfId="2412" xr:uid="{00000000-0005-0000-0000-000036400000}"/>
    <cellStyle name="Input Cell 3 3 2 40 2" xfId="21300" xr:uid="{00000000-0005-0000-0000-000037400000}"/>
    <cellStyle name="Input Cell 3 3 2 40 2 2" xfId="21301" xr:uid="{00000000-0005-0000-0000-000038400000}"/>
    <cellStyle name="Input Cell 3 3 2 40 2 3" xfId="21302" xr:uid="{00000000-0005-0000-0000-000039400000}"/>
    <cellStyle name="Input Cell 3 3 2 40 2 4" xfId="21303" xr:uid="{00000000-0005-0000-0000-00003A400000}"/>
    <cellStyle name="Input Cell 3 3 2 40 3" xfId="21304" xr:uid="{00000000-0005-0000-0000-00003B400000}"/>
    <cellStyle name="Input Cell 3 3 2 40 4" xfId="21305" xr:uid="{00000000-0005-0000-0000-00003C400000}"/>
    <cellStyle name="Input Cell 3 3 2 40 5" xfId="21306" xr:uid="{00000000-0005-0000-0000-00003D400000}"/>
    <cellStyle name="Input Cell 3 3 2 41" xfId="2413" xr:uid="{00000000-0005-0000-0000-00003E400000}"/>
    <cellStyle name="Input Cell 3 3 2 41 2" xfId="21307" xr:uid="{00000000-0005-0000-0000-00003F400000}"/>
    <cellStyle name="Input Cell 3 3 2 41 2 2" xfId="21308" xr:uid="{00000000-0005-0000-0000-000040400000}"/>
    <cellStyle name="Input Cell 3 3 2 41 2 3" xfId="21309" xr:uid="{00000000-0005-0000-0000-000041400000}"/>
    <cellStyle name="Input Cell 3 3 2 41 2 4" xfId="21310" xr:uid="{00000000-0005-0000-0000-000042400000}"/>
    <cellStyle name="Input Cell 3 3 2 41 3" xfId="21311" xr:uid="{00000000-0005-0000-0000-000043400000}"/>
    <cellStyle name="Input Cell 3 3 2 41 4" xfId="21312" xr:uid="{00000000-0005-0000-0000-000044400000}"/>
    <cellStyle name="Input Cell 3 3 2 41 5" xfId="21313" xr:uid="{00000000-0005-0000-0000-000045400000}"/>
    <cellStyle name="Input Cell 3 3 2 42" xfId="2414" xr:uid="{00000000-0005-0000-0000-000046400000}"/>
    <cellStyle name="Input Cell 3 3 2 42 2" xfId="21314" xr:uid="{00000000-0005-0000-0000-000047400000}"/>
    <cellStyle name="Input Cell 3 3 2 42 2 2" xfId="21315" xr:uid="{00000000-0005-0000-0000-000048400000}"/>
    <cellStyle name="Input Cell 3 3 2 42 2 3" xfId="21316" xr:uid="{00000000-0005-0000-0000-000049400000}"/>
    <cellStyle name="Input Cell 3 3 2 42 2 4" xfId="21317" xr:uid="{00000000-0005-0000-0000-00004A400000}"/>
    <cellStyle name="Input Cell 3 3 2 42 3" xfId="21318" xr:uid="{00000000-0005-0000-0000-00004B400000}"/>
    <cellStyle name="Input Cell 3 3 2 42 4" xfId="21319" xr:uid="{00000000-0005-0000-0000-00004C400000}"/>
    <cellStyle name="Input Cell 3 3 2 42 5" xfId="21320" xr:uid="{00000000-0005-0000-0000-00004D400000}"/>
    <cellStyle name="Input Cell 3 3 2 43" xfId="2415" xr:uid="{00000000-0005-0000-0000-00004E400000}"/>
    <cellStyle name="Input Cell 3 3 2 43 2" xfId="21321" xr:uid="{00000000-0005-0000-0000-00004F400000}"/>
    <cellStyle name="Input Cell 3 3 2 43 2 2" xfId="21322" xr:uid="{00000000-0005-0000-0000-000050400000}"/>
    <cellStyle name="Input Cell 3 3 2 43 2 3" xfId="21323" xr:uid="{00000000-0005-0000-0000-000051400000}"/>
    <cellStyle name="Input Cell 3 3 2 43 2 4" xfId="21324" xr:uid="{00000000-0005-0000-0000-000052400000}"/>
    <cellStyle name="Input Cell 3 3 2 43 3" xfId="21325" xr:uid="{00000000-0005-0000-0000-000053400000}"/>
    <cellStyle name="Input Cell 3 3 2 43 4" xfId="21326" xr:uid="{00000000-0005-0000-0000-000054400000}"/>
    <cellStyle name="Input Cell 3 3 2 43 5" xfId="21327" xr:uid="{00000000-0005-0000-0000-000055400000}"/>
    <cellStyle name="Input Cell 3 3 2 44" xfId="2416" xr:uid="{00000000-0005-0000-0000-000056400000}"/>
    <cellStyle name="Input Cell 3 3 2 44 2" xfId="21328" xr:uid="{00000000-0005-0000-0000-000057400000}"/>
    <cellStyle name="Input Cell 3 3 2 44 2 2" xfId="21329" xr:uid="{00000000-0005-0000-0000-000058400000}"/>
    <cellStyle name="Input Cell 3 3 2 44 2 3" xfId="21330" xr:uid="{00000000-0005-0000-0000-000059400000}"/>
    <cellStyle name="Input Cell 3 3 2 44 2 4" xfId="21331" xr:uid="{00000000-0005-0000-0000-00005A400000}"/>
    <cellStyle name="Input Cell 3 3 2 44 3" xfId="21332" xr:uid="{00000000-0005-0000-0000-00005B400000}"/>
    <cellStyle name="Input Cell 3 3 2 44 4" xfId="21333" xr:uid="{00000000-0005-0000-0000-00005C400000}"/>
    <cellStyle name="Input Cell 3 3 2 44 5" xfId="21334" xr:uid="{00000000-0005-0000-0000-00005D400000}"/>
    <cellStyle name="Input Cell 3 3 2 45" xfId="21335" xr:uid="{00000000-0005-0000-0000-00005E400000}"/>
    <cellStyle name="Input Cell 3 3 2 45 2" xfId="21336" xr:uid="{00000000-0005-0000-0000-00005F400000}"/>
    <cellStyle name="Input Cell 3 3 2 45 3" xfId="21337" xr:uid="{00000000-0005-0000-0000-000060400000}"/>
    <cellStyle name="Input Cell 3 3 2 45 4" xfId="21338" xr:uid="{00000000-0005-0000-0000-000061400000}"/>
    <cellStyle name="Input Cell 3 3 2 46" xfId="21339" xr:uid="{00000000-0005-0000-0000-000062400000}"/>
    <cellStyle name="Input Cell 3 3 2 46 2" xfId="21340" xr:uid="{00000000-0005-0000-0000-000063400000}"/>
    <cellStyle name="Input Cell 3 3 2 46 3" xfId="21341" xr:uid="{00000000-0005-0000-0000-000064400000}"/>
    <cellStyle name="Input Cell 3 3 2 46 4" xfId="21342" xr:uid="{00000000-0005-0000-0000-000065400000}"/>
    <cellStyle name="Input Cell 3 3 2 47" xfId="21343" xr:uid="{00000000-0005-0000-0000-000066400000}"/>
    <cellStyle name="Input Cell 3 3 2 48" xfId="21344" xr:uid="{00000000-0005-0000-0000-000067400000}"/>
    <cellStyle name="Input Cell 3 3 2 49" xfId="21345" xr:uid="{00000000-0005-0000-0000-000068400000}"/>
    <cellStyle name="Input Cell 3 3 2 5" xfId="2417" xr:uid="{00000000-0005-0000-0000-000069400000}"/>
    <cellStyle name="Input Cell 3 3 2 5 2" xfId="21346" xr:uid="{00000000-0005-0000-0000-00006A400000}"/>
    <cellStyle name="Input Cell 3 3 2 5 2 2" xfId="21347" xr:uid="{00000000-0005-0000-0000-00006B400000}"/>
    <cellStyle name="Input Cell 3 3 2 5 2 3" xfId="21348" xr:uid="{00000000-0005-0000-0000-00006C400000}"/>
    <cellStyle name="Input Cell 3 3 2 5 2 4" xfId="21349" xr:uid="{00000000-0005-0000-0000-00006D400000}"/>
    <cellStyle name="Input Cell 3 3 2 5 3" xfId="21350" xr:uid="{00000000-0005-0000-0000-00006E400000}"/>
    <cellStyle name="Input Cell 3 3 2 5 4" xfId="21351" xr:uid="{00000000-0005-0000-0000-00006F400000}"/>
    <cellStyle name="Input Cell 3 3 2 5 5" xfId="21352" xr:uid="{00000000-0005-0000-0000-000070400000}"/>
    <cellStyle name="Input Cell 3 3 2 6" xfId="2418" xr:uid="{00000000-0005-0000-0000-000071400000}"/>
    <cellStyle name="Input Cell 3 3 2 6 2" xfId="21353" xr:uid="{00000000-0005-0000-0000-000072400000}"/>
    <cellStyle name="Input Cell 3 3 2 6 2 2" xfId="21354" xr:uid="{00000000-0005-0000-0000-000073400000}"/>
    <cellStyle name="Input Cell 3 3 2 6 2 3" xfId="21355" xr:uid="{00000000-0005-0000-0000-000074400000}"/>
    <cellStyle name="Input Cell 3 3 2 6 2 4" xfId="21356" xr:uid="{00000000-0005-0000-0000-000075400000}"/>
    <cellStyle name="Input Cell 3 3 2 6 3" xfId="21357" xr:uid="{00000000-0005-0000-0000-000076400000}"/>
    <cellStyle name="Input Cell 3 3 2 6 4" xfId="21358" xr:uid="{00000000-0005-0000-0000-000077400000}"/>
    <cellStyle name="Input Cell 3 3 2 6 5" xfId="21359" xr:uid="{00000000-0005-0000-0000-000078400000}"/>
    <cellStyle name="Input Cell 3 3 2 7" xfId="2419" xr:uid="{00000000-0005-0000-0000-000079400000}"/>
    <cellStyle name="Input Cell 3 3 2 7 2" xfId="21360" xr:uid="{00000000-0005-0000-0000-00007A400000}"/>
    <cellStyle name="Input Cell 3 3 2 7 2 2" xfId="21361" xr:uid="{00000000-0005-0000-0000-00007B400000}"/>
    <cellStyle name="Input Cell 3 3 2 7 2 3" xfId="21362" xr:uid="{00000000-0005-0000-0000-00007C400000}"/>
    <cellStyle name="Input Cell 3 3 2 7 2 4" xfId="21363" xr:uid="{00000000-0005-0000-0000-00007D400000}"/>
    <cellStyle name="Input Cell 3 3 2 7 3" xfId="21364" xr:uid="{00000000-0005-0000-0000-00007E400000}"/>
    <cellStyle name="Input Cell 3 3 2 7 4" xfId="21365" xr:uid="{00000000-0005-0000-0000-00007F400000}"/>
    <cellStyle name="Input Cell 3 3 2 7 5" xfId="21366" xr:uid="{00000000-0005-0000-0000-000080400000}"/>
    <cellStyle name="Input Cell 3 3 2 8" xfId="2420" xr:uid="{00000000-0005-0000-0000-000081400000}"/>
    <cellStyle name="Input Cell 3 3 2 8 2" xfId="21367" xr:uid="{00000000-0005-0000-0000-000082400000}"/>
    <cellStyle name="Input Cell 3 3 2 8 2 2" xfId="21368" xr:uid="{00000000-0005-0000-0000-000083400000}"/>
    <cellStyle name="Input Cell 3 3 2 8 2 3" xfId="21369" xr:uid="{00000000-0005-0000-0000-000084400000}"/>
    <cellStyle name="Input Cell 3 3 2 8 2 4" xfId="21370" xr:uid="{00000000-0005-0000-0000-000085400000}"/>
    <cellStyle name="Input Cell 3 3 2 8 3" xfId="21371" xr:uid="{00000000-0005-0000-0000-000086400000}"/>
    <cellStyle name="Input Cell 3 3 2 8 4" xfId="21372" xr:uid="{00000000-0005-0000-0000-000087400000}"/>
    <cellStyle name="Input Cell 3 3 2 8 5" xfId="21373" xr:uid="{00000000-0005-0000-0000-000088400000}"/>
    <cellStyle name="Input Cell 3 3 2 9" xfId="2421" xr:uid="{00000000-0005-0000-0000-000089400000}"/>
    <cellStyle name="Input Cell 3 3 2 9 2" xfId="21374" xr:uid="{00000000-0005-0000-0000-00008A400000}"/>
    <cellStyle name="Input Cell 3 3 2 9 2 2" xfId="21375" xr:uid="{00000000-0005-0000-0000-00008B400000}"/>
    <cellStyle name="Input Cell 3 3 2 9 2 3" xfId="21376" xr:uid="{00000000-0005-0000-0000-00008C400000}"/>
    <cellStyle name="Input Cell 3 3 2 9 2 4" xfId="21377" xr:uid="{00000000-0005-0000-0000-00008D400000}"/>
    <cellStyle name="Input Cell 3 3 2 9 3" xfId="21378" xr:uid="{00000000-0005-0000-0000-00008E400000}"/>
    <cellStyle name="Input Cell 3 3 2 9 4" xfId="21379" xr:uid="{00000000-0005-0000-0000-00008F400000}"/>
    <cellStyle name="Input Cell 3 3 2 9 5" xfId="21380" xr:uid="{00000000-0005-0000-0000-000090400000}"/>
    <cellStyle name="Input Cell 3 3 20" xfId="2422" xr:uid="{00000000-0005-0000-0000-000091400000}"/>
    <cellStyle name="Input Cell 3 3 20 2" xfId="21381" xr:uid="{00000000-0005-0000-0000-000092400000}"/>
    <cellStyle name="Input Cell 3 3 20 2 2" xfId="21382" xr:uid="{00000000-0005-0000-0000-000093400000}"/>
    <cellStyle name="Input Cell 3 3 20 2 3" xfId="21383" xr:uid="{00000000-0005-0000-0000-000094400000}"/>
    <cellStyle name="Input Cell 3 3 20 2 4" xfId="21384" xr:uid="{00000000-0005-0000-0000-000095400000}"/>
    <cellStyle name="Input Cell 3 3 20 3" xfId="21385" xr:uid="{00000000-0005-0000-0000-000096400000}"/>
    <cellStyle name="Input Cell 3 3 20 4" xfId="21386" xr:uid="{00000000-0005-0000-0000-000097400000}"/>
    <cellStyle name="Input Cell 3 3 20 5" xfId="21387" xr:uid="{00000000-0005-0000-0000-000098400000}"/>
    <cellStyle name="Input Cell 3 3 21" xfId="2423" xr:uid="{00000000-0005-0000-0000-000099400000}"/>
    <cellStyle name="Input Cell 3 3 21 2" xfId="21388" xr:uid="{00000000-0005-0000-0000-00009A400000}"/>
    <cellStyle name="Input Cell 3 3 21 2 2" xfId="21389" xr:uid="{00000000-0005-0000-0000-00009B400000}"/>
    <cellStyle name="Input Cell 3 3 21 2 3" xfId="21390" xr:uid="{00000000-0005-0000-0000-00009C400000}"/>
    <cellStyle name="Input Cell 3 3 21 2 4" xfId="21391" xr:uid="{00000000-0005-0000-0000-00009D400000}"/>
    <cellStyle name="Input Cell 3 3 21 3" xfId="21392" xr:uid="{00000000-0005-0000-0000-00009E400000}"/>
    <cellStyle name="Input Cell 3 3 21 4" xfId="21393" xr:uid="{00000000-0005-0000-0000-00009F400000}"/>
    <cellStyle name="Input Cell 3 3 21 5" xfId="21394" xr:uid="{00000000-0005-0000-0000-0000A0400000}"/>
    <cellStyle name="Input Cell 3 3 22" xfId="2424" xr:uid="{00000000-0005-0000-0000-0000A1400000}"/>
    <cellStyle name="Input Cell 3 3 22 2" xfId="21395" xr:uid="{00000000-0005-0000-0000-0000A2400000}"/>
    <cellStyle name="Input Cell 3 3 22 2 2" xfId="21396" xr:uid="{00000000-0005-0000-0000-0000A3400000}"/>
    <cellStyle name="Input Cell 3 3 22 2 3" xfId="21397" xr:uid="{00000000-0005-0000-0000-0000A4400000}"/>
    <cellStyle name="Input Cell 3 3 22 2 4" xfId="21398" xr:uid="{00000000-0005-0000-0000-0000A5400000}"/>
    <cellStyle name="Input Cell 3 3 22 3" xfId="21399" xr:uid="{00000000-0005-0000-0000-0000A6400000}"/>
    <cellStyle name="Input Cell 3 3 22 4" xfId="21400" xr:uid="{00000000-0005-0000-0000-0000A7400000}"/>
    <cellStyle name="Input Cell 3 3 22 5" xfId="21401" xr:uid="{00000000-0005-0000-0000-0000A8400000}"/>
    <cellStyle name="Input Cell 3 3 23" xfId="2425" xr:uid="{00000000-0005-0000-0000-0000A9400000}"/>
    <cellStyle name="Input Cell 3 3 23 2" xfId="21402" xr:uid="{00000000-0005-0000-0000-0000AA400000}"/>
    <cellStyle name="Input Cell 3 3 23 2 2" xfId="21403" xr:uid="{00000000-0005-0000-0000-0000AB400000}"/>
    <cellStyle name="Input Cell 3 3 23 2 3" xfId="21404" xr:uid="{00000000-0005-0000-0000-0000AC400000}"/>
    <cellStyle name="Input Cell 3 3 23 2 4" xfId="21405" xr:uid="{00000000-0005-0000-0000-0000AD400000}"/>
    <cellStyle name="Input Cell 3 3 23 3" xfId="21406" xr:uid="{00000000-0005-0000-0000-0000AE400000}"/>
    <cellStyle name="Input Cell 3 3 23 4" xfId="21407" xr:uid="{00000000-0005-0000-0000-0000AF400000}"/>
    <cellStyle name="Input Cell 3 3 23 5" xfId="21408" xr:uid="{00000000-0005-0000-0000-0000B0400000}"/>
    <cellStyle name="Input Cell 3 3 24" xfId="2426" xr:uid="{00000000-0005-0000-0000-0000B1400000}"/>
    <cellStyle name="Input Cell 3 3 24 2" xfId="21409" xr:uid="{00000000-0005-0000-0000-0000B2400000}"/>
    <cellStyle name="Input Cell 3 3 24 2 2" xfId="21410" xr:uid="{00000000-0005-0000-0000-0000B3400000}"/>
    <cellStyle name="Input Cell 3 3 24 2 3" xfId="21411" xr:uid="{00000000-0005-0000-0000-0000B4400000}"/>
    <cellStyle name="Input Cell 3 3 24 2 4" xfId="21412" xr:uid="{00000000-0005-0000-0000-0000B5400000}"/>
    <cellStyle name="Input Cell 3 3 24 3" xfId="21413" xr:uid="{00000000-0005-0000-0000-0000B6400000}"/>
    <cellStyle name="Input Cell 3 3 24 4" xfId="21414" xr:uid="{00000000-0005-0000-0000-0000B7400000}"/>
    <cellStyle name="Input Cell 3 3 24 5" xfId="21415" xr:uid="{00000000-0005-0000-0000-0000B8400000}"/>
    <cellStyle name="Input Cell 3 3 25" xfId="2427" xr:uid="{00000000-0005-0000-0000-0000B9400000}"/>
    <cellStyle name="Input Cell 3 3 25 2" xfId="21416" xr:uid="{00000000-0005-0000-0000-0000BA400000}"/>
    <cellStyle name="Input Cell 3 3 25 2 2" xfId="21417" xr:uid="{00000000-0005-0000-0000-0000BB400000}"/>
    <cellStyle name="Input Cell 3 3 25 2 3" xfId="21418" xr:uid="{00000000-0005-0000-0000-0000BC400000}"/>
    <cellStyle name="Input Cell 3 3 25 2 4" xfId="21419" xr:uid="{00000000-0005-0000-0000-0000BD400000}"/>
    <cellStyle name="Input Cell 3 3 25 3" xfId="21420" xr:uid="{00000000-0005-0000-0000-0000BE400000}"/>
    <cellStyle name="Input Cell 3 3 25 4" xfId="21421" xr:uid="{00000000-0005-0000-0000-0000BF400000}"/>
    <cellStyle name="Input Cell 3 3 25 5" xfId="21422" xr:uid="{00000000-0005-0000-0000-0000C0400000}"/>
    <cellStyle name="Input Cell 3 3 26" xfId="2428" xr:uid="{00000000-0005-0000-0000-0000C1400000}"/>
    <cellStyle name="Input Cell 3 3 26 2" xfId="21423" xr:uid="{00000000-0005-0000-0000-0000C2400000}"/>
    <cellStyle name="Input Cell 3 3 26 2 2" xfId="21424" xr:uid="{00000000-0005-0000-0000-0000C3400000}"/>
    <cellStyle name="Input Cell 3 3 26 2 3" xfId="21425" xr:uid="{00000000-0005-0000-0000-0000C4400000}"/>
    <cellStyle name="Input Cell 3 3 26 2 4" xfId="21426" xr:uid="{00000000-0005-0000-0000-0000C5400000}"/>
    <cellStyle name="Input Cell 3 3 26 3" xfId="21427" xr:uid="{00000000-0005-0000-0000-0000C6400000}"/>
    <cellStyle name="Input Cell 3 3 26 4" xfId="21428" xr:uid="{00000000-0005-0000-0000-0000C7400000}"/>
    <cellStyle name="Input Cell 3 3 26 5" xfId="21429" xr:uid="{00000000-0005-0000-0000-0000C8400000}"/>
    <cellStyle name="Input Cell 3 3 27" xfId="2429" xr:uid="{00000000-0005-0000-0000-0000C9400000}"/>
    <cellStyle name="Input Cell 3 3 27 2" xfId="21430" xr:uid="{00000000-0005-0000-0000-0000CA400000}"/>
    <cellStyle name="Input Cell 3 3 27 2 2" xfId="21431" xr:uid="{00000000-0005-0000-0000-0000CB400000}"/>
    <cellStyle name="Input Cell 3 3 27 2 3" xfId="21432" xr:uid="{00000000-0005-0000-0000-0000CC400000}"/>
    <cellStyle name="Input Cell 3 3 27 2 4" xfId="21433" xr:uid="{00000000-0005-0000-0000-0000CD400000}"/>
    <cellStyle name="Input Cell 3 3 27 3" xfId="21434" xr:uid="{00000000-0005-0000-0000-0000CE400000}"/>
    <cellStyle name="Input Cell 3 3 27 4" xfId="21435" xr:uid="{00000000-0005-0000-0000-0000CF400000}"/>
    <cellStyle name="Input Cell 3 3 27 5" xfId="21436" xr:uid="{00000000-0005-0000-0000-0000D0400000}"/>
    <cellStyle name="Input Cell 3 3 28" xfId="2430" xr:uid="{00000000-0005-0000-0000-0000D1400000}"/>
    <cellStyle name="Input Cell 3 3 28 2" xfId="21437" xr:uid="{00000000-0005-0000-0000-0000D2400000}"/>
    <cellStyle name="Input Cell 3 3 28 2 2" xfId="21438" xr:uid="{00000000-0005-0000-0000-0000D3400000}"/>
    <cellStyle name="Input Cell 3 3 28 2 3" xfId="21439" xr:uid="{00000000-0005-0000-0000-0000D4400000}"/>
    <cellStyle name="Input Cell 3 3 28 2 4" xfId="21440" xr:uid="{00000000-0005-0000-0000-0000D5400000}"/>
    <cellStyle name="Input Cell 3 3 28 3" xfId="21441" xr:uid="{00000000-0005-0000-0000-0000D6400000}"/>
    <cellStyle name="Input Cell 3 3 28 4" xfId="21442" xr:uid="{00000000-0005-0000-0000-0000D7400000}"/>
    <cellStyle name="Input Cell 3 3 28 5" xfId="21443" xr:uid="{00000000-0005-0000-0000-0000D8400000}"/>
    <cellStyle name="Input Cell 3 3 29" xfId="2431" xr:uid="{00000000-0005-0000-0000-0000D9400000}"/>
    <cellStyle name="Input Cell 3 3 29 2" xfId="21444" xr:uid="{00000000-0005-0000-0000-0000DA400000}"/>
    <cellStyle name="Input Cell 3 3 29 2 2" xfId="21445" xr:uid="{00000000-0005-0000-0000-0000DB400000}"/>
    <cellStyle name="Input Cell 3 3 29 2 3" xfId="21446" xr:uid="{00000000-0005-0000-0000-0000DC400000}"/>
    <cellStyle name="Input Cell 3 3 29 2 4" xfId="21447" xr:uid="{00000000-0005-0000-0000-0000DD400000}"/>
    <cellStyle name="Input Cell 3 3 29 3" xfId="21448" xr:uid="{00000000-0005-0000-0000-0000DE400000}"/>
    <cellStyle name="Input Cell 3 3 29 4" xfId="21449" xr:uid="{00000000-0005-0000-0000-0000DF400000}"/>
    <cellStyle name="Input Cell 3 3 29 5" xfId="21450" xr:uid="{00000000-0005-0000-0000-0000E0400000}"/>
    <cellStyle name="Input Cell 3 3 3" xfId="2432" xr:uid="{00000000-0005-0000-0000-0000E1400000}"/>
    <cellStyle name="Input Cell 3 3 3 2" xfId="21451" xr:uid="{00000000-0005-0000-0000-0000E2400000}"/>
    <cellStyle name="Input Cell 3 3 3 2 2" xfId="21452" xr:uid="{00000000-0005-0000-0000-0000E3400000}"/>
    <cellStyle name="Input Cell 3 3 3 2 3" xfId="21453" xr:uid="{00000000-0005-0000-0000-0000E4400000}"/>
    <cellStyle name="Input Cell 3 3 3 2 4" xfId="21454" xr:uid="{00000000-0005-0000-0000-0000E5400000}"/>
    <cellStyle name="Input Cell 3 3 3 3" xfId="21455" xr:uid="{00000000-0005-0000-0000-0000E6400000}"/>
    <cellStyle name="Input Cell 3 3 3 4" xfId="21456" xr:uid="{00000000-0005-0000-0000-0000E7400000}"/>
    <cellStyle name="Input Cell 3 3 3 5" xfId="21457" xr:uid="{00000000-0005-0000-0000-0000E8400000}"/>
    <cellStyle name="Input Cell 3 3 30" xfId="2433" xr:uid="{00000000-0005-0000-0000-0000E9400000}"/>
    <cellStyle name="Input Cell 3 3 30 2" xfId="21458" xr:uid="{00000000-0005-0000-0000-0000EA400000}"/>
    <cellStyle name="Input Cell 3 3 30 2 2" xfId="21459" xr:uid="{00000000-0005-0000-0000-0000EB400000}"/>
    <cellStyle name="Input Cell 3 3 30 2 3" xfId="21460" xr:uid="{00000000-0005-0000-0000-0000EC400000}"/>
    <cellStyle name="Input Cell 3 3 30 2 4" xfId="21461" xr:uid="{00000000-0005-0000-0000-0000ED400000}"/>
    <cellStyle name="Input Cell 3 3 30 3" xfId="21462" xr:uid="{00000000-0005-0000-0000-0000EE400000}"/>
    <cellStyle name="Input Cell 3 3 30 4" xfId="21463" xr:uid="{00000000-0005-0000-0000-0000EF400000}"/>
    <cellStyle name="Input Cell 3 3 30 5" xfId="21464" xr:uid="{00000000-0005-0000-0000-0000F0400000}"/>
    <cellStyle name="Input Cell 3 3 31" xfId="2434" xr:uid="{00000000-0005-0000-0000-0000F1400000}"/>
    <cellStyle name="Input Cell 3 3 31 2" xfId="21465" xr:uid="{00000000-0005-0000-0000-0000F2400000}"/>
    <cellStyle name="Input Cell 3 3 31 2 2" xfId="21466" xr:uid="{00000000-0005-0000-0000-0000F3400000}"/>
    <cellStyle name="Input Cell 3 3 31 2 3" xfId="21467" xr:uid="{00000000-0005-0000-0000-0000F4400000}"/>
    <cellStyle name="Input Cell 3 3 31 2 4" xfId="21468" xr:uid="{00000000-0005-0000-0000-0000F5400000}"/>
    <cellStyle name="Input Cell 3 3 31 3" xfId="21469" xr:uid="{00000000-0005-0000-0000-0000F6400000}"/>
    <cellStyle name="Input Cell 3 3 31 4" xfId="21470" xr:uid="{00000000-0005-0000-0000-0000F7400000}"/>
    <cellStyle name="Input Cell 3 3 31 5" xfId="21471" xr:uid="{00000000-0005-0000-0000-0000F8400000}"/>
    <cellStyle name="Input Cell 3 3 32" xfId="2435" xr:uid="{00000000-0005-0000-0000-0000F9400000}"/>
    <cellStyle name="Input Cell 3 3 32 2" xfId="21472" xr:uid="{00000000-0005-0000-0000-0000FA400000}"/>
    <cellStyle name="Input Cell 3 3 32 2 2" xfId="21473" xr:uid="{00000000-0005-0000-0000-0000FB400000}"/>
    <cellStyle name="Input Cell 3 3 32 2 3" xfId="21474" xr:uid="{00000000-0005-0000-0000-0000FC400000}"/>
    <cellStyle name="Input Cell 3 3 32 2 4" xfId="21475" xr:uid="{00000000-0005-0000-0000-0000FD400000}"/>
    <cellStyle name="Input Cell 3 3 32 3" xfId="21476" xr:uid="{00000000-0005-0000-0000-0000FE400000}"/>
    <cellStyle name="Input Cell 3 3 32 4" xfId="21477" xr:uid="{00000000-0005-0000-0000-0000FF400000}"/>
    <cellStyle name="Input Cell 3 3 32 5" xfId="21478" xr:uid="{00000000-0005-0000-0000-000000410000}"/>
    <cellStyle name="Input Cell 3 3 33" xfId="2436" xr:uid="{00000000-0005-0000-0000-000001410000}"/>
    <cellStyle name="Input Cell 3 3 33 2" xfId="21479" xr:uid="{00000000-0005-0000-0000-000002410000}"/>
    <cellStyle name="Input Cell 3 3 33 2 2" xfId="21480" xr:uid="{00000000-0005-0000-0000-000003410000}"/>
    <cellStyle name="Input Cell 3 3 33 2 3" xfId="21481" xr:uid="{00000000-0005-0000-0000-000004410000}"/>
    <cellStyle name="Input Cell 3 3 33 2 4" xfId="21482" xr:uid="{00000000-0005-0000-0000-000005410000}"/>
    <cellStyle name="Input Cell 3 3 33 3" xfId="21483" xr:uid="{00000000-0005-0000-0000-000006410000}"/>
    <cellStyle name="Input Cell 3 3 33 4" xfId="21484" xr:uid="{00000000-0005-0000-0000-000007410000}"/>
    <cellStyle name="Input Cell 3 3 33 5" xfId="21485" xr:uid="{00000000-0005-0000-0000-000008410000}"/>
    <cellStyle name="Input Cell 3 3 34" xfId="2437" xr:uid="{00000000-0005-0000-0000-000009410000}"/>
    <cellStyle name="Input Cell 3 3 34 2" xfId="21486" xr:uid="{00000000-0005-0000-0000-00000A410000}"/>
    <cellStyle name="Input Cell 3 3 34 2 2" xfId="21487" xr:uid="{00000000-0005-0000-0000-00000B410000}"/>
    <cellStyle name="Input Cell 3 3 34 2 3" xfId="21488" xr:uid="{00000000-0005-0000-0000-00000C410000}"/>
    <cellStyle name="Input Cell 3 3 34 2 4" xfId="21489" xr:uid="{00000000-0005-0000-0000-00000D410000}"/>
    <cellStyle name="Input Cell 3 3 34 3" xfId="21490" xr:uid="{00000000-0005-0000-0000-00000E410000}"/>
    <cellStyle name="Input Cell 3 3 34 4" xfId="21491" xr:uid="{00000000-0005-0000-0000-00000F410000}"/>
    <cellStyle name="Input Cell 3 3 34 5" xfId="21492" xr:uid="{00000000-0005-0000-0000-000010410000}"/>
    <cellStyle name="Input Cell 3 3 35" xfId="2438" xr:uid="{00000000-0005-0000-0000-000011410000}"/>
    <cellStyle name="Input Cell 3 3 35 2" xfId="21493" xr:uid="{00000000-0005-0000-0000-000012410000}"/>
    <cellStyle name="Input Cell 3 3 35 2 2" xfId="21494" xr:uid="{00000000-0005-0000-0000-000013410000}"/>
    <cellStyle name="Input Cell 3 3 35 2 3" xfId="21495" xr:uid="{00000000-0005-0000-0000-000014410000}"/>
    <cellStyle name="Input Cell 3 3 35 2 4" xfId="21496" xr:uid="{00000000-0005-0000-0000-000015410000}"/>
    <cellStyle name="Input Cell 3 3 35 3" xfId="21497" xr:uid="{00000000-0005-0000-0000-000016410000}"/>
    <cellStyle name="Input Cell 3 3 35 4" xfId="21498" xr:uid="{00000000-0005-0000-0000-000017410000}"/>
    <cellStyle name="Input Cell 3 3 35 5" xfId="21499" xr:uid="{00000000-0005-0000-0000-000018410000}"/>
    <cellStyle name="Input Cell 3 3 36" xfId="2439" xr:uid="{00000000-0005-0000-0000-000019410000}"/>
    <cellStyle name="Input Cell 3 3 36 2" xfId="21500" xr:uid="{00000000-0005-0000-0000-00001A410000}"/>
    <cellStyle name="Input Cell 3 3 36 2 2" xfId="21501" xr:uid="{00000000-0005-0000-0000-00001B410000}"/>
    <cellStyle name="Input Cell 3 3 36 2 3" xfId="21502" xr:uid="{00000000-0005-0000-0000-00001C410000}"/>
    <cellStyle name="Input Cell 3 3 36 2 4" xfId="21503" xr:uid="{00000000-0005-0000-0000-00001D410000}"/>
    <cellStyle name="Input Cell 3 3 36 3" xfId="21504" xr:uid="{00000000-0005-0000-0000-00001E410000}"/>
    <cellStyle name="Input Cell 3 3 36 4" xfId="21505" xr:uid="{00000000-0005-0000-0000-00001F410000}"/>
    <cellStyle name="Input Cell 3 3 36 5" xfId="21506" xr:uid="{00000000-0005-0000-0000-000020410000}"/>
    <cellStyle name="Input Cell 3 3 37" xfId="2440" xr:uid="{00000000-0005-0000-0000-000021410000}"/>
    <cellStyle name="Input Cell 3 3 37 2" xfId="21507" xr:uid="{00000000-0005-0000-0000-000022410000}"/>
    <cellStyle name="Input Cell 3 3 37 2 2" xfId="21508" xr:uid="{00000000-0005-0000-0000-000023410000}"/>
    <cellStyle name="Input Cell 3 3 37 2 3" xfId="21509" xr:uid="{00000000-0005-0000-0000-000024410000}"/>
    <cellStyle name="Input Cell 3 3 37 2 4" xfId="21510" xr:uid="{00000000-0005-0000-0000-000025410000}"/>
    <cellStyle name="Input Cell 3 3 37 3" xfId="21511" xr:uid="{00000000-0005-0000-0000-000026410000}"/>
    <cellStyle name="Input Cell 3 3 37 4" xfId="21512" xr:uid="{00000000-0005-0000-0000-000027410000}"/>
    <cellStyle name="Input Cell 3 3 37 5" xfId="21513" xr:uid="{00000000-0005-0000-0000-000028410000}"/>
    <cellStyle name="Input Cell 3 3 38" xfId="2441" xr:uid="{00000000-0005-0000-0000-000029410000}"/>
    <cellStyle name="Input Cell 3 3 38 2" xfId="21514" xr:uid="{00000000-0005-0000-0000-00002A410000}"/>
    <cellStyle name="Input Cell 3 3 38 2 2" xfId="21515" xr:uid="{00000000-0005-0000-0000-00002B410000}"/>
    <cellStyle name="Input Cell 3 3 38 2 3" xfId="21516" xr:uid="{00000000-0005-0000-0000-00002C410000}"/>
    <cellStyle name="Input Cell 3 3 38 2 4" xfId="21517" xr:uid="{00000000-0005-0000-0000-00002D410000}"/>
    <cellStyle name="Input Cell 3 3 38 3" xfId="21518" xr:uid="{00000000-0005-0000-0000-00002E410000}"/>
    <cellStyle name="Input Cell 3 3 38 4" xfId="21519" xr:uid="{00000000-0005-0000-0000-00002F410000}"/>
    <cellStyle name="Input Cell 3 3 38 5" xfId="21520" xr:uid="{00000000-0005-0000-0000-000030410000}"/>
    <cellStyle name="Input Cell 3 3 39" xfId="2442" xr:uid="{00000000-0005-0000-0000-000031410000}"/>
    <cellStyle name="Input Cell 3 3 39 2" xfId="21521" xr:uid="{00000000-0005-0000-0000-000032410000}"/>
    <cellStyle name="Input Cell 3 3 39 2 2" xfId="21522" xr:uid="{00000000-0005-0000-0000-000033410000}"/>
    <cellStyle name="Input Cell 3 3 39 2 3" xfId="21523" xr:uid="{00000000-0005-0000-0000-000034410000}"/>
    <cellStyle name="Input Cell 3 3 39 2 4" xfId="21524" xr:uid="{00000000-0005-0000-0000-000035410000}"/>
    <cellStyle name="Input Cell 3 3 39 3" xfId="21525" xr:uid="{00000000-0005-0000-0000-000036410000}"/>
    <cellStyle name="Input Cell 3 3 39 4" xfId="21526" xr:uid="{00000000-0005-0000-0000-000037410000}"/>
    <cellStyle name="Input Cell 3 3 39 5" xfId="21527" xr:uid="{00000000-0005-0000-0000-000038410000}"/>
    <cellStyle name="Input Cell 3 3 4" xfId="2443" xr:uid="{00000000-0005-0000-0000-000039410000}"/>
    <cellStyle name="Input Cell 3 3 4 2" xfId="21528" xr:uid="{00000000-0005-0000-0000-00003A410000}"/>
    <cellStyle name="Input Cell 3 3 4 2 2" xfId="21529" xr:uid="{00000000-0005-0000-0000-00003B410000}"/>
    <cellStyle name="Input Cell 3 3 4 2 3" xfId="21530" xr:uid="{00000000-0005-0000-0000-00003C410000}"/>
    <cellStyle name="Input Cell 3 3 4 2 4" xfId="21531" xr:uid="{00000000-0005-0000-0000-00003D410000}"/>
    <cellStyle name="Input Cell 3 3 4 3" xfId="21532" xr:uid="{00000000-0005-0000-0000-00003E410000}"/>
    <cellStyle name="Input Cell 3 3 4 4" xfId="21533" xr:uid="{00000000-0005-0000-0000-00003F410000}"/>
    <cellStyle name="Input Cell 3 3 4 5" xfId="21534" xr:uid="{00000000-0005-0000-0000-000040410000}"/>
    <cellStyle name="Input Cell 3 3 40" xfId="2444" xr:uid="{00000000-0005-0000-0000-000041410000}"/>
    <cellStyle name="Input Cell 3 3 40 2" xfId="21535" xr:uid="{00000000-0005-0000-0000-000042410000}"/>
    <cellStyle name="Input Cell 3 3 40 2 2" xfId="21536" xr:uid="{00000000-0005-0000-0000-000043410000}"/>
    <cellStyle name="Input Cell 3 3 40 2 3" xfId="21537" xr:uid="{00000000-0005-0000-0000-000044410000}"/>
    <cellStyle name="Input Cell 3 3 40 2 4" xfId="21538" xr:uid="{00000000-0005-0000-0000-000045410000}"/>
    <cellStyle name="Input Cell 3 3 40 3" xfId="21539" xr:uid="{00000000-0005-0000-0000-000046410000}"/>
    <cellStyle name="Input Cell 3 3 40 4" xfId="21540" xr:uid="{00000000-0005-0000-0000-000047410000}"/>
    <cellStyle name="Input Cell 3 3 40 5" xfId="21541" xr:uid="{00000000-0005-0000-0000-000048410000}"/>
    <cellStyle name="Input Cell 3 3 41" xfId="2445" xr:uid="{00000000-0005-0000-0000-000049410000}"/>
    <cellStyle name="Input Cell 3 3 41 2" xfId="21542" xr:uid="{00000000-0005-0000-0000-00004A410000}"/>
    <cellStyle name="Input Cell 3 3 41 2 2" xfId="21543" xr:uid="{00000000-0005-0000-0000-00004B410000}"/>
    <cellStyle name="Input Cell 3 3 41 2 3" xfId="21544" xr:uid="{00000000-0005-0000-0000-00004C410000}"/>
    <cellStyle name="Input Cell 3 3 41 2 4" xfId="21545" xr:uid="{00000000-0005-0000-0000-00004D410000}"/>
    <cellStyle name="Input Cell 3 3 41 3" xfId="21546" xr:uid="{00000000-0005-0000-0000-00004E410000}"/>
    <cellStyle name="Input Cell 3 3 41 4" xfId="21547" xr:uid="{00000000-0005-0000-0000-00004F410000}"/>
    <cellStyle name="Input Cell 3 3 41 5" xfId="21548" xr:uid="{00000000-0005-0000-0000-000050410000}"/>
    <cellStyle name="Input Cell 3 3 42" xfId="2446" xr:uid="{00000000-0005-0000-0000-000051410000}"/>
    <cellStyle name="Input Cell 3 3 42 2" xfId="21549" xr:uid="{00000000-0005-0000-0000-000052410000}"/>
    <cellStyle name="Input Cell 3 3 42 2 2" xfId="21550" xr:uid="{00000000-0005-0000-0000-000053410000}"/>
    <cellStyle name="Input Cell 3 3 42 2 3" xfId="21551" xr:uid="{00000000-0005-0000-0000-000054410000}"/>
    <cellStyle name="Input Cell 3 3 42 2 4" xfId="21552" xr:uid="{00000000-0005-0000-0000-000055410000}"/>
    <cellStyle name="Input Cell 3 3 42 3" xfId="21553" xr:uid="{00000000-0005-0000-0000-000056410000}"/>
    <cellStyle name="Input Cell 3 3 42 4" xfId="21554" xr:uid="{00000000-0005-0000-0000-000057410000}"/>
    <cellStyle name="Input Cell 3 3 42 5" xfId="21555" xr:uid="{00000000-0005-0000-0000-000058410000}"/>
    <cellStyle name="Input Cell 3 3 43" xfId="2447" xr:uid="{00000000-0005-0000-0000-000059410000}"/>
    <cellStyle name="Input Cell 3 3 43 2" xfId="21556" xr:uid="{00000000-0005-0000-0000-00005A410000}"/>
    <cellStyle name="Input Cell 3 3 43 2 2" xfId="21557" xr:uid="{00000000-0005-0000-0000-00005B410000}"/>
    <cellStyle name="Input Cell 3 3 43 2 3" xfId="21558" xr:uid="{00000000-0005-0000-0000-00005C410000}"/>
    <cellStyle name="Input Cell 3 3 43 2 4" xfId="21559" xr:uid="{00000000-0005-0000-0000-00005D410000}"/>
    <cellStyle name="Input Cell 3 3 43 3" xfId="21560" xr:uid="{00000000-0005-0000-0000-00005E410000}"/>
    <cellStyle name="Input Cell 3 3 43 4" xfId="21561" xr:uid="{00000000-0005-0000-0000-00005F410000}"/>
    <cellStyle name="Input Cell 3 3 43 5" xfId="21562" xr:uid="{00000000-0005-0000-0000-000060410000}"/>
    <cellStyle name="Input Cell 3 3 44" xfId="2448" xr:uid="{00000000-0005-0000-0000-000061410000}"/>
    <cellStyle name="Input Cell 3 3 44 2" xfId="21563" xr:uid="{00000000-0005-0000-0000-000062410000}"/>
    <cellStyle name="Input Cell 3 3 44 2 2" xfId="21564" xr:uid="{00000000-0005-0000-0000-000063410000}"/>
    <cellStyle name="Input Cell 3 3 44 2 3" xfId="21565" xr:uid="{00000000-0005-0000-0000-000064410000}"/>
    <cellStyle name="Input Cell 3 3 44 2 4" xfId="21566" xr:uid="{00000000-0005-0000-0000-000065410000}"/>
    <cellStyle name="Input Cell 3 3 44 3" xfId="21567" xr:uid="{00000000-0005-0000-0000-000066410000}"/>
    <cellStyle name="Input Cell 3 3 44 4" xfId="21568" xr:uid="{00000000-0005-0000-0000-000067410000}"/>
    <cellStyle name="Input Cell 3 3 44 5" xfId="21569" xr:uid="{00000000-0005-0000-0000-000068410000}"/>
    <cellStyle name="Input Cell 3 3 45" xfId="2449" xr:uid="{00000000-0005-0000-0000-000069410000}"/>
    <cellStyle name="Input Cell 3 3 45 2" xfId="21570" xr:uid="{00000000-0005-0000-0000-00006A410000}"/>
    <cellStyle name="Input Cell 3 3 45 2 2" xfId="21571" xr:uid="{00000000-0005-0000-0000-00006B410000}"/>
    <cellStyle name="Input Cell 3 3 45 2 3" xfId="21572" xr:uid="{00000000-0005-0000-0000-00006C410000}"/>
    <cellStyle name="Input Cell 3 3 45 2 4" xfId="21573" xr:uid="{00000000-0005-0000-0000-00006D410000}"/>
    <cellStyle name="Input Cell 3 3 45 3" xfId="21574" xr:uid="{00000000-0005-0000-0000-00006E410000}"/>
    <cellStyle name="Input Cell 3 3 45 4" xfId="21575" xr:uid="{00000000-0005-0000-0000-00006F410000}"/>
    <cellStyle name="Input Cell 3 3 45 5" xfId="21576" xr:uid="{00000000-0005-0000-0000-000070410000}"/>
    <cellStyle name="Input Cell 3 3 46" xfId="21577" xr:uid="{00000000-0005-0000-0000-000071410000}"/>
    <cellStyle name="Input Cell 3 3 46 2" xfId="21578" xr:uid="{00000000-0005-0000-0000-000072410000}"/>
    <cellStyle name="Input Cell 3 3 46 3" xfId="21579" xr:uid="{00000000-0005-0000-0000-000073410000}"/>
    <cellStyle name="Input Cell 3 3 46 4" xfId="21580" xr:uid="{00000000-0005-0000-0000-000074410000}"/>
    <cellStyle name="Input Cell 3 3 47" xfId="21581" xr:uid="{00000000-0005-0000-0000-000075410000}"/>
    <cellStyle name="Input Cell 3 3 48" xfId="21582" xr:uid="{00000000-0005-0000-0000-000076410000}"/>
    <cellStyle name="Input Cell 3 3 49" xfId="21583" xr:uid="{00000000-0005-0000-0000-000077410000}"/>
    <cellStyle name="Input Cell 3 3 5" xfId="2450" xr:uid="{00000000-0005-0000-0000-000078410000}"/>
    <cellStyle name="Input Cell 3 3 5 2" xfId="21584" xr:uid="{00000000-0005-0000-0000-000079410000}"/>
    <cellStyle name="Input Cell 3 3 5 2 2" xfId="21585" xr:uid="{00000000-0005-0000-0000-00007A410000}"/>
    <cellStyle name="Input Cell 3 3 5 2 3" xfId="21586" xr:uid="{00000000-0005-0000-0000-00007B410000}"/>
    <cellStyle name="Input Cell 3 3 5 2 4" xfId="21587" xr:uid="{00000000-0005-0000-0000-00007C410000}"/>
    <cellStyle name="Input Cell 3 3 5 3" xfId="21588" xr:uid="{00000000-0005-0000-0000-00007D410000}"/>
    <cellStyle name="Input Cell 3 3 5 4" xfId="21589" xr:uid="{00000000-0005-0000-0000-00007E410000}"/>
    <cellStyle name="Input Cell 3 3 5 5" xfId="21590" xr:uid="{00000000-0005-0000-0000-00007F410000}"/>
    <cellStyle name="Input Cell 3 3 6" xfId="2451" xr:uid="{00000000-0005-0000-0000-000080410000}"/>
    <cellStyle name="Input Cell 3 3 6 2" xfId="21591" xr:uid="{00000000-0005-0000-0000-000081410000}"/>
    <cellStyle name="Input Cell 3 3 6 2 2" xfId="21592" xr:uid="{00000000-0005-0000-0000-000082410000}"/>
    <cellStyle name="Input Cell 3 3 6 2 3" xfId="21593" xr:uid="{00000000-0005-0000-0000-000083410000}"/>
    <cellStyle name="Input Cell 3 3 6 2 4" xfId="21594" xr:uid="{00000000-0005-0000-0000-000084410000}"/>
    <cellStyle name="Input Cell 3 3 6 3" xfId="21595" xr:uid="{00000000-0005-0000-0000-000085410000}"/>
    <cellStyle name="Input Cell 3 3 6 4" xfId="21596" xr:uid="{00000000-0005-0000-0000-000086410000}"/>
    <cellStyle name="Input Cell 3 3 6 5" xfId="21597" xr:uid="{00000000-0005-0000-0000-000087410000}"/>
    <cellStyle name="Input Cell 3 3 7" xfId="2452" xr:uid="{00000000-0005-0000-0000-000088410000}"/>
    <cellStyle name="Input Cell 3 3 7 2" xfId="21598" xr:uid="{00000000-0005-0000-0000-000089410000}"/>
    <cellStyle name="Input Cell 3 3 7 2 2" xfId="21599" xr:uid="{00000000-0005-0000-0000-00008A410000}"/>
    <cellStyle name="Input Cell 3 3 7 2 3" xfId="21600" xr:uid="{00000000-0005-0000-0000-00008B410000}"/>
    <cellStyle name="Input Cell 3 3 7 2 4" xfId="21601" xr:uid="{00000000-0005-0000-0000-00008C410000}"/>
    <cellStyle name="Input Cell 3 3 7 3" xfId="21602" xr:uid="{00000000-0005-0000-0000-00008D410000}"/>
    <cellStyle name="Input Cell 3 3 7 4" xfId="21603" xr:uid="{00000000-0005-0000-0000-00008E410000}"/>
    <cellStyle name="Input Cell 3 3 7 5" xfId="21604" xr:uid="{00000000-0005-0000-0000-00008F410000}"/>
    <cellStyle name="Input Cell 3 3 8" xfId="2453" xr:uid="{00000000-0005-0000-0000-000090410000}"/>
    <cellStyle name="Input Cell 3 3 8 2" xfId="21605" xr:uid="{00000000-0005-0000-0000-000091410000}"/>
    <cellStyle name="Input Cell 3 3 8 2 2" xfId="21606" xr:uid="{00000000-0005-0000-0000-000092410000}"/>
    <cellStyle name="Input Cell 3 3 8 2 3" xfId="21607" xr:uid="{00000000-0005-0000-0000-000093410000}"/>
    <cellStyle name="Input Cell 3 3 8 2 4" xfId="21608" xr:uid="{00000000-0005-0000-0000-000094410000}"/>
    <cellStyle name="Input Cell 3 3 8 3" xfId="21609" xr:uid="{00000000-0005-0000-0000-000095410000}"/>
    <cellStyle name="Input Cell 3 3 8 4" xfId="21610" xr:uid="{00000000-0005-0000-0000-000096410000}"/>
    <cellStyle name="Input Cell 3 3 8 5" xfId="21611" xr:uid="{00000000-0005-0000-0000-000097410000}"/>
    <cellStyle name="Input Cell 3 3 9" xfId="2454" xr:uid="{00000000-0005-0000-0000-000098410000}"/>
    <cellStyle name="Input Cell 3 3 9 2" xfId="21612" xr:uid="{00000000-0005-0000-0000-000099410000}"/>
    <cellStyle name="Input Cell 3 3 9 2 2" xfId="21613" xr:uid="{00000000-0005-0000-0000-00009A410000}"/>
    <cellStyle name="Input Cell 3 3 9 2 3" xfId="21614" xr:uid="{00000000-0005-0000-0000-00009B410000}"/>
    <cellStyle name="Input Cell 3 3 9 2 4" xfId="21615" xr:uid="{00000000-0005-0000-0000-00009C410000}"/>
    <cellStyle name="Input Cell 3 3 9 3" xfId="21616" xr:uid="{00000000-0005-0000-0000-00009D410000}"/>
    <cellStyle name="Input Cell 3 3 9 4" xfId="21617" xr:uid="{00000000-0005-0000-0000-00009E410000}"/>
    <cellStyle name="Input Cell 3 3 9 5" xfId="21618" xr:uid="{00000000-0005-0000-0000-00009F410000}"/>
    <cellStyle name="Input Cell 3 4" xfId="2455" xr:uid="{00000000-0005-0000-0000-0000A0410000}"/>
    <cellStyle name="Input Cell 3 4 10" xfId="2456" xr:uid="{00000000-0005-0000-0000-0000A1410000}"/>
    <cellStyle name="Input Cell 3 4 10 2" xfId="21619" xr:uid="{00000000-0005-0000-0000-0000A2410000}"/>
    <cellStyle name="Input Cell 3 4 10 2 2" xfId="21620" xr:uid="{00000000-0005-0000-0000-0000A3410000}"/>
    <cellStyle name="Input Cell 3 4 10 2 3" xfId="21621" xr:uid="{00000000-0005-0000-0000-0000A4410000}"/>
    <cellStyle name="Input Cell 3 4 10 2 4" xfId="21622" xr:uid="{00000000-0005-0000-0000-0000A5410000}"/>
    <cellStyle name="Input Cell 3 4 10 3" xfId="21623" xr:uid="{00000000-0005-0000-0000-0000A6410000}"/>
    <cellStyle name="Input Cell 3 4 10 4" xfId="21624" xr:uid="{00000000-0005-0000-0000-0000A7410000}"/>
    <cellStyle name="Input Cell 3 4 10 5" xfId="21625" xr:uid="{00000000-0005-0000-0000-0000A8410000}"/>
    <cellStyle name="Input Cell 3 4 11" xfId="2457" xr:uid="{00000000-0005-0000-0000-0000A9410000}"/>
    <cellStyle name="Input Cell 3 4 11 2" xfId="21626" xr:uid="{00000000-0005-0000-0000-0000AA410000}"/>
    <cellStyle name="Input Cell 3 4 11 2 2" xfId="21627" xr:uid="{00000000-0005-0000-0000-0000AB410000}"/>
    <cellStyle name="Input Cell 3 4 11 2 3" xfId="21628" xr:uid="{00000000-0005-0000-0000-0000AC410000}"/>
    <cellStyle name="Input Cell 3 4 11 2 4" xfId="21629" xr:uid="{00000000-0005-0000-0000-0000AD410000}"/>
    <cellStyle name="Input Cell 3 4 11 3" xfId="21630" xr:uid="{00000000-0005-0000-0000-0000AE410000}"/>
    <cellStyle name="Input Cell 3 4 11 4" xfId="21631" xr:uid="{00000000-0005-0000-0000-0000AF410000}"/>
    <cellStyle name="Input Cell 3 4 11 5" xfId="21632" xr:uid="{00000000-0005-0000-0000-0000B0410000}"/>
    <cellStyle name="Input Cell 3 4 12" xfId="2458" xr:uid="{00000000-0005-0000-0000-0000B1410000}"/>
    <cellStyle name="Input Cell 3 4 12 2" xfId="21633" xr:uid="{00000000-0005-0000-0000-0000B2410000}"/>
    <cellStyle name="Input Cell 3 4 12 2 2" xfId="21634" xr:uid="{00000000-0005-0000-0000-0000B3410000}"/>
    <cellStyle name="Input Cell 3 4 12 2 3" xfId="21635" xr:uid="{00000000-0005-0000-0000-0000B4410000}"/>
    <cellStyle name="Input Cell 3 4 12 2 4" xfId="21636" xr:uid="{00000000-0005-0000-0000-0000B5410000}"/>
    <cellStyle name="Input Cell 3 4 12 3" xfId="21637" xr:uid="{00000000-0005-0000-0000-0000B6410000}"/>
    <cellStyle name="Input Cell 3 4 12 4" xfId="21638" xr:uid="{00000000-0005-0000-0000-0000B7410000}"/>
    <cellStyle name="Input Cell 3 4 12 5" xfId="21639" xr:uid="{00000000-0005-0000-0000-0000B8410000}"/>
    <cellStyle name="Input Cell 3 4 13" xfId="2459" xr:uid="{00000000-0005-0000-0000-0000B9410000}"/>
    <cellStyle name="Input Cell 3 4 13 2" xfId="21640" xr:uid="{00000000-0005-0000-0000-0000BA410000}"/>
    <cellStyle name="Input Cell 3 4 13 2 2" xfId="21641" xr:uid="{00000000-0005-0000-0000-0000BB410000}"/>
    <cellStyle name="Input Cell 3 4 13 2 3" xfId="21642" xr:uid="{00000000-0005-0000-0000-0000BC410000}"/>
    <cellStyle name="Input Cell 3 4 13 2 4" xfId="21643" xr:uid="{00000000-0005-0000-0000-0000BD410000}"/>
    <cellStyle name="Input Cell 3 4 13 3" xfId="21644" xr:uid="{00000000-0005-0000-0000-0000BE410000}"/>
    <cellStyle name="Input Cell 3 4 13 4" xfId="21645" xr:uid="{00000000-0005-0000-0000-0000BF410000}"/>
    <cellStyle name="Input Cell 3 4 13 5" xfId="21646" xr:uid="{00000000-0005-0000-0000-0000C0410000}"/>
    <cellStyle name="Input Cell 3 4 14" xfId="2460" xr:uid="{00000000-0005-0000-0000-0000C1410000}"/>
    <cellStyle name="Input Cell 3 4 14 2" xfId="21647" xr:uid="{00000000-0005-0000-0000-0000C2410000}"/>
    <cellStyle name="Input Cell 3 4 14 2 2" xfId="21648" xr:uid="{00000000-0005-0000-0000-0000C3410000}"/>
    <cellStyle name="Input Cell 3 4 14 2 3" xfId="21649" xr:uid="{00000000-0005-0000-0000-0000C4410000}"/>
    <cellStyle name="Input Cell 3 4 14 2 4" xfId="21650" xr:uid="{00000000-0005-0000-0000-0000C5410000}"/>
    <cellStyle name="Input Cell 3 4 14 3" xfId="21651" xr:uid="{00000000-0005-0000-0000-0000C6410000}"/>
    <cellStyle name="Input Cell 3 4 14 4" xfId="21652" xr:uid="{00000000-0005-0000-0000-0000C7410000}"/>
    <cellStyle name="Input Cell 3 4 14 5" xfId="21653" xr:uid="{00000000-0005-0000-0000-0000C8410000}"/>
    <cellStyle name="Input Cell 3 4 15" xfId="2461" xr:uid="{00000000-0005-0000-0000-0000C9410000}"/>
    <cellStyle name="Input Cell 3 4 15 2" xfId="21654" xr:uid="{00000000-0005-0000-0000-0000CA410000}"/>
    <cellStyle name="Input Cell 3 4 15 2 2" xfId="21655" xr:uid="{00000000-0005-0000-0000-0000CB410000}"/>
    <cellStyle name="Input Cell 3 4 15 2 3" xfId="21656" xr:uid="{00000000-0005-0000-0000-0000CC410000}"/>
    <cellStyle name="Input Cell 3 4 15 2 4" xfId="21657" xr:uid="{00000000-0005-0000-0000-0000CD410000}"/>
    <cellStyle name="Input Cell 3 4 15 3" xfId="21658" xr:uid="{00000000-0005-0000-0000-0000CE410000}"/>
    <cellStyle name="Input Cell 3 4 15 4" xfId="21659" xr:uid="{00000000-0005-0000-0000-0000CF410000}"/>
    <cellStyle name="Input Cell 3 4 15 5" xfId="21660" xr:uid="{00000000-0005-0000-0000-0000D0410000}"/>
    <cellStyle name="Input Cell 3 4 16" xfId="2462" xr:uid="{00000000-0005-0000-0000-0000D1410000}"/>
    <cellStyle name="Input Cell 3 4 16 2" xfId="21661" xr:uid="{00000000-0005-0000-0000-0000D2410000}"/>
    <cellStyle name="Input Cell 3 4 16 2 2" xfId="21662" xr:uid="{00000000-0005-0000-0000-0000D3410000}"/>
    <cellStyle name="Input Cell 3 4 16 2 3" xfId="21663" xr:uid="{00000000-0005-0000-0000-0000D4410000}"/>
    <cellStyle name="Input Cell 3 4 16 2 4" xfId="21664" xr:uid="{00000000-0005-0000-0000-0000D5410000}"/>
    <cellStyle name="Input Cell 3 4 16 3" xfId="21665" xr:uid="{00000000-0005-0000-0000-0000D6410000}"/>
    <cellStyle name="Input Cell 3 4 16 4" xfId="21666" xr:uid="{00000000-0005-0000-0000-0000D7410000}"/>
    <cellStyle name="Input Cell 3 4 16 5" xfId="21667" xr:uid="{00000000-0005-0000-0000-0000D8410000}"/>
    <cellStyle name="Input Cell 3 4 17" xfId="2463" xr:uid="{00000000-0005-0000-0000-0000D9410000}"/>
    <cellStyle name="Input Cell 3 4 17 2" xfId="21668" xr:uid="{00000000-0005-0000-0000-0000DA410000}"/>
    <cellStyle name="Input Cell 3 4 17 2 2" xfId="21669" xr:uid="{00000000-0005-0000-0000-0000DB410000}"/>
    <cellStyle name="Input Cell 3 4 17 2 3" xfId="21670" xr:uid="{00000000-0005-0000-0000-0000DC410000}"/>
    <cellStyle name="Input Cell 3 4 17 2 4" xfId="21671" xr:uid="{00000000-0005-0000-0000-0000DD410000}"/>
    <cellStyle name="Input Cell 3 4 17 3" xfId="21672" xr:uid="{00000000-0005-0000-0000-0000DE410000}"/>
    <cellStyle name="Input Cell 3 4 17 4" xfId="21673" xr:uid="{00000000-0005-0000-0000-0000DF410000}"/>
    <cellStyle name="Input Cell 3 4 17 5" xfId="21674" xr:uid="{00000000-0005-0000-0000-0000E0410000}"/>
    <cellStyle name="Input Cell 3 4 18" xfId="2464" xr:uid="{00000000-0005-0000-0000-0000E1410000}"/>
    <cellStyle name="Input Cell 3 4 18 2" xfId="21675" xr:uid="{00000000-0005-0000-0000-0000E2410000}"/>
    <cellStyle name="Input Cell 3 4 18 2 2" xfId="21676" xr:uid="{00000000-0005-0000-0000-0000E3410000}"/>
    <cellStyle name="Input Cell 3 4 18 2 3" xfId="21677" xr:uid="{00000000-0005-0000-0000-0000E4410000}"/>
    <cellStyle name="Input Cell 3 4 18 2 4" xfId="21678" xr:uid="{00000000-0005-0000-0000-0000E5410000}"/>
    <cellStyle name="Input Cell 3 4 18 3" xfId="21679" xr:uid="{00000000-0005-0000-0000-0000E6410000}"/>
    <cellStyle name="Input Cell 3 4 18 4" xfId="21680" xr:uid="{00000000-0005-0000-0000-0000E7410000}"/>
    <cellStyle name="Input Cell 3 4 18 5" xfId="21681" xr:uid="{00000000-0005-0000-0000-0000E8410000}"/>
    <cellStyle name="Input Cell 3 4 19" xfId="2465" xr:uid="{00000000-0005-0000-0000-0000E9410000}"/>
    <cellStyle name="Input Cell 3 4 19 2" xfId="21682" xr:uid="{00000000-0005-0000-0000-0000EA410000}"/>
    <cellStyle name="Input Cell 3 4 19 2 2" xfId="21683" xr:uid="{00000000-0005-0000-0000-0000EB410000}"/>
    <cellStyle name="Input Cell 3 4 19 2 3" xfId="21684" xr:uid="{00000000-0005-0000-0000-0000EC410000}"/>
    <cellStyle name="Input Cell 3 4 19 2 4" xfId="21685" xr:uid="{00000000-0005-0000-0000-0000ED410000}"/>
    <cellStyle name="Input Cell 3 4 19 3" xfId="21686" xr:uid="{00000000-0005-0000-0000-0000EE410000}"/>
    <cellStyle name="Input Cell 3 4 19 4" xfId="21687" xr:uid="{00000000-0005-0000-0000-0000EF410000}"/>
    <cellStyle name="Input Cell 3 4 19 5" xfId="21688" xr:uid="{00000000-0005-0000-0000-0000F0410000}"/>
    <cellStyle name="Input Cell 3 4 2" xfId="2466" xr:uid="{00000000-0005-0000-0000-0000F1410000}"/>
    <cellStyle name="Input Cell 3 4 2 10" xfId="2467" xr:uid="{00000000-0005-0000-0000-0000F2410000}"/>
    <cellStyle name="Input Cell 3 4 2 10 2" xfId="21689" xr:uid="{00000000-0005-0000-0000-0000F3410000}"/>
    <cellStyle name="Input Cell 3 4 2 10 2 2" xfId="21690" xr:uid="{00000000-0005-0000-0000-0000F4410000}"/>
    <cellStyle name="Input Cell 3 4 2 10 2 3" xfId="21691" xr:uid="{00000000-0005-0000-0000-0000F5410000}"/>
    <cellStyle name="Input Cell 3 4 2 10 2 4" xfId="21692" xr:uid="{00000000-0005-0000-0000-0000F6410000}"/>
    <cellStyle name="Input Cell 3 4 2 10 3" xfId="21693" xr:uid="{00000000-0005-0000-0000-0000F7410000}"/>
    <cellStyle name="Input Cell 3 4 2 10 4" xfId="21694" xr:uid="{00000000-0005-0000-0000-0000F8410000}"/>
    <cellStyle name="Input Cell 3 4 2 10 5" xfId="21695" xr:uid="{00000000-0005-0000-0000-0000F9410000}"/>
    <cellStyle name="Input Cell 3 4 2 11" xfId="2468" xr:uid="{00000000-0005-0000-0000-0000FA410000}"/>
    <cellStyle name="Input Cell 3 4 2 11 2" xfId="21696" xr:uid="{00000000-0005-0000-0000-0000FB410000}"/>
    <cellStyle name="Input Cell 3 4 2 11 2 2" xfId="21697" xr:uid="{00000000-0005-0000-0000-0000FC410000}"/>
    <cellStyle name="Input Cell 3 4 2 11 2 3" xfId="21698" xr:uid="{00000000-0005-0000-0000-0000FD410000}"/>
    <cellStyle name="Input Cell 3 4 2 11 2 4" xfId="21699" xr:uid="{00000000-0005-0000-0000-0000FE410000}"/>
    <cellStyle name="Input Cell 3 4 2 11 3" xfId="21700" xr:uid="{00000000-0005-0000-0000-0000FF410000}"/>
    <cellStyle name="Input Cell 3 4 2 11 4" xfId="21701" xr:uid="{00000000-0005-0000-0000-000000420000}"/>
    <cellStyle name="Input Cell 3 4 2 11 5" xfId="21702" xr:uid="{00000000-0005-0000-0000-000001420000}"/>
    <cellStyle name="Input Cell 3 4 2 12" xfId="2469" xr:uid="{00000000-0005-0000-0000-000002420000}"/>
    <cellStyle name="Input Cell 3 4 2 12 2" xfId="21703" xr:uid="{00000000-0005-0000-0000-000003420000}"/>
    <cellStyle name="Input Cell 3 4 2 12 2 2" xfId="21704" xr:uid="{00000000-0005-0000-0000-000004420000}"/>
    <cellStyle name="Input Cell 3 4 2 12 2 3" xfId="21705" xr:uid="{00000000-0005-0000-0000-000005420000}"/>
    <cellStyle name="Input Cell 3 4 2 12 2 4" xfId="21706" xr:uid="{00000000-0005-0000-0000-000006420000}"/>
    <cellStyle name="Input Cell 3 4 2 12 3" xfId="21707" xr:uid="{00000000-0005-0000-0000-000007420000}"/>
    <cellStyle name="Input Cell 3 4 2 12 4" xfId="21708" xr:uid="{00000000-0005-0000-0000-000008420000}"/>
    <cellStyle name="Input Cell 3 4 2 12 5" xfId="21709" xr:uid="{00000000-0005-0000-0000-000009420000}"/>
    <cellStyle name="Input Cell 3 4 2 13" xfId="2470" xr:uid="{00000000-0005-0000-0000-00000A420000}"/>
    <cellStyle name="Input Cell 3 4 2 13 2" xfId="21710" xr:uid="{00000000-0005-0000-0000-00000B420000}"/>
    <cellStyle name="Input Cell 3 4 2 13 2 2" xfId="21711" xr:uid="{00000000-0005-0000-0000-00000C420000}"/>
    <cellStyle name="Input Cell 3 4 2 13 2 3" xfId="21712" xr:uid="{00000000-0005-0000-0000-00000D420000}"/>
    <cellStyle name="Input Cell 3 4 2 13 2 4" xfId="21713" xr:uid="{00000000-0005-0000-0000-00000E420000}"/>
    <cellStyle name="Input Cell 3 4 2 13 3" xfId="21714" xr:uid="{00000000-0005-0000-0000-00000F420000}"/>
    <cellStyle name="Input Cell 3 4 2 13 4" xfId="21715" xr:uid="{00000000-0005-0000-0000-000010420000}"/>
    <cellStyle name="Input Cell 3 4 2 13 5" xfId="21716" xr:uid="{00000000-0005-0000-0000-000011420000}"/>
    <cellStyle name="Input Cell 3 4 2 14" xfId="2471" xr:uid="{00000000-0005-0000-0000-000012420000}"/>
    <cellStyle name="Input Cell 3 4 2 14 2" xfId="21717" xr:uid="{00000000-0005-0000-0000-000013420000}"/>
    <cellStyle name="Input Cell 3 4 2 14 2 2" xfId="21718" xr:uid="{00000000-0005-0000-0000-000014420000}"/>
    <cellStyle name="Input Cell 3 4 2 14 2 3" xfId="21719" xr:uid="{00000000-0005-0000-0000-000015420000}"/>
    <cellStyle name="Input Cell 3 4 2 14 2 4" xfId="21720" xr:uid="{00000000-0005-0000-0000-000016420000}"/>
    <cellStyle name="Input Cell 3 4 2 14 3" xfId="21721" xr:uid="{00000000-0005-0000-0000-000017420000}"/>
    <cellStyle name="Input Cell 3 4 2 14 4" xfId="21722" xr:uid="{00000000-0005-0000-0000-000018420000}"/>
    <cellStyle name="Input Cell 3 4 2 14 5" xfId="21723" xr:uid="{00000000-0005-0000-0000-000019420000}"/>
    <cellStyle name="Input Cell 3 4 2 15" xfId="2472" xr:uid="{00000000-0005-0000-0000-00001A420000}"/>
    <cellStyle name="Input Cell 3 4 2 15 2" xfId="21724" xr:uid="{00000000-0005-0000-0000-00001B420000}"/>
    <cellStyle name="Input Cell 3 4 2 15 2 2" xfId="21725" xr:uid="{00000000-0005-0000-0000-00001C420000}"/>
    <cellStyle name="Input Cell 3 4 2 15 2 3" xfId="21726" xr:uid="{00000000-0005-0000-0000-00001D420000}"/>
    <cellStyle name="Input Cell 3 4 2 15 2 4" xfId="21727" xr:uid="{00000000-0005-0000-0000-00001E420000}"/>
    <cellStyle name="Input Cell 3 4 2 15 3" xfId="21728" xr:uid="{00000000-0005-0000-0000-00001F420000}"/>
    <cellStyle name="Input Cell 3 4 2 15 4" xfId="21729" xr:uid="{00000000-0005-0000-0000-000020420000}"/>
    <cellStyle name="Input Cell 3 4 2 15 5" xfId="21730" xr:uid="{00000000-0005-0000-0000-000021420000}"/>
    <cellStyle name="Input Cell 3 4 2 16" xfId="2473" xr:uid="{00000000-0005-0000-0000-000022420000}"/>
    <cellStyle name="Input Cell 3 4 2 16 2" xfId="21731" xr:uid="{00000000-0005-0000-0000-000023420000}"/>
    <cellStyle name="Input Cell 3 4 2 16 2 2" xfId="21732" xr:uid="{00000000-0005-0000-0000-000024420000}"/>
    <cellStyle name="Input Cell 3 4 2 16 2 3" xfId="21733" xr:uid="{00000000-0005-0000-0000-000025420000}"/>
    <cellStyle name="Input Cell 3 4 2 16 2 4" xfId="21734" xr:uid="{00000000-0005-0000-0000-000026420000}"/>
    <cellStyle name="Input Cell 3 4 2 16 3" xfId="21735" xr:uid="{00000000-0005-0000-0000-000027420000}"/>
    <cellStyle name="Input Cell 3 4 2 16 4" xfId="21736" xr:uid="{00000000-0005-0000-0000-000028420000}"/>
    <cellStyle name="Input Cell 3 4 2 16 5" xfId="21737" xr:uid="{00000000-0005-0000-0000-000029420000}"/>
    <cellStyle name="Input Cell 3 4 2 17" xfId="2474" xr:uid="{00000000-0005-0000-0000-00002A420000}"/>
    <cellStyle name="Input Cell 3 4 2 17 2" xfId="21738" xr:uid="{00000000-0005-0000-0000-00002B420000}"/>
    <cellStyle name="Input Cell 3 4 2 17 2 2" xfId="21739" xr:uid="{00000000-0005-0000-0000-00002C420000}"/>
    <cellStyle name="Input Cell 3 4 2 17 2 3" xfId="21740" xr:uid="{00000000-0005-0000-0000-00002D420000}"/>
    <cellStyle name="Input Cell 3 4 2 17 2 4" xfId="21741" xr:uid="{00000000-0005-0000-0000-00002E420000}"/>
    <cellStyle name="Input Cell 3 4 2 17 3" xfId="21742" xr:uid="{00000000-0005-0000-0000-00002F420000}"/>
    <cellStyle name="Input Cell 3 4 2 17 4" xfId="21743" xr:uid="{00000000-0005-0000-0000-000030420000}"/>
    <cellStyle name="Input Cell 3 4 2 17 5" xfId="21744" xr:uid="{00000000-0005-0000-0000-000031420000}"/>
    <cellStyle name="Input Cell 3 4 2 18" xfId="2475" xr:uid="{00000000-0005-0000-0000-000032420000}"/>
    <cellStyle name="Input Cell 3 4 2 18 2" xfId="21745" xr:uid="{00000000-0005-0000-0000-000033420000}"/>
    <cellStyle name="Input Cell 3 4 2 18 2 2" xfId="21746" xr:uid="{00000000-0005-0000-0000-000034420000}"/>
    <cellStyle name="Input Cell 3 4 2 18 2 3" xfId="21747" xr:uid="{00000000-0005-0000-0000-000035420000}"/>
    <cellStyle name="Input Cell 3 4 2 18 2 4" xfId="21748" xr:uid="{00000000-0005-0000-0000-000036420000}"/>
    <cellStyle name="Input Cell 3 4 2 18 3" xfId="21749" xr:uid="{00000000-0005-0000-0000-000037420000}"/>
    <cellStyle name="Input Cell 3 4 2 18 4" xfId="21750" xr:uid="{00000000-0005-0000-0000-000038420000}"/>
    <cellStyle name="Input Cell 3 4 2 18 5" xfId="21751" xr:uid="{00000000-0005-0000-0000-000039420000}"/>
    <cellStyle name="Input Cell 3 4 2 19" xfId="2476" xr:uid="{00000000-0005-0000-0000-00003A420000}"/>
    <cellStyle name="Input Cell 3 4 2 19 2" xfId="21752" xr:uid="{00000000-0005-0000-0000-00003B420000}"/>
    <cellStyle name="Input Cell 3 4 2 19 2 2" xfId="21753" xr:uid="{00000000-0005-0000-0000-00003C420000}"/>
    <cellStyle name="Input Cell 3 4 2 19 2 3" xfId="21754" xr:uid="{00000000-0005-0000-0000-00003D420000}"/>
    <cellStyle name="Input Cell 3 4 2 19 2 4" xfId="21755" xr:uid="{00000000-0005-0000-0000-00003E420000}"/>
    <cellStyle name="Input Cell 3 4 2 19 3" xfId="21756" xr:uid="{00000000-0005-0000-0000-00003F420000}"/>
    <cellStyle name="Input Cell 3 4 2 19 4" xfId="21757" xr:uid="{00000000-0005-0000-0000-000040420000}"/>
    <cellStyle name="Input Cell 3 4 2 19 5" xfId="21758" xr:uid="{00000000-0005-0000-0000-000041420000}"/>
    <cellStyle name="Input Cell 3 4 2 2" xfId="2477" xr:uid="{00000000-0005-0000-0000-000042420000}"/>
    <cellStyle name="Input Cell 3 4 2 2 2" xfId="21759" xr:uid="{00000000-0005-0000-0000-000043420000}"/>
    <cellStyle name="Input Cell 3 4 2 2 2 2" xfId="21760" xr:uid="{00000000-0005-0000-0000-000044420000}"/>
    <cellStyle name="Input Cell 3 4 2 2 2 3" xfId="21761" xr:uid="{00000000-0005-0000-0000-000045420000}"/>
    <cellStyle name="Input Cell 3 4 2 2 2 4" xfId="21762" xr:uid="{00000000-0005-0000-0000-000046420000}"/>
    <cellStyle name="Input Cell 3 4 2 2 3" xfId="21763" xr:uid="{00000000-0005-0000-0000-000047420000}"/>
    <cellStyle name="Input Cell 3 4 2 2 4" xfId="21764" xr:uid="{00000000-0005-0000-0000-000048420000}"/>
    <cellStyle name="Input Cell 3 4 2 2 5" xfId="21765" xr:uid="{00000000-0005-0000-0000-000049420000}"/>
    <cellStyle name="Input Cell 3 4 2 20" xfId="2478" xr:uid="{00000000-0005-0000-0000-00004A420000}"/>
    <cellStyle name="Input Cell 3 4 2 20 2" xfId="21766" xr:uid="{00000000-0005-0000-0000-00004B420000}"/>
    <cellStyle name="Input Cell 3 4 2 20 2 2" xfId="21767" xr:uid="{00000000-0005-0000-0000-00004C420000}"/>
    <cellStyle name="Input Cell 3 4 2 20 2 3" xfId="21768" xr:uid="{00000000-0005-0000-0000-00004D420000}"/>
    <cellStyle name="Input Cell 3 4 2 20 2 4" xfId="21769" xr:uid="{00000000-0005-0000-0000-00004E420000}"/>
    <cellStyle name="Input Cell 3 4 2 20 3" xfId="21770" xr:uid="{00000000-0005-0000-0000-00004F420000}"/>
    <cellStyle name="Input Cell 3 4 2 20 4" xfId="21771" xr:uid="{00000000-0005-0000-0000-000050420000}"/>
    <cellStyle name="Input Cell 3 4 2 20 5" xfId="21772" xr:uid="{00000000-0005-0000-0000-000051420000}"/>
    <cellStyle name="Input Cell 3 4 2 21" xfId="2479" xr:uid="{00000000-0005-0000-0000-000052420000}"/>
    <cellStyle name="Input Cell 3 4 2 21 2" xfId="21773" xr:uid="{00000000-0005-0000-0000-000053420000}"/>
    <cellStyle name="Input Cell 3 4 2 21 2 2" xfId="21774" xr:uid="{00000000-0005-0000-0000-000054420000}"/>
    <cellStyle name="Input Cell 3 4 2 21 2 3" xfId="21775" xr:uid="{00000000-0005-0000-0000-000055420000}"/>
    <cellStyle name="Input Cell 3 4 2 21 2 4" xfId="21776" xr:uid="{00000000-0005-0000-0000-000056420000}"/>
    <cellStyle name="Input Cell 3 4 2 21 3" xfId="21777" xr:uid="{00000000-0005-0000-0000-000057420000}"/>
    <cellStyle name="Input Cell 3 4 2 21 4" xfId="21778" xr:uid="{00000000-0005-0000-0000-000058420000}"/>
    <cellStyle name="Input Cell 3 4 2 21 5" xfId="21779" xr:uid="{00000000-0005-0000-0000-000059420000}"/>
    <cellStyle name="Input Cell 3 4 2 22" xfId="2480" xr:uid="{00000000-0005-0000-0000-00005A420000}"/>
    <cellStyle name="Input Cell 3 4 2 22 2" xfId="21780" xr:uid="{00000000-0005-0000-0000-00005B420000}"/>
    <cellStyle name="Input Cell 3 4 2 22 2 2" xfId="21781" xr:uid="{00000000-0005-0000-0000-00005C420000}"/>
    <cellStyle name="Input Cell 3 4 2 22 2 3" xfId="21782" xr:uid="{00000000-0005-0000-0000-00005D420000}"/>
    <cellStyle name="Input Cell 3 4 2 22 2 4" xfId="21783" xr:uid="{00000000-0005-0000-0000-00005E420000}"/>
    <cellStyle name="Input Cell 3 4 2 22 3" xfId="21784" xr:uid="{00000000-0005-0000-0000-00005F420000}"/>
    <cellStyle name="Input Cell 3 4 2 22 4" xfId="21785" xr:uid="{00000000-0005-0000-0000-000060420000}"/>
    <cellStyle name="Input Cell 3 4 2 22 5" xfId="21786" xr:uid="{00000000-0005-0000-0000-000061420000}"/>
    <cellStyle name="Input Cell 3 4 2 23" xfId="2481" xr:uid="{00000000-0005-0000-0000-000062420000}"/>
    <cellStyle name="Input Cell 3 4 2 23 2" xfId="21787" xr:uid="{00000000-0005-0000-0000-000063420000}"/>
    <cellStyle name="Input Cell 3 4 2 23 2 2" xfId="21788" xr:uid="{00000000-0005-0000-0000-000064420000}"/>
    <cellStyle name="Input Cell 3 4 2 23 2 3" xfId="21789" xr:uid="{00000000-0005-0000-0000-000065420000}"/>
    <cellStyle name="Input Cell 3 4 2 23 2 4" xfId="21790" xr:uid="{00000000-0005-0000-0000-000066420000}"/>
    <cellStyle name="Input Cell 3 4 2 23 3" xfId="21791" xr:uid="{00000000-0005-0000-0000-000067420000}"/>
    <cellStyle name="Input Cell 3 4 2 23 4" xfId="21792" xr:uid="{00000000-0005-0000-0000-000068420000}"/>
    <cellStyle name="Input Cell 3 4 2 23 5" xfId="21793" xr:uid="{00000000-0005-0000-0000-000069420000}"/>
    <cellStyle name="Input Cell 3 4 2 24" xfId="2482" xr:uid="{00000000-0005-0000-0000-00006A420000}"/>
    <cellStyle name="Input Cell 3 4 2 24 2" xfId="21794" xr:uid="{00000000-0005-0000-0000-00006B420000}"/>
    <cellStyle name="Input Cell 3 4 2 24 2 2" xfId="21795" xr:uid="{00000000-0005-0000-0000-00006C420000}"/>
    <cellStyle name="Input Cell 3 4 2 24 2 3" xfId="21796" xr:uid="{00000000-0005-0000-0000-00006D420000}"/>
    <cellStyle name="Input Cell 3 4 2 24 2 4" xfId="21797" xr:uid="{00000000-0005-0000-0000-00006E420000}"/>
    <cellStyle name="Input Cell 3 4 2 24 3" xfId="21798" xr:uid="{00000000-0005-0000-0000-00006F420000}"/>
    <cellStyle name="Input Cell 3 4 2 24 4" xfId="21799" xr:uid="{00000000-0005-0000-0000-000070420000}"/>
    <cellStyle name="Input Cell 3 4 2 24 5" xfId="21800" xr:uid="{00000000-0005-0000-0000-000071420000}"/>
    <cellStyle name="Input Cell 3 4 2 25" xfId="2483" xr:uid="{00000000-0005-0000-0000-000072420000}"/>
    <cellStyle name="Input Cell 3 4 2 25 2" xfId="21801" xr:uid="{00000000-0005-0000-0000-000073420000}"/>
    <cellStyle name="Input Cell 3 4 2 25 2 2" xfId="21802" xr:uid="{00000000-0005-0000-0000-000074420000}"/>
    <cellStyle name="Input Cell 3 4 2 25 2 3" xfId="21803" xr:uid="{00000000-0005-0000-0000-000075420000}"/>
    <cellStyle name="Input Cell 3 4 2 25 2 4" xfId="21804" xr:uid="{00000000-0005-0000-0000-000076420000}"/>
    <cellStyle name="Input Cell 3 4 2 25 3" xfId="21805" xr:uid="{00000000-0005-0000-0000-000077420000}"/>
    <cellStyle name="Input Cell 3 4 2 25 4" xfId="21806" xr:uid="{00000000-0005-0000-0000-000078420000}"/>
    <cellStyle name="Input Cell 3 4 2 25 5" xfId="21807" xr:uid="{00000000-0005-0000-0000-000079420000}"/>
    <cellStyle name="Input Cell 3 4 2 26" xfId="2484" xr:uid="{00000000-0005-0000-0000-00007A420000}"/>
    <cellStyle name="Input Cell 3 4 2 26 2" xfId="21808" xr:uid="{00000000-0005-0000-0000-00007B420000}"/>
    <cellStyle name="Input Cell 3 4 2 26 2 2" xfId="21809" xr:uid="{00000000-0005-0000-0000-00007C420000}"/>
    <cellStyle name="Input Cell 3 4 2 26 2 3" xfId="21810" xr:uid="{00000000-0005-0000-0000-00007D420000}"/>
    <cellStyle name="Input Cell 3 4 2 26 2 4" xfId="21811" xr:uid="{00000000-0005-0000-0000-00007E420000}"/>
    <cellStyle name="Input Cell 3 4 2 26 3" xfId="21812" xr:uid="{00000000-0005-0000-0000-00007F420000}"/>
    <cellStyle name="Input Cell 3 4 2 26 4" xfId="21813" xr:uid="{00000000-0005-0000-0000-000080420000}"/>
    <cellStyle name="Input Cell 3 4 2 26 5" xfId="21814" xr:uid="{00000000-0005-0000-0000-000081420000}"/>
    <cellStyle name="Input Cell 3 4 2 27" xfId="2485" xr:uid="{00000000-0005-0000-0000-000082420000}"/>
    <cellStyle name="Input Cell 3 4 2 27 2" xfId="21815" xr:uid="{00000000-0005-0000-0000-000083420000}"/>
    <cellStyle name="Input Cell 3 4 2 27 2 2" xfId="21816" xr:uid="{00000000-0005-0000-0000-000084420000}"/>
    <cellStyle name="Input Cell 3 4 2 27 2 3" xfId="21817" xr:uid="{00000000-0005-0000-0000-000085420000}"/>
    <cellStyle name="Input Cell 3 4 2 27 2 4" xfId="21818" xr:uid="{00000000-0005-0000-0000-000086420000}"/>
    <cellStyle name="Input Cell 3 4 2 27 3" xfId="21819" xr:uid="{00000000-0005-0000-0000-000087420000}"/>
    <cellStyle name="Input Cell 3 4 2 27 4" xfId="21820" xr:uid="{00000000-0005-0000-0000-000088420000}"/>
    <cellStyle name="Input Cell 3 4 2 27 5" xfId="21821" xr:uid="{00000000-0005-0000-0000-000089420000}"/>
    <cellStyle name="Input Cell 3 4 2 28" xfId="2486" xr:uid="{00000000-0005-0000-0000-00008A420000}"/>
    <cellStyle name="Input Cell 3 4 2 28 2" xfId="21822" xr:uid="{00000000-0005-0000-0000-00008B420000}"/>
    <cellStyle name="Input Cell 3 4 2 28 2 2" xfId="21823" xr:uid="{00000000-0005-0000-0000-00008C420000}"/>
    <cellStyle name="Input Cell 3 4 2 28 2 3" xfId="21824" xr:uid="{00000000-0005-0000-0000-00008D420000}"/>
    <cellStyle name="Input Cell 3 4 2 28 2 4" xfId="21825" xr:uid="{00000000-0005-0000-0000-00008E420000}"/>
    <cellStyle name="Input Cell 3 4 2 28 3" xfId="21826" xr:uid="{00000000-0005-0000-0000-00008F420000}"/>
    <cellStyle name="Input Cell 3 4 2 28 4" xfId="21827" xr:uid="{00000000-0005-0000-0000-000090420000}"/>
    <cellStyle name="Input Cell 3 4 2 28 5" xfId="21828" xr:uid="{00000000-0005-0000-0000-000091420000}"/>
    <cellStyle name="Input Cell 3 4 2 29" xfId="2487" xr:uid="{00000000-0005-0000-0000-000092420000}"/>
    <cellStyle name="Input Cell 3 4 2 29 2" xfId="21829" xr:uid="{00000000-0005-0000-0000-000093420000}"/>
    <cellStyle name="Input Cell 3 4 2 29 2 2" xfId="21830" xr:uid="{00000000-0005-0000-0000-000094420000}"/>
    <cellStyle name="Input Cell 3 4 2 29 2 3" xfId="21831" xr:uid="{00000000-0005-0000-0000-000095420000}"/>
    <cellStyle name="Input Cell 3 4 2 29 2 4" xfId="21832" xr:uid="{00000000-0005-0000-0000-000096420000}"/>
    <cellStyle name="Input Cell 3 4 2 29 3" xfId="21833" xr:uid="{00000000-0005-0000-0000-000097420000}"/>
    <cellStyle name="Input Cell 3 4 2 29 4" xfId="21834" xr:uid="{00000000-0005-0000-0000-000098420000}"/>
    <cellStyle name="Input Cell 3 4 2 29 5" xfId="21835" xr:uid="{00000000-0005-0000-0000-000099420000}"/>
    <cellStyle name="Input Cell 3 4 2 3" xfId="2488" xr:uid="{00000000-0005-0000-0000-00009A420000}"/>
    <cellStyle name="Input Cell 3 4 2 3 2" xfId="21836" xr:uid="{00000000-0005-0000-0000-00009B420000}"/>
    <cellStyle name="Input Cell 3 4 2 3 2 2" xfId="21837" xr:uid="{00000000-0005-0000-0000-00009C420000}"/>
    <cellStyle name="Input Cell 3 4 2 3 2 3" xfId="21838" xr:uid="{00000000-0005-0000-0000-00009D420000}"/>
    <cellStyle name="Input Cell 3 4 2 3 2 4" xfId="21839" xr:uid="{00000000-0005-0000-0000-00009E420000}"/>
    <cellStyle name="Input Cell 3 4 2 3 3" xfId="21840" xr:uid="{00000000-0005-0000-0000-00009F420000}"/>
    <cellStyle name="Input Cell 3 4 2 3 4" xfId="21841" xr:uid="{00000000-0005-0000-0000-0000A0420000}"/>
    <cellStyle name="Input Cell 3 4 2 3 5" xfId="21842" xr:uid="{00000000-0005-0000-0000-0000A1420000}"/>
    <cellStyle name="Input Cell 3 4 2 30" xfId="2489" xr:uid="{00000000-0005-0000-0000-0000A2420000}"/>
    <cellStyle name="Input Cell 3 4 2 30 2" xfId="21843" xr:uid="{00000000-0005-0000-0000-0000A3420000}"/>
    <cellStyle name="Input Cell 3 4 2 30 2 2" xfId="21844" xr:uid="{00000000-0005-0000-0000-0000A4420000}"/>
    <cellStyle name="Input Cell 3 4 2 30 2 3" xfId="21845" xr:uid="{00000000-0005-0000-0000-0000A5420000}"/>
    <cellStyle name="Input Cell 3 4 2 30 2 4" xfId="21846" xr:uid="{00000000-0005-0000-0000-0000A6420000}"/>
    <cellStyle name="Input Cell 3 4 2 30 3" xfId="21847" xr:uid="{00000000-0005-0000-0000-0000A7420000}"/>
    <cellStyle name="Input Cell 3 4 2 30 4" xfId="21848" xr:uid="{00000000-0005-0000-0000-0000A8420000}"/>
    <cellStyle name="Input Cell 3 4 2 30 5" xfId="21849" xr:uid="{00000000-0005-0000-0000-0000A9420000}"/>
    <cellStyle name="Input Cell 3 4 2 31" xfId="2490" xr:uid="{00000000-0005-0000-0000-0000AA420000}"/>
    <cellStyle name="Input Cell 3 4 2 31 2" xfId="21850" xr:uid="{00000000-0005-0000-0000-0000AB420000}"/>
    <cellStyle name="Input Cell 3 4 2 31 2 2" xfId="21851" xr:uid="{00000000-0005-0000-0000-0000AC420000}"/>
    <cellStyle name="Input Cell 3 4 2 31 2 3" xfId="21852" xr:uid="{00000000-0005-0000-0000-0000AD420000}"/>
    <cellStyle name="Input Cell 3 4 2 31 2 4" xfId="21853" xr:uid="{00000000-0005-0000-0000-0000AE420000}"/>
    <cellStyle name="Input Cell 3 4 2 31 3" xfId="21854" xr:uid="{00000000-0005-0000-0000-0000AF420000}"/>
    <cellStyle name="Input Cell 3 4 2 31 4" xfId="21855" xr:uid="{00000000-0005-0000-0000-0000B0420000}"/>
    <cellStyle name="Input Cell 3 4 2 31 5" xfId="21856" xr:uid="{00000000-0005-0000-0000-0000B1420000}"/>
    <cellStyle name="Input Cell 3 4 2 32" xfId="2491" xr:uid="{00000000-0005-0000-0000-0000B2420000}"/>
    <cellStyle name="Input Cell 3 4 2 32 2" xfId="21857" xr:uid="{00000000-0005-0000-0000-0000B3420000}"/>
    <cellStyle name="Input Cell 3 4 2 32 2 2" xfId="21858" xr:uid="{00000000-0005-0000-0000-0000B4420000}"/>
    <cellStyle name="Input Cell 3 4 2 32 2 3" xfId="21859" xr:uid="{00000000-0005-0000-0000-0000B5420000}"/>
    <cellStyle name="Input Cell 3 4 2 32 2 4" xfId="21860" xr:uid="{00000000-0005-0000-0000-0000B6420000}"/>
    <cellStyle name="Input Cell 3 4 2 32 3" xfId="21861" xr:uid="{00000000-0005-0000-0000-0000B7420000}"/>
    <cellStyle name="Input Cell 3 4 2 32 4" xfId="21862" xr:uid="{00000000-0005-0000-0000-0000B8420000}"/>
    <cellStyle name="Input Cell 3 4 2 32 5" xfId="21863" xr:uid="{00000000-0005-0000-0000-0000B9420000}"/>
    <cellStyle name="Input Cell 3 4 2 33" xfId="2492" xr:uid="{00000000-0005-0000-0000-0000BA420000}"/>
    <cellStyle name="Input Cell 3 4 2 33 2" xfId="21864" xr:uid="{00000000-0005-0000-0000-0000BB420000}"/>
    <cellStyle name="Input Cell 3 4 2 33 2 2" xfId="21865" xr:uid="{00000000-0005-0000-0000-0000BC420000}"/>
    <cellStyle name="Input Cell 3 4 2 33 2 3" xfId="21866" xr:uid="{00000000-0005-0000-0000-0000BD420000}"/>
    <cellStyle name="Input Cell 3 4 2 33 2 4" xfId="21867" xr:uid="{00000000-0005-0000-0000-0000BE420000}"/>
    <cellStyle name="Input Cell 3 4 2 33 3" xfId="21868" xr:uid="{00000000-0005-0000-0000-0000BF420000}"/>
    <cellStyle name="Input Cell 3 4 2 33 4" xfId="21869" xr:uid="{00000000-0005-0000-0000-0000C0420000}"/>
    <cellStyle name="Input Cell 3 4 2 33 5" xfId="21870" xr:uid="{00000000-0005-0000-0000-0000C1420000}"/>
    <cellStyle name="Input Cell 3 4 2 34" xfId="2493" xr:uid="{00000000-0005-0000-0000-0000C2420000}"/>
    <cellStyle name="Input Cell 3 4 2 34 2" xfId="21871" xr:uid="{00000000-0005-0000-0000-0000C3420000}"/>
    <cellStyle name="Input Cell 3 4 2 34 2 2" xfId="21872" xr:uid="{00000000-0005-0000-0000-0000C4420000}"/>
    <cellStyle name="Input Cell 3 4 2 34 2 3" xfId="21873" xr:uid="{00000000-0005-0000-0000-0000C5420000}"/>
    <cellStyle name="Input Cell 3 4 2 34 2 4" xfId="21874" xr:uid="{00000000-0005-0000-0000-0000C6420000}"/>
    <cellStyle name="Input Cell 3 4 2 34 3" xfId="21875" xr:uid="{00000000-0005-0000-0000-0000C7420000}"/>
    <cellStyle name="Input Cell 3 4 2 34 4" xfId="21876" xr:uid="{00000000-0005-0000-0000-0000C8420000}"/>
    <cellStyle name="Input Cell 3 4 2 34 5" xfId="21877" xr:uid="{00000000-0005-0000-0000-0000C9420000}"/>
    <cellStyle name="Input Cell 3 4 2 35" xfId="2494" xr:uid="{00000000-0005-0000-0000-0000CA420000}"/>
    <cellStyle name="Input Cell 3 4 2 35 2" xfId="21878" xr:uid="{00000000-0005-0000-0000-0000CB420000}"/>
    <cellStyle name="Input Cell 3 4 2 35 2 2" xfId="21879" xr:uid="{00000000-0005-0000-0000-0000CC420000}"/>
    <cellStyle name="Input Cell 3 4 2 35 2 3" xfId="21880" xr:uid="{00000000-0005-0000-0000-0000CD420000}"/>
    <cellStyle name="Input Cell 3 4 2 35 2 4" xfId="21881" xr:uid="{00000000-0005-0000-0000-0000CE420000}"/>
    <cellStyle name="Input Cell 3 4 2 35 3" xfId="21882" xr:uid="{00000000-0005-0000-0000-0000CF420000}"/>
    <cellStyle name="Input Cell 3 4 2 35 4" xfId="21883" xr:uid="{00000000-0005-0000-0000-0000D0420000}"/>
    <cellStyle name="Input Cell 3 4 2 35 5" xfId="21884" xr:uid="{00000000-0005-0000-0000-0000D1420000}"/>
    <cellStyle name="Input Cell 3 4 2 36" xfId="2495" xr:uid="{00000000-0005-0000-0000-0000D2420000}"/>
    <cellStyle name="Input Cell 3 4 2 36 2" xfId="21885" xr:uid="{00000000-0005-0000-0000-0000D3420000}"/>
    <cellStyle name="Input Cell 3 4 2 36 2 2" xfId="21886" xr:uid="{00000000-0005-0000-0000-0000D4420000}"/>
    <cellStyle name="Input Cell 3 4 2 36 2 3" xfId="21887" xr:uid="{00000000-0005-0000-0000-0000D5420000}"/>
    <cellStyle name="Input Cell 3 4 2 36 2 4" xfId="21888" xr:uid="{00000000-0005-0000-0000-0000D6420000}"/>
    <cellStyle name="Input Cell 3 4 2 36 3" xfId="21889" xr:uid="{00000000-0005-0000-0000-0000D7420000}"/>
    <cellStyle name="Input Cell 3 4 2 36 4" xfId="21890" xr:uid="{00000000-0005-0000-0000-0000D8420000}"/>
    <cellStyle name="Input Cell 3 4 2 36 5" xfId="21891" xr:uid="{00000000-0005-0000-0000-0000D9420000}"/>
    <cellStyle name="Input Cell 3 4 2 37" xfId="2496" xr:uid="{00000000-0005-0000-0000-0000DA420000}"/>
    <cellStyle name="Input Cell 3 4 2 37 2" xfId="21892" xr:uid="{00000000-0005-0000-0000-0000DB420000}"/>
    <cellStyle name="Input Cell 3 4 2 37 2 2" xfId="21893" xr:uid="{00000000-0005-0000-0000-0000DC420000}"/>
    <cellStyle name="Input Cell 3 4 2 37 2 3" xfId="21894" xr:uid="{00000000-0005-0000-0000-0000DD420000}"/>
    <cellStyle name="Input Cell 3 4 2 37 2 4" xfId="21895" xr:uid="{00000000-0005-0000-0000-0000DE420000}"/>
    <cellStyle name="Input Cell 3 4 2 37 3" xfId="21896" xr:uid="{00000000-0005-0000-0000-0000DF420000}"/>
    <cellStyle name="Input Cell 3 4 2 37 4" xfId="21897" xr:uid="{00000000-0005-0000-0000-0000E0420000}"/>
    <cellStyle name="Input Cell 3 4 2 37 5" xfId="21898" xr:uid="{00000000-0005-0000-0000-0000E1420000}"/>
    <cellStyle name="Input Cell 3 4 2 38" xfId="2497" xr:uid="{00000000-0005-0000-0000-0000E2420000}"/>
    <cellStyle name="Input Cell 3 4 2 38 2" xfId="21899" xr:uid="{00000000-0005-0000-0000-0000E3420000}"/>
    <cellStyle name="Input Cell 3 4 2 38 2 2" xfId="21900" xr:uid="{00000000-0005-0000-0000-0000E4420000}"/>
    <cellStyle name="Input Cell 3 4 2 38 2 3" xfId="21901" xr:uid="{00000000-0005-0000-0000-0000E5420000}"/>
    <cellStyle name="Input Cell 3 4 2 38 2 4" xfId="21902" xr:uid="{00000000-0005-0000-0000-0000E6420000}"/>
    <cellStyle name="Input Cell 3 4 2 38 3" xfId="21903" xr:uid="{00000000-0005-0000-0000-0000E7420000}"/>
    <cellStyle name="Input Cell 3 4 2 38 4" xfId="21904" xr:uid="{00000000-0005-0000-0000-0000E8420000}"/>
    <cellStyle name="Input Cell 3 4 2 38 5" xfId="21905" xr:uid="{00000000-0005-0000-0000-0000E9420000}"/>
    <cellStyle name="Input Cell 3 4 2 39" xfId="2498" xr:uid="{00000000-0005-0000-0000-0000EA420000}"/>
    <cellStyle name="Input Cell 3 4 2 39 2" xfId="21906" xr:uid="{00000000-0005-0000-0000-0000EB420000}"/>
    <cellStyle name="Input Cell 3 4 2 39 2 2" xfId="21907" xr:uid="{00000000-0005-0000-0000-0000EC420000}"/>
    <cellStyle name="Input Cell 3 4 2 39 2 3" xfId="21908" xr:uid="{00000000-0005-0000-0000-0000ED420000}"/>
    <cellStyle name="Input Cell 3 4 2 39 2 4" xfId="21909" xr:uid="{00000000-0005-0000-0000-0000EE420000}"/>
    <cellStyle name="Input Cell 3 4 2 39 3" xfId="21910" xr:uid="{00000000-0005-0000-0000-0000EF420000}"/>
    <cellStyle name="Input Cell 3 4 2 39 4" xfId="21911" xr:uid="{00000000-0005-0000-0000-0000F0420000}"/>
    <cellStyle name="Input Cell 3 4 2 39 5" xfId="21912" xr:uid="{00000000-0005-0000-0000-0000F1420000}"/>
    <cellStyle name="Input Cell 3 4 2 4" xfId="2499" xr:uid="{00000000-0005-0000-0000-0000F2420000}"/>
    <cellStyle name="Input Cell 3 4 2 4 2" xfId="21913" xr:uid="{00000000-0005-0000-0000-0000F3420000}"/>
    <cellStyle name="Input Cell 3 4 2 4 2 2" xfId="21914" xr:uid="{00000000-0005-0000-0000-0000F4420000}"/>
    <cellStyle name="Input Cell 3 4 2 4 2 3" xfId="21915" xr:uid="{00000000-0005-0000-0000-0000F5420000}"/>
    <cellStyle name="Input Cell 3 4 2 4 2 4" xfId="21916" xr:uid="{00000000-0005-0000-0000-0000F6420000}"/>
    <cellStyle name="Input Cell 3 4 2 4 3" xfId="21917" xr:uid="{00000000-0005-0000-0000-0000F7420000}"/>
    <cellStyle name="Input Cell 3 4 2 4 4" xfId="21918" xr:uid="{00000000-0005-0000-0000-0000F8420000}"/>
    <cellStyle name="Input Cell 3 4 2 4 5" xfId="21919" xr:uid="{00000000-0005-0000-0000-0000F9420000}"/>
    <cellStyle name="Input Cell 3 4 2 40" xfId="2500" xr:uid="{00000000-0005-0000-0000-0000FA420000}"/>
    <cellStyle name="Input Cell 3 4 2 40 2" xfId="21920" xr:uid="{00000000-0005-0000-0000-0000FB420000}"/>
    <cellStyle name="Input Cell 3 4 2 40 2 2" xfId="21921" xr:uid="{00000000-0005-0000-0000-0000FC420000}"/>
    <cellStyle name="Input Cell 3 4 2 40 2 3" xfId="21922" xr:uid="{00000000-0005-0000-0000-0000FD420000}"/>
    <cellStyle name="Input Cell 3 4 2 40 2 4" xfId="21923" xr:uid="{00000000-0005-0000-0000-0000FE420000}"/>
    <cellStyle name="Input Cell 3 4 2 40 3" xfId="21924" xr:uid="{00000000-0005-0000-0000-0000FF420000}"/>
    <cellStyle name="Input Cell 3 4 2 40 4" xfId="21925" xr:uid="{00000000-0005-0000-0000-000000430000}"/>
    <cellStyle name="Input Cell 3 4 2 40 5" xfId="21926" xr:uid="{00000000-0005-0000-0000-000001430000}"/>
    <cellStyle name="Input Cell 3 4 2 41" xfId="2501" xr:uid="{00000000-0005-0000-0000-000002430000}"/>
    <cellStyle name="Input Cell 3 4 2 41 2" xfId="21927" xr:uid="{00000000-0005-0000-0000-000003430000}"/>
    <cellStyle name="Input Cell 3 4 2 41 2 2" xfId="21928" xr:uid="{00000000-0005-0000-0000-000004430000}"/>
    <cellStyle name="Input Cell 3 4 2 41 2 3" xfId="21929" xr:uid="{00000000-0005-0000-0000-000005430000}"/>
    <cellStyle name="Input Cell 3 4 2 41 2 4" xfId="21930" xr:uid="{00000000-0005-0000-0000-000006430000}"/>
    <cellStyle name="Input Cell 3 4 2 41 3" xfId="21931" xr:uid="{00000000-0005-0000-0000-000007430000}"/>
    <cellStyle name="Input Cell 3 4 2 41 4" xfId="21932" xr:uid="{00000000-0005-0000-0000-000008430000}"/>
    <cellStyle name="Input Cell 3 4 2 41 5" xfId="21933" xr:uid="{00000000-0005-0000-0000-000009430000}"/>
    <cellStyle name="Input Cell 3 4 2 42" xfId="2502" xr:uid="{00000000-0005-0000-0000-00000A430000}"/>
    <cellStyle name="Input Cell 3 4 2 42 2" xfId="21934" xr:uid="{00000000-0005-0000-0000-00000B430000}"/>
    <cellStyle name="Input Cell 3 4 2 42 2 2" xfId="21935" xr:uid="{00000000-0005-0000-0000-00000C430000}"/>
    <cellStyle name="Input Cell 3 4 2 42 2 3" xfId="21936" xr:uid="{00000000-0005-0000-0000-00000D430000}"/>
    <cellStyle name="Input Cell 3 4 2 42 2 4" xfId="21937" xr:uid="{00000000-0005-0000-0000-00000E430000}"/>
    <cellStyle name="Input Cell 3 4 2 42 3" xfId="21938" xr:uid="{00000000-0005-0000-0000-00000F430000}"/>
    <cellStyle name="Input Cell 3 4 2 42 4" xfId="21939" xr:uid="{00000000-0005-0000-0000-000010430000}"/>
    <cellStyle name="Input Cell 3 4 2 42 5" xfId="21940" xr:uid="{00000000-0005-0000-0000-000011430000}"/>
    <cellStyle name="Input Cell 3 4 2 43" xfId="2503" xr:uid="{00000000-0005-0000-0000-000012430000}"/>
    <cellStyle name="Input Cell 3 4 2 43 2" xfId="21941" xr:uid="{00000000-0005-0000-0000-000013430000}"/>
    <cellStyle name="Input Cell 3 4 2 43 2 2" xfId="21942" xr:uid="{00000000-0005-0000-0000-000014430000}"/>
    <cellStyle name="Input Cell 3 4 2 43 2 3" xfId="21943" xr:uid="{00000000-0005-0000-0000-000015430000}"/>
    <cellStyle name="Input Cell 3 4 2 43 2 4" xfId="21944" xr:uid="{00000000-0005-0000-0000-000016430000}"/>
    <cellStyle name="Input Cell 3 4 2 43 3" xfId="21945" xr:uid="{00000000-0005-0000-0000-000017430000}"/>
    <cellStyle name="Input Cell 3 4 2 43 4" xfId="21946" xr:uid="{00000000-0005-0000-0000-000018430000}"/>
    <cellStyle name="Input Cell 3 4 2 43 5" xfId="21947" xr:uid="{00000000-0005-0000-0000-000019430000}"/>
    <cellStyle name="Input Cell 3 4 2 44" xfId="2504" xr:uid="{00000000-0005-0000-0000-00001A430000}"/>
    <cellStyle name="Input Cell 3 4 2 44 2" xfId="21948" xr:uid="{00000000-0005-0000-0000-00001B430000}"/>
    <cellStyle name="Input Cell 3 4 2 44 2 2" xfId="21949" xr:uid="{00000000-0005-0000-0000-00001C430000}"/>
    <cellStyle name="Input Cell 3 4 2 44 2 3" xfId="21950" xr:uid="{00000000-0005-0000-0000-00001D430000}"/>
    <cellStyle name="Input Cell 3 4 2 44 2 4" xfId="21951" xr:uid="{00000000-0005-0000-0000-00001E430000}"/>
    <cellStyle name="Input Cell 3 4 2 44 3" xfId="21952" xr:uid="{00000000-0005-0000-0000-00001F430000}"/>
    <cellStyle name="Input Cell 3 4 2 44 4" xfId="21953" xr:uid="{00000000-0005-0000-0000-000020430000}"/>
    <cellStyle name="Input Cell 3 4 2 44 5" xfId="21954" xr:uid="{00000000-0005-0000-0000-000021430000}"/>
    <cellStyle name="Input Cell 3 4 2 45" xfId="21955" xr:uid="{00000000-0005-0000-0000-000022430000}"/>
    <cellStyle name="Input Cell 3 4 2 45 2" xfId="21956" xr:uid="{00000000-0005-0000-0000-000023430000}"/>
    <cellStyle name="Input Cell 3 4 2 45 3" xfId="21957" xr:uid="{00000000-0005-0000-0000-000024430000}"/>
    <cellStyle name="Input Cell 3 4 2 45 4" xfId="21958" xr:uid="{00000000-0005-0000-0000-000025430000}"/>
    <cellStyle name="Input Cell 3 4 2 46" xfId="21959" xr:uid="{00000000-0005-0000-0000-000026430000}"/>
    <cellStyle name="Input Cell 3 4 2 46 2" xfId="21960" xr:uid="{00000000-0005-0000-0000-000027430000}"/>
    <cellStyle name="Input Cell 3 4 2 46 3" xfId="21961" xr:uid="{00000000-0005-0000-0000-000028430000}"/>
    <cellStyle name="Input Cell 3 4 2 46 4" xfId="21962" xr:uid="{00000000-0005-0000-0000-000029430000}"/>
    <cellStyle name="Input Cell 3 4 2 47" xfId="21963" xr:uid="{00000000-0005-0000-0000-00002A430000}"/>
    <cellStyle name="Input Cell 3 4 2 48" xfId="21964" xr:uid="{00000000-0005-0000-0000-00002B430000}"/>
    <cellStyle name="Input Cell 3 4 2 5" xfId="2505" xr:uid="{00000000-0005-0000-0000-00002C430000}"/>
    <cellStyle name="Input Cell 3 4 2 5 2" xfId="21965" xr:uid="{00000000-0005-0000-0000-00002D430000}"/>
    <cellStyle name="Input Cell 3 4 2 5 2 2" xfId="21966" xr:uid="{00000000-0005-0000-0000-00002E430000}"/>
    <cellStyle name="Input Cell 3 4 2 5 2 3" xfId="21967" xr:uid="{00000000-0005-0000-0000-00002F430000}"/>
    <cellStyle name="Input Cell 3 4 2 5 2 4" xfId="21968" xr:uid="{00000000-0005-0000-0000-000030430000}"/>
    <cellStyle name="Input Cell 3 4 2 5 3" xfId="21969" xr:uid="{00000000-0005-0000-0000-000031430000}"/>
    <cellStyle name="Input Cell 3 4 2 5 4" xfId="21970" xr:uid="{00000000-0005-0000-0000-000032430000}"/>
    <cellStyle name="Input Cell 3 4 2 5 5" xfId="21971" xr:uid="{00000000-0005-0000-0000-000033430000}"/>
    <cellStyle name="Input Cell 3 4 2 6" xfId="2506" xr:uid="{00000000-0005-0000-0000-000034430000}"/>
    <cellStyle name="Input Cell 3 4 2 6 2" xfId="21972" xr:uid="{00000000-0005-0000-0000-000035430000}"/>
    <cellStyle name="Input Cell 3 4 2 6 2 2" xfId="21973" xr:uid="{00000000-0005-0000-0000-000036430000}"/>
    <cellStyle name="Input Cell 3 4 2 6 2 3" xfId="21974" xr:uid="{00000000-0005-0000-0000-000037430000}"/>
    <cellStyle name="Input Cell 3 4 2 6 2 4" xfId="21975" xr:uid="{00000000-0005-0000-0000-000038430000}"/>
    <cellStyle name="Input Cell 3 4 2 6 3" xfId="21976" xr:uid="{00000000-0005-0000-0000-000039430000}"/>
    <cellStyle name="Input Cell 3 4 2 6 4" xfId="21977" xr:uid="{00000000-0005-0000-0000-00003A430000}"/>
    <cellStyle name="Input Cell 3 4 2 6 5" xfId="21978" xr:uid="{00000000-0005-0000-0000-00003B430000}"/>
    <cellStyle name="Input Cell 3 4 2 7" xfId="2507" xr:uid="{00000000-0005-0000-0000-00003C430000}"/>
    <cellStyle name="Input Cell 3 4 2 7 2" xfId="21979" xr:uid="{00000000-0005-0000-0000-00003D430000}"/>
    <cellStyle name="Input Cell 3 4 2 7 2 2" xfId="21980" xr:uid="{00000000-0005-0000-0000-00003E430000}"/>
    <cellStyle name="Input Cell 3 4 2 7 2 3" xfId="21981" xr:uid="{00000000-0005-0000-0000-00003F430000}"/>
    <cellStyle name="Input Cell 3 4 2 7 2 4" xfId="21982" xr:uid="{00000000-0005-0000-0000-000040430000}"/>
    <cellStyle name="Input Cell 3 4 2 7 3" xfId="21983" xr:uid="{00000000-0005-0000-0000-000041430000}"/>
    <cellStyle name="Input Cell 3 4 2 7 4" xfId="21984" xr:uid="{00000000-0005-0000-0000-000042430000}"/>
    <cellStyle name="Input Cell 3 4 2 7 5" xfId="21985" xr:uid="{00000000-0005-0000-0000-000043430000}"/>
    <cellStyle name="Input Cell 3 4 2 8" xfId="2508" xr:uid="{00000000-0005-0000-0000-000044430000}"/>
    <cellStyle name="Input Cell 3 4 2 8 2" xfId="21986" xr:uid="{00000000-0005-0000-0000-000045430000}"/>
    <cellStyle name="Input Cell 3 4 2 8 2 2" xfId="21987" xr:uid="{00000000-0005-0000-0000-000046430000}"/>
    <cellStyle name="Input Cell 3 4 2 8 2 3" xfId="21988" xr:uid="{00000000-0005-0000-0000-000047430000}"/>
    <cellStyle name="Input Cell 3 4 2 8 2 4" xfId="21989" xr:uid="{00000000-0005-0000-0000-000048430000}"/>
    <cellStyle name="Input Cell 3 4 2 8 3" xfId="21990" xr:uid="{00000000-0005-0000-0000-000049430000}"/>
    <cellStyle name="Input Cell 3 4 2 8 4" xfId="21991" xr:uid="{00000000-0005-0000-0000-00004A430000}"/>
    <cellStyle name="Input Cell 3 4 2 8 5" xfId="21992" xr:uid="{00000000-0005-0000-0000-00004B430000}"/>
    <cellStyle name="Input Cell 3 4 2 9" xfId="2509" xr:uid="{00000000-0005-0000-0000-00004C430000}"/>
    <cellStyle name="Input Cell 3 4 2 9 2" xfId="21993" xr:uid="{00000000-0005-0000-0000-00004D430000}"/>
    <cellStyle name="Input Cell 3 4 2 9 2 2" xfId="21994" xr:uid="{00000000-0005-0000-0000-00004E430000}"/>
    <cellStyle name="Input Cell 3 4 2 9 2 3" xfId="21995" xr:uid="{00000000-0005-0000-0000-00004F430000}"/>
    <cellStyle name="Input Cell 3 4 2 9 2 4" xfId="21996" xr:uid="{00000000-0005-0000-0000-000050430000}"/>
    <cellStyle name="Input Cell 3 4 2 9 3" xfId="21997" xr:uid="{00000000-0005-0000-0000-000051430000}"/>
    <cellStyle name="Input Cell 3 4 2 9 4" xfId="21998" xr:uid="{00000000-0005-0000-0000-000052430000}"/>
    <cellStyle name="Input Cell 3 4 2 9 5" xfId="21999" xr:uid="{00000000-0005-0000-0000-000053430000}"/>
    <cellStyle name="Input Cell 3 4 20" xfId="2510" xr:uid="{00000000-0005-0000-0000-000054430000}"/>
    <cellStyle name="Input Cell 3 4 20 2" xfId="22000" xr:uid="{00000000-0005-0000-0000-000055430000}"/>
    <cellStyle name="Input Cell 3 4 20 2 2" xfId="22001" xr:uid="{00000000-0005-0000-0000-000056430000}"/>
    <cellStyle name="Input Cell 3 4 20 2 3" xfId="22002" xr:uid="{00000000-0005-0000-0000-000057430000}"/>
    <cellStyle name="Input Cell 3 4 20 2 4" xfId="22003" xr:uid="{00000000-0005-0000-0000-000058430000}"/>
    <cellStyle name="Input Cell 3 4 20 3" xfId="22004" xr:uid="{00000000-0005-0000-0000-000059430000}"/>
    <cellStyle name="Input Cell 3 4 20 4" xfId="22005" xr:uid="{00000000-0005-0000-0000-00005A430000}"/>
    <cellStyle name="Input Cell 3 4 20 5" xfId="22006" xr:uid="{00000000-0005-0000-0000-00005B430000}"/>
    <cellStyle name="Input Cell 3 4 21" xfId="2511" xr:uid="{00000000-0005-0000-0000-00005C430000}"/>
    <cellStyle name="Input Cell 3 4 21 2" xfId="22007" xr:uid="{00000000-0005-0000-0000-00005D430000}"/>
    <cellStyle name="Input Cell 3 4 21 2 2" xfId="22008" xr:uid="{00000000-0005-0000-0000-00005E430000}"/>
    <cellStyle name="Input Cell 3 4 21 2 3" xfId="22009" xr:uid="{00000000-0005-0000-0000-00005F430000}"/>
    <cellStyle name="Input Cell 3 4 21 2 4" xfId="22010" xr:uid="{00000000-0005-0000-0000-000060430000}"/>
    <cellStyle name="Input Cell 3 4 21 3" xfId="22011" xr:uid="{00000000-0005-0000-0000-000061430000}"/>
    <cellStyle name="Input Cell 3 4 21 4" xfId="22012" xr:uid="{00000000-0005-0000-0000-000062430000}"/>
    <cellStyle name="Input Cell 3 4 21 5" xfId="22013" xr:uid="{00000000-0005-0000-0000-000063430000}"/>
    <cellStyle name="Input Cell 3 4 22" xfId="2512" xr:uid="{00000000-0005-0000-0000-000064430000}"/>
    <cellStyle name="Input Cell 3 4 22 2" xfId="22014" xr:uid="{00000000-0005-0000-0000-000065430000}"/>
    <cellStyle name="Input Cell 3 4 22 2 2" xfId="22015" xr:uid="{00000000-0005-0000-0000-000066430000}"/>
    <cellStyle name="Input Cell 3 4 22 2 3" xfId="22016" xr:uid="{00000000-0005-0000-0000-000067430000}"/>
    <cellStyle name="Input Cell 3 4 22 2 4" xfId="22017" xr:uid="{00000000-0005-0000-0000-000068430000}"/>
    <cellStyle name="Input Cell 3 4 22 3" xfId="22018" xr:uid="{00000000-0005-0000-0000-000069430000}"/>
    <cellStyle name="Input Cell 3 4 22 4" xfId="22019" xr:uid="{00000000-0005-0000-0000-00006A430000}"/>
    <cellStyle name="Input Cell 3 4 22 5" xfId="22020" xr:uid="{00000000-0005-0000-0000-00006B430000}"/>
    <cellStyle name="Input Cell 3 4 23" xfId="2513" xr:uid="{00000000-0005-0000-0000-00006C430000}"/>
    <cellStyle name="Input Cell 3 4 23 2" xfId="22021" xr:uid="{00000000-0005-0000-0000-00006D430000}"/>
    <cellStyle name="Input Cell 3 4 23 2 2" xfId="22022" xr:uid="{00000000-0005-0000-0000-00006E430000}"/>
    <cellStyle name="Input Cell 3 4 23 2 3" xfId="22023" xr:uid="{00000000-0005-0000-0000-00006F430000}"/>
    <cellStyle name="Input Cell 3 4 23 2 4" xfId="22024" xr:uid="{00000000-0005-0000-0000-000070430000}"/>
    <cellStyle name="Input Cell 3 4 23 3" xfId="22025" xr:uid="{00000000-0005-0000-0000-000071430000}"/>
    <cellStyle name="Input Cell 3 4 23 4" xfId="22026" xr:uid="{00000000-0005-0000-0000-000072430000}"/>
    <cellStyle name="Input Cell 3 4 23 5" xfId="22027" xr:uid="{00000000-0005-0000-0000-000073430000}"/>
    <cellStyle name="Input Cell 3 4 24" xfId="2514" xr:uid="{00000000-0005-0000-0000-000074430000}"/>
    <cellStyle name="Input Cell 3 4 24 2" xfId="22028" xr:uid="{00000000-0005-0000-0000-000075430000}"/>
    <cellStyle name="Input Cell 3 4 24 2 2" xfId="22029" xr:uid="{00000000-0005-0000-0000-000076430000}"/>
    <cellStyle name="Input Cell 3 4 24 2 3" xfId="22030" xr:uid="{00000000-0005-0000-0000-000077430000}"/>
    <cellStyle name="Input Cell 3 4 24 2 4" xfId="22031" xr:uid="{00000000-0005-0000-0000-000078430000}"/>
    <cellStyle name="Input Cell 3 4 24 3" xfId="22032" xr:uid="{00000000-0005-0000-0000-000079430000}"/>
    <cellStyle name="Input Cell 3 4 24 4" xfId="22033" xr:uid="{00000000-0005-0000-0000-00007A430000}"/>
    <cellStyle name="Input Cell 3 4 24 5" xfId="22034" xr:uid="{00000000-0005-0000-0000-00007B430000}"/>
    <cellStyle name="Input Cell 3 4 25" xfId="2515" xr:uid="{00000000-0005-0000-0000-00007C430000}"/>
    <cellStyle name="Input Cell 3 4 25 2" xfId="22035" xr:uid="{00000000-0005-0000-0000-00007D430000}"/>
    <cellStyle name="Input Cell 3 4 25 2 2" xfId="22036" xr:uid="{00000000-0005-0000-0000-00007E430000}"/>
    <cellStyle name="Input Cell 3 4 25 2 3" xfId="22037" xr:uid="{00000000-0005-0000-0000-00007F430000}"/>
    <cellStyle name="Input Cell 3 4 25 2 4" xfId="22038" xr:uid="{00000000-0005-0000-0000-000080430000}"/>
    <cellStyle name="Input Cell 3 4 25 3" xfId="22039" xr:uid="{00000000-0005-0000-0000-000081430000}"/>
    <cellStyle name="Input Cell 3 4 25 4" xfId="22040" xr:uid="{00000000-0005-0000-0000-000082430000}"/>
    <cellStyle name="Input Cell 3 4 25 5" xfId="22041" xr:uid="{00000000-0005-0000-0000-000083430000}"/>
    <cellStyle name="Input Cell 3 4 26" xfId="2516" xr:uid="{00000000-0005-0000-0000-000084430000}"/>
    <cellStyle name="Input Cell 3 4 26 2" xfId="22042" xr:uid="{00000000-0005-0000-0000-000085430000}"/>
    <cellStyle name="Input Cell 3 4 26 2 2" xfId="22043" xr:uid="{00000000-0005-0000-0000-000086430000}"/>
    <cellStyle name="Input Cell 3 4 26 2 3" xfId="22044" xr:uid="{00000000-0005-0000-0000-000087430000}"/>
    <cellStyle name="Input Cell 3 4 26 2 4" xfId="22045" xr:uid="{00000000-0005-0000-0000-000088430000}"/>
    <cellStyle name="Input Cell 3 4 26 3" xfId="22046" xr:uid="{00000000-0005-0000-0000-000089430000}"/>
    <cellStyle name="Input Cell 3 4 26 4" xfId="22047" xr:uid="{00000000-0005-0000-0000-00008A430000}"/>
    <cellStyle name="Input Cell 3 4 26 5" xfId="22048" xr:uid="{00000000-0005-0000-0000-00008B430000}"/>
    <cellStyle name="Input Cell 3 4 27" xfId="2517" xr:uid="{00000000-0005-0000-0000-00008C430000}"/>
    <cellStyle name="Input Cell 3 4 27 2" xfId="22049" xr:uid="{00000000-0005-0000-0000-00008D430000}"/>
    <cellStyle name="Input Cell 3 4 27 2 2" xfId="22050" xr:uid="{00000000-0005-0000-0000-00008E430000}"/>
    <cellStyle name="Input Cell 3 4 27 2 3" xfId="22051" xr:uid="{00000000-0005-0000-0000-00008F430000}"/>
    <cellStyle name="Input Cell 3 4 27 2 4" xfId="22052" xr:uid="{00000000-0005-0000-0000-000090430000}"/>
    <cellStyle name="Input Cell 3 4 27 3" xfId="22053" xr:uid="{00000000-0005-0000-0000-000091430000}"/>
    <cellStyle name="Input Cell 3 4 27 4" xfId="22054" xr:uid="{00000000-0005-0000-0000-000092430000}"/>
    <cellStyle name="Input Cell 3 4 27 5" xfId="22055" xr:uid="{00000000-0005-0000-0000-000093430000}"/>
    <cellStyle name="Input Cell 3 4 28" xfId="2518" xr:uid="{00000000-0005-0000-0000-000094430000}"/>
    <cellStyle name="Input Cell 3 4 28 2" xfId="22056" xr:uid="{00000000-0005-0000-0000-000095430000}"/>
    <cellStyle name="Input Cell 3 4 28 2 2" xfId="22057" xr:uid="{00000000-0005-0000-0000-000096430000}"/>
    <cellStyle name="Input Cell 3 4 28 2 3" xfId="22058" xr:uid="{00000000-0005-0000-0000-000097430000}"/>
    <cellStyle name="Input Cell 3 4 28 2 4" xfId="22059" xr:uid="{00000000-0005-0000-0000-000098430000}"/>
    <cellStyle name="Input Cell 3 4 28 3" xfId="22060" xr:uid="{00000000-0005-0000-0000-000099430000}"/>
    <cellStyle name="Input Cell 3 4 28 4" xfId="22061" xr:uid="{00000000-0005-0000-0000-00009A430000}"/>
    <cellStyle name="Input Cell 3 4 28 5" xfId="22062" xr:uid="{00000000-0005-0000-0000-00009B430000}"/>
    <cellStyle name="Input Cell 3 4 29" xfId="2519" xr:uid="{00000000-0005-0000-0000-00009C430000}"/>
    <cellStyle name="Input Cell 3 4 29 2" xfId="22063" xr:uid="{00000000-0005-0000-0000-00009D430000}"/>
    <cellStyle name="Input Cell 3 4 29 2 2" xfId="22064" xr:uid="{00000000-0005-0000-0000-00009E430000}"/>
    <cellStyle name="Input Cell 3 4 29 2 3" xfId="22065" xr:uid="{00000000-0005-0000-0000-00009F430000}"/>
    <cellStyle name="Input Cell 3 4 29 2 4" xfId="22066" xr:uid="{00000000-0005-0000-0000-0000A0430000}"/>
    <cellStyle name="Input Cell 3 4 29 3" xfId="22067" xr:uid="{00000000-0005-0000-0000-0000A1430000}"/>
    <cellStyle name="Input Cell 3 4 29 4" xfId="22068" xr:uid="{00000000-0005-0000-0000-0000A2430000}"/>
    <cellStyle name="Input Cell 3 4 29 5" xfId="22069" xr:uid="{00000000-0005-0000-0000-0000A3430000}"/>
    <cellStyle name="Input Cell 3 4 3" xfId="2520" xr:uid="{00000000-0005-0000-0000-0000A4430000}"/>
    <cellStyle name="Input Cell 3 4 3 2" xfId="22070" xr:uid="{00000000-0005-0000-0000-0000A5430000}"/>
    <cellStyle name="Input Cell 3 4 3 2 2" xfId="22071" xr:uid="{00000000-0005-0000-0000-0000A6430000}"/>
    <cellStyle name="Input Cell 3 4 3 2 3" xfId="22072" xr:uid="{00000000-0005-0000-0000-0000A7430000}"/>
    <cellStyle name="Input Cell 3 4 3 2 4" xfId="22073" xr:uid="{00000000-0005-0000-0000-0000A8430000}"/>
    <cellStyle name="Input Cell 3 4 3 3" xfId="22074" xr:uid="{00000000-0005-0000-0000-0000A9430000}"/>
    <cellStyle name="Input Cell 3 4 3 4" xfId="22075" xr:uid="{00000000-0005-0000-0000-0000AA430000}"/>
    <cellStyle name="Input Cell 3 4 3 5" xfId="22076" xr:uid="{00000000-0005-0000-0000-0000AB430000}"/>
    <cellStyle name="Input Cell 3 4 30" xfId="2521" xr:uid="{00000000-0005-0000-0000-0000AC430000}"/>
    <cellStyle name="Input Cell 3 4 30 2" xfId="22077" xr:uid="{00000000-0005-0000-0000-0000AD430000}"/>
    <cellStyle name="Input Cell 3 4 30 2 2" xfId="22078" xr:uid="{00000000-0005-0000-0000-0000AE430000}"/>
    <cellStyle name="Input Cell 3 4 30 2 3" xfId="22079" xr:uid="{00000000-0005-0000-0000-0000AF430000}"/>
    <cellStyle name="Input Cell 3 4 30 2 4" xfId="22080" xr:uid="{00000000-0005-0000-0000-0000B0430000}"/>
    <cellStyle name="Input Cell 3 4 30 3" xfId="22081" xr:uid="{00000000-0005-0000-0000-0000B1430000}"/>
    <cellStyle name="Input Cell 3 4 30 4" xfId="22082" xr:uid="{00000000-0005-0000-0000-0000B2430000}"/>
    <cellStyle name="Input Cell 3 4 30 5" xfId="22083" xr:uid="{00000000-0005-0000-0000-0000B3430000}"/>
    <cellStyle name="Input Cell 3 4 31" xfId="2522" xr:uid="{00000000-0005-0000-0000-0000B4430000}"/>
    <cellStyle name="Input Cell 3 4 31 2" xfId="22084" xr:uid="{00000000-0005-0000-0000-0000B5430000}"/>
    <cellStyle name="Input Cell 3 4 31 2 2" xfId="22085" xr:uid="{00000000-0005-0000-0000-0000B6430000}"/>
    <cellStyle name="Input Cell 3 4 31 2 3" xfId="22086" xr:uid="{00000000-0005-0000-0000-0000B7430000}"/>
    <cellStyle name="Input Cell 3 4 31 2 4" xfId="22087" xr:uid="{00000000-0005-0000-0000-0000B8430000}"/>
    <cellStyle name="Input Cell 3 4 31 3" xfId="22088" xr:uid="{00000000-0005-0000-0000-0000B9430000}"/>
    <cellStyle name="Input Cell 3 4 31 4" xfId="22089" xr:uid="{00000000-0005-0000-0000-0000BA430000}"/>
    <cellStyle name="Input Cell 3 4 31 5" xfId="22090" xr:uid="{00000000-0005-0000-0000-0000BB430000}"/>
    <cellStyle name="Input Cell 3 4 32" xfId="2523" xr:uid="{00000000-0005-0000-0000-0000BC430000}"/>
    <cellStyle name="Input Cell 3 4 32 2" xfId="22091" xr:uid="{00000000-0005-0000-0000-0000BD430000}"/>
    <cellStyle name="Input Cell 3 4 32 2 2" xfId="22092" xr:uid="{00000000-0005-0000-0000-0000BE430000}"/>
    <cellStyle name="Input Cell 3 4 32 2 3" xfId="22093" xr:uid="{00000000-0005-0000-0000-0000BF430000}"/>
    <cellStyle name="Input Cell 3 4 32 2 4" xfId="22094" xr:uid="{00000000-0005-0000-0000-0000C0430000}"/>
    <cellStyle name="Input Cell 3 4 32 3" xfId="22095" xr:uid="{00000000-0005-0000-0000-0000C1430000}"/>
    <cellStyle name="Input Cell 3 4 32 4" xfId="22096" xr:uid="{00000000-0005-0000-0000-0000C2430000}"/>
    <cellStyle name="Input Cell 3 4 32 5" xfId="22097" xr:uid="{00000000-0005-0000-0000-0000C3430000}"/>
    <cellStyle name="Input Cell 3 4 33" xfId="2524" xr:uid="{00000000-0005-0000-0000-0000C4430000}"/>
    <cellStyle name="Input Cell 3 4 33 2" xfId="22098" xr:uid="{00000000-0005-0000-0000-0000C5430000}"/>
    <cellStyle name="Input Cell 3 4 33 2 2" xfId="22099" xr:uid="{00000000-0005-0000-0000-0000C6430000}"/>
    <cellStyle name="Input Cell 3 4 33 2 3" xfId="22100" xr:uid="{00000000-0005-0000-0000-0000C7430000}"/>
    <cellStyle name="Input Cell 3 4 33 2 4" xfId="22101" xr:uid="{00000000-0005-0000-0000-0000C8430000}"/>
    <cellStyle name="Input Cell 3 4 33 3" xfId="22102" xr:uid="{00000000-0005-0000-0000-0000C9430000}"/>
    <cellStyle name="Input Cell 3 4 33 4" xfId="22103" xr:uid="{00000000-0005-0000-0000-0000CA430000}"/>
    <cellStyle name="Input Cell 3 4 33 5" xfId="22104" xr:uid="{00000000-0005-0000-0000-0000CB430000}"/>
    <cellStyle name="Input Cell 3 4 34" xfId="2525" xr:uid="{00000000-0005-0000-0000-0000CC430000}"/>
    <cellStyle name="Input Cell 3 4 34 2" xfId="22105" xr:uid="{00000000-0005-0000-0000-0000CD430000}"/>
    <cellStyle name="Input Cell 3 4 34 2 2" xfId="22106" xr:uid="{00000000-0005-0000-0000-0000CE430000}"/>
    <cellStyle name="Input Cell 3 4 34 2 3" xfId="22107" xr:uid="{00000000-0005-0000-0000-0000CF430000}"/>
    <cellStyle name="Input Cell 3 4 34 2 4" xfId="22108" xr:uid="{00000000-0005-0000-0000-0000D0430000}"/>
    <cellStyle name="Input Cell 3 4 34 3" xfId="22109" xr:uid="{00000000-0005-0000-0000-0000D1430000}"/>
    <cellStyle name="Input Cell 3 4 34 4" xfId="22110" xr:uid="{00000000-0005-0000-0000-0000D2430000}"/>
    <cellStyle name="Input Cell 3 4 34 5" xfId="22111" xr:uid="{00000000-0005-0000-0000-0000D3430000}"/>
    <cellStyle name="Input Cell 3 4 35" xfId="2526" xr:uid="{00000000-0005-0000-0000-0000D4430000}"/>
    <cellStyle name="Input Cell 3 4 35 2" xfId="22112" xr:uid="{00000000-0005-0000-0000-0000D5430000}"/>
    <cellStyle name="Input Cell 3 4 35 2 2" xfId="22113" xr:uid="{00000000-0005-0000-0000-0000D6430000}"/>
    <cellStyle name="Input Cell 3 4 35 2 3" xfId="22114" xr:uid="{00000000-0005-0000-0000-0000D7430000}"/>
    <cellStyle name="Input Cell 3 4 35 2 4" xfId="22115" xr:uid="{00000000-0005-0000-0000-0000D8430000}"/>
    <cellStyle name="Input Cell 3 4 35 3" xfId="22116" xr:uid="{00000000-0005-0000-0000-0000D9430000}"/>
    <cellStyle name="Input Cell 3 4 35 4" xfId="22117" xr:uid="{00000000-0005-0000-0000-0000DA430000}"/>
    <cellStyle name="Input Cell 3 4 35 5" xfId="22118" xr:uid="{00000000-0005-0000-0000-0000DB430000}"/>
    <cellStyle name="Input Cell 3 4 36" xfId="2527" xr:uid="{00000000-0005-0000-0000-0000DC430000}"/>
    <cellStyle name="Input Cell 3 4 36 2" xfId="22119" xr:uid="{00000000-0005-0000-0000-0000DD430000}"/>
    <cellStyle name="Input Cell 3 4 36 2 2" xfId="22120" xr:uid="{00000000-0005-0000-0000-0000DE430000}"/>
    <cellStyle name="Input Cell 3 4 36 2 3" xfId="22121" xr:uid="{00000000-0005-0000-0000-0000DF430000}"/>
    <cellStyle name="Input Cell 3 4 36 2 4" xfId="22122" xr:uid="{00000000-0005-0000-0000-0000E0430000}"/>
    <cellStyle name="Input Cell 3 4 36 3" xfId="22123" xr:uid="{00000000-0005-0000-0000-0000E1430000}"/>
    <cellStyle name="Input Cell 3 4 36 4" xfId="22124" xr:uid="{00000000-0005-0000-0000-0000E2430000}"/>
    <cellStyle name="Input Cell 3 4 36 5" xfId="22125" xr:uid="{00000000-0005-0000-0000-0000E3430000}"/>
    <cellStyle name="Input Cell 3 4 37" xfId="2528" xr:uid="{00000000-0005-0000-0000-0000E4430000}"/>
    <cellStyle name="Input Cell 3 4 37 2" xfId="22126" xr:uid="{00000000-0005-0000-0000-0000E5430000}"/>
    <cellStyle name="Input Cell 3 4 37 2 2" xfId="22127" xr:uid="{00000000-0005-0000-0000-0000E6430000}"/>
    <cellStyle name="Input Cell 3 4 37 2 3" xfId="22128" xr:uid="{00000000-0005-0000-0000-0000E7430000}"/>
    <cellStyle name="Input Cell 3 4 37 2 4" xfId="22129" xr:uid="{00000000-0005-0000-0000-0000E8430000}"/>
    <cellStyle name="Input Cell 3 4 37 3" xfId="22130" xr:uid="{00000000-0005-0000-0000-0000E9430000}"/>
    <cellStyle name="Input Cell 3 4 37 4" xfId="22131" xr:uid="{00000000-0005-0000-0000-0000EA430000}"/>
    <cellStyle name="Input Cell 3 4 37 5" xfId="22132" xr:uid="{00000000-0005-0000-0000-0000EB430000}"/>
    <cellStyle name="Input Cell 3 4 38" xfId="2529" xr:uid="{00000000-0005-0000-0000-0000EC430000}"/>
    <cellStyle name="Input Cell 3 4 38 2" xfId="22133" xr:uid="{00000000-0005-0000-0000-0000ED430000}"/>
    <cellStyle name="Input Cell 3 4 38 2 2" xfId="22134" xr:uid="{00000000-0005-0000-0000-0000EE430000}"/>
    <cellStyle name="Input Cell 3 4 38 2 3" xfId="22135" xr:uid="{00000000-0005-0000-0000-0000EF430000}"/>
    <cellStyle name="Input Cell 3 4 38 2 4" xfId="22136" xr:uid="{00000000-0005-0000-0000-0000F0430000}"/>
    <cellStyle name="Input Cell 3 4 38 3" xfId="22137" xr:uid="{00000000-0005-0000-0000-0000F1430000}"/>
    <cellStyle name="Input Cell 3 4 38 4" xfId="22138" xr:uid="{00000000-0005-0000-0000-0000F2430000}"/>
    <cellStyle name="Input Cell 3 4 38 5" xfId="22139" xr:uid="{00000000-0005-0000-0000-0000F3430000}"/>
    <cellStyle name="Input Cell 3 4 39" xfId="2530" xr:uid="{00000000-0005-0000-0000-0000F4430000}"/>
    <cellStyle name="Input Cell 3 4 39 2" xfId="22140" xr:uid="{00000000-0005-0000-0000-0000F5430000}"/>
    <cellStyle name="Input Cell 3 4 39 2 2" xfId="22141" xr:uid="{00000000-0005-0000-0000-0000F6430000}"/>
    <cellStyle name="Input Cell 3 4 39 2 3" xfId="22142" xr:uid="{00000000-0005-0000-0000-0000F7430000}"/>
    <cellStyle name="Input Cell 3 4 39 2 4" xfId="22143" xr:uid="{00000000-0005-0000-0000-0000F8430000}"/>
    <cellStyle name="Input Cell 3 4 39 3" xfId="22144" xr:uid="{00000000-0005-0000-0000-0000F9430000}"/>
    <cellStyle name="Input Cell 3 4 39 4" xfId="22145" xr:uid="{00000000-0005-0000-0000-0000FA430000}"/>
    <cellStyle name="Input Cell 3 4 39 5" xfId="22146" xr:uid="{00000000-0005-0000-0000-0000FB430000}"/>
    <cellStyle name="Input Cell 3 4 4" xfId="2531" xr:uid="{00000000-0005-0000-0000-0000FC430000}"/>
    <cellStyle name="Input Cell 3 4 4 2" xfId="22147" xr:uid="{00000000-0005-0000-0000-0000FD430000}"/>
    <cellStyle name="Input Cell 3 4 4 2 2" xfId="22148" xr:uid="{00000000-0005-0000-0000-0000FE430000}"/>
    <cellStyle name="Input Cell 3 4 4 2 3" xfId="22149" xr:uid="{00000000-0005-0000-0000-0000FF430000}"/>
    <cellStyle name="Input Cell 3 4 4 2 4" xfId="22150" xr:uid="{00000000-0005-0000-0000-000000440000}"/>
    <cellStyle name="Input Cell 3 4 4 3" xfId="22151" xr:uid="{00000000-0005-0000-0000-000001440000}"/>
    <cellStyle name="Input Cell 3 4 4 4" xfId="22152" xr:uid="{00000000-0005-0000-0000-000002440000}"/>
    <cellStyle name="Input Cell 3 4 4 5" xfId="22153" xr:uid="{00000000-0005-0000-0000-000003440000}"/>
    <cellStyle name="Input Cell 3 4 40" xfId="2532" xr:uid="{00000000-0005-0000-0000-000004440000}"/>
    <cellStyle name="Input Cell 3 4 40 2" xfId="22154" xr:uid="{00000000-0005-0000-0000-000005440000}"/>
    <cellStyle name="Input Cell 3 4 40 2 2" xfId="22155" xr:uid="{00000000-0005-0000-0000-000006440000}"/>
    <cellStyle name="Input Cell 3 4 40 2 3" xfId="22156" xr:uid="{00000000-0005-0000-0000-000007440000}"/>
    <cellStyle name="Input Cell 3 4 40 2 4" xfId="22157" xr:uid="{00000000-0005-0000-0000-000008440000}"/>
    <cellStyle name="Input Cell 3 4 40 3" xfId="22158" xr:uid="{00000000-0005-0000-0000-000009440000}"/>
    <cellStyle name="Input Cell 3 4 40 4" xfId="22159" xr:uid="{00000000-0005-0000-0000-00000A440000}"/>
    <cellStyle name="Input Cell 3 4 40 5" xfId="22160" xr:uid="{00000000-0005-0000-0000-00000B440000}"/>
    <cellStyle name="Input Cell 3 4 41" xfId="2533" xr:uid="{00000000-0005-0000-0000-00000C440000}"/>
    <cellStyle name="Input Cell 3 4 41 2" xfId="22161" xr:uid="{00000000-0005-0000-0000-00000D440000}"/>
    <cellStyle name="Input Cell 3 4 41 2 2" xfId="22162" xr:uid="{00000000-0005-0000-0000-00000E440000}"/>
    <cellStyle name="Input Cell 3 4 41 2 3" xfId="22163" xr:uid="{00000000-0005-0000-0000-00000F440000}"/>
    <cellStyle name="Input Cell 3 4 41 2 4" xfId="22164" xr:uid="{00000000-0005-0000-0000-000010440000}"/>
    <cellStyle name="Input Cell 3 4 41 3" xfId="22165" xr:uid="{00000000-0005-0000-0000-000011440000}"/>
    <cellStyle name="Input Cell 3 4 41 4" xfId="22166" xr:uid="{00000000-0005-0000-0000-000012440000}"/>
    <cellStyle name="Input Cell 3 4 41 5" xfId="22167" xr:uid="{00000000-0005-0000-0000-000013440000}"/>
    <cellStyle name="Input Cell 3 4 42" xfId="2534" xr:uid="{00000000-0005-0000-0000-000014440000}"/>
    <cellStyle name="Input Cell 3 4 42 2" xfId="22168" xr:uid="{00000000-0005-0000-0000-000015440000}"/>
    <cellStyle name="Input Cell 3 4 42 2 2" xfId="22169" xr:uid="{00000000-0005-0000-0000-000016440000}"/>
    <cellStyle name="Input Cell 3 4 42 2 3" xfId="22170" xr:uid="{00000000-0005-0000-0000-000017440000}"/>
    <cellStyle name="Input Cell 3 4 42 2 4" xfId="22171" xr:uid="{00000000-0005-0000-0000-000018440000}"/>
    <cellStyle name="Input Cell 3 4 42 3" xfId="22172" xr:uid="{00000000-0005-0000-0000-000019440000}"/>
    <cellStyle name="Input Cell 3 4 42 4" xfId="22173" xr:uid="{00000000-0005-0000-0000-00001A440000}"/>
    <cellStyle name="Input Cell 3 4 42 5" xfId="22174" xr:uid="{00000000-0005-0000-0000-00001B440000}"/>
    <cellStyle name="Input Cell 3 4 43" xfId="2535" xr:uid="{00000000-0005-0000-0000-00001C440000}"/>
    <cellStyle name="Input Cell 3 4 43 2" xfId="22175" xr:uid="{00000000-0005-0000-0000-00001D440000}"/>
    <cellStyle name="Input Cell 3 4 43 2 2" xfId="22176" xr:uid="{00000000-0005-0000-0000-00001E440000}"/>
    <cellStyle name="Input Cell 3 4 43 2 3" xfId="22177" xr:uid="{00000000-0005-0000-0000-00001F440000}"/>
    <cellStyle name="Input Cell 3 4 43 2 4" xfId="22178" xr:uid="{00000000-0005-0000-0000-000020440000}"/>
    <cellStyle name="Input Cell 3 4 43 3" xfId="22179" xr:uid="{00000000-0005-0000-0000-000021440000}"/>
    <cellStyle name="Input Cell 3 4 43 4" xfId="22180" xr:uid="{00000000-0005-0000-0000-000022440000}"/>
    <cellStyle name="Input Cell 3 4 43 5" xfId="22181" xr:uid="{00000000-0005-0000-0000-000023440000}"/>
    <cellStyle name="Input Cell 3 4 44" xfId="2536" xr:uid="{00000000-0005-0000-0000-000024440000}"/>
    <cellStyle name="Input Cell 3 4 44 2" xfId="22182" xr:uid="{00000000-0005-0000-0000-000025440000}"/>
    <cellStyle name="Input Cell 3 4 44 2 2" xfId="22183" xr:uid="{00000000-0005-0000-0000-000026440000}"/>
    <cellStyle name="Input Cell 3 4 44 2 3" xfId="22184" xr:uid="{00000000-0005-0000-0000-000027440000}"/>
    <cellStyle name="Input Cell 3 4 44 2 4" xfId="22185" xr:uid="{00000000-0005-0000-0000-000028440000}"/>
    <cellStyle name="Input Cell 3 4 44 3" xfId="22186" xr:uid="{00000000-0005-0000-0000-000029440000}"/>
    <cellStyle name="Input Cell 3 4 44 4" xfId="22187" xr:uid="{00000000-0005-0000-0000-00002A440000}"/>
    <cellStyle name="Input Cell 3 4 44 5" xfId="22188" xr:uid="{00000000-0005-0000-0000-00002B440000}"/>
    <cellStyle name="Input Cell 3 4 45" xfId="2537" xr:uid="{00000000-0005-0000-0000-00002C440000}"/>
    <cellStyle name="Input Cell 3 4 45 2" xfId="22189" xr:uid="{00000000-0005-0000-0000-00002D440000}"/>
    <cellStyle name="Input Cell 3 4 45 2 2" xfId="22190" xr:uid="{00000000-0005-0000-0000-00002E440000}"/>
    <cellStyle name="Input Cell 3 4 45 2 3" xfId="22191" xr:uid="{00000000-0005-0000-0000-00002F440000}"/>
    <cellStyle name="Input Cell 3 4 45 2 4" xfId="22192" xr:uid="{00000000-0005-0000-0000-000030440000}"/>
    <cellStyle name="Input Cell 3 4 45 3" xfId="22193" xr:uid="{00000000-0005-0000-0000-000031440000}"/>
    <cellStyle name="Input Cell 3 4 45 4" xfId="22194" xr:uid="{00000000-0005-0000-0000-000032440000}"/>
    <cellStyle name="Input Cell 3 4 45 5" xfId="22195" xr:uid="{00000000-0005-0000-0000-000033440000}"/>
    <cellStyle name="Input Cell 3 4 46" xfId="22196" xr:uid="{00000000-0005-0000-0000-000034440000}"/>
    <cellStyle name="Input Cell 3 4 46 2" xfId="22197" xr:uid="{00000000-0005-0000-0000-000035440000}"/>
    <cellStyle name="Input Cell 3 4 46 3" xfId="22198" xr:uid="{00000000-0005-0000-0000-000036440000}"/>
    <cellStyle name="Input Cell 3 4 46 4" xfId="22199" xr:uid="{00000000-0005-0000-0000-000037440000}"/>
    <cellStyle name="Input Cell 3 4 47" xfId="22200" xr:uid="{00000000-0005-0000-0000-000038440000}"/>
    <cellStyle name="Input Cell 3 4 48" xfId="22201" xr:uid="{00000000-0005-0000-0000-000039440000}"/>
    <cellStyle name="Input Cell 3 4 5" xfId="2538" xr:uid="{00000000-0005-0000-0000-00003A440000}"/>
    <cellStyle name="Input Cell 3 4 5 2" xfId="22202" xr:uid="{00000000-0005-0000-0000-00003B440000}"/>
    <cellStyle name="Input Cell 3 4 5 2 2" xfId="22203" xr:uid="{00000000-0005-0000-0000-00003C440000}"/>
    <cellStyle name="Input Cell 3 4 5 2 3" xfId="22204" xr:uid="{00000000-0005-0000-0000-00003D440000}"/>
    <cellStyle name="Input Cell 3 4 5 2 4" xfId="22205" xr:uid="{00000000-0005-0000-0000-00003E440000}"/>
    <cellStyle name="Input Cell 3 4 5 3" xfId="22206" xr:uid="{00000000-0005-0000-0000-00003F440000}"/>
    <cellStyle name="Input Cell 3 4 5 4" xfId="22207" xr:uid="{00000000-0005-0000-0000-000040440000}"/>
    <cellStyle name="Input Cell 3 4 5 5" xfId="22208" xr:uid="{00000000-0005-0000-0000-000041440000}"/>
    <cellStyle name="Input Cell 3 4 6" xfId="2539" xr:uid="{00000000-0005-0000-0000-000042440000}"/>
    <cellStyle name="Input Cell 3 4 6 2" xfId="22209" xr:uid="{00000000-0005-0000-0000-000043440000}"/>
    <cellStyle name="Input Cell 3 4 6 2 2" xfId="22210" xr:uid="{00000000-0005-0000-0000-000044440000}"/>
    <cellStyle name="Input Cell 3 4 6 2 3" xfId="22211" xr:uid="{00000000-0005-0000-0000-000045440000}"/>
    <cellStyle name="Input Cell 3 4 6 2 4" xfId="22212" xr:uid="{00000000-0005-0000-0000-000046440000}"/>
    <cellStyle name="Input Cell 3 4 6 3" xfId="22213" xr:uid="{00000000-0005-0000-0000-000047440000}"/>
    <cellStyle name="Input Cell 3 4 6 4" xfId="22214" xr:uid="{00000000-0005-0000-0000-000048440000}"/>
    <cellStyle name="Input Cell 3 4 6 5" xfId="22215" xr:uid="{00000000-0005-0000-0000-000049440000}"/>
    <cellStyle name="Input Cell 3 4 7" xfId="2540" xr:uid="{00000000-0005-0000-0000-00004A440000}"/>
    <cellStyle name="Input Cell 3 4 7 2" xfId="22216" xr:uid="{00000000-0005-0000-0000-00004B440000}"/>
    <cellStyle name="Input Cell 3 4 7 2 2" xfId="22217" xr:uid="{00000000-0005-0000-0000-00004C440000}"/>
    <cellStyle name="Input Cell 3 4 7 2 3" xfId="22218" xr:uid="{00000000-0005-0000-0000-00004D440000}"/>
    <cellStyle name="Input Cell 3 4 7 2 4" xfId="22219" xr:uid="{00000000-0005-0000-0000-00004E440000}"/>
    <cellStyle name="Input Cell 3 4 7 3" xfId="22220" xr:uid="{00000000-0005-0000-0000-00004F440000}"/>
    <cellStyle name="Input Cell 3 4 7 4" xfId="22221" xr:uid="{00000000-0005-0000-0000-000050440000}"/>
    <cellStyle name="Input Cell 3 4 7 5" xfId="22222" xr:uid="{00000000-0005-0000-0000-000051440000}"/>
    <cellStyle name="Input Cell 3 4 8" xfId="2541" xr:uid="{00000000-0005-0000-0000-000052440000}"/>
    <cellStyle name="Input Cell 3 4 8 2" xfId="22223" xr:uid="{00000000-0005-0000-0000-000053440000}"/>
    <cellStyle name="Input Cell 3 4 8 2 2" xfId="22224" xr:uid="{00000000-0005-0000-0000-000054440000}"/>
    <cellStyle name="Input Cell 3 4 8 2 3" xfId="22225" xr:uid="{00000000-0005-0000-0000-000055440000}"/>
    <cellStyle name="Input Cell 3 4 8 2 4" xfId="22226" xr:uid="{00000000-0005-0000-0000-000056440000}"/>
    <cellStyle name="Input Cell 3 4 8 3" xfId="22227" xr:uid="{00000000-0005-0000-0000-000057440000}"/>
    <cellStyle name="Input Cell 3 4 8 4" xfId="22228" xr:uid="{00000000-0005-0000-0000-000058440000}"/>
    <cellStyle name="Input Cell 3 4 8 5" xfId="22229" xr:uid="{00000000-0005-0000-0000-000059440000}"/>
    <cellStyle name="Input Cell 3 4 9" xfId="2542" xr:uid="{00000000-0005-0000-0000-00005A440000}"/>
    <cellStyle name="Input Cell 3 4 9 2" xfId="22230" xr:uid="{00000000-0005-0000-0000-00005B440000}"/>
    <cellStyle name="Input Cell 3 4 9 2 2" xfId="22231" xr:uid="{00000000-0005-0000-0000-00005C440000}"/>
    <cellStyle name="Input Cell 3 4 9 2 3" xfId="22232" xr:uid="{00000000-0005-0000-0000-00005D440000}"/>
    <cellStyle name="Input Cell 3 4 9 2 4" xfId="22233" xr:uid="{00000000-0005-0000-0000-00005E440000}"/>
    <cellStyle name="Input Cell 3 4 9 3" xfId="22234" xr:uid="{00000000-0005-0000-0000-00005F440000}"/>
    <cellStyle name="Input Cell 3 4 9 4" xfId="22235" xr:uid="{00000000-0005-0000-0000-000060440000}"/>
    <cellStyle name="Input Cell 3 4 9 5" xfId="22236" xr:uid="{00000000-0005-0000-0000-000061440000}"/>
    <cellStyle name="Input Cell 3 5" xfId="2543" xr:uid="{00000000-0005-0000-0000-000062440000}"/>
    <cellStyle name="Input Cell 3 5 10" xfId="2544" xr:uid="{00000000-0005-0000-0000-000063440000}"/>
    <cellStyle name="Input Cell 3 5 10 2" xfId="22237" xr:uid="{00000000-0005-0000-0000-000064440000}"/>
    <cellStyle name="Input Cell 3 5 10 2 2" xfId="22238" xr:uid="{00000000-0005-0000-0000-000065440000}"/>
    <cellStyle name="Input Cell 3 5 10 2 3" xfId="22239" xr:uid="{00000000-0005-0000-0000-000066440000}"/>
    <cellStyle name="Input Cell 3 5 10 2 4" xfId="22240" xr:uid="{00000000-0005-0000-0000-000067440000}"/>
    <cellStyle name="Input Cell 3 5 10 3" xfId="22241" xr:uid="{00000000-0005-0000-0000-000068440000}"/>
    <cellStyle name="Input Cell 3 5 10 4" xfId="22242" xr:uid="{00000000-0005-0000-0000-000069440000}"/>
    <cellStyle name="Input Cell 3 5 10 5" xfId="22243" xr:uid="{00000000-0005-0000-0000-00006A440000}"/>
    <cellStyle name="Input Cell 3 5 11" xfId="2545" xr:uid="{00000000-0005-0000-0000-00006B440000}"/>
    <cellStyle name="Input Cell 3 5 11 2" xfId="22244" xr:uid="{00000000-0005-0000-0000-00006C440000}"/>
    <cellStyle name="Input Cell 3 5 11 2 2" xfId="22245" xr:uid="{00000000-0005-0000-0000-00006D440000}"/>
    <cellStyle name="Input Cell 3 5 11 2 3" xfId="22246" xr:uid="{00000000-0005-0000-0000-00006E440000}"/>
    <cellStyle name="Input Cell 3 5 11 2 4" xfId="22247" xr:uid="{00000000-0005-0000-0000-00006F440000}"/>
    <cellStyle name="Input Cell 3 5 11 3" xfId="22248" xr:uid="{00000000-0005-0000-0000-000070440000}"/>
    <cellStyle name="Input Cell 3 5 11 4" xfId="22249" xr:uid="{00000000-0005-0000-0000-000071440000}"/>
    <cellStyle name="Input Cell 3 5 11 5" xfId="22250" xr:uid="{00000000-0005-0000-0000-000072440000}"/>
    <cellStyle name="Input Cell 3 5 12" xfId="2546" xr:uid="{00000000-0005-0000-0000-000073440000}"/>
    <cellStyle name="Input Cell 3 5 12 2" xfId="22251" xr:uid="{00000000-0005-0000-0000-000074440000}"/>
    <cellStyle name="Input Cell 3 5 12 2 2" xfId="22252" xr:uid="{00000000-0005-0000-0000-000075440000}"/>
    <cellStyle name="Input Cell 3 5 12 2 3" xfId="22253" xr:uid="{00000000-0005-0000-0000-000076440000}"/>
    <cellStyle name="Input Cell 3 5 12 2 4" xfId="22254" xr:uid="{00000000-0005-0000-0000-000077440000}"/>
    <cellStyle name="Input Cell 3 5 12 3" xfId="22255" xr:uid="{00000000-0005-0000-0000-000078440000}"/>
    <cellStyle name="Input Cell 3 5 12 4" xfId="22256" xr:uid="{00000000-0005-0000-0000-000079440000}"/>
    <cellStyle name="Input Cell 3 5 12 5" xfId="22257" xr:uid="{00000000-0005-0000-0000-00007A440000}"/>
    <cellStyle name="Input Cell 3 5 13" xfId="2547" xr:uid="{00000000-0005-0000-0000-00007B440000}"/>
    <cellStyle name="Input Cell 3 5 13 2" xfId="22258" xr:uid="{00000000-0005-0000-0000-00007C440000}"/>
    <cellStyle name="Input Cell 3 5 13 2 2" xfId="22259" xr:uid="{00000000-0005-0000-0000-00007D440000}"/>
    <cellStyle name="Input Cell 3 5 13 2 3" xfId="22260" xr:uid="{00000000-0005-0000-0000-00007E440000}"/>
    <cellStyle name="Input Cell 3 5 13 2 4" xfId="22261" xr:uid="{00000000-0005-0000-0000-00007F440000}"/>
    <cellStyle name="Input Cell 3 5 13 3" xfId="22262" xr:uid="{00000000-0005-0000-0000-000080440000}"/>
    <cellStyle name="Input Cell 3 5 13 4" xfId="22263" xr:uid="{00000000-0005-0000-0000-000081440000}"/>
    <cellStyle name="Input Cell 3 5 13 5" xfId="22264" xr:uid="{00000000-0005-0000-0000-000082440000}"/>
    <cellStyle name="Input Cell 3 5 14" xfId="2548" xr:uid="{00000000-0005-0000-0000-000083440000}"/>
    <cellStyle name="Input Cell 3 5 14 2" xfId="22265" xr:uid="{00000000-0005-0000-0000-000084440000}"/>
    <cellStyle name="Input Cell 3 5 14 2 2" xfId="22266" xr:uid="{00000000-0005-0000-0000-000085440000}"/>
    <cellStyle name="Input Cell 3 5 14 2 3" xfId="22267" xr:uid="{00000000-0005-0000-0000-000086440000}"/>
    <cellStyle name="Input Cell 3 5 14 2 4" xfId="22268" xr:uid="{00000000-0005-0000-0000-000087440000}"/>
    <cellStyle name="Input Cell 3 5 14 3" xfId="22269" xr:uid="{00000000-0005-0000-0000-000088440000}"/>
    <cellStyle name="Input Cell 3 5 14 4" xfId="22270" xr:uid="{00000000-0005-0000-0000-000089440000}"/>
    <cellStyle name="Input Cell 3 5 14 5" xfId="22271" xr:uid="{00000000-0005-0000-0000-00008A440000}"/>
    <cellStyle name="Input Cell 3 5 15" xfId="2549" xr:uid="{00000000-0005-0000-0000-00008B440000}"/>
    <cellStyle name="Input Cell 3 5 15 2" xfId="22272" xr:uid="{00000000-0005-0000-0000-00008C440000}"/>
    <cellStyle name="Input Cell 3 5 15 2 2" xfId="22273" xr:uid="{00000000-0005-0000-0000-00008D440000}"/>
    <cellStyle name="Input Cell 3 5 15 2 3" xfId="22274" xr:uid="{00000000-0005-0000-0000-00008E440000}"/>
    <cellStyle name="Input Cell 3 5 15 2 4" xfId="22275" xr:uid="{00000000-0005-0000-0000-00008F440000}"/>
    <cellStyle name="Input Cell 3 5 15 3" xfId="22276" xr:uid="{00000000-0005-0000-0000-000090440000}"/>
    <cellStyle name="Input Cell 3 5 15 4" xfId="22277" xr:uid="{00000000-0005-0000-0000-000091440000}"/>
    <cellStyle name="Input Cell 3 5 15 5" xfId="22278" xr:uid="{00000000-0005-0000-0000-000092440000}"/>
    <cellStyle name="Input Cell 3 5 16" xfId="2550" xr:uid="{00000000-0005-0000-0000-000093440000}"/>
    <cellStyle name="Input Cell 3 5 16 2" xfId="22279" xr:uid="{00000000-0005-0000-0000-000094440000}"/>
    <cellStyle name="Input Cell 3 5 16 2 2" xfId="22280" xr:uid="{00000000-0005-0000-0000-000095440000}"/>
    <cellStyle name="Input Cell 3 5 16 2 3" xfId="22281" xr:uid="{00000000-0005-0000-0000-000096440000}"/>
    <cellStyle name="Input Cell 3 5 16 2 4" xfId="22282" xr:uid="{00000000-0005-0000-0000-000097440000}"/>
    <cellStyle name="Input Cell 3 5 16 3" xfId="22283" xr:uid="{00000000-0005-0000-0000-000098440000}"/>
    <cellStyle name="Input Cell 3 5 16 4" xfId="22284" xr:uid="{00000000-0005-0000-0000-000099440000}"/>
    <cellStyle name="Input Cell 3 5 16 5" xfId="22285" xr:uid="{00000000-0005-0000-0000-00009A440000}"/>
    <cellStyle name="Input Cell 3 5 17" xfId="2551" xr:uid="{00000000-0005-0000-0000-00009B440000}"/>
    <cellStyle name="Input Cell 3 5 17 2" xfId="22286" xr:uid="{00000000-0005-0000-0000-00009C440000}"/>
    <cellStyle name="Input Cell 3 5 17 2 2" xfId="22287" xr:uid="{00000000-0005-0000-0000-00009D440000}"/>
    <cellStyle name="Input Cell 3 5 17 2 3" xfId="22288" xr:uid="{00000000-0005-0000-0000-00009E440000}"/>
    <cellStyle name="Input Cell 3 5 17 2 4" xfId="22289" xr:uid="{00000000-0005-0000-0000-00009F440000}"/>
    <cellStyle name="Input Cell 3 5 17 3" xfId="22290" xr:uid="{00000000-0005-0000-0000-0000A0440000}"/>
    <cellStyle name="Input Cell 3 5 17 4" xfId="22291" xr:uid="{00000000-0005-0000-0000-0000A1440000}"/>
    <cellStyle name="Input Cell 3 5 17 5" xfId="22292" xr:uid="{00000000-0005-0000-0000-0000A2440000}"/>
    <cellStyle name="Input Cell 3 5 18" xfId="2552" xr:uid="{00000000-0005-0000-0000-0000A3440000}"/>
    <cellStyle name="Input Cell 3 5 18 2" xfId="22293" xr:uid="{00000000-0005-0000-0000-0000A4440000}"/>
    <cellStyle name="Input Cell 3 5 18 2 2" xfId="22294" xr:uid="{00000000-0005-0000-0000-0000A5440000}"/>
    <cellStyle name="Input Cell 3 5 18 2 3" xfId="22295" xr:uid="{00000000-0005-0000-0000-0000A6440000}"/>
    <cellStyle name="Input Cell 3 5 18 2 4" xfId="22296" xr:uid="{00000000-0005-0000-0000-0000A7440000}"/>
    <cellStyle name="Input Cell 3 5 18 3" xfId="22297" xr:uid="{00000000-0005-0000-0000-0000A8440000}"/>
    <cellStyle name="Input Cell 3 5 18 4" xfId="22298" xr:uid="{00000000-0005-0000-0000-0000A9440000}"/>
    <cellStyle name="Input Cell 3 5 18 5" xfId="22299" xr:uid="{00000000-0005-0000-0000-0000AA440000}"/>
    <cellStyle name="Input Cell 3 5 19" xfId="2553" xr:uid="{00000000-0005-0000-0000-0000AB440000}"/>
    <cellStyle name="Input Cell 3 5 19 2" xfId="22300" xr:uid="{00000000-0005-0000-0000-0000AC440000}"/>
    <cellStyle name="Input Cell 3 5 19 2 2" xfId="22301" xr:uid="{00000000-0005-0000-0000-0000AD440000}"/>
    <cellStyle name="Input Cell 3 5 19 2 3" xfId="22302" xr:uid="{00000000-0005-0000-0000-0000AE440000}"/>
    <cellStyle name="Input Cell 3 5 19 2 4" xfId="22303" xr:uid="{00000000-0005-0000-0000-0000AF440000}"/>
    <cellStyle name="Input Cell 3 5 19 3" xfId="22304" xr:uid="{00000000-0005-0000-0000-0000B0440000}"/>
    <cellStyle name="Input Cell 3 5 19 4" xfId="22305" xr:uid="{00000000-0005-0000-0000-0000B1440000}"/>
    <cellStyle name="Input Cell 3 5 19 5" xfId="22306" xr:uid="{00000000-0005-0000-0000-0000B2440000}"/>
    <cellStyle name="Input Cell 3 5 2" xfId="2554" xr:uid="{00000000-0005-0000-0000-0000B3440000}"/>
    <cellStyle name="Input Cell 3 5 2 2" xfId="22307" xr:uid="{00000000-0005-0000-0000-0000B4440000}"/>
    <cellStyle name="Input Cell 3 5 2 2 2" xfId="22308" xr:uid="{00000000-0005-0000-0000-0000B5440000}"/>
    <cellStyle name="Input Cell 3 5 2 2 3" xfId="22309" xr:uid="{00000000-0005-0000-0000-0000B6440000}"/>
    <cellStyle name="Input Cell 3 5 2 2 4" xfId="22310" xr:uid="{00000000-0005-0000-0000-0000B7440000}"/>
    <cellStyle name="Input Cell 3 5 2 3" xfId="22311" xr:uid="{00000000-0005-0000-0000-0000B8440000}"/>
    <cellStyle name="Input Cell 3 5 2 4" xfId="22312" xr:uid="{00000000-0005-0000-0000-0000B9440000}"/>
    <cellStyle name="Input Cell 3 5 2 5" xfId="22313" xr:uid="{00000000-0005-0000-0000-0000BA440000}"/>
    <cellStyle name="Input Cell 3 5 20" xfId="2555" xr:uid="{00000000-0005-0000-0000-0000BB440000}"/>
    <cellStyle name="Input Cell 3 5 20 2" xfId="22314" xr:uid="{00000000-0005-0000-0000-0000BC440000}"/>
    <cellStyle name="Input Cell 3 5 20 2 2" xfId="22315" xr:uid="{00000000-0005-0000-0000-0000BD440000}"/>
    <cellStyle name="Input Cell 3 5 20 2 3" xfId="22316" xr:uid="{00000000-0005-0000-0000-0000BE440000}"/>
    <cellStyle name="Input Cell 3 5 20 2 4" xfId="22317" xr:uid="{00000000-0005-0000-0000-0000BF440000}"/>
    <cellStyle name="Input Cell 3 5 20 3" xfId="22318" xr:uid="{00000000-0005-0000-0000-0000C0440000}"/>
    <cellStyle name="Input Cell 3 5 20 4" xfId="22319" xr:uid="{00000000-0005-0000-0000-0000C1440000}"/>
    <cellStyle name="Input Cell 3 5 20 5" xfId="22320" xr:uid="{00000000-0005-0000-0000-0000C2440000}"/>
    <cellStyle name="Input Cell 3 5 21" xfId="2556" xr:uid="{00000000-0005-0000-0000-0000C3440000}"/>
    <cellStyle name="Input Cell 3 5 21 2" xfId="22321" xr:uid="{00000000-0005-0000-0000-0000C4440000}"/>
    <cellStyle name="Input Cell 3 5 21 2 2" xfId="22322" xr:uid="{00000000-0005-0000-0000-0000C5440000}"/>
    <cellStyle name="Input Cell 3 5 21 2 3" xfId="22323" xr:uid="{00000000-0005-0000-0000-0000C6440000}"/>
    <cellStyle name="Input Cell 3 5 21 2 4" xfId="22324" xr:uid="{00000000-0005-0000-0000-0000C7440000}"/>
    <cellStyle name="Input Cell 3 5 21 3" xfId="22325" xr:uid="{00000000-0005-0000-0000-0000C8440000}"/>
    <cellStyle name="Input Cell 3 5 21 4" xfId="22326" xr:uid="{00000000-0005-0000-0000-0000C9440000}"/>
    <cellStyle name="Input Cell 3 5 21 5" xfId="22327" xr:uid="{00000000-0005-0000-0000-0000CA440000}"/>
    <cellStyle name="Input Cell 3 5 22" xfId="2557" xr:uid="{00000000-0005-0000-0000-0000CB440000}"/>
    <cellStyle name="Input Cell 3 5 22 2" xfId="22328" xr:uid="{00000000-0005-0000-0000-0000CC440000}"/>
    <cellStyle name="Input Cell 3 5 22 2 2" xfId="22329" xr:uid="{00000000-0005-0000-0000-0000CD440000}"/>
    <cellStyle name="Input Cell 3 5 22 2 3" xfId="22330" xr:uid="{00000000-0005-0000-0000-0000CE440000}"/>
    <cellStyle name="Input Cell 3 5 22 2 4" xfId="22331" xr:uid="{00000000-0005-0000-0000-0000CF440000}"/>
    <cellStyle name="Input Cell 3 5 22 3" xfId="22332" xr:uid="{00000000-0005-0000-0000-0000D0440000}"/>
    <cellStyle name="Input Cell 3 5 22 4" xfId="22333" xr:uid="{00000000-0005-0000-0000-0000D1440000}"/>
    <cellStyle name="Input Cell 3 5 22 5" xfId="22334" xr:uid="{00000000-0005-0000-0000-0000D2440000}"/>
    <cellStyle name="Input Cell 3 5 23" xfId="2558" xr:uid="{00000000-0005-0000-0000-0000D3440000}"/>
    <cellStyle name="Input Cell 3 5 23 2" xfId="22335" xr:uid="{00000000-0005-0000-0000-0000D4440000}"/>
    <cellStyle name="Input Cell 3 5 23 2 2" xfId="22336" xr:uid="{00000000-0005-0000-0000-0000D5440000}"/>
    <cellStyle name="Input Cell 3 5 23 2 3" xfId="22337" xr:uid="{00000000-0005-0000-0000-0000D6440000}"/>
    <cellStyle name="Input Cell 3 5 23 2 4" xfId="22338" xr:uid="{00000000-0005-0000-0000-0000D7440000}"/>
    <cellStyle name="Input Cell 3 5 23 3" xfId="22339" xr:uid="{00000000-0005-0000-0000-0000D8440000}"/>
    <cellStyle name="Input Cell 3 5 23 4" xfId="22340" xr:uid="{00000000-0005-0000-0000-0000D9440000}"/>
    <cellStyle name="Input Cell 3 5 23 5" xfId="22341" xr:uid="{00000000-0005-0000-0000-0000DA440000}"/>
    <cellStyle name="Input Cell 3 5 24" xfId="2559" xr:uid="{00000000-0005-0000-0000-0000DB440000}"/>
    <cellStyle name="Input Cell 3 5 24 2" xfId="22342" xr:uid="{00000000-0005-0000-0000-0000DC440000}"/>
    <cellStyle name="Input Cell 3 5 24 2 2" xfId="22343" xr:uid="{00000000-0005-0000-0000-0000DD440000}"/>
    <cellStyle name="Input Cell 3 5 24 2 3" xfId="22344" xr:uid="{00000000-0005-0000-0000-0000DE440000}"/>
    <cellStyle name="Input Cell 3 5 24 2 4" xfId="22345" xr:uid="{00000000-0005-0000-0000-0000DF440000}"/>
    <cellStyle name="Input Cell 3 5 24 3" xfId="22346" xr:uid="{00000000-0005-0000-0000-0000E0440000}"/>
    <cellStyle name="Input Cell 3 5 24 4" xfId="22347" xr:uid="{00000000-0005-0000-0000-0000E1440000}"/>
    <cellStyle name="Input Cell 3 5 24 5" xfId="22348" xr:uid="{00000000-0005-0000-0000-0000E2440000}"/>
    <cellStyle name="Input Cell 3 5 25" xfId="2560" xr:uid="{00000000-0005-0000-0000-0000E3440000}"/>
    <cellStyle name="Input Cell 3 5 25 2" xfId="22349" xr:uid="{00000000-0005-0000-0000-0000E4440000}"/>
    <cellStyle name="Input Cell 3 5 25 2 2" xfId="22350" xr:uid="{00000000-0005-0000-0000-0000E5440000}"/>
    <cellStyle name="Input Cell 3 5 25 2 3" xfId="22351" xr:uid="{00000000-0005-0000-0000-0000E6440000}"/>
    <cellStyle name="Input Cell 3 5 25 2 4" xfId="22352" xr:uid="{00000000-0005-0000-0000-0000E7440000}"/>
    <cellStyle name="Input Cell 3 5 25 3" xfId="22353" xr:uid="{00000000-0005-0000-0000-0000E8440000}"/>
    <cellStyle name="Input Cell 3 5 25 4" xfId="22354" xr:uid="{00000000-0005-0000-0000-0000E9440000}"/>
    <cellStyle name="Input Cell 3 5 25 5" xfId="22355" xr:uid="{00000000-0005-0000-0000-0000EA440000}"/>
    <cellStyle name="Input Cell 3 5 26" xfId="2561" xr:uid="{00000000-0005-0000-0000-0000EB440000}"/>
    <cellStyle name="Input Cell 3 5 26 2" xfId="22356" xr:uid="{00000000-0005-0000-0000-0000EC440000}"/>
    <cellStyle name="Input Cell 3 5 26 2 2" xfId="22357" xr:uid="{00000000-0005-0000-0000-0000ED440000}"/>
    <cellStyle name="Input Cell 3 5 26 2 3" xfId="22358" xr:uid="{00000000-0005-0000-0000-0000EE440000}"/>
    <cellStyle name="Input Cell 3 5 26 2 4" xfId="22359" xr:uid="{00000000-0005-0000-0000-0000EF440000}"/>
    <cellStyle name="Input Cell 3 5 26 3" xfId="22360" xr:uid="{00000000-0005-0000-0000-0000F0440000}"/>
    <cellStyle name="Input Cell 3 5 26 4" xfId="22361" xr:uid="{00000000-0005-0000-0000-0000F1440000}"/>
    <cellStyle name="Input Cell 3 5 26 5" xfId="22362" xr:uid="{00000000-0005-0000-0000-0000F2440000}"/>
    <cellStyle name="Input Cell 3 5 27" xfId="2562" xr:uid="{00000000-0005-0000-0000-0000F3440000}"/>
    <cellStyle name="Input Cell 3 5 27 2" xfId="22363" xr:uid="{00000000-0005-0000-0000-0000F4440000}"/>
    <cellStyle name="Input Cell 3 5 27 2 2" xfId="22364" xr:uid="{00000000-0005-0000-0000-0000F5440000}"/>
    <cellStyle name="Input Cell 3 5 27 2 3" xfId="22365" xr:uid="{00000000-0005-0000-0000-0000F6440000}"/>
    <cellStyle name="Input Cell 3 5 27 2 4" xfId="22366" xr:uid="{00000000-0005-0000-0000-0000F7440000}"/>
    <cellStyle name="Input Cell 3 5 27 3" xfId="22367" xr:uid="{00000000-0005-0000-0000-0000F8440000}"/>
    <cellStyle name="Input Cell 3 5 27 4" xfId="22368" xr:uid="{00000000-0005-0000-0000-0000F9440000}"/>
    <cellStyle name="Input Cell 3 5 27 5" xfId="22369" xr:uid="{00000000-0005-0000-0000-0000FA440000}"/>
    <cellStyle name="Input Cell 3 5 28" xfId="2563" xr:uid="{00000000-0005-0000-0000-0000FB440000}"/>
    <cellStyle name="Input Cell 3 5 28 2" xfId="22370" xr:uid="{00000000-0005-0000-0000-0000FC440000}"/>
    <cellStyle name="Input Cell 3 5 28 2 2" xfId="22371" xr:uid="{00000000-0005-0000-0000-0000FD440000}"/>
    <cellStyle name="Input Cell 3 5 28 2 3" xfId="22372" xr:uid="{00000000-0005-0000-0000-0000FE440000}"/>
    <cellStyle name="Input Cell 3 5 28 2 4" xfId="22373" xr:uid="{00000000-0005-0000-0000-0000FF440000}"/>
    <cellStyle name="Input Cell 3 5 28 3" xfId="22374" xr:uid="{00000000-0005-0000-0000-000000450000}"/>
    <cellStyle name="Input Cell 3 5 28 4" xfId="22375" xr:uid="{00000000-0005-0000-0000-000001450000}"/>
    <cellStyle name="Input Cell 3 5 28 5" xfId="22376" xr:uid="{00000000-0005-0000-0000-000002450000}"/>
    <cellStyle name="Input Cell 3 5 29" xfId="2564" xr:uid="{00000000-0005-0000-0000-000003450000}"/>
    <cellStyle name="Input Cell 3 5 29 2" xfId="22377" xr:uid="{00000000-0005-0000-0000-000004450000}"/>
    <cellStyle name="Input Cell 3 5 29 2 2" xfId="22378" xr:uid="{00000000-0005-0000-0000-000005450000}"/>
    <cellStyle name="Input Cell 3 5 29 2 3" xfId="22379" xr:uid="{00000000-0005-0000-0000-000006450000}"/>
    <cellStyle name="Input Cell 3 5 29 2 4" xfId="22380" xr:uid="{00000000-0005-0000-0000-000007450000}"/>
    <cellStyle name="Input Cell 3 5 29 3" xfId="22381" xr:uid="{00000000-0005-0000-0000-000008450000}"/>
    <cellStyle name="Input Cell 3 5 29 4" xfId="22382" xr:uid="{00000000-0005-0000-0000-000009450000}"/>
    <cellStyle name="Input Cell 3 5 29 5" xfId="22383" xr:uid="{00000000-0005-0000-0000-00000A450000}"/>
    <cellStyle name="Input Cell 3 5 3" xfId="2565" xr:uid="{00000000-0005-0000-0000-00000B450000}"/>
    <cellStyle name="Input Cell 3 5 3 2" xfId="22384" xr:uid="{00000000-0005-0000-0000-00000C450000}"/>
    <cellStyle name="Input Cell 3 5 3 2 2" xfId="22385" xr:uid="{00000000-0005-0000-0000-00000D450000}"/>
    <cellStyle name="Input Cell 3 5 3 2 3" xfId="22386" xr:uid="{00000000-0005-0000-0000-00000E450000}"/>
    <cellStyle name="Input Cell 3 5 3 2 4" xfId="22387" xr:uid="{00000000-0005-0000-0000-00000F450000}"/>
    <cellStyle name="Input Cell 3 5 3 3" xfId="22388" xr:uid="{00000000-0005-0000-0000-000010450000}"/>
    <cellStyle name="Input Cell 3 5 3 4" xfId="22389" xr:uid="{00000000-0005-0000-0000-000011450000}"/>
    <cellStyle name="Input Cell 3 5 3 5" xfId="22390" xr:uid="{00000000-0005-0000-0000-000012450000}"/>
    <cellStyle name="Input Cell 3 5 30" xfId="2566" xr:uid="{00000000-0005-0000-0000-000013450000}"/>
    <cellStyle name="Input Cell 3 5 30 2" xfId="22391" xr:uid="{00000000-0005-0000-0000-000014450000}"/>
    <cellStyle name="Input Cell 3 5 30 2 2" xfId="22392" xr:uid="{00000000-0005-0000-0000-000015450000}"/>
    <cellStyle name="Input Cell 3 5 30 2 3" xfId="22393" xr:uid="{00000000-0005-0000-0000-000016450000}"/>
    <cellStyle name="Input Cell 3 5 30 2 4" xfId="22394" xr:uid="{00000000-0005-0000-0000-000017450000}"/>
    <cellStyle name="Input Cell 3 5 30 3" xfId="22395" xr:uid="{00000000-0005-0000-0000-000018450000}"/>
    <cellStyle name="Input Cell 3 5 30 4" xfId="22396" xr:uid="{00000000-0005-0000-0000-000019450000}"/>
    <cellStyle name="Input Cell 3 5 30 5" xfId="22397" xr:uid="{00000000-0005-0000-0000-00001A450000}"/>
    <cellStyle name="Input Cell 3 5 31" xfId="2567" xr:uid="{00000000-0005-0000-0000-00001B450000}"/>
    <cellStyle name="Input Cell 3 5 31 2" xfId="22398" xr:uid="{00000000-0005-0000-0000-00001C450000}"/>
    <cellStyle name="Input Cell 3 5 31 2 2" xfId="22399" xr:uid="{00000000-0005-0000-0000-00001D450000}"/>
    <cellStyle name="Input Cell 3 5 31 2 3" xfId="22400" xr:uid="{00000000-0005-0000-0000-00001E450000}"/>
    <cellStyle name="Input Cell 3 5 31 2 4" xfId="22401" xr:uid="{00000000-0005-0000-0000-00001F450000}"/>
    <cellStyle name="Input Cell 3 5 31 3" xfId="22402" xr:uid="{00000000-0005-0000-0000-000020450000}"/>
    <cellStyle name="Input Cell 3 5 31 4" xfId="22403" xr:uid="{00000000-0005-0000-0000-000021450000}"/>
    <cellStyle name="Input Cell 3 5 31 5" xfId="22404" xr:uid="{00000000-0005-0000-0000-000022450000}"/>
    <cellStyle name="Input Cell 3 5 32" xfId="2568" xr:uid="{00000000-0005-0000-0000-000023450000}"/>
    <cellStyle name="Input Cell 3 5 32 2" xfId="22405" xr:uid="{00000000-0005-0000-0000-000024450000}"/>
    <cellStyle name="Input Cell 3 5 32 2 2" xfId="22406" xr:uid="{00000000-0005-0000-0000-000025450000}"/>
    <cellStyle name="Input Cell 3 5 32 2 3" xfId="22407" xr:uid="{00000000-0005-0000-0000-000026450000}"/>
    <cellStyle name="Input Cell 3 5 32 2 4" xfId="22408" xr:uid="{00000000-0005-0000-0000-000027450000}"/>
    <cellStyle name="Input Cell 3 5 32 3" xfId="22409" xr:uid="{00000000-0005-0000-0000-000028450000}"/>
    <cellStyle name="Input Cell 3 5 32 4" xfId="22410" xr:uid="{00000000-0005-0000-0000-000029450000}"/>
    <cellStyle name="Input Cell 3 5 32 5" xfId="22411" xr:uid="{00000000-0005-0000-0000-00002A450000}"/>
    <cellStyle name="Input Cell 3 5 33" xfId="2569" xr:uid="{00000000-0005-0000-0000-00002B450000}"/>
    <cellStyle name="Input Cell 3 5 33 2" xfId="22412" xr:uid="{00000000-0005-0000-0000-00002C450000}"/>
    <cellStyle name="Input Cell 3 5 33 2 2" xfId="22413" xr:uid="{00000000-0005-0000-0000-00002D450000}"/>
    <cellStyle name="Input Cell 3 5 33 2 3" xfId="22414" xr:uid="{00000000-0005-0000-0000-00002E450000}"/>
    <cellStyle name="Input Cell 3 5 33 2 4" xfId="22415" xr:uid="{00000000-0005-0000-0000-00002F450000}"/>
    <cellStyle name="Input Cell 3 5 33 3" xfId="22416" xr:uid="{00000000-0005-0000-0000-000030450000}"/>
    <cellStyle name="Input Cell 3 5 33 4" xfId="22417" xr:uid="{00000000-0005-0000-0000-000031450000}"/>
    <cellStyle name="Input Cell 3 5 33 5" xfId="22418" xr:uid="{00000000-0005-0000-0000-000032450000}"/>
    <cellStyle name="Input Cell 3 5 34" xfId="2570" xr:uid="{00000000-0005-0000-0000-000033450000}"/>
    <cellStyle name="Input Cell 3 5 34 2" xfId="22419" xr:uid="{00000000-0005-0000-0000-000034450000}"/>
    <cellStyle name="Input Cell 3 5 34 2 2" xfId="22420" xr:uid="{00000000-0005-0000-0000-000035450000}"/>
    <cellStyle name="Input Cell 3 5 34 2 3" xfId="22421" xr:uid="{00000000-0005-0000-0000-000036450000}"/>
    <cellStyle name="Input Cell 3 5 34 2 4" xfId="22422" xr:uid="{00000000-0005-0000-0000-000037450000}"/>
    <cellStyle name="Input Cell 3 5 34 3" xfId="22423" xr:uid="{00000000-0005-0000-0000-000038450000}"/>
    <cellStyle name="Input Cell 3 5 34 4" xfId="22424" xr:uid="{00000000-0005-0000-0000-000039450000}"/>
    <cellStyle name="Input Cell 3 5 34 5" xfId="22425" xr:uid="{00000000-0005-0000-0000-00003A450000}"/>
    <cellStyle name="Input Cell 3 5 35" xfId="2571" xr:uid="{00000000-0005-0000-0000-00003B450000}"/>
    <cellStyle name="Input Cell 3 5 35 2" xfId="22426" xr:uid="{00000000-0005-0000-0000-00003C450000}"/>
    <cellStyle name="Input Cell 3 5 35 2 2" xfId="22427" xr:uid="{00000000-0005-0000-0000-00003D450000}"/>
    <cellStyle name="Input Cell 3 5 35 2 3" xfId="22428" xr:uid="{00000000-0005-0000-0000-00003E450000}"/>
    <cellStyle name="Input Cell 3 5 35 2 4" xfId="22429" xr:uid="{00000000-0005-0000-0000-00003F450000}"/>
    <cellStyle name="Input Cell 3 5 35 3" xfId="22430" xr:uid="{00000000-0005-0000-0000-000040450000}"/>
    <cellStyle name="Input Cell 3 5 35 4" xfId="22431" xr:uid="{00000000-0005-0000-0000-000041450000}"/>
    <cellStyle name="Input Cell 3 5 35 5" xfId="22432" xr:uid="{00000000-0005-0000-0000-000042450000}"/>
    <cellStyle name="Input Cell 3 5 36" xfId="2572" xr:uid="{00000000-0005-0000-0000-000043450000}"/>
    <cellStyle name="Input Cell 3 5 36 2" xfId="22433" xr:uid="{00000000-0005-0000-0000-000044450000}"/>
    <cellStyle name="Input Cell 3 5 36 2 2" xfId="22434" xr:uid="{00000000-0005-0000-0000-000045450000}"/>
    <cellStyle name="Input Cell 3 5 36 2 3" xfId="22435" xr:uid="{00000000-0005-0000-0000-000046450000}"/>
    <cellStyle name="Input Cell 3 5 36 2 4" xfId="22436" xr:uid="{00000000-0005-0000-0000-000047450000}"/>
    <cellStyle name="Input Cell 3 5 36 3" xfId="22437" xr:uid="{00000000-0005-0000-0000-000048450000}"/>
    <cellStyle name="Input Cell 3 5 36 4" xfId="22438" xr:uid="{00000000-0005-0000-0000-000049450000}"/>
    <cellStyle name="Input Cell 3 5 36 5" xfId="22439" xr:uid="{00000000-0005-0000-0000-00004A450000}"/>
    <cellStyle name="Input Cell 3 5 37" xfId="2573" xr:uid="{00000000-0005-0000-0000-00004B450000}"/>
    <cellStyle name="Input Cell 3 5 37 2" xfId="22440" xr:uid="{00000000-0005-0000-0000-00004C450000}"/>
    <cellStyle name="Input Cell 3 5 37 2 2" xfId="22441" xr:uid="{00000000-0005-0000-0000-00004D450000}"/>
    <cellStyle name="Input Cell 3 5 37 2 3" xfId="22442" xr:uid="{00000000-0005-0000-0000-00004E450000}"/>
    <cellStyle name="Input Cell 3 5 37 2 4" xfId="22443" xr:uid="{00000000-0005-0000-0000-00004F450000}"/>
    <cellStyle name="Input Cell 3 5 37 3" xfId="22444" xr:uid="{00000000-0005-0000-0000-000050450000}"/>
    <cellStyle name="Input Cell 3 5 37 4" xfId="22445" xr:uid="{00000000-0005-0000-0000-000051450000}"/>
    <cellStyle name="Input Cell 3 5 37 5" xfId="22446" xr:uid="{00000000-0005-0000-0000-000052450000}"/>
    <cellStyle name="Input Cell 3 5 38" xfId="2574" xr:uid="{00000000-0005-0000-0000-000053450000}"/>
    <cellStyle name="Input Cell 3 5 38 2" xfId="22447" xr:uid="{00000000-0005-0000-0000-000054450000}"/>
    <cellStyle name="Input Cell 3 5 38 2 2" xfId="22448" xr:uid="{00000000-0005-0000-0000-000055450000}"/>
    <cellStyle name="Input Cell 3 5 38 2 3" xfId="22449" xr:uid="{00000000-0005-0000-0000-000056450000}"/>
    <cellStyle name="Input Cell 3 5 38 2 4" xfId="22450" xr:uid="{00000000-0005-0000-0000-000057450000}"/>
    <cellStyle name="Input Cell 3 5 38 3" xfId="22451" xr:uid="{00000000-0005-0000-0000-000058450000}"/>
    <cellStyle name="Input Cell 3 5 38 4" xfId="22452" xr:uid="{00000000-0005-0000-0000-000059450000}"/>
    <cellStyle name="Input Cell 3 5 38 5" xfId="22453" xr:uid="{00000000-0005-0000-0000-00005A450000}"/>
    <cellStyle name="Input Cell 3 5 39" xfId="2575" xr:uid="{00000000-0005-0000-0000-00005B450000}"/>
    <cellStyle name="Input Cell 3 5 39 2" xfId="22454" xr:uid="{00000000-0005-0000-0000-00005C450000}"/>
    <cellStyle name="Input Cell 3 5 39 2 2" xfId="22455" xr:uid="{00000000-0005-0000-0000-00005D450000}"/>
    <cellStyle name="Input Cell 3 5 39 2 3" xfId="22456" xr:uid="{00000000-0005-0000-0000-00005E450000}"/>
    <cellStyle name="Input Cell 3 5 39 2 4" xfId="22457" xr:uid="{00000000-0005-0000-0000-00005F450000}"/>
    <cellStyle name="Input Cell 3 5 39 3" xfId="22458" xr:uid="{00000000-0005-0000-0000-000060450000}"/>
    <cellStyle name="Input Cell 3 5 39 4" xfId="22459" xr:uid="{00000000-0005-0000-0000-000061450000}"/>
    <cellStyle name="Input Cell 3 5 39 5" xfId="22460" xr:uid="{00000000-0005-0000-0000-000062450000}"/>
    <cellStyle name="Input Cell 3 5 4" xfId="2576" xr:uid="{00000000-0005-0000-0000-000063450000}"/>
    <cellStyle name="Input Cell 3 5 4 2" xfId="22461" xr:uid="{00000000-0005-0000-0000-000064450000}"/>
    <cellStyle name="Input Cell 3 5 4 2 2" xfId="22462" xr:uid="{00000000-0005-0000-0000-000065450000}"/>
    <cellStyle name="Input Cell 3 5 4 2 3" xfId="22463" xr:uid="{00000000-0005-0000-0000-000066450000}"/>
    <cellStyle name="Input Cell 3 5 4 2 4" xfId="22464" xr:uid="{00000000-0005-0000-0000-000067450000}"/>
    <cellStyle name="Input Cell 3 5 4 3" xfId="22465" xr:uid="{00000000-0005-0000-0000-000068450000}"/>
    <cellStyle name="Input Cell 3 5 4 4" xfId="22466" xr:uid="{00000000-0005-0000-0000-000069450000}"/>
    <cellStyle name="Input Cell 3 5 4 5" xfId="22467" xr:uid="{00000000-0005-0000-0000-00006A450000}"/>
    <cellStyle name="Input Cell 3 5 40" xfId="2577" xr:uid="{00000000-0005-0000-0000-00006B450000}"/>
    <cellStyle name="Input Cell 3 5 40 2" xfId="22468" xr:uid="{00000000-0005-0000-0000-00006C450000}"/>
    <cellStyle name="Input Cell 3 5 40 2 2" xfId="22469" xr:uid="{00000000-0005-0000-0000-00006D450000}"/>
    <cellStyle name="Input Cell 3 5 40 2 3" xfId="22470" xr:uid="{00000000-0005-0000-0000-00006E450000}"/>
    <cellStyle name="Input Cell 3 5 40 2 4" xfId="22471" xr:uid="{00000000-0005-0000-0000-00006F450000}"/>
    <cellStyle name="Input Cell 3 5 40 3" xfId="22472" xr:uid="{00000000-0005-0000-0000-000070450000}"/>
    <cellStyle name="Input Cell 3 5 40 4" xfId="22473" xr:uid="{00000000-0005-0000-0000-000071450000}"/>
    <cellStyle name="Input Cell 3 5 40 5" xfId="22474" xr:uid="{00000000-0005-0000-0000-000072450000}"/>
    <cellStyle name="Input Cell 3 5 41" xfId="2578" xr:uid="{00000000-0005-0000-0000-000073450000}"/>
    <cellStyle name="Input Cell 3 5 41 2" xfId="22475" xr:uid="{00000000-0005-0000-0000-000074450000}"/>
    <cellStyle name="Input Cell 3 5 41 2 2" xfId="22476" xr:uid="{00000000-0005-0000-0000-000075450000}"/>
    <cellStyle name="Input Cell 3 5 41 2 3" xfId="22477" xr:uid="{00000000-0005-0000-0000-000076450000}"/>
    <cellStyle name="Input Cell 3 5 41 2 4" xfId="22478" xr:uid="{00000000-0005-0000-0000-000077450000}"/>
    <cellStyle name="Input Cell 3 5 41 3" xfId="22479" xr:uid="{00000000-0005-0000-0000-000078450000}"/>
    <cellStyle name="Input Cell 3 5 41 4" xfId="22480" xr:uid="{00000000-0005-0000-0000-000079450000}"/>
    <cellStyle name="Input Cell 3 5 41 5" xfId="22481" xr:uid="{00000000-0005-0000-0000-00007A450000}"/>
    <cellStyle name="Input Cell 3 5 42" xfId="2579" xr:uid="{00000000-0005-0000-0000-00007B450000}"/>
    <cellStyle name="Input Cell 3 5 42 2" xfId="22482" xr:uid="{00000000-0005-0000-0000-00007C450000}"/>
    <cellStyle name="Input Cell 3 5 42 2 2" xfId="22483" xr:uid="{00000000-0005-0000-0000-00007D450000}"/>
    <cellStyle name="Input Cell 3 5 42 2 3" xfId="22484" xr:uid="{00000000-0005-0000-0000-00007E450000}"/>
    <cellStyle name="Input Cell 3 5 42 2 4" xfId="22485" xr:uid="{00000000-0005-0000-0000-00007F450000}"/>
    <cellStyle name="Input Cell 3 5 42 3" xfId="22486" xr:uid="{00000000-0005-0000-0000-000080450000}"/>
    <cellStyle name="Input Cell 3 5 42 4" xfId="22487" xr:uid="{00000000-0005-0000-0000-000081450000}"/>
    <cellStyle name="Input Cell 3 5 42 5" xfId="22488" xr:uid="{00000000-0005-0000-0000-000082450000}"/>
    <cellStyle name="Input Cell 3 5 43" xfId="2580" xr:uid="{00000000-0005-0000-0000-000083450000}"/>
    <cellStyle name="Input Cell 3 5 43 2" xfId="22489" xr:uid="{00000000-0005-0000-0000-000084450000}"/>
    <cellStyle name="Input Cell 3 5 43 2 2" xfId="22490" xr:uid="{00000000-0005-0000-0000-000085450000}"/>
    <cellStyle name="Input Cell 3 5 43 2 3" xfId="22491" xr:uid="{00000000-0005-0000-0000-000086450000}"/>
    <cellStyle name="Input Cell 3 5 43 2 4" xfId="22492" xr:uid="{00000000-0005-0000-0000-000087450000}"/>
    <cellStyle name="Input Cell 3 5 43 3" xfId="22493" xr:uid="{00000000-0005-0000-0000-000088450000}"/>
    <cellStyle name="Input Cell 3 5 43 4" xfId="22494" xr:uid="{00000000-0005-0000-0000-000089450000}"/>
    <cellStyle name="Input Cell 3 5 43 5" xfId="22495" xr:uid="{00000000-0005-0000-0000-00008A450000}"/>
    <cellStyle name="Input Cell 3 5 44" xfId="2581" xr:uid="{00000000-0005-0000-0000-00008B450000}"/>
    <cellStyle name="Input Cell 3 5 44 2" xfId="22496" xr:uid="{00000000-0005-0000-0000-00008C450000}"/>
    <cellStyle name="Input Cell 3 5 44 2 2" xfId="22497" xr:uid="{00000000-0005-0000-0000-00008D450000}"/>
    <cellStyle name="Input Cell 3 5 44 2 3" xfId="22498" xr:uid="{00000000-0005-0000-0000-00008E450000}"/>
    <cellStyle name="Input Cell 3 5 44 2 4" xfId="22499" xr:uid="{00000000-0005-0000-0000-00008F450000}"/>
    <cellStyle name="Input Cell 3 5 44 3" xfId="22500" xr:uid="{00000000-0005-0000-0000-000090450000}"/>
    <cellStyle name="Input Cell 3 5 44 4" xfId="22501" xr:uid="{00000000-0005-0000-0000-000091450000}"/>
    <cellStyle name="Input Cell 3 5 44 5" xfId="22502" xr:uid="{00000000-0005-0000-0000-000092450000}"/>
    <cellStyle name="Input Cell 3 5 45" xfId="22503" xr:uid="{00000000-0005-0000-0000-000093450000}"/>
    <cellStyle name="Input Cell 3 5 45 2" xfId="22504" xr:uid="{00000000-0005-0000-0000-000094450000}"/>
    <cellStyle name="Input Cell 3 5 45 3" xfId="22505" xr:uid="{00000000-0005-0000-0000-000095450000}"/>
    <cellStyle name="Input Cell 3 5 45 4" xfId="22506" xr:uid="{00000000-0005-0000-0000-000096450000}"/>
    <cellStyle name="Input Cell 3 5 46" xfId="22507" xr:uid="{00000000-0005-0000-0000-000097450000}"/>
    <cellStyle name="Input Cell 3 5 46 2" xfId="22508" xr:uid="{00000000-0005-0000-0000-000098450000}"/>
    <cellStyle name="Input Cell 3 5 46 3" xfId="22509" xr:uid="{00000000-0005-0000-0000-000099450000}"/>
    <cellStyle name="Input Cell 3 5 46 4" xfId="22510" xr:uid="{00000000-0005-0000-0000-00009A450000}"/>
    <cellStyle name="Input Cell 3 5 47" xfId="22511" xr:uid="{00000000-0005-0000-0000-00009B450000}"/>
    <cellStyle name="Input Cell 3 5 48" xfId="22512" xr:uid="{00000000-0005-0000-0000-00009C450000}"/>
    <cellStyle name="Input Cell 3 5 49" xfId="22513" xr:uid="{00000000-0005-0000-0000-00009D450000}"/>
    <cellStyle name="Input Cell 3 5 5" xfId="2582" xr:uid="{00000000-0005-0000-0000-00009E450000}"/>
    <cellStyle name="Input Cell 3 5 5 2" xfId="22514" xr:uid="{00000000-0005-0000-0000-00009F450000}"/>
    <cellStyle name="Input Cell 3 5 5 2 2" xfId="22515" xr:uid="{00000000-0005-0000-0000-0000A0450000}"/>
    <cellStyle name="Input Cell 3 5 5 2 3" xfId="22516" xr:uid="{00000000-0005-0000-0000-0000A1450000}"/>
    <cellStyle name="Input Cell 3 5 5 2 4" xfId="22517" xr:uid="{00000000-0005-0000-0000-0000A2450000}"/>
    <cellStyle name="Input Cell 3 5 5 3" xfId="22518" xr:uid="{00000000-0005-0000-0000-0000A3450000}"/>
    <cellStyle name="Input Cell 3 5 5 4" xfId="22519" xr:uid="{00000000-0005-0000-0000-0000A4450000}"/>
    <cellStyle name="Input Cell 3 5 5 5" xfId="22520" xr:uid="{00000000-0005-0000-0000-0000A5450000}"/>
    <cellStyle name="Input Cell 3 5 6" xfId="2583" xr:uid="{00000000-0005-0000-0000-0000A6450000}"/>
    <cellStyle name="Input Cell 3 5 6 2" xfId="22521" xr:uid="{00000000-0005-0000-0000-0000A7450000}"/>
    <cellStyle name="Input Cell 3 5 6 2 2" xfId="22522" xr:uid="{00000000-0005-0000-0000-0000A8450000}"/>
    <cellStyle name="Input Cell 3 5 6 2 3" xfId="22523" xr:uid="{00000000-0005-0000-0000-0000A9450000}"/>
    <cellStyle name="Input Cell 3 5 6 2 4" xfId="22524" xr:uid="{00000000-0005-0000-0000-0000AA450000}"/>
    <cellStyle name="Input Cell 3 5 6 3" xfId="22525" xr:uid="{00000000-0005-0000-0000-0000AB450000}"/>
    <cellStyle name="Input Cell 3 5 6 4" xfId="22526" xr:uid="{00000000-0005-0000-0000-0000AC450000}"/>
    <cellStyle name="Input Cell 3 5 6 5" xfId="22527" xr:uid="{00000000-0005-0000-0000-0000AD450000}"/>
    <cellStyle name="Input Cell 3 5 7" xfId="2584" xr:uid="{00000000-0005-0000-0000-0000AE450000}"/>
    <cellStyle name="Input Cell 3 5 7 2" xfId="22528" xr:uid="{00000000-0005-0000-0000-0000AF450000}"/>
    <cellStyle name="Input Cell 3 5 7 2 2" xfId="22529" xr:uid="{00000000-0005-0000-0000-0000B0450000}"/>
    <cellStyle name="Input Cell 3 5 7 2 3" xfId="22530" xr:uid="{00000000-0005-0000-0000-0000B1450000}"/>
    <cellStyle name="Input Cell 3 5 7 2 4" xfId="22531" xr:uid="{00000000-0005-0000-0000-0000B2450000}"/>
    <cellStyle name="Input Cell 3 5 7 3" xfId="22532" xr:uid="{00000000-0005-0000-0000-0000B3450000}"/>
    <cellStyle name="Input Cell 3 5 7 4" xfId="22533" xr:uid="{00000000-0005-0000-0000-0000B4450000}"/>
    <cellStyle name="Input Cell 3 5 7 5" xfId="22534" xr:uid="{00000000-0005-0000-0000-0000B5450000}"/>
    <cellStyle name="Input Cell 3 5 8" xfId="2585" xr:uid="{00000000-0005-0000-0000-0000B6450000}"/>
    <cellStyle name="Input Cell 3 5 8 2" xfId="22535" xr:uid="{00000000-0005-0000-0000-0000B7450000}"/>
    <cellStyle name="Input Cell 3 5 8 2 2" xfId="22536" xr:uid="{00000000-0005-0000-0000-0000B8450000}"/>
    <cellStyle name="Input Cell 3 5 8 2 3" xfId="22537" xr:uid="{00000000-0005-0000-0000-0000B9450000}"/>
    <cellStyle name="Input Cell 3 5 8 2 4" xfId="22538" xr:uid="{00000000-0005-0000-0000-0000BA450000}"/>
    <cellStyle name="Input Cell 3 5 8 3" xfId="22539" xr:uid="{00000000-0005-0000-0000-0000BB450000}"/>
    <cellStyle name="Input Cell 3 5 8 4" xfId="22540" xr:uid="{00000000-0005-0000-0000-0000BC450000}"/>
    <cellStyle name="Input Cell 3 5 8 5" xfId="22541" xr:uid="{00000000-0005-0000-0000-0000BD450000}"/>
    <cellStyle name="Input Cell 3 5 9" xfId="2586" xr:uid="{00000000-0005-0000-0000-0000BE450000}"/>
    <cellStyle name="Input Cell 3 5 9 2" xfId="22542" xr:uid="{00000000-0005-0000-0000-0000BF450000}"/>
    <cellStyle name="Input Cell 3 5 9 2 2" xfId="22543" xr:uid="{00000000-0005-0000-0000-0000C0450000}"/>
    <cellStyle name="Input Cell 3 5 9 2 3" xfId="22544" xr:uid="{00000000-0005-0000-0000-0000C1450000}"/>
    <cellStyle name="Input Cell 3 5 9 2 4" xfId="22545" xr:uid="{00000000-0005-0000-0000-0000C2450000}"/>
    <cellStyle name="Input Cell 3 5 9 3" xfId="22546" xr:uid="{00000000-0005-0000-0000-0000C3450000}"/>
    <cellStyle name="Input Cell 3 5 9 4" xfId="22547" xr:uid="{00000000-0005-0000-0000-0000C4450000}"/>
    <cellStyle name="Input Cell 3 5 9 5" xfId="22548" xr:uid="{00000000-0005-0000-0000-0000C5450000}"/>
    <cellStyle name="Input Cell 3 6" xfId="2587" xr:uid="{00000000-0005-0000-0000-0000C6450000}"/>
    <cellStyle name="Input Cell 3 6 2" xfId="22549" xr:uid="{00000000-0005-0000-0000-0000C7450000}"/>
    <cellStyle name="Input Cell 3 6 2 2" xfId="22550" xr:uid="{00000000-0005-0000-0000-0000C8450000}"/>
    <cellStyle name="Input Cell 3 6 2 3" xfId="22551" xr:uid="{00000000-0005-0000-0000-0000C9450000}"/>
    <cellStyle name="Input Cell 3 6 2 4" xfId="22552" xr:uid="{00000000-0005-0000-0000-0000CA450000}"/>
    <cellStyle name="Input Cell 3 6 3" xfId="22553" xr:uid="{00000000-0005-0000-0000-0000CB450000}"/>
    <cellStyle name="Input Cell 3 6 4" xfId="22554" xr:uid="{00000000-0005-0000-0000-0000CC450000}"/>
    <cellStyle name="Input Cell 3 6 5" xfId="22555" xr:uid="{00000000-0005-0000-0000-0000CD450000}"/>
    <cellStyle name="Input Cell 3 7" xfId="2588" xr:uid="{00000000-0005-0000-0000-0000CE450000}"/>
    <cellStyle name="Input Cell 3 7 2" xfId="22556" xr:uid="{00000000-0005-0000-0000-0000CF450000}"/>
    <cellStyle name="Input Cell 3 7 2 2" xfId="22557" xr:uid="{00000000-0005-0000-0000-0000D0450000}"/>
    <cellStyle name="Input Cell 3 7 2 3" xfId="22558" xr:uid="{00000000-0005-0000-0000-0000D1450000}"/>
    <cellStyle name="Input Cell 3 7 2 4" xfId="22559" xr:uid="{00000000-0005-0000-0000-0000D2450000}"/>
    <cellStyle name="Input Cell 3 7 3" xfId="22560" xr:uid="{00000000-0005-0000-0000-0000D3450000}"/>
    <cellStyle name="Input Cell 3 7 4" xfId="22561" xr:uid="{00000000-0005-0000-0000-0000D4450000}"/>
    <cellStyle name="Input Cell 3 7 5" xfId="22562" xr:uid="{00000000-0005-0000-0000-0000D5450000}"/>
    <cellStyle name="Input Cell 3 8" xfId="2589" xr:uid="{00000000-0005-0000-0000-0000D6450000}"/>
    <cellStyle name="Input Cell 3 8 2" xfId="22563" xr:uid="{00000000-0005-0000-0000-0000D7450000}"/>
    <cellStyle name="Input Cell 3 8 2 2" xfId="22564" xr:uid="{00000000-0005-0000-0000-0000D8450000}"/>
    <cellStyle name="Input Cell 3 8 2 3" xfId="22565" xr:uid="{00000000-0005-0000-0000-0000D9450000}"/>
    <cellStyle name="Input Cell 3 8 2 4" xfId="22566" xr:uid="{00000000-0005-0000-0000-0000DA450000}"/>
    <cellStyle name="Input Cell 3 8 3" xfId="22567" xr:uid="{00000000-0005-0000-0000-0000DB450000}"/>
    <cellStyle name="Input Cell 3 8 4" xfId="22568" xr:uid="{00000000-0005-0000-0000-0000DC450000}"/>
    <cellStyle name="Input Cell 3 8 5" xfId="22569" xr:uid="{00000000-0005-0000-0000-0000DD450000}"/>
    <cellStyle name="Input Cell 3 9" xfId="2590" xr:uid="{00000000-0005-0000-0000-0000DE450000}"/>
    <cellStyle name="Input Cell 3 9 2" xfId="22570" xr:uid="{00000000-0005-0000-0000-0000DF450000}"/>
    <cellStyle name="Input Cell 3 9 2 2" xfId="22571" xr:uid="{00000000-0005-0000-0000-0000E0450000}"/>
    <cellStyle name="Input Cell 3 9 2 3" xfId="22572" xr:uid="{00000000-0005-0000-0000-0000E1450000}"/>
    <cellStyle name="Input Cell 3 9 2 4" xfId="22573" xr:uid="{00000000-0005-0000-0000-0000E2450000}"/>
    <cellStyle name="Input Cell 3 9 3" xfId="22574" xr:uid="{00000000-0005-0000-0000-0000E3450000}"/>
    <cellStyle name="Input Cell 3 9 4" xfId="22575" xr:uid="{00000000-0005-0000-0000-0000E4450000}"/>
    <cellStyle name="Input Cell 3 9 5" xfId="22576" xr:uid="{00000000-0005-0000-0000-0000E5450000}"/>
    <cellStyle name="Input Cell 4" xfId="2591" xr:uid="{00000000-0005-0000-0000-0000E6450000}"/>
    <cellStyle name="Input Cell 4 10" xfId="2592" xr:uid="{00000000-0005-0000-0000-0000E7450000}"/>
    <cellStyle name="Input Cell 4 10 2" xfId="22577" xr:uid="{00000000-0005-0000-0000-0000E8450000}"/>
    <cellStyle name="Input Cell 4 10 2 2" xfId="22578" xr:uid="{00000000-0005-0000-0000-0000E9450000}"/>
    <cellStyle name="Input Cell 4 10 2 3" xfId="22579" xr:uid="{00000000-0005-0000-0000-0000EA450000}"/>
    <cellStyle name="Input Cell 4 10 2 4" xfId="22580" xr:uid="{00000000-0005-0000-0000-0000EB450000}"/>
    <cellStyle name="Input Cell 4 10 3" xfId="22581" xr:uid="{00000000-0005-0000-0000-0000EC450000}"/>
    <cellStyle name="Input Cell 4 10 4" xfId="22582" xr:uid="{00000000-0005-0000-0000-0000ED450000}"/>
    <cellStyle name="Input Cell 4 10 5" xfId="22583" xr:uid="{00000000-0005-0000-0000-0000EE450000}"/>
    <cellStyle name="Input Cell 4 11" xfId="2593" xr:uid="{00000000-0005-0000-0000-0000EF450000}"/>
    <cellStyle name="Input Cell 4 11 2" xfId="22584" xr:uid="{00000000-0005-0000-0000-0000F0450000}"/>
    <cellStyle name="Input Cell 4 11 2 2" xfId="22585" xr:uid="{00000000-0005-0000-0000-0000F1450000}"/>
    <cellStyle name="Input Cell 4 11 2 3" xfId="22586" xr:uid="{00000000-0005-0000-0000-0000F2450000}"/>
    <cellStyle name="Input Cell 4 11 2 4" xfId="22587" xr:uid="{00000000-0005-0000-0000-0000F3450000}"/>
    <cellStyle name="Input Cell 4 11 3" xfId="22588" xr:uid="{00000000-0005-0000-0000-0000F4450000}"/>
    <cellStyle name="Input Cell 4 11 4" xfId="22589" xr:uid="{00000000-0005-0000-0000-0000F5450000}"/>
    <cellStyle name="Input Cell 4 11 5" xfId="22590" xr:uid="{00000000-0005-0000-0000-0000F6450000}"/>
    <cellStyle name="Input Cell 4 12" xfId="2594" xr:uid="{00000000-0005-0000-0000-0000F7450000}"/>
    <cellStyle name="Input Cell 4 12 2" xfId="22591" xr:uid="{00000000-0005-0000-0000-0000F8450000}"/>
    <cellStyle name="Input Cell 4 12 2 2" xfId="22592" xr:uid="{00000000-0005-0000-0000-0000F9450000}"/>
    <cellStyle name="Input Cell 4 12 2 3" xfId="22593" xr:uid="{00000000-0005-0000-0000-0000FA450000}"/>
    <cellStyle name="Input Cell 4 12 2 4" xfId="22594" xr:uid="{00000000-0005-0000-0000-0000FB450000}"/>
    <cellStyle name="Input Cell 4 12 3" xfId="22595" xr:uid="{00000000-0005-0000-0000-0000FC450000}"/>
    <cellStyle name="Input Cell 4 12 4" xfId="22596" xr:uid="{00000000-0005-0000-0000-0000FD450000}"/>
    <cellStyle name="Input Cell 4 12 5" xfId="22597" xr:uid="{00000000-0005-0000-0000-0000FE450000}"/>
    <cellStyle name="Input Cell 4 13" xfId="2595" xr:uid="{00000000-0005-0000-0000-0000FF450000}"/>
    <cellStyle name="Input Cell 4 13 2" xfId="22598" xr:uid="{00000000-0005-0000-0000-000000460000}"/>
    <cellStyle name="Input Cell 4 13 2 2" xfId="22599" xr:uid="{00000000-0005-0000-0000-000001460000}"/>
    <cellStyle name="Input Cell 4 13 2 3" xfId="22600" xr:uid="{00000000-0005-0000-0000-000002460000}"/>
    <cellStyle name="Input Cell 4 13 2 4" xfId="22601" xr:uid="{00000000-0005-0000-0000-000003460000}"/>
    <cellStyle name="Input Cell 4 13 3" xfId="22602" xr:uid="{00000000-0005-0000-0000-000004460000}"/>
    <cellStyle name="Input Cell 4 13 4" xfId="22603" xr:uid="{00000000-0005-0000-0000-000005460000}"/>
    <cellStyle name="Input Cell 4 13 5" xfId="22604" xr:uid="{00000000-0005-0000-0000-000006460000}"/>
    <cellStyle name="Input Cell 4 14" xfId="2596" xr:uid="{00000000-0005-0000-0000-000007460000}"/>
    <cellStyle name="Input Cell 4 14 2" xfId="22605" xr:uid="{00000000-0005-0000-0000-000008460000}"/>
    <cellStyle name="Input Cell 4 14 2 2" xfId="22606" xr:uid="{00000000-0005-0000-0000-000009460000}"/>
    <cellStyle name="Input Cell 4 14 2 3" xfId="22607" xr:uid="{00000000-0005-0000-0000-00000A460000}"/>
    <cellStyle name="Input Cell 4 14 2 4" xfId="22608" xr:uid="{00000000-0005-0000-0000-00000B460000}"/>
    <cellStyle name="Input Cell 4 14 3" xfId="22609" xr:uid="{00000000-0005-0000-0000-00000C460000}"/>
    <cellStyle name="Input Cell 4 14 4" xfId="22610" xr:uid="{00000000-0005-0000-0000-00000D460000}"/>
    <cellStyle name="Input Cell 4 14 5" xfId="22611" xr:uid="{00000000-0005-0000-0000-00000E460000}"/>
    <cellStyle name="Input Cell 4 15" xfId="2597" xr:uid="{00000000-0005-0000-0000-00000F460000}"/>
    <cellStyle name="Input Cell 4 15 2" xfId="22612" xr:uid="{00000000-0005-0000-0000-000010460000}"/>
    <cellStyle name="Input Cell 4 15 2 2" xfId="22613" xr:uid="{00000000-0005-0000-0000-000011460000}"/>
    <cellStyle name="Input Cell 4 15 2 3" xfId="22614" xr:uid="{00000000-0005-0000-0000-000012460000}"/>
    <cellStyle name="Input Cell 4 15 2 4" xfId="22615" xr:uid="{00000000-0005-0000-0000-000013460000}"/>
    <cellStyle name="Input Cell 4 15 3" xfId="22616" xr:uid="{00000000-0005-0000-0000-000014460000}"/>
    <cellStyle name="Input Cell 4 15 4" xfId="22617" xr:uid="{00000000-0005-0000-0000-000015460000}"/>
    <cellStyle name="Input Cell 4 15 5" xfId="22618" xr:uid="{00000000-0005-0000-0000-000016460000}"/>
    <cellStyle name="Input Cell 4 16" xfId="2598" xr:uid="{00000000-0005-0000-0000-000017460000}"/>
    <cellStyle name="Input Cell 4 16 2" xfId="22619" xr:uid="{00000000-0005-0000-0000-000018460000}"/>
    <cellStyle name="Input Cell 4 16 2 2" xfId="22620" xr:uid="{00000000-0005-0000-0000-000019460000}"/>
    <cellStyle name="Input Cell 4 16 2 3" xfId="22621" xr:uid="{00000000-0005-0000-0000-00001A460000}"/>
    <cellStyle name="Input Cell 4 16 2 4" xfId="22622" xr:uid="{00000000-0005-0000-0000-00001B460000}"/>
    <cellStyle name="Input Cell 4 16 3" xfId="22623" xr:uid="{00000000-0005-0000-0000-00001C460000}"/>
    <cellStyle name="Input Cell 4 16 4" xfId="22624" xr:uid="{00000000-0005-0000-0000-00001D460000}"/>
    <cellStyle name="Input Cell 4 16 5" xfId="22625" xr:uid="{00000000-0005-0000-0000-00001E460000}"/>
    <cellStyle name="Input Cell 4 17" xfId="22626" xr:uid="{00000000-0005-0000-0000-00001F460000}"/>
    <cellStyle name="Input Cell 4 2" xfId="2599" xr:uid="{00000000-0005-0000-0000-000020460000}"/>
    <cellStyle name="Input Cell 4 2 10" xfId="2600" xr:uid="{00000000-0005-0000-0000-000021460000}"/>
    <cellStyle name="Input Cell 4 2 10 2" xfId="22627" xr:uid="{00000000-0005-0000-0000-000022460000}"/>
    <cellStyle name="Input Cell 4 2 10 2 2" xfId="22628" xr:uid="{00000000-0005-0000-0000-000023460000}"/>
    <cellStyle name="Input Cell 4 2 10 2 3" xfId="22629" xr:uid="{00000000-0005-0000-0000-000024460000}"/>
    <cellStyle name="Input Cell 4 2 10 2 4" xfId="22630" xr:uid="{00000000-0005-0000-0000-000025460000}"/>
    <cellStyle name="Input Cell 4 2 10 3" xfId="22631" xr:uid="{00000000-0005-0000-0000-000026460000}"/>
    <cellStyle name="Input Cell 4 2 10 4" xfId="22632" xr:uid="{00000000-0005-0000-0000-000027460000}"/>
    <cellStyle name="Input Cell 4 2 10 5" xfId="22633" xr:uid="{00000000-0005-0000-0000-000028460000}"/>
    <cellStyle name="Input Cell 4 2 11" xfId="2601" xr:uid="{00000000-0005-0000-0000-000029460000}"/>
    <cellStyle name="Input Cell 4 2 11 2" xfId="22634" xr:uid="{00000000-0005-0000-0000-00002A460000}"/>
    <cellStyle name="Input Cell 4 2 11 2 2" xfId="22635" xr:uid="{00000000-0005-0000-0000-00002B460000}"/>
    <cellStyle name="Input Cell 4 2 11 2 3" xfId="22636" xr:uid="{00000000-0005-0000-0000-00002C460000}"/>
    <cellStyle name="Input Cell 4 2 11 2 4" xfId="22637" xr:uid="{00000000-0005-0000-0000-00002D460000}"/>
    <cellStyle name="Input Cell 4 2 11 3" xfId="22638" xr:uid="{00000000-0005-0000-0000-00002E460000}"/>
    <cellStyle name="Input Cell 4 2 11 4" xfId="22639" xr:uid="{00000000-0005-0000-0000-00002F460000}"/>
    <cellStyle name="Input Cell 4 2 11 5" xfId="22640" xr:uid="{00000000-0005-0000-0000-000030460000}"/>
    <cellStyle name="Input Cell 4 2 12" xfId="2602" xr:uid="{00000000-0005-0000-0000-000031460000}"/>
    <cellStyle name="Input Cell 4 2 12 2" xfId="22641" xr:uid="{00000000-0005-0000-0000-000032460000}"/>
    <cellStyle name="Input Cell 4 2 12 2 2" xfId="22642" xr:uid="{00000000-0005-0000-0000-000033460000}"/>
    <cellStyle name="Input Cell 4 2 12 2 3" xfId="22643" xr:uid="{00000000-0005-0000-0000-000034460000}"/>
    <cellStyle name="Input Cell 4 2 12 2 4" xfId="22644" xr:uid="{00000000-0005-0000-0000-000035460000}"/>
    <cellStyle name="Input Cell 4 2 12 3" xfId="22645" xr:uid="{00000000-0005-0000-0000-000036460000}"/>
    <cellStyle name="Input Cell 4 2 12 4" xfId="22646" xr:uid="{00000000-0005-0000-0000-000037460000}"/>
    <cellStyle name="Input Cell 4 2 12 5" xfId="22647" xr:uid="{00000000-0005-0000-0000-000038460000}"/>
    <cellStyle name="Input Cell 4 2 13" xfId="2603" xr:uid="{00000000-0005-0000-0000-000039460000}"/>
    <cellStyle name="Input Cell 4 2 13 2" xfId="22648" xr:uid="{00000000-0005-0000-0000-00003A460000}"/>
    <cellStyle name="Input Cell 4 2 13 2 2" xfId="22649" xr:uid="{00000000-0005-0000-0000-00003B460000}"/>
    <cellStyle name="Input Cell 4 2 13 2 3" xfId="22650" xr:uid="{00000000-0005-0000-0000-00003C460000}"/>
    <cellStyle name="Input Cell 4 2 13 2 4" xfId="22651" xr:uid="{00000000-0005-0000-0000-00003D460000}"/>
    <cellStyle name="Input Cell 4 2 13 3" xfId="22652" xr:uid="{00000000-0005-0000-0000-00003E460000}"/>
    <cellStyle name="Input Cell 4 2 13 4" xfId="22653" xr:uid="{00000000-0005-0000-0000-00003F460000}"/>
    <cellStyle name="Input Cell 4 2 13 5" xfId="22654" xr:uid="{00000000-0005-0000-0000-000040460000}"/>
    <cellStyle name="Input Cell 4 2 14" xfId="2604" xr:uid="{00000000-0005-0000-0000-000041460000}"/>
    <cellStyle name="Input Cell 4 2 14 2" xfId="22655" xr:uid="{00000000-0005-0000-0000-000042460000}"/>
    <cellStyle name="Input Cell 4 2 14 2 2" xfId="22656" xr:uid="{00000000-0005-0000-0000-000043460000}"/>
    <cellStyle name="Input Cell 4 2 14 2 3" xfId="22657" xr:uid="{00000000-0005-0000-0000-000044460000}"/>
    <cellStyle name="Input Cell 4 2 14 2 4" xfId="22658" xr:uid="{00000000-0005-0000-0000-000045460000}"/>
    <cellStyle name="Input Cell 4 2 14 3" xfId="22659" xr:uid="{00000000-0005-0000-0000-000046460000}"/>
    <cellStyle name="Input Cell 4 2 14 4" xfId="22660" xr:uid="{00000000-0005-0000-0000-000047460000}"/>
    <cellStyle name="Input Cell 4 2 14 5" xfId="22661" xr:uid="{00000000-0005-0000-0000-000048460000}"/>
    <cellStyle name="Input Cell 4 2 15" xfId="2605" xr:uid="{00000000-0005-0000-0000-000049460000}"/>
    <cellStyle name="Input Cell 4 2 15 2" xfId="22662" xr:uid="{00000000-0005-0000-0000-00004A460000}"/>
    <cellStyle name="Input Cell 4 2 15 2 2" xfId="22663" xr:uid="{00000000-0005-0000-0000-00004B460000}"/>
    <cellStyle name="Input Cell 4 2 15 2 3" xfId="22664" xr:uid="{00000000-0005-0000-0000-00004C460000}"/>
    <cellStyle name="Input Cell 4 2 15 2 4" xfId="22665" xr:uid="{00000000-0005-0000-0000-00004D460000}"/>
    <cellStyle name="Input Cell 4 2 15 3" xfId="22666" xr:uid="{00000000-0005-0000-0000-00004E460000}"/>
    <cellStyle name="Input Cell 4 2 15 4" xfId="22667" xr:uid="{00000000-0005-0000-0000-00004F460000}"/>
    <cellStyle name="Input Cell 4 2 15 5" xfId="22668" xr:uid="{00000000-0005-0000-0000-000050460000}"/>
    <cellStyle name="Input Cell 4 2 16" xfId="2606" xr:uid="{00000000-0005-0000-0000-000051460000}"/>
    <cellStyle name="Input Cell 4 2 16 2" xfId="22669" xr:uid="{00000000-0005-0000-0000-000052460000}"/>
    <cellStyle name="Input Cell 4 2 16 2 2" xfId="22670" xr:uid="{00000000-0005-0000-0000-000053460000}"/>
    <cellStyle name="Input Cell 4 2 16 2 3" xfId="22671" xr:uid="{00000000-0005-0000-0000-000054460000}"/>
    <cellStyle name="Input Cell 4 2 16 2 4" xfId="22672" xr:uid="{00000000-0005-0000-0000-000055460000}"/>
    <cellStyle name="Input Cell 4 2 16 3" xfId="22673" xr:uid="{00000000-0005-0000-0000-000056460000}"/>
    <cellStyle name="Input Cell 4 2 16 4" xfId="22674" xr:uid="{00000000-0005-0000-0000-000057460000}"/>
    <cellStyle name="Input Cell 4 2 16 5" xfId="22675" xr:uid="{00000000-0005-0000-0000-000058460000}"/>
    <cellStyle name="Input Cell 4 2 17" xfId="2607" xr:uid="{00000000-0005-0000-0000-000059460000}"/>
    <cellStyle name="Input Cell 4 2 17 2" xfId="22676" xr:uid="{00000000-0005-0000-0000-00005A460000}"/>
    <cellStyle name="Input Cell 4 2 17 2 2" xfId="22677" xr:uid="{00000000-0005-0000-0000-00005B460000}"/>
    <cellStyle name="Input Cell 4 2 17 2 3" xfId="22678" xr:uid="{00000000-0005-0000-0000-00005C460000}"/>
    <cellStyle name="Input Cell 4 2 17 2 4" xfId="22679" xr:uid="{00000000-0005-0000-0000-00005D460000}"/>
    <cellStyle name="Input Cell 4 2 17 3" xfId="22680" xr:uid="{00000000-0005-0000-0000-00005E460000}"/>
    <cellStyle name="Input Cell 4 2 17 4" xfId="22681" xr:uid="{00000000-0005-0000-0000-00005F460000}"/>
    <cellStyle name="Input Cell 4 2 17 5" xfId="22682" xr:uid="{00000000-0005-0000-0000-000060460000}"/>
    <cellStyle name="Input Cell 4 2 18" xfId="2608" xr:uid="{00000000-0005-0000-0000-000061460000}"/>
    <cellStyle name="Input Cell 4 2 18 2" xfId="22683" xr:uid="{00000000-0005-0000-0000-000062460000}"/>
    <cellStyle name="Input Cell 4 2 18 2 2" xfId="22684" xr:uid="{00000000-0005-0000-0000-000063460000}"/>
    <cellStyle name="Input Cell 4 2 18 2 3" xfId="22685" xr:uid="{00000000-0005-0000-0000-000064460000}"/>
    <cellStyle name="Input Cell 4 2 18 2 4" xfId="22686" xr:uid="{00000000-0005-0000-0000-000065460000}"/>
    <cellStyle name="Input Cell 4 2 18 3" xfId="22687" xr:uid="{00000000-0005-0000-0000-000066460000}"/>
    <cellStyle name="Input Cell 4 2 18 4" xfId="22688" xr:uid="{00000000-0005-0000-0000-000067460000}"/>
    <cellStyle name="Input Cell 4 2 18 5" xfId="22689" xr:uid="{00000000-0005-0000-0000-000068460000}"/>
    <cellStyle name="Input Cell 4 2 19" xfId="2609" xr:uid="{00000000-0005-0000-0000-000069460000}"/>
    <cellStyle name="Input Cell 4 2 19 2" xfId="22690" xr:uid="{00000000-0005-0000-0000-00006A460000}"/>
    <cellStyle name="Input Cell 4 2 19 2 2" xfId="22691" xr:uid="{00000000-0005-0000-0000-00006B460000}"/>
    <cellStyle name="Input Cell 4 2 19 2 3" xfId="22692" xr:uid="{00000000-0005-0000-0000-00006C460000}"/>
    <cellStyle name="Input Cell 4 2 19 2 4" xfId="22693" xr:uid="{00000000-0005-0000-0000-00006D460000}"/>
    <cellStyle name="Input Cell 4 2 19 3" xfId="22694" xr:uid="{00000000-0005-0000-0000-00006E460000}"/>
    <cellStyle name="Input Cell 4 2 19 4" xfId="22695" xr:uid="{00000000-0005-0000-0000-00006F460000}"/>
    <cellStyle name="Input Cell 4 2 19 5" xfId="22696" xr:uid="{00000000-0005-0000-0000-000070460000}"/>
    <cellStyle name="Input Cell 4 2 2" xfId="2610" xr:uid="{00000000-0005-0000-0000-000071460000}"/>
    <cellStyle name="Input Cell 4 2 2 10" xfId="2611" xr:uid="{00000000-0005-0000-0000-000072460000}"/>
    <cellStyle name="Input Cell 4 2 2 10 2" xfId="22697" xr:uid="{00000000-0005-0000-0000-000073460000}"/>
    <cellStyle name="Input Cell 4 2 2 10 2 2" xfId="22698" xr:uid="{00000000-0005-0000-0000-000074460000}"/>
    <cellStyle name="Input Cell 4 2 2 10 2 3" xfId="22699" xr:uid="{00000000-0005-0000-0000-000075460000}"/>
    <cellStyle name="Input Cell 4 2 2 10 2 4" xfId="22700" xr:uid="{00000000-0005-0000-0000-000076460000}"/>
    <cellStyle name="Input Cell 4 2 2 10 3" xfId="22701" xr:uid="{00000000-0005-0000-0000-000077460000}"/>
    <cellStyle name="Input Cell 4 2 2 10 4" xfId="22702" xr:uid="{00000000-0005-0000-0000-000078460000}"/>
    <cellStyle name="Input Cell 4 2 2 10 5" xfId="22703" xr:uid="{00000000-0005-0000-0000-000079460000}"/>
    <cellStyle name="Input Cell 4 2 2 11" xfId="2612" xr:uid="{00000000-0005-0000-0000-00007A460000}"/>
    <cellStyle name="Input Cell 4 2 2 11 2" xfId="22704" xr:uid="{00000000-0005-0000-0000-00007B460000}"/>
    <cellStyle name="Input Cell 4 2 2 11 2 2" xfId="22705" xr:uid="{00000000-0005-0000-0000-00007C460000}"/>
    <cellStyle name="Input Cell 4 2 2 11 2 3" xfId="22706" xr:uid="{00000000-0005-0000-0000-00007D460000}"/>
    <cellStyle name="Input Cell 4 2 2 11 2 4" xfId="22707" xr:uid="{00000000-0005-0000-0000-00007E460000}"/>
    <cellStyle name="Input Cell 4 2 2 11 3" xfId="22708" xr:uid="{00000000-0005-0000-0000-00007F460000}"/>
    <cellStyle name="Input Cell 4 2 2 11 4" xfId="22709" xr:uid="{00000000-0005-0000-0000-000080460000}"/>
    <cellStyle name="Input Cell 4 2 2 11 5" xfId="22710" xr:uid="{00000000-0005-0000-0000-000081460000}"/>
    <cellStyle name="Input Cell 4 2 2 12" xfId="2613" xr:uid="{00000000-0005-0000-0000-000082460000}"/>
    <cellStyle name="Input Cell 4 2 2 12 2" xfId="22711" xr:uid="{00000000-0005-0000-0000-000083460000}"/>
    <cellStyle name="Input Cell 4 2 2 12 2 2" xfId="22712" xr:uid="{00000000-0005-0000-0000-000084460000}"/>
    <cellStyle name="Input Cell 4 2 2 12 2 3" xfId="22713" xr:uid="{00000000-0005-0000-0000-000085460000}"/>
    <cellStyle name="Input Cell 4 2 2 12 2 4" xfId="22714" xr:uid="{00000000-0005-0000-0000-000086460000}"/>
    <cellStyle name="Input Cell 4 2 2 12 3" xfId="22715" xr:uid="{00000000-0005-0000-0000-000087460000}"/>
    <cellStyle name="Input Cell 4 2 2 12 4" xfId="22716" xr:uid="{00000000-0005-0000-0000-000088460000}"/>
    <cellStyle name="Input Cell 4 2 2 12 5" xfId="22717" xr:uid="{00000000-0005-0000-0000-000089460000}"/>
    <cellStyle name="Input Cell 4 2 2 13" xfId="2614" xr:uid="{00000000-0005-0000-0000-00008A460000}"/>
    <cellStyle name="Input Cell 4 2 2 13 2" xfId="22718" xr:uid="{00000000-0005-0000-0000-00008B460000}"/>
    <cellStyle name="Input Cell 4 2 2 13 2 2" xfId="22719" xr:uid="{00000000-0005-0000-0000-00008C460000}"/>
    <cellStyle name="Input Cell 4 2 2 13 2 3" xfId="22720" xr:uid="{00000000-0005-0000-0000-00008D460000}"/>
    <cellStyle name="Input Cell 4 2 2 13 2 4" xfId="22721" xr:uid="{00000000-0005-0000-0000-00008E460000}"/>
    <cellStyle name="Input Cell 4 2 2 13 3" xfId="22722" xr:uid="{00000000-0005-0000-0000-00008F460000}"/>
    <cellStyle name="Input Cell 4 2 2 13 4" xfId="22723" xr:uid="{00000000-0005-0000-0000-000090460000}"/>
    <cellStyle name="Input Cell 4 2 2 13 5" xfId="22724" xr:uid="{00000000-0005-0000-0000-000091460000}"/>
    <cellStyle name="Input Cell 4 2 2 14" xfId="2615" xr:uid="{00000000-0005-0000-0000-000092460000}"/>
    <cellStyle name="Input Cell 4 2 2 14 2" xfId="22725" xr:uid="{00000000-0005-0000-0000-000093460000}"/>
    <cellStyle name="Input Cell 4 2 2 14 2 2" xfId="22726" xr:uid="{00000000-0005-0000-0000-000094460000}"/>
    <cellStyle name="Input Cell 4 2 2 14 2 3" xfId="22727" xr:uid="{00000000-0005-0000-0000-000095460000}"/>
    <cellStyle name="Input Cell 4 2 2 14 2 4" xfId="22728" xr:uid="{00000000-0005-0000-0000-000096460000}"/>
    <cellStyle name="Input Cell 4 2 2 14 3" xfId="22729" xr:uid="{00000000-0005-0000-0000-000097460000}"/>
    <cellStyle name="Input Cell 4 2 2 14 4" xfId="22730" xr:uid="{00000000-0005-0000-0000-000098460000}"/>
    <cellStyle name="Input Cell 4 2 2 14 5" xfId="22731" xr:uid="{00000000-0005-0000-0000-000099460000}"/>
    <cellStyle name="Input Cell 4 2 2 15" xfId="2616" xr:uid="{00000000-0005-0000-0000-00009A460000}"/>
    <cellStyle name="Input Cell 4 2 2 15 2" xfId="22732" xr:uid="{00000000-0005-0000-0000-00009B460000}"/>
    <cellStyle name="Input Cell 4 2 2 15 2 2" xfId="22733" xr:uid="{00000000-0005-0000-0000-00009C460000}"/>
    <cellStyle name="Input Cell 4 2 2 15 2 3" xfId="22734" xr:uid="{00000000-0005-0000-0000-00009D460000}"/>
    <cellStyle name="Input Cell 4 2 2 15 2 4" xfId="22735" xr:uid="{00000000-0005-0000-0000-00009E460000}"/>
    <cellStyle name="Input Cell 4 2 2 15 3" xfId="22736" xr:uid="{00000000-0005-0000-0000-00009F460000}"/>
    <cellStyle name="Input Cell 4 2 2 15 4" xfId="22737" xr:uid="{00000000-0005-0000-0000-0000A0460000}"/>
    <cellStyle name="Input Cell 4 2 2 15 5" xfId="22738" xr:uid="{00000000-0005-0000-0000-0000A1460000}"/>
    <cellStyle name="Input Cell 4 2 2 16" xfId="2617" xr:uid="{00000000-0005-0000-0000-0000A2460000}"/>
    <cellStyle name="Input Cell 4 2 2 16 2" xfId="22739" xr:uid="{00000000-0005-0000-0000-0000A3460000}"/>
    <cellStyle name="Input Cell 4 2 2 16 2 2" xfId="22740" xr:uid="{00000000-0005-0000-0000-0000A4460000}"/>
    <cellStyle name="Input Cell 4 2 2 16 2 3" xfId="22741" xr:uid="{00000000-0005-0000-0000-0000A5460000}"/>
    <cellStyle name="Input Cell 4 2 2 16 2 4" xfId="22742" xr:uid="{00000000-0005-0000-0000-0000A6460000}"/>
    <cellStyle name="Input Cell 4 2 2 16 3" xfId="22743" xr:uid="{00000000-0005-0000-0000-0000A7460000}"/>
    <cellStyle name="Input Cell 4 2 2 16 4" xfId="22744" xr:uid="{00000000-0005-0000-0000-0000A8460000}"/>
    <cellStyle name="Input Cell 4 2 2 16 5" xfId="22745" xr:uid="{00000000-0005-0000-0000-0000A9460000}"/>
    <cellStyle name="Input Cell 4 2 2 17" xfId="2618" xr:uid="{00000000-0005-0000-0000-0000AA460000}"/>
    <cellStyle name="Input Cell 4 2 2 17 2" xfId="22746" xr:uid="{00000000-0005-0000-0000-0000AB460000}"/>
    <cellStyle name="Input Cell 4 2 2 17 2 2" xfId="22747" xr:uid="{00000000-0005-0000-0000-0000AC460000}"/>
    <cellStyle name="Input Cell 4 2 2 17 2 3" xfId="22748" xr:uid="{00000000-0005-0000-0000-0000AD460000}"/>
    <cellStyle name="Input Cell 4 2 2 17 2 4" xfId="22749" xr:uid="{00000000-0005-0000-0000-0000AE460000}"/>
    <cellStyle name="Input Cell 4 2 2 17 3" xfId="22750" xr:uid="{00000000-0005-0000-0000-0000AF460000}"/>
    <cellStyle name="Input Cell 4 2 2 17 4" xfId="22751" xr:uid="{00000000-0005-0000-0000-0000B0460000}"/>
    <cellStyle name="Input Cell 4 2 2 17 5" xfId="22752" xr:uid="{00000000-0005-0000-0000-0000B1460000}"/>
    <cellStyle name="Input Cell 4 2 2 18" xfId="2619" xr:uid="{00000000-0005-0000-0000-0000B2460000}"/>
    <cellStyle name="Input Cell 4 2 2 18 2" xfId="22753" xr:uid="{00000000-0005-0000-0000-0000B3460000}"/>
    <cellStyle name="Input Cell 4 2 2 18 2 2" xfId="22754" xr:uid="{00000000-0005-0000-0000-0000B4460000}"/>
    <cellStyle name="Input Cell 4 2 2 18 2 3" xfId="22755" xr:uid="{00000000-0005-0000-0000-0000B5460000}"/>
    <cellStyle name="Input Cell 4 2 2 18 2 4" xfId="22756" xr:uid="{00000000-0005-0000-0000-0000B6460000}"/>
    <cellStyle name="Input Cell 4 2 2 18 3" xfId="22757" xr:uid="{00000000-0005-0000-0000-0000B7460000}"/>
    <cellStyle name="Input Cell 4 2 2 18 4" xfId="22758" xr:uid="{00000000-0005-0000-0000-0000B8460000}"/>
    <cellStyle name="Input Cell 4 2 2 18 5" xfId="22759" xr:uid="{00000000-0005-0000-0000-0000B9460000}"/>
    <cellStyle name="Input Cell 4 2 2 19" xfId="2620" xr:uid="{00000000-0005-0000-0000-0000BA460000}"/>
    <cellStyle name="Input Cell 4 2 2 19 2" xfId="22760" xr:uid="{00000000-0005-0000-0000-0000BB460000}"/>
    <cellStyle name="Input Cell 4 2 2 19 2 2" xfId="22761" xr:uid="{00000000-0005-0000-0000-0000BC460000}"/>
    <cellStyle name="Input Cell 4 2 2 19 2 3" xfId="22762" xr:uid="{00000000-0005-0000-0000-0000BD460000}"/>
    <cellStyle name="Input Cell 4 2 2 19 2 4" xfId="22763" xr:uid="{00000000-0005-0000-0000-0000BE460000}"/>
    <cellStyle name="Input Cell 4 2 2 19 3" xfId="22764" xr:uid="{00000000-0005-0000-0000-0000BF460000}"/>
    <cellStyle name="Input Cell 4 2 2 19 4" xfId="22765" xr:uid="{00000000-0005-0000-0000-0000C0460000}"/>
    <cellStyle name="Input Cell 4 2 2 19 5" xfId="22766" xr:uid="{00000000-0005-0000-0000-0000C1460000}"/>
    <cellStyle name="Input Cell 4 2 2 2" xfId="2621" xr:uid="{00000000-0005-0000-0000-0000C2460000}"/>
    <cellStyle name="Input Cell 4 2 2 2 2" xfId="22767" xr:uid="{00000000-0005-0000-0000-0000C3460000}"/>
    <cellStyle name="Input Cell 4 2 2 2 2 2" xfId="22768" xr:uid="{00000000-0005-0000-0000-0000C4460000}"/>
    <cellStyle name="Input Cell 4 2 2 2 2 3" xfId="22769" xr:uid="{00000000-0005-0000-0000-0000C5460000}"/>
    <cellStyle name="Input Cell 4 2 2 2 2 4" xfId="22770" xr:uid="{00000000-0005-0000-0000-0000C6460000}"/>
    <cellStyle name="Input Cell 4 2 2 2 3" xfId="22771" xr:uid="{00000000-0005-0000-0000-0000C7460000}"/>
    <cellStyle name="Input Cell 4 2 2 2 4" xfId="22772" xr:uid="{00000000-0005-0000-0000-0000C8460000}"/>
    <cellStyle name="Input Cell 4 2 2 2 5" xfId="22773" xr:uid="{00000000-0005-0000-0000-0000C9460000}"/>
    <cellStyle name="Input Cell 4 2 2 20" xfId="2622" xr:uid="{00000000-0005-0000-0000-0000CA460000}"/>
    <cellStyle name="Input Cell 4 2 2 20 2" xfId="22774" xr:uid="{00000000-0005-0000-0000-0000CB460000}"/>
    <cellStyle name="Input Cell 4 2 2 20 2 2" xfId="22775" xr:uid="{00000000-0005-0000-0000-0000CC460000}"/>
    <cellStyle name="Input Cell 4 2 2 20 2 3" xfId="22776" xr:uid="{00000000-0005-0000-0000-0000CD460000}"/>
    <cellStyle name="Input Cell 4 2 2 20 2 4" xfId="22777" xr:uid="{00000000-0005-0000-0000-0000CE460000}"/>
    <cellStyle name="Input Cell 4 2 2 20 3" xfId="22778" xr:uid="{00000000-0005-0000-0000-0000CF460000}"/>
    <cellStyle name="Input Cell 4 2 2 20 4" xfId="22779" xr:uid="{00000000-0005-0000-0000-0000D0460000}"/>
    <cellStyle name="Input Cell 4 2 2 20 5" xfId="22780" xr:uid="{00000000-0005-0000-0000-0000D1460000}"/>
    <cellStyle name="Input Cell 4 2 2 21" xfId="2623" xr:uid="{00000000-0005-0000-0000-0000D2460000}"/>
    <cellStyle name="Input Cell 4 2 2 21 2" xfId="22781" xr:uid="{00000000-0005-0000-0000-0000D3460000}"/>
    <cellStyle name="Input Cell 4 2 2 21 2 2" xfId="22782" xr:uid="{00000000-0005-0000-0000-0000D4460000}"/>
    <cellStyle name="Input Cell 4 2 2 21 2 3" xfId="22783" xr:uid="{00000000-0005-0000-0000-0000D5460000}"/>
    <cellStyle name="Input Cell 4 2 2 21 2 4" xfId="22784" xr:uid="{00000000-0005-0000-0000-0000D6460000}"/>
    <cellStyle name="Input Cell 4 2 2 21 3" xfId="22785" xr:uid="{00000000-0005-0000-0000-0000D7460000}"/>
    <cellStyle name="Input Cell 4 2 2 21 4" xfId="22786" xr:uid="{00000000-0005-0000-0000-0000D8460000}"/>
    <cellStyle name="Input Cell 4 2 2 21 5" xfId="22787" xr:uid="{00000000-0005-0000-0000-0000D9460000}"/>
    <cellStyle name="Input Cell 4 2 2 22" xfId="2624" xr:uid="{00000000-0005-0000-0000-0000DA460000}"/>
    <cellStyle name="Input Cell 4 2 2 22 2" xfId="22788" xr:uid="{00000000-0005-0000-0000-0000DB460000}"/>
    <cellStyle name="Input Cell 4 2 2 22 2 2" xfId="22789" xr:uid="{00000000-0005-0000-0000-0000DC460000}"/>
    <cellStyle name="Input Cell 4 2 2 22 2 3" xfId="22790" xr:uid="{00000000-0005-0000-0000-0000DD460000}"/>
    <cellStyle name="Input Cell 4 2 2 22 2 4" xfId="22791" xr:uid="{00000000-0005-0000-0000-0000DE460000}"/>
    <cellStyle name="Input Cell 4 2 2 22 3" xfId="22792" xr:uid="{00000000-0005-0000-0000-0000DF460000}"/>
    <cellStyle name="Input Cell 4 2 2 22 4" xfId="22793" xr:uid="{00000000-0005-0000-0000-0000E0460000}"/>
    <cellStyle name="Input Cell 4 2 2 22 5" xfId="22794" xr:uid="{00000000-0005-0000-0000-0000E1460000}"/>
    <cellStyle name="Input Cell 4 2 2 23" xfId="2625" xr:uid="{00000000-0005-0000-0000-0000E2460000}"/>
    <cellStyle name="Input Cell 4 2 2 23 2" xfId="22795" xr:uid="{00000000-0005-0000-0000-0000E3460000}"/>
    <cellStyle name="Input Cell 4 2 2 23 2 2" xfId="22796" xr:uid="{00000000-0005-0000-0000-0000E4460000}"/>
    <cellStyle name="Input Cell 4 2 2 23 2 3" xfId="22797" xr:uid="{00000000-0005-0000-0000-0000E5460000}"/>
    <cellStyle name="Input Cell 4 2 2 23 2 4" xfId="22798" xr:uid="{00000000-0005-0000-0000-0000E6460000}"/>
    <cellStyle name="Input Cell 4 2 2 23 3" xfId="22799" xr:uid="{00000000-0005-0000-0000-0000E7460000}"/>
    <cellStyle name="Input Cell 4 2 2 23 4" xfId="22800" xr:uid="{00000000-0005-0000-0000-0000E8460000}"/>
    <cellStyle name="Input Cell 4 2 2 23 5" xfId="22801" xr:uid="{00000000-0005-0000-0000-0000E9460000}"/>
    <cellStyle name="Input Cell 4 2 2 24" xfId="2626" xr:uid="{00000000-0005-0000-0000-0000EA460000}"/>
    <cellStyle name="Input Cell 4 2 2 24 2" xfId="22802" xr:uid="{00000000-0005-0000-0000-0000EB460000}"/>
    <cellStyle name="Input Cell 4 2 2 24 2 2" xfId="22803" xr:uid="{00000000-0005-0000-0000-0000EC460000}"/>
    <cellStyle name="Input Cell 4 2 2 24 2 3" xfId="22804" xr:uid="{00000000-0005-0000-0000-0000ED460000}"/>
    <cellStyle name="Input Cell 4 2 2 24 2 4" xfId="22805" xr:uid="{00000000-0005-0000-0000-0000EE460000}"/>
    <cellStyle name="Input Cell 4 2 2 24 3" xfId="22806" xr:uid="{00000000-0005-0000-0000-0000EF460000}"/>
    <cellStyle name="Input Cell 4 2 2 24 4" xfId="22807" xr:uid="{00000000-0005-0000-0000-0000F0460000}"/>
    <cellStyle name="Input Cell 4 2 2 24 5" xfId="22808" xr:uid="{00000000-0005-0000-0000-0000F1460000}"/>
    <cellStyle name="Input Cell 4 2 2 25" xfId="2627" xr:uid="{00000000-0005-0000-0000-0000F2460000}"/>
    <cellStyle name="Input Cell 4 2 2 25 2" xfId="22809" xr:uid="{00000000-0005-0000-0000-0000F3460000}"/>
    <cellStyle name="Input Cell 4 2 2 25 2 2" xfId="22810" xr:uid="{00000000-0005-0000-0000-0000F4460000}"/>
    <cellStyle name="Input Cell 4 2 2 25 2 3" xfId="22811" xr:uid="{00000000-0005-0000-0000-0000F5460000}"/>
    <cellStyle name="Input Cell 4 2 2 25 2 4" xfId="22812" xr:uid="{00000000-0005-0000-0000-0000F6460000}"/>
    <cellStyle name="Input Cell 4 2 2 25 3" xfId="22813" xr:uid="{00000000-0005-0000-0000-0000F7460000}"/>
    <cellStyle name="Input Cell 4 2 2 25 4" xfId="22814" xr:uid="{00000000-0005-0000-0000-0000F8460000}"/>
    <cellStyle name="Input Cell 4 2 2 25 5" xfId="22815" xr:uid="{00000000-0005-0000-0000-0000F9460000}"/>
    <cellStyle name="Input Cell 4 2 2 26" xfId="2628" xr:uid="{00000000-0005-0000-0000-0000FA460000}"/>
    <cellStyle name="Input Cell 4 2 2 26 2" xfId="22816" xr:uid="{00000000-0005-0000-0000-0000FB460000}"/>
    <cellStyle name="Input Cell 4 2 2 26 2 2" xfId="22817" xr:uid="{00000000-0005-0000-0000-0000FC460000}"/>
    <cellStyle name="Input Cell 4 2 2 26 2 3" xfId="22818" xr:uid="{00000000-0005-0000-0000-0000FD460000}"/>
    <cellStyle name="Input Cell 4 2 2 26 2 4" xfId="22819" xr:uid="{00000000-0005-0000-0000-0000FE460000}"/>
    <cellStyle name="Input Cell 4 2 2 26 3" xfId="22820" xr:uid="{00000000-0005-0000-0000-0000FF460000}"/>
    <cellStyle name="Input Cell 4 2 2 26 4" xfId="22821" xr:uid="{00000000-0005-0000-0000-000000470000}"/>
    <cellStyle name="Input Cell 4 2 2 26 5" xfId="22822" xr:uid="{00000000-0005-0000-0000-000001470000}"/>
    <cellStyle name="Input Cell 4 2 2 27" xfId="2629" xr:uid="{00000000-0005-0000-0000-000002470000}"/>
    <cellStyle name="Input Cell 4 2 2 27 2" xfId="22823" xr:uid="{00000000-0005-0000-0000-000003470000}"/>
    <cellStyle name="Input Cell 4 2 2 27 2 2" xfId="22824" xr:uid="{00000000-0005-0000-0000-000004470000}"/>
    <cellStyle name="Input Cell 4 2 2 27 2 3" xfId="22825" xr:uid="{00000000-0005-0000-0000-000005470000}"/>
    <cellStyle name="Input Cell 4 2 2 27 2 4" xfId="22826" xr:uid="{00000000-0005-0000-0000-000006470000}"/>
    <cellStyle name="Input Cell 4 2 2 27 3" xfId="22827" xr:uid="{00000000-0005-0000-0000-000007470000}"/>
    <cellStyle name="Input Cell 4 2 2 27 4" xfId="22828" xr:uid="{00000000-0005-0000-0000-000008470000}"/>
    <cellStyle name="Input Cell 4 2 2 27 5" xfId="22829" xr:uid="{00000000-0005-0000-0000-000009470000}"/>
    <cellStyle name="Input Cell 4 2 2 28" xfId="2630" xr:uid="{00000000-0005-0000-0000-00000A470000}"/>
    <cellStyle name="Input Cell 4 2 2 28 2" xfId="22830" xr:uid="{00000000-0005-0000-0000-00000B470000}"/>
    <cellStyle name="Input Cell 4 2 2 28 2 2" xfId="22831" xr:uid="{00000000-0005-0000-0000-00000C470000}"/>
    <cellStyle name="Input Cell 4 2 2 28 2 3" xfId="22832" xr:uid="{00000000-0005-0000-0000-00000D470000}"/>
    <cellStyle name="Input Cell 4 2 2 28 2 4" xfId="22833" xr:uid="{00000000-0005-0000-0000-00000E470000}"/>
    <cellStyle name="Input Cell 4 2 2 28 3" xfId="22834" xr:uid="{00000000-0005-0000-0000-00000F470000}"/>
    <cellStyle name="Input Cell 4 2 2 28 4" xfId="22835" xr:uid="{00000000-0005-0000-0000-000010470000}"/>
    <cellStyle name="Input Cell 4 2 2 28 5" xfId="22836" xr:uid="{00000000-0005-0000-0000-000011470000}"/>
    <cellStyle name="Input Cell 4 2 2 29" xfId="2631" xr:uid="{00000000-0005-0000-0000-000012470000}"/>
    <cellStyle name="Input Cell 4 2 2 29 2" xfId="22837" xr:uid="{00000000-0005-0000-0000-000013470000}"/>
    <cellStyle name="Input Cell 4 2 2 29 2 2" xfId="22838" xr:uid="{00000000-0005-0000-0000-000014470000}"/>
    <cellStyle name="Input Cell 4 2 2 29 2 3" xfId="22839" xr:uid="{00000000-0005-0000-0000-000015470000}"/>
    <cellStyle name="Input Cell 4 2 2 29 2 4" xfId="22840" xr:uid="{00000000-0005-0000-0000-000016470000}"/>
    <cellStyle name="Input Cell 4 2 2 29 3" xfId="22841" xr:uid="{00000000-0005-0000-0000-000017470000}"/>
    <cellStyle name="Input Cell 4 2 2 29 4" xfId="22842" xr:uid="{00000000-0005-0000-0000-000018470000}"/>
    <cellStyle name="Input Cell 4 2 2 29 5" xfId="22843" xr:uid="{00000000-0005-0000-0000-000019470000}"/>
    <cellStyle name="Input Cell 4 2 2 3" xfId="2632" xr:uid="{00000000-0005-0000-0000-00001A470000}"/>
    <cellStyle name="Input Cell 4 2 2 3 2" xfId="22844" xr:uid="{00000000-0005-0000-0000-00001B470000}"/>
    <cellStyle name="Input Cell 4 2 2 3 2 2" xfId="22845" xr:uid="{00000000-0005-0000-0000-00001C470000}"/>
    <cellStyle name="Input Cell 4 2 2 3 2 3" xfId="22846" xr:uid="{00000000-0005-0000-0000-00001D470000}"/>
    <cellStyle name="Input Cell 4 2 2 3 2 4" xfId="22847" xr:uid="{00000000-0005-0000-0000-00001E470000}"/>
    <cellStyle name="Input Cell 4 2 2 3 3" xfId="22848" xr:uid="{00000000-0005-0000-0000-00001F470000}"/>
    <cellStyle name="Input Cell 4 2 2 3 4" xfId="22849" xr:uid="{00000000-0005-0000-0000-000020470000}"/>
    <cellStyle name="Input Cell 4 2 2 3 5" xfId="22850" xr:uid="{00000000-0005-0000-0000-000021470000}"/>
    <cellStyle name="Input Cell 4 2 2 30" xfId="2633" xr:uid="{00000000-0005-0000-0000-000022470000}"/>
    <cellStyle name="Input Cell 4 2 2 30 2" xfId="22851" xr:uid="{00000000-0005-0000-0000-000023470000}"/>
    <cellStyle name="Input Cell 4 2 2 30 2 2" xfId="22852" xr:uid="{00000000-0005-0000-0000-000024470000}"/>
    <cellStyle name="Input Cell 4 2 2 30 2 3" xfId="22853" xr:uid="{00000000-0005-0000-0000-000025470000}"/>
    <cellStyle name="Input Cell 4 2 2 30 2 4" xfId="22854" xr:uid="{00000000-0005-0000-0000-000026470000}"/>
    <cellStyle name="Input Cell 4 2 2 30 3" xfId="22855" xr:uid="{00000000-0005-0000-0000-000027470000}"/>
    <cellStyle name="Input Cell 4 2 2 30 4" xfId="22856" xr:uid="{00000000-0005-0000-0000-000028470000}"/>
    <cellStyle name="Input Cell 4 2 2 30 5" xfId="22857" xr:uid="{00000000-0005-0000-0000-000029470000}"/>
    <cellStyle name="Input Cell 4 2 2 31" xfId="2634" xr:uid="{00000000-0005-0000-0000-00002A470000}"/>
    <cellStyle name="Input Cell 4 2 2 31 2" xfId="22858" xr:uid="{00000000-0005-0000-0000-00002B470000}"/>
    <cellStyle name="Input Cell 4 2 2 31 2 2" xfId="22859" xr:uid="{00000000-0005-0000-0000-00002C470000}"/>
    <cellStyle name="Input Cell 4 2 2 31 2 3" xfId="22860" xr:uid="{00000000-0005-0000-0000-00002D470000}"/>
    <cellStyle name="Input Cell 4 2 2 31 2 4" xfId="22861" xr:uid="{00000000-0005-0000-0000-00002E470000}"/>
    <cellStyle name="Input Cell 4 2 2 31 3" xfId="22862" xr:uid="{00000000-0005-0000-0000-00002F470000}"/>
    <cellStyle name="Input Cell 4 2 2 31 4" xfId="22863" xr:uid="{00000000-0005-0000-0000-000030470000}"/>
    <cellStyle name="Input Cell 4 2 2 31 5" xfId="22864" xr:uid="{00000000-0005-0000-0000-000031470000}"/>
    <cellStyle name="Input Cell 4 2 2 32" xfId="2635" xr:uid="{00000000-0005-0000-0000-000032470000}"/>
    <cellStyle name="Input Cell 4 2 2 32 2" xfId="22865" xr:uid="{00000000-0005-0000-0000-000033470000}"/>
    <cellStyle name="Input Cell 4 2 2 32 2 2" xfId="22866" xr:uid="{00000000-0005-0000-0000-000034470000}"/>
    <cellStyle name="Input Cell 4 2 2 32 2 3" xfId="22867" xr:uid="{00000000-0005-0000-0000-000035470000}"/>
    <cellStyle name="Input Cell 4 2 2 32 2 4" xfId="22868" xr:uid="{00000000-0005-0000-0000-000036470000}"/>
    <cellStyle name="Input Cell 4 2 2 32 3" xfId="22869" xr:uid="{00000000-0005-0000-0000-000037470000}"/>
    <cellStyle name="Input Cell 4 2 2 32 4" xfId="22870" xr:uid="{00000000-0005-0000-0000-000038470000}"/>
    <cellStyle name="Input Cell 4 2 2 32 5" xfId="22871" xr:uid="{00000000-0005-0000-0000-000039470000}"/>
    <cellStyle name="Input Cell 4 2 2 33" xfId="2636" xr:uid="{00000000-0005-0000-0000-00003A470000}"/>
    <cellStyle name="Input Cell 4 2 2 33 2" xfId="22872" xr:uid="{00000000-0005-0000-0000-00003B470000}"/>
    <cellStyle name="Input Cell 4 2 2 33 2 2" xfId="22873" xr:uid="{00000000-0005-0000-0000-00003C470000}"/>
    <cellStyle name="Input Cell 4 2 2 33 2 3" xfId="22874" xr:uid="{00000000-0005-0000-0000-00003D470000}"/>
    <cellStyle name="Input Cell 4 2 2 33 2 4" xfId="22875" xr:uid="{00000000-0005-0000-0000-00003E470000}"/>
    <cellStyle name="Input Cell 4 2 2 33 3" xfId="22876" xr:uid="{00000000-0005-0000-0000-00003F470000}"/>
    <cellStyle name="Input Cell 4 2 2 33 4" xfId="22877" xr:uid="{00000000-0005-0000-0000-000040470000}"/>
    <cellStyle name="Input Cell 4 2 2 33 5" xfId="22878" xr:uid="{00000000-0005-0000-0000-000041470000}"/>
    <cellStyle name="Input Cell 4 2 2 34" xfId="2637" xr:uid="{00000000-0005-0000-0000-000042470000}"/>
    <cellStyle name="Input Cell 4 2 2 34 2" xfId="22879" xr:uid="{00000000-0005-0000-0000-000043470000}"/>
    <cellStyle name="Input Cell 4 2 2 34 2 2" xfId="22880" xr:uid="{00000000-0005-0000-0000-000044470000}"/>
    <cellStyle name="Input Cell 4 2 2 34 2 3" xfId="22881" xr:uid="{00000000-0005-0000-0000-000045470000}"/>
    <cellStyle name="Input Cell 4 2 2 34 2 4" xfId="22882" xr:uid="{00000000-0005-0000-0000-000046470000}"/>
    <cellStyle name="Input Cell 4 2 2 34 3" xfId="22883" xr:uid="{00000000-0005-0000-0000-000047470000}"/>
    <cellStyle name="Input Cell 4 2 2 34 4" xfId="22884" xr:uid="{00000000-0005-0000-0000-000048470000}"/>
    <cellStyle name="Input Cell 4 2 2 34 5" xfId="22885" xr:uid="{00000000-0005-0000-0000-000049470000}"/>
    <cellStyle name="Input Cell 4 2 2 35" xfId="2638" xr:uid="{00000000-0005-0000-0000-00004A470000}"/>
    <cellStyle name="Input Cell 4 2 2 35 2" xfId="22886" xr:uid="{00000000-0005-0000-0000-00004B470000}"/>
    <cellStyle name="Input Cell 4 2 2 35 2 2" xfId="22887" xr:uid="{00000000-0005-0000-0000-00004C470000}"/>
    <cellStyle name="Input Cell 4 2 2 35 2 3" xfId="22888" xr:uid="{00000000-0005-0000-0000-00004D470000}"/>
    <cellStyle name="Input Cell 4 2 2 35 2 4" xfId="22889" xr:uid="{00000000-0005-0000-0000-00004E470000}"/>
    <cellStyle name="Input Cell 4 2 2 35 3" xfId="22890" xr:uid="{00000000-0005-0000-0000-00004F470000}"/>
    <cellStyle name="Input Cell 4 2 2 35 4" xfId="22891" xr:uid="{00000000-0005-0000-0000-000050470000}"/>
    <cellStyle name="Input Cell 4 2 2 35 5" xfId="22892" xr:uid="{00000000-0005-0000-0000-000051470000}"/>
    <cellStyle name="Input Cell 4 2 2 36" xfId="2639" xr:uid="{00000000-0005-0000-0000-000052470000}"/>
    <cellStyle name="Input Cell 4 2 2 36 2" xfId="22893" xr:uid="{00000000-0005-0000-0000-000053470000}"/>
    <cellStyle name="Input Cell 4 2 2 36 2 2" xfId="22894" xr:uid="{00000000-0005-0000-0000-000054470000}"/>
    <cellStyle name="Input Cell 4 2 2 36 2 3" xfId="22895" xr:uid="{00000000-0005-0000-0000-000055470000}"/>
    <cellStyle name="Input Cell 4 2 2 36 2 4" xfId="22896" xr:uid="{00000000-0005-0000-0000-000056470000}"/>
    <cellStyle name="Input Cell 4 2 2 36 3" xfId="22897" xr:uid="{00000000-0005-0000-0000-000057470000}"/>
    <cellStyle name="Input Cell 4 2 2 36 4" xfId="22898" xr:uid="{00000000-0005-0000-0000-000058470000}"/>
    <cellStyle name="Input Cell 4 2 2 36 5" xfId="22899" xr:uid="{00000000-0005-0000-0000-000059470000}"/>
    <cellStyle name="Input Cell 4 2 2 37" xfId="2640" xr:uid="{00000000-0005-0000-0000-00005A470000}"/>
    <cellStyle name="Input Cell 4 2 2 37 2" xfId="22900" xr:uid="{00000000-0005-0000-0000-00005B470000}"/>
    <cellStyle name="Input Cell 4 2 2 37 2 2" xfId="22901" xr:uid="{00000000-0005-0000-0000-00005C470000}"/>
    <cellStyle name="Input Cell 4 2 2 37 2 3" xfId="22902" xr:uid="{00000000-0005-0000-0000-00005D470000}"/>
    <cellStyle name="Input Cell 4 2 2 37 2 4" xfId="22903" xr:uid="{00000000-0005-0000-0000-00005E470000}"/>
    <cellStyle name="Input Cell 4 2 2 37 3" xfId="22904" xr:uid="{00000000-0005-0000-0000-00005F470000}"/>
    <cellStyle name="Input Cell 4 2 2 37 4" xfId="22905" xr:uid="{00000000-0005-0000-0000-000060470000}"/>
    <cellStyle name="Input Cell 4 2 2 37 5" xfId="22906" xr:uid="{00000000-0005-0000-0000-000061470000}"/>
    <cellStyle name="Input Cell 4 2 2 38" xfId="2641" xr:uid="{00000000-0005-0000-0000-000062470000}"/>
    <cellStyle name="Input Cell 4 2 2 38 2" xfId="22907" xr:uid="{00000000-0005-0000-0000-000063470000}"/>
    <cellStyle name="Input Cell 4 2 2 38 2 2" xfId="22908" xr:uid="{00000000-0005-0000-0000-000064470000}"/>
    <cellStyle name="Input Cell 4 2 2 38 2 3" xfId="22909" xr:uid="{00000000-0005-0000-0000-000065470000}"/>
    <cellStyle name="Input Cell 4 2 2 38 2 4" xfId="22910" xr:uid="{00000000-0005-0000-0000-000066470000}"/>
    <cellStyle name="Input Cell 4 2 2 38 3" xfId="22911" xr:uid="{00000000-0005-0000-0000-000067470000}"/>
    <cellStyle name="Input Cell 4 2 2 38 4" xfId="22912" xr:uid="{00000000-0005-0000-0000-000068470000}"/>
    <cellStyle name="Input Cell 4 2 2 38 5" xfId="22913" xr:uid="{00000000-0005-0000-0000-000069470000}"/>
    <cellStyle name="Input Cell 4 2 2 39" xfId="2642" xr:uid="{00000000-0005-0000-0000-00006A470000}"/>
    <cellStyle name="Input Cell 4 2 2 39 2" xfId="22914" xr:uid="{00000000-0005-0000-0000-00006B470000}"/>
    <cellStyle name="Input Cell 4 2 2 39 2 2" xfId="22915" xr:uid="{00000000-0005-0000-0000-00006C470000}"/>
    <cellStyle name="Input Cell 4 2 2 39 2 3" xfId="22916" xr:uid="{00000000-0005-0000-0000-00006D470000}"/>
    <cellStyle name="Input Cell 4 2 2 39 2 4" xfId="22917" xr:uid="{00000000-0005-0000-0000-00006E470000}"/>
    <cellStyle name="Input Cell 4 2 2 39 3" xfId="22918" xr:uid="{00000000-0005-0000-0000-00006F470000}"/>
    <cellStyle name="Input Cell 4 2 2 39 4" xfId="22919" xr:uid="{00000000-0005-0000-0000-000070470000}"/>
    <cellStyle name="Input Cell 4 2 2 39 5" xfId="22920" xr:uid="{00000000-0005-0000-0000-000071470000}"/>
    <cellStyle name="Input Cell 4 2 2 4" xfId="2643" xr:uid="{00000000-0005-0000-0000-000072470000}"/>
    <cellStyle name="Input Cell 4 2 2 4 2" xfId="22921" xr:uid="{00000000-0005-0000-0000-000073470000}"/>
    <cellStyle name="Input Cell 4 2 2 4 2 2" xfId="22922" xr:uid="{00000000-0005-0000-0000-000074470000}"/>
    <cellStyle name="Input Cell 4 2 2 4 2 3" xfId="22923" xr:uid="{00000000-0005-0000-0000-000075470000}"/>
    <cellStyle name="Input Cell 4 2 2 4 2 4" xfId="22924" xr:uid="{00000000-0005-0000-0000-000076470000}"/>
    <cellStyle name="Input Cell 4 2 2 4 3" xfId="22925" xr:uid="{00000000-0005-0000-0000-000077470000}"/>
    <cellStyle name="Input Cell 4 2 2 4 4" xfId="22926" xr:uid="{00000000-0005-0000-0000-000078470000}"/>
    <cellStyle name="Input Cell 4 2 2 4 5" xfId="22927" xr:uid="{00000000-0005-0000-0000-000079470000}"/>
    <cellStyle name="Input Cell 4 2 2 40" xfId="2644" xr:uid="{00000000-0005-0000-0000-00007A470000}"/>
    <cellStyle name="Input Cell 4 2 2 40 2" xfId="22928" xr:uid="{00000000-0005-0000-0000-00007B470000}"/>
    <cellStyle name="Input Cell 4 2 2 40 2 2" xfId="22929" xr:uid="{00000000-0005-0000-0000-00007C470000}"/>
    <cellStyle name="Input Cell 4 2 2 40 2 3" xfId="22930" xr:uid="{00000000-0005-0000-0000-00007D470000}"/>
    <cellStyle name="Input Cell 4 2 2 40 2 4" xfId="22931" xr:uid="{00000000-0005-0000-0000-00007E470000}"/>
    <cellStyle name="Input Cell 4 2 2 40 3" xfId="22932" xr:uid="{00000000-0005-0000-0000-00007F470000}"/>
    <cellStyle name="Input Cell 4 2 2 40 4" xfId="22933" xr:uid="{00000000-0005-0000-0000-000080470000}"/>
    <cellStyle name="Input Cell 4 2 2 40 5" xfId="22934" xr:uid="{00000000-0005-0000-0000-000081470000}"/>
    <cellStyle name="Input Cell 4 2 2 41" xfId="2645" xr:uid="{00000000-0005-0000-0000-000082470000}"/>
    <cellStyle name="Input Cell 4 2 2 41 2" xfId="22935" xr:uid="{00000000-0005-0000-0000-000083470000}"/>
    <cellStyle name="Input Cell 4 2 2 41 2 2" xfId="22936" xr:uid="{00000000-0005-0000-0000-000084470000}"/>
    <cellStyle name="Input Cell 4 2 2 41 2 3" xfId="22937" xr:uid="{00000000-0005-0000-0000-000085470000}"/>
    <cellStyle name="Input Cell 4 2 2 41 2 4" xfId="22938" xr:uid="{00000000-0005-0000-0000-000086470000}"/>
    <cellStyle name="Input Cell 4 2 2 41 3" xfId="22939" xr:uid="{00000000-0005-0000-0000-000087470000}"/>
    <cellStyle name="Input Cell 4 2 2 41 4" xfId="22940" xr:uid="{00000000-0005-0000-0000-000088470000}"/>
    <cellStyle name="Input Cell 4 2 2 41 5" xfId="22941" xr:uid="{00000000-0005-0000-0000-000089470000}"/>
    <cellStyle name="Input Cell 4 2 2 42" xfId="2646" xr:uid="{00000000-0005-0000-0000-00008A470000}"/>
    <cellStyle name="Input Cell 4 2 2 42 2" xfId="22942" xr:uid="{00000000-0005-0000-0000-00008B470000}"/>
    <cellStyle name="Input Cell 4 2 2 42 2 2" xfId="22943" xr:uid="{00000000-0005-0000-0000-00008C470000}"/>
    <cellStyle name="Input Cell 4 2 2 42 2 3" xfId="22944" xr:uid="{00000000-0005-0000-0000-00008D470000}"/>
    <cellStyle name="Input Cell 4 2 2 42 2 4" xfId="22945" xr:uid="{00000000-0005-0000-0000-00008E470000}"/>
    <cellStyle name="Input Cell 4 2 2 42 3" xfId="22946" xr:uid="{00000000-0005-0000-0000-00008F470000}"/>
    <cellStyle name="Input Cell 4 2 2 42 4" xfId="22947" xr:uid="{00000000-0005-0000-0000-000090470000}"/>
    <cellStyle name="Input Cell 4 2 2 42 5" xfId="22948" xr:uid="{00000000-0005-0000-0000-000091470000}"/>
    <cellStyle name="Input Cell 4 2 2 43" xfId="2647" xr:uid="{00000000-0005-0000-0000-000092470000}"/>
    <cellStyle name="Input Cell 4 2 2 43 2" xfId="22949" xr:uid="{00000000-0005-0000-0000-000093470000}"/>
    <cellStyle name="Input Cell 4 2 2 43 2 2" xfId="22950" xr:uid="{00000000-0005-0000-0000-000094470000}"/>
    <cellStyle name="Input Cell 4 2 2 43 2 3" xfId="22951" xr:uid="{00000000-0005-0000-0000-000095470000}"/>
    <cellStyle name="Input Cell 4 2 2 43 2 4" xfId="22952" xr:uid="{00000000-0005-0000-0000-000096470000}"/>
    <cellStyle name="Input Cell 4 2 2 43 3" xfId="22953" xr:uid="{00000000-0005-0000-0000-000097470000}"/>
    <cellStyle name="Input Cell 4 2 2 43 4" xfId="22954" xr:uid="{00000000-0005-0000-0000-000098470000}"/>
    <cellStyle name="Input Cell 4 2 2 43 5" xfId="22955" xr:uid="{00000000-0005-0000-0000-000099470000}"/>
    <cellStyle name="Input Cell 4 2 2 44" xfId="2648" xr:uid="{00000000-0005-0000-0000-00009A470000}"/>
    <cellStyle name="Input Cell 4 2 2 44 2" xfId="22956" xr:uid="{00000000-0005-0000-0000-00009B470000}"/>
    <cellStyle name="Input Cell 4 2 2 44 2 2" xfId="22957" xr:uid="{00000000-0005-0000-0000-00009C470000}"/>
    <cellStyle name="Input Cell 4 2 2 44 2 3" xfId="22958" xr:uid="{00000000-0005-0000-0000-00009D470000}"/>
    <cellStyle name="Input Cell 4 2 2 44 2 4" xfId="22959" xr:uid="{00000000-0005-0000-0000-00009E470000}"/>
    <cellStyle name="Input Cell 4 2 2 44 3" xfId="22960" xr:uid="{00000000-0005-0000-0000-00009F470000}"/>
    <cellStyle name="Input Cell 4 2 2 44 4" xfId="22961" xr:uid="{00000000-0005-0000-0000-0000A0470000}"/>
    <cellStyle name="Input Cell 4 2 2 44 5" xfId="22962" xr:uid="{00000000-0005-0000-0000-0000A1470000}"/>
    <cellStyle name="Input Cell 4 2 2 45" xfId="22963" xr:uid="{00000000-0005-0000-0000-0000A2470000}"/>
    <cellStyle name="Input Cell 4 2 2 45 2" xfId="22964" xr:uid="{00000000-0005-0000-0000-0000A3470000}"/>
    <cellStyle name="Input Cell 4 2 2 45 3" xfId="22965" xr:uid="{00000000-0005-0000-0000-0000A4470000}"/>
    <cellStyle name="Input Cell 4 2 2 45 4" xfId="22966" xr:uid="{00000000-0005-0000-0000-0000A5470000}"/>
    <cellStyle name="Input Cell 4 2 2 46" xfId="22967" xr:uid="{00000000-0005-0000-0000-0000A6470000}"/>
    <cellStyle name="Input Cell 4 2 2 46 2" xfId="22968" xr:uid="{00000000-0005-0000-0000-0000A7470000}"/>
    <cellStyle name="Input Cell 4 2 2 46 3" xfId="22969" xr:uid="{00000000-0005-0000-0000-0000A8470000}"/>
    <cellStyle name="Input Cell 4 2 2 46 4" xfId="22970" xr:uid="{00000000-0005-0000-0000-0000A9470000}"/>
    <cellStyle name="Input Cell 4 2 2 47" xfId="22971" xr:uid="{00000000-0005-0000-0000-0000AA470000}"/>
    <cellStyle name="Input Cell 4 2 2 48" xfId="22972" xr:uid="{00000000-0005-0000-0000-0000AB470000}"/>
    <cellStyle name="Input Cell 4 2 2 5" xfId="2649" xr:uid="{00000000-0005-0000-0000-0000AC470000}"/>
    <cellStyle name="Input Cell 4 2 2 5 2" xfId="22973" xr:uid="{00000000-0005-0000-0000-0000AD470000}"/>
    <cellStyle name="Input Cell 4 2 2 5 2 2" xfId="22974" xr:uid="{00000000-0005-0000-0000-0000AE470000}"/>
    <cellStyle name="Input Cell 4 2 2 5 2 3" xfId="22975" xr:uid="{00000000-0005-0000-0000-0000AF470000}"/>
    <cellStyle name="Input Cell 4 2 2 5 2 4" xfId="22976" xr:uid="{00000000-0005-0000-0000-0000B0470000}"/>
    <cellStyle name="Input Cell 4 2 2 5 3" xfId="22977" xr:uid="{00000000-0005-0000-0000-0000B1470000}"/>
    <cellStyle name="Input Cell 4 2 2 5 4" xfId="22978" xr:uid="{00000000-0005-0000-0000-0000B2470000}"/>
    <cellStyle name="Input Cell 4 2 2 5 5" xfId="22979" xr:uid="{00000000-0005-0000-0000-0000B3470000}"/>
    <cellStyle name="Input Cell 4 2 2 6" xfId="2650" xr:uid="{00000000-0005-0000-0000-0000B4470000}"/>
    <cellStyle name="Input Cell 4 2 2 6 2" xfId="22980" xr:uid="{00000000-0005-0000-0000-0000B5470000}"/>
    <cellStyle name="Input Cell 4 2 2 6 2 2" xfId="22981" xr:uid="{00000000-0005-0000-0000-0000B6470000}"/>
    <cellStyle name="Input Cell 4 2 2 6 2 3" xfId="22982" xr:uid="{00000000-0005-0000-0000-0000B7470000}"/>
    <cellStyle name="Input Cell 4 2 2 6 2 4" xfId="22983" xr:uid="{00000000-0005-0000-0000-0000B8470000}"/>
    <cellStyle name="Input Cell 4 2 2 6 3" xfId="22984" xr:uid="{00000000-0005-0000-0000-0000B9470000}"/>
    <cellStyle name="Input Cell 4 2 2 6 4" xfId="22985" xr:uid="{00000000-0005-0000-0000-0000BA470000}"/>
    <cellStyle name="Input Cell 4 2 2 6 5" xfId="22986" xr:uid="{00000000-0005-0000-0000-0000BB470000}"/>
    <cellStyle name="Input Cell 4 2 2 7" xfId="2651" xr:uid="{00000000-0005-0000-0000-0000BC470000}"/>
    <cellStyle name="Input Cell 4 2 2 7 2" xfId="22987" xr:uid="{00000000-0005-0000-0000-0000BD470000}"/>
    <cellStyle name="Input Cell 4 2 2 7 2 2" xfId="22988" xr:uid="{00000000-0005-0000-0000-0000BE470000}"/>
    <cellStyle name="Input Cell 4 2 2 7 2 3" xfId="22989" xr:uid="{00000000-0005-0000-0000-0000BF470000}"/>
    <cellStyle name="Input Cell 4 2 2 7 2 4" xfId="22990" xr:uid="{00000000-0005-0000-0000-0000C0470000}"/>
    <cellStyle name="Input Cell 4 2 2 7 3" xfId="22991" xr:uid="{00000000-0005-0000-0000-0000C1470000}"/>
    <cellStyle name="Input Cell 4 2 2 7 4" xfId="22992" xr:uid="{00000000-0005-0000-0000-0000C2470000}"/>
    <cellStyle name="Input Cell 4 2 2 7 5" xfId="22993" xr:uid="{00000000-0005-0000-0000-0000C3470000}"/>
    <cellStyle name="Input Cell 4 2 2 8" xfId="2652" xr:uid="{00000000-0005-0000-0000-0000C4470000}"/>
    <cellStyle name="Input Cell 4 2 2 8 2" xfId="22994" xr:uid="{00000000-0005-0000-0000-0000C5470000}"/>
    <cellStyle name="Input Cell 4 2 2 8 2 2" xfId="22995" xr:uid="{00000000-0005-0000-0000-0000C6470000}"/>
    <cellStyle name="Input Cell 4 2 2 8 2 3" xfId="22996" xr:uid="{00000000-0005-0000-0000-0000C7470000}"/>
    <cellStyle name="Input Cell 4 2 2 8 2 4" xfId="22997" xr:uid="{00000000-0005-0000-0000-0000C8470000}"/>
    <cellStyle name="Input Cell 4 2 2 8 3" xfId="22998" xr:uid="{00000000-0005-0000-0000-0000C9470000}"/>
    <cellStyle name="Input Cell 4 2 2 8 4" xfId="22999" xr:uid="{00000000-0005-0000-0000-0000CA470000}"/>
    <cellStyle name="Input Cell 4 2 2 8 5" xfId="23000" xr:uid="{00000000-0005-0000-0000-0000CB470000}"/>
    <cellStyle name="Input Cell 4 2 2 9" xfId="2653" xr:uid="{00000000-0005-0000-0000-0000CC470000}"/>
    <cellStyle name="Input Cell 4 2 2 9 2" xfId="23001" xr:uid="{00000000-0005-0000-0000-0000CD470000}"/>
    <cellStyle name="Input Cell 4 2 2 9 2 2" xfId="23002" xr:uid="{00000000-0005-0000-0000-0000CE470000}"/>
    <cellStyle name="Input Cell 4 2 2 9 2 3" xfId="23003" xr:uid="{00000000-0005-0000-0000-0000CF470000}"/>
    <cellStyle name="Input Cell 4 2 2 9 2 4" xfId="23004" xr:uid="{00000000-0005-0000-0000-0000D0470000}"/>
    <cellStyle name="Input Cell 4 2 2 9 3" xfId="23005" xr:uid="{00000000-0005-0000-0000-0000D1470000}"/>
    <cellStyle name="Input Cell 4 2 2 9 4" xfId="23006" xr:uid="{00000000-0005-0000-0000-0000D2470000}"/>
    <cellStyle name="Input Cell 4 2 2 9 5" xfId="23007" xr:uid="{00000000-0005-0000-0000-0000D3470000}"/>
    <cellStyle name="Input Cell 4 2 20" xfId="2654" xr:uid="{00000000-0005-0000-0000-0000D4470000}"/>
    <cellStyle name="Input Cell 4 2 20 2" xfId="23008" xr:uid="{00000000-0005-0000-0000-0000D5470000}"/>
    <cellStyle name="Input Cell 4 2 20 2 2" xfId="23009" xr:uid="{00000000-0005-0000-0000-0000D6470000}"/>
    <cellStyle name="Input Cell 4 2 20 2 3" xfId="23010" xr:uid="{00000000-0005-0000-0000-0000D7470000}"/>
    <cellStyle name="Input Cell 4 2 20 2 4" xfId="23011" xr:uid="{00000000-0005-0000-0000-0000D8470000}"/>
    <cellStyle name="Input Cell 4 2 20 3" xfId="23012" xr:uid="{00000000-0005-0000-0000-0000D9470000}"/>
    <cellStyle name="Input Cell 4 2 20 4" xfId="23013" xr:uid="{00000000-0005-0000-0000-0000DA470000}"/>
    <cellStyle name="Input Cell 4 2 20 5" xfId="23014" xr:uid="{00000000-0005-0000-0000-0000DB470000}"/>
    <cellStyle name="Input Cell 4 2 21" xfId="2655" xr:uid="{00000000-0005-0000-0000-0000DC470000}"/>
    <cellStyle name="Input Cell 4 2 21 2" xfId="23015" xr:uid="{00000000-0005-0000-0000-0000DD470000}"/>
    <cellStyle name="Input Cell 4 2 21 2 2" xfId="23016" xr:uid="{00000000-0005-0000-0000-0000DE470000}"/>
    <cellStyle name="Input Cell 4 2 21 2 3" xfId="23017" xr:uid="{00000000-0005-0000-0000-0000DF470000}"/>
    <cellStyle name="Input Cell 4 2 21 2 4" xfId="23018" xr:uid="{00000000-0005-0000-0000-0000E0470000}"/>
    <cellStyle name="Input Cell 4 2 21 3" xfId="23019" xr:uid="{00000000-0005-0000-0000-0000E1470000}"/>
    <cellStyle name="Input Cell 4 2 21 4" xfId="23020" xr:uid="{00000000-0005-0000-0000-0000E2470000}"/>
    <cellStyle name="Input Cell 4 2 21 5" xfId="23021" xr:uid="{00000000-0005-0000-0000-0000E3470000}"/>
    <cellStyle name="Input Cell 4 2 22" xfId="2656" xr:uid="{00000000-0005-0000-0000-0000E4470000}"/>
    <cellStyle name="Input Cell 4 2 22 2" xfId="23022" xr:uid="{00000000-0005-0000-0000-0000E5470000}"/>
    <cellStyle name="Input Cell 4 2 22 2 2" xfId="23023" xr:uid="{00000000-0005-0000-0000-0000E6470000}"/>
    <cellStyle name="Input Cell 4 2 22 2 3" xfId="23024" xr:uid="{00000000-0005-0000-0000-0000E7470000}"/>
    <cellStyle name="Input Cell 4 2 22 2 4" xfId="23025" xr:uid="{00000000-0005-0000-0000-0000E8470000}"/>
    <cellStyle name="Input Cell 4 2 22 3" xfId="23026" xr:uid="{00000000-0005-0000-0000-0000E9470000}"/>
    <cellStyle name="Input Cell 4 2 22 4" xfId="23027" xr:uid="{00000000-0005-0000-0000-0000EA470000}"/>
    <cellStyle name="Input Cell 4 2 22 5" xfId="23028" xr:uid="{00000000-0005-0000-0000-0000EB470000}"/>
    <cellStyle name="Input Cell 4 2 23" xfId="2657" xr:uid="{00000000-0005-0000-0000-0000EC470000}"/>
    <cellStyle name="Input Cell 4 2 23 2" xfId="23029" xr:uid="{00000000-0005-0000-0000-0000ED470000}"/>
    <cellStyle name="Input Cell 4 2 23 2 2" xfId="23030" xr:uid="{00000000-0005-0000-0000-0000EE470000}"/>
    <cellStyle name="Input Cell 4 2 23 2 3" xfId="23031" xr:uid="{00000000-0005-0000-0000-0000EF470000}"/>
    <cellStyle name="Input Cell 4 2 23 2 4" xfId="23032" xr:uid="{00000000-0005-0000-0000-0000F0470000}"/>
    <cellStyle name="Input Cell 4 2 23 3" xfId="23033" xr:uid="{00000000-0005-0000-0000-0000F1470000}"/>
    <cellStyle name="Input Cell 4 2 23 4" xfId="23034" xr:uid="{00000000-0005-0000-0000-0000F2470000}"/>
    <cellStyle name="Input Cell 4 2 23 5" xfId="23035" xr:uid="{00000000-0005-0000-0000-0000F3470000}"/>
    <cellStyle name="Input Cell 4 2 24" xfId="2658" xr:uid="{00000000-0005-0000-0000-0000F4470000}"/>
    <cellStyle name="Input Cell 4 2 24 2" xfId="23036" xr:uid="{00000000-0005-0000-0000-0000F5470000}"/>
    <cellStyle name="Input Cell 4 2 24 2 2" xfId="23037" xr:uid="{00000000-0005-0000-0000-0000F6470000}"/>
    <cellStyle name="Input Cell 4 2 24 2 3" xfId="23038" xr:uid="{00000000-0005-0000-0000-0000F7470000}"/>
    <cellStyle name="Input Cell 4 2 24 2 4" xfId="23039" xr:uid="{00000000-0005-0000-0000-0000F8470000}"/>
    <cellStyle name="Input Cell 4 2 24 3" xfId="23040" xr:uid="{00000000-0005-0000-0000-0000F9470000}"/>
    <cellStyle name="Input Cell 4 2 24 4" xfId="23041" xr:uid="{00000000-0005-0000-0000-0000FA470000}"/>
    <cellStyle name="Input Cell 4 2 24 5" xfId="23042" xr:uid="{00000000-0005-0000-0000-0000FB470000}"/>
    <cellStyle name="Input Cell 4 2 25" xfId="2659" xr:uid="{00000000-0005-0000-0000-0000FC470000}"/>
    <cellStyle name="Input Cell 4 2 25 2" xfId="23043" xr:uid="{00000000-0005-0000-0000-0000FD470000}"/>
    <cellStyle name="Input Cell 4 2 25 2 2" xfId="23044" xr:uid="{00000000-0005-0000-0000-0000FE470000}"/>
    <cellStyle name="Input Cell 4 2 25 2 3" xfId="23045" xr:uid="{00000000-0005-0000-0000-0000FF470000}"/>
    <cellStyle name="Input Cell 4 2 25 2 4" xfId="23046" xr:uid="{00000000-0005-0000-0000-000000480000}"/>
    <cellStyle name="Input Cell 4 2 25 3" xfId="23047" xr:uid="{00000000-0005-0000-0000-000001480000}"/>
    <cellStyle name="Input Cell 4 2 25 4" xfId="23048" xr:uid="{00000000-0005-0000-0000-000002480000}"/>
    <cellStyle name="Input Cell 4 2 25 5" xfId="23049" xr:uid="{00000000-0005-0000-0000-000003480000}"/>
    <cellStyle name="Input Cell 4 2 26" xfId="2660" xr:uid="{00000000-0005-0000-0000-000004480000}"/>
    <cellStyle name="Input Cell 4 2 26 2" xfId="23050" xr:uid="{00000000-0005-0000-0000-000005480000}"/>
    <cellStyle name="Input Cell 4 2 26 2 2" xfId="23051" xr:uid="{00000000-0005-0000-0000-000006480000}"/>
    <cellStyle name="Input Cell 4 2 26 2 3" xfId="23052" xr:uid="{00000000-0005-0000-0000-000007480000}"/>
    <cellStyle name="Input Cell 4 2 26 2 4" xfId="23053" xr:uid="{00000000-0005-0000-0000-000008480000}"/>
    <cellStyle name="Input Cell 4 2 26 3" xfId="23054" xr:uid="{00000000-0005-0000-0000-000009480000}"/>
    <cellStyle name="Input Cell 4 2 26 4" xfId="23055" xr:uid="{00000000-0005-0000-0000-00000A480000}"/>
    <cellStyle name="Input Cell 4 2 26 5" xfId="23056" xr:uid="{00000000-0005-0000-0000-00000B480000}"/>
    <cellStyle name="Input Cell 4 2 27" xfId="2661" xr:uid="{00000000-0005-0000-0000-00000C480000}"/>
    <cellStyle name="Input Cell 4 2 27 2" xfId="23057" xr:uid="{00000000-0005-0000-0000-00000D480000}"/>
    <cellStyle name="Input Cell 4 2 27 2 2" xfId="23058" xr:uid="{00000000-0005-0000-0000-00000E480000}"/>
    <cellStyle name="Input Cell 4 2 27 2 3" xfId="23059" xr:uid="{00000000-0005-0000-0000-00000F480000}"/>
    <cellStyle name="Input Cell 4 2 27 2 4" xfId="23060" xr:uid="{00000000-0005-0000-0000-000010480000}"/>
    <cellStyle name="Input Cell 4 2 27 3" xfId="23061" xr:uid="{00000000-0005-0000-0000-000011480000}"/>
    <cellStyle name="Input Cell 4 2 27 4" xfId="23062" xr:uid="{00000000-0005-0000-0000-000012480000}"/>
    <cellStyle name="Input Cell 4 2 27 5" xfId="23063" xr:uid="{00000000-0005-0000-0000-000013480000}"/>
    <cellStyle name="Input Cell 4 2 28" xfId="2662" xr:uid="{00000000-0005-0000-0000-000014480000}"/>
    <cellStyle name="Input Cell 4 2 28 2" xfId="23064" xr:uid="{00000000-0005-0000-0000-000015480000}"/>
    <cellStyle name="Input Cell 4 2 28 2 2" xfId="23065" xr:uid="{00000000-0005-0000-0000-000016480000}"/>
    <cellStyle name="Input Cell 4 2 28 2 3" xfId="23066" xr:uid="{00000000-0005-0000-0000-000017480000}"/>
    <cellStyle name="Input Cell 4 2 28 2 4" xfId="23067" xr:uid="{00000000-0005-0000-0000-000018480000}"/>
    <cellStyle name="Input Cell 4 2 28 3" xfId="23068" xr:uid="{00000000-0005-0000-0000-000019480000}"/>
    <cellStyle name="Input Cell 4 2 28 4" xfId="23069" xr:uid="{00000000-0005-0000-0000-00001A480000}"/>
    <cellStyle name="Input Cell 4 2 28 5" xfId="23070" xr:uid="{00000000-0005-0000-0000-00001B480000}"/>
    <cellStyle name="Input Cell 4 2 29" xfId="2663" xr:uid="{00000000-0005-0000-0000-00001C480000}"/>
    <cellStyle name="Input Cell 4 2 29 2" xfId="23071" xr:uid="{00000000-0005-0000-0000-00001D480000}"/>
    <cellStyle name="Input Cell 4 2 29 2 2" xfId="23072" xr:uid="{00000000-0005-0000-0000-00001E480000}"/>
    <cellStyle name="Input Cell 4 2 29 2 3" xfId="23073" xr:uid="{00000000-0005-0000-0000-00001F480000}"/>
    <cellStyle name="Input Cell 4 2 29 2 4" xfId="23074" xr:uid="{00000000-0005-0000-0000-000020480000}"/>
    <cellStyle name="Input Cell 4 2 29 3" xfId="23075" xr:uid="{00000000-0005-0000-0000-000021480000}"/>
    <cellStyle name="Input Cell 4 2 29 4" xfId="23076" xr:uid="{00000000-0005-0000-0000-000022480000}"/>
    <cellStyle name="Input Cell 4 2 29 5" xfId="23077" xr:uid="{00000000-0005-0000-0000-000023480000}"/>
    <cellStyle name="Input Cell 4 2 3" xfId="2664" xr:uid="{00000000-0005-0000-0000-000024480000}"/>
    <cellStyle name="Input Cell 4 2 3 2" xfId="23078" xr:uid="{00000000-0005-0000-0000-000025480000}"/>
    <cellStyle name="Input Cell 4 2 3 2 2" xfId="23079" xr:uid="{00000000-0005-0000-0000-000026480000}"/>
    <cellStyle name="Input Cell 4 2 3 2 3" xfId="23080" xr:uid="{00000000-0005-0000-0000-000027480000}"/>
    <cellStyle name="Input Cell 4 2 3 2 4" xfId="23081" xr:uid="{00000000-0005-0000-0000-000028480000}"/>
    <cellStyle name="Input Cell 4 2 3 3" xfId="23082" xr:uid="{00000000-0005-0000-0000-000029480000}"/>
    <cellStyle name="Input Cell 4 2 3 4" xfId="23083" xr:uid="{00000000-0005-0000-0000-00002A480000}"/>
    <cellStyle name="Input Cell 4 2 3 5" xfId="23084" xr:uid="{00000000-0005-0000-0000-00002B480000}"/>
    <cellStyle name="Input Cell 4 2 30" xfId="2665" xr:uid="{00000000-0005-0000-0000-00002C480000}"/>
    <cellStyle name="Input Cell 4 2 30 2" xfId="23085" xr:uid="{00000000-0005-0000-0000-00002D480000}"/>
    <cellStyle name="Input Cell 4 2 30 2 2" xfId="23086" xr:uid="{00000000-0005-0000-0000-00002E480000}"/>
    <cellStyle name="Input Cell 4 2 30 2 3" xfId="23087" xr:uid="{00000000-0005-0000-0000-00002F480000}"/>
    <cellStyle name="Input Cell 4 2 30 2 4" xfId="23088" xr:uid="{00000000-0005-0000-0000-000030480000}"/>
    <cellStyle name="Input Cell 4 2 30 3" xfId="23089" xr:uid="{00000000-0005-0000-0000-000031480000}"/>
    <cellStyle name="Input Cell 4 2 30 4" xfId="23090" xr:uid="{00000000-0005-0000-0000-000032480000}"/>
    <cellStyle name="Input Cell 4 2 30 5" xfId="23091" xr:uid="{00000000-0005-0000-0000-000033480000}"/>
    <cellStyle name="Input Cell 4 2 31" xfId="2666" xr:uid="{00000000-0005-0000-0000-000034480000}"/>
    <cellStyle name="Input Cell 4 2 31 2" xfId="23092" xr:uid="{00000000-0005-0000-0000-000035480000}"/>
    <cellStyle name="Input Cell 4 2 31 2 2" xfId="23093" xr:uid="{00000000-0005-0000-0000-000036480000}"/>
    <cellStyle name="Input Cell 4 2 31 2 3" xfId="23094" xr:uid="{00000000-0005-0000-0000-000037480000}"/>
    <cellStyle name="Input Cell 4 2 31 2 4" xfId="23095" xr:uid="{00000000-0005-0000-0000-000038480000}"/>
    <cellStyle name="Input Cell 4 2 31 3" xfId="23096" xr:uid="{00000000-0005-0000-0000-000039480000}"/>
    <cellStyle name="Input Cell 4 2 31 4" xfId="23097" xr:uid="{00000000-0005-0000-0000-00003A480000}"/>
    <cellStyle name="Input Cell 4 2 31 5" xfId="23098" xr:uid="{00000000-0005-0000-0000-00003B480000}"/>
    <cellStyle name="Input Cell 4 2 32" xfId="2667" xr:uid="{00000000-0005-0000-0000-00003C480000}"/>
    <cellStyle name="Input Cell 4 2 32 2" xfId="23099" xr:uid="{00000000-0005-0000-0000-00003D480000}"/>
    <cellStyle name="Input Cell 4 2 32 2 2" xfId="23100" xr:uid="{00000000-0005-0000-0000-00003E480000}"/>
    <cellStyle name="Input Cell 4 2 32 2 3" xfId="23101" xr:uid="{00000000-0005-0000-0000-00003F480000}"/>
    <cellStyle name="Input Cell 4 2 32 2 4" xfId="23102" xr:uid="{00000000-0005-0000-0000-000040480000}"/>
    <cellStyle name="Input Cell 4 2 32 3" xfId="23103" xr:uid="{00000000-0005-0000-0000-000041480000}"/>
    <cellStyle name="Input Cell 4 2 32 4" xfId="23104" xr:uid="{00000000-0005-0000-0000-000042480000}"/>
    <cellStyle name="Input Cell 4 2 32 5" xfId="23105" xr:uid="{00000000-0005-0000-0000-000043480000}"/>
    <cellStyle name="Input Cell 4 2 33" xfId="2668" xr:uid="{00000000-0005-0000-0000-000044480000}"/>
    <cellStyle name="Input Cell 4 2 33 2" xfId="23106" xr:uid="{00000000-0005-0000-0000-000045480000}"/>
    <cellStyle name="Input Cell 4 2 33 2 2" xfId="23107" xr:uid="{00000000-0005-0000-0000-000046480000}"/>
    <cellStyle name="Input Cell 4 2 33 2 3" xfId="23108" xr:uid="{00000000-0005-0000-0000-000047480000}"/>
    <cellStyle name="Input Cell 4 2 33 2 4" xfId="23109" xr:uid="{00000000-0005-0000-0000-000048480000}"/>
    <cellStyle name="Input Cell 4 2 33 3" xfId="23110" xr:uid="{00000000-0005-0000-0000-000049480000}"/>
    <cellStyle name="Input Cell 4 2 33 4" xfId="23111" xr:uid="{00000000-0005-0000-0000-00004A480000}"/>
    <cellStyle name="Input Cell 4 2 33 5" xfId="23112" xr:uid="{00000000-0005-0000-0000-00004B480000}"/>
    <cellStyle name="Input Cell 4 2 34" xfId="2669" xr:uid="{00000000-0005-0000-0000-00004C480000}"/>
    <cellStyle name="Input Cell 4 2 34 2" xfId="23113" xr:uid="{00000000-0005-0000-0000-00004D480000}"/>
    <cellStyle name="Input Cell 4 2 34 2 2" xfId="23114" xr:uid="{00000000-0005-0000-0000-00004E480000}"/>
    <cellStyle name="Input Cell 4 2 34 2 3" xfId="23115" xr:uid="{00000000-0005-0000-0000-00004F480000}"/>
    <cellStyle name="Input Cell 4 2 34 2 4" xfId="23116" xr:uid="{00000000-0005-0000-0000-000050480000}"/>
    <cellStyle name="Input Cell 4 2 34 3" xfId="23117" xr:uid="{00000000-0005-0000-0000-000051480000}"/>
    <cellStyle name="Input Cell 4 2 34 4" xfId="23118" xr:uid="{00000000-0005-0000-0000-000052480000}"/>
    <cellStyle name="Input Cell 4 2 34 5" xfId="23119" xr:uid="{00000000-0005-0000-0000-000053480000}"/>
    <cellStyle name="Input Cell 4 2 35" xfId="2670" xr:uid="{00000000-0005-0000-0000-000054480000}"/>
    <cellStyle name="Input Cell 4 2 35 2" xfId="23120" xr:uid="{00000000-0005-0000-0000-000055480000}"/>
    <cellStyle name="Input Cell 4 2 35 2 2" xfId="23121" xr:uid="{00000000-0005-0000-0000-000056480000}"/>
    <cellStyle name="Input Cell 4 2 35 2 3" xfId="23122" xr:uid="{00000000-0005-0000-0000-000057480000}"/>
    <cellStyle name="Input Cell 4 2 35 2 4" xfId="23123" xr:uid="{00000000-0005-0000-0000-000058480000}"/>
    <cellStyle name="Input Cell 4 2 35 3" xfId="23124" xr:uid="{00000000-0005-0000-0000-000059480000}"/>
    <cellStyle name="Input Cell 4 2 35 4" xfId="23125" xr:uid="{00000000-0005-0000-0000-00005A480000}"/>
    <cellStyle name="Input Cell 4 2 35 5" xfId="23126" xr:uid="{00000000-0005-0000-0000-00005B480000}"/>
    <cellStyle name="Input Cell 4 2 36" xfId="2671" xr:uid="{00000000-0005-0000-0000-00005C480000}"/>
    <cellStyle name="Input Cell 4 2 36 2" xfId="23127" xr:uid="{00000000-0005-0000-0000-00005D480000}"/>
    <cellStyle name="Input Cell 4 2 36 2 2" xfId="23128" xr:uid="{00000000-0005-0000-0000-00005E480000}"/>
    <cellStyle name="Input Cell 4 2 36 2 3" xfId="23129" xr:uid="{00000000-0005-0000-0000-00005F480000}"/>
    <cellStyle name="Input Cell 4 2 36 2 4" xfId="23130" xr:uid="{00000000-0005-0000-0000-000060480000}"/>
    <cellStyle name="Input Cell 4 2 36 3" xfId="23131" xr:uid="{00000000-0005-0000-0000-000061480000}"/>
    <cellStyle name="Input Cell 4 2 36 4" xfId="23132" xr:uid="{00000000-0005-0000-0000-000062480000}"/>
    <cellStyle name="Input Cell 4 2 36 5" xfId="23133" xr:uid="{00000000-0005-0000-0000-000063480000}"/>
    <cellStyle name="Input Cell 4 2 37" xfId="2672" xr:uid="{00000000-0005-0000-0000-000064480000}"/>
    <cellStyle name="Input Cell 4 2 37 2" xfId="23134" xr:uid="{00000000-0005-0000-0000-000065480000}"/>
    <cellStyle name="Input Cell 4 2 37 2 2" xfId="23135" xr:uid="{00000000-0005-0000-0000-000066480000}"/>
    <cellStyle name="Input Cell 4 2 37 2 3" xfId="23136" xr:uid="{00000000-0005-0000-0000-000067480000}"/>
    <cellStyle name="Input Cell 4 2 37 2 4" xfId="23137" xr:uid="{00000000-0005-0000-0000-000068480000}"/>
    <cellStyle name="Input Cell 4 2 37 3" xfId="23138" xr:uid="{00000000-0005-0000-0000-000069480000}"/>
    <cellStyle name="Input Cell 4 2 37 4" xfId="23139" xr:uid="{00000000-0005-0000-0000-00006A480000}"/>
    <cellStyle name="Input Cell 4 2 37 5" xfId="23140" xr:uid="{00000000-0005-0000-0000-00006B480000}"/>
    <cellStyle name="Input Cell 4 2 38" xfId="2673" xr:uid="{00000000-0005-0000-0000-00006C480000}"/>
    <cellStyle name="Input Cell 4 2 38 2" xfId="23141" xr:uid="{00000000-0005-0000-0000-00006D480000}"/>
    <cellStyle name="Input Cell 4 2 38 2 2" xfId="23142" xr:uid="{00000000-0005-0000-0000-00006E480000}"/>
    <cellStyle name="Input Cell 4 2 38 2 3" xfId="23143" xr:uid="{00000000-0005-0000-0000-00006F480000}"/>
    <cellStyle name="Input Cell 4 2 38 2 4" xfId="23144" xr:uid="{00000000-0005-0000-0000-000070480000}"/>
    <cellStyle name="Input Cell 4 2 38 3" xfId="23145" xr:uid="{00000000-0005-0000-0000-000071480000}"/>
    <cellStyle name="Input Cell 4 2 38 4" xfId="23146" xr:uid="{00000000-0005-0000-0000-000072480000}"/>
    <cellStyle name="Input Cell 4 2 38 5" xfId="23147" xr:uid="{00000000-0005-0000-0000-000073480000}"/>
    <cellStyle name="Input Cell 4 2 39" xfId="2674" xr:uid="{00000000-0005-0000-0000-000074480000}"/>
    <cellStyle name="Input Cell 4 2 39 2" xfId="23148" xr:uid="{00000000-0005-0000-0000-000075480000}"/>
    <cellStyle name="Input Cell 4 2 39 2 2" xfId="23149" xr:uid="{00000000-0005-0000-0000-000076480000}"/>
    <cellStyle name="Input Cell 4 2 39 2 3" xfId="23150" xr:uid="{00000000-0005-0000-0000-000077480000}"/>
    <cellStyle name="Input Cell 4 2 39 2 4" xfId="23151" xr:uid="{00000000-0005-0000-0000-000078480000}"/>
    <cellStyle name="Input Cell 4 2 39 3" xfId="23152" xr:uid="{00000000-0005-0000-0000-000079480000}"/>
    <cellStyle name="Input Cell 4 2 39 4" xfId="23153" xr:uid="{00000000-0005-0000-0000-00007A480000}"/>
    <cellStyle name="Input Cell 4 2 39 5" xfId="23154" xr:uid="{00000000-0005-0000-0000-00007B480000}"/>
    <cellStyle name="Input Cell 4 2 4" xfId="2675" xr:uid="{00000000-0005-0000-0000-00007C480000}"/>
    <cellStyle name="Input Cell 4 2 4 2" xfId="23155" xr:uid="{00000000-0005-0000-0000-00007D480000}"/>
    <cellStyle name="Input Cell 4 2 4 2 2" xfId="23156" xr:uid="{00000000-0005-0000-0000-00007E480000}"/>
    <cellStyle name="Input Cell 4 2 4 2 3" xfId="23157" xr:uid="{00000000-0005-0000-0000-00007F480000}"/>
    <cellStyle name="Input Cell 4 2 4 2 4" xfId="23158" xr:uid="{00000000-0005-0000-0000-000080480000}"/>
    <cellStyle name="Input Cell 4 2 4 3" xfId="23159" xr:uid="{00000000-0005-0000-0000-000081480000}"/>
    <cellStyle name="Input Cell 4 2 4 4" xfId="23160" xr:uid="{00000000-0005-0000-0000-000082480000}"/>
    <cellStyle name="Input Cell 4 2 4 5" xfId="23161" xr:uid="{00000000-0005-0000-0000-000083480000}"/>
    <cellStyle name="Input Cell 4 2 40" xfId="2676" xr:uid="{00000000-0005-0000-0000-000084480000}"/>
    <cellStyle name="Input Cell 4 2 40 2" xfId="23162" xr:uid="{00000000-0005-0000-0000-000085480000}"/>
    <cellStyle name="Input Cell 4 2 40 2 2" xfId="23163" xr:uid="{00000000-0005-0000-0000-000086480000}"/>
    <cellStyle name="Input Cell 4 2 40 2 3" xfId="23164" xr:uid="{00000000-0005-0000-0000-000087480000}"/>
    <cellStyle name="Input Cell 4 2 40 2 4" xfId="23165" xr:uid="{00000000-0005-0000-0000-000088480000}"/>
    <cellStyle name="Input Cell 4 2 40 3" xfId="23166" xr:uid="{00000000-0005-0000-0000-000089480000}"/>
    <cellStyle name="Input Cell 4 2 40 4" xfId="23167" xr:uid="{00000000-0005-0000-0000-00008A480000}"/>
    <cellStyle name="Input Cell 4 2 40 5" xfId="23168" xr:uid="{00000000-0005-0000-0000-00008B480000}"/>
    <cellStyle name="Input Cell 4 2 41" xfId="2677" xr:uid="{00000000-0005-0000-0000-00008C480000}"/>
    <cellStyle name="Input Cell 4 2 41 2" xfId="23169" xr:uid="{00000000-0005-0000-0000-00008D480000}"/>
    <cellStyle name="Input Cell 4 2 41 2 2" xfId="23170" xr:uid="{00000000-0005-0000-0000-00008E480000}"/>
    <cellStyle name="Input Cell 4 2 41 2 3" xfId="23171" xr:uid="{00000000-0005-0000-0000-00008F480000}"/>
    <cellStyle name="Input Cell 4 2 41 2 4" xfId="23172" xr:uid="{00000000-0005-0000-0000-000090480000}"/>
    <cellStyle name="Input Cell 4 2 41 3" xfId="23173" xr:uid="{00000000-0005-0000-0000-000091480000}"/>
    <cellStyle name="Input Cell 4 2 41 4" xfId="23174" xr:uid="{00000000-0005-0000-0000-000092480000}"/>
    <cellStyle name="Input Cell 4 2 41 5" xfId="23175" xr:uid="{00000000-0005-0000-0000-000093480000}"/>
    <cellStyle name="Input Cell 4 2 42" xfId="2678" xr:uid="{00000000-0005-0000-0000-000094480000}"/>
    <cellStyle name="Input Cell 4 2 42 2" xfId="23176" xr:uid="{00000000-0005-0000-0000-000095480000}"/>
    <cellStyle name="Input Cell 4 2 42 2 2" xfId="23177" xr:uid="{00000000-0005-0000-0000-000096480000}"/>
    <cellStyle name="Input Cell 4 2 42 2 3" xfId="23178" xr:uid="{00000000-0005-0000-0000-000097480000}"/>
    <cellStyle name="Input Cell 4 2 42 2 4" xfId="23179" xr:uid="{00000000-0005-0000-0000-000098480000}"/>
    <cellStyle name="Input Cell 4 2 42 3" xfId="23180" xr:uid="{00000000-0005-0000-0000-000099480000}"/>
    <cellStyle name="Input Cell 4 2 42 4" xfId="23181" xr:uid="{00000000-0005-0000-0000-00009A480000}"/>
    <cellStyle name="Input Cell 4 2 42 5" xfId="23182" xr:uid="{00000000-0005-0000-0000-00009B480000}"/>
    <cellStyle name="Input Cell 4 2 43" xfId="2679" xr:uid="{00000000-0005-0000-0000-00009C480000}"/>
    <cellStyle name="Input Cell 4 2 43 2" xfId="23183" xr:uid="{00000000-0005-0000-0000-00009D480000}"/>
    <cellStyle name="Input Cell 4 2 43 2 2" xfId="23184" xr:uid="{00000000-0005-0000-0000-00009E480000}"/>
    <cellStyle name="Input Cell 4 2 43 2 3" xfId="23185" xr:uid="{00000000-0005-0000-0000-00009F480000}"/>
    <cellStyle name="Input Cell 4 2 43 2 4" xfId="23186" xr:uid="{00000000-0005-0000-0000-0000A0480000}"/>
    <cellStyle name="Input Cell 4 2 43 3" xfId="23187" xr:uid="{00000000-0005-0000-0000-0000A1480000}"/>
    <cellStyle name="Input Cell 4 2 43 4" xfId="23188" xr:uid="{00000000-0005-0000-0000-0000A2480000}"/>
    <cellStyle name="Input Cell 4 2 43 5" xfId="23189" xr:uid="{00000000-0005-0000-0000-0000A3480000}"/>
    <cellStyle name="Input Cell 4 2 44" xfId="2680" xr:uid="{00000000-0005-0000-0000-0000A4480000}"/>
    <cellStyle name="Input Cell 4 2 44 2" xfId="23190" xr:uid="{00000000-0005-0000-0000-0000A5480000}"/>
    <cellStyle name="Input Cell 4 2 44 2 2" xfId="23191" xr:uid="{00000000-0005-0000-0000-0000A6480000}"/>
    <cellStyle name="Input Cell 4 2 44 2 3" xfId="23192" xr:uid="{00000000-0005-0000-0000-0000A7480000}"/>
    <cellStyle name="Input Cell 4 2 44 2 4" xfId="23193" xr:uid="{00000000-0005-0000-0000-0000A8480000}"/>
    <cellStyle name="Input Cell 4 2 44 3" xfId="23194" xr:uid="{00000000-0005-0000-0000-0000A9480000}"/>
    <cellStyle name="Input Cell 4 2 44 4" xfId="23195" xr:uid="{00000000-0005-0000-0000-0000AA480000}"/>
    <cellStyle name="Input Cell 4 2 44 5" xfId="23196" xr:uid="{00000000-0005-0000-0000-0000AB480000}"/>
    <cellStyle name="Input Cell 4 2 45" xfId="2681" xr:uid="{00000000-0005-0000-0000-0000AC480000}"/>
    <cellStyle name="Input Cell 4 2 45 2" xfId="23197" xr:uid="{00000000-0005-0000-0000-0000AD480000}"/>
    <cellStyle name="Input Cell 4 2 45 2 2" xfId="23198" xr:uid="{00000000-0005-0000-0000-0000AE480000}"/>
    <cellStyle name="Input Cell 4 2 45 2 3" xfId="23199" xr:uid="{00000000-0005-0000-0000-0000AF480000}"/>
    <cellStyle name="Input Cell 4 2 45 2 4" xfId="23200" xr:uid="{00000000-0005-0000-0000-0000B0480000}"/>
    <cellStyle name="Input Cell 4 2 45 3" xfId="23201" xr:uid="{00000000-0005-0000-0000-0000B1480000}"/>
    <cellStyle name="Input Cell 4 2 45 4" xfId="23202" xr:uid="{00000000-0005-0000-0000-0000B2480000}"/>
    <cellStyle name="Input Cell 4 2 45 5" xfId="23203" xr:uid="{00000000-0005-0000-0000-0000B3480000}"/>
    <cellStyle name="Input Cell 4 2 46" xfId="23204" xr:uid="{00000000-0005-0000-0000-0000B4480000}"/>
    <cellStyle name="Input Cell 4 2 46 2" xfId="23205" xr:uid="{00000000-0005-0000-0000-0000B5480000}"/>
    <cellStyle name="Input Cell 4 2 46 3" xfId="23206" xr:uid="{00000000-0005-0000-0000-0000B6480000}"/>
    <cellStyle name="Input Cell 4 2 46 4" xfId="23207" xr:uid="{00000000-0005-0000-0000-0000B7480000}"/>
    <cellStyle name="Input Cell 4 2 47" xfId="23208" xr:uid="{00000000-0005-0000-0000-0000B8480000}"/>
    <cellStyle name="Input Cell 4 2 47 2" xfId="23209" xr:uid="{00000000-0005-0000-0000-0000B9480000}"/>
    <cellStyle name="Input Cell 4 2 47 3" xfId="23210" xr:uid="{00000000-0005-0000-0000-0000BA480000}"/>
    <cellStyle name="Input Cell 4 2 47 4" xfId="23211" xr:uid="{00000000-0005-0000-0000-0000BB480000}"/>
    <cellStyle name="Input Cell 4 2 48" xfId="23212" xr:uid="{00000000-0005-0000-0000-0000BC480000}"/>
    <cellStyle name="Input Cell 4 2 49" xfId="23213" xr:uid="{00000000-0005-0000-0000-0000BD480000}"/>
    <cellStyle name="Input Cell 4 2 5" xfId="2682" xr:uid="{00000000-0005-0000-0000-0000BE480000}"/>
    <cellStyle name="Input Cell 4 2 5 2" xfId="23214" xr:uid="{00000000-0005-0000-0000-0000BF480000}"/>
    <cellStyle name="Input Cell 4 2 5 2 2" xfId="23215" xr:uid="{00000000-0005-0000-0000-0000C0480000}"/>
    <cellStyle name="Input Cell 4 2 5 2 3" xfId="23216" xr:uid="{00000000-0005-0000-0000-0000C1480000}"/>
    <cellStyle name="Input Cell 4 2 5 2 4" xfId="23217" xr:uid="{00000000-0005-0000-0000-0000C2480000}"/>
    <cellStyle name="Input Cell 4 2 5 3" xfId="23218" xr:uid="{00000000-0005-0000-0000-0000C3480000}"/>
    <cellStyle name="Input Cell 4 2 5 4" xfId="23219" xr:uid="{00000000-0005-0000-0000-0000C4480000}"/>
    <cellStyle name="Input Cell 4 2 5 5" xfId="23220" xr:uid="{00000000-0005-0000-0000-0000C5480000}"/>
    <cellStyle name="Input Cell 4 2 6" xfId="2683" xr:uid="{00000000-0005-0000-0000-0000C6480000}"/>
    <cellStyle name="Input Cell 4 2 6 2" xfId="23221" xr:uid="{00000000-0005-0000-0000-0000C7480000}"/>
    <cellStyle name="Input Cell 4 2 6 2 2" xfId="23222" xr:uid="{00000000-0005-0000-0000-0000C8480000}"/>
    <cellStyle name="Input Cell 4 2 6 2 3" xfId="23223" xr:uid="{00000000-0005-0000-0000-0000C9480000}"/>
    <cellStyle name="Input Cell 4 2 6 2 4" xfId="23224" xr:uid="{00000000-0005-0000-0000-0000CA480000}"/>
    <cellStyle name="Input Cell 4 2 6 3" xfId="23225" xr:uid="{00000000-0005-0000-0000-0000CB480000}"/>
    <cellStyle name="Input Cell 4 2 6 4" xfId="23226" xr:uid="{00000000-0005-0000-0000-0000CC480000}"/>
    <cellStyle name="Input Cell 4 2 6 5" xfId="23227" xr:uid="{00000000-0005-0000-0000-0000CD480000}"/>
    <cellStyle name="Input Cell 4 2 7" xfId="2684" xr:uid="{00000000-0005-0000-0000-0000CE480000}"/>
    <cellStyle name="Input Cell 4 2 7 2" xfId="23228" xr:uid="{00000000-0005-0000-0000-0000CF480000}"/>
    <cellStyle name="Input Cell 4 2 7 2 2" xfId="23229" xr:uid="{00000000-0005-0000-0000-0000D0480000}"/>
    <cellStyle name="Input Cell 4 2 7 2 3" xfId="23230" xr:uid="{00000000-0005-0000-0000-0000D1480000}"/>
    <cellStyle name="Input Cell 4 2 7 2 4" xfId="23231" xr:uid="{00000000-0005-0000-0000-0000D2480000}"/>
    <cellStyle name="Input Cell 4 2 7 3" xfId="23232" xr:uid="{00000000-0005-0000-0000-0000D3480000}"/>
    <cellStyle name="Input Cell 4 2 7 4" xfId="23233" xr:uid="{00000000-0005-0000-0000-0000D4480000}"/>
    <cellStyle name="Input Cell 4 2 7 5" xfId="23234" xr:uid="{00000000-0005-0000-0000-0000D5480000}"/>
    <cellStyle name="Input Cell 4 2 8" xfId="2685" xr:uid="{00000000-0005-0000-0000-0000D6480000}"/>
    <cellStyle name="Input Cell 4 2 8 2" xfId="23235" xr:uid="{00000000-0005-0000-0000-0000D7480000}"/>
    <cellStyle name="Input Cell 4 2 8 2 2" xfId="23236" xr:uid="{00000000-0005-0000-0000-0000D8480000}"/>
    <cellStyle name="Input Cell 4 2 8 2 3" xfId="23237" xr:uid="{00000000-0005-0000-0000-0000D9480000}"/>
    <cellStyle name="Input Cell 4 2 8 2 4" xfId="23238" xr:uid="{00000000-0005-0000-0000-0000DA480000}"/>
    <cellStyle name="Input Cell 4 2 8 3" xfId="23239" xr:uid="{00000000-0005-0000-0000-0000DB480000}"/>
    <cellStyle name="Input Cell 4 2 8 4" xfId="23240" xr:uid="{00000000-0005-0000-0000-0000DC480000}"/>
    <cellStyle name="Input Cell 4 2 8 5" xfId="23241" xr:uid="{00000000-0005-0000-0000-0000DD480000}"/>
    <cellStyle name="Input Cell 4 2 9" xfId="2686" xr:uid="{00000000-0005-0000-0000-0000DE480000}"/>
    <cellStyle name="Input Cell 4 2 9 2" xfId="23242" xr:uid="{00000000-0005-0000-0000-0000DF480000}"/>
    <cellStyle name="Input Cell 4 2 9 2 2" xfId="23243" xr:uid="{00000000-0005-0000-0000-0000E0480000}"/>
    <cellStyle name="Input Cell 4 2 9 2 3" xfId="23244" xr:uid="{00000000-0005-0000-0000-0000E1480000}"/>
    <cellStyle name="Input Cell 4 2 9 2 4" xfId="23245" xr:uid="{00000000-0005-0000-0000-0000E2480000}"/>
    <cellStyle name="Input Cell 4 2 9 3" xfId="23246" xr:uid="{00000000-0005-0000-0000-0000E3480000}"/>
    <cellStyle name="Input Cell 4 2 9 4" xfId="23247" xr:uid="{00000000-0005-0000-0000-0000E4480000}"/>
    <cellStyle name="Input Cell 4 2 9 5" xfId="23248" xr:uid="{00000000-0005-0000-0000-0000E5480000}"/>
    <cellStyle name="Input Cell 4 3" xfId="2687" xr:uid="{00000000-0005-0000-0000-0000E6480000}"/>
    <cellStyle name="Input Cell 4 3 10" xfId="2688" xr:uid="{00000000-0005-0000-0000-0000E7480000}"/>
    <cellStyle name="Input Cell 4 3 10 2" xfId="23249" xr:uid="{00000000-0005-0000-0000-0000E8480000}"/>
    <cellStyle name="Input Cell 4 3 10 2 2" xfId="23250" xr:uid="{00000000-0005-0000-0000-0000E9480000}"/>
    <cellStyle name="Input Cell 4 3 10 2 3" xfId="23251" xr:uid="{00000000-0005-0000-0000-0000EA480000}"/>
    <cellStyle name="Input Cell 4 3 10 2 4" xfId="23252" xr:uid="{00000000-0005-0000-0000-0000EB480000}"/>
    <cellStyle name="Input Cell 4 3 10 3" xfId="23253" xr:uid="{00000000-0005-0000-0000-0000EC480000}"/>
    <cellStyle name="Input Cell 4 3 10 4" xfId="23254" xr:uid="{00000000-0005-0000-0000-0000ED480000}"/>
    <cellStyle name="Input Cell 4 3 10 5" xfId="23255" xr:uid="{00000000-0005-0000-0000-0000EE480000}"/>
    <cellStyle name="Input Cell 4 3 11" xfId="2689" xr:uid="{00000000-0005-0000-0000-0000EF480000}"/>
    <cellStyle name="Input Cell 4 3 11 2" xfId="23256" xr:uid="{00000000-0005-0000-0000-0000F0480000}"/>
    <cellStyle name="Input Cell 4 3 11 2 2" xfId="23257" xr:uid="{00000000-0005-0000-0000-0000F1480000}"/>
    <cellStyle name="Input Cell 4 3 11 2 3" xfId="23258" xr:uid="{00000000-0005-0000-0000-0000F2480000}"/>
    <cellStyle name="Input Cell 4 3 11 2 4" xfId="23259" xr:uid="{00000000-0005-0000-0000-0000F3480000}"/>
    <cellStyle name="Input Cell 4 3 11 3" xfId="23260" xr:uid="{00000000-0005-0000-0000-0000F4480000}"/>
    <cellStyle name="Input Cell 4 3 11 4" xfId="23261" xr:uid="{00000000-0005-0000-0000-0000F5480000}"/>
    <cellStyle name="Input Cell 4 3 11 5" xfId="23262" xr:uid="{00000000-0005-0000-0000-0000F6480000}"/>
    <cellStyle name="Input Cell 4 3 12" xfId="2690" xr:uid="{00000000-0005-0000-0000-0000F7480000}"/>
    <cellStyle name="Input Cell 4 3 12 2" xfId="23263" xr:uid="{00000000-0005-0000-0000-0000F8480000}"/>
    <cellStyle name="Input Cell 4 3 12 2 2" xfId="23264" xr:uid="{00000000-0005-0000-0000-0000F9480000}"/>
    <cellStyle name="Input Cell 4 3 12 2 3" xfId="23265" xr:uid="{00000000-0005-0000-0000-0000FA480000}"/>
    <cellStyle name="Input Cell 4 3 12 2 4" xfId="23266" xr:uid="{00000000-0005-0000-0000-0000FB480000}"/>
    <cellStyle name="Input Cell 4 3 12 3" xfId="23267" xr:uid="{00000000-0005-0000-0000-0000FC480000}"/>
    <cellStyle name="Input Cell 4 3 12 4" xfId="23268" xr:uid="{00000000-0005-0000-0000-0000FD480000}"/>
    <cellStyle name="Input Cell 4 3 12 5" xfId="23269" xr:uid="{00000000-0005-0000-0000-0000FE480000}"/>
    <cellStyle name="Input Cell 4 3 13" xfId="2691" xr:uid="{00000000-0005-0000-0000-0000FF480000}"/>
    <cellStyle name="Input Cell 4 3 13 2" xfId="23270" xr:uid="{00000000-0005-0000-0000-000000490000}"/>
    <cellStyle name="Input Cell 4 3 13 2 2" xfId="23271" xr:uid="{00000000-0005-0000-0000-000001490000}"/>
    <cellStyle name="Input Cell 4 3 13 2 3" xfId="23272" xr:uid="{00000000-0005-0000-0000-000002490000}"/>
    <cellStyle name="Input Cell 4 3 13 2 4" xfId="23273" xr:uid="{00000000-0005-0000-0000-000003490000}"/>
    <cellStyle name="Input Cell 4 3 13 3" xfId="23274" xr:uid="{00000000-0005-0000-0000-000004490000}"/>
    <cellStyle name="Input Cell 4 3 13 4" xfId="23275" xr:uid="{00000000-0005-0000-0000-000005490000}"/>
    <cellStyle name="Input Cell 4 3 13 5" xfId="23276" xr:uid="{00000000-0005-0000-0000-000006490000}"/>
    <cellStyle name="Input Cell 4 3 14" xfId="2692" xr:uid="{00000000-0005-0000-0000-000007490000}"/>
    <cellStyle name="Input Cell 4 3 14 2" xfId="23277" xr:uid="{00000000-0005-0000-0000-000008490000}"/>
    <cellStyle name="Input Cell 4 3 14 2 2" xfId="23278" xr:uid="{00000000-0005-0000-0000-000009490000}"/>
    <cellStyle name="Input Cell 4 3 14 2 3" xfId="23279" xr:uid="{00000000-0005-0000-0000-00000A490000}"/>
    <cellStyle name="Input Cell 4 3 14 2 4" xfId="23280" xr:uid="{00000000-0005-0000-0000-00000B490000}"/>
    <cellStyle name="Input Cell 4 3 14 3" xfId="23281" xr:uid="{00000000-0005-0000-0000-00000C490000}"/>
    <cellStyle name="Input Cell 4 3 14 4" xfId="23282" xr:uid="{00000000-0005-0000-0000-00000D490000}"/>
    <cellStyle name="Input Cell 4 3 14 5" xfId="23283" xr:uid="{00000000-0005-0000-0000-00000E490000}"/>
    <cellStyle name="Input Cell 4 3 15" xfId="2693" xr:uid="{00000000-0005-0000-0000-00000F490000}"/>
    <cellStyle name="Input Cell 4 3 15 2" xfId="23284" xr:uid="{00000000-0005-0000-0000-000010490000}"/>
    <cellStyle name="Input Cell 4 3 15 2 2" xfId="23285" xr:uid="{00000000-0005-0000-0000-000011490000}"/>
    <cellStyle name="Input Cell 4 3 15 2 3" xfId="23286" xr:uid="{00000000-0005-0000-0000-000012490000}"/>
    <cellStyle name="Input Cell 4 3 15 2 4" xfId="23287" xr:uid="{00000000-0005-0000-0000-000013490000}"/>
    <cellStyle name="Input Cell 4 3 15 3" xfId="23288" xr:uid="{00000000-0005-0000-0000-000014490000}"/>
    <cellStyle name="Input Cell 4 3 15 4" xfId="23289" xr:uid="{00000000-0005-0000-0000-000015490000}"/>
    <cellStyle name="Input Cell 4 3 15 5" xfId="23290" xr:uid="{00000000-0005-0000-0000-000016490000}"/>
    <cellStyle name="Input Cell 4 3 16" xfId="2694" xr:uid="{00000000-0005-0000-0000-000017490000}"/>
    <cellStyle name="Input Cell 4 3 16 2" xfId="23291" xr:uid="{00000000-0005-0000-0000-000018490000}"/>
    <cellStyle name="Input Cell 4 3 16 2 2" xfId="23292" xr:uid="{00000000-0005-0000-0000-000019490000}"/>
    <cellStyle name="Input Cell 4 3 16 2 3" xfId="23293" xr:uid="{00000000-0005-0000-0000-00001A490000}"/>
    <cellStyle name="Input Cell 4 3 16 2 4" xfId="23294" xr:uid="{00000000-0005-0000-0000-00001B490000}"/>
    <cellStyle name="Input Cell 4 3 16 3" xfId="23295" xr:uid="{00000000-0005-0000-0000-00001C490000}"/>
    <cellStyle name="Input Cell 4 3 16 4" xfId="23296" xr:uid="{00000000-0005-0000-0000-00001D490000}"/>
    <cellStyle name="Input Cell 4 3 16 5" xfId="23297" xr:uid="{00000000-0005-0000-0000-00001E490000}"/>
    <cellStyle name="Input Cell 4 3 17" xfId="2695" xr:uid="{00000000-0005-0000-0000-00001F490000}"/>
    <cellStyle name="Input Cell 4 3 17 2" xfId="23298" xr:uid="{00000000-0005-0000-0000-000020490000}"/>
    <cellStyle name="Input Cell 4 3 17 2 2" xfId="23299" xr:uid="{00000000-0005-0000-0000-000021490000}"/>
    <cellStyle name="Input Cell 4 3 17 2 3" xfId="23300" xr:uid="{00000000-0005-0000-0000-000022490000}"/>
    <cellStyle name="Input Cell 4 3 17 2 4" xfId="23301" xr:uid="{00000000-0005-0000-0000-000023490000}"/>
    <cellStyle name="Input Cell 4 3 17 3" xfId="23302" xr:uid="{00000000-0005-0000-0000-000024490000}"/>
    <cellStyle name="Input Cell 4 3 17 4" xfId="23303" xr:uid="{00000000-0005-0000-0000-000025490000}"/>
    <cellStyle name="Input Cell 4 3 17 5" xfId="23304" xr:uid="{00000000-0005-0000-0000-000026490000}"/>
    <cellStyle name="Input Cell 4 3 18" xfId="2696" xr:uid="{00000000-0005-0000-0000-000027490000}"/>
    <cellStyle name="Input Cell 4 3 18 2" xfId="23305" xr:uid="{00000000-0005-0000-0000-000028490000}"/>
    <cellStyle name="Input Cell 4 3 18 2 2" xfId="23306" xr:uid="{00000000-0005-0000-0000-000029490000}"/>
    <cellStyle name="Input Cell 4 3 18 2 3" xfId="23307" xr:uid="{00000000-0005-0000-0000-00002A490000}"/>
    <cellStyle name="Input Cell 4 3 18 2 4" xfId="23308" xr:uid="{00000000-0005-0000-0000-00002B490000}"/>
    <cellStyle name="Input Cell 4 3 18 3" xfId="23309" xr:uid="{00000000-0005-0000-0000-00002C490000}"/>
    <cellStyle name="Input Cell 4 3 18 4" xfId="23310" xr:uid="{00000000-0005-0000-0000-00002D490000}"/>
    <cellStyle name="Input Cell 4 3 18 5" xfId="23311" xr:uid="{00000000-0005-0000-0000-00002E490000}"/>
    <cellStyle name="Input Cell 4 3 19" xfId="2697" xr:uid="{00000000-0005-0000-0000-00002F490000}"/>
    <cellStyle name="Input Cell 4 3 19 2" xfId="23312" xr:uid="{00000000-0005-0000-0000-000030490000}"/>
    <cellStyle name="Input Cell 4 3 19 2 2" xfId="23313" xr:uid="{00000000-0005-0000-0000-000031490000}"/>
    <cellStyle name="Input Cell 4 3 19 2 3" xfId="23314" xr:uid="{00000000-0005-0000-0000-000032490000}"/>
    <cellStyle name="Input Cell 4 3 19 2 4" xfId="23315" xr:uid="{00000000-0005-0000-0000-000033490000}"/>
    <cellStyle name="Input Cell 4 3 19 3" xfId="23316" xr:uid="{00000000-0005-0000-0000-000034490000}"/>
    <cellStyle name="Input Cell 4 3 19 4" xfId="23317" xr:uid="{00000000-0005-0000-0000-000035490000}"/>
    <cellStyle name="Input Cell 4 3 19 5" xfId="23318" xr:uid="{00000000-0005-0000-0000-000036490000}"/>
    <cellStyle name="Input Cell 4 3 2" xfId="2698" xr:uid="{00000000-0005-0000-0000-000037490000}"/>
    <cellStyle name="Input Cell 4 3 2 10" xfId="2699" xr:uid="{00000000-0005-0000-0000-000038490000}"/>
    <cellStyle name="Input Cell 4 3 2 10 2" xfId="23319" xr:uid="{00000000-0005-0000-0000-000039490000}"/>
    <cellStyle name="Input Cell 4 3 2 10 2 2" xfId="23320" xr:uid="{00000000-0005-0000-0000-00003A490000}"/>
    <cellStyle name="Input Cell 4 3 2 10 2 3" xfId="23321" xr:uid="{00000000-0005-0000-0000-00003B490000}"/>
    <cellStyle name="Input Cell 4 3 2 10 2 4" xfId="23322" xr:uid="{00000000-0005-0000-0000-00003C490000}"/>
    <cellStyle name="Input Cell 4 3 2 10 3" xfId="23323" xr:uid="{00000000-0005-0000-0000-00003D490000}"/>
    <cellStyle name="Input Cell 4 3 2 10 4" xfId="23324" xr:uid="{00000000-0005-0000-0000-00003E490000}"/>
    <cellStyle name="Input Cell 4 3 2 10 5" xfId="23325" xr:uid="{00000000-0005-0000-0000-00003F490000}"/>
    <cellStyle name="Input Cell 4 3 2 11" xfId="2700" xr:uid="{00000000-0005-0000-0000-000040490000}"/>
    <cellStyle name="Input Cell 4 3 2 11 2" xfId="23326" xr:uid="{00000000-0005-0000-0000-000041490000}"/>
    <cellStyle name="Input Cell 4 3 2 11 2 2" xfId="23327" xr:uid="{00000000-0005-0000-0000-000042490000}"/>
    <cellStyle name="Input Cell 4 3 2 11 2 3" xfId="23328" xr:uid="{00000000-0005-0000-0000-000043490000}"/>
    <cellStyle name="Input Cell 4 3 2 11 2 4" xfId="23329" xr:uid="{00000000-0005-0000-0000-000044490000}"/>
    <cellStyle name="Input Cell 4 3 2 11 3" xfId="23330" xr:uid="{00000000-0005-0000-0000-000045490000}"/>
    <cellStyle name="Input Cell 4 3 2 11 4" xfId="23331" xr:uid="{00000000-0005-0000-0000-000046490000}"/>
    <cellStyle name="Input Cell 4 3 2 11 5" xfId="23332" xr:uid="{00000000-0005-0000-0000-000047490000}"/>
    <cellStyle name="Input Cell 4 3 2 12" xfId="2701" xr:uid="{00000000-0005-0000-0000-000048490000}"/>
    <cellStyle name="Input Cell 4 3 2 12 2" xfId="23333" xr:uid="{00000000-0005-0000-0000-000049490000}"/>
    <cellStyle name="Input Cell 4 3 2 12 2 2" xfId="23334" xr:uid="{00000000-0005-0000-0000-00004A490000}"/>
    <cellStyle name="Input Cell 4 3 2 12 2 3" xfId="23335" xr:uid="{00000000-0005-0000-0000-00004B490000}"/>
    <cellStyle name="Input Cell 4 3 2 12 2 4" xfId="23336" xr:uid="{00000000-0005-0000-0000-00004C490000}"/>
    <cellStyle name="Input Cell 4 3 2 12 3" xfId="23337" xr:uid="{00000000-0005-0000-0000-00004D490000}"/>
    <cellStyle name="Input Cell 4 3 2 12 4" xfId="23338" xr:uid="{00000000-0005-0000-0000-00004E490000}"/>
    <cellStyle name="Input Cell 4 3 2 12 5" xfId="23339" xr:uid="{00000000-0005-0000-0000-00004F490000}"/>
    <cellStyle name="Input Cell 4 3 2 13" xfId="2702" xr:uid="{00000000-0005-0000-0000-000050490000}"/>
    <cellStyle name="Input Cell 4 3 2 13 2" xfId="23340" xr:uid="{00000000-0005-0000-0000-000051490000}"/>
    <cellStyle name="Input Cell 4 3 2 13 2 2" xfId="23341" xr:uid="{00000000-0005-0000-0000-000052490000}"/>
    <cellStyle name="Input Cell 4 3 2 13 2 3" xfId="23342" xr:uid="{00000000-0005-0000-0000-000053490000}"/>
    <cellStyle name="Input Cell 4 3 2 13 2 4" xfId="23343" xr:uid="{00000000-0005-0000-0000-000054490000}"/>
    <cellStyle name="Input Cell 4 3 2 13 3" xfId="23344" xr:uid="{00000000-0005-0000-0000-000055490000}"/>
    <cellStyle name="Input Cell 4 3 2 13 4" xfId="23345" xr:uid="{00000000-0005-0000-0000-000056490000}"/>
    <cellStyle name="Input Cell 4 3 2 13 5" xfId="23346" xr:uid="{00000000-0005-0000-0000-000057490000}"/>
    <cellStyle name="Input Cell 4 3 2 14" xfId="2703" xr:uid="{00000000-0005-0000-0000-000058490000}"/>
    <cellStyle name="Input Cell 4 3 2 14 2" xfId="23347" xr:uid="{00000000-0005-0000-0000-000059490000}"/>
    <cellStyle name="Input Cell 4 3 2 14 2 2" xfId="23348" xr:uid="{00000000-0005-0000-0000-00005A490000}"/>
    <cellStyle name="Input Cell 4 3 2 14 2 3" xfId="23349" xr:uid="{00000000-0005-0000-0000-00005B490000}"/>
    <cellStyle name="Input Cell 4 3 2 14 2 4" xfId="23350" xr:uid="{00000000-0005-0000-0000-00005C490000}"/>
    <cellStyle name="Input Cell 4 3 2 14 3" xfId="23351" xr:uid="{00000000-0005-0000-0000-00005D490000}"/>
    <cellStyle name="Input Cell 4 3 2 14 4" xfId="23352" xr:uid="{00000000-0005-0000-0000-00005E490000}"/>
    <cellStyle name="Input Cell 4 3 2 14 5" xfId="23353" xr:uid="{00000000-0005-0000-0000-00005F490000}"/>
    <cellStyle name="Input Cell 4 3 2 15" xfId="2704" xr:uid="{00000000-0005-0000-0000-000060490000}"/>
    <cellStyle name="Input Cell 4 3 2 15 2" xfId="23354" xr:uid="{00000000-0005-0000-0000-000061490000}"/>
    <cellStyle name="Input Cell 4 3 2 15 2 2" xfId="23355" xr:uid="{00000000-0005-0000-0000-000062490000}"/>
    <cellStyle name="Input Cell 4 3 2 15 2 3" xfId="23356" xr:uid="{00000000-0005-0000-0000-000063490000}"/>
    <cellStyle name="Input Cell 4 3 2 15 2 4" xfId="23357" xr:uid="{00000000-0005-0000-0000-000064490000}"/>
    <cellStyle name="Input Cell 4 3 2 15 3" xfId="23358" xr:uid="{00000000-0005-0000-0000-000065490000}"/>
    <cellStyle name="Input Cell 4 3 2 15 4" xfId="23359" xr:uid="{00000000-0005-0000-0000-000066490000}"/>
    <cellStyle name="Input Cell 4 3 2 15 5" xfId="23360" xr:uid="{00000000-0005-0000-0000-000067490000}"/>
    <cellStyle name="Input Cell 4 3 2 16" xfId="2705" xr:uid="{00000000-0005-0000-0000-000068490000}"/>
    <cellStyle name="Input Cell 4 3 2 16 2" xfId="23361" xr:uid="{00000000-0005-0000-0000-000069490000}"/>
    <cellStyle name="Input Cell 4 3 2 16 2 2" xfId="23362" xr:uid="{00000000-0005-0000-0000-00006A490000}"/>
    <cellStyle name="Input Cell 4 3 2 16 2 3" xfId="23363" xr:uid="{00000000-0005-0000-0000-00006B490000}"/>
    <cellStyle name="Input Cell 4 3 2 16 2 4" xfId="23364" xr:uid="{00000000-0005-0000-0000-00006C490000}"/>
    <cellStyle name="Input Cell 4 3 2 16 3" xfId="23365" xr:uid="{00000000-0005-0000-0000-00006D490000}"/>
    <cellStyle name="Input Cell 4 3 2 16 4" xfId="23366" xr:uid="{00000000-0005-0000-0000-00006E490000}"/>
    <cellStyle name="Input Cell 4 3 2 16 5" xfId="23367" xr:uid="{00000000-0005-0000-0000-00006F490000}"/>
    <cellStyle name="Input Cell 4 3 2 17" xfId="2706" xr:uid="{00000000-0005-0000-0000-000070490000}"/>
    <cellStyle name="Input Cell 4 3 2 17 2" xfId="23368" xr:uid="{00000000-0005-0000-0000-000071490000}"/>
    <cellStyle name="Input Cell 4 3 2 17 2 2" xfId="23369" xr:uid="{00000000-0005-0000-0000-000072490000}"/>
    <cellStyle name="Input Cell 4 3 2 17 2 3" xfId="23370" xr:uid="{00000000-0005-0000-0000-000073490000}"/>
    <cellStyle name="Input Cell 4 3 2 17 2 4" xfId="23371" xr:uid="{00000000-0005-0000-0000-000074490000}"/>
    <cellStyle name="Input Cell 4 3 2 17 3" xfId="23372" xr:uid="{00000000-0005-0000-0000-000075490000}"/>
    <cellStyle name="Input Cell 4 3 2 17 4" xfId="23373" xr:uid="{00000000-0005-0000-0000-000076490000}"/>
    <cellStyle name="Input Cell 4 3 2 17 5" xfId="23374" xr:uid="{00000000-0005-0000-0000-000077490000}"/>
    <cellStyle name="Input Cell 4 3 2 18" xfId="2707" xr:uid="{00000000-0005-0000-0000-000078490000}"/>
    <cellStyle name="Input Cell 4 3 2 18 2" xfId="23375" xr:uid="{00000000-0005-0000-0000-000079490000}"/>
    <cellStyle name="Input Cell 4 3 2 18 2 2" xfId="23376" xr:uid="{00000000-0005-0000-0000-00007A490000}"/>
    <cellStyle name="Input Cell 4 3 2 18 2 3" xfId="23377" xr:uid="{00000000-0005-0000-0000-00007B490000}"/>
    <cellStyle name="Input Cell 4 3 2 18 2 4" xfId="23378" xr:uid="{00000000-0005-0000-0000-00007C490000}"/>
    <cellStyle name="Input Cell 4 3 2 18 3" xfId="23379" xr:uid="{00000000-0005-0000-0000-00007D490000}"/>
    <cellStyle name="Input Cell 4 3 2 18 4" xfId="23380" xr:uid="{00000000-0005-0000-0000-00007E490000}"/>
    <cellStyle name="Input Cell 4 3 2 18 5" xfId="23381" xr:uid="{00000000-0005-0000-0000-00007F490000}"/>
    <cellStyle name="Input Cell 4 3 2 19" xfId="2708" xr:uid="{00000000-0005-0000-0000-000080490000}"/>
    <cellStyle name="Input Cell 4 3 2 19 2" xfId="23382" xr:uid="{00000000-0005-0000-0000-000081490000}"/>
    <cellStyle name="Input Cell 4 3 2 19 2 2" xfId="23383" xr:uid="{00000000-0005-0000-0000-000082490000}"/>
    <cellStyle name="Input Cell 4 3 2 19 2 3" xfId="23384" xr:uid="{00000000-0005-0000-0000-000083490000}"/>
    <cellStyle name="Input Cell 4 3 2 19 2 4" xfId="23385" xr:uid="{00000000-0005-0000-0000-000084490000}"/>
    <cellStyle name="Input Cell 4 3 2 19 3" xfId="23386" xr:uid="{00000000-0005-0000-0000-000085490000}"/>
    <cellStyle name="Input Cell 4 3 2 19 4" xfId="23387" xr:uid="{00000000-0005-0000-0000-000086490000}"/>
    <cellStyle name="Input Cell 4 3 2 19 5" xfId="23388" xr:uid="{00000000-0005-0000-0000-000087490000}"/>
    <cellStyle name="Input Cell 4 3 2 2" xfId="2709" xr:uid="{00000000-0005-0000-0000-000088490000}"/>
    <cellStyle name="Input Cell 4 3 2 2 2" xfId="23389" xr:uid="{00000000-0005-0000-0000-000089490000}"/>
    <cellStyle name="Input Cell 4 3 2 2 2 2" xfId="23390" xr:uid="{00000000-0005-0000-0000-00008A490000}"/>
    <cellStyle name="Input Cell 4 3 2 2 2 3" xfId="23391" xr:uid="{00000000-0005-0000-0000-00008B490000}"/>
    <cellStyle name="Input Cell 4 3 2 2 2 4" xfId="23392" xr:uid="{00000000-0005-0000-0000-00008C490000}"/>
    <cellStyle name="Input Cell 4 3 2 2 3" xfId="23393" xr:uid="{00000000-0005-0000-0000-00008D490000}"/>
    <cellStyle name="Input Cell 4 3 2 2 4" xfId="23394" xr:uid="{00000000-0005-0000-0000-00008E490000}"/>
    <cellStyle name="Input Cell 4 3 2 2 5" xfId="23395" xr:uid="{00000000-0005-0000-0000-00008F490000}"/>
    <cellStyle name="Input Cell 4 3 2 20" xfId="2710" xr:uid="{00000000-0005-0000-0000-000090490000}"/>
    <cellStyle name="Input Cell 4 3 2 20 2" xfId="23396" xr:uid="{00000000-0005-0000-0000-000091490000}"/>
    <cellStyle name="Input Cell 4 3 2 20 2 2" xfId="23397" xr:uid="{00000000-0005-0000-0000-000092490000}"/>
    <cellStyle name="Input Cell 4 3 2 20 2 3" xfId="23398" xr:uid="{00000000-0005-0000-0000-000093490000}"/>
    <cellStyle name="Input Cell 4 3 2 20 2 4" xfId="23399" xr:uid="{00000000-0005-0000-0000-000094490000}"/>
    <cellStyle name="Input Cell 4 3 2 20 3" xfId="23400" xr:uid="{00000000-0005-0000-0000-000095490000}"/>
    <cellStyle name="Input Cell 4 3 2 20 4" xfId="23401" xr:uid="{00000000-0005-0000-0000-000096490000}"/>
    <cellStyle name="Input Cell 4 3 2 20 5" xfId="23402" xr:uid="{00000000-0005-0000-0000-000097490000}"/>
    <cellStyle name="Input Cell 4 3 2 21" xfId="2711" xr:uid="{00000000-0005-0000-0000-000098490000}"/>
    <cellStyle name="Input Cell 4 3 2 21 2" xfId="23403" xr:uid="{00000000-0005-0000-0000-000099490000}"/>
    <cellStyle name="Input Cell 4 3 2 21 2 2" xfId="23404" xr:uid="{00000000-0005-0000-0000-00009A490000}"/>
    <cellStyle name="Input Cell 4 3 2 21 2 3" xfId="23405" xr:uid="{00000000-0005-0000-0000-00009B490000}"/>
    <cellStyle name="Input Cell 4 3 2 21 2 4" xfId="23406" xr:uid="{00000000-0005-0000-0000-00009C490000}"/>
    <cellStyle name="Input Cell 4 3 2 21 3" xfId="23407" xr:uid="{00000000-0005-0000-0000-00009D490000}"/>
    <cellStyle name="Input Cell 4 3 2 21 4" xfId="23408" xr:uid="{00000000-0005-0000-0000-00009E490000}"/>
    <cellStyle name="Input Cell 4 3 2 21 5" xfId="23409" xr:uid="{00000000-0005-0000-0000-00009F490000}"/>
    <cellStyle name="Input Cell 4 3 2 22" xfId="2712" xr:uid="{00000000-0005-0000-0000-0000A0490000}"/>
    <cellStyle name="Input Cell 4 3 2 22 2" xfId="23410" xr:uid="{00000000-0005-0000-0000-0000A1490000}"/>
    <cellStyle name="Input Cell 4 3 2 22 2 2" xfId="23411" xr:uid="{00000000-0005-0000-0000-0000A2490000}"/>
    <cellStyle name="Input Cell 4 3 2 22 2 3" xfId="23412" xr:uid="{00000000-0005-0000-0000-0000A3490000}"/>
    <cellStyle name="Input Cell 4 3 2 22 2 4" xfId="23413" xr:uid="{00000000-0005-0000-0000-0000A4490000}"/>
    <cellStyle name="Input Cell 4 3 2 22 3" xfId="23414" xr:uid="{00000000-0005-0000-0000-0000A5490000}"/>
    <cellStyle name="Input Cell 4 3 2 22 4" xfId="23415" xr:uid="{00000000-0005-0000-0000-0000A6490000}"/>
    <cellStyle name="Input Cell 4 3 2 22 5" xfId="23416" xr:uid="{00000000-0005-0000-0000-0000A7490000}"/>
    <cellStyle name="Input Cell 4 3 2 23" xfId="2713" xr:uid="{00000000-0005-0000-0000-0000A8490000}"/>
    <cellStyle name="Input Cell 4 3 2 23 2" xfId="23417" xr:uid="{00000000-0005-0000-0000-0000A9490000}"/>
    <cellStyle name="Input Cell 4 3 2 23 2 2" xfId="23418" xr:uid="{00000000-0005-0000-0000-0000AA490000}"/>
    <cellStyle name="Input Cell 4 3 2 23 2 3" xfId="23419" xr:uid="{00000000-0005-0000-0000-0000AB490000}"/>
    <cellStyle name="Input Cell 4 3 2 23 2 4" xfId="23420" xr:uid="{00000000-0005-0000-0000-0000AC490000}"/>
    <cellStyle name="Input Cell 4 3 2 23 3" xfId="23421" xr:uid="{00000000-0005-0000-0000-0000AD490000}"/>
    <cellStyle name="Input Cell 4 3 2 23 4" xfId="23422" xr:uid="{00000000-0005-0000-0000-0000AE490000}"/>
    <cellStyle name="Input Cell 4 3 2 23 5" xfId="23423" xr:uid="{00000000-0005-0000-0000-0000AF490000}"/>
    <cellStyle name="Input Cell 4 3 2 24" xfId="2714" xr:uid="{00000000-0005-0000-0000-0000B0490000}"/>
    <cellStyle name="Input Cell 4 3 2 24 2" xfId="23424" xr:uid="{00000000-0005-0000-0000-0000B1490000}"/>
    <cellStyle name="Input Cell 4 3 2 24 2 2" xfId="23425" xr:uid="{00000000-0005-0000-0000-0000B2490000}"/>
    <cellStyle name="Input Cell 4 3 2 24 2 3" xfId="23426" xr:uid="{00000000-0005-0000-0000-0000B3490000}"/>
    <cellStyle name="Input Cell 4 3 2 24 2 4" xfId="23427" xr:uid="{00000000-0005-0000-0000-0000B4490000}"/>
    <cellStyle name="Input Cell 4 3 2 24 3" xfId="23428" xr:uid="{00000000-0005-0000-0000-0000B5490000}"/>
    <cellStyle name="Input Cell 4 3 2 24 4" xfId="23429" xr:uid="{00000000-0005-0000-0000-0000B6490000}"/>
    <cellStyle name="Input Cell 4 3 2 24 5" xfId="23430" xr:uid="{00000000-0005-0000-0000-0000B7490000}"/>
    <cellStyle name="Input Cell 4 3 2 25" xfId="2715" xr:uid="{00000000-0005-0000-0000-0000B8490000}"/>
    <cellStyle name="Input Cell 4 3 2 25 2" xfId="23431" xr:uid="{00000000-0005-0000-0000-0000B9490000}"/>
    <cellStyle name="Input Cell 4 3 2 25 2 2" xfId="23432" xr:uid="{00000000-0005-0000-0000-0000BA490000}"/>
    <cellStyle name="Input Cell 4 3 2 25 2 3" xfId="23433" xr:uid="{00000000-0005-0000-0000-0000BB490000}"/>
    <cellStyle name="Input Cell 4 3 2 25 2 4" xfId="23434" xr:uid="{00000000-0005-0000-0000-0000BC490000}"/>
    <cellStyle name="Input Cell 4 3 2 25 3" xfId="23435" xr:uid="{00000000-0005-0000-0000-0000BD490000}"/>
    <cellStyle name="Input Cell 4 3 2 25 4" xfId="23436" xr:uid="{00000000-0005-0000-0000-0000BE490000}"/>
    <cellStyle name="Input Cell 4 3 2 25 5" xfId="23437" xr:uid="{00000000-0005-0000-0000-0000BF490000}"/>
    <cellStyle name="Input Cell 4 3 2 26" xfId="2716" xr:uid="{00000000-0005-0000-0000-0000C0490000}"/>
    <cellStyle name="Input Cell 4 3 2 26 2" xfId="23438" xr:uid="{00000000-0005-0000-0000-0000C1490000}"/>
    <cellStyle name="Input Cell 4 3 2 26 2 2" xfId="23439" xr:uid="{00000000-0005-0000-0000-0000C2490000}"/>
    <cellStyle name="Input Cell 4 3 2 26 2 3" xfId="23440" xr:uid="{00000000-0005-0000-0000-0000C3490000}"/>
    <cellStyle name="Input Cell 4 3 2 26 2 4" xfId="23441" xr:uid="{00000000-0005-0000-0000-0000C4490000}"/>
    <cellStyle name="Input Cell 4 3 2 26 3" xfId="23442" xr:uid="{00000000-0005-0000-0000-0000C5490000}"/>
    <cellStyle name="Input Cell 4 3 2 26 4" xfId="23443" xr:uid="{00000000-0005-0000-0000-0000C6490000}"/>
    <cellStyle name="Input Cell 4 3 2 26 5" xfId="23444" xr:uid="{00000000-0005-0000-0000-0000C7490000}"/>
    <cellStyle name="Input Cell 4 3 2 27" xfId="2717" xr:uid="{00000000-0005-0000-0000-0000C8490000}"/>
    <cellStyle name="Input Cell 4 3 2 27 2" xfId="23445" xr:uid="{00000000-0005-0000-0000-0000C9490000}"/>
    <cellStyle name="Input Cell 4 3 2 27 2 2" xfId="23446" xr:uid="{00000000-0005-0000-0000-0000CA490000}"/>
    <cellStyle name="Input Cell 4 3 2 27 2 3" xfId="23447" xr:uid="{00000000-0005-0000-0000-0000CB490000}"/>
    <cellStyle name="Input Cell 4 3 2 27 2 4" xfId="23448" xr:uid="{00000000-0005-0000-0000-0000CC490000}"/>
    <cellStyle name="Input Cell 4 3 2 27 3" xfId="23449" xr:uid="{00000000-0005-0000-0000-0000CD490000}"/>
    <cellStyle name="Input Cell 4 3 2 27 4" xfId="23450" xr:uid="{00000000-0005-0000-0000-0000CE490000}"/>
    <cellStyle name="Input Cell 4 3 2 27 5" xfId="23451" xr:uid="{00000000-0005-0000-0000-0000CF490000}"/>
    <cellStyle name="Input Cell 4 3 2 28" xfId="2718" xr:uid="{00000000-0005-0000-0000-0000D0490000}"/>
    <cellStyle name="Input Cell 4 3 2 28 2" xfId="23452" xr:uid="{00000000-0005-0000-0000-0000D1490000}"/>
    <cellStyle name="Input Cell 4 3 2 28 2 2" xfId="23453" xr:uid="{00000000-0005-0000-0000-0000D2490000}"/>
    <cellStyle name="Input Cell 4 3 2 28 2 3" xfId="23454" xr:uid="{00000000-0005-0000-0000-0000D3490000}"/>
    <cellStyle name="Input Cell 4 3 2 28 2 4" xfId="23455" xr:uid="{00000000-0005-0000-0000-0000D4490000}"/>
    <cellStyle name="Input Cell 4 3 2 28 3" xfId="23456" xr:uid="{00000000-0005-0000-0000-0000D5490000}"/>
    <cellStyle name="Input Cell 4 3 2 28 4" xfId="23457" xr:uid="{00000000-0005-0000-0000-0000D6490000}"/>
    <cellStyle name="Input Cell 4 3 2 28 5" xfId="23458" xr:uid="{00000000-0005-0000-0000-0000D7490000}"/>
    <cellStyle name="Input Cell 4 3 2 29" xfId="2719" xr:uid="{00000000-0005-0000-0000-0000D8490000}"/>
    <cellStyle name="Input Cell 4 3 2 29 2" xfId="23459" xr:uid="{00000000-0005-0000-0000-0000D9490000}"/>
    <cellStyle name="Input Cell 4 3 2 29 2 2" xfId="23460" xr:uid="{00000000-0005-0000-0000-0000DA490000}"/>
    <cellStyle name="Input Cell 4 3 2 29 2 3" xfId="23461" xr:uid="{00000000-0005-0000-0000-0000DB490000}"/>
    <cellStyle name="Input Cell 4 3 2 29 2 4" xfId="23462" xr:uid="{00000000-0005-0000-0000-0000DC490000}"/>
    <cellStyle name="Input Cell 4 3 2 29 3" xfId="23463" xr:uid="{00000000-0005-0000-0000-0000DD490000}"/>
    <cellStyle name="Input Cell 4 3 2 29 4" xfId="23464" xr:uid="{00000000-0005-0000-0000-0000DE490000}"/>
    <cellStyle name="Input Cell 4 3 2 29 5" xfId="23465" xr:uid="{00000000-0005-0000-0000-0000DF490000}"/>
    <cellStyle name="Input Cell 4 3 2 3" xfId="2720" xr:uid="{00000000-0005-0000-0000-0000E0490000}"/>
    <cellStyle name="Input Cell 4 3 2 3 2" xfId="23466" xr:uid="{00000000-0005-0000-0000-0000E1490000}"/>
    <cellStyle name="Input Cell 4 3 2 3 2 2" xfId="23467" xr:uid="{00000000-0005-0000-0000-0000E2490000}"/>
    <cellStyle name="Input Cell 4 3 2 3 2 3" xfId="23468" xr:uid="{00000000-0005-0000-0000-0000E3490000}"/>
    <cellStyle name="Input Cell 4 3 2 3 2 4" xfId="23469" xr:uid="{00000000-0005-0000-0000-0000E4490000}"/>
    <cellStyle name="Input Cell 4 3 2 3 3" xfId="23470" xr:uid="{00000000-0005-0000-0000-0000E5490000}"/>
    <cellStyle name="Input Cell 4 3 2 3 4" xfId="23471" xr:uid="{00000000-0005-0000-0000-0000E6490000}"/>
    <cellStyle name="Input Cell 4 3 2 3 5" xfId="23472" xr:uid="{00000000-0005-0000-0000-0000E7490000}"/>
    <cellStyle name="Input Cell 4 3 2 30" xfId="2721" xr:uid="{00000000-0005-0000-0000-0000E8490000}"/>
    <cellStyle name="Input Cell 4 3 2 30 2" xfId="23473" xr:uid="{00000000-0005-0000-0000-0000E9490000}"/>
    <cellStyle name="Input Cell 4 3 2 30 2 2" xfId="23474" xr:uid="{00000000-0005-0000-0000-0000EA490000}"/>
    <cellStyle name="Input Cell 4 3 2 30 2 3" xfId="23475" xr:uid="{00000000-0005-0000-0000-0000EB490000}"/>
    <cellStyle name="Input Cell 4 3 2 30 2 4" xfId="23476" xr:uid="{00000000-0005-0000-0000-0000EC490000}"/>
    <cellStyle name="Input Cell 4 3 2 30 3" xfId="23477" xr:uid="{00000000-0005-0000-0000-0000ED490000}"/>
    <cellStyle name="Input Cell 4 3 2 30 4" xfId="23478" xr:uid="{00000000-0005-0000-0000-0000EE490000}"/>
    <cellStyle name="Input Cell 4 3 2 30 5" xfId="23479" xr:uid="{00000000-0005-0000-0000-0000EF490000}"/>
    <cellStyle name="Input Cell 4 3 2 31" xfId="2722" xr:uid="{00000000-0005-0000-0000-0000F0490000}"/>
    <cellStyle name="Input Cell 4 3 2 31 2" xfId="23480" xr:uid="{00000000-0005-0000-0000-0000F1490000}"/>
    <cellStyle name="Input Cell 4 3 2 31 2 2" xfId="23481" xr:uid="{00000000-0005-0000-0000-0000F2490000}"/>
    <cellStyle name="Input Cell 4 3 2 31 2 3" xfId="23482" xr:uid="{00000000-0005-0000-0000-0000F3490000}"/>
    <cellStyle name="Input Cell 4 3 2 31 2 4" xfId="23483" xr:uid="{00000000-0005-0000-0000-0000F4490000}"/>
    <cellStyle name="Input Cell 4 3 2 31 3" xfId="23484" xr:uid="{00000000-0005-0000-0000-0000F5490000}"/>
    <cellStyle name="Input Cell 4 3 2 31 4" xfId="23485" xr:uid="{00000000-0005-0000-0000-0000F6490000}"/>
    <cellStyle name="Input Cell 4 3 2 31 5" xfId="23486" xr:uid="{00000000-0005-0000-0000-0000F7490000}"/>
    <cellStyle name="Input Cell 4 3 2 32" xfId="2723" xr:uid="{00000000-0005-0000-0000-0000F8490000}"/>
    <cellStyle name="Input Cell 4 3 2 32 2" xfId="23487" xr:uid="{00000000-0005-0000-0000-0000F9490000}"/>
    <cellStyle name="Input Cell 4 3 2 32 2 2" xfId="23488" xr:uid="{00000000-0005-0000-0000-0000FA490000}"/>
    <cellStyle name="Input Cell 4 3 2 32 2 3" xfId="23489" xr:uid="{00000000-0005-0000-0000-0000FB490000}"/>
    <cellStyle name="Input Cell 4 3 2 32 2 4" xfId="23490" xr:uid="{00000000-0005-0000-0000-0000FC490000}"/>
    <cellStyle name="Input Cell 4 3 2 32 3" xfId="23491" xr:uid="{00000000-0005-0000-0000-0000FD490000}"/>
    <cellStyle name="Input Cell 4 3 2 32 4" xfId="23492" xr:uid="{00000000-0005-0000-0000-0000FE490000}"/>
    <cellStyle name="Input Cell 4 3 2 32 5" xfId="23493" xr:uid="{00000000-0005-0000-0000-0000FF490000}"/>
    <cellStyle name="Input Cell 4 3 2 33" xfId="2724" xr:uid="{00000000-0005-0000-0000-0000004A0000}"/>
    <cellStyle name="Input Cell 4 3 2 33 2" xfId="23494" xr:uid="{00000000-0005-0000-0000-0000014A0000}"/>
    <cellStyle name="Input Cell 4 3 2 33 2 2" xfId="23495" xr:uid="{00000000-0005-0000-0000-0000024A0000}"/>
    <cellStyle name="Input Cell 4 3 2 33 2 3" xfId="23496" xr:uid="{00000000-0005-0000-0000-0000034A0000}"/>
    <cellStyle name="Input Cell 4 3 2 33 2 4" xfId="23497" xr:uid="{00000000-0005-0000-0000-0000044A0000}"/>
    <cellStyle name="Input Cell 4 3 2 33 3" xfId="23498" xr:uid="{00000000-0005-0000-0000-0000054A0000}"/>
    <cellStyle name="Input Cell 4 3 2 33 4" xfId="23499" xr:uid="{00000000-0005-0000-0000-0000064A0000}"/>
    <cellStyle name="Input Cell 4 3 2 33 5" xfId="23500" xr:uid="{00000000-0005-0000-0000-0000074A0000}"/>
    <cellStyle name="Input Cell 4 3 2 34" xfId="2725" xr:uid="{00000000-0005-0000-0000-0000084A0000}"/>
    <cellStyle name="Input Cell 4 3 2 34 2" xfId="23501" xr:uid="{00000000-0005-0000-0000-0000094A0000}"/>
    <cellStyle name="Input Cell 4 3 2 34 2 2" xfId="23502" xr:uid="{00000000-0005-0000-0000-00000A4A0000}"/>
    <cellStyle name="Input Cell 4 3 2 34 2 3" xfId="23503" xr:uid="{00000000-0005-0000-0000-00000B4A0000}"/>
    <cellStyle name="Input Cell 4 3 2 34 2 4" xfId="23504" xr:uid="{00000000-0005-0000-0000-00000C4A0000}"/>
    <cellStyle name="Input Cell 4 3 2 34 3" xfId="23505" xr:uid="{00000000-0005-0000-0000-00000D4A0000}"/>
    <cellStyle name="Input Cell 4 3 2 34 4" xfId="23506" xr:uid="{00000000-0005-0000-0000-00000E4A0000}"/>
    <cellStyle name="Input Cell 4 3 2 34 5" xfId="23507" xr:uid="{00000000-0005-0000-0000-00000F4A0000}"/>
    <cellStyle name="Input Cell 4 3 2 35" xfId="2726" xr:uid="{00000000-0005-0000-0000-0000104A0000}"/>
    <cellStyle name="Input Cell 4 3 2 35 2" xfId="23508" xr:uid="{00000000-0005-0000-0000-0000114A0000}"/>
    <cellStyle name="Input Cell 4 3 2 35 2 2" xfId="23509" xr:uid="{00000000-0005-0000-0000-0000124A0000}"/>
    <cellStyle name="Input Cell 4 3 2 35 2 3" xfId="23510" xr:uid="{00000000-0005-0000-0000-0000134A0000}"/>
    <cellStyle name="Input Cell 4 3 2 35 2 4" xfId="23511" xr:uid="{00000000-0005-0000-0000-0000144A0000}"/>
    <cellStyle name="Input Cell 4 3 2 35 3" xfId="23512" xr:uid="{00000000-0005-0000-0000-0000154A0000}"/>
    <cellStyle name="Input Cell 4 3 2 35 4" xfId="23513" xr:uid="{00000000-0005-0000-0000-0000164A0000}"/>
    <cellStyle name="Input Cell 4 3 2 35 5" xfId="23514" xr:uid="{00000000-0005-0000-0000-0000174A0000}"/>
    <cellStyle name="Input Cell 4 3 2 36" xfId="2727" xr:uid="{00000000-0005-0000-0000-0000184A0000}"/>
    <cellStyle name="Input Cell 4 3 2 36 2" xfId="23515" xr:uid="{00000000-0005-0000-0000-0000194A0000}"/>
    <cellStyle name="Input Cell 4 3 2 36 2 2" xfId="23516" xr:uid="{00000000-0005-0000-0000-00001A4A0000}"/>
    <cellStyle name="Input Cell 4 3 2 36 2 3" xfId="23517" xr:uid="{00000000-0005-0000-0000-00001B4A0000}"/>
    <cellStyle name="Input Cell 4 3 2 36 2 4" xfId="23518" xr:uid="{00000000-0005-0000-0000-00001C4A0000}"/>
    <cellStyle name="Input Cell 4 3 2 36 3" xfId="23519" xr:uid="{00000000-0005-0000-0000-00001D4A0000}"/>
    <cellStyle name="Input Cell 4 3 2 36 4" xfId="23520" xr:uid="{00000000-0005-0000-0000-00001E4A0000}"/>
    <cellStyle name="Input Cell 4 3 2 36 5" xfId="23521" xr:uid="{00000000-0005-0000-0000-00001F4A0000}"/>
    <cellStyle name="Input Cell 4 3 2 37" xfId="2728" xr:uid="{00000000-0005-0000-0000-0000204A0000}"/>
    <cellStyle name="Input Cell 4 3 2 37 2" xfId="23522" xr:uid="{00000000-0005-0000-0000-0000214A0000}"/>
    <cellStyle name="Input Cell 4 3 2 37 2 2" xfId="23523" xr:uid="{00000000-0005-0000-0000-0000224A0000}"/>
    <cellStyle name="Input Cell 4 3 2 37 2 3" xfId="23524" xr:uid="{00000000-0005-0000-0000-0000234A0000}"/>
    <cellStyle name="Input Cell 4 3 2 37 2 4" xfId="23525" xr:uid="{00000000-0005-0000-0000-0000244A0000}"/>
    <cellStyle name="Input Cell 4 3 2 37 3" xfId="23526" xr:uid="{00000000-0005-0000-0000-0000254A0000}"/>
    <cellStyle name="Input Cell 4 3 2 37 4" xfId="23527" xr:uid="{00000000-0005-0000-0000-0000264A0000}"/>
    <cellStyle name="Input Cell 4 3 2 37 5" xfId="23528" xr:uid="{00000000-0005-0000-0000-0000274A0000}"/>
    <cellStyle name="Input Cell 4 3 2 38" xfId="2729" xr:uid="{00000000-0005-0000-0000-0000284A0000}"/>
    <cellStyle name="Input Cell 4 3 2 38 2" xfId="23529" xr:uid="{00000000-0005-0000-0000-0000294A0000}"/>
    <cellStyle name="Input Cell 4 3 2 38 2 2" xfId="23530" xr:uid="{00000000-0005-0000-0000-00002A4A0000}"/>
    <cellStyle name="Input Cell 4 3 2 38 2 3" xfId="23531" xr:uid="{00000000-0005-0000-0000-00002B4A0000}"/>
    <cellStyle name="Input Cell 4 3 2 38 2 4" xfId="23532" xr:uid="{00000000-0005-0000-0000-00002C4A0000}"/>
    <cellStyle name="Input Cell 4 3 2 38 3" xfId="23533" xr:uid="{00000000-0005-0000-0000-00002D4A0000}"/>
    <cellStyle name="Input Cell 4 3 2 38 4" xfId="23534" xr:uid="{00000000-0005-0000-0000-00002E4A0000}"/>
    <cellStyle name="Input Cell 4 3 2 38 5" xfId="23535" xr:uid="{00000000-0005-0000-0000-00002F4A0000}"/>
    <cellStyle name="Input Cell 4 3 2 39" xfId="2730" xr:uid="{00000000-0005-0000-0000-0000304A0000}"/>
    <cellStyle name="Input Cell 4 3 2 39 2" xfId="23536" xr:uid="{00000000-0005-0000-0000-0000314A0000}"/>
    <cellStyle name="Input Cell 4 3 2 39 2 2" xfId="23537" xr:uid="{00000000-0005-0000-0000-0000324A0000}"/>
    <cellStyle name="Input Cell 4 3 2 39 2 3" xfId="23538" xr:uid="{00000000-0005-0000-0000-0000334A0000}"/>
    <cellStyle name="Input Cell 4 3 2 39 2 4" xfId="23539" xr:uid="{00000000-0005-0000-0000-0000344A0000}"/>
    <cellStyle name="Input Cell 4 3 2 39 3" xfId="23540" xr:uid="{00000000-0005-0000-0000-0000354A0000}"/>
    <cellStyle name="Input Cell 4 3 2 39 4" xfId="23541" xr:uid="{00000000-0005-0000-0000-0000364A0000}"/>
    <cellStyle name="Input Cell 4 3 2 39 5" xfId="23542" xr:uid="{00000000-0005-0000-0000-0000374A0000}"/>
    <cellStyle name="Input Cell 4 3 2 4" xfId="2731" xr:uid="{00000000-0005-0000-0000-0000384A0000}"/>
    <cellStyle name="Input Cell 4 3 2 4 2" xfId="23543" xr:uid="{00000000-0005-0000-0000-0000394A0000}"/>
    <cellStyle name="Input Cell 4 3 2 4 2 2" xfId="23544" xr:uid="{00000000-0005-0000-0000-00003A4A0000}"/>
    <cellStyle name="Input Cell 4 3 2 4 2 3" xfId="23545" xr:uid="{00000000-0005-0000-0000-00003B4A0000}"/>
    <cellStyle name="Input Cell 4 3 2 4 2 4" xfId="23546" xr:uid="{00000000-0005-0000-0000-00003C4A0000}"/>
    <cellStyle name="Input Cell 4 3 2 4 3" xfId="23547" xr:uid="{00000000-0005-0000-0000-00003D4A0000}"/>
    <cellStyle name="Input Cell 4 3 2 4 4" xfId="23548" xr:uid="{00000000-0005-0000-0000-00003E4A0000}"/>
    <cellStyle name="Input Cell 4 3 2 4 5" xfId="23549" xr:uid="{00000000-0005-0000-0000-00003F4A0000}"/>
    <cellStyle name="Input Cell 4 3 2 40" xfId="2732" xr:uid="{00000000-0005-0000-0000-0000404A0000}"/>
    <cellStyle name="Input Cell 4 3 2 40 2" xfId="23550" xr:uid="{00000000-0005-0000-0000-0000414A0000}"/>
    <cellStyle name="Input Cell 4 3 2 40 2 2" xfId="23551" xr:uid="{00000000-0005-0000-0000-0000424A0000}"/>
    <cellStyle name="Input Cell 4 3 2 40 2 3" xfId="23552" xr:uid="{00000000-0005-0000-0000-0000434A0000}"/>
    <cellStyle name="Input Cell 4 3 2 40 2 4" xfId="23553" xr:uid="{00000000-0005-0000-0000-0000444A0000}"/>
    <cellStyle name="Input Cell 4 3 2 40 3" xfId="23554" xr:uid="{00000000-0005-0000-0000-0000454A0000}"/>
    <cellStyle name="Input Cell 4 3 2 40 4" xfId="23555" xr:uid="{00000000-0005-0000-0000-0000464A0000}"/>
    <cellStyle name="Input Cell 4 3 2 40 5" xfId="23556" xr:uid="{00000000-0005-0000-0000-0000474A0000}"/>
    <cellStyle name="Input Cell 4 3 2 41" xfId="2733" xr:uid="{00000000-0005-0000-0000-0000484A0000}"/>
    <cellStyle name="Input Cell 4 3 2 41 2" xfId="23557" xr:uid="{00000000-0005-0000-0000-0000494A0000}"/>
    <cellStyle name="Input Cell 4 3 2 41 2 2" xfId="23558" xr:uid="{00000000-0005-0000-0000-00004A4A0000}"/>
    <cellStyle name="Input Cell 4 3 2 41 2 3" xfId="23559" xr:uid="{00000000-0005-0000-0000-00004B4A0000}"/>
    <cellStyle name="Input Cell 4 3 2 41 2 4" xfId="23560" xr:uid="{00000000-0005-0000-0000-00004C4A0000}"/>
    <cellStyle name="Input Cell 4 3 2 41 3" xfId="23561" xr:uid="{00000000-0005-0000-0000-00004D4A0000}"/>
    <cellStyle name="Input Cell 4 3 2 41 4" xfId="23562" xr:uid="{00000000-0005-0000-0000-00004E4A0000}"/>
    <cellStyle name="Input Cell 4 3 2 41 5" xfId="23563" xr:uid="{00000000-0005-0000-0000-00004F4A0000}"/>
    <cellStyle name="Input Cell 4 3 2 42" xfId="2734" xr:uid="{00000000-0005-0000-0000-0000504A0000}"/>
    <cellStyle name="Input Cell 4 3 2 42 2" xfId="23564" xr:uid="{00000000-0005-0000-0000-0000514A0000}"/>
    <cellStyle name="Input Cell 4 3 2 42 2 2" xfId="23565" xr:uid="{00000000-0005-0000-0000-0000524A0000}"/>
    <cellStyle name="Input Cell 4 3 2 42 2 3" xfId="23566" xr:uid="{00000000-0005-0000-0000-0000534A0000}"/>
    <cellStyle name="Input Cell 4 3 2 42 2 4" xfId="23567" xr:uid="{00000000-0005-0000-0000-0000544A0000}"/>
    <cellStyle name="Input Cell 4 3 2 42 3" xfId="23568" xr:uid="{00000000-0005-0000-0000-0000554A0000}"/>
    <cellStyle name="Input Cell 4 3 2 42 4" xfId="23569" xr:uid="{00000000-0005-0000-0000-0000564A0000}"/>
    <cellStyle name="Input Cell 4 3 2 42 5" xfId="23570" xr:uid="{00000000-0005-0000-0000-0000574A0000}"/>
    <cellStyle name="Input Cell 4 3 2 43" xfId="2735" xr:uid="{00000000-0005-0000-0000-0000584A0000}"/>
    <cellStyle name="Input Cell 4 3 2 43 2" xfId="23571" xr:uid="{00000000-0005-0000-0000-0000594A0000}"/>
    <cellStyle name="Input Cell 4 3 2 43 2 2" xfId="23572" xr:uid="{00000000-0005-0000-0000-00005A4A0000}"/>
    <cellStyle name="Input Cell 4 3 2 43 2 3" xfId="23573" xr:uid="{00000000-0005-0000-0000-00005B4A0000}"/>
    <cellStyle name="Input Cell 4 3 2 43 2 4" xfId="23574" xr:uid="{00000000-0005-0000-0000-00005C4A0000}"/>
    <cellStyle name="Input Cell 4 3 2 43 3" xfId="23575" xr:uid="{00000000-0005-0000-0000-00005D4A0000}"/>
    <cellStyle name="Input Cell 4 3 2 43 4" xfId="23576" xr:uid="{00000000-0005-0000-0000-00005E4A0000}"/>
    <cellStyle name="Input Cell 4 3 2 43 5" xfId="23577" xr:uid="{00000000-0005-0000-0000-00005F4A0000}"/>
    <cellStyle name="Input Cell 4 3 2 44" xfId="2736" xr:uid="{00000000-0005-0000-0000-0000604A0000}"/>
    <cellStyle name="Input Cell 4 3 2 44 2" xfId="23578" xr:uid="{00000000-0005-0000-0000-0000614A0000}"/>
    <cellStyle name="Input Cell 4 3 2 44 2 2" xfId="23579" xr:uid="{00000000-0005-0000-0000-0000624A0000}"/>
    <cellStyle name="Input Cell 4 3 2 44 2 3" xfId="23580" xr:uid="{00000000-0005-0000-0000-0000634A0000}"/>
    <cellStyle name="Input Cell 4 3 2 44 2 4" xfId="23581" xr:uid="{00000000-0005-0000-0000-0000644A0000}"/>
    <cellStyle name="Input Cell 4 3 2 44 3" xfId="23582" xr:uid="{00000000-0005-0000-0000-0000654A0000}"/>
    <cellStyle name="Input Cell 4 3 2 44 4" xfId="23583" xr:uid="{00000000-0005-0000-0000-0000664A0000}"/>
    <cellStyle name="Input Cell 4 3 2 44 5" xfId="23584" xr:uid="{00000000-0005-0000-0000-0000674A0000}"/>
    <cellStyle name="Input Cell 4 3 2 45" xfId="23585" xr:uid="{00000000-0005-0000-0000-0000684A0000}"/>
    <cellStyle name="Input Cell 4 3 2 45 2" xfId="23586" xr:uid="{00000000-0005-0000-0000-0000694A0000}"/>
    <cellStyle name="Input Cell 4 3 2 45 3" xfId="23587" xr:uid="{00000000-0005-0000-0000-00006A4A0000}"/>
    <cellStyle name="Input Cell 4 3 2 45 4" xfId="23588" xr:uid="{00000000-0005-0000-0000-00006B4A0000}"/>
    <cellStyle name="Input Cell 4 3 2 46" xfId="23589" xr:uid="{00000000-0005-0000-0000-00006C4A0000}"/>
    <cellStyle name="Input Cell 4 3 2 46 2" xfId="23590" xr:uid="{00000000-0005-0000-0000-00006D4A0000}"/>
    <cellStyle name="Input Cell 4 3 2 46 3" xfId="23591" xr:uid="{00000000-0005-0000-0000-00006E4A0000}"/>
    <cellStyle name="Input Cell 4 3 2 46 4" xfId="23592" xr:uid="{00000000-0005-0000-0000-00006F4A0000}"/>
    <cellStyle name="Input Cell 4 3 2 47" xfId="23593" xr:uid="{00000000-0005-0000-0000-0000704A0000}"/>
    <cellStyle name="Input Cell 4 3 2 48" xfId="23594" xr:uid="{00000000-0005-0000-0000-0000714A0000}"/>
    <cellStyle name="Input Cell 4 3 2 49" xfId="23595" xr:uid="{00000000-0005-0000-0000-0000724A0000}"/>
    <cellStyle name="Input Cell 4 3 2 5" xfId="2737" xr:uid="{00000000-0005-0000-0000-0000734A0000}"/>
    <cellStyle name="Input Cell 4 3 2 5 2" xfId="23596" xr:uid="{00000000-0005-0000-0000-0000744A0000}"/>
    <cellStyle name="Input Cell 4 3 2 5 2 2" xfId="23597" xr:uid="{00000000-0005-0000-0000-0000754A0000}"/>
    <cellStyle name="Input Cell 4 3 2 5 2 3" xfId="23598" xr:uid="{00000000-0005-0000-0000-0000764A0000}"/>
    <cellStyle name="Input Cell 4 3 2 5 2 4" xfId="23599" xr:uid="{00000000-0005-0000-0000-0000774A0000}"/>
    <cellStyle name="Input Cell 4 3 2 5 3" xfId="23600" xr:uid="{00000000-0005-0000-0000-0000784A0000}"/>
    <cellStyle name="Input Cell 4 3 2 5 4" xfId="23601" xr:uid="{00000000-0005-0000-0000-0000794A0000}"/>
    <cellStyle name="Input Cell 4 3 2 5 5" xfId="23602" xr:uid="{00000000-0005-0000-0000-00007A4A0000}"/>
    <cellStyle name="Input Cell 4 3 2 6" xfId="2738" xr:uid="{00000000-0005-0000-0000-00007B4A0000}"/>
    <cellStyle name="Input Cell 4 3 2 6 2" xfId="23603" xr:uid="{00000000-0005-0000-0000-00007C4A0000}"/>
    <cellStyle name="Input Cell 4 3 2 6 2 2" xfId="23604" xr:uid="{00000000-0005-0000-0000-00007D4A0000}"/>
    <cellStyle name="Input Cell 4 3 2 6 2 3" xfId="23605" xr:uid="{00000000-0005-0000-0000-00007E4A0000}"/>
    <cellStyle name="Input Cell 4 3 2 6 2 4" xfId="23606" xr:uid="{00000000-0005-0000-0000-00007F4A0000}"/>
    <cellStyle name="Input Cell 4 3 2 6 3" xfId="23607" xr:uid="{00000000-0005-0000-0000-0000804A0000}"/>
    <cellStyle name="Input Cell 4 3 2 6 4" xfId="23608" xr:uid="{00000000-0005-0000-0000-0000814A0000}"/>
    <cellStyle name="Input Cell 4 3 2 6 5" xfId="23609" xr:uid="{00000000-0005-0000-0000-0000824A0000}"/>
    <cellStyle name="Input Cell 4 3 2 7" xfId="2739" xr:uid="{00000000-0005-0000-0000-0000834A0000}"/>
    <cellStyle name="Input Cell 4 3 2 7 2" xfId="23610" xr:uid="{00000000-0005-0000-0000-0000844A0000}"/>
    <cellStyle name="Input Cell 4 3 2 7 2 2" xfId="23611" xr:uid="{00000000-0005-0000-0000-0000854A0000}"/>
    <cellStyle name="Input Cell 4 3 2 7 2 3" xfId="23612" xr:uid="{00000000-0005-0000-0000-0000864A0000}"/>
    <cellStyle name="Input Cell 4 3 2 7 2 4" xfId="23613" xr:uid="{00000000-0005-0000-0000-0000874A0000}"/>
    <cellStyle name="Input Cell 4 3 2 7 3" xfId="23614" xr:uid="{00000000-0005-0000-0000-0000884A0000}"/>
    <cellStyle name="Input Cell 4 3 2 7 4" xfId="23615" xr:uid="{00000000-0005-0000-0000-0000894A0000}"/>
    <cellStyle name="Input Cell 4 3 2 7 5" xfId="23616" xr:uid="{00000000-0005-0000-0000-00008A4A0000}"/>
    <cellStyle name="Input Cell 4 3 2 8" xfId="2740" xr:uid="{00000000-0005-0000-0000-00008B4A0000}"/>
    <cellStyle name="Input Cell 4 3 2 8 2" xfId="23617" xr:uid="{00000000-0005-0000-0000-00008C4A0000}"/>
    <cellStyle name="Input Cell 4 3 2 8 2 2" xfId="23618" xr:uid="{00000000-0005-0000-0000-00008D4A0000}"/>
    <cellStyle name="Input Cell 4 3 2 8 2 3" xfId="23619" xr:uid="{00000000-0005-0000-0000-00008E4A0000}"/>
    <cellStyle name="Input Cell 4 3 2 8 2 4" xfId="23620" xr:uid="{00000000-0005-0000-0000-00008F4A0000}"/>
    <cellStyle name="Input Cell 4 3 2 8 3" xfId="23621" xr:uid="{00000000-0005-0000-0000-0000904A0000}"/>
    <cellStyle name="Input Cell 4 3 2 8 4" xfId="23622" xr:uid="{00000000-0005-0000-0000-0000914A0000}"/>
    <cellStyle name="Input Cell 4 3 2 8 5" xfId="23623" xr:uid="{00000000-0005-0000-0000-0000924A0000}"/>
    <cellStyle name="Input Cell 4 3 2 9" xfId="2741" xr:uid="{00000000-0005-0000-0000-0000934A0000}"/>
    <cellStyle name="Input Cell 4 3 2 9 2" xfId="23624" xr:uid="{00000000-0005-0000-0000-0000944A0000}"/>
    <cellStyle name="Input Cell 4 3 2 9 2 2" xfId="23625" xr:uid="{00000000-0005-0000-0000-0000954A0000}"/>
    <cellStyle name="Input Cell 4 3 2 9 2 3" xfId="23626" xr:uid="{00000000-0005-0000-0000-0000964A0000}"/>
    <cellStyle name="Input Cell 4 3 2 9 2 4" xfId="23627" xr:uid="{00000000-0005-0000-0000-0000974A0000}"/>
    <cellStyle name="Input Cell 4 3 2 9 3" xfId="23628" xr:uid="{00000000-0005-0000-0000-0000984A0000}"/>
    <cellStyle name="Input Cell 4 3 2 9 4" xfId="23629" xr:uid="{00000000-0005-0000-0000-0000994A0000}"/>
    <cellStyle name="Input Cell 4 3 2 9 5" xfId="23630" xr:uid="{00000000-0005-0000-0000-00009A4A0000}"/>
    <cellStyle name="Input Cell 4 3 20" xfId="2742" xr:uid="{00000000-0005-0000-0000-00009B4A0000}"/>
    <cellStyle name="Input Cell 4 3 20 2" xfId="23631" xr:uid="{00000000-0005-0000-0000-00009C4A0000}"/>
    <cellStyle name="Input Cell 4 3 20 2 2" xfId="23632" xr:uid="{00000000-0005-0000-0000-00009D4A0000}"/>
    <cellStyle name="Input Cell 4 3 20 2 3" xfId="23633" xr:uid="{00000000-0005-0000-0000-00009E4A0000}"/>
    <cellStyle name="Input Cell 4 3 20 2 4" xfId="23634" xr:uid="{00000000-0005-0000-0000-00009F4A0000}"/>
    <cellStyle name="Input Cell 4 3 20 3" xfId="23635" xr:uid="{00000000-0005-0000-0000-0000A04A0000}"/>
    <cellStyle name="Input Cell 4 3 20 4" xfId="23636" xr:uid="{00000000-0005-0000-0000-0000A14A0000}"/>
    <cellStyle name="Input Cell 4 3 20 5" xfId="23637" xr:uid="{00000000-0005-0000-0000-0000A24A0000}"/>
    <cellStyle name="Input Cell 4 3 21" xfId="2743" xr:uid="{00000000-0005-0000-0000-0000A34A0000}"/>
    <cellStyle name="Input Cell 4 3 21 2" xfId="23638" xr:uid="{00000000-0005-0000-0000-0000A44A0000}"/>
    <cellStyle name="Input Cell 4 3 21 2 2" xfId="23639" xr:uid="{00000000-0005-0000-0000-0000A54A0000}"/>
    <cellStyle name="Input Cell 4 3 21 2 3" xfId="23640" xr:uid="{00000000-0005-0000-0000-0000A64A0000}"/>
    <cellStyle name="Input Cell 4 3 21 2 4" xfId="23641" xr:uid="{00000000-0005-0000-0000-0000A74A0000}"/>
    <cellStyle name="Input Cell 4 3 21 3" xfId="23642" xr:uid="{00000000-0005-0000-0000-0000A84A0000}"/>
    <cellStyle name="Input Cell 4 3 21 4" xfId="23643" xr:uid="{00000000-0005-0000-0000-0000A94A0000}"/>
    <cellStyle name="Input Cell 4 3 21 5" xfId="23644" xr:uid="{00000000-0005-0000-0000-0000AA4A0000}"/>
    <cellStyle name="Input Cell 4 3 22" xfId="2744" xr:uid="{00000000-0005-0000-0000-0000AB4A0000}"/>
    <cellStyle name="Input Cell 4 3 22 2" xfId="23645" xr:uid="{00000000-0005-0000-0000-0000AC4A0000}"/>
    <cellStyle name="Input Cell 4 3 22 2 2" xfId="23646" xr:uid="{00000000-0005-0000-0000-0000AD4A0000}"/>
    <cellStyle name="Input Cell 4 3 22 2 3" xfId="23647" xr:uid="{00000000-0005-0000-0000-0000AE4A0000}"/>
    <cellStyle name="Input Cell 4 3 22 2 4" xfId="23648" xr:uid="{00000000-0005-0000-0000-0000AF4A0000}"/>
    <cellStyle name="Input Cell 4 3 22 3" xfId="23649" xr:uid="{00000000-0005-0000-0000-0000B04A0000}"/>
    <cellStyle name="Input Cell 4 3 22 4" xfId="23650" xr:uid="{00000000-0005-0000-0000-0000B14A0000}"/>
    <cellStyle name="Input Cell 4 3 22 5" xfId="23651" xr:uid="{00000000-0005-0000-0000-0000B24A0000}"/>
    <cellStyle name="Input Cell 4 3 23" xfId="2745" xr:uid="{00000000-0005-0000-0000-0000B34A0000}"/>
    <cellStyle name="Input Cell 4 3 23 2" xfId="23652" xr:uid="{00000000-0005-0000-0000-0000B44A0000}"/>
    <cellStyle name="Input Cell 4 3 23 2 2" xfId="23653" xr:uid="{00000000-0005-0000-0000-0000B54A0000}"/>
    <cellStyle name="Input Cell 4 3 23 2 3" xfId="23654" xr:uid="{00000000-0005-0000-0000-0000B64A0000}"/>
    <cellStyle name="Input Cell 4 3 23 2 4" xfId="23655" xr:uid="{00000000-0005-0000-0000-0000B74A0000}"/>
    <cellStyle name="Input Cell 4 3 23 3" xfId="23656" xr:uid="{00000000-0005-0000-0000-0000B84A0000}"/>
    <cellStyle name="Input Cell 4 3 23 4" xfId="23657" xr:uid="{00000000-0005-0000-0000-0000B94A0000}"/>
    <cellStyle name="Input Cell 4 3 23 5" xfId="23658" xr:uid="{00000000-0005-0000-0000-0000BA4A0000}"/>
    <cellStyle name="Input Cell 4 3 24" xfId="2746" xr:uid="{00000000-0005-0000-0000-0000BB4A0000}"/>
    <cellStyle name="Input Cell 4 3 24 2" xfId="23659" xr:uid="{00000000-0005-0000-0000-0000BC4A0000}"/>
    <cellStyle name="Input Cell 4 3 24 2 2" xfId="23660" xr:uid="{00000000-0005-0000-0000-0000BD4A0000}"/>
    <cellStyle name="Input Cell 4 3 24 2 3" xfId="23661" xr:uid="{00000000-0005-0000-0000-0000BE4A0000}"/>
    <cellStyle name="Input Cell 4 3 24 2 4" xfId="23662" xr:uid="{00000000-0005-0000-0000-0000BF4A0000}"/>
    <cellStyle name="Input Cell 4 3 24 3" xfId="23663" xr:uid="{00000000-0005-0000-0000-0000C04A0000}"/>
    <cellStyle name="Input Cell 4 3 24 4" xfId="23664" xr:uid="{00000000-0005-0000-0000-0000C14A0000}"/>
    <cellStyle name="Input Cell 4 3 24 5" xfId="23665" xr:uid="{00000000-0005-0000-0000-0000C24A0000}"/>
    <cellStyle name="Input Cell 4 3 25" xfId="2747" xr:uid="{00000000-0005-0000-0000-0000C34A0000}"/>
    <cellStyle name="Input Cell 4 3 25 2" xfId="23666" xr:uid="{00000000-0005-0000-0000-0000C44A0000}"/>
    <cellStyle name="Input Cell 4 3 25 2 2" xfId="23667" xr:uid="{00000000-0005-0000-0000-0000C54A0000}"/>
    <cellStyle name="Input Cell 4 3 25 2 3" xfId="23668" xr:uid="{00000000-0005-0000-0000-0000C64A0000}"/>
    <cellStyle name="Input Cell 4 3 25 2 4" xfId="23669" xr:uid="{00000000-0005-0000-0000-0000C74A0000}"/>
    <cellStyle name="Input Cell 4 3 25 3" xfId="23670" xr:uid="{00000000-0005-0000-0000-0000C84A0000}"/>
    <cellStyle name="Input Cell 4 3 25 4" xfId="23671" xr:uid="{00000000-0005-0000-0000-0000C94A0000}"/>
    <cellStyle name="Input Cell 4 3 25 5" xfId="23672" xr:uid="{00000000-0005-0000-0000-0000CA4A0000}"/>
    <cellStyle name="Input Cell 4 3 26" xfId="2748" xr:uid="{00000000-0005-0000-0000-0000CB4A0000}"/>
    <cellStyle name="Input Cell 4 3 26 2" xfId="23673" xr:uid="{00000000-0005-0000-0000-0000CC4A0000}"/>
    <cellStyle name="Input Cell 4 3 26 2 2" xfId="23674" xr:uid="{00000000-0005-0000-0000-0000CD4A0000}"/>
    <cellStyle name="Input Cell 4 3 26 2 3" xfId="23675" xr:uid="{00000000-0005-0000-0000-0000CE4A0000}"/>
    <cellStyle name="Input Cell 4 3 26 2 4" xfId="23676" xr:uid="{00000000-0005-0000-0000-0000CF4A0000}"/>
    <cellStyle name="Input Cell 4 3 26 3" xfId="23677" xr:uid="{00000000-0005-0000-0000-0000D04A0000}"/>
    <cellStyle name="Input Cell 4 3 26 4" xfId="23678" xr:uid="{00000000-0005-0000-0000-0000D14A0000}"/>
    <cellStyle name="Input Cell 4 3 26 5" xfId="23679" xr:uid="{00000000-0005-0000-0000-0000D24A0000}"/>
    <cellStyle name="Input Cell 4 3 27" xfId="2749" xr:uid="{00000000-0005-0000-0000-0000D34A0000}"/>
    <cellStyle name="Input Cell 4 3 27 2" xfId="23680" xr:uid="{00000000-0005-0000-0000-0000D44A0000}"/>
    <cellStyle name="Input Cell 4 3 27 2 2" xfId="23681" xr:uid="{00000000-0005-0000-0000-0000D54A0000}"/>
    <cellStyle name="Input Cell 4 3 27 2 3" xfId="23682" xr:uid="{00000000-0005-0000-0000-0000D64A0000}"/>
    <cellStyle name="Input Cell 4 3 27 2 4" xfId="23683" xr:uid="{00000000-0005-0000-0000-0000D74A0000}"/>
    <cellStyle name="Input Cell 4 3 27 3" xfId="23684" xr:uid="{00000000-0005-0000-0000-0000D84A0000}"/>
    <cellStyle name="Input Cell 4 3 27 4" xfId="23685" xr:uid="{00000000-0005-0000-0000-0000D94A0000}"/>
    <cellStyle name="Input Cell 4 3 27 5" xfId="23686" xr:uid="{00000000-0005-0000-0000-0000DA4A0000}"/>
    <cellStyle name="Input Cell 4 3 28" xfId="2750" xr:uid="{00000000-0005-0000-0000-0000DB4A0000}"/>
    <cellStyle name="Input Cell 4 3 28 2" xfId="23687" xr:uid="{00000000-0005-0000-0000-0000DC4A0000}"/>
    <cellStyle name="Input Cell 4 3 28 2 2" xfId="23688" xr:uid="{00000000-0005-0000-0000-0000DD4A0000}"/>
    <cellStyle name="Input Cell 4 3 28 2 3" xfId="23689" xr:uid="{00000000-0005-0000-0000-0000DE4A0000}"/>
    <cellStyle name="Input Cell 4 3 28 2 4" xfId="23690" xr:uid="{00000000-0005-0000-0000-0000DF4A0000}"/>
    <cellStyle name="Input Cell 4 3 28 3" xfId="23691" xr:uid="{00000000-0005-0000-0000-0000E04A0000}"/>
    <cellStyle name="Input Cell 4 3 28 4" xfId="23692" xr:uid="{00000000-0005-0000-0000-0000E14A0000}"/>
    <cellStyle name="Input Cell 4 3 28 5" xfId="23693" xr:uid="{00000000-0005-0000-0000-0000E24A0000}"/>
    <cellStyle name="Input Cell 4 3 29" xfId="2751" xr:uid="{00000000-0005-0000-0000-0000E34A0000}"/>
    <cellStyle name="Input Cell 4 3 29 2" xfId="23694" xr:uid="{00000000-0005-0000-0000-0000E44A0000}"/>
    <cellStyle name="Input Cell 4 3 29 2 2" xfId="23695" xr:uid="{00000000-0005-0000-0000-0000E54A0000}"/>
    <cellStyle name="Input Cell 4 3 29 2 3" xfId="23696" xr:uid="{00000000-0005-0000-0000-0000E64A0000}"/>
    <cellStyle name="Input Cell 4 3 29 2 4" xfId="23697" xr:uid="{00000000-0005-0000-0000-0000E74A0000}"/>
    <cellStyle name="Input Cell 4 3 29 3" xfId="23698" xr:uid="{00000000-0005-0000-0000-0000E84A0000}"/>
    <cellStyle name="Input Cell 4 3 29 4" xfId="23699" xr:uid="{00000000-0005-0000-0000-0000E94A0000}"/>
    <cellStyle name="Input Cell 4 3 29 5" xfId="23700" xr:uid="{00000000-0005-0000-0000-0000EA4A0000}"/>
    <cellStyle name="Input Cell 4 3 3" xfId="2752" xr:uid="{00000000-0005-0000-0000-0000EB4A0000}"/>
    <cellStyle name="Input Cell 4 3 3 2" xfId="23701" xr:uid="{00000000-0005-0000-0000-0000EC4A0000}"/>
    <cellStyle name="Input Cell 4 3 3 2 2" xfId="23702" xr:uid="{00000000-0005-0000-0000-0000ED4A0000}"/>
    <cellStyle name="Input Cell 4 3 3 2 3" xfId="23703" xr:uid="{00000000-0005-0000-0000-0000EE4A0000}"/>
    <cellStyle name="Input Cell 4 3 3 2 4" xfId="23704" xr:uid="{00000000-0005-0000-0000-0000EF4A0000}"/>
    <cellStyle name="Input Cell 4 3 3 3" xfId="23705" xr:uid="{00000000-0005-0000-0000-0000F04A0000}"/>
    <cellStyle name="Input Cell 4 3 3 4" xfId="23706" xr:uid="{00000000-0005-0000-0000-0000F14A0000}"/>
    <cellStyle name="Input Cell 4 3 3 5" xfId="23707" xr:uid="{00000000-0005-0000-0000-0000F24A0000}"/>
    <cellStyle name="Input Cell 4 3 30" xfId="2753" xr:uid="{00000000-0005-0000-0000-0000F34A0000}"/>
    <cellStyle name="Input Cell 4 3 30 2" xfId="23708" xr:uid="{00000000-0005-0000-0000-0000F44A0000}"/>
    <cellStyle name="Input Cell 4 3 30 2 2" xfId="23709" xr:uid="{00000000-0005-0000-0000-0000F54A0000}"/>
    <cellStyle name="Input Cell 4 3 30 2 3" xfId="23710" xr:uid="{00000000-0005-0000-0000-0000F64A0000}"/>
    <cellStyle name="Input Cell 4 3 30 2 4" xfId="23711" xr:uid="{00000000-0005-0000-0000-0000F74A0000}"/>
    <cellStyle name="Input Cell 4 3 30 3" xfId="23712" xr:uid="{00000000-0005-0000-0000-0000F84A0000}"/>
    <cellStyle name="Input Cell 4 3 30 4" xfId="23713" xr:uid="{00000000-0005-0000-0000-0000F94A0000}"/>
    <cellStyle name="Input Cell 4 3 30 5" xfId="23714" xr:uid="{00000000-0005-0000-0000-0000FA4A0000}"/>
    <cellStyle name="Input Cell 4 3 31" xfId="2754" xr:uid="{00000000-0005-0000-0000-0000FB4A0000}"/>
    <cellStyle name="Input Cell 4 3 31 2" xfId="23715" xr:uid="{00000000-0005-0000-0000-0000FC4A0000}"/>
    <cellStyle name="Input Cell 4 3 31 2 2" xfId="23716" xr:uid="{00000000-0005-0000-0000-0000FD4A0000}"/>
    <cellStyle name="Input Cell 4 3 31 2 3" xfId="23717" xr:uid="{00000000-0005-0000-0000-0000FE4A0000}"/>
    <cellStyle name="Input Cell 4 3 31 2 4" xfId="23718" xr:uid="{00000000-0005-0000-0000-0000FF4A0000}"/>
    <cellStyle name="Input Cell 4 3 31 3" xfId="23719" xr:uid="{00000000-0005-0000-0000-0000004B0000}"/>
    <cellStyle name="Input Cell 4 3 31 4" xfId="23720" xr:uid="{00000000-0005-0000-0000-0000014B0000}"/>
    <cellStyle name="Input Cell 4 3 31 5" xfId="23721" xr:uid="{00000000-0005-0000-0000-0000024B0000}"/>
    <cellStyle name="Input Cell 4 3 32" xfId="2755" xr:uid="{00000000-0005-0000-0000-0000034B0000}"/>
    <cellStyle name="Input Cell 4 3 32 2" xfId="23722" xr:uid="{00000000-0005-0000-0000-0000044B0000}"/>
    <cellStyle name="Input Cell 4 3 32 2 2" xfId="23723" xr:uid="{00000000-0005-0000-0000-0000054B0000}"/>
    <cellStyle name="Input Cell 4 3 32 2 3" xfId="23724" xr:uid="{00000000-0005-0000-0000-0000064B0000}"/>
    <cellStyle name="Input Cell 4 3 32 2 4" xfId="23725" xr:uid="{00000000-0005-0000-0000-0000074B0000}"/>
    <cellStyle name="Input Cell 4 3 32 3" xfId="23726" xr:uid="{00000000-0005-0000-0000-0000084B0000}"/>
    <cellStyle name="Input Cell 4 3 32 4" xfId="23727" xr:uid="{00000000-0005-0000-0000-0000094B0000}"/>
    <cellStyle name="Input Cell 4 3 32 5" xfId="23728" xr:uid="{00000000-0005-0000-0000-00000A4B0000}"/>
    <cellStyle name="Input Cell 4 3 33" xfId="2756" xr:uid="{00000000-0005-0000-0000-00000B4B0000}"/>
    <cellStyle name="Input Cell 4 3 33 2" xfId="23729" xr:uid="{00000000-0005-0000-0000-00000C4B0000}"/>
    <cellStyle name="Input Cell 4 3 33 2 2" xfId="23730" xr:uid="{00000000-0005-0000-0000-00000D4B0000}"/>
    <cellStyle name="Input Cell 4 3 33 2 3" xfId="23731" xr:uid="{00000000-0005-0000-0000-00000E4B0000}"/>
    <cellStyle name="Input Cell 4 3 33 2 4" xfId="23732" xr:uid="{00000000-0005-0000-0000-00000F4B0000}"/>
    <cellStyle name="Input Cell 4 3 33 3" xfId="23733" xr:uid="{00000000-0005-0000-0000-0000104B0000}"/>
    <cellStyle name="Input Cell 4 3 33 4" xfId="23734" xr:uid="{00000000-0005-0000-0000-0000114B0000}"/>
    <cellStyle name="Input Cell 4 3 33 5" xfId="23735" xr:uid="{00000000-0005-0000-0000-0000124B0000}"/>
    <cellStyle name="Input Cell 4 3 34" xfId="2757" xr:uid="{00000000-0005-0000-0000-0000134B0000}"/>
    <cellStyle name="Input Cell 4 3 34 2" xfId="23736" xr:uid="{00000000-0005-0000-0000-0000144B0000}"/>
    <cellStyle name="Input Cell 4 3 34 2 2" xfId="23737" xr:uid="{00000000-0005-0000-0000-0000154B0000}"/>
    <cellStyle name="Input Cell 4 3 34 2 3" xfId="23738" xr:uid="{00000000-0005-0000-0000-0000164B0000}"/>
    <cellStyle name="Input Cell 4 3 34 2 4" xfId="23739" xr:uid="{00000000-0005-0000-0000-0000174B0000}"/>
    <cellStyle name="Input Cell 4 3 34 3" xfId="23740" xr:uid="{00000000-0005-0000-0000-0000184B0000}"/>
    <cellStyle name="Input Cell 4 3 34 4" xfId="23741" xr:uid="{00000000-0005-0000-0000-0000194B0000}"/>
    <cellStyle name="Input Cell 4 3 34 5" xfId="23742" xr:uid="{00000000-0005-0000-0000-00001A4B0000}"/>
    <cellStyle name="Input Cell 4 3 35" xfId="2758" xr:uid="{00000000-0005-0000-0000-00001B4B0000}"/>
    <cellStyle name="Input Cell 4 3 35 2" xfId="23743" xr:uid="{00000000-0005-0000-0000-00001C4B0000}"/>
    <cellStyle name="Input Cell 4 3 35 2 2" xfId="23744" xr:uid="{00000000-0005-0000-0000-00001D4B0000}"/>
    <cellStyle name="Input Cell 4 3 35 2 3" xfId="23745" xr:uid="{00000000-0005-0000-0000-00001E4B0000}"/>
    <cellStyle name="Input Cell 4 3 35 2 4" xfId="23746" xr:uid="{00000000-0005-0000-0000-00001F4B0000}"/>
    <cellStyle name="Input Cell 4 3 35 3" xfId="23747" xr:uid="{00000000-0005-0000-0000-0000204B0000}"/>
    <cellStyle name="Input Cell 4 3 35 4" xfId="23748" xr:uid="{00000000-0005-0000-0000-0000214B0000}"/>
    <cellStyle name="Input Cell 4 3 35 5" xfId="23749" xr:uid="{00000000-0005-0000-0000-0000224B0000}"/>
    <cellStyle name="Input Cell 4 3 36" xfId="2759" xr:uid="{00000000-0005-0000-0000-0000234B0000}"/>
    <cellStyle name="Input Cell 4 3 36 2" xfId="23750" xr:uid="{00000000-0005-0000-0000-0000244B0000}"/>
    <cellStyle name="Input Cell 4 3 36 2 2" xfId="23751" xr:uid="{00000000-0005-0000-0000-0000254B0000}"/>
    <cellStyle name="Input Cell 4 3 36 2 3" xfId="23752" xr:uid="{00000000-0005-0000-0000-0000264B0000}"/>
    <cellStyle name="Input Cell 4 3 36 2 4" xfId="23753" xr:uid="{00000000-0005-0000-0000-0000274B0000}"/>
    <cellStyle name="Input Cell 4 3 36 3" xfId="23754" xr:uid="{00000000-0005-0000-0000-0000284B0000}"/>
    <cellStyle name="Input Cell 4 3 36 4" xfId="23755" xr:uid="{00000000-0005-0000-0000-0000294B0000}"/>
    <cellStyle name="Input Cell 4 3 36 5" xfId="23756" xr:uid="{00000000-0005-0000-0000-00002A4B0000}"/>
    <cellStyle name="Input Cell 4 3 37" xfId="2760" xr:uid="{00000000-0005-0000-0000-00002B4B0000}"/>
    <cellStyle name="Input Cell 4 3 37 2" xfId="23757" xr:uid="{00000000-0005-0000-0000-00002C4B0000}"/>
    <cellStyle name="Input Cell 4 3 37 2 2" xfId="23758" xr:uid="{00000000-0005-0000-0000-00002D4B0000}"/>
    <cellStyle name="Input Cell 4 3 37 2 3" xfId="23759" xr:uid="{00000000-0005-0000-0000-00002E4B0000}"/>
    <cellStyle name="Input Cell 4 3 37 2 4" xfId="23760" xr:uid="{00000000-0005-0000-0000-00002F4B0000}"/>
    <cellStyle name="Input Cell 4 3 37 3" xfId="23761" xr:uid="{00000000-0005-0000-0000-0000304B0000}"/>
    <cellStyle name="Input Cell 4 3 37 4" xfId="23762" xr:uid="{00000000-0005-0000-0000-0000314B0000}"/>
    <cellStyle name="Input Cell 4 3 37 5" xfId="23763" xr:uid="{00000000-0005-0000-0000-0000324B0000}"/>
    <cellStyle name="Input Cell 4 3 38" xfId="2761" xr:uid="{00000000-0005-0000-0000-0000334B0000}"/>
    <cellStyle name="Input Cell 4 3 38 2" xfId="23764" xr:uid="{00000000-0005-0000-0000-0000344B0000}"/>
    <cellStyle name="Input Cell 4 3 38 2 2" xfId="23765" xr:uid="{00000000-0005-0000-0000-0000354B0000}"/>
    <cellStyle name="Input Cell 4 3 38 2 3" xfId="23766" xr:uid="{00000000-0005-0000-0000-0000364B0000}"/>
    <cellStyle name="Input Cell 4 3 38 2 4" xfId="23767" xr:uid="{00000000-0005-0000-0000-0000374B0000}"/>
    <cellStyle name="Input Cell 4 3 38 3" xfId="23768" xr:uid="{00000000-0005-0000-0000-0000384B0000}"/>
    <cellStyle name="Input Cell 4 3 38 4" xfId="23769" xr:uid="{00000000-0005-0000-0000-0000394B0000}"/>
    <cellStyle name="Input Cell 4 3 38 5" xfId="23770" xr:uid="{00000000-0005-0000-0000-00003A4B0000}"/>
    <cellStyle name="Input Cell 4 3 39" xfId="2762" xr:uid="{00000000-0005-0000-0000-00003B4B0000}"/>
    <cellStyle name="Input Cell 4 3 39 2" xfId="23771" xr:uid="{00000000-0005-0000-0000-00003C4B0000}"/>
    <cellStyle name="Input Cell 4 3 39 2 2" xfId="23772" xr:uid="{00000000-0005-0000-0000-00003D4B0000}"/>
    <cellStyle name="Input Cell 4 3 39 2 3" xfId="23773" xr:uid="{00000000-0005-0000-0000-00003E4B0000}"/>
    <cellStyle name="Input Cell 4 3 39 2 4" xfId="23774" xr:uid="{00000000-0005-0000-0000-00003F4B0000}"/>
    <cellStyle name="Input Cell 4 3 39 3" xfId="23775" xr:uid="{00000000-0005-0000-0000-0000404B0000}"/>
    <cellStyle name="Input Cell 4 3 39 4" xfId="23776" xr:uid="{00000000-0005-0000-0000-0000414B0000}"/>
    <cellStyle name="Input Cell 4 3 39 5" xfId="23777" xr:uid="{00000000-0005-0000-0000-0000424B0000}"/>
    <cellStyle name="Input Cell 4 3 4" xfId="2763" xr:uid="{00000000-0005-0000-0000-0000434B0000}"/>
    <cellStyle name="Input Cell 4 3 4 2" xfId="23778" xr:uid="{00000000-0005-0000-0000-0000444B0000}"/>
    <cellStyle name="Input Cell 4 3 4 2 2" xfId="23779" xr:uid="{00000000-0005-0000-0000-0000454B0000}"/>
    <cellStyle name="Input Cell 4 3 4 2 3" xfId="23780" xr:uid="{00000000-0005-0000-0000-0000464B0000}"/>
    <cellStyle name="Input Cell 4 3 4 2 4" xfId="23781" xr:uid="{00000000-0005-0000-0000-0000474B0000}"/>
    <cellStyle name="Input Cell 4 3 4 3" xfId="23782" xr:uid="{00000000-0005-0000-0000-0000484B0000}"/>
    <cellStyle name="Input Cell 4 3 4 4" xfId="23783" xr:uid="{00000000-0005-0000-0000-0000494B0000}"/>
    <cellStyle name="Input Cell 4 3 4 5" xfId="23784" xr:uid="{00000000-0005-0000-0000-00004A4B0000}"/>
    <cellStyle name="Input Cell 4 3 40" xfId="2764" xr:uid="{00000000-0005-0000-0000-00004B4B0000}"/>
    <cellStyle name="Input Cell 4 3 40 2" xfId="23785" xr:uid="{00000000-0005-0000-0000-00004C4B0000}"/>
    <cellStyle name="Input Cell 4 3 40 2 2" xfId="23786" xr:uid="{00000000-0005-0000-0000-00004D4B0000}"/>
    <cellStyle name="Input Cell 4 3 40 2 3" xfId="23787" xr:uid="{00000000-0005-0000-0000-00004E4B0000}"/>
    <cellStyle name="Input Cell 4 3 40 2 4" xfId="23788" xr:uid="{00000000-0005-0000-0000-00004F4B0000}"/>
    <cellStyle name="Input Cell 4 3 40 3" xfId="23789" xr:uid="{00000000-0005-0000-0000-0000504B0000}"/>
    <cellStyle name="Input Cell 4 3 40 4" xfId="23790" xr:uid="{00000000-0005-0000-0000-0000514B0000}"/>
    <cellStyle name="Input Cell 4 3 40 5" xfId="23791" xr:uid="{00000000-0005-0000-0000-0000524B0000}"/>
    <cellStyle name="Input Cell 4 3 41" xfId="2765" xr:uid="{00000000-0005-0000-0000-0000534B0000}"/>
    <cellStyle name="Input Cell 4 3 41 2" xfId="23792" xr:uid="{00000000-0005-0000-0000-0000544B0000}"/>
    <cellStyle name="Input Cell 4 3 41 2 2" xfId="23793" xr:uid="{00000000-0005-0000-0000-0000554B0000}"/>
    <cellStyle name="Input Cell 4 3 41 2 3" xfId="23794" xr:uid="{00000000-0005-0000-0000-0000564B0000}"/>
    <cellStyle name="Input Cell 4 3 41 2 4" xfId="23795" xr:uid="{00000000-0005-0000-0000-0000574B0000}"/>
    <cellStyle name="Input Cell 4 3 41 3" xfId="23796" xr:uid="{00000000-0005-0000-0000-0000584B0000}"/>
    <cellStyle name="Input Cell 4 3 41 4" xfId="23797" xr:uid="{00000000-0005-0000-0000-0000594B0000}"/>
    <cellStyle name="Input Cell 4 3 41 5" xfId="23798" xr:uid="{00000000-0005-0000-0000-00005A4B0000}"/>
    <cellStyle name="Input Cell 4 3 42" xfId="2766" xr:uid="{00000000-0005-0000-0000-00005B4B0000}"/>
    <cellStyle name="Input Cell 4 3 42 2" xfId="23799" xr:uid="{00000000-0005-0000-0000-00005C4B0000}"/>
    <cellStyle name="Input Cell 4 3 42 2 2" xfId="23800" xr:uid="{00000000-0005-0000-0000-00005D4B0000}"/>
    <cellStyle name="Input Cell 4 3 42 2 3" xfId="23801" xr:uid="{00000000-0005-0000-0000-00005E4B0000}"/>
    <cellStyle name="Input Cell 4 3 42 2 4" xfId="23802" xr:uid="{00000000-0005-0000-0000-00005F4B0000}"/>
    <cellStyle name="Input Cell 4 3 42 3" xfId="23803" xr:uid="{00000000-0005-0000-0000-0000604B0000}"/>
    <cellStyle name="Input Cell 4 3 42 4" xfId="23804" xr:uid="{00000000-0005-0000-0000-0000614B0000}"/>
    <cellStyle name="Input Cell 4 3 42 5" xfId="23805" xr:uid="{00000000-0005-0000-0000-0000624B0000}"/>
    <cellStyle name="Input Cell 4 3 43" xfId="2767" xr:uid="{00000000-0005-0000-0000-0000634B0000}"/>
    <cellStyle name="Input Cell 4 3 43 2" xfId="23806" xr:uid="{00000000-0005-0000-0000-0000644B0000}"/>
    <cellStyle name="Input Cell 4 3 43 2 2" xfId="23807" xr:uid="{00000000-0005-0000-0000-0000654B0000}"/>
    <cellStyle name="Input Cell 4 3 43 2 3" xfId="23808" xr:uid="{00000000-0005-0000-0000-0000664B0000}"/>
    <cellStyle name="Input Cell 4 3 43 2 4" xfId="23809" xr:uid="{00000000-0005-0000-0000-0000674B0000}"/>
    <cellStyle name="Input Cell 4 3 43 3" xfId="23810" xr:uid="{00000000-0005-0000-0000-0000684B0000}"/>
    <cellStyle name="Input Cell 4 3 43 4" xfId="23811" xr:uid="{00000000-0005-0000-0000-0000694B0000}"/>
    <cellStyle name="Input Cell 4 3 43 5" xfId="23812" xr:uid="{00000000-0005-0000-0000-00006A4B0000}"/>
    <cellStyle name="Input Cell 4 3 44" xfId="2768" xr:uid="{00000000-0005-0000-0000-00006B4B0000}"/>
    <cellStyle name="Input Cell 4 3 44 2" xfId="23813" xr:uid="{00000000-0005-0000-0000-00006C4B0000}"/>
    <cellStyle name="Input Cell 4 3 44 2 2" xfId="23814" xr:uid="{00000000-0005-0000-0000-00006D4B0000}"/>
    <cellStyle name="Input Cell 4 3 44 2 3" xfId="23815" xr:uid="{00000000-0005-0000-0000-00006E4B0000}"/>
    <cellStyle name="Input Cell 4 3 44 2 4" xfId="23816" xr:uid="{00000000-0005-0000-0000-00006F4B0000}"/>
    <cellStyle name="Input Cell 4 3 44 3" xfId="23817" xr:uid="{00000000-0005-0000-0000-0000704B0000}"/>
    <cellStyle name="Input Cell 4 3 44 4" xfId="23818" xr:uid="{00000000-0005-0000-0000-0000714B0000}"/>
    <cellStyle name="Input Cell 4 3 44 5" xfId="23819" xr:uid="{00000000-0005-0000-0000-0000724B0000}"/>
    <cellStyle name="Input Cell 4 3 45" xfId="2769" xr:uid="{00000000-0005-0000-0000-0000734B0000}"/>
    <cellStyle name="Input Cell 4 3 45 2" xfId="23820" xr:uid="{00000000-0005-0000-0000-0000744B0000}"/>
    <cellStyle name="Input Cell 4 3 45 2 2" xfId="23821" xr:uid="{00000000-0005-0000-0000-0000754B0000}"/>
    <cellStyle name="Input Cell 4 3 45 2 3" xfId="23822" xr:uid="{00000000-0005-0000-0000-0000764B0000}"/>
    <cellStyle name="Input Cell 4 3 45 2 4" xfId="23823" xr:uid="{00000000-0005-0000-0000-0000774B0000}"/>
    <cellStyle name="Input Cell 4 3 45 3" xfId="23824" xr:uid="{00000000-0005-0000-0000-0000784B0000}"/>
    <cellStyle name="Input Cell 4 3 45 4" xfId="23825" xr:uid="{00000000-0005-0000-0000-0000794B0000}"/>
    <cellStyle name="Input Cell 4 3 45 5" xfId="23826" xr:uid="{00000000-0005-0000-0000-00007A4B0000}"/>
    <cellStyle name="Input Cell 4 3 46" xfId="23827" xr:uid="{00000000-0005-0000-0000-00007B4B0000}"/>
    <cellStyle name="Input Cell 4 3 46 2" xfId="23828" xr:uid="{00000000-0005-0000-0000-00007C4B0000}"/>
    <cellStyle name="Input Cell 4 3 46 3" xfId="23829" xr:uid="{00000000-0005-0000-0000-00007D4B0000}"/>
    <cellStyle name="Input Cell 4 3 46 4" xfId="23830" xr:uid="{00000000-0005-0000-0000-00007E4B0000}"/>
    <cellStyle name="Input Cell 4 3 47" xfId="23831" xr:uid="{00000000-0005-0000-0000-00007F4B0000}"/>
    <cellStyle name="Input Cell 4 3 48" xfId="23832" xr:uid="{00000000-0005-0000-0000-0000804B0000}"/>
    <cellStyle name="Input Cell 4 3 49" xfId="23833" xr:uid="{00000000-0005-0000-0000-0000814B0000}"/>
    <cellStyle name="Input Cell 4 3 5" xfId="2770" xr:uid="{00000000-0005-0000-0000-0000824B0000}"/>
    <cellStyle name="Input Cell 4 3 5 2" xfId="23834" xr:uid="{00000000-0005-0000-0000-0000834B0000}"/>
    <cellStyle name="Input Cell 4 3 5 2 2" xfId="23835" xr:uid="{00000000-0005-0000-0000-0000844B0000}"/>
    <cellStyle name="Input Cell 4 3 5 2 3" xfId="23836" xr:uid="{00000000-0005-0000-0000-0000854B0000}"/>
    <cellStyle name="Input Cell 4 3 5 2 4" xfId="23837" xr:uid="{00000000-0005-0000-0000-0000864B0000}"/>
    <cellStyle name="Input Cell 4 3 5 3" xfId="23838" xr:uid="{00000000-0005-0000-0000-0000874B0000}"/>
    <cellStyle name="Input Cell 4 3 5 4" xfId="23839" xr:uid="{00000000-0005-0000-0000-0000884B0000}"/>
    <cellStyle name="Input Cell 4 3 5 5" xfId="23840" xr:uid="{00000000-0005-0000-0000-0000894B0000}"/>
    <cellStyle name="Input Cell 4 3 6" xfId="2771" xr:uid="{00000000-0005-0000-0000-00008A4B0000}"/>
    <cellStyle name="Input Cell 4 3 6 2" xfId="23841" xr:uid="{00000000-0005-0000-0000-00008B4B0000}"/>
    <cellStyle name="Input Cell 4 3 6 2 2" xfId="23842" xr:uid="{00000000-0005-0000-0000-00008C4B0000}"/>
    <cellStyle name="Input Cell 4 3 6 2 3" xfId="23843" xr:uid="{00000000-0005-0000-0000-00008D4B0000}"/>
    <cellStyle name="Input Cell 4 3 6 2 4" xfId="23844" xr:uid="{00000000-0005-0000-0000-00008E4B0000}"/>
    <cellStyle name="Input Cell 4 3 6 3" xfId="23845" xr:uid="{00000000-0005-0000-0000-00008F4B0000}"/>
    <cellStyle name="Input Cell 4 3 6 4" xfId="23846" xr:uid="{00000000-0005-0000-0000-0000904B0000}"/>
    <cellStyle name="Input Cell 4 3 6 5" xfId="23847" xr:uid="{00000000-0005-0000-0000-0000914B0000}"/>
    <cellStyle name="Input Cell 4 3 7" xfId="2772" xr:uid="{00000000-0005-0000-0000-0000924B0000}"/>
    <cellStyle name="Input Cell 4 3 7 2" xfId="23848" xr:uid="{00000000-0005-0000-0000-0000934B0000}"/>
    <cellStyle name="Input Cell 4 3 7 2 2" xfId="23849" xr:uid="{00000000-0005-0000-0000-0000944B0000}"/>
    <cellStyle name="Input Cell 4 3 7 2 3" xfId="23850" xr:uid="{00000000-0005-0000-0000-0000954B0000}"/>
    <cellStyle name="Input Cell 4 3 7 2 4" xfId="23851" xr:uid="{00000000-0005-0000-0000-0000964B0000}"/>
    <cellStyle name="Input Cell 4 3 7 3" xfId="23852" xr:uid="{00000000-0005-0000-0000-0000974B0000}"/>
    <cellStyle name="Input Cell 4 3 7 4" xfId="23853" xr:uid="{00000000-0005-0000-0000-0000984B0000}"/>
    <cellStyle name="Input Cell 4 3 7 5" xfId="23854" xr:uid="{00000000-0005-0000-0000-0000994B0000}"/>
    <cellStyle name="Input Cell 4 3 8" xfId="2773" xr:uid="{00000000-0005-0000-0000-00009A4B0000}"/>
    <cellStyle name="Input Cell 4 3 8 2" xfId="23855" xr:uid="{00000000-0005-0000-0000-00009B4B0000}"/>
    <cellStyle name="Input Cell 4 3 8 2 2" xfId="23856" xr:uid="{00000000-0005-0000-0000-00009C4B0000}"/>
    <cellStyle name="Input Cell 4 3 8 2 3" xfId="23857" xr:uid="{00000000-0005-0000-0000-00009D4B0000}"/>
    <cellStyle name="Input Cell 4 3 8 2 4" xfId="23858" xr:uid="{00000000-0005-0000-0000-00009E4B0000}"/>
    <cellStyle name="Input Cell 4 3 8 3" xfId="23859" xr:uid="{00000000-0005-0000-0000-00009F4B0000}"/>
    <cellStyle name="Input Cell 4 3 8 4" xfId="23860" xr:uid="{00000000-0005-0000-0000-0000A04B0000}"/>
    <cellStyle name="Input Cell 4 3 8 5" xfId="23861" xr:uid="{00000000-0005-0000-0000-0000A14B0000}"/>
    <cellStyle name="Input Cell 4 3 9" xfId="2774" xr:uid="{00000000-0005-0000-0000-0000A24B0000}"/>
    <cellStyle name="Input Cell 4 3 9 2" xfId="23862" xr:uid="{00000000-0005-0000-0000-0000A34B0000}"/>
    <cellStyle name="Input Cell 4 3 9 2 2" xfId="23863" xr:uid="{00000000-0005-0000-0000-0000A44B0000}"/>
    <cellStyle name="Input Cell 4 3 9 2 3" xfId="23864" xr:uid="{00000000-0005-0000-0000-0000A54B0000}"/>
    <cellStyle name="Input Cell 4 3 9 2 4" xfId="23865" xr:uid="{00000000-0005-0000-0000-0000A64B0000}"/>
    <cellStyle name="Input Cell 4 3 9 3" xfId="23866" xr:uid="{00000000-0005-0000-0000-0000A74B0000}"/>
    <cellStyle name="Input Cell 4 3 9 4" xfId="23867" xr:uid="{00000000-0005-0000-0000-0000A84B0000}"/>
    <cellStyle name="Input Cell 4 3 9 5" xfId="23868" xr:uid="{00000000-0005-0000-0000-0000A94B0000}"/>
    <cellStyle name="Input Cell 4 4" xfId="2775" xr:uid="{00000000-0005-0000-0000-0000AA4B0000}"/>
    <cellStyle name="Input Cell 4 4 10" xfId="2776" xr:uid="{00000000-0005-0000-0000-0000AB4B0000}"/>
    <cellStyle name="Input Cell 4 4 10 2" xfId="23869" xr:uid="{00000000-0005-0000-0000-0000AC4B0000}"/>
    <cellStyle name="Input Cell 4 4 10 2 2" xfId="23870" xr:uid="{00000000-0005-0000-0000-0000AD4B0000}"/>
    <cellStyle name="Input Cell 4 4 10 2 3" xfId="23871" xr:uid="{00000000-0005-0000-0000-0000AE4B0000}"/>
    <cellStyle name="Input Cell 4 4 10 2 4" xfId="23872" xr:uid="{00000000-0005-0000-0000-0000AF4B0000}"/>
    <cellStyle name="Input Cell 4 4 10 3" xfId="23873" xr:uid="{00000000-0005-0000-0000-0000B04B0000}"/>
    <cellStyle name="Input Cell 4 4 10 4" xfId="23874" xr:uid="{00000000-0005-0000-0000-0000B14B0000}"/>
    <cellStyle name="Input Cell 4 4 10 5" xfId="23875" xr:uid="{00000000-0005-0000-0000-0000B24B0000}"/>
    <cellStyle name="Input Cell 4 4 11" xfId="2777" xr:uid="{00000000-0005-0000-0000-0000B34B0000}"/>
    <cellStyle name="Input Cell 4 4 11 2" xfId="23876" xr:uid="{00000000-0005-0000-0000-0000B44B0000}"/>
    <cellStyle name="Input Cell 4 4 11 2 2" xfId="23877" xr:uid="{00000000-0005-0000-0000-0000B54B0000}"/>
    <cellStyle name="Input Cell 4 4 11 2 3" xfId="23878" xr:uid="{00000000-0005-0000-0000-0000B64B0000}"/>
    <cellStyle name="Input Cell 4 4 11 2 4" xfId="23879" xr:uid="{00000000-0005-0000-0000-0000B74B0000}"/>
    <cellStyle name="Input Cell 4 4 11 3" xfId="23880" xr:uid="{00000000-0005-0000-0000-0000B84B0000}"/>
    <cellStyle name="Input Cell 4 4 11 4" xfId="23881" xr:uid="{00000000-0005-0000-0000-0000B94B0000}"/>
    <cellStyle name="Input Cell 4 4 11 5" xfId="23882" xr:uid="{00000000-0005-0000-0000-0000BA4B0000}"/>
    <cellStyle name="Input Cell 4 4 12" xfId="2778" xr:uid="{00000000-0005-0000-0000-0000BB4B0000}"/>
    <cellStyle name="Input Cell 4 4 12 2" xfId="23883" xr:uid="{00000000-0005-0000-0000-0000BC4B0000}"/>
    <cellStyle name="Input Cell 4 4 12 2 2" xfId="23884" xr:uid="{00000000-0005-0000-0000-0000BD4B0000}"/>
    <cellStyle name="Input Cell 4 4 12 2 3" xfId="23885" xr:uid="{00000000-0005-0000-0000-0000BE4B0000}"/>
    <cellStyle name="Input Cell 4 4 12 2 4" xfId="23886" xr:uid="{00000000-0005-0000-0000-0000BF4B0000}"/>
    <cellStyle name="Input Cell 4 4 12 3" xfId="23887" xr:uid="{00000000-0005-0000-0000-0000C04B0000}"/>
    <cellStyle name="Input Cell 4 4 12 4" xfId="23888" xr:uid="{00000000-0005-0000-0000-0000C14B0000}"/>
    <cellStyle name="Input Cell 4 4 12 5" xfId="23889" xr:uid="{00000000-0005-0000-0000-0000C24B0000}"/>
    <cellStyle name="Input Cell 4 4 13" xfId="2779" xr:uid="{00000000-0005-0000-0000-0000C34B0000}"/>
    <cellStyle name="Input Cell 4 4 13 2" xfId="23890" xr:uid="{00000000-0005-0000-0000-0000C44B0000}"/>
    <cellStyle name="Input Cell 4 4 13 2 2" xfId="23891" xr:uid="{00000000-0005-0000-0000-0000C54B0000}"/>
    <cellStyle name="Input Cell 4 4 13 2 3" xfId="23892" xr:uid="{00000000-0005-0000-0000-0000C64B0000}"/>
    <cellStyle name="Input Cell 4 4 13 2 4" xfId="23893" xr:uid="{00000000-0005-0000-0000-0000C74B0000}"/>
    <cellStyle name="Input Cell 4 4 13 3" xfId="23894" xr:uid="{00000000-0005-0000-0000-0000C84B0000}"/>
    <cellStyle name="Input Cell 4 4 13 4" xfId="23895" xr:uid="{00000000-0005-0000-0000-0000C94B0000}"/>
    <cellStyle name="Input Cell 4 4 13 5" xfId="23896" xr:uid="{00000000-0005-0000-0000-0000CA4B0000}"/>
    <cellStyle name="Input Cell 4 4 14" xfId="2780" xr:uid="{00000000-0005-0000-0000-0000CB4B0000}"/>
    <cellStyle name="Input Cell 4 4 14 2" xfId="23897" xr:uid="{00000000-0005-0000-0000-0000CC4B0000}"/>
    <cellStyle name="Input Cell 4 4 14 2 2" xfId="23898" xr:uid="{00000000-0005-0000-0000-0000CD4B0000}"/>
    <cellStyle name="Input Cell 4 4 14 2 3" xfId="23899" xr:uid="{00000000-0005-0000-0000-0000CE4B0000}"/>
    <cellStyle name="Input Cell 4 4 14 2 4" xfId="23900" xr:uid="{00000000-0005-0000-0000-0000CF4B0000}"/>
    <cellStyle name="Input Cell 4 4 14 3" xfId="23901" xr:uid="{00000000-0005-0000-0000-0000D04B0000}"/>
    <cellStyle name="Input Cell 4 4 14 4" xfId="23902" xr:uid="{00000000-0005-0000-0000-0000D14B0000}"/>
    <cellStyle name="Input Cell 4 4 14 5" xfId="23903" xr:uid="{00000000-0005-0000-0000-0000D24B0000}"/>
    <cellStyle name="Input Cell 4 4 15" xfId="2781" xr:uid="{00000000-0005-0000-0000-0000D34B0000}"/>
    <cellStyle name="Input Cell 4 4 15 2" xfId="23904" xr:uid="{00000000-0005-0000-0000-0000D44B0000}"/>
    <cellStyle name="Input Cell 4 4 15 2 2" xfId="23905" xr:uid="{00000000-0005-0000-0000-0000D54B0000}"/>
    <cellStyle name="Input Cell 4 4 15 2 3" xfId="23906" xr:uid="{00000000-0005-0000-0000-0000D64B0000}"/>
    <cellStyle name="Input Cell 4 4 15 2 4" xfId="23907" xr:uid="{00000000-0005-0000-0000-0000D74B0000}"/>
    <cellStyle name="Input Cell 4 4 15 3" xfId="23908" xr:uid="{00000000-0005-0000-0000-0000D84B0000}"/>
    <cellStyle name="Input Cell 4 4 15 4" xfId="23909" xr:uid="{00000000-0005-0000-0000-0000D94B0000}"/>
    <cellStyle name="Input Cell 4 4 15 5" xfId="23910" xr:uid="{00000000-0005-0000-0000-0000DA4B0000}"/>
    <cellStyle name="Input Cell 4 4 16" xfId="2782" xr:uid="{00000000-0005-0000-0000-0000DB4B0000}"/>
    <cellStyle name="Input Cell 4 4 16 2" xfId="23911" xr:uid="{00000000-0005-0000-0000-0000DC4B0000}"/>
    <cellStyle name="Input Cell 4 4 16 2 2" xfId="23912" xr:uid="{00000000-0005-0000-0000-0000DD4B0000}"/>
    <cellStyle name="Input Cell 4 4 16 2 3" xfId="23913" xr:uid="{00000000-0005-0000-0000-0000DE4B0000}"/>
    <cellStyle name="Input Cell 4 4 16 2 4" xfId="23914" xr:uid="{00000000-0005-0000-0000-0000DF4B0000}"/>
    <cellStyle name="Input Cell 4 4 16 3" xfId="23915" xr:uid="{00000000-0005-0000-0000-0000E04B0000}"/>
    <cellStyle name="Input Cell 4 4 16 4" xfId="23916" xr:uid="{00000000-0005-0000-0000-0000E14B0000}"/>
    <cellStyle name="Input Cell 4 4 16 5" xfId="23917" xr:uid="{00000000-0005-0000-0000-0000E24B0000}"/>
    <cellStyle name="Input Cell 4 4 17" xfId="2783" xr:uid="{00000000-0005-0000-0000-0000E34B0000}"/>
    <cellStyle name="Input Cell 4 4 17 2" xfId="23918" xr:uid="{00000000-0005-0000-0000-0000E44B0000}"/>
    <cellStyle name="Input Cell 4 4 17 2 2" xfId="23919" xr:uid="{00000000-0005-0000-0000-0000E54B0000}"/>
    <cellStyle name="Input Cell 4 4 17 2 3" xfId="23920" xr:uid="{00000000-0005-0000-0000-0000E64B0000}"/>
    <cellStyle name="Input Cell 4 4 17 2 4" xfId="23921" xr:uid="{00000000-0005-0000-0000-0000E74B0000}"/>
    <cellStyle name="Input Cell 4 4 17 3" xfId="23922" xr:uid="{00000000-0005-0000-0000-0000E84B0000}"/>
    <cellStyle name="Input Cell 4 4 17 4" xfId="23923" xr:uid="{00000000-0005-0000-0000-0000E94B0000}"/>
    <cellStyle name="Input Cell 4 4 17 5" xfId="23924" xr:uid="{00000000-0005-0000-0000-0000EA4B0000}"/>
    <cellStyle name="Input Cell 4 4 18" xfId="2784" xr:uid="{00000000-0005-0000-0000-0000EB4B0000}"/>
    <cellStyle name="Input Cell 4 4 18 2" xfId="23925" xr:uid="{00000000-0005-0000-0000-0000EC4B0000}"/>
    <cellStyle name="Input Cell 4 4 18 2 2" xfId="23926" xr:uid="{00000000-0005-0000-0000-0000ED4B0000}"/>
    <cellStyle name="Input Cell 4 4 18 2 3" xfId="23927" xr:uid="{00000000-0005-0000-0000-0000EE4B0000}"/>
    <cellStyle name="Input Cell 4 4 18 2 4" xfId="23928" xr:uid="{00000000-0005-0000-0000-0000EF4B0000}"/>
    <cellStyle name="Input Cell 4 4 18 3" xfId="23929" xr:uid="{00000000-0005-0000-0000-0000F04B0000}"/>
    <cellStyle name="Input Cell 4 4 18 4" xfId="23930" xr:uid="{00000000-0005-0000-0000-0000F14B0000}"/>
    <cellStyle name="Input Cell 4 4 18 5" xfId="23931" xr:uid="{00000000-0005-0000-0000-0000F24B0000}"/>
    <cellStyle name="Input Cell 4 4 19" xfId="2785" xr:uid="{00000000-0005-0000-0000-0000F34B0000}"/>
    <cellStyle name="Input Cell 4 4 19 2" xfId="23932" xr:uid="{00000000-0005-0000-0000-0000F44B0000}"/>
    <cellStyle name="Input Cell 4 4 19 2 2" xfId="23933" xr:uid="{00000000-0005-0000-0000-0000F54B0000}"/>
    <cellStyle name="Input Cell 4 4 19 2 3" xfId="23934" xr:uid="{00000000-0005-0000-0000-0000F64B0000}"/>
    <cellStyle name="Input Cell 4 4 19 2 4" xfId="23935" xr:uid="{00000000-0005-0000-0000-0000F74B0000}"/>
    <cellStyle name="Input Cell 4 4 19 3" xfId="23936" xr:uid="{00000000-0005-0000-0000-0000F84B0000}"/>
    <cellStyle name="Input Cell 4 4 19 4" xfId="23937" xr:uid="{00000000-0005-0000-0000-0000F94B0000}"/>
    <cellStyle name="Input Cell 4 4 19 5" xfId="23938" xr:uid="{00000000-0005-0000-0000-0000FA4B0000}"/>
    <cellStyle name="Input Cell 4 4 2" xfId="2786" xr:uid="{00000000-0005-0000-0000-0000FB4B0000}"/>
    <cellStyle name="Input Cell 4 4 2 10" xfId="2787" xr:uid="{00000000-0005-0000-0000-0000FC4B0000}"/>
    <cellStyle name="Input Cell 4 4 2 10 2" xfId="23939" xr:uid="{00000000-0005-0000-0000-0000FD4B0000}"/>
    <cellStyle name="Input Cell 4 4 2 10 2 2" xfId="23940" xr:uid="{00000000-0005-0000-0000-0000FE4B0000}"/>
    <cellStyle name="Input Cell 4 4 2 10 2 3" xfId="23941" xr:uid="{00000000-0005-0000-0000-0000FF4B0000}"/>
    <cellStyle name="Input Cell 4 4 2 10 2 4" xfId="23942" xr:uid="{00000000-0005-0000-0000-0000004C0000}"/>
    <cellStyle name="Input Cell 4 4 2 10 3" xfId="23943" xr:uid="{00000000-0005-0000-0000-0000014C0000}"/>
    <cellStyle name="Input Cell 4 4 2 10 4" xfId="23944" xr:uid="{00000000-0005-0000-0000-0000024C0000}"/>
    <cellStyle name="Input Cell 4 4 2 10 5" xfId="23945" xr:uid="{00000000-0005-0000-0000-0000034C0000}"/>
    <cellStyle name="Input Cell 4 4 2 11" xfId="2788" xr:uid="{00000000-0005-0000-0000-0000044C0000}"/>
    <cellStyle name="Input Cell 4 4 2 11 2" xfId="23946" xr:uid="{00000000-0005-0000-0000-0000054C0000}"/>
    <cellStyle name="Input Cell 4 4 2 11 2 2" xfId="23947" xr:uid="{00000000-0005-0000-0000-0000064C0000}"/>
    <cellStyle name="Input Cell 4 4 2 11 2 3" xfId="23948" xr:uid="{00000000-0005-0000-0000-0000074C0000}"/>
    <cellStyle name="Input Cell 4 4 2 11 2 4" xfId="23949" xr:uid="{00000000-0005-0000-0000-0000084C0000}"/>
    <cellStyle name="Input Cell 4 4 2 11 3" xfId="23950" xr:uid="{00000000-0005-0000-0000-0000094C0000}"/>
    <cellStyle name="Input Cell 4 4 2 11 4" xfId="23951" xr:uid="{00000000-0005-0000-0000-00000A4C0000}"/>
    <cellStyle name="Input Cell 4 4 2 11 5" xfId="23952" xr:uid="{00000000-0005-0000-0000-00000B4C0000}"/>
    <cellStyle name="Input Cell 4 4 2 12" xfId="2789" xr:uid="{00000000-0005-0000-0000-00000C4C0000}"/>
    <cellStyle name="Input Cell 4 4 2 12 2" xfId="23953" xr:uid="{00000000-0005-0000-0000-00000D4C0000}"/>
    <cellStyle name="Input Cell 4 4 2 12 2 2" xfId="23954" xr:uid="{00000000-0005-0000-0000-00000E4C0000}"/>
    <cellStyle name="Input Cell 4 4 2 12 2 3" xfId="23955" xr:uid="{00000000-0005-0000-0000-00000F4C0000}"/>
    <cellStyle name="Input Cell 4 4 2 12 2 4" xfId="23956" xr:uid="{00000000-0005-0000-0000-0000104C0000}"/>
    <cellStyle name="Input Cell 4 4 2 12 3" xfId="23957" xr:uid="{00000000-0005-0000-0000-0000114C0000}"/>
    <cellStyle name="Input Cell 4 4 2 12 4" xfId="23958" xr:uid="{00000000-0005-0000-0000-0000124C0000}"/>
    <cellStyle name="Input Cell 4 4 2 12 5" xfId="23959" xr:uid="{00000000-0005-0000-0000-0000134C0000}"/>
    <cellStyle name="Input Cell 4 4 2 13" xfId="2790" xr:uid="{00000000-0005-0000-0000-0000144C0000}"/>
    <cellStyle name="Input Cell 4 4 2 13 2" xfId="23960" xr:uid="{00000000-0005-0000-0000-0000154C0000}"/>
    <cellStyle name="Input Cell 4 4 2 13 2 2" xfId="23961" xr:uid="{00000000-0005-0000-0000-0000164C0000}"/>
    <cellStyle name="Input Cell 4 4 2 13 2 3" xfId="23962" xr:uid="{00000000-0005-0000-0000-0000174C0000}"/>
    <cellStyle name="Input Cell 4 4 2 13 2 4" xfId="23963" xr:uid="{00000000-0005-0000-0000-0000184C0000}"/>
    <cellStyle name="Input Cell 4 4 2 13 3" xfId="23964" xr:uid="{00000000-0005-0000-0000-0000194C0000}"/>
    <cellStyle name="Input Cell 4 4 2 13 4" xfId="23965" xr:uid="{00000000-0005-0000-0000-00001A4C0000}"/>
    <cellStyle name="Input Cell 4 4 2 13 5" xfId="23966" xr:uid="{00000000-0005-0000-0000-00001B4C0000}"/>
    <cellStyle name="Input Cell 4 4 2 14" xfId="2791" xr:uid="{00000000-0005-0000-0000-00001C4C0000}"/>
    <cellStyle name="Input Cell 4 4 2 14 2" xfId="23967" xr:uid="{00000000-0005-0000-0000-00001D4C0000}"/>
    <cellStyle name="Input Cell 4 4 2 14 2 2" xfId="23968" xr:uid="{00000000-0005-0000-0000-00001E4C0000}"/>
    <cellStyle name="Input Cell 4 4 2 14 2 3" xfId="23969" xr:uid="{00000000-0005-0000-0000-00001F4C0000}"/>
    <cellStyle name="Input Cell 4 4 2 14 2 4" xfId="23970" xr:uid="{00000000-0005-0000-0000-0000204C0000}"/>
    <cellStyle name="Input Cell 4 4 2 14 3" xfId="23971" xr:uid="{00000000-0005-0000-0000-0000214C0000}"/>
    <cellStyle name="Input Cell 4 4 2 14 4" xfId="23972" xr:uid="{00000000-0005-0000-0000-0000224C0000}"/>
    <cellStyle name="Input Cell 4 4 2 14 5" xfId="23973" xr:uid="{00000000-0005-0000-0000-0000234C0000}"/>
    <cellStyle name="Input Cell 4 4 2 15" xfId="2792" xr:uid="{00000000-0005-0000-0000-0000244C0000}"/>
    <cellStyle name="Input Cell 4 4 2 15 2" xfId="23974" xr:uid="{00000000-0005-0000-0000-0000254C0000}"/>
    <cellStyle name="Input Cell 4 4 2 15 2 2" xfId="23975" xr:uid="{00000000-0005-0000-0000-0000264C0000}"/>
    <cellStyle name="Input Cell 4 4 2 15 2 3" xfId="23976" xr:uid="{00000000-0005-0000-0000-0000274C0000}"/>
    <cellStyle name="Input Cell 4 4 2 15 2 4" xfId="23977" xr:uid="{00000000-0005-0000-0000-0000284C0000}"/>
    <cellStyle name="Input Cell 4 4 2 15 3" xfId="23978" xr:uid="{00000000-0005-0000-0000-0000294C0000}"/>
    <cellStyle name="Input Cell 4 4 2 15 4" xfId="23979" xr:uid="{00000000-0005-0000-0000-00002A4C0000}"/>
    <cellStyle name="Input Cell 4 4 2 15 5" xfId="23980" xr:uid="{00000000-0005-0000-0000-00002B4C0000}"/>
    <cellStyle name="Input Cell 4 4 2 16" xfId="2793" xr:uid="{00000000-0005-0000-0000-00002C4C0000}"/>
    <cellStyle name="Input Cell 4 4 2 16 2" xfId="23981" xr:uid="{00000000-0005-0000-0000-00002D4C0000}"/>
    <cellStyle name="Input Cell 4 4 2 16 2 2" xfId="23982" xr:uid="{00000000-0005-0000-0000-00002E4C0000}"/>
    <cellStyle name="Input Cell 4 4 2 16 2 3" xfId="23983" xr:uid="{00000000-0005-0000-0000-00002F4C0000}"/>
    <cellStyle name="Input Cell 4 4 2 16 2 4" xfId="23984" xr:uid="{00000000-0005-0000-0000-0000304C0000}"/>
    <cellStyle name="Input Cell 4 4 2 16 3" xfId="23985" xr:uid="{00000000-0005-0000-0000-0000314C0000}"/>
    <cellStyle name="Input Cell 4 4 2 16 4" xfId="23986" xr:uid="{00000000-0005-0000-0000-0000324C0000}"/>
    <cellStyle name="Input Cell 4 4 2 16 5" xfId="23987" xr:uid="{00000000-0005-0000-0000-0000334C0000}"/>
    <cellStyle name="Input Cell 4 4 2 17" xfId="2794" xr:uid="{00000000-0005-0000-0000-0000344C0000}"/>
    <cellStyle name="Input Cell 4 4 2 17 2" xfId="23988" xr:uid="{00000000-0005-0000-0000-0000354C0000}"/>
    <cellStyle name="Input Cell 4 4 2 17 2 2" xfId="23989" xr:uid="{00000000-0005-0000-0000-0000364C0000}"/>
    <cellStyle name="Input Cell 4 4 2 17 2 3" xfId="23990" xr:uid="{00000000-0005-0000-0000-0000374C0000}"/>
    <cellStyle name="Input Cell 4 4 2 17 2 4" xfId="23991" xr:uid="{00000000-0005-0000-0000-0000384C0000}"/>
    <cellStyle name="Input Cell 4 4 2 17 3" xfId="23992" xr:uid="{00000000-0005-0000-0000-0000394C0000}"/>
    <cellStyle name="Input Cell 4 4 2 17 4" xfId="23993" xr:uid="{00000000-0005-0000-0000-00003A4C0000}"/>
    <cellStyle name="Input Cell 4 4 2 17 5" xfId="23994" xr:uid="{00000000-0005-0000-0000-00003B4C0000}"/>
    <cellStyle name="Input Cell 4 4 2 18" xfId="2795" xr:uid="{00000000-0005-0000-0000-00003C4C0000}"/>
    <cellStyle name="Input Cell 4 4 2 18 2" xfId="23995" xr:uid="{00000000-0005-0000-0000-00003D4C0000}"/>
    <cellStyle name="Input Cell 4 4 2 18 2 2" xfId="23996" xr:uid="{00000000-0005-0000-0000-00003E4C0000}"/>
    <cellStyle name="Input Cell 4 4 2 18 2 3" xfId="23997" xr:uid="{00000000-0005-0000-0000-00003F4C0000}"/>
    <cellStyle name="Input Cell 4 4 2 18 2 4" xfId="23998" xr:uid="{00000000-0005-0000-0000-0000404C0000}"/>
    <cellStyle name="Input Cell 4 4 2 18 3" xfId="23999" xr:uid="{00000000-0005-0000-0000-0000414C0000}"/>
    <cellStyle name="Input Cell 4 4 2 18 4" xfId="24000" xr:uid="{00000000-0005-0000-0000-0000424C0000}"/>
    <cellStyle name="Input Cell 4 4 2 18 5" xfId="24001" xr:uid="{00000000-0005-0000-0000-0000434C0000}"/>
    <cellStyle name="Input Cell 4 4 2 19" xfId="2796" xr:uid="{00000000-0005-0000-0000-0000444C0000}"/>
    <cellStyle name="Input Cell 4 4 2 19 2" xfId="24002" xr:uid="{00000000-0005-0000-0000-0000454C0000}"/>
    <cellStyle name="Input Cell 4 4 2 19 2 2" xfId="24003" xr:uid="{00000000-0005-0000-0000-0000464C0000}"/>
    <cellStyle name="Input Cell 4 4 2 19 2 3" xfId="24004" xr:uid="{00000000-0005-0000-0000-0000474C0000}"/>
    <cellStyle name="Input Cell 4 4 2 19 2 4" xfId="24005" xr:uid="{00000000-0005-0000-0000-0000484C0000}"/>
    <cellStyle name="Input Cell 4 4 2 19 3" xfId="24006" xr:uid="{00000000-0005-0000-0000-0000494C0000}"/>
    <cellStyle name="Input Cell 4 4 2 19 4" xfId="24007" xr:uid="{00000000-0005-0000-0000-00004A4C0000}"/>
    <cellStyle name="Input Cell 4 4 2 19 5" xfId="24008" xr:uid="{00000000-0005-0000-0000-00004B4C0000}"/>
    <cellStyle name="Input Cell 4 4 2 2" xfId="2797" xr:uid="{00000000-0005-0000-0000-00004C4C0000}"/>
    <cellStyle name="Input Cell 4 4 2 2 2" xfId="24009" xr:uid="{00000000-0005-0000-0000-00004D4C0000}"/>
    <cellStyle name="Input Cell 4 4 2 2 2 2" xfId="24010" xr:uid="{00000000-0005-0000-0000-00004E4C0000}"/>
    <cellStyle name="Input Cell 4 4 2 2 2 3" xfId="24011" xr:uid="{00000000-0005-0000-0000-00004F4C0000}"/>
    <cellStyle name="Input Cell 4 4 2 2 2 4" xfId="24012" xr:uid="{00000000-0005-0000-0000-0000504C0000}"/>
    <cellStyle name="Input Cell 4 4 2 2 3" xfId="24013" xr:uid="{00000000-0005-0000-0000-0000514C0000}"/>
    <cellStyle name="Input Cell 4 4 2 2 4" xfId="24014" xr:uid="{00000000-0005-0000-0000-0000524C0000}"/>
    <cellStyle name="Input Cell 4 4 2 2 5" xfId="24015" xr:uid="{00000000-0005-0000-0000-0000534C0000}"/>
    <cellStyle name="Input Cell 4 4 2 20" xfId="2798" xr:uid="{00000000-0005-0000-0000-0000544C0000}"/>
    <cellStyle name="Input Cell 4 4 2 20 2" xfId="24016" xr:uid="{00000000-0005-0000-0000-0000554C0000}"/>
    <cellStyle name="Input Cell 4 4 2 20 2 2" xfId="24017" xr:uid="{00000000-0005-0000-0000-0000564C0000}"/>
    <cellStyle name="Input Cell 4 4 2 20 2 3" xfId="24018" xr:uid="{00000000-0005-0000-0000-0000574C0000}"/>
    <cellStyle name="Input Cell 4 4 2 20 2 4" xfId="24019" xr:uid="{00000000-0005-0000-0000-0000584C0000}"/>
    <cellStyle name="Input Cell 4 4 2 20 3" xfId="24020" xr:uid="{00000000-0005-0000-0000-0000594C0000}"/>
    <cellStyle name="Input Cell 4 4 2 20 4" xfId="24021" xr:uid="{00000000-0005-0000-0000-00005A4C0000}"/>
    <cellStyle name="Input Cell 4 4 2 20 5" xfId="24022" xr:uid="{00000000-0005-0000-0000-00005B4C0000}"/>
    <cellStyle name="Input Cell 4 4 2 21" xfId="2799" xr:uid="{00000000-0005-0000-0000-00005C4C0000}"/>
    <cellStyle name="Input Cell 4 4 2 21 2" xfId="24023" xr:uid="{00000000-0005-0000-0000-00005D4C0000}"/>
    <cellStyle name="Input Cell 4 4 2 21 2 2" xfId="24024" xr:uid="{00000000-0005-0000-0000-00005E4C0000}"/>
    <cellStyle name="Input Cell 4 4 2 21 2 3" xfId="24025" xr:uid="{00000000-0005-0000-0000-00005F4C0000}"/>
    <cellStyle name="Input Cell 4 4 2 21 2 4" xfId="24026" xr:uid="{00000000-0005-0000-0000-0000604C0000}"/>
    <cellStyle name="Input Cell 4 4 2 21 3" xfId="24027" xr:uid="{00000000-0005-0000-0000-0000614C0000}"/>
    <cellStyle name="Input Cell 4 4 2 21 4" xfId="24028" xr:uid="{00000000-0005-0000-0000-0000624C0000}"/>
    <cellStyle name="Input Cell 4 4 2 21 5" xfId="24029" xr:uid="{00000000-0005-0000-0000-0000634C0000}"/>
    <cellStyle name="Input Cell 4 4 2 22" xfId="2800" xr:uid="{00000000-0005-0000-0000-0000644C0000}"/>
    <cellStyle name="Input Cell 4 4 2 22 2" xfId="24030" xr:uid="{00000000-0005-0000-0000-0000654C0000}"/>
    <cellStyle name="Input Cell 4 4 2 22 2 2" xfId="24031" xr:uid="{00000000-0005-0000-0000-0000664C0000}"/>
    <cellStyle name="Input Cell 4 4 2 22 2 3" xfId="24032" xr:uid="{00000000-0005-0000-0000-0000674C0000}"/>
    <cellStyle name="Input Cell 4 4 2 22 2 4" xfId="24033" xr:uid="{00000000-0005-0000-0000-0000684C0000}"/>
    <cellStyle name="Input Cell 4 4 2 22 3" xfId="24034" xr:uid="{00000000-0005-0000-0000-0000694C0000}"/>
    <cellStyle name="Input Cell 4 4 2 22 4" xfId="24035" xr:uid="{00000000-0005-0000-0000-00006A4C0000}"/>
    <cellStyle name="Input Cell 4 4 2 22 5" xfId="24036" xr:uid="{00000000-0005-0000-0000-00006B4C0000}"/>
    <cellStyle name="Input Cell 4 4 2 23" xfId="2801" xr:uid="{00000000-0005-0000-0000-00006C4C0000}"/>
    <cellStyle name="Input Cell 4 4 2 23 2" xfId="24037" xr:uid="{00000000-0005-0000-0000-00006D4C0000}"/>
    <cellStyle name="Input Cell 4 4 2 23 2 2" xfId="24038" xr:uid="{00000000-0005-0000-0000-00006E4C0000}"/>
    <cellStyle name="Input Cell 4 4 2 23 2 3" xfId="24039" xr:uid="{00000000-0005-0000-0000-00006F4C0000}"/>
    <cellStyle name="Input Cell 4 4 2 23 2 4" xfId="24040" xr:uid="{00000000-0005-0000-0000-0000704C0000}"/>
    <cellStyle name="Input Cell 4 4 2 23 3" xfId="24041" xr:uid="{00000000-0005-0000-0000-0000714C0000}"/>
    <cellStyle name="Input Cell 4 4 2 23 4" xfId="24042" xr:uid="{00000000-0005-0000-0000-0000724C0000}"/>
    <cellStyle name="Input Cell 4 4 2 23 5" xfId="24043" xr:uid="{00000000-0005-0000-0000-0000734C0000}"/>
    <cellStyle name="Input Cell 4 4 2 24" xfId="2802" xr:uid="{00000000-0005-0000-0000-0000744C0000}"/>
    <cellStyle name="Input Cell 4 4 2 24 2" xfId="24044" xr:uid="{00000000-0005-0000-0000-0000754C0000}"/>
    <cellStyle name="Input Cell 4 4 2 24 2 2" xfId="24045" xr:uid="{00000000-0005-0000-0000-0000764C0000}"/>
    <cellStyle name="Input Cell 4 4 2 24 2 3" xfId="24046" xr:uid="{00000000-0005-0000-0000-0000774C0000}"/>
    <cellStyle name="Input Cell 4 4 2 24 2 4" xfId="24047" xr:uid="{00000000-0005-0000-0000-0000784C0000}"/>
    <cellStyle name="Input Cell 4 4 2 24 3" xfId="24048" xr:uid="{00000000-0005-0000-0000-0000794C0000}"/>
    <cellStyle name="Input Cell 4 4 2 24 4" xfId="24049" xr:uid="{00000000-0005-0000-0000-00007A4C0000}"/>
    <cellStyle name="Input Cell 4 4 2 24 5" xfId="24050" xr:uid="{00000000-0005-0000-0000-00007B4C0000}"/>
    <cellStyle name="Input Cell 4 4 2 25" xfId="2803" xr:uid="{00000000-0005-0000-0000-00007C4C0000}"/>
    <cellStyle name="Input Cell 4 4 2 25 2" xfId="24051" xr:uid="{00000000-0005-0000-0000-00007D4C0000}"/>
    <cellStyle name="Input Cell 4 4 2 25 2 2" xfId="24052" xr:uid="{00000000-0005-0000-0000-00007E4C0000}"/>
    <cellStyle name="Input Cell 4 4 2 25 2 3" xfId="24053" xr:uid="{00000000-0005-0000-0000-00007F4C0000}"/>
    <cellStyle name="Input Cell 4 4 2 25 2 4" xfId="24054" xr:uid="{00000000-0005-0000-0000-0000804C0000}"/>
    <cellStyle name="Input Cell 4 4 2 25 3" xfId="24055" xr:uid="{00000000-0005-0000-0000-0000814C0000}"/>
    <cellStyle name="Input Cell 4 4 2 25 4" xfId="24056" xr:uid="{00000000-0005-0000-0000-0000824C0000}"/>
    <cellStyle name="Input Cell 4 4 2 25 5" xfId="24057" xr:uid="{00000000-0005-0000-0000-0000834C0000}"/>
    <cellStyle name="Input Cell 4 4 2 26" xfId="2804" xr:uid="{00000000-0005-0000-0000-0000844C0000}"/>
    <cellStyle name="Input Cell 4 4 2 26 2" xfId="24058" xr:uid="{00000000-0005-0000-0000-0000854C0000}"/>
    <cellStyle name="Input Cell 4 4 2 26 2 2" xfId="24059" xr:uid="{00000000-0005-0000-0000-0000864C0000}"/>
    <cellStyle name="Input Cell 4 4 2 26 2 3" xfId="24060" xr:uid="{00000000-0005-0000-0000-0000874C0000}"/>
    <cellStyle name="Input Cell 4 4 2 26 2 4" xfId="24061" xr:uid="{00000000-0005-0000-0000-0000884C0000}"/>
    <cellStyle name="Input Cell 4 4 2 26 3" xfId="24062" xr:uid="{00000000-0005-0000-0000-0000894C0000}"/>
    <cellStyle name="Input Cell 4 4 2 26 4" xfId="24063" xr:uid="{00000000-0005-0000-0000-00008A4C0000}"/>
    <cellStyle name="Input Cell 4 4 2 26 5" xfId="24064" xr:uid="{00000000-0005-0000-0000-00008B4C0000}"/>
    <cellStyle name="Input Cell 4 4 2 27" xfId="2805" xr:uid="{00000000-0005-0000-0000-00008C4C0000}"/>
    <cellStyle name="Input Cell 4 4 2 27 2" xfId="24065" xr:uid="{00000000-0005-0000-0000-00008D4C0000}"/>
    <cellStyle name="Input Cell 4 4 2 27 2 2" xfId="24066" xr:uid="{00000000-0005-0000-0000-00008E4C0000}"/>
    <cellStyle name="Input Cell 4 4 2 27 2 3" xfId="24067" xr:uid="{00000000-0005-0000-0000-00008F4C0000}"/>
    <cellStyle name="Input Cell 4 4 2 27 2 4" xfId="24068" xr:uid="{00000000-0005-0000-0000-0000904C0000}"/>
    <cellStyle name="Input Cell 4 4 2 27 3" xfId="24069" xr:uid="{00000000-0005-0000-0000-0000914C0000}"/>
    <cellStyle name="Input Cell 4 4 2 27 4" xfId="24070" xr:uid="{00000000-0005-0000-0000-0000924C0000}"/>
    <cellStyle name="Input Cell 4 4 2 27 5" xfId="24071" xr:uid="{00000000-0005-0000-0000-0000934C0000}"/>
    <cellStyle name="Input Cell 4 4 2 28" xfId="2806" xr:uid="{00000000-0005-0000-0000-0000944C0000}"/>
    <cellStyle name="Input Cell 4 4 2 28 2" xfId="24072" xr:uid="{00000000-0005-0000-0000-0000954C0000}"/>
    <cellStyle name="Input Cell 4 4 2 28 2 2" xfId="24073" xr:uid="{00000000-0005-0000-0000-0000964C0000}"/>
    <cellStyle name="Input Cell 4 4 2 28 2 3" xfId="24074" xr:uid="{00000000-0005-0000-0000-0000974C0000}"/>
    <cellStyle name="Input Cell 4 4 2 28 2 4" xfId="24075" xr:uid="{00000000-0005-0000-0000-0000984C0000}"/>
    <cellStyle name="Input Cell 4 4 2 28 3" xfId="24076" xr:uid="{00000000-0005-0000-0000-0000994C0000}"/>
    <cellStyle name="Input Cell 4 4 2 28 4" xfId="24077" xr:uid="{00000000-0005-0000-0000-00009A4C0000}"/>
    <cellStyle name="Input Cell 4 4 2 28 5" xfId="24078" xr:uid="{00000000-0005-0000-0000-00009B4C0000}"/>
    <cellStyle name="Input Cell 4 4 2 29" xfId="2807" xr:uid="{00000000-0005-0000-0000-00009C4C0000}"/>
    <cellStyle name="Input Cell 4 4 2 29 2" xfId="24079" xr:uid="{00000000-0005-0000-0000-00009D4C0000}"/>
    <cellStyle name="Input Cell 4 4 2 29 2 2" xfId="24080" xr:uid="{00000000-0005-0000-0000-00009E4C0000}"/>
    <cellStyle name="Input Cell 4 4 2 29 2 3" xfId="24081" xr:uid="{00000000-0005-0000-0000-00009F4C0000}"/>
    <cellStyle name="Input Cell 4 4 2 29 2 4" xfId="24082" xr:uid="{00000000-0005-0000-0000-0000A04C0000}"/>
    <cellStyle name="Input Cell 4 4 2 29 3" xfId="24083" xr:uid="{00000000-0005-0000-0000-0000A14C0000}"/>
    <cellStyle name="Input Cell 4 4 2 29 4" xfId="24084" xr:uid="{00000000-0005-0000-0000-0000A24C0000}"/>
    <cellStyle name="Input Cell 4 4 2 29 5" xfId="24085" xr:uid="{00000000-0005-0000-0000-0000A34C0000}"/>
    <cellStyle name="Input Cell 4 4 2 3" xfId="2808" xr:uid="{00000000-0005-0000-0000-0000A44C0000}"/>
    <cellStyle name="Input Cell 4 4 2 3 2" xfId="24086" xr:uid="{00000000-0005-0000-0000-0000A54C0000}"/>
    <cellStyle name="Input Cell 4 4 2 3 2 2" xfId="24087" xr:uid="{00000000-0005-0000-0000-0000A64C0000}"/>
    <cellStyle name="Input Cell 4 4 2 3 2 3" xfId="24088" xr:uid="{00000000-0005-0000-0000-0000A74C0000}"/>
    <cellStyle name="Input Cell 4 4 2 3 2 4" xfId="24089" xr:uid="{00000000-0005-0000-0000-0000A84C0000}"/>
    <cellStyle name="Input Cell 4 4 2 3 3" xfId="24090" xr:uid="{00000000-0005-0000-0000-0000A94C0000}"/>
    <cellStyle name="Input Cell 4 4 2 3 4" xfId="24091" xr:uid="{00000000-0005-0000-0000-0000AA4C0000}"/>
    <cellStyle name="Input Cell 4 4 2 3 5" xfId="24092" xr:uid="{00000000-0005-0000-0000-0000AB4C0000}"/>
    <cellStyle name="Input Cell 4 4 2 30" xfId="2809" xr:uid="{00000000-0005-0000-0000-0000AC4C0000}"/>
    <cellStyle name="Input Cell 4 4 2 30 2" xfId="24093" xr:uid="{00000000-0005-0000-0000-0000AD4C0000}"/>
    <cellStyle name="Input Cell 4 4 2 30 2 2" xfId="24094" xr:uid="{00000000-0005-0000-0000-0000AE4C0000}"/>
    <cellStyle name="Input Cell 4 4 2 30 2 3" xfId="24095" xr:uid="{00000000-0005-0000-0000-0000AF4C0000}"/>
    <cellStyle name="Input Cell 4 4 2 30 2 4" xfId="24096" xr:uid="{00000000-0005-0000-0000-0000B04C0000}"/>
    <cellStyle name="Input Cell 4 4 2 30 3" xfId="24097" xr:uid="{00000000-0005-0000-0000-0000B14C0000}"/>
    <cellStyle name="Input Cell 4 4 2 30 4" xfId="24098" xr:uid="{00000000-0005-0000-0000-0000B24C0000}"/>
    <cellStyle name="Input Cell 4 4 2 30 5" xfId="24099" xr:uid="{00000000-0005-0000-0000-0000B34C0000}"/>
    <cellStyle name="Input Cell 4 4 2 31" xfId="2810" xr:uid="{00000000-0005-0000-0000-0000B44C0000}"/>
    <cellStyle name="Input Cell 4 4 2 31 2" xfId="24100" xr:uid="{00000000-0005-0000-0000-0000B54C0000}"/>
    <cellStyle name="Input Cell 4 4 2 31 2 2" xfId="24101" xr:uid="{00000000-0005-0000-0000-0000B64C0000}"/>
    <cellStyle name="Input Cell 4 4 2 31 2 3" xfId="24102" xr:uid="{00000000-0005-0000-0000-0000B74C0000}"/>
    <cellStyle name="Input Cell 4 4 2 31 2 4" xfId="24103" xr:uid="{00000000-0005-0000-0000-0000B84C0000}"/>
    <cellStyle name="Input Cell 4 4 2 31 3" xfId="24104" xr:uid="{00000000-0005-0000-0000-0000B94C0000}"/>
    <cellStyle name="Input Cell 4 4 2 31 4" xfId="24105" xr:uid="{00000000-0005-0000-0000-0000BA4C0000}"/>
    <cellStyle name="Input Cell 4 4 2 31 5" xfId="24106" xr:uid="{00000000-0005-0000-0000-0000BB4C0000}"/>
    <cellStyle name="Input Cell 4 4 2 32" xfId="2811" xr:uid="{00000000-0005-0000-0000-0000BC4C0000}"/>
    <cellStyle name="Input Cell 4 4 2 32 2" xfId="24107" xr:uid="{00000000-0005-0000-0000-0000BD4C0000}"/>
    <cellStyle name="Input Cell 4 4 2 32 2 2" xfId="24108" xr:uid="{00000000-0005-0000-0000-0000BE4C0000}"/>
    <cellStyle name="Input Cell 4 4 2 32 2 3" xfId="24109" xr:uid="{00000000-0005-0000-0000-0000BF4C0000}"/>
    <cellStyle name="Input Cell 4 4 2 32 2 4" xfId="24110" xr:uid="{00000000-0005-0000-0000-0000C04C0000}"/>
    <cellStyle name="Input Cell 4 4 2 32 3" xfId="24111" xr:uid="{00000000-0005-0000-0000-0000C14C0000}"/>
    <cellStyle name="Input Cell 4 4 2 32 4" xfId="24112" xr:uid="{00000000-0005-0000-0000-0000C24C0000}"/>
    <cellStyle name="Input Cell 4 4 2 32 5" xfId="24113" xr:uid="{00000000-0005-0000-0000-0000C34C0000}"/>
    <cellStyle name="Input Cell 4 4 2 33" xfId="2812" xr:uid="{00000000-0005-0000-0000-0000C44C0000}"/>
    <cellStyle name="Input Cell 4 4 2 33 2" xfId="24114" xr:uid="{00000000-0005-0000-0000-0000C54C0000}"/>
    <cellStyle name="Input Cell 4 4 2 33 2 2" xfId="24115" xr:uid="{00000000-0005-0000-0000-0000C64C0000}"/>
    <cellStyle name="Input Cell 4 4 2 33 2 3" xfId="24116" xr:uid="{00000000-0005-0000-0000-0000C74C0000}"/>
    <cellStyle name="Input Cell 4 4 2 33 2 4" xfId="24117" xr:uid="{00000000-0005-0000-0000-0000C84C0000}"/>
    <cellStyle name="Input Cell 4 4 2 33 3" xfId="24118" xr:uid="{00000000-0005-0000-0000-0000C94C0000}"/>
    <cellStyle name="Input Cell 4 4 2 33 4" xfId="24119" xr:uid="{00000000-0005-0000-0000-0000CA4C0000}"/>
    <cellStyle name="Input Cell 4 4 2 33 5" xfId="24120" xr:uid="{00000000-0005-0000-0000-0000CB4C0000}"/>
    <cellStyle name="Input Cell 4 4 2 34" xfId="2813" xr:uid="{00000000-0005-0000-0000-0000CC4C0000}"/>
    <cellStyle name="Input Cell 4 4 2 34 2" xfId="24121" xr:uid="{00000000-0005-0000-0000-0000CD4C0000}"/>
    <cellStyle name="Input Cell 4 4 2 34 2 2" xfId="24122" xr:uid="{00000000-0005-0000-0000-0000CE4C0000}"/>
    <cellStyle name="Input Cell 4 4 2 34 2 3" xfId="24123" xr:uid="{00000000-0005-0000-0000-0000CF4C0000}"/>
    <cellStyle name="Input Cell 4 4 2 34 2 4" xfId="24124" xr:uid="{00000000-0005-0000-0000-0000D04C0000}"/>
    <cellStyle name="Input Cell 4 4 2 34 3" xfId="24125" xr:uid="{00000000-0005-0000-0000-0000D14C0000}"/>
    <cellStyle name="Input Cell 4 4 2 34 4" xfId="24126" xr:uid="{00000000-0005-0000-0000-0000D24C0000}"/>
    <cellStyle name="Input Cell 4 4 2 34 5" xfId="24127" xr:uid="{00000000-0005-0000-0000-0000D34C0000}"/>
    <cellStyle name="Input Cell 4 4 2 35" xfId="2814" xr:uid="{00000000-0005-0000-0000-0000D44C0000}"/>
    <cellStyle name="Input Cell 4 4 2 35 2" xfId="24128" xr:uid="{00000000-0005-0000-0000-0000D54C0000}"/>
    <cellStyle name="Input Cell 4 4 2 35 2 2" xfId="24129" xr:uid="{00000000-0005-0000-0000-0000D64C0000}"/>
    <cellStyle name="Input Cell 4 4 2 35 2 3" xfId="24130" xr:uid="{00000000-0005-0000-0000-0000D74C0000}"/>
    <cellStyle name="Input Cell 4 4 2 35 2 4" xfId="24131" xr:uid="{00000000-0005-0000-0000-0000D84C0000}"/>
    <cellStyle name="Input Cell 4 4 2 35 3" xfId="24132" xr:uid="{00000000-0005-0000-0000-0000D94C0000}"/>
    <cellStyle name="Input Cell 4 4 2 35 4" xfId="24133" xr:uid="{00000000-0005-0000-0000-0000DA4C0000}"/>
    <cellStyle name="Input Cell 4 4 2 35 5" xfId="24134" xr:uid="{00000000-0005-0000-0000-0000DB4C0000}"/>
    <cellStyle name="Input Cell 4 4 2 36" xfId="2815" xr:uid="{00000000-0005-0000-0000-0000DC4C0000}"/>
    <cellStyle name="Input Cell 4 4 2 36 2" xfId="24135" xr:uid="{00000000-0005-0000-0000-0000DD4C0000}"/>
    <cellStyle name="Input Cell 4 4 2 36 2 2" xfId="24136" xr:uid="{00000000-0005-0000-0000-0000DE4C0000}"/>
    <cellStyle name="Input Cell 4 4 2 36 2 3" xfId="24137" xr:uid="{00000000-0005-0000-0000-0000DF4C0000}"/>
    <cellStyle name="Input Cell 4 4 2 36 2 4" xfId="24138" xr:uid="{00000000-0005-0000-0000-0000E04C0000}"/>
    <cellStyle name="Input Cell 4 4 2 36 3" xfId="24139" xr:uid="{00000000-0005-0000-0000-0000E14C0000}"/>
    <cellStyle name="Input Cell 4 4 2 36 4" xfId="24140" xr:uid="{00000000-0005-0000-0000-0000E24C0000}"/>
    <cellStyle name="Input Cell 4 4 2 36 5" xfId="24141" xr:uid="{00000000-0005-0000-0000-0000E34C0000}"/>
    <cellStyle name="Input Cell 4 4 2 37" xfId="2816" xr:uid="{00000000-0005-0000-0000-0000E44C0000}"/>
    <cellStyle name="Input Cell 4 4 2 37 2" xfId="24142" xr:uid="{00000000-0005-0000-0000-0000E54C0000}"/>
    <cellStyle name="Input Cell 4 4 2 37 2 2" xfId="24143" xr:uid="{00000000-0005-0000-0000-0000E64C0000}"/>
    <cellStyle name="Input Cell 4 4 2 37 2 3" xfId="24144" xr:uid="{00000000-0005-0000-0000-0000E74C0000}"/>
    <cellStyle name="Input Cell 4 4 2 37 2 4" xfId="24145" xr:uid="{00000000-0005-0000-0000-0000E84C0000}"/>
    <cellStyle name="Input Cell 4 4 2 37 3" xfId="24146" xr:uid="{00000000-0005-0000-0000-0000E94C0000}"/>
    <cellStyle name="Input Cell 4 4 2 37 4" xfId="24147" xr:uid="{00000000-0005-0000-0000-0000EA4C0000}"/>
    <cellStyle name="Input Cell 4 4 2 37 5" xfId="24148" xr:uid="{00000000-0005-0000-0000-0000EB4C0000}"/>
    <cellStyle name="Input Cell 4 4 2 38" xfId="2817" xr:uid="{00000000-0005-0000-0000-0000EC4C0000}"/>
    <cellStyle name="Input Cell 4 4 2 38 2" xfId="24149" xr:uid="{00000000-0005-0000-0000-0000ED4C0000}"/>
    <cellStyle name="Input Cell 4 4 2 38 2 2" xfId="24150" xr:uid="{00000000-0005-0000-0000-0000EE4C0000}"/>
    <cellStyle name="Input Cell 4 4 2 38 2 3" xfId="24151" xr:uid="{00000000-0005-0000-0000-0000EF4C0000}"/>
    <cellStyle name="Input Cell 4 4 2 38 2 4" xfId="24152" xr:uid="{00000000-0005-0000-0000-0000F04C0000}"/>
    <cellStyle name="Input Cell 4 4 2 38 3" xfId="24153" xr:uid="{00000000-0005-0000-0000-0000F14C0000}"/>
    <cellStyle name="Input Cell 4 4 2 38 4" xfId="24154" xr:uid="{00000000-0005-0000-0000-0000F24C0000}"/>
    <cellStyle name="Input Cell 4 4 2 38 5" xfId="24155" xr:uid="{00000000-0005-0000-0000-0000F34C0000}"/>
    <cellStyle name="Input Cell 4 4 2 39" xfId="2818" xr:uid="{00000000-0005-0000-0000-0000F44C0000}"/>
    <cellStyle name="Input Cell 4 4 2 39 2" xfId="24156" xr:uid="{00000000-0005-0000-0000-0000F54C0000}"/>
    <cellStyle name="Input Cell 4 4 2 39 2 2" xfId="24157" xr:uid="{00000000-0005-0000-0000-0000F64C0000}"/>
    <cellStyle name="Input Cell 4 4 2 39 2 3" xfId="24158" xr:uid="{00000000-0005-0000-0000-0000F74C0000}"/>
    <cellStyle name="Input Cell 4 4 2 39 2 4" xfId="24159" xr:uid="{00000000-0005-0000-0000-0000F84C0000}"/>
    <cellStyle name="Input Cell 4 4 2 39 3" xfId="24160" xr:uid="{00000000-0005-0000-0000-0000F94C0000}"/>
    <cellStyle name="Input Cell 4 4 2 39 4" xfId="24161" xr:uid="{00000000-0005-0000-0000-0000FA4C0000}"/>
    <cellStyle name="Input Cell 4 4 2 39 5" xfId="24162" xr:uid="{00000000-0005-0000-0000-0000FB4C0000}"/>
    <cellStyle name="Input Cell 4 4 2 4" xfId="2819" xr:uid="{00000000-0005-0000-0000-0000FC4C0000}"/>
    <cellStyle name="Input Cell 4 4 2 4 2" xfId="24163" xr:uid="{00000000-0005-0000-0000-0000FD4C0000}"/>
    <cellStyle name="Input Cell 4 4 2 4 2 2" xfId="24164" xr:uid="{00000000-0005-0000-0000-0000FE4C0000}"/>
    <cellStyle name="Input Cell 4 4 2 4 2 3" xfId="24165" xr:uid="{00000000-0005-0000-0000-0000FF4C0000}"/>
    <cellStyle name="Input Cell 4 4 2 4 2 4" xfId="24166" xr:uid="{00000000-0005-0000-0000-0000004D0000}"/>
    <cellStyle name="Input Cell 4 4 2 4 3" xfId="24167" xr:uid="{00000000-0005-0000-0000-0000014D0000}"/>
    <cellStyle name="Input Cell 4 4 2 4 4" xfId="24168" xr:uid="{00000000-0005-0000-0000-0000024D0000}"/>
    <cellStyle name="Input Cell 4 4 2 4 5" xfId="24169" xr:uid="{00000000-0005-0000-0000-0000034D0000}"/>
    <cellStyle name="Input Cell 4 4 2 40" xfId="2820" xr:uid="{00000000-0005-0000-0000-0000044D0000}"/>
    <cellStyle name="Input Cell 4 4 2 40 2" xfId="24170" xr:uid="{00000000-0005-0000-0000-0000054D0000}"/>
    <cellStyle name="Input Cell 4 4 2 40 2 2" xfId="24171" xr:uid="{00000000-0005-0000-0000-0000064D0000}"/>
    <cellStyle name="Input Cell 4 4 2 40 2 3" xfId="24172" xr:uid="{00000000-0005-0000-0000-0000074D0000}"/>
    <cellStyle name="Input Cell 4 4 2 40 2 4" xfId="24173" xr:uid="{00000000-0005-0000-0000-0000084D0000}"/>
    <cellStyle name="Input Cell 4 4 2 40 3" xfId="24174" xr:uid="{00000000-0005-0000-0000-0000094D0000}"/>
    <cellStyle name="Input Cell 4 4 2 40 4" xfId="24175" xr:uid="{00000000-0005-0000-0000-00000A4D0000}"/>
    <cellStyle name="Input Cell 4 4 2 40 5" xfId="24176" xr:uid="{00000000-0005-0000-0000-00000B4D0000}"/>
    <cellStyle name="Input Cell 4 4 2 41" xfId="2821" xr:uid="{00000000-0005-0000-0000-00000C4D0000}"/>
    <cellStyle name="Input Cell 4 4 2 41 2" xfId="24177" xr:uid="{00000000-0005-0000-0000-00000D4D0000}"/>
    <cellStyle name="Input Cell 4 4 2 41 2 2" xfId="24178" xr:uid="{00000000-0005-0000-0000-00000E4D0000}"/>
    <cellStyle name="Input Cell 4 4 2 41 2 3" xfId="24179" xr:uid="{00000000-0005-0000-0000-00000F4D0000}"/>
    <cellStyle name="Input Cell 4 4 2 41 2 4" xfId="24180" xr:uid="{00000000-0005-0000-0000-0000104D0000}"/>
    <cellStyle name="Input Cell 4 4 2 41 3" xfId="24181" xr:uid="{00000000-0005-0000-0000-0000114D0000}"/>
    <cellStyle name="Input Cell 4 4 2 41 4" xfId="24182" xr:uid="{00000000-0005-0000-0000-0000124D0000}"/>
    <cellStyle name="Input Cell 4 4 2 41 5" xfId="24183" xr:uid="{00000000-0005-0000-0000-0000134D0000}"/>
    <cellStyle name="Input Cell 4 4 2 42" xfId="2822" xr:uid="{00000000-0005-0000-0000-0000144D0000}"/>
    <cellStyle name="Input Cell 4 4 2 42 2" xfId="24184" xr:uid="{00000000-0005-0000-0000-0000154D0000}"/>
    <cellStyle name="Input Cell 4 4 2 42 2 2" xfId="24185" xr:uid="{00000000-0005-0000-0000-0000164D0000}"/>
    <cellStyle name="Input Cell 4 4 2 42 2 3" xfId="24186" xr:uid="{00000000-0005-0000-0000-0000174D0000}"/>
    <cellStyle name="Input Cell 4 4 2 42 2 4" xfId="24187" xr:uid="{00000000-0005-0000-0000-0000184D0000}"/>
    <cellStyle name="Input Cell 4 4 2 42 3" xfId="24188" xr:uid="{00000000-0005-0000-0000-0000194D0000}"/>
    <cellStyle name="Input Cell 4 4 2 42 4" xfId="24189" xr:uid="{00000000-0005-0000-0000-00001A4D0000}"/>
    <cellStyle name="Input Cell 4 4 2 42 5" xfId="24190" xr:uid="{00000000-0005-0000-0000-00001B4D0000}"/>
    <cellStyle name="Input Cell 4 4 2 43" xfId="2823" xr:uid="{00000000-0005-0000-0000-00001C4D0000}"/>
    <cellStyle name="Input Cell 4 4 2 43 2" xfId="24191" xr:uid="{00000000-0005-0000-0000-00001D4D0000}"/>
    <cellStyle name="Input Cell 4 4 2 43 2 2" xfId="24192" xr:uid="{00000000-0005-0000-0000-00001E4D0000}"/>
    <cellStyle name="Input Cell 4 4 2 43 2 3" xfId="24193" xr:uid="{00000000-0005-0000-0000-00001F4D0000}"/>
    <cellStyle name="Input Cell 4 4 2 43 2 4" xfId="24194" xr:uid="{00000000-0005-0000-0000-0000204D0000}"/>
    <cellStyle name="Input Cell 4 4 2 43 3" xfId="24195" xr:uid="{00000000-0005-0000-0000-0000214D0000}"/>
    <cellStyle name="Input Cell 4 4 2 43 4" xfId="24196" xr:uid="{00000000-0005-0000-0000-0000224D0000}"/>
    <cellStyle name="Input Cell 4 4 2 43 5" xfId="24197" xr:uid="{00000000-0005-0000-0000-0000234D0000}"/>
    <cellStyle name="Input Cell 4 4 2 44" xfId="2824" xr:uid="{00000000-0005-0000-0000-0000244D0000}"/>
    <cellStyle name="Input Cell 4 4 2 44 2" xfId="24198" xr:uid="{00000000-0005-0000-0000-0000254D0000}"/>
    <cellStyle name="Input Cell 4 4 2 44 2 2" xfId="24199" xr:uid="{00000000-0005-0000-0000-0000264D0000}"/>
    <cellStyle name="Input Cell 4 4 2 44 2 3" xfId="24200" xr:uid="{00000000-0005-0000-0000-0000274D0000}"/>
    <cellStyle name="Input Cell 4 4 2 44 2 4" xfId="24201" xr:uid="{00000000-0005-0000-0000-0000284D0000}"/>
    <cellStyle name="Input Cell 4 4 2 44 3" xfId="24202" xr:uid="{00000000-0005-0000-0000-0000294D0000}"/>
    <cellStyle name="Input Cell 4 4 2 44 4" xfId="24203" xr:uid="{00000000-0005-0000-0000-00002A4D0000}"/>
    <cellStyle name="Input Cell 4 4 2 44 5" xfId="24204" xr:uid="{00000000-0005-0000-0000-00002B4D0000}"/>
    <cellStyle name="Input Cell 4 4 2 45" xfId="24205" xr:uid="{00000000-0005-0000-0000-00002C4D0000}"/>
    <cellStyle name="Input Cell 4 4 2 45 2" xfId="24206" xr:uid="{00000000-0005-0000-0000-00002D4D0000}"/>
    <cellStyle name="Input Cell 4 4 2 45 3" xfId="24207" xr:uid="{00000000-0005-0000-0000-00002E4D0000}"/>
    <cellStyle name="Input Cell 4 4 2 45 4" xfId="24208" xr:uid="{00000000-0005-0000-0000-00002F4D0000}"/>
    <cellStyle name="Input Cell 4 4 2 46" xfId="24209" xr:uid="{00000000-0005-0000-0000-0000304D0000}"/>
    <cellStyle name="Input Cell 4 4 2 46 2" xfId="24210" xr:uid="{00000000-0005-0000-0000-0000314D0000}"/>
    <cellStyle name="Input Cell 4 4 2 46 3" xfId="24211" xr:uid="{00000000-0005-0000-0000-0000324D0000}"/>
    <cellStyle name="Input Cell 4 4 2 46 4" xfId="24212" xr:uid="{00000000-0005-0000-0000-0000334D0000}"/>
    <cellStyle name="Input Cell 4 4 2 47" xfId="24213" xr:uid="{00000000-0005-0000-0000-0000344D0000}"/>
    <cellStyle name="Input Cell 4 4 2 48" xfId="24214" xr:uid="{00000000-0005-0000-0000-0000354D0000}"/>
    <cellStyle name="Input Cell 4 4 2 5" xfId="2825" xr:uid="{00000000-0005-0000-0000-0000364D0000}"/>
    <cellStyle name="Input Cell 4 4 2 5 2" xfId="24215" xr:uid="{00000000-0005-0000-0000-0000374D0000}"/>
    <cellStyle name="Input Cell 4 4 2 5 2 2" xfId="24216" xr:uid="{00000000-0005-0000-0000-0000384D0000}"/>
    <cellStyle name="Input Cell 4 4 2 5 2 3" xfId="24217" xr:uid="{00000000-0005-0000-0000-0000394D0000}"/>
    <cellStyle name="Input Cell 4 4 2 5 2 4" xfId="24218" xr:uid="{00000000-0005-0000-0000-00003A4D0000}"/>
    <cellStyle name="Input Cell 4 4 2 5 3" xfId="24219" xr:uid="{00000000-0005-0000-0000-00003B4D0000}"/>
    <cellStyle name="Input Cell 4 4 2 5 4" xfId="24220" xr:uid="{00000000-0005-0000-0000-00003C4D0000}"/>
    <cellStyle name="Input Cell 4 4 2 5 5" xfId="24221" xr:uid="{00000000-0005-0000-0000-00003D4D0000}"/>
    <cellStyle name="Input Cell 4 4 2 6" xfId="2826" xr:uid="{00000000-0005-0000-0000-00003E4D0000}"/>
    <cellStyle name="Input Cell 4 4 2 6 2" xfId="24222" xr:uid="{00000000-0005-0000-0000-00003F4D0000}"/>
    <cellStyle name="Input Cell 4 4 2 6 2 2" xfId="24223" xr:uid="{00000000-0005-0000-0000-0000404D0000}"/>
    <cellStyle name="Input Cell 4 4 2 6 2 3" xfId="24224" xr:uid="{00000000-0005-0000-0000-0000414D0000}"/>
    <cellStyle name="Input Cell 4 4 2 6 2 4" xfId="24225" xr:uid="{00000000-0005-0000-0000-0000424D0000}"/>
    <cellStyle name="Input Cell 4 4 2 6 3" xfId="24226" xr:uid="{00000000-0005-0000-0000-0000434D0000}"/>
    <cellStyle name="Input Cell 4 4 2 6 4" xfId="24227" xr:uid="{00000000-0005-0000-0000-0000444D0000}"/>
    <cellStyle name="Input Cell 4 4 2 6 5" xfId="24228" xr:uid="{00000000-0005-0000-0000-0000454D0000}"/>
    <cellStyle name="Input Cell 4 4 2 7" xfId="2827" xr:uid="{00000000-0005-0000-0000-0000464D0000}"/>
    <cellStyle name="Input Cell 4 4 2 7 2" xfId="24229" xr:uid="{00000000-0005-0000-0000-0000474D0000}"/>
    <cellStyle name="Input Cell 4 4 2 7 2 2" xfId="24230" xr:uid="{00000000-0005-0000-0000-0000484D0000}"/>
    <cellStyle name="Input Cell 4 4 2 7 2 3" xfId="24231" xr:uid="{00000000-0005-0000-0000-0000494D0000}"/>
    <cellStyle name="Input Cell 4 4 2 7 2 4" xfId="24232" xr:uid="{00000000-0005-0000-0000-00004A4D0000}"/>
    <cellStyle name="Input Cell 4 4 2 7 3" xfId="24233" xr:uid="{00000000-0005-0000-0000-00004B4D0000}"/>
    <cellStyle name="Input Cell 4 4 2 7 4" xfId="24234" xr:uid="{00000000-0005-0000-0000-00004C4D0000}"/>
    <cellStyle name="Input Cell 4 4 2 7 5" xfId="24235" xr:uid="{00000000-0005-0000-0000-00004D4D0000}"/>
    <cellStyle name="Input Cell 4 4 2 8" xfId="2828" xr:uid="{00000000-0005-0000-0000-00004E4D0000}"/>
    <cellStyle name="Input Cell 4 4 2 8 2" xfId="24236" xr:uid="{00000000-0005-0000-0000-00004F4D0000}"/>
    <cellStyle name="Input Cell 4 4 2 8 2 2" xfId="24237" xr:uid="{00000000-0005-0000-0000-0000504D0000}"/>
    <cellStyle name="Input Cell 4 4 2 8 2 3" xfId="24238" xr:uid="{00000000-0005-0000-0000-0000514D0000}"/>
    <cellStyle name="Input Cell 4 4 2 8 2 4" xfId="24239" xr:uid="{00000000-0005-0000-0000-0000524D0000}"/>
    <cellStyle name="Input Cell 4 4 2 8 3" xfId="24240" xr:uid="{00000000-0005-0000-0000-0000534D0000}"/>
    <cellStyle name="Input Cell 4 4 2 8 4" xfId="24241" xr:uid="{00000000-0005-0000-0000-0000544D0000}"/>
    <cellStyle name="Input Cell 4 4 2 8 5" xfId="24242" xr:uid="{00000000-0005-0000-0000-0000554D0000}"/>
    <cellStyle name="Input Cell 4 4 2 9" xfId="2829" xr:uid="{00000000-0005-0000-0000-0000564D0000}"/>
    <cellStyle name="Input Cell 4 4 2 9 2" xfId="24243" xr:uid="{00000000-0005-0000-0000-0000574D0000}"/>
    <cellStyle name="Input Cell 4 4 2 9 2 2" xfId="24244" xr:uid="{00000000-0005-0000-0000-0000584D0000}"/>
    <cellStyle name="Input Cell 4 4 2 9 2 3" xfId="24245" xr:uid="{00000000-0005-0000-0000-0000594D0000}"/>
    <cellStyle name="Input Cell 4 4 2 9 2 4" xfId="24246" xr:uid="{00000000-0005-0000-0000-00005A4D0000}"/>
    <cellStyle name="Input Cell 4 4 2 9 3" xfId="24247" xr:uid="{00000000-0005-0000-0000-00005B4D0000}"/>
    <cellStyle name="Input Cell 4 4 2 9 4" xfId="24248" xr:uid="{00000000-0005-0000-0000-00005C4D0000}"/>
    <cellStyle name="Input Cell 4 4 2 9 5" xfId="24249" xr:uid="{00000000-0005-0000-0000-00005D4D0000}"/>
    <cellStyle name="Input Cell 4 4 20" xfId="2830" xr:uid="{00000000-0005-0000-0000-00005E4D0000}"/>
    <cellStyle name="Input Cell 4 4 20 2" xfId="24250" xr:uid="{00000000-0005-0000-0000-00005F4D0000}"/>
    <cellStyle name="Input Cell 4 4 20 2 2" xfId="24251" xr:uid="{00000000-0005-0000-0000-0000604D0000}"/>
    <cellStyle name="Input Cell 4 4 20 2 3" xfId="24252" xr:uid="{00000000-0005-0000-0000-0000614D0000}"/>
    <cellStyle name="Input Cell 4 4 20 2 4" xfId="24253" xr:uid="{00000000-0005-0000-0000-0000624D0000}"/>
    <cellStyle name="Input Cell 4 4 20 3" xfId="24254" xr:uid="{00000000-0005-0000-0000-0000634D0000}"/>
    <cellStyle name="Input Cell 4 4 20 4" xfId="24255" xr:uid="{00000000-0005-0000-0000-0000644D0000}"/>
    <cellStyle name="Input Cell 4 4 20 5" xfId="24256" xr:uid="{00000000-0005-0000-0000-0000654D0000}"/>
    <cellStyle name="Input Cell 4 4 21" xfId="2831" xr:uid="{00000000-0005-0000-0000-0000664D0000}"/>
    <cellStyle name="Input Cell 4 4 21 2" xfId="24257" xr:uid="{00000000-0005-0000-0000-0000674D0000}"/>
    <cellStyle name="Input Cell 4 4 21 2 2" xfId="24258" xr:uid="{00000000-0005-0000-0000-0000684D0000}"/>
    <cellStyle name="Input Cell 4 4 21 2 3" xfId="24259" xr:uid="{00000000-0005-0000-0000-0000694D0000}"/>
    <cellStyle name="Input Cell 4 4 21 2 4" xfId="24260" xr:uid="{00000000-0005-0000-0000-00006A4D0000}"/>
    <cellStyle name="Input Cell 4 4 21 3" xfId="24261" xr:uid="{00000000-0005-0000-0000-00006B4D0000}"/>
    <cellStyle name="Input Cell 4 4 21 4" xfId="24262" xr:uid="{00000000-0005-0000-0000-00006C4D0000}"/>
    <cellStyle name="Input Cell 4 4 21 5" xfId="24263" xr:uid="{00000000-0005-0000-0000-00006D4D0000}"/>
    <cellStyle name="Input Cell 4 4 22" xfId="2832" xr:uid="{00000000-0005-0000-0000-00006E4D0000}"/>
    <cellStyle name="Input Cell 4 4 22 2" xfId="24264" xr:uid="{00000000-0005-0000-0000-00006F4D0000}"/>
    <cellStyle name="Input Cell 4 4 22 2 2" xfId="24265" xr:uid="{00000000-0005-0000-0000-0000704D0000}"/>
    <cellStyle name="Input Cell 4 4 22 2 3" xfId="24266" xr:uid="{00000000-0005-0000-0000-0000714D0000}"/>
    <cellStyle name="Input Cell 4 4 22 2 4" xfId="24267" xr:uid="{00000000-0005-0000-0000-0000724D0000}"/>
    <cellStyle name="Input Cell 4 4 22 3" xfId="24268" xr:uid="{00000000-0005-0000-0000-0000734D0000}"/>
    <cellStyle name="Input Cell 4 4 22 4" xfId="24269" xr:uid="{00000000-0005-0000-0000-0000744D0000}"/>
    <cellStyle name="Input Cell 4 4 22 5" xfId="24270" xr:uid="{00000000-0005-0000-0000-0000754D0000}"/>
    <cellStyle name="Input Cell 4 4 23" xfId="2833" xr:uid="{00000000-0005-0000-0000-0000764D0000}"/>
    <cellStyle name="Input Cell 4 4 23 2" xfId="24271" xr:uid="{00000000-0005-0000-0000-0000774D0000}"/>
    <cellStyle name="Input Cell 4 4 23 2 2" xfId="24272" xr:uid="{00000000-0005-0000-0000-0000784D0000}"/>
    <cellStyle name="Input Cell 4 4 23 2 3" xfId="24273" xr:uid="{00000000-0005-0000-0000-0000794D0000}"/>
    <cellStyle name="Input Cell 4 4 23 2 4" xfId="24274" xr:uid="{00000000-0005-0000-0000-00007A4D0000}"/>
    <cellStyle name="Input Cell 4 4 23 3" xfId="24275" xr:uid="{00000000-0005-0000-0000-00007B4D0000}"/>
    <cellStyle name="Input Cell 4 4 23 4" xfId="24276" xr:uid="{00000000-0005-0000-0000-00007C4D0000}"/>
    <cellStyle name="Input Cell 4 4 23 5" xfId="24277" xr:uid="{00000000-0005-0000-0000-00007D4D0000}"/>
    <cellStyle name="Input Cell 4 4 24" xfId="2834" xr:uid="{00000000-0005-0000-0000-00007E4D0000}"/>
    <cellStyle name="Input Cell 4 4 24 2" xfId="24278" xr:uid="{00000000-0005-0000-0000-00007F4D0000}"/>
    <cellStyle name="Input Cell 4 4 24 2 2" xfId="24279" xr:uid="{00000000-0005-0000-0000-0000804D0000}"/>
    <cellStyle name="Input Cell 4 4 24 2 3" xfId="24280" xr:uid="{00000000-0005-0000-0000-0000814D0000}"/>
    <cellStyle name="Input Cell 4 4 24 2 4" xfId="24281" xr:uid="{00000000-0005-0000-0000-0000824D0000}"/>
    <cellStyle name="Input Cell 4 4 24 3" xfId="24282" xr:uid="{00000000-0005-0000-0000-0000834D0000}"/>
    <cellStyle name="Input Cell 4 4 24 4" xfId="24283" xr:uid="{00000000-0005-0000-0000-0000844D0000}"/>
    <cellStyle name="Input Cell 4 4 24 5" xfId="24284" xr:uid="{00000000-0005-0000-0000-0000854D0000}"/>
    <cellStyle name="Input Cell 4 4 25" xfId="2835" xr:uid="{00000000-0005-0000-0000-0000864D0000}"/>
    <cellStyle name="Input Cell 4 4 25 2" xfId="24285" xr:uid="{00000000-0005-0000-0000-0000874D0000}"/>
    <cellStyle name="Input Cell 4 4 25 2 2" xfId="24286" xr:uid="{00000000-0005-0000-0000-0000884D0000}"/>
    <cellStyle name="Input Cell 4 4 25 2 3" xfId="24287" xr:uid="{00000000-0005-0000-0000-0000894D0000}"/>
    <cellStyle name="Input Cell 4 4 25 2 4" xfId="24288" xr:uid="{00000000-0005-0000-0000-00008A4D0000}"/>
    <cellStyle name="Input Cell 4 4 25 3" xfId="24289" xr:uid="{00000000-0005-0000-0000-00008B4D0000}"/>
    <cellStyle name="Input Cell 4 4 25 4" xfId="24290" xr:uid="{00000000-0005-0000-0000-00008C4D0000}"/>
    <cellStyle name="Input Cell 4 4 25 5" xfId="24291" xr:uid="{00000000-0005-0000-0000-00008D4D0000}"/>
    <cellStyle name="Input Cell 4 4 26" xfId="2836" xr:uid="{00000000-0005-0000-0000-00008E4D0000}"/>
    <cellStyle name="Input Cell 4 4 26 2" xfId="24292" xr:uid="{00000000-0005-0000-0000-00008F4D0000}"/>
    <cellStyle name="Input Cell 4 4 26 2 2" xfId="24293" xr:uid="{00000000-0005-0000-0000-0000904D0000}"/>
    <cellStyle name="Input Cell 4 4 26 2 3" xfId="24294" xr:uid="{00000000-0005-0000-0000-0000914D0000}"/>
    <cellStyle name="Input Cell 4 4 26 2 4" xfId="24295" xr:uid="{00000000-0005-0000-0000-0000924D0000}"/>
    <cellStyle name="Input Cell 4 4 26 3" xfId="24296" xr:uid="{00000000-0005-0000-0000-0000934D0000}"/>
    <cellStyle name="Input Cell 4 4 26 4" xfId="24297" xr:uid="{00000000-0005-0000-0000-0000944D0000}"/>
    <cellStyle name="Input Cell 4 4 26 5" xfId="24298" xr:uid="{00000000-0005-0000-0000-0000954D0000}"/>
    <cellStyle name="Input Cell 4 4 27" xfId="2837" xr:uid="{00000000-0005-0000-0000-0000964D0000}"/>
    <cellStyle name="Input Cell 4 4 27 2" xfId="24299" xr:uid="{00000000-0005-0000-0000-0000974D0000}"/>
    <cellStyle name="Input Cell 4 4 27 2 2" xfId="24300" xr:uid="{00000000-0005-0000-0000-0000984D0000}"/>
    <cellStyle name="Input Cell 4 4 27 2 3" xfId="24301" xr:uid="{00000000-0005-0000-0000-0000994D0000}"/>
    <cellStyle name="Input Cell 4 4 27 2 4" xfId="24302" xr:uid="{00000000-0005-0000-0000-00009A4D0000}"/>
    <cellStyle name="Input Cell 4 4 27 3" xfId="24303" xr:uid="{00000000-0005-0000-0000-00009B4D0000}"/>
    <cellStyle name="Input Cell 4 4 27 4" xfId="24304" xr:uid="{00000000-0005-0000-0000-00009C4D0000}"/>
    <cellStyle name="Input Cell 4 4 27 5" xfId="24305" xr:uid="{00000000-0005-0000-0000-00009D4D0000}"/>
    <cellStyle name="Input Cell 4 4 28" xfId="2838" xr:uid="{00000000-0005-0000-0000-00009E4D0000}"/>
    <cellStyle name="Input Cell 4 4 28 2" xfId="24306" xr:uid="{00000000-0005-0000-0000-00009F4D0000}"/>
    <cellStyle name="Input Cell 4 4 28 2 2" xfId="24307" xr:uid="{00000000-0005-0000-0000-0000A04D0000}"/>
    <cellStyle name="Input Cell 4 4 28 2 3" xfId="24308" xr:uid="{00000000-0005-0000-0000-0000A14D0000}"/>
    <cellStyle name="Input Cell 4 4 28 2 4" xfId="24309" xr:uid="{00000000-0005-0000-0000-0000A24D0000}"/>
    <cellStyle name="Input Cell 4 4 28 3" xfId="24310" xr:uid="{00000000-0005-0000-0000-0000A34D0000}"/>
    <cellStyle name="Input Cell 4 4 28 4" xfId="24311" xr:uid="{00000000-0005-0000-0000-0000A44D0000}"/>
    <cellStyle name="Input Cell 4 4 28 5" xfId="24312" xr:uid="{00000000-0005-0000-0000-0000A54D0000}"/>
    <cellStyle name="Input Cell 4 4 29" xfId="2839" xr:uid="{00000000-0005-0000-0000-0000A64D0000}"/>
    <cellStyle name="Input Cell 4 4 29 2" xfId="24313" xr:uid="{00000000-0005-0000-0000-0000A74D0000}"/>
    <cellStyle name="Input Cell 4 4 29 2 2" xfId="24314" xr:uid="{00000000-0005-0000-0000-0000A84D0000}"/>
    <cellStyle name="Input Cell 4 4 29 2 3" xfId="24315" xr:uid="{00000000-0005-0000-0000-0000A94D0000}"/>
    <cellStyle name="Input Cell 4 4 29 2 4" xfId="24316" xr:uid="{00000000-0005-0000-0000-0000AA4D0000}"/>
    <cellStyle name="Input Cell 4 4 29 3" xfId="24317" xr:uid="{00000000-0005-0000-0000-0000AB4D0000}"/>
    <cellStyle name="Input Cell 4 4 29 4" xfId="24318" xr:uid="{00000000-0005-0000-0000-0000AC4D0000}"/>
    <cellStyle name="Input Cell 4 4 29 5" xfId="24319" xr:uid="{00000000-0005-0000-0000-0000AD4D0000}"/>
    <cellStyle name="Input Cell 4 4 3" xfId="2840" xr:uid="{00000000-0005-0000-0000-0000AE4D0000}"/>
    <cellStyle name="Input Cell 4 4 3 2" xfId="24320" xr:uid="{00000000-0005-0000-0000-0000AF4D0000}"/>
    <cellStyle name="Input Cell 4 4 3 2 2" xfId="24321" xr:uid="{00000000-0005-0000-0000-0000B04D0000}"/>
    <cellStyle name="Input Cell 4 4 3 2 3" xfId="24322" xr:uid="{00000000-0005-0000-0000-0000B14D0000}"/>
    <cellStyle name="Input Cell 4 4 3 2 4" xfId="24323" xr:uid="{00000000-0005-0000-0000-0000B24D0000}"/>
    <cellStyle name="Input Cell 4 4 3 3" xfId="24324" xr:uid="{00000000-0005-0000-0000-0000B34D0000}"/>
    <cellStyle name="Input Cell 4 4 3 4" xfId="24325" xr:uid="{00000000-0005-0000-0000-0000B44D0000}"/>
    <cellStyle name="Input Cell 4 4 3 5" xfId="24326" xr:uid="{00000000-0005-0000-0000-0000B54D0000}"/>
    <cellStyle name="Input Cell 4 4 30" xfId="2841" xr:uid="{00000000-0005-0000-0000-0000B64D0000}"/>
    <cellStyle name="Input Cell 4 4 30 2" xfId="24327" xr:uid="{00000000-0005-0000-0000-0000B74D0000}"/>
    <cellStyle name="Input Cell 4 4 30 2 2" xfId="24328" xr:uid="{00000000-0005-0000-0000-0000B84D0000}"/>
    <cellStyle name="Input Cell 4 4 30 2 3" xfId="24329" xr:uid="{00000000-0005-0000-0000-0000B94D0000}"/>
    <cellStyle name="Input Cell 4 4 30 2 4" xfId="24330" xr:uid="{00000000-0005-0000-0000-0000BA4D0000}"/>
    <cellStyle name="Input Cell 4 4 30 3" xfId="24331" xr:uid="{00000000-0005-0000-0000-0000BB4D0000}"/>
    <cellStyle name="Input Cell 4 4 30 4" xfId="24332" xr:uid="{00000000-0005-0000-0000-0000BC4D0000}"/>
    <cellStyle name="Input Cell 4 4 30 5" xfId="24333" xr:uid="{00000000-0005-0000-0000-0000BD4D0000}"/>
    <cellStyle name="Input Cell 4 4 31" xfId="2842" xr:uid="{00000000-0005-0000-0000-0000BE4D0000}"/>
    <cellStyle name="Input Cell 4 4 31 2" xfId="24334" xr:uid="{00000000-0005-0000-0000-0000BF4D0000}"/>
    <cellStyle name="Input Cell 4 4 31 2 2" xfId="24335" xr:uid="{00000000-0005-0000-0000-0000C04D0000}"/>
    <cellStyle name="Input Cell 4 4 31 2 3" xfId="24336" xr:uid="{00000000-0005-0000-0000-0000C14D0000}"/>
    <cellStyle name="Input Cell 4 4 31 2 4" xfId="24337" xr:uid="{00000000-0005-0000-0000-0000C24D0000}"/>
    <cellStyle name="Input Cell 4 4 31 3" xfId="24338" xr:uid="{00000000-0005-0000-0000-0000C34D0000}"/>
    <cellStyle name="Input Cell 4 4 31 4" xfId="24339" xr:uid="{00000000-0005-0000-0000-0000C44D0000}"/>
    <cellStyle name="Input Cell 4 4 31 5" xfId="24340" xr:uid="{00000000-0005-0000-0000-0000C54D0000}"/>
    <cellStyle name="Input Cell 4 4 32" xfId="2843" xr:uid="{00000000-0005-0000-0000-0000C64D0000}"/>
    <cellStyle name="Input Cell 4 4 32 2" xfId="24341" xr:uid="{00000000-0005-0000-0000-0000C74D0000}"/>
    <cellStyle name="Input Cell 4 4 32 2 2" xfId="24342" xr:uid="{00000000-0005-0000-0000-0000C84D0000}"/>
    <cellStyle name="Input Cell 4 4 32 2 3" xfId="24343" xr:uid="{00000000-0005-0000-0000-0000C94D0000}"/>
    <cellStyle name="Input Cell 4 4 32 2 4" xfId="24344" xr:uid="{00000000-0005-0000-0000-0000CA4D0000}"/>
    <cellStyle name="Input Cell 4 4 32 3" xfId="24345" xr:uid="{00000000-0005-0000-0000-0000CB4D0000}"/>
    <cellStyle name="Input Cell 4 4 32 4" xfId="24346" xr:uid="{00000000-0005-0000-0000-0000CC4D0000}"/>
    <cellStyle name="Input Cell 4 4 32 5" xfId="24347" xr:uid="{00000000-0005-0000-0000-0000CD4D0000}"/>
    <cellStyle name="Input Cell 4 4 33" xfId="2844" xr:uid="{00000000-0005-0000-0000-0000CE4D0000}"/>
    <cellStyle name="Input Cell 4 4 33 2" xfId="24348" xr:uid="{00000000-0005-0000-0000-0000CF4D0000}"/>
    <cellStyle name="Input Cell 4 4 33 2 2" xfId="24349" xr:uid="{00000000-0005-0000-0000-0000D04D0000}"/>
    <cellStyle name="Input Cell 4 4 33 2 3" xfId="24350" xr:uid="{00000000-0005-0000-0000-0000D14D0000}"/>
    <cellStyle name="Input Cell 4 4 33 2 4" xfId="24351" xr:uid="{00000000-0005-0000-0000-0000D24D0000}"/>
    <cellStyle name="Input Cell 4 4 33 3" xfId="24352" xr:uid="{00000000-0005-0000-0000-0000D34D0000}"/>
    <cellStyle name="Input Cell 4 4 33 4" xfId="24353" xr:uid="{00000000-0005-0000-0000-0000D44D0000}"/>
    <cellStyle name="Input Cell 4 4 33 5" xfId="24354" xr:uid="{00000000-0005-0000-0000-0000D54D0000}"/>
    <cellStyle name="Input Cell 4 4 34" xfId="2845" xr:uid="{00000000-0005-0000-0000-0000D64D0000}"/>
    <cellStyle name="Input Cell 4 4 34 2" xfId="24355" xr:uid="{00000000-0005-0000-0000-0000D74D0000}"/>
    <cellStyle name="Input Cell 4 4 34 2 2" xfId="24356" xr:uid="{00000000-0005-0000-0000-0000D84D0000}"/>
    <cellStyle name="Input Cell 4 4 34 2 3" xfId="24357" xr:uid="{00000000-0005-0000-0000-0000D94D0000}"/>
    <cellStyle name="Input Cell 4 4 34 2 4" xfId="24358" xr:uid="{00000000-0005-0000-0000-0000DA4D0000}"/>
    <cellStyle name="Input Cell 4 4 34 3" xfId="24359" xr:uid="{00000000-0005-0000-0000-0000DB4D0000}"/>
    <cellStyle name="Input Cell 4 4 34 4" xfId="24360" xr:uid="{00000000-0005-0000-0000-0000DC4D0000}"/>
    <cellStyle name="Input Cell 4 4 34 5" xfId="24361" xr:uid="{00000000-0005-0000-0000-0000DD4D0000}"/>
    <cellStyle name="Input Cell 4 4 35" xfId="2846" xr:uid="{00000000-0005-0000-0000-0000DE4D0000}"/>
    <cellStyle name="Input Cell 4 4 35 2" xfId="24362" xr:uid="{00000000-0005-0000-0000-0000DF4D0000}"/>
    <cellStyle name="Input Cell 4 4 35 2 2" xfId="24363" xr:uid="{00000000-0005-0000-0000-0000E04D0000}"/>
    <cellStyle name="Input Cell 4 4 35 2 3" xfId="24364" xr:uid="{00000000-0005-0000-0000-0000E14D0000}"/>
    <cellStyle name="Input Cell 4 4 35 2 4" xfId="24365" xr:uid="{00000000-0005-0000-0000-0000E24D0000}"/>
    <cellStyle name="Input Cell 4 4 35 3" xfId="24366" xr:uid="{00000000-0005-0000-0000-0000E34D0000}"/>
    <cellStyle name="Input Cell 4 4 35 4" xfId="24367" xr:uid="{00000000-0005-0000-0000-0000E44D0000}"/>
    <cellStyle name="Input Cell 4 4 35 5" xfId="24368" xr:uid="{00000000-0005-0000-0000-0000E54D0000}"/>
    <cellStyle name="Input Cell 4 4 36" xfId="2847" xr:uid="{00000000-0005-0000-0000-0000E64D0000}"/>
    <cellStyle name="Input Cell 4 4 36 2" xfId="24369" xr:uid="{00000000-0005-0000-0000-0000E74D0000}"/>
    <cellStyle name="Input Cell 4 4 36 2 2" xfId="24370" xr:uid="{00000000-0005-0000-0000-0000E84D0000}"/>
    <cellStyle name="Input Cell 4 4 36 2 3" xfId="24371" xr:uid="{00000000-0005-0000-0000-0000E94D0000}"/>
    <cellStyle name="Input Cell 4 4 36 2 4" xfId="24372" xr:uid="{00000000-0005-0000-0000-0000EA4D0000}"/>
    <cellStyle name="Input Cell 4 4 36 3" xfId="24373" xr:uid="{00000000-0005-0000-0000-0000EB4D0000}"/>
    <cellStyle name="Input Cell 4 4 36 4" xfId="24374" xr:uid="{00000000-0005-0000-0000-0000EC4D0000}"/>
    <cellStyle name="Input Cell 4 4 36 5" xfId="24375" xr:uid="{00000000-0005-0000-0000-0000ED4D0000}"/>
    <cellStyle name="Input Cell 4 4 37" xfId="2848" xr:uid="{00000000-0005-0000-0000-0000EE4D0000}"/>
    <cellStyle name="Input Cell 4 4 37 2" xfId="24376" xr:uid="{00000000-0005-0000-0000-0000EF4D0000}"/>
    <cellStyle name="Input Cell 4 4 37 2 2" xfId="24377" xr:uid="{00000000-0005-0000-0000-0000F04D0000}"/>
    <cellStyle name="Input Cell 4 4 37 2 3" xfId="24378" xr:uid="{00000000-0005-0000-0000-0000F14D0000}"/>
    <cellStyle name="Input Cell 4 4 37 2 4" xfId="24379" xr:uid="{00000000-0005-0000-0000-0000F24D0000}"/>
    <cellStyle name="Input Cell 4 4 37 3" xfId="24380" xr:uid="{00000000-0005-0000-0000-0000F34D0000}"/>
    <cellStyle name="Input Cell 4 4 37 4" xfId="24381" xr:uid="{00000000-0005-0000-0000-0000F44D0000}"/>
    <cellStyle name="Input Cell 4 4 37 5" xfId="24382" xr:uid="{00000000-0005-0000-0000-0000F54D0000}"/>
    <cellStyle name="Input Cell 4 4 38" xfId="2849" xr:uid="{00000000-0005-0000-0000-0000F64D0000}"/>
    <cellStyle name="Input Cell 4 4 38 2" xfId="24383" xr:uid="{00000000-0005-0000-0000-0000F74D0000}"/>
    <cellStyle name="Input Cell 4 4 38 2 2" xfId="24384" xr:uid="{00000000-0005-0000-0000-0000F84D0000}"/>
    <cellStyle name="Input Cell 4 4 38 2 3" xfId="24385" xr:uid="{00000000-0005-0000-0000-0000F94D0000}"/>
    <cellStyle name="Input Cell 4 4 38 2 4" xfId="24386" xr:uid="{00000000-0005-0000-0000-0000FA4D0000}"/>
    <cellStyle name="Input Cell 4 4 38 3" xfId="24387" xr:uid="{00000000-0005-0000-0000-0000FB4D0000}"/>
    <cellStyle name="Input Cell 4 4 38 4" xfId="24388" xr:uid="{00000000-0005-0000-0000-0000FC4D0000}"/>
    <cellStyle name="Input Cell 4 4 38 5" xfId="24389" xr:uid="{00000000-0005-0000-0000-0000FD4D0000}"/>
    <cellStyle name="Input Cell 4 4 39" xfId="2850" xr:uid="{00000000-0005-0000-0000-0000FE4D0000}"/>
    <cellStyle name="Input Cell 4 4 39 2" xfId="24390" xr:uid="{00000000-0005-0000-0000-0000FF4D0000}"/>
    <cellStyle name="Input Cell 4 4 39 2 2" xfId="24391" xr:uid="{00000000-0005-0000-0000-0000004E0000}"/>
    <cellStyle name="Input Cell 4 4 39 2 3" xfId="24392" xr:uid="{00000000-0005-0000-0000-0000014E0000}"/>
    <cellStyle name="Input Cell 4 4 39 2 4" xfId="24393" xr:uid="{00000000-0005-0000-0000-0000024E0000}"/>
    <cellStyle name="Input Cell 4 4 39 3" xfId="24394" xr:uid="{00000000-0005-0000-0000-0000034E0000}"/>
    <cellStyle name="Input Cell 4 4 39 4" xfId="24395" xr:uid="{00000000-0005-0000-0000-0000044E0000}"/>
    <cellStyle name="Input Cell 4 4 39 5" xfId="24396" xr:uid="{00000000-0005-0000-0000-0000054E0000}"/>
    <cellStyle name="Input Cell 4 4 4" xfId="2851" xr:uid="{00000000-0005-0000-0000-0000064E0000}"/>
    <cellStyle name="Input Cell 4 4 4 2" xfId="24397" xr:uid="{00000000-0005-0000-0000-0000074E0000}"/>
    <cellStyle name="Input Cell 4 4 4 2 2" xfId="24398" xr:uid="{00000000-0005-0000-0000-0000084E0000}"/>
    <cellStyle name="Input Cell 4 4 4 2 3" xfId="24399" xr:uid="{00000000-0005-0000-0000-0000094E0000}"/>
    <cellStyle name="Input Cell 4 4 4 2 4" xfId="24400" xr:uid="{00000000-0005-0000-0000-00000A4E0000}"/>
    <cellStyle name="Input Cell 4 4 4 3" xfId="24401" xr:uid="{00000000-0005-0000-0000-00000B4E0000}"/>
    <cellStyle name="Input Cell 4 4 4 4" xfId="24402" xr:uid="{00000000-0005-0000-0000-00000C4E0000}"/>
    <cellStyle name="Input Cell 4 4 4 5" xfId="24403" xr:uid="{00000000-0005-0000-0000-00000D4E0000}"/>
    <cellStyle name="Input Cell 4 4 40" xfId="2852" xr:uid="{00000000-0005-0000-0000-00000E4E0000}"/>
    <cellStyle name="Input Cell 4 4 40 2" xfId="24404" xr:uid="{00000000-0005-0000-0000-00000F4E0000}"/>
    <cellStyle name="Input Cell 4 4 40 2 2" xfId="24405" xr:uid="{00000000-0005-0000-0000-0000104E0000}"/>
    <cellStyle name="Input Cell 4 4 40 2 3" xfId="24406" xr:uid="{00000000-0005-0000-0000-0000114E0000}"/>
    <cellStyle name="Input Cell 4 4 40 2 4" xfId="24407" xr:uid="{00000000-0005-0000-0000-0000124E0000}"/>
    <cellStyle name="Input Cell 4 4 40 3" xfId="24408" xr:uid="{00000000-0005-0000-0000-0000134E0000}"/>
    <cellStyle name="Input Cell 4 4 40 4" xfId="24409" xr:uid="{00000000-0005-0000-0000-0000144E0000}"/>
    <cellStyle name="Input Cell 4 4 40 5" xfId="24410" xr:uid="{00000000-0005-0000-0000-0000154E0000}"/>
    <cellStyle name="Input Cell 4 4 41" xfId="2853" xr:uid="{00000000-0005-0000-0000-0000164E0000}"/>
    <cellStyle name="Input Cell 4 4 41 2" xfId="24411" xr:uid="{00000000-0005-0000-0000-0000174E0000}"/>
    <cellStyle name="Input Cell 4 4 41 2 2" xfId="24412" xr:uid="{00000000-0005-0000-0000-0000184E0000}"/>
    <cellStyle name="Input Cell 4 4 41 2 3" xfId="24413" xr:uid="{00000000-0005-0000-0000-0000194E0000}"/>
    <cellStyle name="Input Cell 4 4 41 2 4" xfId="24414" xr:uid="{00000000-0005-0000-0000-00001A4E0000}"/>
    <cellStyle name="Input Cell 4 4 41 3" xfId="24415" xr:uid="{00000000-0005-0000-0000-00001B4E0000}"/>
    <cellStyle name="Input Cell 4 4 41 4" xfId="24416" xr:uid="{00000000-0005-0000-0000-00001C4E0000}"/>
    <cellStyle name="Input Cell 4 4 41 5" xfId="24417" xr:uid="{00000000-0005-0000-0000-00001D4E0000}"/>
    <cellStyle name="Input Cell 4 4 42" xfId="2854" xr:uid="{00000000-0005-0000-0000-00001E4E0000}"/>
    <cellStyle name="Input Cell 4 4 42 2" xfId="24418" xr:uid="{00000000-0005-0000-0000-00001F4E0000}"/>
    <cellStyle name="Input Cell 4 4 42 2 2" xfId="24419" xr:uid="{00000000-0005-0000-0000-0000204E0000}"/>
    <cellStyle name="Input Cell 4 4 42 2 3" xfId="24420" xr:uid="{00000000-0005-0000-0000-0000214E0000}"/>
    <cellStyle name="Input Cell 4 4 42 2 4" xfId="24421" xr:uid="{00000000-0005-0000-0000-0000224E0000}"/>
    <cellStyle name="Input Cell 4 4 42 3" xfId="24422" xr:uid="{00000000-0005-0000-0000-0000234E0000}"/>
    <cellStyle name="Input Cell 4 4 42 4" xfId="24423" xr:uid="{00000000-0005-0000-0000-0000244E0000}"/>
    <cellStyle name="Input Cell 4 4 42 5" xfId="24424" xr:uid="{00000000-0005-0000-0000-0000254E0000}"/>
    <cellStyle name="Input Cell 4 4 43" xfId="2855" xr:uid="{00000000-0005-0000-0000-0000264E0000}"/>
    <cellStyle name="Input Cell 4 4 43 2" xfId="24425" xr:uid="{00000000-0005-0000-0000-0000274E0000}"/>
    <cellStyle name="Input Cell 4 4 43 2 2" xfId="24426" xr:uid="{00000000-0005-0000-0000-0000284E0000}"/>
    <cellStyle name="Input Cell 4 4 43 2 3" xfId="24427" xr:uid="{00000000-0005-0000-0000-0000294E0000}"/>
    <cellStyle name="Input Cell 4 4 43 2 4" xfId="24428" xr:uid="{00000000-0005-0000-0000-00002A4E0000}"/>
    <cellStyle name="Input Cell 4 4 43 3" xfId="24429" xr:uid="{00000000-0005-0000-0000-00002B4E0000}"/>
    <cellStyle name="Input Cell 4 4 43 4" xfId="24430" xr:uid="{00000000-0005-0000-0000-00002C4E0000}"/>
    <cellStyle name="Input Cell 4 4 43 5" xfId="24431" xr:uid="{00000000-0005-0000-0000-00002D4E0000}"/>
    <cellStyle name="Input Cell 4 4 44" xfId="2856" xr:uid="{00000000-0005-0000-0000-00002E4E0000}"/>
    <cellStyle name="Input Cell 4 4 44 2" xfId="24432" xr:uid="{00000000-0005-0000-0000-00002F4E0000}"/>
    <cellStyle name="Input Cell 4 4 44 2 2" xfId="24433" xr:uid="{00000000-0005-0000-0000-0000304E0000}"/>
    <cellStyle name="Input Cell 4 4 44 2 3" xfId="24434" xr:uid="{00000000-0005-0000-0000-0000314E0000}"/>
    <cellStyle name="Input Cell 4 4 44 2 4" xfId="24435" xr:uid="{00000000-0005-0000-0000-0000324E0000}"/>
    <cellStyle name="Input Cell 4 4 44 3" xfId="24436" xr:uid="{00000000-0005-0000-0000-0000334E0000}"/>
    <cellStyle name="Input Cell 4 4 44 4" xfId="24437" xr:uid="{00000000-0005-0000-0000-0000344E0000}"/>
    <cellStyle name="Input Cell 4 4 44 5" xfId="24438" xr:uid="{00000000-0005-0000-0000-0000354E0000}"/>
    <cellStyle name="Input Cell 4 4 45" xfId="2857" xr:uid="{00000000-0005-0000-0000-0000364E0000}"/>
    <cellStyle name="Input Cell 4 4 45 2" xfId="24439" xr:uid="{00000000-0005-0000-0000-0000374E0000}"/>
    <cellStyle name="Input Cell 4 4 45 2 2" xfId="24440" xr:uid="{00000000-0005-0000-0000-0000384E0000}"/>
    <cellStyle name="Input Cell 4 4 45 2 3" xfId="24441" xr:uid="{00000000-0005-0000-0000-0000394E0000}"/>
    <cellStyle name="Input Cell 4 4 45 2 4" xfId="24442" xr:uid="{00000000-0005-0000-0000-00003A4E0000}"/>
    <cellStyle name="Input Cell 4 4 45 3" xfId="24443" xr:uid="{00000000-0005-0000-0000-00003B4E0000}"/>
    <cellStyle name="Input Cell 4 4 45 4" xfId="24444" xr:uid="{00000000-0005-0000-0000-00003C4E0000}"/>
    <cellStyle name="Input Cell 4 4 45 5" xfId="24445" xr:uid="{00000000-0005-0000-0000-00003D4E0000}"/>
    <cellStyle name="Input Cell 4 4 46" xfId="24446" xr:uid="{00000000-0005-0000-0000-00003E4E0000}"/>
    <cellStyle name="Input Cell 4 4 46 2" xfId="24447" xr:uid="{00000000-0005-0000-0000-00003F4E0000}"/>
    <cellStyle name="Input Cell 4 4 46 3" xfId="24448" xr:uid="{00000000-0005-0000-0000-0000404E0000}"/>
    <cellStyle name="Input Cell 4 4 46 4" xfId="24449" xr:uid="{00000000-0005-0000-0000-0000414E0000}"/>
    <cellStyle name="Input Cell 4 4 47" xfId="24450" xr:uid="{00000000-0005-0000-0000-0000424E0000}"/>
    <cellStyle name="Input Cell 4 4 48" xfId="24451" xr:uid="{00000000-0005-0000-0000-0000434E0000}"/>
    <cellStyle name="Input Cell 4 4 5" xfId="2858" xr:uid="{00000000-0005-0000-0000-0000444E0000}"/>
    <cellStyle name="Input Cell 4 4 5 2" xfId="24452" xr:uid="{00000000-0005-0000-0000-0000454E0000}"/>
    <cellStyle name="Input Cell 4 4 5 2 2" xfId="24453" xr:uid="{00000000-0005-0000-0000-0000464E0000}"/>
    <cellStyle name="Input Cell 4 4 5 2 3" xfId="24454" xr:uid="{00000000-0005-0000-0000-0000474E0000}"/>
    <cellStyle name="Input Cell 4 4 5 2 4" xfId="24455" xr:uid="{00000000-0005-0000-0000-0000484E0000}"/>
    <cellStyle name="Input Cell 4 4 5 3" xfId="24456" xr:uid="{00000000-0005-0000-0000-0000494E0000}"/>
    <cellStyle name="Input Cell 4 4 5 4" xfId="24457" xr:uid="{00000000-0005-0000-0000-00004A4E0000}"/>
    <cellStyle name="Input Cell 4 4 5 5" xfId="24458" xr:uid="{00000000-0005-0000-0000-00004B4E0000}"/>
    <cellStyle name="Input Cell 4 4 6" xfId="2859" xr:uid="{00000000-0005-0000-0000-00004C4E0000}"/>
    <cellStyle name="Input Cell 4 4 6 2" xfId="24459" xr:uid="{00000000-0005-0000-0000-00004D4E0000}"/>
    <cellStyle name="Input Cell 4 4 6 2 2" xfId="24460" xr:uid="{00000000-0005-0000-0000-00004E4E0000}"/>
    <cellStyle name="Input Cell 4 4 6 2 3" xfId="24461" xr:uid="{00000000-0005-0000-0000-00004F4E0000}"/>
    <cellStyle name="Input Cell 4 4 6 2 4" xfId="24462" xr:uid="{00000000-0005-0000-0000-0000504E0000}"/>
    <cellStyle name="Input Cell 4 4 6 3" xfId="24463" xr:uid="{00000000-0005-0000-0000-0000514E0000}"/>
    <cellStyle name="Input Cell 4 4 6 4" xfId="24464" xr:uid="{00000000-0005-0000-0000-0000524E0000}"/>
    <cellStyle name="Input Cell 4 4 6 5" xfId="24465" xr:uid="{00000000-0005-0000-0000-0000534E0000}"/>
    <cellStyle name="Input Cell 4 4 7" xfId="2860" xr:uid="{00000000-0005-0000-0000-0000544E0000}"/>
    <cellStyle name="Input Cell 4 4 7 2" xfId="24466" xr:uid="{00000000-0005-0000-0000-0000554E0000}"/>
    <cellStyle name="Input Cell 4 4 7 2 2" xfId="24467" xr:uid="{00000000-0005-0000-0000-0000564E0000}"/>
    <cellStyle name="Input Cell 4 4 7 2 3" xfId="24468" xr:uid="{00000000-0005-0000-0000-0000574E0000}"/>
    <cellStyle name="Input Cell 4 4 7 2 4" xfId="24469" xr:uid="{00000000-0005-0000-0000-0000584E0000}"/>
    <cellStyle name="Input Cell 4 4 7 3" xfId="24470" xr:uid="{00000000-0005-0000-0000-0000594E0000}"/>
    <cellStyle name="Input Cell 4 4 7 4" xfId="24471" xr:uid="{00000000-0005-0000-0000-00005A4E0000}"/>
    <cellStyle name="Input Cell 4 4 7 5" xfId="24472" xr:uid="{00000000-0005-0000-0000-00005B4E0000}"/>
    <cellStyle name="Input Cell 4 4 8" xfId="2861" xr:uid="{00000000-0005-0000-0000-00005C4E0000}"/>
    <cellStyle name="Input Cell 4 4 8 2" xfId="24473" xr:uid="{00000000-0005-0000-0000-00005D4E0000}"/>
    <cellStyle name="Input Cell 4 4 8 2 2" xfId="24474" xr:uid="{00000000-0005-0000-0000-00005E4E0000}"/>
    <cellStyle name="Input Cell 4 4 8 2 3" xfId="24475" xr:uid="{00000000-0005-0000-0000-00005F4E0000}"/>
    <cellStyle name="Input Cell 4 4 8 2 4" xfId="24476" xr:uid="{00000000-0005-0000-0000-0000604E0000}"/>
    <cellStyle name="Input Cell 4 4 8 3" xfId="24477" xr:uid="{00000000-0005-0000-0000-0000614E0000}"/>
    <cellStyle name="Input Cell 4 4 8 4" xfId="24478" xr:uid="{00000000-0005-0000-0000-0000624E0000}"/>
    <cellStyle name="Input Cell 4 4 8 5" xfId="24479" xr:uid="{00000000-0005-0000-0000-0000634E0000}"/>
    <cellStyle name="Input Cell 4 4 9" xfId="2862" xr:uid="{00000000-0005-0000-0000-0000644E0000}"/>
    <cellStyle name="Input Cell 4 4 9 2" xfId="24480" xr:uid="{00000000-0005-0000-0000-0000654E0000}"/>
    <cellStyle name="Input Cell 4 4 9 2 2" xfId="24481" xr:uid="{00000000-0005-0000-0000-0000664E0000}"/>
    <cellStyle name="Input Cell 4 4 9 2 3" xfId="24482" xr:uid="{00000000-0005-0000-0000-0000674E0000}"/>
    <cellStyle name="Input Cell 4 4 9 2 4" xfId="24483" xr:uid="{00000000-0005-0000-0000-0000684E0000}"/>
    <cellStyle name="Input Cell 4 4 9 3" xfId="24484" xr:uid="{00000000-0005-0000-0000-0000694E0000}"/>
    <cellStyle name="Input Cell 4 4 9 4" xfId="24485" xr:uid="{00000000-0005-0000-0000-00006A4E0000}"/>
    <cellStyle name="Input Cell 4 4 9 5" xfId="24486" xr:uid="{00000000-0005-0000-0000-00006B4E0000}"/>
    <cellStyle name="Input Cell 4 5" xfId="2863" xr:uid="{00000000-0005-0000-0000-00006C4E0000}"/>
    <cellStyle name="Input Cell 4 5 10" xfId="2864" xr:uid="{00000000-0005-0000-0000-00006D4E0000}"/>
    <cellStyle name="Input Cell 4 5 10 2" xfId="24487" xr:uid="{00000000-0005-0000-0000-00006E4E0000}"/>
    <cellStyle name="Input Cell 4 5 10 2 2" xfId="24488" xr:uid="{00000000-0005-0000-0000-00006F4E0000}"/>
    <cellStyle name="Input Cell 4 5 10 2 3" xfId="24489" xr:uid="{00000000-0005-0000-0000-0000704E0000}"/>
    <cellStyle name="Input Cell 4 5 10 2 4" xfId="24490" xr:uid="{00000000-0005-0000-0000-0000714E0000}"/>
    <cellStyle name="Input Cell 4 5 10 3" xfId="24491" xr:uid="{00000000-0005-0000-0000-0000724E0000}"/>
    <cellStyle name="Input Cell 4 5 10 4" xfId="24492" xr:uid="{00000000-0005-0000-0000-0000734E0000}"/>
    <cellStyle name="Input Cell 4 5 10 5" xfId="24493" xr:uid="{00000000-0005-0000-0000-0000744E0000}"/>
    <cellStyle name="Input Cell 4 5 11" xfId="2865" xr:uid="{00000000-0005-0000-0000-0000754E0000}"/>
    <cellStyle name="Input Cell 4 5 11 2" xfId="24494" xr:uid="{00000000-0005-0000-0000-0000764E0000}"/>
    <cellStyle name="Input Cell 4 5 11 2 2" xfId="24495" xr:uid="{00000000-0005-0000-0000-0000774E0000}"/>
    <cellStyle name="Input Cell 4 5 11 2 3" xfId="24496" xr:uid="{00000000-0005-0000-0000-0000784E0000}"/>
    <cellStyle name="Input Cell 4 5 11 2 4" xfId="24497" xr:uid="{00000000-0005-0000-0000-0000794E0000}"/>
    <cellStyle name="Input Cell 4 5 11 3" xfId="24498" xr:uid="{00000000-0005-0000-0000-00007A4E0000}"/>
    <cellStyle name="Input Cell 4 5 11 4" xfId="24499" xr:uid="{00000000-0005-0000-0000-00007B4E0000}"/>
    <cellStyle name="Input Cell 4 5 11 5" xfId="24500" xr:uid="{00000000-0005-0000-0000-00007C4E0000}"/>
    <cellStyle name="Input Cell 4 5 12" xfId="2866" xr:uid="{00000000-0005-0000-0000-00007D4E0000}"/>
    <cellStyle name="Input Cell 4 5 12 2" xfId="24501" xr:uid="{00000000-0005-0000-0000-00007E4E0000}"/>
    <cellStyle name="Input Cell 4 5 12 2 2" xfId="24502" xr:uid="{00000000-0005-0000-0000-00007F4E0000}"/>
    <cellStyle name="Input Cell 4 5 12 2 3" xfId="24503" xr:uid="{00000000-0005-0000-0000-0000804E0000}"/>
    <cellStyle name="Input Cell 4 5 12 2 4" xfId="24504" xr:uid="{00000000-0005-0000-0000-0000814E0000}"/>
    <cellStyle name="Input Cell 4 5 12 3" xfId="24505" xr:uid="{00000000-0005-0000-0000-0000824E0000}"/>
    <cellStyle name="Input Cell 4 5 12 4" xfId="24506" xr:uid="{00000000-0005-0000-0000-0000834E0000}"/>
    <cellStyle name="Input Cell 4 5 12 5" xfId="24507" xr:uid="{00000000-0005-0000-0000-0000844E0000}"/>
    <cellStyle name="Input Cell 4 5 13" xfId="2867" xr:uid="{00000000-0005-0000-0000-0000854E0000}"/>
    <cellStyle name="Input Cell 4 5 13 2" xfId="24508" xr:uid="{00000000-0005-0000-0000-0000864E0000}"/>
    <cellStyle name="Input Cell 4 5 13 2 2" xfId="24509" xr:uid="{00000000-0005-0000-0000-0000874E0000}"/>
    <cellStyle name="Input Cell 4 5 13 2 3" xfId="24510" xr:uid="{00000000-0005-0000-0000-0000884E0000}"/>
    <cellStyle name="Input Cell 4 5 13 2 4" xfId="24511" xr:uid="{00000000-0005-0000-0000-0000894E0000}"/>
    <cellStyle name="Input Cell 4 5 13 3" xfId="24512" xr:uid="{00000000-0005-0000-0000-00008A4E0000}"/>
    <cellStyle name="Input Cell 4 5 13 4" xfId="24513" xr:uid="{00000000-0005-0000-0000-00008B4E0000}"/>
    <cellStyle name="Input Cell 4 5 13 5" xfId="24514" xr:uid="{00000000-0005-0000-0000-00008C4E0000}"/>
    <cellStyle name="Input Cell 4 5 14" xfId="2868" xr:uid="{00000000-0005-0000-0000-00008D4E0000}"/>
    <cellStyle name="Input Cell 4 5 14 2" xfId="24515" xr:uid="{00000000-0005-0000-0000-00008E4E0000}"/>
    <cellStyle name="Input Cell 4 5 14 2 2" xfId="24516" xr:uid="{00000000-0005-0000-0000-00008F4E0000}"/>
    <cellStyle name="Input Cell 4 5 14 2 3" xfId="24517" xr:uid="{00000000-0005-0000-0000-0000904E0000}"/>
    <cellStyle name="Input Cell 4 5 14 2 4" xfId="24518" xr:uid="{00000000-0005-0000-0000-0000914E0000}"/>
    <cellStyle name="Input Cell 4 5 14 3" xfId="24519" xr:uid="{00000000-0005-0000-0000-0000924E0000}"/>
    <cellStyle name="Input Cell 4 5 14 4" xfId="24520" xr:uid="{00000000-0005-0000-0000-0000934E0000}"/>
    <cellStyle name="Input Cell 4 5 14 5" xfId="24521" xr:uid="{00000000-0005-0000-0000-0000944E0000}"/>
    <cellStyle name="Input Cell 4 5 15" xfId="2869" xr:uid="{00000000-0005-0000-0000-0000954E0000}"/>
    <cellStyle name="Input Cell 4 5 15 2" xfId="24522" xr:uid="{00000000-0005-0000-0000-0000964E0000}"/>
    <cellStyle name="Input Cell 4 5 15 2 2" xfId="24523" xr:uid="{00000000-0005-0000-0000-0000974E0000}"/>
    <cellStyle name="Input Cell 4 5 15 2 3" xfId="24524" xr:uid="{00000000-0005-0000-0000-0000984E0000}"/>
    <cellStyle name="Input Cell 4 5 15 2 4" xfId="24525" xr:uid="{00000000-0005-0000-0000-0000994E0000}"/>
    <cellStyle name="Input Cell 4 5 15 3" xfId="24526" xr:uid="{00000000-0005-0000-0000-00009A4E0000}"/>
    <cellStyle name="Input Cell 4 5 15 4" xfId="24527" xr:uid="{00000000-0005-0000-0000-00009B4E0000}"/>
    <cellStyle name="Input Cell 4 5 15 5" xfId="24528" xr:uid="{00000000-0005-0000-0000-00009C4E0000}"/>
    <cellStyle name="Input Cell 4 5 16" xfId="2870" xr:uid="{00000000-0005-0000-0000-00009D4E0000}"/>
    <cellStyle name="Input Cell 4 5 16 2" xfId="24529" xr:uid="{00000000-0005-0000-0000-00009E4E0000}"/>
    <cellStyle name="Input Cell 4 5 16 2 2" xfId="24530" xr:uid="{00000000-0005-0000-0000-00009F4E0000}"/>
    <cellStyle name="Input Cell 4 5 16 2 3" xfId="24531" xr:uid="{00000000-0005-0000-0000-0000A04E0000}"/>
    <cellStyle name="Input Cell 4 5 16 2 4" xfId="24532" xr:uid="{00000000-0005-0000-0000-0000A14E0000}"/>
    <cellStyle name="Input Cell 4 5 16 3" xfId="24533" xr:uid="{00000000-0005-0000-0000-0000A24E0000}"/>
    <cellStyle name="Input Cell 4 5 16 4" xfId="24534" xr:uid="{00000000-0005-0000-0000-0000A34E0000}"/>
    <cellStyle name="Input Cell 4 5 16 5" xfId="24535" xr:uid="{00000000-0005-0000-0000-0000A44E0000}"/>
    <cellStyle name="Input Cell 4 5 17" xfId="2871" xr:uid="{00000000-0005-0000-0000-0000A54E0000}"/>
    <cellStyle name="Input Cell 4 5 17 2" xfId="24536" xr:uid="{00000000-0005-0000-0000-0000A64E0000}"/>
    <cellStyle name="Input Cell 4 5 17 2 2" xfId="24537" xr:uid="{00000000-0005-0000-0000-0000A74E0000}"/>
    <cellStyle name="Input Cell 4 5 17 2 3" xfId="24538" xr:uid="{00000000-0005-0000-0000-0000A84E0000}"/>
    <cellStyle name="Input Cell 4 5 17 2 4" xfId="24539" xr:uid="{00000000-0005-0000-0000-0000A94E0000}"/>
    <cellStyle name="Input Cell 4 5 17 3" xfId="24540" xr:uid="{00000000-0005-0000-0000-0000AA4E0000}"/>
    <cellStyle name="Input Cell 4 5 17 4" xfId="24541" xr:uid="{00000000-0005-0000-0000-0000AB4E0000}"/>
    <cellStyle name="Input Cell 4 5 17 5" xfId="24542" xr:uid="{00000000-0005-0000-0000-0000AC4E0000}"/>
    <cellStyle name="Input Cell 4 5 18" xfId="2872" xr:uid="{00000000-0005-0000-0000-0000AD4E0000}"/>
    <cellStyle name="Input Cell 4 5 18 2" xfId="24543" xr:uid="{00000000-0005-0000-0000-0000AE4E0000}"/>
    <cellStyle name="Input Cell 4 5 18 2 2" xfId="24544" xr:uid="{00000000-0005-0000-0000-0000AF4E0000}"/>
    <cellStyle name="Input Cell 4 5 18 2 3" xfId="24545" xr:uid="{00000000-0005-0000-0000-0000B04E0000}"/>
    <cellStyle name="Input Cell 4 5 18 2 4" xfId="24546" xr:uid="{00000000-0005-0000-0000-0000B14E0000}"/>
    <cellStyle name="Input Cell 4 5 18 3" xfId="24547" xr:uid="{00000000-0005-0000-0000-0000B24E0000}"/>
    <cellStyle name="Input Cell 4 5 18 4" xfId="24548" xr:uid="{00000000-0005-0000-0000-0000B34E0000}"/>
    <cellStyle name="Input Cell 4 5 18 5" xfId="24549" xr:uid="{00000000-0005-0000-0000-0000B44E0000}"/>
    <cellStyle name="Input Cell 4 5 19" xfId="2873" xr:uid="{00000000-0005-0000-0000-0000B54E0000}"/>
    <cellStyle name="Input Cell 4 5 19 2" xfId="24550" xr:uid="{00000000-0005-0000-0000-0000B64E0000}"/>
    <cellStyle name="Input Cell 4 5 19 2 2" xfId="24551" xr:uid="{00000000-0005-0000-0000-0000B74E0000}"/>
    <cellStyle name="Input Cell 4 5 19 2 3" xfId="24552" xr:uid="{00000000-0005-0000-0000-0000B84E0000}"/>
    <cellStyle name="Input Cell 4 5 19 2 4" xfId="24553" xr:uid="{00000000-0005-0000-0000-0000B94E0000}"/>
    <cellStyle name="Input Cell 4 5 19 3" xfId="24554" xr:uid="{00000000-0005-0000-0000-0000BA4E0000}"/>
    <cellStyle name="Input Cell 4 5 19 4" xfId="24555" xr:uid="{00000000-0005-0000-0000-0000BB4E0000}"/>
    <cellStyle name="Input Cell 4 5 19 5" xfId="24556" xr:uid="{00000000-0005-0000-0000-0000BC4E0000}"/>
    <cellStyle name="Input Cell 4 5 2" xfId="2874" xr:uid="{00000000-0005-0000-0000-0000BD4E0000}"/>
    <cellStyle name="Input Cell 4 5 2 2" xfId="24557" xr:uid="{00000000-0005-0000-0000-0000BE4E0000}"/>
    <cellStyle name="Input Cell 4 5 2 2 2" xfId="24558" xr:uid="{00000000-0005-0000-0000-0000BF4E0000}"/>
    <cellStyle name="Input Cell 4 5 2 2 3" xfId="24559" xr:uid="{00000000-0005-0000-0000-0000C04E0000}"/>
    <cellStyle name="Input Cell 4 5 2 2 4" xfId="24560" xr:uid="{00000000-0005-0000-0000-0000C14E0000}"/>
    <cellStyle name="Input Cell 4 5 2 3" xfId="24561" xr:uid="{00000000-0005-0000-0000-0000C24E0000}"/>
    <cellStyle name="Input Cell 4 5 2 4" xfId="24562" xr:uid="{00000000-0005-0000-0000-0000C34E0000}"/>
    <cellStyle name="Input Cell 4 5 2 5" xfId="24563" xr:uid="{00000000-0005-0000-0000-0000C44E0000}"/>
    <cellStyle name="Input Cell 4 5 20" xfId="2875" xr:uid="{00000000-0005-0000-0000-0000C54E0000}"/>
    <cellStyle name="Input Cell 4 5 20 2" xfId="24564" xr:uid="{00000000-0005-0000-0000-0000C64E0000}"/>
    <cellStyle name="Input Cell 4 5 20 2 2" xfId="24565" xr:uid="{00000000-0005-0000-0000-0000C74E0000}"/>
    <cellStyle name="Input Cell 4 5 20 2 3" xfId="24566" xr:uid="{00000000-0005-0000-0000-0000C84E0000}"/>
    <cellStyle name="Input Cell 4 5 20 2 4" xfId="24567" xr:uid="{00000000-0005-0000-0000-0000C94E0000}"/>
    <cellStyle name="Input Cell 4 5 20 3" xfId="24568" xr:uid="{00000000-0005-0000-0000-0000CA4E0000}"/>
    <cellStyle name="Input Cell 4 5 20 4" xfId="24569" xr:uid="{00000000-0005-0000-0000-0000CB4E0000}"/>
    <cellStyle name="Input Cell 4 5 20 5" xfId="24570" xr:uid="{00000000-0005-0000-0000-0000CC4E0000}"/>
    <cellStyle name="Input Cell 4 5 21" xfId="2876" xr:uid="{00000000-0005-0000-0000-0000CD4E0000}"/>
    <cellStyle name="Input Cell 4 5 21 2" xfId="24571" xr:uid="{00000000-0005-0000-0000-0000CE4E0000}"/>
    <cellStyle name="Input Cell 4 5 21 2 2" xfId="24572" xr:uid="{00000000-0005-0000-0000-0000CF4E0000}"/>
    <cellStyle name="Input Cell 4 5 21 2 3" xfId="24573" xr:uid="{00000000-0005-0000-0000-0000D04E0000}"/>
    <cellStyle name="Input Cell 4 5 21 2 4" xfId="24574" xr:uid="{00000000-0005-0000-0000-0000D14E0000}"/>
    <cellStyle name="Input Cell 4 5 21 3" xfId="24575" xr:uid="{00000000-0005-0000-0000-0000D24E0000}"/>
    <cellStyle name="Input Cell 4 5 21 4" xfId="24576" xr:uid="{00000000-0005-0000-0000-0000D34E0000}"/>
    <cellStyle name="Input Cell 4 5 21 5" xfId="24577" xr:uid="{00000000-0005-0000-0000-0000D44E0000}"/>
    <cellStyle name="Input Cell 4 5 22" xfId="2877" xr:uid="{00000000-0005-0000-0000-0000D54E0000}"/>
    <cellStyle name="Input Cell 4 5 22 2" xfId="24578" xr:uid="{00000000-0005-0000-0000-0000D64E0000}"/>
    <cellStyle name="Input Cell 4 5 22 2 2" xfId="24579" xr:uid="{00000000-0005-0000-0000-0000D74E0000}"/>
    <cellStyle name="Input Cell 4 5 22 2 3" xfId="24580" xr:uid="{00000000-0005-0000-0000-0000D84E0000}"/>
    <cellStyle name="Input Cell 4 5 22 2 4" xfId="24581" xr:uid="{00000000-0005-0000-0000-0000D94E0000}"/>
    <cellStyle name="Input Cell 4 5 22 3" xfId="24582" xr:uid="{00000000-0005-0000-0000-0000DA4E0000}"/>
    <cellStyle name="Input Cell 4 5 22 4" xfId="24583" xr:uid="{00000000-0005-0000-0000-0000DB4E0000}"/>
    <cellStyle name="Input Cell 4 5 22 5" xfId="24584" xr:uid="{00000000-0005-0000-0000-0000DC4E0000}"/>
    <cellStyle name="Input Cell 4 5 23" xfId="2878" xr:uid="{00000000-0005-0000-0000-0000DD4E0000}"/>
    <cellStyle name="Input Cell 4 5 23 2" xfId="24585" xr:uid="{00000000-0005-0000-0000-0000DE4E0000}"/>
    <cellStyle name="Input Cell 4 5 23 2 2" xfId="24586" xr:uid="{00000000-0005-0000-0000-0000DF4E0000}"/>
    <cellStyle name="Input Cell 4 5 23 2 3" xfId="24587" xr:uid="{00000000-0005-0000-0000-0000E04E0000}"/>
    <cellStyle name="Input Cell 4 5 23 2 4" xfId="24588" xr:uid="{00000000-0005-0000-0000-0000E14E0000}"/>
    <cellStyle name="Input Cell 4 5 23 3" xfId="24589" xr:uid="{00000000-0005-0000-0000-0000E24E0000}"/>
    <cellStyle name="Input Cell 4 5 23 4" xfId="24590" xr:uid="{00000000-0005-0000-0000-0000E34E0000}"/>
    <cellStyle name="Input Cell 4 5 23 5" xfId="24591" xr:uid="{00000000-0005-0000-0000-0000E44E0000}"/>
    <cellStyle name="Input Cell 4 5 24" xfId="2879" xr:uid="{00000000-0005-0000-0000-0000E54E0000}"/>
    <cellStyle name="Input Cell 4 5 24 2" xfId="24592" xr:uid="{00000000-0005-0000-0000-0000E64E0000}"/>
    <cellStyle name="Input Cell 4 5 24 2 2" xfId="24593" xr:uid="{00000000-0005-0000-0000-0000E74E0000}"/>
    <cellStyle name="Input Cell 4 5 24 2 3" xfId="24594" xr:uid="{00000000-0005-0000-0000-0000E84E0000}"/>
    <cellStyle name="Input Cell 4 5 24 2 4" xfId="24595" xr:uid="{00000000-0005-0000-0000-0000E94E0000}"/>
    <cellStyle name="Input Cell 4 5 24 3" xfId="24596" xr:uid="{00000000-0005-0000-0000-0000EA4E0000}"/>
    <cellStyle name="Input Cell 4 5 24 4" xfId="24597" xr:uid="{00000000-0005-0000-0000-0000EB4E0000}"/>
    <cellStyle name="Input Cell 4 5 24 5" xfId="24598" xr:uid="{00000000-0005-0000-0000-0000EC4E0000}"/>
    <cellStyle name="Input Cell 4 5 25" xfId="2880" xr:uid="{00000000-0005-0000-0000-0000ED4E0000}"/>
    <cellStyle name="Input Cell 4 5 25 2" xfId="24599" xr:uid="{00000000-0005-0000-0000-0000EE4E0000}"/>
    <cellStyle name="Input Cell 4 5 25 2 2" xfId="24600" xr:uid="{00000000-0005-0000-0000-0000EF4E0000}"/>
    <cellStyle name="Input Cell 4 5 25 2 3" xfId="24601" xr:uid="{00000000-0005-0000-0000-0000F04E0000}"/>
    <cellStyle name="Input Cell 4 5 25 2 4" xfId="24602" xr:uid="{00000000-0005-0000-0000-0000F14E0000}"/>
    <cellStyle name="Input Cell 4 5 25 3" xfId="24603" xr:uid="{00000000-0005-0000-0000-0000F24E0000}"/>
    <cellStyle name="Input Cell 4 5 25 4" xfId="24604" xr:uid="{00000000-0005-0000-0000-0000F34E0000}"/>
    <cellStyle name="Input Cell 4 5 25 5" xfId="24605" xr:uid="{00000000-0005-0000-0000-0000F44E0000}"/>
    <cellStyle name="Input Cell 4 5 26" xfId="2881" xr:uid="{00000000-0005-0000-0000-0000F54E0000}"/>
    <cellStyle name="Input Cell 4 5 26 2" xfId="24606" xr:uid="{00000000-0005-0000-0000-0000F64E0000}"/>
    <cellStyle name="Input Cell 4 5 26 2 2" xfId="24607" xr:uid="{00000000-0005-0000-0000-0000F74E0000}"/>
    <cellStyle name="Input Cell 4 5 26 2 3" xfId="24608" xr:uid="{00000000-0005-0000-0000-0000F84E0000}"/>
    <cellStyle name="Input Cell 4 5 26 2 4" xfId="24609" xr:uid="{00000000-0005-0000-0000-0000F94E0000}"/>
    <cellStyle name="Input Cell 4 5 26 3" xfId="24610" xr:uid="{00000000-0005-0000-0000-0000FA4E0000}"/>
    <cellStyle name="Input Cell 4 5 26 4" xfId="24611" xr:uid="{00000000-0005-0000-0000-0000FB4E0000}"/>
    <cellStyle name="Input Cell 4 5 26 5" xfId="24612" xr:uid="{00000000-0005-0000-0000-0000FC4E0000}"/>
    <cellStyle name="Input Cell 4 5 27" xfId="2882" xr:uid="{00000000-0005-0000-0000-0000FD4E0000}"/>
    <cellStyle name="Input Cell 4 5 27 2" xfId="24613" xr:uid="{00000000-0005-0000-0000-0000FE4E0000}"/>
    <cellStyle name="Input Cell 4 5 27 2 2" xfId="24614" xr:uid="{00000000-0005-0000-0000-0000FF4E0000}"/>
    <cellStyle name="Input Cell 4 5 27 2 3" xfId="24615" xr:uid="{00000000-0005-0000-0000-0000004F0000}"/>
    <cellStyle name="Input Cell 4 5 27 2 4" xfId="24616" xr:uid="{00000000-0005-0000-0000-0000014F0000}"/>
    <cellStyle name="Input Cell 4 5 27 3" xfId="24617" xr:uid="{00000000-0005-0000-0000-0000024F0000}"/>
    <cellStyle name="Input Cell 4 5 27 4" xfId="24618" xr:uid="{00000000-0005-0000-0000-0000034F0000}"/>
    <cellStyle name="Input Cell 4 5 27 5" xfId="24619" xr:uid="{00000000-0005-0000-0000-0000044F0000}"/>
    <cellStyle name="Input Cell 4 5 28" xfId="2883" xr:uid="{00000000-0005-0000-0000-0000054F0000}"/>
    <cellStyle name="Input Cell 4 5 28 2" xfId="24620" xr:uid="{00000000-0005-0000-0000-0000064F0000}"/>
    <cellStyle name="Input Cell 4 5 28 2 2" xfId="24621" xr:uid="{00000000-0005-0000-0000-0000074F0000}"/>
    <cellStyle name="Input Cell 4 5 28 2 3" xfId="24622" xr:uid="{00000000-0005-0000-0000-0000084F0000}"/>
    <cellStyle name="Input Cell 4 5 28 2 4" xfId="24623" xr:uid="{00000000-0005-0000-0000-0000094F0000}"/>
    <cellStyle name="Input Cell 4 5 28 3" xfId="24624" xr:uid="{00000000-0005-0000-0000-00000A4F0000}"/>
    <cellStyle name="Input Cell 4 5 28 4" xfId="24625" xr:uid="{00000000-0005-0000-0000-00000B4F0000}"/>
    <cellStyle name="Input Cell 4 5 28 5" xfId="24626" xr:uid="{00000000-0005-0000-0000-00000C4F0000}"/>
    <cellStyle name="Input Cell 4 5 29" xfId="2884" xr:uid="{00000000-0005-0000-0000-00000D4F0000}"/>
    <cellStyle name="Input Cell 4 5 29 2" xfId="24627" xr:uid="{00000000-0005-0000-0000-00000E4F0000}"/>
    <cellStyle name="Input Cell 4 5 29 2 2" xfId="24628" xr:uid="{00000000-0005-0000-0000-00000F4F0000}"/>
    <cellStyle name="Input Cell 4 5 29 2 3" xfId="24629" xr:uid="{00000000-0005-0000-0000-0000104F0000}"/>
    <cellStyle name="Input Cell 4 5 29 2 4" xfId="24630" xr:uid="{00000000-0005-0000-0000-0000114F0000}"/>
    <cellStyle name="Input Cell 4 5 29 3" xfId="24631" xr:uid="{00000000-0005-0000-0000-0000124F0000}"/>
    <cellStyle name="Input Cell 4 5 29 4" xfId="24632" xr:uid="{00000000-0005-0000-0000-0000134F0000}"/>
    <cellStyle name="Input Cell 4 5 29 5" xfId="24633" xr:uid="{00000000-0005-0000-0000-0000144F0000}"/>
    <cellStyle name="Input Cell 4 5 3" xfId="2885" xr:uid="{00000000-0005-0000-0000-0000154F0000}"/>
    <cellStyle name="Input Cell 4 5 3 2" xfId="24634" xr:uid="{00000000-0005-0000-0000-0000164F0000}"/>
    <cellStyle name="Input Cell 4 5 3 2 2" xfId="24635" xr:uid="{00000000-0005-0000-0000-0000174F0000}"/>
    <cellStyle name="Input Cell 4 5 3 2 3" xfId="24636" xr:uid="{00000000-0005-0000-0000-0000184F0000}"/>
    <cellStyle name="Input Cell 4 5 3 2 4" xfId="24637" xr:uid="{00000000-0005-0000-0000-0000194F0000}"/>
    <cellStyle name="Input Cell 4 5 3 3" xfId="24638" xr:uid="{00000000-0005-0000-0000-00001A4F0000}"/>
    <cellStyle name="Input Cell 4 5 3 4" xfId="24639" xr:uid="{00000000-0005-0000-0000-00001B4F0000}"/>
    <cellStyle name="Input Cell 4 5 3 5" xfId="24640" xr:uid="{00000000-0005-0000-0000-00001C4F0000}"/>
    <cellStyle name="Input Cell 4 5 30" xfId="2886" xr:uid="{00000000-0005-0000-0000-00001D4F0000}"/>
    <cellStyle name="Input Cell 4 5 30 2" xfId="24641" xr:uid="{00000000-0005-0000-0000-00001E4F0000}"/>
    <cellStyle name="Input Cell 4 5 30 2 2" xfId="24642" xr:uid="{00000000-0005-0000-0000-00001F4F0000}"/>
    <cellStyle name="Input Cell 4 5 30 2 3" xfId="24643" xr:uid="{00000000-0005-0000-0000-0000204F0000}"/>
    <cellStyle name="Input Cell 4 5 30 2 4" xfId="24644" xr:uid="{00000000-0005-0000-0000-0000214F0000}"/>
    <cellStyle name="Input Cell 4 5 30 3" xfId="24645" xr:uid="{00000000-0005-0000-0000-0000224F0000}"/>
    <cellStyle name="Input Cell 4 5 30 4" xfId="24646" xr:uid="{00000000-0005-0000-0000-0000234F0000}"/>
    <cellStyle name="Input Cell 4 5 30 5" xfId="24647" xr:uid="{00000000-0005-0000-0000-0000244F0000}"/>
    <cellStyle name="Input Cell 4 5 31" xfId="2887" xr:uid="{00000000-0005-0000-0000-0000254F0000}"/>
    <cellStyle name="Input Cell 4 5 31 2" xfId="24648" xr:uid="{00000000-0005-0000-0000-0000264F0000}"/>
    <cellStyle name="Input Cell 4 5 31 2 2" xfId="24649" xr:uid="{00000000-0005-0000-0000-0000274F0000}"/>
    <cellStyle name="Input Cell 4 5 31 2 3" xfId="24650" xr:uid="{00000000-0005-0000-0000-0000284F0000}"/>
    <cellStyle name="Input Cell 4 5 31 2 4" xfId="24651" xr:uid="{00000000-0005-0000-0000-0000294F0000}"/>
    <cellStyle name="Input Cell 4 5 31 3" xfId="24652" xr:uid="{00000000-0005-0000-0000-00002A4F0000}"/>
    <cellStyle name="Input Cell 4 5 31 4" xfId="24653" xr:uid="{00000000-0005-0000-0000-00002B4F0000}"/>
    <cellStyle name="Input Cell 4 5 31 5" xfId="24654" xr:uid="{00000000-0005-0000-0000-00002C4F0000}"/>
    <cellStyle name="Input Cell 4 5 32" xfId="2888" xr:uid="{00000000-0005-0000-0000-00002D4F0000}"/>
    <cellStyle name="Input Cell 4 5 32 2" xfId="24655" xr:uid="{00000000-0005-0000-0000-00002E4F0000}"/>
    <cellStyle name="Input Cell 4 5 32 2 2" xfId="24656" xr:uid="{00000000-0005-0000-0000-00002F4F0000}"/>
    <cellStyle name="Input Cell 4 5 32 2 3" xfId="24657" xr:uid="{00000000-0005-0000-0000-0000304F0000}"/>
    <cellStyle name="Input Cell 4 5 32 2 4" xfId="24658" xr:uid="{00000000-0005-0000-0000-0000314F0000}"/>
    <cellStyle name="Input Cell 4 5 32 3" xfId="24659" xr:uid="{00000000-0005-0000-0000-0000324F0000}"/>
    <cellStyle name="Input Cell 4 5 32 4" xfId="24660" xr:uid="{00000000-0005-0000-0000-0000334F0000}"/>
    <cellStyle name="Input Cell 4 5 32 5" xfId="24661" xr:uid="{00000000-0005-0000-0000-0000344F0000}"/>
    <cellStyle name="Input Cell 4 5 33" xfId="2889" xr:uid="{00000000-0005-0000-0000-0000354F0000}"/>
    <cellStyle name="Input Cell 4 5 33 2" xfId="24662" xr:uid="{00000000-0005-0000-0000-0000364F0000}"/>
    <cellStyle name="Input Cell 4 5 33 2 2" xfId="24663" xr:uid="{00000000-0005-0000-0000-0000374F0000}"/>
    <cellStyle name="Input Cell 4 5 33 2 3" xfId="24664" xr:uid="{00000000-0005-0000-0000-0000384F0000}"/>
    <cellStyle name="Input Cell 4 5 33 2 4" xfId="24665" xr:uid="{00000000-0005-0000-0000-0000394F0000}"/>
    <cellStyle name="Input Cell 4 5 33 3" xfId="24666" xr:uid="{00000000-0005-0000-0000-00003A4F0000}"/>
    <cellStyle name="Input Cell 4 5 33 4" xfId="24667" xr:uid="{00000000-0005-0000-0000-00003B4F0000}"/>
    <cellStyle name="Input Cell 4 5 33 5" xfId="24668" xr:uid="{00000000-0005-0000-0000-00003C4F0000}"/>
    <cellStyle name="Input Cell 4 5 34" xfId="2890" xr:uid="{00000000-0005-0000-0000-00003D4F0000}"/>
    <cellStyle name="Input Cell 4 5 34 2" xfId="24669" xr:uid="{00000000-0005-0000-0000-00003E4F0000}"/>
    <cellStyle name="Input Cell 4 5 34 2 2" xfId="24670" xr:uid="{00000000-0005-0000-0000-00003F4F0000}"/>
    <cellStyle name="Input Cell 4 5 34 2 3" xfId="24671" xr:uid="{00000000-0005-0000-0000-0000404F0000}"/>
    <cellStyle name="Input Cell 4 5 34 2 4" xfId="24672" xr:uid="{00000000-0005-0000-0000-0000414F0000}"/>
    <cellStyle name="Input Cell 4 5 34 3" xfId="24673" xr:uid="{00000000-0005-0000-0000-0000424F0000}"/>
    <cellStyle name="Input Cell 4 5 34 4" xfId="24674" xr:uid="{00000000-0005-0000-0000-0000434F0000}"/>
    <cellStyle name="Input Cell 4 5 34 5" xfId="24675" xr:uid="{00000000-0005-0000-0000-0000444F0000}"/>
    <cellStyle name="Input Cell 4 5 35" xfId="2891" xr:uid="{00000000-0005-0000-0000-0000454F0000}"/>
    <cellStyle name="Input Cell 4 5 35 2" xfId="24676" xr:uid="{00000000-0005-0000-0000-0000464F0000}"/>
    <cellStyle name="Input Cell 4 5 35 2 2" xfId="24677" xr:uid="{00000000-0005-0000-0000-0000474F0000}"/>
    <cellStyle name="Input Cell 4 5 35 2 3" xfId="24678" xr:uid="{00000000-0005-0000-0000-0000484F0000}"/>
    <cellStyle name="Input Cell 4 5 35 2 4" xfId="24679" xr:uid="{00000000-0005-0000-0000-0000494F0000}"/>
    <cellStyle name="Input Cell 4 5 35 3" xfId="24680" xr:uid="{00000000-0005-0000-0000-00004A4F0000}"/>
    <cellStyle name="Input Cell 4 5 35 4" xfId="24681" xr:uid="{00000000-0005-0000-0000-00004B4F0000}"/>
    <cellStyle name="Input Cell 4 5 35 5" xfId="24682" xr:uid="{00000000-0005-0000-0000-00004C4F0000}"/>
    <cellStyle name="Input Cell 4 5 36" xfId="2892" xr:uid="{00000000-0005-0000-0000-00004D4F0000}"/>
    <cellStyle name="Input Cell 4 5 36 2" xfId="24683" xr:uid="{00000000-0005-0000-0000-00004E4F0000}"/>
    <cellStyle name="Input Cell 4 5 36 2 2" xfId="24684" xr:uid="{00000000-0005-0000-0000-00004F4F0000}"/>
    <cellStyle name="Input Cell 4 5 36 2 3" xfId="24685" xr:uid="{00000000-0005-0000-0000-0000504F0000}"/>
    <cellStyle name="Input Cell 4 5 36 2 4" xfId="24686" xr:uid="{00000000-0005-0000-0000-0000514F0000}"/>
    <cellStyle name="Input Cell 4 5 36 3" xfId="24687" xr:uid="{00000000-0005-0000-0000-0000524F0000}"/>
    <cellStyle name="Input Cell 4 5 36 4" xfId="24688" xr:uid="{00000000-0005-0000-0000-0000534F0000}"/>
    <cellStyle name="Input Cell 4 5 36 5" xfId="24689" xr:uid="{00000000-0005-0000-0000-0000544F0000}"/>
    <cellStyle name="Input Cell 4 5 37" xfId="2893" xr:uid="{00000000-0005-0000-0000-0000554F0000}"/>
    <cellStyle name="Input Cell 4 5 37 2" xfId="24690" xr:uid="{00000000-0005-0000-0000-0000564F0000}"/>
    <cellStyle name="Input Cell 4 5 37 2 2" xfId="24691" xr:uid="{00000000-0005-0000-0000-0000574F0000}"/>
    <cellStyle name="Input Cell 4 5 37 2 3" xfId="24692" xr:uid="{00000000-0005-0000-0000-0000584F0000}"/>
    <cellStyle name="Input Cell 4 5 37 2 4" xfId="24693" xr:uid="{00000000-0005-0000-0000-0000594F0000}"/>
    <cellStyle name="Input Cell 4 5 37 3" xfId="24694" xr:uid="{00000000-0005-0000-0000-00005A4F0000}"/>
    <cellStyle name="Input Cell 4 5 37 4" xfId="24695" xr:uid="{00000000-0005-0000-0000-00005B4F0000}"/>
    <cellStyle name="Input Cell 4 5 37 5" xfId="24696" xr:uid="{00000000-0005-0000-0000-00005C4F0000}"/>
    <cellStyle name="Input Cell 4 5 38" xfId="2894" xr:uid="{00000000-0005-0000-0000-00005D4F0000}"/>
    <cellStyle name="Input Cell 4 5 38 2" xfId="24697" xr:uid="{00000000-0005-0000-0000-00005E4F0000}"/>
    <cellStyle name="Input Cell 4 5 38 2 2" xfId="24698" xr:uid="{00000000-0005-0000-0000-00005F4F0000}"/>
    <cellStyle name="Input Cell 4 5 38 2 3" xfId="24699" xr:uid="{00000000-0005-0000-0000-0000604F0000}"/>
    <cellStyle name="Input Cell 4 5 38 2 4" xfId="24700" xr:uid="{00000000-0005-0000-0000-0000614F0000}"/>
    <cellStyle name="Input Cell 4 5 38 3" xfId="24701" xr:uid="{00000000-0005-0000-0000-0000624F0000}"/>
    <cellStyle name="Input Cell 4 5 38 4" xfId="24702" xr:uid="{00000000-0005-0000-0000-0000634F0000}"/>
    <cellStyle name="Input Cell 4 5 38 5" xfId="24703" xr:uid="{00000000-0005-0000-0000-0000644F0000}"/>
    <cellStyle name="Input Cell 4 5 39" xfId="2895" xr:uid="{00000000-0005-0000-0000-0000654F0000}"/>
    <cellStyle name="Input Cell 4 5 39 2" xfId="24704" xr:uid="{00000000-0005-0000-0000-0000664F0000}"/>
    <cellStyle name="Input Cell 4 5 39 2 2" xfId="24705" xr:uid="{00000000-0005-0000-0000-0000674F0000}"/>
    <cellStyle name="Input Cell 4 5 39 2 3" xfId="24706" xr:uid="{00000000-0005-0000-0000-0000684F0000}"/>
    <cellStyle name="Input Cell 4 5 39 2 4" xfId="24707" xr:uid="{00000000-0005-0000-0000-0000694F0000}"/>
    <cellStyle name="Input Cell 4 5 39 3" xfId="24708" xr:uid="{00000000-0005-0000-0000-00006A4F0000}"/>
    <cellStyle name="Input Cell 4 5 39 4" xfId="24709" xr:uid="{00000000-0005-0000-0000-00006B4F0000}"/>
    <cellStyle name="Input Cell 4 5 39 5" xfId="24710" xr:uid="{00000000-0005-0000-0000-00006C4F0000}"/>
    <cellStyle name="Input Cell 4 5 4" xfId="2896" xr:uid="{00000000-0005-0000-0000-00006D4F0000}"/>
    <cellStyle name="Input Cell 4 5 4 2" xfId="24711" xr:uid="{00000000-0005-0000-0000-00006E4F0000}"/>
    <cellStyle name="Input Cell 4 5 4 2 2" xfId="24712" xr:uid="{00000000-0005-0000-0000-00006F4F0000}"/>
    <cellStyle name="Input Cell 4 5 4 2 3" xfId="24713" xr:uid="{00000000-0005-0000-0000-0000704F0000}"/>
    <cellStyle name="Input Cell 4 5 4 2 4" xfId="24714" xr:uid="{00000000-0005-0000-0000-0000714F0000}"/>
    <cellStyle name="Input Cell 4 5 4 3" xfId="24715" xr:uid="{00000000-0005-0000-0000-0000724F0000}"/>
    <cellStyle name="Input Cell 4 5 4 4" xfId="24716" xr:uid="{00000000-0005-0000-0000-0000734F0000}"/>
    <cellStyle name="Input Cell 4 5 4 5" xfId="24717" xr:uid="{00000000-0005-0000-0000-0000744F0000}"/>
    <cellStyle name="Input Cell 4 5 40" xfId="2897" xr:uid="{00000000-0005-0000-0000-0000754F0000}"/>
    <cellStyle name="Input Cell 4 5 40 2" xfId="24718" xr:uid="{00000000-0005-0000-0000-0000764F0000}"/>
    <cellStyle name="Input Cell 4 5 40 2 2" xfId="24719" xr:uid="{00000000-0005-0000-0000-0000774F0000}"/>
    <cellStyle name="Input Cell 4 5 40 2 3" xfId="24720" xr:uid="{00000000-0005-0000-0000-0000784F0000}"/>
    <cellStyle name="Input Cell 4 5 40 2 4" xfId="24721" xr:uid="{00000000-0005-0000-0000-0000794F0000}"/>
    <cellStyle name="Input Cell 4 5 40 3" xfId="24722" xr:uid="{00000000-0005-0000-0000-00007A4F0000}"/>
    <cellStyle name="Input Cell 4 5 40 4" xfId="24723" xr:uid="{00000000-0005-0000-0000-00007B4F0000}"/>
    <cellStyle name="Input Cell 4 5 40 5" xfId="24724" xr:uid="{00000000-0005-0000-0000-00007C4F0000}"/>
    <cellStyle name="Input Cell 4 5 41" xfId="2898" xr:uid="{00000000-0005-0000-0000-00007D4F0000}"/>
    <cellStyle name="Input Cell 4 5 41 2" xfId="24725" xr:uid="{00000000-0005-0000-0000-00007E4F0000}"/>
    <cellStyle name="Input Cell 4 5 41 2 2" xfId="24726" xr:uid="{00000000-0005-0000-0000-00007F4F0000}"/>
    <cellStyle name="Input Cell 4 5 41 2 3" xfId="24727" xr:uid="{00000000-0005-0000-0000-0000804F0000}"/>
    <cellStyle name="Input Cell 4 5 41 2 4" xfId="24728" xr:uid="{00000000-0005-0000-0000-0000814F0000}"/>
    <cellStyle name="Input Cell 4 5 41 3" xfId="24729" xr:uid="{00000000-0005-0000-0000-0000824F0000}"/>
    <cellStyle name="Input Cell 4 5 41 4" xfId="24730" xr:uid="{00000000-0005-0000-0000-0000834F0000}"/>
    <cellStyle name="Input Cell 4 5 41 5" xfId="24731" xr:uid="{00000000-0005-0000-0000-0000844F0000}"/>
    <cellStyle name="Input Cell 4 5 42" xfId="2899" xr:uid="{00000000-0005-0000-0000-0000854F0000}"/>
    <cellStyle name="Input Cell 4 5 42 2" xfId="24732" xr:uid="{00000000-0005-0000-0000-0000864F0000}"/>
    <cellStyle name="Input Cell 4 5 42 2 2" xfId="24733" xr:uid="{00000000-0005-0000-0000-0000874F0000}"/>
    <cellStyle name="Input Cell 4 5 42 2 3" xfId="24734" xr:uid="{00000000-0005-0000-0000-0000884F0000}"/>
    <cellStyle name="Input Cell 4 5 42 2 4" xfId="24735" xr:uid="{00000000-0005-0000-0000-0000894F0000}"/>
    <cellStyle name="Input Cell 4 5 42 3" xfId="24736" xr:uid="{00000000-0005-0000-0000-00008A4F0000}"/>
    <cellStyle name="Input Cell 4 5 42 4" xfId="24737" xr:uid="{00000000-0005-0000-0000-00008B4F0000}"/>
    <cellStyle name="Input Cell 4 5 42 5" xfId="24738" xr:uid="{00000000-0005-0000-0000-00008C4F0000}"/>
    <cellStyle name="Input Cell 4 5 43" xfId="2900" xr:uid="{00000000-0005-0000-0000-00008D4F0000}"/>
    <cellStyle name="Input Cell 4 5 43 2" xfId="24739" xr:uid="{00000000-0005-0000-0000-00008E4F0000}"/>
    <cellStyle name="Input Cell 4 5 43 2 2" xfId="24740" xr:uid="{00000000-0005-0000-0000-00008F4F0000}"/>
    <cellStyle name="Input Cell 4 5 43 2 3" xfId="24741" xr:uid="{00000000-0005-0000-0000-0000904F0000}"/>
    <cellStyle name="Input Cell 4 5 43 2 4" xfId="24742" xr:uid="{00000000-0005-0000-0000-0000914F0000}"/>
    <cellStyle name="Input Cell 4 5 43 3" xfId="24743" xr:uid="{00000000-0005-0000-0000-0000924F0000}"/>
    <cellStyle name="Input Cell 4 5 43 4" xfId="24744" xr:uid="{00000000-0005-0000-0000-0000934F0000}"/>
    <cellStyle name="Input Cell 4 5 43 5" xfId="24745" xr:uid="{00000000-0005-0000-0000-0000944F0000}"/>
    <cellStyle name="Input Cell 4 5 44" xfId="2901" xr:uid="{00000000-0005-0000-0000-0000954F0000}"/>
    <cellStyle name="Input Cell 4 5 44 2" xfId="24746" xr:uid="{00000000-0005-0000-0000-0000964F0000}"/>
    <cellStyle name="Input Cell 4 5 44 2 2" xfId="24747" xr:uid="{00000000-0005-0000-0000-0000974F0000}"/>
    <cellStyle name="Input Cell 4 5 44 2 3" xfId="24748" xr:uid="{00000000-0005-0000-0000-0000984F0000}"/>
    <cellStyle name="Input Cell 4 5 44 2 4" xfId="24749" xr:uid="{00000000-0005-0000-0000-0000994F0000}"/>
    <cellStyle name="Input Cell 4 5 44 3" xfId="24750" xr:uid="{00000000-0005-0000-0000-00009A4F0000}"/>
    <cellStyle name="Input Cell 4 5 44 4" xfId="24751" xr:uid="{00000000-0005-0000-0000-00009B4F0000}"/>
    <cellStyle name="Input Cell 4 5 44 5" xfId="24752" xr:uid="{00000000-0005-0000-0000-00009C4F0000}"/>
    <cellStyle name="Input Cell 4 5 45" xfId="24753" xr:uid="{00000000-0005-0000-0000-00009D4F0000}"/>
    <cellStyle name="Input Cell 4 5 45 2" xfId="24754" xr:uid="{00000000-0005-0000-0000-00009E4F0000}"/>
    <cellStyle name="Input Cell 4 5 45 3" xfId="24755" xr:uid="{00000000-0005-0000-0000-00009F4F0000}"/>
    <cellStyle name="Input Cell 4 5 45 4" xfId="24756" xr:uid="{00000000-0005-0000-0000-0000A04F0000}"/>
    <cellStyle name="Input Cell 4 5 46" xfId="24757" xr:uid="{00000000-0005-0000-0000-0000A14F0000}"/>
    <cellStyle name="Input Cell 4 5 46 2" xfId="24758" xr:uid="{00000000-0005-0000-0000-0000A24F0000}"/>
    <cellStyle name="Input Cell 4 5 46 3" xfId="24759" xr:uid="{00000000-0005-0000-0000-0000A34F0000}"/>
    <cellStyle name="Input Cell 4 5 46 4" xfId="24760" xr:uid="{00000000-0005-0000-0000-0000A44F0000}"/>
    <cellStyle name="Input Cell 4 5 47" xfId="24761" xr:uid="{00000000-0005-0000-0000-0000A54F0000}"/>
    <cellStyle name="Input Cell 4 5 48" xfId="24762" xr:uid="{00000000-0005-0000-0000-0000A64F0000}"/>
    <cellStyle name="Input Cell 4 5 49" xfId="24763" xr:uid="{00000000-0005-0000-0000-0000A74F0000}"/>
    <cellStyle name="Input Cell 4 5 5" xfId="2902" xr:uid="{00000000-0005-0000-0000-0000A84F0000}"/>
    <cellStyle name="Input Cell 4 5 5 2" xfId="24764" xr:uid="{00000000-0005-0000-0000-0000A94F0000}"/>
    <cellStyle name="Input Cell 4 5 5 2 2" xfId="24765" xr:uid="{00000000-0005-0000-0000-0000AA4F0000}"/>
    <cellStyle name="Input Cell 4 5 5 2 3" xfId="24766" xr:uid="{00000000-0005-0000-0000-0000AB4F0000}"/>
    <cellStyle name="Input Cell 4 5 5 2 4" xfId="24767" xr:uid="{00000000-0005-0000-0000-0000AC4F0000}"/>
    <cellStyle name="Input Cell 4 5 5 3" xfId="24768" xr:uid="{00000000-0005-0000-0000-0000AD4F0000}"/>
    <cellStyle name="Input Cell 4 5 5 4" xfId="24769" xr:uid="{00000000-0005-0000-0000-0000AE4F0000}"/>
    <cellStyle name="Input Cell 4 5 5 5" xfId="24770" xr:uid="{00000000-0005-0000-0000-0000AF4F0000}"/>
    <cellStyle name="Input Cell 4 5 6" xfId="2903" xr:uid="{00000000-0005-0000-0000-0000B04F0000}"/>
    <cellStyle name="Input Cell 4 5 6 2" xfId="24771" xr:uid="{00000000-0005-0000-0000-0000B14F0000}"/>
    <cellStyle name="Input Cell 4 5 6 2 2" xfId="24772" xr:uid="{00000000-0005-0000-0000-0000B24F0000}"/>
    <cellStyle name="Input Cell 4 5 6 2 3" xfId="24773" xr:uid="{00000000-0005-0000-0000-0000B34F0000}"/>
    <cellStyle name="Input Cell 4 5 6 2 4" xfId="24774" xr:uid="{00000000-0005-0000-0000-0000B44F0000}"/>
    <cellStyle name="Input Cell 4 5 6 3" xfId="24775" xr:uid="{00000000-0005-0000-0000-0000B54F0000}"/>
    <cellStyle name="Input Cell 4 5 6 4" xfId="24776" xr:uid="{00000000-0005-0000-0000-0000B64F0000}"/>
    <cellStyle name="Input Cell 4 5 6 5" xfId="24777" xr:uid="{00000000-0005-0000-0000-0000B74F0000}"/>
    <cellStyle name="Input Cell 4 5 7" xfId="2904" xr:uid="{00000000-0005-0000-0000-0000B84F0000}"/>
    <cellStyle name="Input Cell 4 5 7 2" xfId="24778" xr:uid="{00000000-0005-0000-0000-0000B94F0000}"/>
    <cellStyle name="Input Cell 4 5 7 2 2" xfId="24779" xr:uid="{00000000-0005-0000-0000-0000BA4F0000}"/>
    <cellStyle name="Input Cell 4 5 7 2 3" xfId="24780" xr:uid="{00000000-0005-0000-0000-0000BB4F0000}"/>
    <cellStyle name="Input Cell 4 5 7 2 4" xfId="24781" xr:uid="{00000000-0005-0000-0000-0000BC4F0000}"/>
    <cellStyle name="Input Cell 4 5 7 3" xfId="24782" xr:uid="{00000000-0005-0000-0000-0000BD4F0000}"/>
    <cellStyle name="Input Cell 4 5 7 4" xfId="24783" xr:uid="{00000000-0005-0000-0000-0000BE4F0000}"/>
    <cellStyle name="Input Cell 4 5 7 5" xfId="24784" xr:uid="{00000000-0005-0000-0000-0000BF4F0000}"/>
    <cellStyle name="Input Cell 4 5 8" xfId="2905" xr:uid="{00000000-0005-0000-0000-0000C04F0000}"/>
    <cellStyle name="Input Cell 4 5 8 2" xfId="24785" xr:uid="{00000000-0005-0000-0000-0000C14F0000}"/>
    <cellStyle name="Input Cell 4 5 8 2 2" xfId="24786" xr:uid="{00000000-0005-0000-0000-0000C24F0000}"/>
    <cellStyle name="Input Cell 4 5 8 2 3" xfId="24787" xr:uid="{00000000-0005-0000-0000-0000C34F0000}"/>
    <cellStyle name="Input Cell 4 5 8 2 4" xfId="24788" xr:uid="{00000000-0005-0000-0000-0000C44F0000}"/>
    <cellStyle name="Input Cell 4 5 8 3" xfId="24789" xr:uid="{00000000-0005-0000-0000-0000C54F0000}"/>
    <cellStyle name="Input Cell 4 5 8 4" xfId="24790" xr:uid="{00000000-0005-0000-0000-0000C64F0000}"/>
    <cellStyle name="Input Cell 4 5 8 5" xfId="24791" xr:uid="{00000000-0005-0000-0000-0000C74F0000}"/>
    <cellStyle name="Input Cell 4 5 9" xfId="2906" xr:uid="{00000000-0005-0000-0000-0000C84F0000}"/>
    <cellStyle name="Input Cell 4 5 9 2" xfId="24792" xr:uid="{00000000-0005-0000-0000-0000C94F0000}"/>
    <cellStyle name="Input Cell 4 5 9 2 2" xfId="24793" xr:uid="{00000000-0005-0000-0000-0000CA4F0000}"/>
    <cellStyle name="Input Cell 4 5 9 2 3" xfId="24794" xr:uid="{00000000-0005-0000-0000-0000CB4F0000}"/>
    <cellStyle name="Input Cell 4 5 9 2 4" xfId="24795" xr:uid="{00000000-0005-0000-0000-0000CC4F0000}"/>
    <cellStyle name="Input Cell 4 5 9 3" xfId="24796" xr:uid="{00000000-0005-0000-0000-0000CD4F0000}"/>
    <cellStyle name="Input Cell 4 5 9 4" xfId="24797" xr:uid="{00000000-0005-0000-0000-0000CE4F0000}"/>
    <cellStyle name="Input Cell 4 5 9 5" xfId="24798" xr:uid="{00000000-0005-0000-0000-0000CF4F0000}"/>
    <cellStyle name="Input Cell 4 6" xfId="2907" xr:uid="{00000000-0005-0000-0000-0000D04F0000}"/>
    <cellStyle name="Input Cell 4 6 2" xfId="24799" xr:uid="{00000000-0005-0000-0000-0000D14F0000}"/>
    <cellStyle name="Input Cell 4 6 2 2" xfId="24800" xr:uid="{00000000-0005-0000-0000-0000D24F0000}"/>
    <cellStyle name="Input Cell 4 6 2 3" xfId="24801" xr:uid="{00000000-0005-0000-0000-0000D34F0000}"/>
    <cellStyle name="Input Cell 4 6 2 4" xfId="24802" xr:uid="{00000000-0005-0000-0000-0000D44F0000}"/>
    <cellStyle name="Input Cell 4 6 3" xfId="24803" xr:uid="{00000000-0005-0000-0000-0000D54F0000}"/>
    <cellStyle name="Input Cell 4 6 4" xfId="24804" xr:uid="{00000000-0005-0000-0000-0000D64F0000}"/>
    <cellStyle name="Input Cell 4 6 5" xfId="24805" xr:uid="{00000000-0005-0000-0000-0000D74F0000}"/>
    <cellStyle name="Input Cell 4 7" xfId="2908" xr:uid="{00000000-0005-0000-0000-0000D84F0000}"/>
    <cellStyle name="Input Cell 4 7 2" xfId="24806" xr:uid="{00000000-0005-0000-0000-0000D94F0000}"/>
    <cellStyle name="Input Cell 4 7 2 2" xfId="24807" xr:uid="{00000000-0005-0000-0000-0000DA4F0000}"/>
    <cellStyle name="Input Cell 4 7 2 3" xfId="24808" xr:uid="{00000000-0005-0000-0000-0000DB4F0000}"/>
    <cellStyle name="Input Cell 4 7 2 4" xfId="24809" xr:uid="{00000000-0005-0000-0000-0000DC4F0000}"/>
    <cellStyle name="Input Cell 4 7 3" xfId="24810" xr:uid="{00000000-0005-0000-0000-0000DD4F0000}"/>
    <cellStyle name="Input Cell 4 7 4" xfId="24811" xr:uid="{00000000-0005-0000-0000-0000DE4F0000}"/>
    <cellStyle name="Input Cell 4 7 5" xfId="24812" xr:uid="{00000000-0005-0000-0000-0000DF4F0000}"/>
    <cellStyle name="Input Cell 4 8" xfId="2909" xr:uid="{00000000-0005-0000-0000-0000E04F0000}"/>
    <cellStyle name="Input Cell 4 8 2" xfId="24813" xr:uid="{00000000-0005-0000-0000-0000E14F0000}"/>
    <cellStyle name="Input Cell 4 8 2 2" xfId="24814" xr:uid="{00000000-0005-0000-0000-0000E24F0000}"/>
    <cellStyle name="Input Cell 4 8 2 3" xfId="24815" xr:uid="{00000000-0005-0000-0000-0000E34F0000}"/>
    <cellStyle name="Input Cell 4 8 2 4" xfId="24816" xr:uid="{00000000-0005-0000-0000-0000E44F0000}"/>
    <cellStyle name="Input Cell 4 8 3" xfId="24817" xr:uid="{00000000-0005-0000-0000-0000E54F0000}"/>
    <cellStyle name="Input Cell 4 8 4" xfId="24818" xr:uid="{00000000-0005-0000-0000-0000E64F0000}"/>
    <cellStyle name="Input Cell 4 8 5" xfId="24819" xr:uid="{00000000-0005-0000-0000-0000E74F0000}"/>
    <cellStyle name="Input Cell 4 9" xfId="2910" xr:uid="{00000000-0005-0000-0000-0000E84F0000}"/>
    <cellStyle name="Input Cell 4 9 2" xfId="24820" xr:uid="{00000000-0005-0000-0000-0000E94F0000}"/>
    <cellStyle name="Input Cell 4 9 2 2" xfId="24821" xr:uid="{00000000-0005-0000-0000-0000EA4F0000}"/>
    <cellStyle name="Input Cell 4 9 2 3" xfId="24822" xr:uid="{00000000-0005-0000-0000-0000EB4F0000}"/>
    <cellStyle name="Input Cell 4 9 2 4" xfId="24823" xr:uid="{00000000-0005-0000-0000-0000EC4F0000}"/>
    <cellStyle name="Input Cell 4 9 3" xfId="24824" xr:uid="{00000000-0005-0000-0000-0000ED4F0000}"/>
    <cellStyle name="Input Cell 4 9 4" xfId="24825" xr:uid="{00000000-0005-0000-0000-0000EE4F0000}"/>
    <cellStyle name="Input Cell 4 9 5" xfId="24826" xr:uid="{00000000-0005-0000-0000-0000EF4F0000}"/>
    <cellStyle name="Input Cell 5" xfId="2911" xr:uid="{00000000-0005-0000-0000-0000F04F0000}"/>
    <cellStyle name="Input Cell 5 10" xfId="2912" xr:uid="{00000000-0005-0000-0000-0000F14F0000}"/>
    <cellStyle name="Input Cell 5 10 2" xfId="24827" xr:uid="{00000000-0005-0000-0000-0000F24F0000}"/>
    <cellStyle name="Input Cell 5 10 2 2" xfId="24828" xr:uid="{00000000-0005-0000-0000-0000F34F0000}"/>
    <cellStyle name="Input Cell 5 10 2 3" xfId="24829" xr:uid="{00000000-0005-0000-0000-0000F44F0000}"/>
    <cellStyle name="Input Cell 5 10 2 4" xfId="24830" xr:uid="{00000000-0005-0000-0000-0000F54F0000}"/>
    <cellStyle name="Input Cell 5 10 3" xfId="24831" xr:uid="{00000000-0005-0000-0000-0000F64F0000}"/>
    <cellStyle name="Input Cell 5 10 4" xfId="24832" xr:uid="{00000000-0005-0000-0000-0000F74F0000}"/>
    <cellStyle name="Input Cell 5 10 5" xfId="24833" xr:uid="{00000000-0005-0000-0000-0000F84F0000}"/>
    <cellStyle name="Input Cell 5 11" xfId="2913" xr:uid="{00000000-0005-0000-0000-0000F94F0000}"/>
    <cellStyle name="Input Cell 5 11 2" xfId="24834" xr:uid="{00000000-0005-0000-0000-0000FA4F0000}"/>
    <cellStyle name="Input Cell 5 11 2 2" xfId="24835" xr:uid="{00000000-0005-0000-0000-0000FB4F0000}"/>
    <cellStyle name="Input Cell 5 11 2 3" xfId="24836" xr:uid="{00000000-0005-0000-0000-0000FC4F0000}"/>
    <cellStyle name="Input Cell 5 11 2 4" xfId="24837" xr:uid="{00000000-0005-0000-0000-0000FD4F0000}"/>
    <cellStyle name="Input Cell 5 11 3" xfId="24838" xr:uid="{00000000-0005-0000-0000-0000FE4F0000}"/>
    <cellStyle name="Input Cell 5 11 4" xfId="24839" xr:uid="{00000000-0005-0000-0000-0000FF4F0000}"/>
    <cellStyle name="Input Cell 5 11 5" xfId="24840" xr:uid="{00000000-0005-0000-0000-000000500000}"/>
    <cellStyle name="Input Cell 5 12" xfId="2914" xr:uid="{00000000-0005-0000-0000-000001500000}"/>
    <cellStyle name="Input Cell 5 12 2" xfId="24841" xr:uid="{00000000-0005-0000-0000-000002500000}"/>
    <cellStyle name="Input Cell 5 12 2 2" xfId="24842" xr:uid="{00000000-0005-0000-0000-000003500000}"/>
    <cellStyle name="Input Cell 5 12 2 3" xfId="24843" xr:uid="{00000000-0005-0000-0000-000004500000}"/>
    <cellStyle name="Input Cell 5 12 2 4" xfId="24844" xr:uid="{00000000-0005-0000-0000-000005500000}"/>
    <cellStyle name="Input Cell 5 12 3" xfId="24845" xr:uid="{00000000-0005-0000-0000-000006500000}"/>
    <cellStyle name="Input Cell 5 12 4" xfId="24846" xr:uid="{00000000-0005-0000-0000-000007500000}"/>
    <cellStyle name="Input Cell 5 12 5" xfId="24847" xr:uid="{00000000-0005-0000-0000-000008500000}"/>
    <cellStyle name="Input Cell 5 13" xfId="2915" xr:uid="{00000000-0005-0000-0000-000009500000}"/>
    <cellStyle name="Input Cell 5 13 2" xfId="24848" xr:uid="{00000000-0005-0000-0000-00000A500000}"/>
    <cellStyle name="Input Cell 5 13 2 2" xfId="24849" xr:uid="{00000000-0005-0000-0000-00000B500000}"/>
    <cellStyle name="Input Cell 5 13 2 3" xfId="24850" xr:uid="{00000000-0005-0000-0000-00000C500000}"/>
    <cellStyle name="Input Cell 5 13 2 4" xfId="24851" xr:uid="{00000000-0005-0000-0000-00000D500000}"/>
    <cellStyle name="Input Cell 5 13 3" xfId="24852" xr:uid="{00000000-0005-0000-0000-00000E500000}"/>
    <cellStyle name="Input Cell 5 13 4" xfId="24853" xr:uid="{00000000-0005-0000-0000-00000F500000}"/>
    <cellStyle name="Input Cell 5 13 5" xfId="24854" xr:uid="{00000000-0005-0000-0000-000010500000}"/>
    <cellStyle name="Input Cell 5 14" xfId="2916" xr:uid="{00000000-0005-0000-0000-000011500000}"/>
    <cellStyle name="Input Cell 5 14 2" xfId="24855" xr:uid="{00000000-0005-0000-0000-000012500000}"/>
    <cellStyle name="Input Cell 5 14 2 2" xfId="24856" xr:uid="{00000000-0005-0000-0000-000013500000}"/>
    <cellStyle name="Input Cell 5 14 2 3" xfId="24857" xr:uid="{00000000-0005-0000-0000-000014500000}"/>
    <cellStyle name="Input Cell 5 14 2 4" xfId="24858" xr:uid="{00000000-0005-0000-0000-000015500000}"/>
    <cellStyle name="Input Cell 5 14 3" xfId="24859" xr:uid="{00000000-0005-0000-0000-000016500000}"/>
    <cellStyle name="Input Cell 5 14 4" xfId="24860" xr:uid="{00000000-0005-0000-0000-000017500000}"/>
    <cellStyle name="Input Cell 5 14 5" xfId="24861" xr:uid="{00000000-0005-0000-0000-000018500000}"/>
    <cellStyle name="Input Cell 5 15" xfId="2917" xr:uid="{00000000-0005-0000-0000-000019500000}"/>
    <cellStyle name="Input Cell 5 15 2" xfId="24862" xr:uid="{00000000-0005-0000-0000-00001A500000}"/>
    <cellStyle name="Input Cell 5 15 2 2" xfId="24863" xr:uid="{00000000-0005-0000-0000-00001B500000}"/>
    <cellStyle name="Input Cell 5 15 2 3" xfId="24864" xr:uid="{00000000-0005-0000-0000-00001C500000}"/>
    <cellStyle name="Input Cell 5 15 2 4" xfId="24865" xr:uid="{00000000-0005-0000-0000-00001D500000}"/>
    <cellStyle name="Input Cell 5 15 3" xfId="24866" xr:uid="{00000000-0005-0000-0000-00001E500000}"/>
    <cellStyle name="Input Cell 5 15 4" xfId="24867" xr:uid="{00000000-0005-0000-0000-00001F500000}"/>
    <cellStyle name="Input Cell 5 15 5" xfId="24868" xr:uid="{00000000-0005-0000-0000-000020500000}"/>
    <cellStyle name="Input Cell 5 16" xfId="2918" xr:uid="{00000000-0005-0000-0000-000021500000}"/>
    <cellStyle name="Input Cell 5 16 2" xfId="24869" xr:uid="{00000000-0005-0000-0000-000022500000}"/>
    <cellStyle name="Input Cell 5 16 2 2" xfId="24870" xr:uid="{00000000-0005-0000-0000-000023500000}"/>
    <cellStyle name="Input Cell 5 16 2 3" xfId="24871" xr:uid="{00000000-0005-0000-0000-000024500000}"/>
    <cellStyle name="Input Cell 5 16 2 4" xfId="24872" xr:uid="{00000000-0005-0000-0000-000025500000}"/>
    <cellStyle name="Input Cell 5 16 3" xfId="24873" xr:uid="{00000000-0005-0000-0000-000026500000}"/>
    <cellStyle name="Input Cell 5 16 4" xfId="24874" xr:uid="{00000000-0005-0000-0000-000027500000}"/>
    <cellStyle name="Input Cell 5 16 5" xfId="24875" xr:uid="{00000000-0005-0000-0000-000028500000}"/>
    <cellStyle name="Input Cell 5 17" xfId="2919" xr:uid="{00000000-0005-0000-0000-000029500000}"/>
    <cellStyle name="Input Cell 5 17 2" xfId="24876" xr:uid="{00000000-0005-0000-0000-00002A500000}"/>
    <cellStyle name="Input Cell 5 17 2 2" xfId="24877" xr:uid="{00000000-0005-0000-0000-00002B500000}"/>
    <cellStyle name="Input Cell 5 17 2 3" xfId="24878" xr:uid="{00000000-0005-0000-0000-00002C500000}"/>
    <cellStyle name="Input Cell 5 17 2 4" xfId="24879" xr:uid="{00000000-0005-0000-0000-00002D500000}"/>
    <cellStyle name="Input Cell 5 17 3" xfId="24880" xr:uid="{00000000-0005-0000-0000-00002E500000}"/>
    <cellStyle name="Input Cell 5 17 4" xfId="24881" xr:uid="{00000000-0005-0000-0000-00002F500000}"/>
    <cellStyle name="Input Cell 5 17 5" xfId="24882" xr:uid="{00000000-0005-0000-0000-000030500000}"/>
    <cellStyle name="Input Cell 5 18" xfId="2920" xr:uid="{00000000-0005-0000-0000-000031500000}"/>
    <cellStyle name="Input Cell 5 18 2" xfId="24883" xr:uid="{00000000-0005-0000-0000-000032500000}"/>
    <cellStyle name="Input Cell 5 18 2 2" xfId="24884" xr:uid="{00000000-0005-0000-0000-000033500000}"/>
    <cellStyle name="Input Cell 5 18 2 3" xfId="24885" xr:uid="{00000000-0005-0000-0000-000034500000}"/>
    <cellStyle name="Input Cell 5 18 2 4" xfId="24886" xr:uid="{00000000-0005-0000-0000-000035500000}"/>
    <cellStyle name="Input Cell 5 18 3" xfId="24887" xr:uid="{00000000-0005-0000-0000-000036500000}"/>
    <cellStyle name="Input Cell 5 18 4" xfId="24888" xr:uid="{00000000-0005-0000-0000-000037500000}"/>
    <cellStyle name="Input Cell 5 18 5" xfId="24889" xr:uid="{00000000-0005-0000-0000-000038500000}"/>
    <cellStyle name="Input Cell 5 19" xfId="2921" xr:uid="{00000000-0005-0000-0000-000039500000}"/>
    <cellStyle name="Input Cell 5 19 2" xfId="24890" xr:uid="{00000000-0005-0000-0000-00003A500000}"/>
    <cellStyle name="Input Cell 5 19 2 2" xfId="24891" xr:uid="{00000000-0005-0000-0000-00003B500000}"/>
    <cellStyle name="Input Cell 5 19 2 3" xfId="24892" xr:uid="{00000000-0005-0000-0000-00003C500000}"/>
    <cellStyle name="Input Cell 5 19 2 4" xfId="24893" xr:uid="{00000000-0005-0000-0000-00003D500000}"/>
    <cellStyle name="Input Cell 5 19 3" xfId="24894" xr:uid="{00000000-0005-0000-0000-00003E500000}"/>
    <cellStyle name="Input Cell 5 19 4" xfId="24895" xr:uid="{00000000-0005-0000-0000-00003F500000}"/>
    <cellStyle name="Input Cell 5 19 5" xfId="24896" xr:uid="{00000000-0005-0000-0000-000040500000}"/>
    <cellStyle name="Input Cell 5 2" xfId="2922" xr:uid="{00000000-0005-0000-0000-000041500000}"/>
    <cellStyle name="Input Cell 5 2 10" xfId="2923" xr:uid="{00000000-0005-0000-0000-000042500000}"/>
    <cellStyle name="Input Cell 5 2 10 2" xfId="24897" xr:uid="{00000000-0005-0000-0000-000043500000}"/>
    <cellStyle name="Input Cell 5 2 10 2 2" xfId="24898" xr:uid="{00000000-0005-0000-0000-000044500000}"/>
    <cellStyle name="Input Cell 5 2 10 2 3" xfId="24899" xr:uid="{00000000-0005-0000-0000-000045500000}"/>
    <cellStyle name="Input Cell 5 2 10 2 4" xfId="24900" xr:uid="{00000000-0005-0000-0000-000046500000}"/>
    <cellStyle name="Input Cell 5 2 10 3" xfId="24901" xr:uid="{00000000-0005-0000-0000-000047500000}"/>
    <cellStyle name="Input Cell 5 2 10 4" xfId="24902" xr:uid="{00000000-0005-0000-0000-000048500000}"/>
    <cellStyle name="Input Cell 5 2 10 5" xfId="24903" xr:uid="{00000000-0005-0000-0000-000049500000}"/>
    <cellStyle name="Input Cell 5 2 11" xfId="2924" xr:uid="{00000000-0005-0000-0000-00004A500000}"/>
    <cellStyle name="Input Cell 5 2 11 2" xfId="24904" xr:uid="{00000000-0005-0000-0000-00004B500000}"/>
    <cellStyle name="Input Cell 5 2 11 2 2" xfId="24905" xr:uid="{00000000-0005-0000-0000-00004C500000}"/>
    <cellStyle name="Input Cell 5 2 11 2 3" xfId="24906" xr:uid="{00000000-0005-0000-0000-00004D500000}"/>
    <cellStyle name="Input Cell 5 2 11 2 4" xfId="24907" xr:uid="{00000000-0005-0000-0000-00004E500000}"/>
    <cellStyle name="Input Cell 5 2 11 3" xfId="24908" xr:uid="{00000000-0005-0000-0000-00004F500000}"/>
    <cellStyle name="Input Cell 5 2 11 4" xfId="24909" xr:uid="{00000000-0005-0000-0000-000050500000}"/>
    <cellStyle name="Input Cell 5 2 11 5" xfId="24910" xr:uid="{00000000-0005-0000-0000-000051500000}"/>
    <cellStyle name="Input Cell 5 2 12" xfId="2925" xr:uid="{00000000-0005-0000-0000-000052500000}"/>
    <cellStyle name="Input Cell 5 2 12 2" xfId="24911" xr:uid="{00000000-0005-0000-0000-000053500000}"/>
    <cellStyle name="Input Cell 5 2 12 2 2" xfId="24912" xr:uid="{00000000-0005-0000-0000-000054500000}"/>
    <cellStyle name="Input Cell 5 2 12 2 3" xfId="24913" xr:uid="{00000000-0005-0000-0000-000055500000}"/>
    <cellStyle name="Input Cell 5 2 12 2 4" xfId="24914" xr:uid="{00000000-0005-0000-0000-000056500000}"/>
    <cellStyle name="Input Cell 5 2 12 3" xfId="24915" xr:uid="{00000000-0005-0000-0000-000057500000}"/>
    <cellStyle name="Input Cell 5 2 12 4" xfId="24916" xr:uid="{00000000-0005-0000-0000-000058500000}"/>
    <cellStyle name="Input Cell 5 2 12 5" xfId="24917" xr:uid="{00000000-0005-0000-0000-000059500000}"/>
    <cellStyle name="Input Cell 5 2 13" xfId="2926" xr:uid="{00000000-0005-0000-0000-00005A500000}"/>
    <cellStyle name="Input Cell 5 2 13 2" xfId="24918" xr:uid="{00000000-0005-0000-0000-00005B500000}"/>
    <cellStyle name="Input Cell 5 2 13 2 2" xfId="24919" xr:uid="{00000000-0005-0000-0000-00005C500000}"/>
    <cellStyle name="Input Cell 5 2 13 2 3" xfId="24920" xr:uid="{00000000-0005-0000-0000-00005D500000}"/>
    <cellStyle name="Input Cell 5 2 13 2 4" xfId="24921" xr:uid="{00000000-0005-0000-0000-00005E500000}"/>
    <cellStyle name="Input Cell 5 2 13 3" xfId="24922" xr:uid="{00000000-0005-0000-0000-00005F500000}"/>
    <cellStyle name="Input Cell 5 2 13 4" xfId="24923" xr:uid="{00000000-0005-0000-0000-000060500000}"/>
    <cellStyle name="Input Cell 5 2 13 5" xfId="24924" xr:uid="{00000000-0005-0000-0000-000061500000}"/>
    <cellStyle name="Input Cell 5 2 14" xfId="2927" xr:uid="{00000000-0005-0000-0000-000062500000}"/>
    <cellStyle name="Input Cell 5 2 14 2" xfId="24925" xr:uid="{00000000-0005-0000-0000-000063500000}"/>
    <cellStyle name="Input Cell 5 2 14 2 2" xfId="24926" xr:uid="{00000000-0005-0000-0000-000064500000}"/>
    <cellStyle name="Input Cell 5 2 14 2 3" xfId="24927" xr:uid="{00000000-0005-0000-0000-000065500000}"/>
    <cellStyle name="Input Cell 5 2 14 2 4" xfId="24928" xr:uid="{00000000-0005-0000-0000-000066500000}"/>
    <cellStyle name="Input Cell 5 2 14 3" xfId="24929" xr:uid="{00000000-0005-0000-0000-000067500000}"/>
    <cellStyle name="Input Cell 5 2 14 4" xfId="24930" xr:uid="{00000000-0005-0000-0000-000068500000}"/>
    <cellStyle name="Input Cell 5 2 14 5" xfId="24931" xr:uid="{00000000-0005-0000-0000-000069500000}"/>
    <cellStyle name="Input Cell 5 2 15" xfId="2928" xr:uid="{00000000-0005-0000-0000-00006A500000}"/>
    <cellStyle name="Input Cell 5 2 15 2" xfId="24932" xr:uid="{00000000-0005-0000-0000-00006B500000}"/>
    <cellStyle name="Input Cell 5 2 15 2 2" xfId="24933" xr:uid="{00000000-0005-0000-0000-00006C500000}"/>
    <cellStyle name="Input Cell 5 2 15 2 3" xfId="24934" xr:uid="{00000000-0005-0000-0000-00006D500000}"/>
    <cellStyle name="Input Cell 5 2 15 2 4" xfId="24935" xr:uid="{00000000-0005-0000-0000-00006E500000}"/>
    <cellStyle name="Input Cell 5 2 15 3" xfId="24936" xr:uid="{00000000-0005-0000-0000-00006F500000}"/>
    <cellStyle name="Input Cell 5 2 15 4" xfId="24937" xr:uid="{00000000-0005-0000-0000-000070500000}"/>
    <cellStyle name="Input Cell 5 2 15 5" xfId="24938" xr:uid="{00000000-0005-0000-0000-000071500000}"/>
    <cellStyle name="Input Cell 5 2 16" xfId="2929" xr:uid="{00000000-0005-0000-0000-000072500000}"/>
    <cellStyle name="Input Cell 5 2 16 2" xfId="24939" xr:uid="{00000000-0005-0000-0000-000073500000}"/>
    <cellStyle name="Input Cell 5 2 16 2 2" xfId="24940" xr:uid="{00000000-0005-0000-0000-000074500000}"/>
    <cellStyle name="Input Cell 5 2 16 2 3" xfId="24941" xr:uid="{00000000-0005-0000-0000-000075500000}"/>
    <cellStyle name="Input Cell 5 2 16 2 4" xfId="24942" xr:uid="{00000000-0005-0000-0000-000076500000}"/>
    <cellStyle name="Input Cell 5 2 16 3" xfId="24943" xr:uid="{00000000-0005-0000-0000-000077500000}"/>
    <cellStyle name="Input Cell 5 2 16 4" xfId="24944" xr:uid="{00000000-0005-0000-0000-000078500000}"/>
    <cellStyle name="Input Cell 5 2 16 5" xfId="24945" xr:uid="{00000000-0005-0000-0000-000079500000}"/>
    <cellStyle name="Input Cell 5 2 17" xfId="2930" xr:uid="{00000000-0005-0000-0000-00007A500000}"/>
    <cellStyle name="Input Cell 5 2 17 2" xfId="24946" xr:uid="{00000000-0005-0000-0000-00007B500000}"/>
    <cellStyle name="Input Cell 5 2 17 2 2" xfId="24947" xr:uid="{00000000-0005-0000-0000-00007C500000}"/>
    <cellStyle name="Input Cell 5 2 17 2 3" xfId="24948" xr:uid="{00000000-0005-0000-0000-00007D500000}"/>
    <cellStyle name="Input Cell 5 2 17 2 4" xfId="24949" xr:uid="{00000000-0005-0000-0000-00007E500000}"/>
    <cellStyle name="Input Cell 5 2 17 3" xfId="24950" xr:uid="{00000000-0005-0000-0000-00007F500000}"/>
    <cellStyle name="Input Cell 5 2 17 4" xfId="24951" xr:uid="{00000000-0005-0000-0000-000080500000}"/>
    <cellStyle name="Input Cell 5 2 17 5" xfId="24952" xr:uid="{00000000-0005-0000-0000-000081500000}"/>
    <cellStyle name="Input Cell 5 2 18" xfId="2931" xr:uid="{00000000-0005-0000-0000-000082500000}"/>
    <cellStyle name="Input Cell 5 2 18 2" xfId="24953" xr:uid="{00000000-0005-0000-0000-000083500000}"/>
    <cellStyle name="Input Cell 5 2 18 2 2" xfId="24954" xr:uid="{00000000-0005-0000-0000-000084500000}"/>
    <cellStyle name="Input Cell 5 2 18 2 3" xfId="24955" xr:uid="{00000000-0005-0000-0000-000085500000}"/>
    <cellStyle name="Input Cell 5 2 18 2 4" xfId="24956" xr:uid="{00000000-0005-0000-0000-000086500000}"/>
    <cellStyle name="Input Cell 5 2 18 3" xfId="24957" xr:uid="{00000000-0005-0000-0000-000087500000}"/>
    <cellStyle name="Input Cell 5 2 18 4" xfId="24958" xr:uid="{00000000-0005-0000-0000-000088500000}"/>
    <cellStyle name="Input Cell 5 2 18 5" xfId="24959" xr:uid="{00000000-0005-0000-0000-000089500000}"/>
    <cellStyle name="Input Cell 5 2 19" xfId="2932" xr:uid="{00000000-0005-0000-0000-00008A500000}"/>
    <cellStyle name="Input Cell 5 2 19 2" xfId="24960" xr:uid="{00000000-0005-0000-0000-00008B500000}"/>
    <cellStyle name="Input Cell 5 2 19 2 2" xfId="24961" xr:uid="{00000000-0005-0000-0000-00008C500000}"/>
    <cellStyle name="Input Cell 5 2 19 2 3" xfId="24962" xr:uid="{00000000-0005-0000-0000-00008D500000}"/>
    <cellStyle name="Input Cell 5 2 19 2 4" xfId="24963" xr:uid="{00000000-0005-0000-0000-00008E500000}"/>
    <cellStyle name="Input Cell 5 2 19 3" xfId="24964" xr:uid="{00000000-0005-0000-0000-00008F500000}"/>
    <cellStyle name="Input Cell 5 2 19 4" xfId="24965" xr:uid="{00000000-0005-0000-0000-000090500000}"/>
    <cellStyle name="Input Cell 5 2 19 5" xfId="24966" xr:uid="{00000000-0005-0000-0000-000091500000}"/>
    <cellStyle name="Input Cell 5 2 2" xfId="2933" xr:uid="{00000000-0005-0000-0000-000092500000}"/>
    <cellStyle name="Input Cell 5 2 2 2" xfId="24967" xr:uid="{00000000-0005-0000-0000-000093500000}"/>
    <cellStyle name="Input Cell 5 2 2 2 2" xfId="24968" xr:uid="{00000000-0005-0000-0000-000094500000}"/>
    <cellStyle name="Input Cell 5 2 2 2 3" xfId="24969" xr:uid="{00000000-0005-0000-0000-000095500000}"/>
    <cellStyle name="Input Cell 5 2 2 2 4" xfId="24970" xr:uid="{00000000-0005-0000-0000-000096500000}"/>
    <cellStyle name="Input Cell 5 2 2 3" xfId="24971" xr:uid="{00000000-0005-0000-0000-000097500000}"/>
    <cellStyle name="Input Cell 5 2 2 4" xfId="24972" xr:uid="{00000000-0005-0000-0000-000098500000}"/>
    <cellStyle name="Input Cell 5 2 2 5" xfId="24973" xr:uid="{00000000-0005-0000-0000-000099500000}"/>
    <cellStyle name="Input Cell 5 2 20" xfId="2934" xr:uid="{00000000-0005-0000-0000-00009A500000}"/>
    <cellStyle name="Input Cell 5 2 20 2" xfId="24974" xr:uid="{00000000-0005-0000-0000-00009B500000}"/>
    <cellStyle name="Input Cell 5 2 20 2 2" xfId="24975" xr:uid="{00000000-0005-0000-0000-00009C500000}"/>
    <cellStyle name="Input Cell 5 2 20 2 3" xfId="24976" xr:uid="{00000000-0005-0000-0000-00009D500000}"/>
    <cellStyle name="Input Cell 5 2 20 2 4" xfId="24977" xr:uid="{00000000-0005-0000-0000-00009E500000}"/>
    <cellStyle name="Input Cell 5 2 20 3" xfId="24978" xr:uid="{00000000-0005-0000-0000-00009F500000}"/>
    <cellStyle name="Input Cell 5 2 20 4" xfId="24979" xr:uid="{00000000-0005-0000-0000-0000A0500000}"/>
    <cellStyle name="Input Cell 5 2 20 5" xfId="24980" xr:uid="{00000000-0005-0000-0000-0000A1500000}"/>
    <cellStyle name="Input Cell 5 2 21" xfId="2935" xr:uid="{00000000-0005-0000-0000-0000A2500000}"/>
    <cellStyle name="Input Cell 5 2 21 2" xfId="24981" xr:uid="{00000000-0005-0000-0000-0000A3500000}"/>
    <cellStyle name="Input Cell 5 2 21 2 2" xfId="24982" xr:uid="{00000000-0005-0000-0000-0000A4500000}"/>
    <cellStyle name="Input Cell 5 2 21 2 3" xfId="24983" xr:uid="{00000000-0005-0000-0000-0000A5500000}"/>
    <cellStyle name="Input Cell 5 2 21 2 4" xfId="24984" xr:uid="{00000000-0005-0000-0000-0000A6500000}"/>
    <cellStyle name="Input Cell 5 2 21 3" xfId="24985" xr:uid="{00000000-0005-0000-0000-0000A7500000}"/>
    <cellStyle name="Input Cell 5 2 21 4" xfId="24986" xr:uid="{00000000-0005-0000-0000-0000A8500000}"/>
    <cellStyle name="Input Cell 5 2 21 5" xfId="24987" xr:uid="{00000000-0005-0000-0000-0000A9500000}"/>
    <cellStyle name="Input Cell 5 2 22" xfId="2936" xr:uid="{00000000-0005-0000-0000-0000AA500000}"/>
    <cellStyle name="Input Cell 5 2 22 2" xfId="24988" xr:uid="{00000000-0005-0000-0000-0000AB500000}"/>
    <cellStyle name="Input Cell 5 2 22 2 2" xfId="24989" xr:uid="{00000000-0005-0000-0000-0000AC500000}"/>
    <cellStyle name="Input Cell 5 2 22 2 3" xfId="24990" xr:uid="{00000000-0005-0000-0000-0000AD500000}"/>
    <cellStyle name="Input Cell 5 2 22 2 4" xfId="24991" xr:uid="{00000000-0005-0000-0000-0000AE500000}"/>
    <cellStyle name="Input Cell 5 2 22 3" xfId="24992" xr:uid="{00000000-0005-0000-0000-0000AF500000}"/>
    <cellStyle name="Input Cell 5 2 22 4" xfId="24993" xr:uid="{00000000-0005-0000-0000-0000B0500000}"/>
    <cellStyle name="Input Cell 5 2 22 5" xfId="24994" xr:uid="{00000000-0005-0000-0000-0000B1500000}"/>
    <cellStyle name="Input Cell 5 2 23" xfId="2937" xr:uid="{00000000-0005-0000-0000-0000B2500000}"/>
    <cellStyle name="Input Cell 5 2 23 2" xfId="24995" xr:uid="{00000000-0005-0000-0000-0000B3500000}"/>
    <cellStyle name="Input Cell 5 2 23 2 2" xfId="24996" xr:uid="{00000000-0005-0000-0000-0000B4500000}"/>
    <cellStyle name="Input Cell 5 2 23 2 3" xfId="24997" xr:uid="{00000000-0005-0000-0000-0000B5500000}"/>
    <cellStyle name="Input Cell 5 2 23 2 4" xfId="24998" xr:uid="{00000000-0005-0000-0000-0000B6500000}"/>
    <cellStyle name="Input Cell 5 2 23 3" xfId="24999" xr:uid="{00000000-0005-0000-0000-0000B7500000}"/>
    <cellStyle name="Input Cell 5 2 23 4" xfId="25000" xr:uid="{00000000-0005-0000-0000-0000B8500000}"/>
    <cellStyle name="Input Cell 5 2 23 5" xfId="25001" xr:uid="{00000000-0005-0000-0000-0000B9500000}"/>
    <cellStyle name="Input Cell 5 2 24" xfId="2938" xr:uid="{00000000-0005-0000-0000-0000BA500000}"/>
    <cellStyle name="Input Cell 5 2 24 2" xfId="25002" xr:uid="{00000000-0005-0000-0000-0000BB500000}"/>
    <cellStyle name="Input Cell 5 2 24 2 2" xfId="25003" xr:uid="{00000000-0005-0000-0000-0000BC500000}"/>
    <cellStyle name="Input Cell 5 2 24 2 3" xfId="25004" xr:uid="{00000000-0005-0000-0000-0000BD500000}"/>
    <cellStyle name="Input Cell 5 2 24 2 4" xfId="25005" xr:uid="{00000000-0005-0000-0000-0000BE500000}"/>
    <cellStyle name="Input Cell 5 2 24 3" xfId="25006" xr:uid="{00000000-0005-0000-0000-0000BF500000}"/>
    <cellStyle name="Input Cell 5 2 24 4" xfId="25007" xr:uid="{00000000-0005-0000-0000-0000C0500000}"/>
    <cellStyle name="Input Cell 5 2 24 5" xfId="25008" xr:uid="{00000000-0005-0000-0000-0000C1500000}"/>
    <cellStyle name="Input Cell 5 2 25" xfId="2939" xr:uid="{00000000-0005-0000-0000-0000C2500000}"/>
    <cellStyle name="Input Cell 5 2 25 2" xfId="25009" xr:uid="{00000000-0005-0000-0000-0000C3500000}"/>
    <cellStyle name="Input Cell 5 2 25 2 2" xfId="25010" xr:uid="{00000000-0005-0000-0000-0000C4500000}"/>
    <cellStyle name="Input Cell 5 2 25 2 3" xfId="25011" xr:uid="{00000000-0005-0000-0000-0000C5500000}"/>
    <cellStyle name="Input Cell 5 2 25 2 4" xfId="25012" xr:uid="{00000000-0005-0000-0000-0000C6500000}"/>
    <cellStyle name="Input Cell 5 2 25 3" xfId="25013" xr:uid="{00000000-0005-0000-0000-0000C7500000}"/>
    <cellStyle name="Input Cell 5 2 25 4" xfId="25014" xr:uid="{00000000-0005-0000-0000-0000C8500000}"/>
    <cellStyle name="Input Cell 5 2 25 5" xfId="25015" xr:uid="{00000000-0005-0000-0000-0000C9500000}"/>
    <cellStyle name="Input Cell 5 2 26" xfId="2940" xr:uid="{00000000-0005-0000-0000-0000CA500000}"/>
    <cellStyle name="Input Cell 5 2 26 2" xfId="25016" xr:uid="{00000000-0005-0000-0000-0000CB500000}"/>
    <cellStyle name="Input Cell 5 2 26 2 2" xfId="25017" xr:uid="{00000000-0005-0000-0000-0000CC500000}"/>
    <cellStyle name="Input Cell 5 2 26 2 3" xfId="25018" xr:uid="{00000000-0005-0000-0000-0000CD500000}"/>
    <cellStyle name="Input Cell 5 2 26 2 4" xfId="25019" xr:uid="{00000000-0005-0000-0000-0000CE500000}"/>
    <cellStyle name="Input Cell 5 2 26 3" xfId="25020" xr:uid="{00000000-0005-0000-0000-0000CF500000}"/>
    <cellStyle name="Input Cell 5 2 26 4" xfId="25021" xr:uid="{00000000-0005-0000-0000-0000D0500000}"/>
    <cellStyle name="Input Cell 5 2 26 5" xfId="25022" xr:uid="{00000000-0005-0000-0000-0000D1500000}"/>
    <cellStyle name="Input Cell 5 2 27" xfId="2941" xr:uid="{00000000-0005-0000-0000-0000D2500000}"/>
    <cellStyle name="Input Cell 5 2 27 2" xfId="25023" xr:uid="{00000000-0005-0000-0000-0000D3500000}"/>
    <cellStyle name="Input Cell 5 2 27 2 2" xfId="25024" xr:uid="{00000000-0005-0000-0000-0000D4500000}"/>
    <cellStyle name="Input Cell 5 2 27 2 3" xfId="25025" xr:uid="{00000000-0005-0000-0000-0000D5500000}"/>
    <cellStyle name="Input Cell 5 2 27 2 4" xfId="25026" xr:uid="{00000000-0005-0000-0000-0000D6500000}"/>
    <cellStyle name="Input Cell 5 2 27 3" xfId="25027" xr:uid="{00000000-0005-0000-0000-0000D7500000}"/>
    <cellStyle name="Input Cell 5 2 27 4" xfId="25028" xr:uid="{00000000-0005-0000-0000-0000D8500000}"/>
    <cellStyle name="Input Cell 5 2 27 5" xfId="25029" xr:uid="{00000000-0005-0000-0000-0000D9500000}"/>
    <cellStyle name="Input Cell 5 2 28" xfId="2942" xr:uid="{00000000-0005-0000-0000-0000DA500000}"/>
    <cellStyle name="Input Cell 5 2 28 2" xfId="25030" xr:uid="{00000000-0005-0000-0000-0000DB500000}"/>
    <cellStyle name="Input Cell 5 2 28 2 2" xfId="25031" xr:uid="{00000000-0005-0000-0000-0000DC500000}"/>
    <cellStyle name="Input Cell 5 2 28 2 3" xfId="25032" xr:uid="{00000000-0005-0000-0000-0000DD500000}"/>
    <cellStyle name="Input Cell 5 2 28 2 4" xfId="25033" xr:uid="{00000000-0005-0000-0000-0000DE500000}"/>
    <cellStyle name="Input Cell 5 2 28 3" xfId="25034" xr:uid="{00000000-0005-0000-0000-0000DF500000}"/>
    <cellStyle name="Input Cell 5 2 28 4" xfId="25035" xr:uid="{00000000-0005-0000-0000-0000E0500000}"/>
    <cellStyle name="Input Cell 5 2 28 5" xfId="25036" xr:uid="{00000000-0005-0000-0000-0000E1500000}"/>
    <cellStyle name="Input Cell 5 2 29" xfId="2943" xr:uid="{00000000-0005-0000-0000-0000E2500000}"/>
    <cellStyle name="Input Cell 5 2 29 2" xfId="25037" xr:uid="{00000000-0005-0000-0000-0000E3500000}"/>
    <cellStyle name="Input Cell 5 2 29 2 2" xfId="25038" xr:uid="{00000000-0005-0000-0000-0000E4500000}"/>
    <cellStyle name="Input Cell 5 2 29 2 3" xfId="25039" xr:uid="{00000000-0005-0000-0000-0000E5500000}"/>
    <cellStyle name="Input Cell 5 2 29 2 4" xfId="25040" xr:uid="{00000000-0005-0000-0000-0000E6500000}"/>
    <cellStyle name="Input Cell 5 2 29 3" xfId="25041" xr:uid="{00000000-0005-0000-0000-0000E7500000}"/>
    <cellStyle name="Input Cell 5 2 29 4" xfId="25042" xr:uid="{00000000-0005-0000-0000-0000E8500000}"/>
    <cellStyle name="Input Cell 5 2 29 5" xfId="25043" xr:uid="{00000000-0005-0000-0000-0000E9500000}"/>
    <cellStyle name="Input Cell 5 2 3" xfId="2944" xr:uid="{00000000-0005-0000-0000-0000EA500000}"/>
    <cellStyle name="Input Cell 5 2 3 2" xfId="25044" xr:uid="{00000000-0005-0000-0000-0000EB500000}"/>
    <cellStyle name="Input Cell 5 2 3 2 2" xfId="25045" xr:uid="{00000000-0005-0000-0000-0000EC500000}"/>
    <cellStyle name="Input Cell 5 2 3 2 3" xfId="25046" xr:uid="{00000000-0005-0000-0000-0000ED500000}"/>
    <cellStyle name="Input Cell 5 2 3 2 4" xfId="25047" xr:uid="{00000000-0005-0000-0000-0000EE500000}"/>
    <cellStyle name="Input Cell 5 2 3 3" xfId="25048" xr:uid="{00000000-0005-0000-0000-0000EF500000}"/>
    <cellStyle name="Input Cell 5 2 3 4" xfId="25049" xr:uid="{00000000-0005-0000-0000-0000F0500000}"/>
    <cellStyle name="Input Cell 5 2 3 5" xfId="25050" xr:uid="{00000000-0005-0000-0000-0000F1500000}"/>
    <cellStyle name="Input Cell 5 2 30" xfId="2945" xr:uid="{00000000-0005-0000-0000-0000F2500000}"/>
    <cellStyle name="Input Cell 5 2 30 2" xfId="25051" xr:uid="{00000000-0005-0000-0000-0000F3500000}"/>
    <cellStyle name="Input Cell 5 2 30 2 2" xfId="25052" xr:uid="{00000000-0005-0000-0000-0000F4500000}"/>
    <cellStyle name="Input Cell 5 2 30 2 3" xfId="25053" xr:uid="{00000000-0005-0000-0000-0000F5500000}"/>
    <cellStyle name="Input Cell 5 2 30 2 4" xfId="25054" xr:uid="{00000000-0005-0000-0000-0000F6500000}"/>
    <cellStyle name="Input Cell 5 2 30 3" xfId="25055" xr:uid="{00000000-0005-0000-0000-0000F7500000}"/>
    <cellStyle name="Input Cell 5 2 30 4" xfId="25056" xr:uid="{00000000-0005-0000-0000-0000F8500000}"/>
    <cellStyle name="Input Cell 5 2 30 5" xfId="25057" xr:uid="{00000000-0005-0000-0000-0000F9500000}"/>
    <cellStyle name="Input Cell 5 2 31" xfId="2946" xr:uid="{00000000-0005-0000-0000-0000FA500000}"/>
    <cellStyle name="Input Cell 5 2 31 2" xfId="25058" xr:uid="{00000000-0005-0000-0000-0000FB500000}"/>
    <cellStyle name="Input Cell 5 2 31 2 2" xfId="25059" xr:uid="{00000000-0005-0000-0000-0000FC500000}"/>
    <cellStyle name="Input Cell 5 2 31 2 3" xfId="25060" xr:uid="{00000000-0005-0000-0000-0000FD500000}"/>
    <cellStyle name="Input Cell 5 2 31 2 4" xfId="25061" xr:uid="{00000000-0005-0000-0000-0000FE500000}"/>
    <cellStyle name="Input Cell 5 2 31 3" xfId="25062" xr:uid="{00000000-0005-0000-0000-0000FF500000}"/>
    <cellStyle name="Input Cell 5 2 31 4" xfId="25063" xr:uid="{00000000-0005-0000-0000-000000510000}"/>
    <cellStyle name="Input Cell 5 2 31 5" xfId="25064" xr:uid="{00000000-0005-0000-0000-000001510000}"/>
    <cellStyle name="Input Cell 5 2 32" xfId="2947" xr:uid="{00000000-0005-0000-0000-000002510000}"/>
    <cellStyle name="Input Cell 5 2 32 2" xfId="25065" xr:uid="{00000000-0005-0000-0000-000003510000}"/>
    <cellStyle name="Input Cell 5 2 32 2 2" xfId="25066" xr:uid="{00000000-0005-0000-0000-000004510000}"/>
    <cellStyle name="Input Cell 5 2 32 2 3" xfId="25067" xr:uid="{00000000-0005-0000-0000-000005510000}"/>
    <cellStyle name="Input Cell 5 2 32 2 4" xfId="25068" xr:uid="{00000000-0005-0000-0000-000006510000}"/>
    <cellStyle name="Input Cell 5 2 32 3" xfId="25069" xr:uid="{00000000-0005-0000-0000-000007510000}"/>
    <cellStyle name="Input Cell 5 2 32 4" xfId="25070" xr:uid="{00000000-0005-0000-0000-000008510000}"/>
    <cellStyle name="Input Cell 5 2 32 5" xfId="25071" xr:uid="{00000000-0005-0000-0000-000009510000}"/>
    <cellStyle name="Input Cell 5 2 33" xfId="2948" xr:uid="{00000000-0005-0000-0000-00000A510000}"/>
    <cellStyle name="Input Cell 5 2 33 2" xfId="25072" xr:uid="{00000000-0005-0000-0000-00000B510000}"/>
    <cellStyle name="Input Cell 5 2 33 2 2" xfId="25073" xr:uid="{00000000-0005-0000-0000-00000C510000}"/>
    <cellStyle name="Input Cell 5 2 33 2 3" xfId="25074" xr:uid="{00000000-0005-0000-0000-00000D510000}"/>
    <cellStyle name="Input Cell 5 2 33 2 4" xfId="25075" xr:uid="{00000000-0005-0000-0000-00000E510000}"/>
    <cellStyle name="Input Cell 5 2 33 3" xfId="25076" xr:uid="{00000000-0005-0000-0000-00000F510000}"/>
    <cellStyle name="Input Cell 5 2 33 4" xfId="25077" xr:uid="{00000000-0005-0000-0000-000010510000}"/>
    <cellStyle name="Input Cell 5 2 33 5" xfId="25078" xr:uid="{00000000-0005-0000-0000-000011510000}"/>
    <cellStyle name="Input Cell 5 2 34" xfId="2949" xr:uid="{00000000-0005-0000-0000-000012510000}"/>
    <cellStyle name="Input Cell 5 2 34 2" xfId="25079" xr:uid="{00000000-0005-0000-0000-000013510000}"/>
    <cellStyle name="Input Cell 5 2 34 2 2" xfId="25080" xr:uid="{00000000-0005-0000-0000-000014510000}"/>
    <cellStyle name="Input Cell 5 2 34 2 3" xfId="25081" xr:uid="{00000000-0005-0000-0000-000015510000}"/>
    <cellStyle name="Input Cell 5 2 34 2 4" xfId="25082" xr:uid="{00000000-0005-0000-0000-000016510000}"/>
    <cellStyle name="Input Cell 5 2 34 3" xfId="25083" xr:uid="{00000000-0005-0000-0000-000017510000}"/>
    <cellStyle name="Input Cell 5 2 34 4" xfId="25084" xr:uid="{00000000-0005-0000-0000-000018510000}"/>
    <cellStyle name="Input Cell 5 2 34 5" xfId="25085" xr:uid="{00000000-0005-0000-0000-000019510000}"/>
    <cellStyle name="Input Cell 5 2 35" xfId="2950" xr:uid="{00000000-0005-0000-0000-00001A510000}"/>
    <cellStyle name="Input Cell 5 2 35 2" xfId="25086" xr:uid="{00000000-0005-0000-0000-00001B510000}"/>
    <cellStyle name="Input Cell 5 2 35 2 2" xfId="25087" xr:uid="{00000000-0005-0000-0000-00001C510000}"/>
    <cellStyle name="Input Cell 5 2 35 2 3" xfId="25088" xr:uid="{00000000-0005-0000-0000-00001D510000}"/>
    <cellStyle name="Input Cell 5 2 35 2 4" xfId="25089" xr:uid="{00000000-0005-0000-0000-00001E510000}"/>
    <cellStyle name="Input Cell 5 2 35 3" xfId="25090" xr:uid="{00000000-0005-0000-0000-00001F510000}"/>
    <cellStyle name="Input Cell 5 2 35 4" xfId="25091" xr:uid="{00000000-0005-0000-0000-000020510000}"/>
    <cellStyle name="Input Cell 5 2 35 5" xfId="25092" xr:uid="{00000000-0005-0000-0000-000021510000}"/>
    <cellStyle name="Input Cell 5 2 36" xfId="2951" xr:uid="{00000000-0005-0000-0000-000022510000}"/>
    <cellStyle name="Input Cell 5 2 36 2" xfId="25093" xr:uid="{00000000-0005-0000-0000-000023510000}"/>
    <cellStyle name="Input Cell 5 2 36 2 2" xfId="25094" xr:uid="{00000000-0005-0000-0000-000024510000}"/>
    <cellStyle name="Input Cell 5 2 36 2 3" xfId="25095" xr:uid="{00000000-0005-0000-0000-000025510000}"/>
    <cellStyle name="Input Cell 5 2 36 2 4" xfId="25096" xr:uid="{00000000-0005-0000-0000-000026510000}"/>
    <cellStyle name="Input Cell 5 2 36 3" xfId="25097" xr:uid="{00000000-0005-0000-0000-000027510000}"/>
    <cellStyle name="Input Cell 5 2 36 4" xfId="25098" xr:uid="{00000000-0005-0000-0000-000028510000}"/>
    <cellStyle name="Input Cell 5 2 36 5" xfId="25099" xr:uid="{00000000-0005-0000-0000-000029510000}"/>
    <cellStyle name="Input Cell 5 2 37" xfId="2952" xr:uid="{00000000-0005-0000-0000-00002A510000}"/>
    <cellStyle name="Input Cell 5 2 37 2" xfId="25100" xr:uid="{00000000-0005-0000-0000-00002B510000}"/>
    <cellStyle name="Input Cell 5 2 37 2 2" xfId="25101" xr:uid="{00000000-0005-0000-0000-00002C510000}"/>
    <cellStyle name="Input Cell 5 2 37 2 3" xfId="25102" xr:uid="{00000000-0005-0000-0000-00002D510000}"/>
    <cellStyle name="Input Cell 5 2 37 2 4" xfId="25103" xr:uid="{00000000-0005-0000-0000-00002E510000}"/>
    <cellStyle name="Input Cell 5 2 37 3" xfId="25104" xr:uid="{00000000-0005-0000-0000-00002F510000}"/>
    <cellStyle name="Input Cell 5 2 37 4" xfId="25105" xr:uid="{00000000-0005-0000-0000-000030510000}"/>
    <cellStyle name="Input Cell 5 2 37 5" xfId="25106" xr:uid="{00000000-0005-0000-0000-000031510000}"/>
    <cellStyle name="Input Cell 5 2 38" xfId="2953" xr:uid="{00000000-0005-0000-0000-000032510000}"/>
    <cellStyle name="Input Cell 5 2 38 2" xfId="25107" xr:uid="{00000000-0005-0000-0000-000033510000}"/>
    <cellStyle name="Input Cell 5 2 38 2 2" xfId="25108" xr:uid="{00000000-0005-0000-0000-000034510000}"/>
    <cellStyle name="Input Cell 5 2 38 2 3" xfId="25109" xr:uid="{00000000-0005-0000-0000-000035510000}"/>
    <cellStyle name="Input Cell 5 2 38 2 4" xfId="25110" xr:uid="{00000000-0005-0000-0000-000036510000}"/>
    <cellStyle name="Input Cell 5 2 38 3" xfId="25111" xr:uid="{00000000-0005-0000-0000-000037510000}"/>
    <cellStyle name="Input Cell 5 2 38 4" xfId="25112" xr:uid="{00000000-0005-0000-0000-000038510000}"/>
    <cellStyle name="Input Cell 5 2 38 5" xfId="25113" xr:uid="{00000000-0005-0000-0000-000039510000}"/>
    <cellStyle name="Input Cell 5 2 39" xfId="2954" xr:uid="{00000000-0005-0000-0000-00003A510000}"/>
    <cellStyle name="Input Cell 5 2 39 2" xfId="25114" xr:uid="{00000000-0005-0000-0000-00003B510000}"/>
    <cellStyle name="Input Cell 5 2 39 2 2" xfId="25115" xr:uid="{00000000-0005-0000-0000-00003C510000}"/>
    <cellStyle name="Input Cell 5 2 39 2 3" xfId="25116" xr:uid="{00000000-0005-0000-0000-00003D510000}"/>
    <cellStyle name="Input Cell 5 2 39 2 4" xfId="25117" xr:uid="{00000000-0005-0000-0000-00003E510000}"/>
    <cellStyle name="Input Cell 5 2 39 3" xfId="25118" xr:uid="{00000000-0005-0000-0000-00003F510000}"/>
    <cellStyle name="Input Cell 5 2 39 4" xfId="25119" xr:uid="{00000000-0005-0000-0000-000040510000}"/>
    <cellStyle name="Input Cell 5 2 39 5" xfId="25120" xr:uid="{00000000-0005-0000-0000-000041510000}"/>
    <cellStyle name="Input Cell 5 2 4" xfId="2955" xr:uid="{00000000-0005-0000-0000-000042510000}"/>
    <cellStyle name="Input Cell 5 2 4 2" xfId="25121" xr:uid="{00000000-0005-0000-0000-000043510000}"/>
    <cellStyle name="Input Cell 5 2 4 2 2" xfId="25122" xr:uid="{00000000-0005-0000-0000-000044510000}"/>
    <cellStyle name="Input Cell 5 2 4 2 3" xfId="25123" xr:uid="{00000000-0005-0000-0000-000045510000}"/>
    <cellStyle name="Input Cell 5 2 4 2 4" xfId="25124" xr:uid="{00000000-0005-0000-0000-000046510000}"/>
    <cellStyle name="Input Cell 5 2 4 3" xfId="25125" xr:uid="{00000000-0005-0000-0000-000047510000}"/>
    <cellStyle name="Input Cell 5 2 4 4" xfId="25126" xr:uid="{00000000-0005-0000-0000-000048510000}"/>
    <cellStyle name="Input Cell 5 2 4 5" xfId="25127" xr:uid="{00000000-0005-0000-0000-000049510000}"/>
    <cellStyle name="Input Cell 5 2 40" xfId="2956" xr:uid="{00000000-0005-0000-0000-00004A510000}"/>
    <cellStyle name="Input Cell 5 2 40 2" xfId="25128" xr:uid="{00000000-0005-0000-0000-00004B510000}"/>
    <cellStyle name="Input Cell 5 2 40 2 2" xfId="25129" xr:uid="{00000000-0005-0000-0000-00004C510000}"/>
    <cellStyle name="Input Cell 5 2 40 2 3" xfId="25130" xr:uid="{00000000-0005-0000-0000-00004D510000}"/>
    <cellStyle name="Input Cell 5 2 40 2 4" xfId="25131" xr:uid="{00000000-0005-0000-0000-00004E510000}"/>
    <cellStyle name="Input Cell 5 2 40 3" xfId="25132" xr:uid="{00000000-0005-0000-0000-00004F510000}"/>
    <cellStyle name="Input Cell 5 2 40 4" xfId="25133" xr:uid="{00000000-0005-0000-0000-000050510000}"/>
    <cellStyle name="Input Cell 5 2 40 5" xfId="25134" xr:uid="{00000000-0005-0000-0000-000051510000}"/>
    <cellStyle name="Input Cell 5 2 41" xfId="2957" xr:uid="{00000000-0005-0000-0000-000052510000}"/>
    <cellStyle name="Input Cell 5 2 41 2" xfId="25135" xr:uid="{00000000-0005-0000-0000-000053510000}"/>
    <cellStyle name="Input Cell 5 2 41 2 2" xfId="25136" xr:uid="{00000000-0005-0000-0000-000054510000}"/>
    <cellStyle name="Input Cell 5 2 41 2 3" xfId="25137" xr:uid="{00000000-0005-0000-0000-000055510000}"/>
    <cellStyle name="Input Cell 5 2 41 2 4" xfId="25138" xr:uid="{00000000-0005-0000-0000-000056510000}"/>
    <cellStyle name="Input Cell 5 2 41 3" xfId="25139" xr:uid="{00000000-0005-0000-0000-000057510000}"/>
    <cellStyle name="Input Cell 5 2 41 4" xfId="25140" xr:uid="{00000000-0005-0000-0000-000058510000}"/>
    <cellStyle name="Input Cell 5 2 41 5" xfId="25141" xr:uid="{00000000-0005-0000-0000-000059510000}"/>
    <cellStyle name="Input Cell 5 2 42" xfId="2958" xr:uid="{00000000-0005-0000-0000-00005A510000}"/>
    <cellStyle name="Input Cell 5 2 42 2" xfId="25142" xr:uid="{00000000-0005-0000-0000-00005B510000}"/>
    <cellStyle name="Input Cell 5 2 42 2 2" xfId="25143" xr:uid="{00000000-0005-0000-0000-00005C510000}"/>
    <cellStyle name="Input Cell 5 2 42 2 3" xfId="25144" xr:uid="{00000000-0005-0000-0000-00005D510000}"/>
    <cellStyle name="Input Cell 5 2 42 2 4" xfId="25145" xr:uid="{00000000-0005-0000-0000-00005E510000}"/>
    <cellStyle name="Input Cell 5 2 42 3" xfId="25146" xr:uid="{00000000-0005-0000-0000-00005F510000}"/>
    <cellStyle name="Input Cell 5 2 42 4" xfId="25147" xr:uid="{00000000-0005-0000-0000-000060510000}"/>
    <cellStyle name="Input Cell 5 2 42 5" xfId="25148" xr:uid="{00000000-0005-0000-0000-000061510000}"/>
    <cellStyle name="Input Cell 5 2 43" xfId="2959" xr:uid="{00000000-0005-0000-0000-000062510000}"/>
    <cellStyle name="Input Cell 5 2 43 2" xfId="25149" xr:uid="{00000000-0005-0000-0000-000063510000}"/>
    <cellStyle name="Input Cell 5 2 43 2 2" xfId="25150" xr:uid="{00000000-0005-0000-0000-000064510000}"/>
    <cellStyle name="Input Cell 5 2 43 2 3" xfId="25151" xr:uid="{00000000-0005-0000-0000-000065510000}"/>
    <cellStyle name="Input Cell 5 2 43 2 4" xfId="25152" xr:uid="{00000000-0005-0000-0000-000066510000}"/>
    <cellStyle name="Input Cell 5 2 43 3" xfId="25153" xr:uid="{00000000-0005-0000-0000-000067510000}"/>
    <cellStyle name="Input Cell 5 2 43 4" xfId="25154" xr:uid="{00000000-0005-0000-0000-000068510000}"/>
    <cellStyle name="Input Cell 5 2 43 5" xfId="25155" xr:uid="{00000000-0005-0000-0000-000069510000}"/>
    <cellStyle name="Input Cell 5 2 44" xfId="2960" xr:uid="{00000000-0005-0000-0000-00006A510000}"/>
    <cellStyle name="Input Cell 5 2 44 2" xfId="25156" xr:uid="{00000000-0005-0000-0000-00006B510000}"/>
    <cellStyle name="Input Cell 5 2 44 2 2" xfId="25157" xr:uid="{00000000-0005-0000-0000-00006C510000}"/>
    <cellStyle name="Input Cell 5 2 44 2 3" xfId="25158" xr:uid="{00000000-0005-0000-0000-00006D510000}"/>
    <cellStyle name="Input Cell 5 2 44 2 4" xfId="25159" xr:uid="{00000000-0005-0000-0000-00006E510000}"/>
    <cellStyle name="Input Cell 5 2 44 3" xfId="25160" xr:uid="{00000000-0005-0000-0000-00006F510000}"/>
    <cellStyle name="Input Cell 5 2 44 4" xfId="25161" xr:uid="{00000000-0005-0000-0000-000070510000}"/>
    <cellStyle name="Input Cell 5 2 44 5" xfId="25162" xr:uid="{00000000-0005-0000-0000-000071510000}"/>
    <cellStyle name="Input Cell 5 2 45" xfId="25163" xr:uid="{00000000-0005-0000-0000-000072510000}"/>
    <cellStyle name="Input Cell 5 2 45 2" xfId="25164" xr:uid="{00000000-0005-0000-0000-000073510000}"/>
    <cellStyle name="Input Cell 5 2 45 3" xfId="25165" xr:uid="{00000000-0005-0000-0000-000074510000}"/>
    <cellStyle name="Input Cell 5 2 45 4" xfId="25166" xr:uid="{00000000-0005-0000-0000-000075510000}"/>
    <cellStyle name="Input Cell 5 2 46" xfId="25167" xr:uid="{00000000-0005-0000-0000-000076510000}"/>
    <cellStyle name="Input Cell 5 2 46 2" xfId="25168" xr:uid="{00000000-0005-0000-0000-000077510000}"/>
    <cellStyle name="Input Cell 5 2 46 3" xfId="25169" xr:uid="{00000000-0005-0000-0000-000078510000}"/>
    <cellStyle name="Input Cell 5 2 46 4" xfId="25170" xr:uid="{00000000-0005-0000-0000-000079510000}"/>
    <cellStyle name="Input Cell 5 2 47" xfId="25171" xr:uid="{00000000-0005-0000-0000-00007A510000}"/>
    <cellStyle name="Input Cell 5 2 48" xfId="25172" xr:uid="{00000000-0005-0000-0000-00007B510000}"/>
    <cellStyle name="Input Cell 5 2 5" xfId="2961" xr:uid="{00000000-0005-0000-0000-00007C510000}"/>
    <cellStyle name="Input Cell 5 2 5 2" xfId="25173" xr:uid="{00000000-0005-0000-0000-00007D510000}"/>
    <cellStyle name="Input Cell 5 2 5 2 2" xfId="25174" xr:uid="{00000000-0005-0000-0000-00007E510000}"/>
    <cellStyle name="Input Cell 5 2 5 2 3" xfId="25175" xr:uid="{00000000-0005-0000-0000-00007F510000}"/>
    <cellStyle name="Input Cell 5 2 5 2 4" xfId="25176" xr:uid="{00000000-0005-0000-0000-000080510000}"/>
    <cellStyle name="Input Cell 5 2 5 3" xfId="25177" xr:uid="{00000000-0005-0000-0000-000081510000}"/>
    <cellStyle name="Input Cell 5 2 5 4" xfId="25178" xr:uid="{00000000-0005-0000-0000-000082510000}"/>
    <cellStyle name="Input Cell 5 2 5 5" xfId="25179" xr:uid="{00000000-0005-0000-0000-000083510000}"/>
    <cellStyle name="Input Cell 5 2 6" xfId="2962" xr:uid="{00000000-0005-0000-0000-000084510000}"/>
    <cellStyle name="Input Cell 5 2 6 2" xfId="25180" xr:uid="{00000000-0005-0000-0000-000085510000}"/>
    <cellStyle name="Input Cell 5 2 6 2 2" xfId="25181" xr:uid="{00000000-0005-0000-0000-000086510000}"/>
    <cellStyle name="Input Cell 5 2 6 2 3" xfId="25182" xr:uid="{00000000-0005-0000-0000-000087510000}"/>
    <cellStyle name="Input Cell 5 2 6 2 4" xfId="25183" xr:uid="{00000000-0005-0000-0000-000088510000}"/>
    <cellStyle name="Input Cell 5 2 6 3" xfId="25184" xr:uid="{00000000-0005-0000-0000-000089510000}"/>
    <cellStyle name="Input Cell 5 2 6 4" xfId="25185" xr:uid="{00000000-0005-0000-0000-00008A510000}"/>
    <cellStyle name="Input Cell 5 2 6 5" xfId="25186" xr:uid="{00000000-0005-0000-0000-00008B510000}"/>
    <cellStyle name="Input Cell 5 2 7" xfId="2963" xr:uid="{00000000-0005-0000-0000-00008C510000}"/>
    <cellStyle name="Input Cell 5 2 7 2" xfId="25187" xr:uid="{00000000-0005-0000-0000-00008D510000}"/>
    <cellStyle name="Input Cell 5 2 7 2 2" xfId="25188" xr:uid="{00000000-0005-0000-0000-00008E510000}"/>
    <cellStyle name="Input Cell 5 2 7 2 3" xfId="25189" xr:uid="{00000000-0005-0000-0000-00008F510000}"/>
    <cellStyle name="Input Cell 5 2 7 2 4" xfId="25190" xr:uid="{00000000-0005-0000-0000-000090510000}"/>
    <cellStyle name="Input Cell 5 2 7 3" xfId="25191" xr:uid="{00000000-0005-0000-0000-000091510000}"/>
    <cellStyle name="Input Cell 5 2 7 4" xfId="25192" xr:uid="{00000000-0005-0000-0000-000092510000}"/>
    <cellStyle name="Input Cell 5 2 7 5" xfId="25193" xr:uid="{00000000-0005-0000-0000-000093510000}"/>
    <cellStyle name="Input Cell 5 2 8" xfId="2964" xr:uid="{00000000-0005-0000-0000-000094510000}"/>
    <cellStyle name="Input Cell 5 2 8 2" xfId="25194" xr:uid="{00000000-0005-0000-0000-000095510000}"/>
    <cellStyle name="Input Cell 5 2 8 2 2" xfId="25195" xr:uid="{00000000-0005-0000-0000-000096510000}"/>
    <cellStyle name="Input Cell 5 2 8 2 3" xfId="25196" xr:uid="{00000000-0005-0000-0000-000097510000}"/>
    <cellStyle name="Input Cell 5 2 8 2 4" xfId="25197" xr:uid="{00000000-0005-0000-0000-000098510000}"/>
    <cellStyle name="Input Cell 5 2 8 3" xfId="25198" xr:uid="{00000000-0005-0000-0000-000099510000}"/>
    <cellStyle name="Input Cell 5 2 8 4" xfId="25199" xr:uid="{00000000-0005-0000-0000-00009A510000}"/>
    <cellStyle name="Input Cell 5 2 8 5" xfId="25200" xr:uid="{00000000-0005-0000-0000-00009B510000}"/>
    <cellStyle name="Input Cell 5 2 9" xfId="2965" xr:uid="{00000000-0005-0000-0000-00009C510000}"/>
    <cellStyle name="Input Cell 5 2 9 2" xfId="25201" xr:uid="{00000000-0005-0000-0000-00009D510000}"/>
    <cellStyle name="Input Cell 5 2 9 2 2" xfId="25202" xr:uid="{00000000-0005-0000-0000-00009E510000}"/>
    <cellStyle name="Input Cell 5 2 9 2 3" xfId="25203" xr:uid="{00000000-0005-0000-0000-00009F510000}"/>
    <cellStyle name="Input Cell 5 2 9 2 4" xfId="25204" xr:uid="{00000000-0005-0000-0000-0000A0510000}"/>
    <cellStyle name="Input Cell 5 2 9 3" xfId="25205" xr:uid="{00000000-0005-0000-0000-0000A1510000}"/>
    <cellStyle name="Input Cell 5 2 9 4" xfId="25206" xr:uid="{00000000-0005-0000-0000-0000A2510000}"/>
    <cellStyle name="Input Cell 5 2 9 5" xfId="25207" xr:uid="{00000000-0005-0000-0000-0000A3510000}"/>
    <cellStyle name="Input Cell 5 20" xfId="2966" xr:uid="{00000000-0005-0000-0000-0000A4510000}"/>
    <cellStyle name="Input Cell 5 20 2" xfId="25208" xr:uid="{00000000-0005-0000-0000-0000A5510000}"/>
    <cellStyle name="Input Cell 5 20 2 2" xfId="25209" xr:uid="{00000000-0005-0000-0000-0000A6510000}"/>
    <cellStyle name="Input Cell 5 20 2 3" xfId="25210" xr:uid="{00000000-0005-0000-0000-0000A7510000}"/>
    <cellStyle name="Input Cell 5 20 2 4" xfId="25211" xr:uid="{00000000-0005-0000-0000-0000A8510000}"/>
    <cellStyle name="Input Cell 5 20 3" xfId="25212" xr:uid="{00000000-0005-0000-0000-0000A9510000}"/>
    <cellStyle name="Input Cell 5 20 4" xfId="25213" xr:uid="{00000000-0005-0000-0000-0000AA510000}"/>
    <cellStyle name="Input Cell 5 20 5" xfId="25214" xr:uid="{00000000-0005-0000-0000-0000AB510000}"/>
    <cellStyle name="Input Cell 5 21" xfId="2967" xr:uid="{00000000-0005-0000-0000-0000AC510000}"/>
    <cellStyle name="Input Cell 5 21 2" xfId="25215" xr:uid="{00000000-0005-0000-0000-0000AD510000}"/>
    <cellStyle name="Input Cell 5 21 2 2" xfId="25216" xr:uid="{00000000-0005-0000-0000-0000AE510000}"/>
    <cellStyle name="Input Cell 5 21 2 3" xfId="25217" xr:uid="{00000000-0005-0000-0000-0000AF510000}"/>
    <cellStyle name="Input Cell 5 21 2 4" xfId="25218" xr:uid="{00000000-0005-0000-0000-0000B0510000}"/>
    <cellStyle name="Input Cell 5 21 3" xfId="25219" xr:uid="{00000000-0005-0000-0000-0000B1510000}"/>
    <cellStyle name="Input Cell 5 21 4" xfId="25220" xr:uid="{00000000-0005-0000-0000-0000B2510000}"/>
    <cellStyle name="Input Cell 5 21 5" xfId="25221" xr:uid="{00000000-0005-0000-0000-0000B3510000}"/>
    <cellStyle name="Input Cell 5 22" xfId="2968" xr:uid="{00000000-0005-0000-0000-0000B4510000}"/>
    <cellStyle name="Input Cell 5 22 2" xfId="25222" xr:uid="{00000000-0005-0000-0000-0000B5510000}"/>
    <cellStyle name="Input Cell 5 22 2 2" xfId="25223" xr:uid="{00000000-0005-0000-0000-0000B6510000}"/>
    <cellStyle name="Input Cell 5 22 2 3" xfId="25224" xr:uid="{00000000-0005-0000-0000-0000B7510000}"/>
    <cellStyle name="Input Cell 5 22 2 4" xfId="25225" xr:uid="{00000000-0005-0000-0000-0000B8510000}"/>
    <cellStyle name="Input Cell 5 22 3" xfId="25226" xr:uid="{00000000-0005-0000-0000-0000B9510000}"/>
    <cellStyle name="Input Cell 5 22 4" xfId="25227" xr:uid="{00000000-0005-0000-0000-0000BA510000}"/>
    <cellStyle name="Input Cell 5 22 5" xfId="25228" xr:uid="{00000000-0005-0000-0000-0000BB510000}"/>
    <cellStyle name="Input Cell 5 23" xfId="2969" xr:uid="{00000000-0005-0000-0000-0000BC510000}"/>
    <cellStyle name="Input Cell 5 23 2" xfId="25229" xr:uid="{00000000-0005-0000-0000-0000BD510000}"/>
    <cellStyle name="Input Cell 5 23 2 2" xfId="25230" xr:uid="{00000000-0005-0000-0000-0000BE510000}"/>
    <cellStyle name="Input Cell 5 23 2 3" xfId="25231" xr:uid="{00000000-0005-0000-0000-0000BF510000}"/>
    <cellStyle name="Input Cell 5 23 2 4" xfId="25232" xr:uid="{00000000-0005-0000-0000-0000C0510000}"/>
    <cellStyle name="Input Cell 5 23 3" xfId="25233" xr:uid="{00000000-0005-0000-0000-0000C1510000}"/>
    <cellStyle name="Input Cell 5 23 4" xfId="25234" xr:uid="{00000000-0005-0000-0000-0000C2510000}"/>
    <cellStyle name="Input Cell 5 23 5" xfId="25235" xr:uid="{00000000-0005-0000-0000-0000C3510000}"/>
    <cellStyle name="Input Cell 5 24" xfId="2970" xr:uid="{00000000-0005-0000-0000-0000C4510000}"/>
    <cellStyle name="Input Cell 5 24 2" xfId="25236" xr:uid="{00000000-0005-0000-0000-0000C5510000}"/>
    <cellStyle name="Input Cell 5 24 2 2" xfId="25237" xr:uid="{00000000-0005-0000-0000-0000C6510000}"/>
    <cellStyle name="Input Cell 5 24 2 3" xfId="25238" xr:uid="{00000000-0005-0000-0000-0000C7510000}"/>
    <cellStyle name="Input Cell 5 24 2 4" xfId="25239" xr:uid="{00000000-0005-0000-0000-0000C8510000}"/>
    <cellStyle name="Input Cell 5 24 3" xfId="25240" xr:uid="{00000000-0005-0000-0000-0000C9510000}"/>
    <cellStyle name="Input Cell 5 24 4" xfId="25241" xr:uid="{00000000-0005-0000-0000-0000CA510000}"/>
    <cellStyle name="Input Cell 5 24 5" xfId="25242" xr:uid="{00000000-0005-0000-0000-0000CB510000}"/>
    <cellStyle name="Input Cell 5 25" xfId="2971" xr:uid="{00000000-0005-0000-0000-0000CC510000}"/>
    <cellStyle name="Input Cell 5 25 2" xfId="25243" xr:uid="{00000000-0005-0000-0000-0000CD510000}"/>
    <cellStyle name="Input Cell 5 25 2 2" xfId="25244" xr:uid="{00000000-0005-0000-0000-0000CE510000}"/>
    <cellStyle name="Input Cell 5 25 2 3" xfId="25245" xr:uid="{00000000-0005-0000-0000-0000CF510000}"/>
    <cellStyle name="Input Cell 5 25 2 4" xfId="25246" xr:uid="{00000000-0005-0000-0000-0000D0510000}"/>
    <cellStyle name="Input Cell 5 25 3" xfId="25247" xr:uid="{00000000-0005-0000-0000-0000D1510000}"/>
    <cellStyle name="Input Cell 5 25 4" xfId="25248" xr:uid="{00000000-0005-0000-0000-0000D2510000}"/>
    <cellStyle name="Input Cell 5 25 5" xfId="25249" xr:uid="{00000000-0005-0000-0000-0000D3510000}"/>
    <cellStyle name="Input Cell 5 26" xfId="2972" xr:uid="{00000000-0005-0000-0000-0000D4510000}"/>
    <cellStyle name="Input Cell 5 26 2" xfId="25250" xr:uid="{00000000-0005-0000-0000-0000D5510000}"/>
    <cellStyle name="Input Cell 5 26 2 2" xfId="25251" xr:uid="{00000000-0005-0000-0000-0000D6510000}"/>
    <cellStyle name="Input Cell 5 26 2 3" xfId="25252" xr:uid="{00000000-0005-0000-0000-0000D7510000}"/>
    <cellStyle name="Input Cell 5 26 2 4" xfId="25253" xr:uid="{00000000-0005-0000-0000-0000D8510000}"/>
    <cellStyle name="Input Cell 5 26 3" xfId="25254" xr:uid="{00000000-0005-0000-0000-0000D9510000}"/>
    <cellStyle name="Input Cell 5 26 4" xfId="25255" xr:uid="{00000000-0005-0000-0000-0000DA510000}"/>
    <cellStyle name="Input Cell 5 26 5" xfId="25256" xr:uid="{00000000-0005-0000-0000-0000DB510000}"/>
    <cellStyle name="Input Cell 5 27" xfId="2973" xr:uid="{00000000-0005-0000-0000-0000DC510000}"/>
    <cellStyle name="Input Cell 5 27 2" xfId="25257" xr:uid="{00000000-0005-0000-0000-0000DD510000}"/>
    <cellStyle name="Input Cell 5 27 2 2" xfId="25258" xr:uid="{00000000-0005-0000-0000-0000DE510000}"/>
    <cellStyle name="Input Cell 5 27 2 3" xfId="25259" xr:uid="{00000000-0005-0000-0000-0000DF510000}"/>
    <cellStyle name="Input Cell 5 27 2 4" xfId="25260" xr:uid="{00000000-0005-0000-0000-0000E0510000}"/>
    <cellStyle name="Input Cell 5 27 3" xfId="25261" xr:uid="{00000000-0005-0000-0000-0000E1510000}"/>
    <cellStyle name="Input Cell 5 27 4" xfId="25262" xr:uid="{00000000-0005-0000-0000-0000E2510000}"/>
    <cellStyle name="Input Cell 5 27 5" xfId="25263" xr:uid="{00000000-0005-0000-0000-0000E3510000}"/>
    <cellStyle name="Input Cell 5 28" xfId="2974" xr:uid="{00000000-0005-0000-0000-0000E4510000}"/>
    <cellStyle name="Input Cell 5 28 2" xfId="25264" xr:uid="{00000000-0005-0000-0000-0000E5510000}"/>
    <cellStyle name="Input Cell 5 28 2 2" xfId="25265" xr:uid="{00000000-0005-0000-0000-0000E6510000}"/>
    <cellStyle name="Input Cell 5 28 2 3" xfId="25266" xr:uid="{00000000-0005-0000-0000-0000E7510000}"/>
    <cellStyle name="Input Cell 5 28 2 4" xfId="25267" xr:uid="{00000000-0005-0000-0000-0000E8510000}"/>
    <cellStyle name="Input Cell 5 28 3" xfId="25268" xr:uid="{00000000-0005-0000-0000-0000E9510000}"/>
    <cellStyle name="Input Cell 5 28 4" xfId="25269" xr:uid="{00000000-0005-0000-0000-0000EA510000}"/>
    <cellStyle name="Input Cell 5 28 5" xfId="25270" xr:uid="{00000000-0005-0000-0000-0000EB510000}"/>
    <cellStyle name="Input Cell 5 29" xfId="2975" xr:uid="{00000000-0005-0000-0000-0000EC510000}"/>
    <cellStyle name="Input Cell 5 29 2" xfId="25271" xr:uid="{00000000-0005-0000-0000-0000ED510000}"/>
    <cellStyle name="Input Cell 5 29 2 2" xfId="25272" xr:uid="{00000000-0005-0000-0000-0000EE510000}"/>
    <cellStyle name="Input Cell 5 29 2 3" xfId="25273" xr:uid="{00000000-0005-0000-0000-0000EF510000}"/>
    <cellStyle name="Input Cell 5 29 2 4" xfId="25274" xr:uid="{00000000-0005-0000-0000-0000F0510000}"/>
    <cellStyle name="Input Cell 5 29 3" xfId="25275" xr:uid="{00000000-0005-0000-0000-0000F1510000}"/>
    <cellStyle name="Input Cell 5 29 4" xfId="25276" xr:uid="{00000000-0005-0000-0000-0000F2510000}"/>
    <cellStyle name="Input Cell 5 29 5" xfId="25277" xr:uid="{00000000-0005-0000-0000-0000F3510000}"/>
    <cellStyle name="Input Cell 5 3" xfId="2976" xr:uid="{00000000-0005-0000-0000-0000F4510000}"/>
    <cellStyle name="Input Cell 5 3 2" xfId="25278" xr:uid="{00000000-0005-0000-0000-0000F5510000}"/>
    <cellStyle name="Input Cell 5 3 2 2" xfId="25279" xr:uid="{00000000-0005-0000-0000-0000F6510000}"/>
    <cellStyle name="Input Cell 5 3 2 3" xfId="25280" xr:uid="{00000000-0005-0000-0000-0000F7510000}"/>
    <cellStyle name="Input Cell 5 3 2 4" xfId="25281" xr:uid="{00000000-0005-0000-0000-0000F8510000}"/>
    <cellStyle name="Input Cell 5 3 3" xfId="25282" xr:uid="{00000000-0005-0000-0000-0000F9510000}"/>
    <cellStyle name="Input Cell 5 3 4" xfId="25283" xr:uid="{00000000-0005-0000-0000-0000FA510000}"/>
    <cellStyle name="Input Cell 5 3 5" xfId="25284" xr:uid="{00000000-0005-0000-0000-0000FB510000}"/>
    <cellStyle name="Input Cell 5 30" xfId="2977" xr:uid="{00000000-0005-0000-0000-0000FC510000}"/>
    <cellStyle name="Input Cell 5 30 2" xfId="25285" xr:uid="{00000000-0005-0000-0000-0000FD510000}"/>
    <cellStyle name="Input Cell 5 30 2 2" xfId="25286" xr:uid="{00000000-0005-0000-0000-0000FE510000}"/>
    <cellStyle name="Input Cell 5 30 2 3" xfId="25287" xr:uid="{00000000-0005-0000-0000-0000FF510000}"/>
    <cellStyle name="Input Cell 5 30 2 4" xfId="25288" xr:uid="{00000000-0005-0000-0000-000000520000}"/>
    <cellStyle name="Input Cell 5 30 3" xfId="25289" xr:uid="{00000000-0005-0000-0000-000001520000}"/>
    <cellStyle name="Input Cell 5 30 4" xfId="25290" xr:uid="{00000000-0005-0000-0000-000002520000}"/>
    <cellStyle name="Input Cell 5 30 5" xfId="25291" xr:uid="{00000000-0005-0000-0000-000003520000}"/>
    <cellStyle name="Input Cell 5 31" xfId="2978" xr:uid="{00000000-0005-0000-0000-000004520000}"/>
    <cellStyle name="Input Cell 5 31 2" xfId="25292" xr:uid="{00000000-0005-0000-0000-000005520000}"/>
    <cellStyle name="Input Cell 5 31 2 2" xfId="25293" xr:uid="{00000000-0005-0000-0000-000006520000}"/>
    <cellStyle name="Input Cell 5 31 2 3" xfId="25294" xr:uid="{00000000-0005-0000-0000-000007520000}"/>
    <cellStyle name="Input Cell 5 31 2 4" xfId="25295" xr:uid="{00000000-0005-0000-0000-000008520000}"/>
    <cellStyle name="Input Cell 5 31 3" xfId="25296" xr:uid="{00000000-0005-0000-0000-000009520000}"/>
    <cellStyle name="Input Cell 5 31 4" xfId="25297" xr:uid="{00000000-0005-0000-0000-00000A520000}"/>
    <cellStyle name="Input Cell 5 31 5" xfId="25298" xr:uid="{00000000-0005-0000-0000-00000B520000}"/>
    <cellStyle name="Input Cell 5 32" xfId="2979" xr:uid="{00000000-0005-0000-0000-00000C520000}"/>
    <cellStyle name="Input Cell 5 32 2" xfId="25299" xr:uid="{00000000-0005-0000-0000-00000D520000}"/>
    <cellStyle name="Input Cell 5 32 2 2" xfId="25300" xr:uid="{00000000-0005-0000-0000-00000E520000}"/>
    <cellStyle name="Input Cell 5 32 2 3" xfId="25301" xr:uid="{00000000-0005-0000-0000-00000F520000}"/>
    <cellStyle name="Input Cell 5 32 2 4" xfId="25302" xr:uid="{00000000-0005-0000-0000-000010520000}"/>
    <cellStyle name="Input Cell 5 32 3" xfId="25303" xr:uid="{00000000-0005-0000-0000-000011520000}"/>
    <cellStyle name="Input Cell 5 32 4" xfId="25304" xr:uid="{00000000-0005-0000-0000-000012520000}"/>
    <cellStyle name="Input Cell 5 32 5" xfId="25305" xr:uid="{00000000-0005-0000-0000-000013520000}"/>
    <cellStyle name="Input Cell 5 33" xfId="2980" xr:uid="{00000000-0005-0000-0000-000014520000}"/>
    <cellStyle name="Input Cell 5 33 2" xfId="25306" xr:uid="{00000000-0005-0000-0000-000015520000}"/>
    <cellStyle name="Input Cell 5 33 2 2" xfId="25307" xr:uid="{00000000-0005-0000-0000-000016520000}"/>
    <cellStyle name="Input Cell 5 33 2 3" xfId="25308" xr:uid="{00000000-0005-0000-0000-000017520000}"/>
    <cellStyle name="Input Cell 5 33 2 4" xfId="25309" xr:uid="{00000000-0005-0000-0000-000018520000}"/>
    <cellStyle name="Input Cell 5 33 3" xfId="25310" xr:uid="{00000000-0005-0000-0000-000019520000}"/>
    <cellStyle name="Input Cell 5 33 4" xfId="25311" xr:uid="{00000000-0005-0000-0000-00001A520000}"/>
    <cellStyle name="Input Cell 5 33 5" xfId="25312" xr:uid="{00000000-0005-0000-0000-00001B520000}"/>
    <cellStyle name="Input Cell 5 34" xfId="2981" xr:uid="{00000000-0005-0000-0000-00001C520000}"/>
    <cellStyle name="Input Cell 5 34 2" xfId="25313" xr:uid="{00000000-0005-0000-0000-00001D520000}"/>
    <cellStyle name="Input Cell 5 34 2 2" xfId="25314" xr:uid="{00000000-0005-0000-0000-00001E520000}"/>
    <cellStyle name="Input Cell 5 34 2 3" xfId="25315" xr:uid="{00000000-0005-0000-0000-00001F520000}"/>
    <cellStyle name="Input Cell 5 34 2 4" xfId="25316" xr:uid="{00000000-0005-0000-0000-000020520000}"/>
    <cellStyle name="Input Cell 5 34 3" xfId="25317" xr:uid="{00000000-0005-0000-0000-000021520000}"/>
    <cellStyle name="Input Cell 5 34 4" xfId="25318" xr:uid="{00000000-0005-0000-0000-000022520000}"/>
    <cellStyle name="Input Cell 5 34 5" xfId="25319" xr:uid="{00000000-0005-0000-0000-000023520000}"/>
    <cellStyle name="Input Cell 5 35" xfId="2982" xr:uid="{00000000-0005-0000-0000-000024520000}"/>
    <cellStyle name="Input Cell 5 35 2" xfId="25320" xr:uid="{00000000-0005-0000-0000-000025520000}"/>
    <cellStyle name="Input Cell 5 35 2 2" xfId="25321" xr:uid="{00000000-0005-0000-0000-000026520000}"/>
    <cellStyle name="Input Cell 5 35 2 3" xfId="25322" xr:uid="{00000000-0005-0000-0000-000027520000}"/>
    <cellStyle name="Input Cell 5 35 2 4" xfId="25323" xr:uid="{00000000-0005-0000-0000-000028520000}"/>
    <cellStyle name="Input Cell 5 35 3" xfId="25324" xr:uid="{00000000-0005-0000-0000-000029520000}"/>
    <cellStyle name="Input Cell 5 35 4" xfId="25325" xr:uid="{00000000-0005-0000-0000-00002A520000}"/>
    <cellStyle name="Input Cell 5 35 5" xfId="25326" xr:uid="{00000000-0005-0000-0000-00002B520000}"/>
    <cellStyle name="Input Cell 5 36" xfId="2983" xr:uid="{00000000-0005-0000-0000-00002C520000}"/>
    <cellStyle name="Input Cell 5 36 2" xfId="25327" xr:uid="{00000000-0005-0000-0000-00002D520000}"/>
    <cellStyle name="Input Cell 5 36 2 2" xfId="25328" xr:uid="{00000000-0005-0000-0000-00002E520000}"/>
    <cellStyle name="Input Cell 5 36 2 3" xfId="25329" xr:uid="{00000000-0005-0000-0000-00002F520000}"/>
    <cellStyle name="Input Cell 5 36 2 4" xfId="25330" xr:uid="{00000000-0005-0000-0000-000030520000}"/>
    <cellStyle name="Input Cell 5 36 3" xfId="25331" xr:uid="{00000000-0005-0000-0000-000031520000}"/>
    <cellStyle name="Input Cell 5 36 4" xfId="25332" xr:uid="{00000000-0005-0000-0000-000032520000}"/>
    <cellStyle name="Input Cell 5 36 5" xfId="25333" xr:uid="{00000000-0005-0000-0000-000033520000}"/>
    <cellStyle name="Input Cell 5 37" xfId="2984" xr:uid="{00000000-0005-0000-0000-000034520000}"/>
    <cellStyle name="Input Cell 5 37 2" xfId="25334" xr:uid="{00000000-0005-0000-0000-000035520000}"/>
    <cellStyle name="Input Cell 5 37 2 2" xfId="25335" xr:uid="{00000000-0005-0000-0000-000036520000}"/>
    <cellStyle name="Input Cell 5 37 2 3" xfId="25336" xr:uid="{00000000-0005-0000-0000-000037520000}"/>
    <cellStyle name="Input Cell 5 37 2 4" xfId="25337" xr:uid="{00000000-0005-0000-0000-000038520000}"/>
    <cellStyle name="Input Cell 5 37 3" xfId="25338" xr:uid="{00000000-0005-0000-0000-000039520000}"/>
    <cellStyle name="Input Cell 5 37 4" xfId="25339" xr:uid="{00000000-0005-0000-0000-00003A520000}"/>
    <cellStyle name="Input Cell 5 37 5" xfId="25340" xr:uid="{00000000-0005-0000-0000-00003B520000}"/>
    <cellStyle name="Input Cell 5 38" xfId="2985" xr:uid="{00000000-0005-0000-0000-00003C520000}"/>
    <cellStyle name="Input Cell 5 38 2" xfId="25341" xr:uid="{00000000-0005-0000-0000-00003D520000}"/>
    <cellStyle name="Input Cell 5 38 2 2" xfId="25342" xr:uid="{00000000-0005-0000-0000-00003E520000}"/>
    <cellStyle name="Input Cell 5 38 2 3" xfId="25343" xr:uid="{00000000-0005-0000-0000-00003F520000}"/>
    <cellStyle name="Input Cell 5 38 2 4" xfId="25344" xr:uid="{00000000-0005-0000-0000-000040520000}"/>
    <cellStyle name="Input Cell 5 38 3" xfId="25345" xr:uid="{00000000-0005-0000-0000-000041520000}"/>
    <cellStyle name="Input Cell 5 38 4" xfId="25346" xr:uid="{00000000-0005-0000-0000-000042520000}"/>
    <cellStyle name="Input Cell 5 38 5" xfId="25347" xr:uid="{00000000-0005-0000-0000-000043520000}"/>
    <cellStyle name="Input Cell 5 39" xfId="2986" xr:uid="{00000000-0005-0000-0000-000044520000}"/>
    <cellStyle name="Input Cell 5 39 2" xfId="25348" xr:uid="{00000000-0005-0000-0000-000045520000}"/>
    <cellStyle name="Input Cell 5 39 2 2" xfId="25349" xr:uid="{00000000-0005-0000-0000-000046520000}"/>
    <cellStyle name="Input Cell 5 39 2 3" xfId="25350" xr:uid="{00000000-0005-0000-0000-000047520000}"/>
    <cellStyle name="Input Cell 5 39 2 4" xfId="25351" xr:uid="{00000000-0005-0000-0000-000048520000}"/>
    <cellStyle name="Input Cell 5 39 3" xfId="25352" xr:uid="{00000000-0005-0000-0000-000049520000}"/>
    <cellStyle name="Input Cell 5 39 4" xfId="25353" xr:uid="{00000000-0005-0000-0000-00004A520000}"/>
    <cellStyle name="Input Cell 5 39 5" xfId="25354" xr:uid="{00000000-0005-0000-0000-00004B520000}"/>
    <cellStyle name="Input Cell 5 4" xfId="2987" xr:uid="{00000000-0005-0000-0000-00004C520000}"/>
    <cellStyle name="Input Cell 5 4 2" xfId="25355" xr:uid="{00000000-0005-0000-0000-00004D520000}"/>
    <cellStyle name="Input Cell 5 4 2 2" xfId="25356" xr:uid="{00000000-0005-0000-0000-00004E520000}"/>
    <cellStyle name="Input Cell 5 4 2 3" xfId="25357" xr:uid="{00000000-0005-0000-0000-00004F520000}"/>
    <cellStyle name="Input Cell 5 4 2 4" xfId="25358" xr:uid="{00000000-0005-0000-0000-000050520000}"/>
    <cellStyle name="Input Cell 5 4 3" xfId="25359" xr:uid="{00000000-0005-0000-0000-000051520000}"/>
    <cellStyle name="Input Cell 5 4 4" xfId="25360" xr:uid="{00000000-0005-0000-0000-000052520000}"/>
    <cellStyle name="Input Cell 5 4 5" xfId="25361" xr:uid="{00000000-0005-0000-0000-000053520000}"/>
    <cellStyle name="Input Cell 5 40" xfId="2988" xr:uid="{00000000-0005-0000-0000-000054520000}"/>
    <cellStyle name="Input Cell 5 40 2" xfId="25362" xr:uid="{00000000-0005-0000-0000-000055520000}"/>
    <cellStyle name="Input Cell 5 40 2 2" xfId="25363" xr:uid="{00000000-0005-0000-0000-000056520000}"/>
    <cellStyle name="Input Cell 5 40 2 3" xfId="25364" xr:uid="{00000000-0005-0000-0000-000057520000}"/>
    <cellStyle name="Input Cell 5 40 2 4" xfId="25365" xr:uid="{00000000-0005-0000-0000-000058520000}"/>
    <cellStyle name="Input Cell 5 40 3" xfId="25366" xr:uid="{00000000-0005-0000-0000-000059520000}"/>
    <cellStyle name="Input Cell 5 40 4" xfId="25367" xr:uid="{00000000-0005-0000-0000-00005A520000}"/>
    <cellStyle name="Input Cell 5 40 5" xfId="25368" xr:uid="{00000000-0005-0000-0000-00005B520000}"/>
    <cellStyle name="Input Cell 5 41" xfId="2989" xr:uid="{00000000-0005-0000-0000-00005C520000}"/>
    <cellStyle name="Input Cell 5 41 2" xfId="25369" xr:uid="{00000000-0005-0000-0000-00005D520000}"/>
    <cellStyle name="Input Cell 5 41 2 2" xfId="25370" xr:uid="{00000000-0005-0000-0000-00005E520000}"/>
    <cellStyle name="Input Cell 5 41 2 3" xfId="25371" xr:uid="{00000000-0005-0000-0000-00005F520000}"/>
    <cellStyle name="Input Cell 5 41 2 4" xfId="25372" xr:uid="{00000000-0005-0000-0000-000060520000}"/>
    <cellStyle name="Input Cell 5 41 3" xfId="25373" xr:uid="{00000000-0005-0000-0000-000061520000}"/>
    <cellStyle name="Input Cell 5 41 4" xfId="25374" xr:uid="{00000000-0005-0000-0000-000062520000}"/>
    <cellStyle name="Input Cell 5 41 5" xfId="25375" xr:uid="{00000000-0005-0000-0000-000063520000}"/>
    <cellStyle name="Input Cell 5 42" xfId="2990" xr:uid="{00000000-0005-0000-0000-000064520000}"/>
    <cellStyle name="Input Cell 5 42 2" xfId="25376" xr:uid="{00000000-0005-0000-0000-000065520000}"/>
    <cellStyle name="Input Cell 5 42 2 2" xfId="25377" xr:uid="{00000000-0005-0000-0000-000066520000}"/>
    <cellStyle name="Input Cell 5 42 2 3" xfId="25378" xr:uid="{00000000-0005-0000-0000-000067520000}"/>
    <cellStyle name="Input Cell 5 42 2 4" xfId="25379" xr:uid="{00000000-0005-0000-0000-000068520000}"/>
    <cellStyle name="Input Cell 5 42 3" xfId="25380" xr:uid="{00000000-0005-0000-0000-000069520000}"/>
    <cellStyle name="Input Cell 5 42 4" xfId="25381" xr:uid="{00000000-0005-0000-0000-00006A520000}"/>
    <cellStyle name="Input Cell 5 42 5" xfId="25382" xr:uid="{00000000-0005-0000-0000-00006B520000}"/>
    <cellStyle name="Input Cell 5 43" xfId="2991" xr:uid="{00000000-0005-0000-0000-00006C520000}"/>
    <cellStyle name="Input Cell 5 43 2" xfId="25383" xr:uid="{00000000-0005-0000-0000-00006D520000}"/>
    <cellStyle name="Input Cell 5 43 2 2" xfId="25384" xr:uid="{00000000-0005-0000-0000-00006E520000}"/>
    <cellStyle name="Input Cell 5 43 2 3" xfId="25385" xr:uid="{00000000-0005-0000-0000-00006F520000}"/>
    <cellStyle name="Input Cell 5 43 2 4" xfId="25386" xr:uid="{00000000-0005-0000-0000-000070520000}"/>
    <cellStyle name="Input Cell 5 43 3" xfId="25387" xr:uid="{00000000-0005-0000-0000-000071520000}"/>
    <cellStyle name="Input Cell 5 43 4" xfId="25388" xr:uid="{00000000-0005-0000-0000-000072520000}"/>
    <cellStyle name="Input Cell 5 43 5" xfId="25389" xr:uid="{00000000-0005-0000-0000-000073520000}"/>
    <cellStyle name="Input Cell 5 44" xfId="2992" xr:uid="{00000000-0005-0000-0000-000074520000}"/>
    <cellStyle name="Input Cell 5 44 2" xfId="25390" xr:uid="{00000000-0005-0000-0000-000075520000}"/>
    <cellStyle name="Input Cell 5 44 2 2" xfId="25391" xr:uid="{00000000-0005-0000-0000-000076520000}"/>
    <cellStyle name="Input Cell 5 44 2 3" xfId="25392" xr:uid="{00000000-0005-0000-0000-000077520000}"/>
    <cellStyle name="Input Cell 5 44 2 4" xfId="25393" xr:uid="{00000000-0005-0000-0000-000078520000}"/>
    <cellStyle name="Input Cell 5 44 3" xfId="25394" xr:uid="{00000000-0005-0000-0000-000079520000}"/>
    <cellStyle name="Input Cell 5 44 4" xfId="25395" xr:uid="{00000000-0005-0000-0000-00007A520000}"/>
    <cellStyle name="Input Cell 5 44 5" xfId="25396" xr:uid="{00000000-0005-0000-0000-00007B520000}"/>
    <cellStyle name="Input Cell 5 45" xfId="2993" xr:uid="{00000000-0005-0000-0000-00007C520000}"/>
    <cellStyle name="Input Cell 5 45 2" xfId="25397" xr:uid="{00000000-0005-0000-0000-00007D520000}"/>
    <cellStyle name="Input Cell 5 45 2 2" xfId="25398" xr:uid="{00000000-0005-0000-0000-00007E520000}"/>
    <cellStyle name="Input Cell 5 45 2 3" xfId="25399" xr:uid="{00000000-0005-0000-0000-00007F520000}"/>
    <cellStyle name="Input Cell 5 45 2 4" xfId="25400" xr:uid="{00000000-0005-0000-0000-000080520000}"/>
    <cellStyle name="Input Cell 5 45 3" xfId="25401" xr:uid="{00000000-0005-0000-0000-000081520000}"/>
    <cellStyle name="Input Cell 5 45 4" xfId="25402" xr:uid="{00000000-0005-0000-0000-000082520000}"/>
    <cellStyle name="Input Cell 5 45 5" xfId="25403" xr:uid="{00000000-0005-0000-0000-000083520000}"/>
    <cellStyle name="Input Cell 5 46" xfId="25404" xr:uid="{00000000-0005-0000-0000-000084520000}"/>
    <cellStyle name="Input Cell 5 46 2" xfId="25405" xr:uid="{00000000-0005-0000-0000-000085520000}"/>
    <cellStyle name="Input Cell 5 46 3" xfId="25406" xr:uid="{00000000-0005-0000-0000-000086520000}"/>
    <cellStyle name="Input Cell 5 46 4" xfId="25407" xr:uid="{00000000-0005-0000-0000-000087520000}"/>
    <cellStyle name="Input Cell 5 47" xfId="25408" xr:uid="{00000000-0005-0000-0000-000088520000}"/>
    <cellStyle name="Input Cell 5 47 2" xfId="25409" xr:uid="{00000000-0005-0000-0000-000089520000}"/>
    <cellStyle name="Input Cell 5 47 3" xfId="25410" xr:uid="{00000000-0005-0000-0000-00008A520000}"/>
    <cellStyle name="Input Cell 5 47 4" xfId="25411" xr:uid="{00000000-0005-0000-0000-00008B520000}"/>
    <cellStyle name="Input Cell 5 48" xfId="25412" xr:uid="{00000000-0005-0000-0000-00008C520000}"/>
    <cellStyle name="Input Cell 5 49" xfId="25413" xr:uid="{00000000-0005-0000-0000-00008D520000}"/>
    <cellStyle name="Input Cell 5 5" xfId="2994" xr:uid="{00000000-0005-0000-0000-00008E520000}"/>
    <cellStyle name="Input Cell 5 5 2" xfId="25414" xr:uid="{00000000-0005-0000-0000-00008F520000}"/>
    <cellStyle name="Input Cell 5 5 2 2" xfId="25415" xr:uid="{00000000-0005-0000-0000-000090520000}"/>
    <cellStyle name="Input Cell 5 5 2 3" xfId="25416" xr:uid="{00000000-0005-0000-0000-000091520000}"/>
    <cellStyle name="Input Cell 5 5 2 4" xfId="25417" xr:uid="{00000000-0005-0000-0000-000092520000}"/>
    <cellStyle name="Input Cell 5 5 3" xfId="25418" xr:uid="{00000000-0005-0000-0000-000093520000}"/>
    <cellStyle name="Input Cell 5 5 4" xfId="25419" xr:uid="{00000000-0005-0000-0000-000094520000}"/>
    <cellStyle name="Input Cell 5 5 5" xfId="25420" xr:uid="{00000000-0005-0000-0000-000095520000}"/>
    <cellStyle name="Input Cell 5 6" xfId="2995" xr:uid="{00000000-0005-0000-0000-000096520000}"/>
    <cellStyle name="Input Cell 5 6 2" xfId="25421" xr:uid="{00000000-0005-0000-0000-000097520000}"/>
    <cellStyle name="Input Cell 5 6 2 2" xfId="25422" xr:uid="{00000000-0005-0000-0000-000098520000}"/>
    <cellStyle name="Input Cell 5 6 2 3" xfId="25423" xr:uid="{00000000-0005-0000-0000-000099520000}"/>
    <cellStyle name="Input Cell 5 6 2 4" xfId="25424" xr:uid="{00000000-0005-0000-0000-00009A520000}"/>
    <cellStyle name="Input Cell 5 6 3" xfId="25425" xr:uid="{00000000-0005-0000-0000-00009B520000}"/>
    <cellStyle name="Input Cell 5 6 4" xfId="25426" xr:uid="{00000000-0005-0000-0000-00009C520000}"/>
    <cellStyle name="Input Cell 5 6 5" xfId="25427" xr:uid="{00000000-0005-0000-0000-00009D520000}"/>
    <cellStyle name="Input Cell 5 7" xfId="2996" xr:uid="{00000000-0005-0000-0000-00009E520000}"/>
    <cellStyle name="Input Cell 5 7 2" xfId="25428" xr:uid="{00000000-0005-0000-0000-00009F520000}"/>
    <cellStyle name="Input Cell 5 7 2 2" xfId="25429" xr:uid="{00000000-0005-0000-0000-0000A0520000}"/>
    <cellStyle name="Input Cell 5 7 2 3" xfId="25430" xr:uid="{00000000-0005-0000-0000-0000A1520000}"/>
    <cellStyle name="Input Cell 5 7 2 4" xfId="25431" xr:uid="{00000000-0005-0000-0000-0000A2520000}"/>
    <cellStyle name="Input Cell 5 7 3" xfId="25432" xr:uid="{00000000-0005-0000-0000-0000A3520000}"/>
    <cellStyle name="Input Cell 5 7 4" xfId="25433" xr:uid="{00000000-0005-0000-0000-0000A4520000}"/>
    <cellStyle name="Input Cell 5 7 5" xfId="25434" xr:uid="{00000000-0005-0000-0000-0000A5520000}"/>
    <cellStyle name="Input Cell 5 8" xfId="2997" xr:uid="{00000000-0005-0000-0000-0000A6520000}"/>
    <cellStyle name="Input Cell 5 8 2" xfId="25435" xr:uid="{00000000-0005-0000-0000-0000A7520000}"/>
    <cellStyle name="Input Cell 5 8 2 2" xfId="25436" xr:uid="{00000000-0005-0000-0000-0000A8520000}"/>
    <cellStyle name="Input Cell 5 8 2 3" xfId="25437" xr:uid="{00000000-0005-0000-0000-0000A9520000}"/>
    <cellStyle name="Input Cell 5 8 2 4" xfId="25438" xr:uid="{00000000-0005-0000-0000-0000AA520000}"/>
    <cellStyle name="Input Cell 5 8 3" xfId="25439" xr:uid="{00000000-0005-0000-0000-0000AB520000}"/>
    <cellStyle name="Input Cell 5 8 4" xfId="25440" xr:uid="{00000000-0005-0000-0000-0000AC520000}"/>
    <cellStyle name="Input Cell 5 8 5" xfId="25441" xr:uid="{00000000-0005-0000-0000-0000AD520000}"/>
    <cellStyle name="Input Cell 5 9" xfId="2998" xr:uid="{00000000-0005-0000-0000-0000AE520000}"/>
    <cellStyle name="Input Cell 5 9 2" xfId="25442" xr:uid="{00000000-0005-0000-0000-0000AF520000}"/>
    <cellStyle name="Input Cell 5 9 2 2" xfId="25443" xr:uid="{00000000-0005-0000-0000-0000B0520000}"/>
    <cellStyle name="Input Cell 5 9 2 3" xfId="25444" xr:uid="{00000000-0005-0000-0000-0000B1520000}"/>
    <cellStyle name="Input Cell 5 9 2 4" xfId="25445" xr:uid="{00000000-0005-0000-0000-0000B2520000}"/>
    <cellStyle name="Input Cell 5 9 3" xfId="25446" xr:uid="{00000000-0005-0000-0000-0000B3520000}"/>
    <cellStyle name="Input Cell 5 9 4" xfId="25447" xr:uid="{00000000-0005-0000-0000-0000B4520000}"/>
    <cellStyle name="Input Cell 5 9 5" xfId="25448" xr:uid="{00000000-0005-0000-0000-0000B5520000}"/>
    <cellStyle name="Input Cell 6" xfId="2999" xr:uid="{00000000-0005-0000-0000-0000B6520000}"/>
    <cellStyle name="Input Cell 6 10" xfId="3000" xr:uid="{00000000-0005-0000-0000-0000B7520000}"/>
    <cellStyle name="Input Cell 6 10 2" xfId="25449" xr:uid="{00000000-0005-0000-0000-0000B8520000}"/>
    <cellStyle name="Input Cell 6 10 2 2" xfId="25450" xr:uid="{00000000-0005-0000-0000-0000B9520000}"/>
    <cellStyle name="Input Cell 6 10 2 3" xfId="25451" xr:uid="{00000000-0005-0000-0000-0000BA520000}"/>
    <cellStyle name="Input Cell 6 10 2 4" xfId="25452" xr:uid="{00000000-0005-0000-0000-0000BB520000}"/>
    <cellStyle name="Input Cell 6 10 3" xfId="25453" xr:uid="{00000000-0005-0000-0000-0000BC520000}"/>
    <cellStyle name="Input Cell 6 10 4" xfId="25454" xr:uid="{00000000-0005-0000-0000-0000BD520000}"/>
    <cellStyle name="Input Cell 6 10 5" xfId="25455" xr:uid="{00000000-0005-0000-0000-0000BE520000}"/>
    <cellStyle name="Input Cell 6 11" xfId="3001" xr:uid="{00000000-0005-0000-0000-0000BF520000}"/>
    <cellStyle name="Input Cell 6 11 2" xfId="25456" xr:uid="{00000000-0005-0000-0000-0000C0520000}"/>
    <cellStyle name="Input Cell 6 11 2 2" xfId="25457" xr:uid="{00000000-0005-0000-0000-0000C1520000}"/>
    <cellStyle name="Input Cell 6 11 2 3" xfId="25458" xr:uid="{00000000-0005-0000-0000-0000C2520000}"/>
    <cellStyle name="Input Cell 6 11 2 4" xfId="25459" xr:uid="{00000000-0005-0000-0000-0000C3520000}"/>
    <cellStyle name="Input Cell 6 11 3" xfId="25460" xr:uid="{00000000-0005-0000-0000-0000C4520000}"/>
    <cellStyle name="Input Cell 6 11 4" xfId="25461" xr:uid="{00000000-0005-0000-0000-0000C5520000}"/>
    <cellStyle name="Input Cell 6 11 5" xfId="25462" xr:uid="{00000000-0005-0000-0000-0000C6520000}"/>
    <cellStyle name="Input Cell 6 12" xfId="3002" xr:uid="{00000000-0005-0000-0000-0000C7520000}"/>
    <cellStyle name="Input Cell 6 12 2" xfId="25463" xr:uid="{00000000-0005-0000-0000-0000C8520000}"/>
    <cellStyle name="Input Cell 6 12 2 2" xfId="25464" xr:uid="{00000000-0005-0000-0000-0000C9520000}"/>
    <cellStyle name="Input Cell 6 12 2 3" xfId="25465" xr:uid="{00000000-0005-0000-0000-0000CA520000}"/>
    <cellStyle name="Input Cell 6 12 2 4" xfId="25466" xr:uid="{00000000-0005-0000-0000-0000CB520000}"/>
    <cellStyle name="Input Cell 6 12 3" xfId="25467" xr:uid="{00000000-0005-0000-0000-0000CC520000}"/>
    <cellStyle name="Input Cell 6 12 4" xfId="25468" xr:uid="{00000000-0005-0000-0000-0000CD520000}"/>
    <cellStyle name="Input Cell 6 12 5" xfId="25469" xr:uid="{00000000-0005-0000-0000-0000CE520000}"/>
    <cellStyle name="Input Cell 6 13" xfId="3003" xr:uid="{00000000-0005-0000-0000-0000CF520000}"/>
    <cellStyle name="Input Cell 6 13 2" xfId="25470" xr:uid="{00000000-0005-0000-0000-0000D0520000}"/>
    <cellStyle name="Input Cell 6 13 2 2" xfId="25471" xr:uid="{00000000-0005-0000-0000-0000D1520000}"/>
    <cellStyle name="Input Cell 6 13 2 3" xfId="25472" xr:uid="{00000000-0005-0000-0000-0000D2520000}"/>
    <cellStyle name="Input Cell 6 13 2 4" xfId="25473" xr:uid="{00000000-0005-0000-0000-0000D3520000}"/>
    <cellStyle name="Input Cell 6 13 3" xfId="25474" xr:uid="{00000000-0005-0000-0000-0000D4520000}"/>
    <cellStyle name="Input Cell 6 13 4" xfId="25475" xr:uid="{00000000-0005-0000-0000-0000D5520000}"/>
    <cellStyle name="Input Cell 6 13 5" xfId="25476" xr:uid="{00000000-0005-0000-0000-0000D6520000}"/>
    <cellStyle name="Input Cell 6 14" xfId="3004" xr:uid="{00000000-0005-0000-0000-0000D7520000}"/>
    <cellStyle name="Input Cell 6 14 2" xfId="25477" xr:uid="{00000000-0005-0000-0000-0000D8520000}"/>
    <cellStyle name="Input Cell 6 14 2 2" xfId="25478" xr:uid="{00000000-0005-0000-0000-0000D9520000}"/>
    <cellStyle name="Input Cell 6 14 2 3" xfId="25479" xr:uid="{00000000-0005-0000-0000-0000DA520000}"/>
    <cellStyle name="Input Cell 6 14 2 4" xfId="25480" xr:uid="{00000000-0005-0000-0000-0000DB520000}"/>
    <cellStyle name="Input Cell 6 14 3" xfId="25481" xr:uid="{00000000-0005-0000-0000-0000DC520000}"/>
    <cellStyle name="Input Cell 6 14 4" xfId="25482" xr:uid="{00000000-0005-0000-0000-0000DD520000}"/>
    <cellStyle name="Input Cell 6 14 5" xfId="25483" xr:uid="{00000000-0005-0000-0000-0000DE520000}"/>
    <cellStyle name="Input Cell 6 15" xfId="3005" xr:uid="{00000000-0005-0000-0000-0000DF520000}"/>
    <cellStyle name="Input Cell 6 15 2" xfId="25484" xr:uid="{00000000-0005-0000-0000-0000E0520000}"/>
    <cellStyle name="Input Cell 6 15 2 2" xfId="25485" xr:uid="{00000000-0005-0000-0000-0000E1520000}"/>
    <cellStyle name="Input Cell 6 15 2 3" xfId="25486" xr:uid="{00000000-0005-0000-0000-0000E2520000}"/>
    <cellStyle name="Input Cell 6 15 2 4" xfId="25487" xr:uid="{00000000-0005-0000-0000-0000E3520000}"/>
    <cellStyle name="Input Cell 6 15 3" xfId="25488" xr:uid="{00000000-0005-0000-0000-0000E4520000}"/>
    <cellStyle name="Input Cell 6 15 4" xfId="25489" xr:uid="{00000000-0005-0000-0000-0000E5520000}"/>
    <cellStyle name="Input Cell 6 15 5" xfId="25490" xr:uid="{00000000-0005-0000-0000-0000E6520000}"/>
    <cellStyle name="Input Cell 6 16" xfId="3006" xr:uid="{00000000-0005-0000-0000-0000E7520000}"/>
    <cellStyle name="Input Cell 6 16 2" xfId="25491" xr:uid="{00000000-0005-0000-0000-0000E8520000}"/>
    <cellStyle name="Input Cell 6 16 2 2" xfId="25492" xr:uid="{00000000-0005-0000-0000-0000E9520000}"/>
    <cellStyle name="Input Cell 6 16 2 3" xfId="25493" xr:uid="{00000000-0005-0000-0000-0000EA520000}"/>
    <cellStyle name="Input Cell 6 16 2 4" xfId="25494" xr:uid="{00000000-0005-0000-0000-0000EB520000}"/>
    <cellStyle name="Input Cell 6 16 3" xfId="25495" xr:uid="{00000000-0005-0000-0000-0000EC520000}"/>
    <cellStyle name="Input Cell 6 16 4" xfId="25496" xr:uid="{00000000-0005-0000-0000-0000ED520000}"/>
    <cellStyle name="Input Cell 6 16 5" xfId="25497" xr:uid="{00000000-0005-0000-0000-0000EE520000}"/>
    <cellStyle name="Input Cell 6 17" xfId="3007" xr:uid="{00000000-0005-0000-0000-0000EF520000}"/>
    <cellStyle name="Input Cell 6 17 2" xfId="25498" xr:uid="{00000000-0005-0000-0000-0000F0520000}"/>
    <cellStyle name="Input Cell 6 17 2 2" xfId="25499" xr:uid="{00000000-0005-0000-0000-0000F1520000}"/>
    <cellStyle name="Input Cell 6 17 2 3" xfId="25500" xr:uid="{00000000-0005-0000-0000-0000F2520000}"/>
    <cellStyle name="Input Cell 6 17 2 4" xfId="25501" xr:uid="{00000000-0005-0000-0000-0000F3520000}"/>
    <cellStyle name="Input Cell 6 17 3" xfId="25502" xr:uid="{00000000-0005-0000-0000-0000F4520000}"/>
    <cellStyle name="Input Cell 6 17 4" xfId="25503" xr:uid="{00000000-0005-0000-0000-0000F5520000}"/>
    <cellStyle name="Input Cell 6 17 5" xfId="25504" xr:uid="{00000000-0005-0000-0000-0000F6520000}"/>
    <cellStyle name="Input Cell 6 18" xfId="3008" xr:uid="{00000000-0005-0000-0000-0000F7520000}"/>
    <cellStyle name="Input Cell 6 18 2" xfId="25505" xr:uid="{00000000-0005-0000-0000-0000F8520000}"/>
    <cellStyle name="Input Cell 6 18 2 2" xfId="25506" xr:uid="{00000000-0005-0000-0000-0000F9520000}"/>
    <cellStyle name="Input Cell 6 18 2 3" xfId="25507" xr:uid="{00000000-0005-0000-0000-0000FA520000}"/>
    <cellStyle name="Input Cell 6 18 2 4" xfId="25508" xr:uid="{00000000-0005-0000-0000-0000FB520000}"/>
    <cellStyle name="Input Cell 6 18 3" xfId="25509" xr:uid="{00000000-0005-0000-0000-0000FC520000}"/>
    <cellStyle name="Input Cell 6 18 4" xfId="25510" xr:uid="{00000000-0005-0000-0000-0000FD520000}"/>
    <cellStyle name="Input Cell 6 18 5" xfId="25511" xr:uid="{00000000-0005-0000-0000-0000FE520000}"/>
    <cellStyle name="Input Cell 6 19" xfId="3009" xr:uid="{00000000-0005-0000-0000-0000FF520000}"/>
    <cellStyle name="Input Cell 6 19 2" xfId="25512" xr:uid="{00000000-0005-0000-0000-000000530000}"/>
    <cellStyle name="Input Cell 6 19 2 2" xfId="25513" xr:uid="{00000000-0005-0000-0000-000001530000}"/>
    <cellStyle name="Input Cell 6 19 2 3" xfId="25514" xr:uid="{00000000-0005-0000-0000-000002530000}"/>
    <cellStyle name="Input Cell 6 19 2 4" xfId="25515" xr:uid="{00000000-0005-0000-0000-000003530000}"/>
    <cellStyle name="Input Cell 6 19 3" xfId="25516" xr:uid="{00000000-0005-0000-0000-000004530000}"/>
    <cellStyle name="Input Cell 6 19 4" xfId="25517" xr:uid="{00000000-0005-0000-0000-000005530000}"/>
    <cellStyle name="Input Cell 6 19 5" xfId="25518" xr:uid="{00000000-0005-0000-0000-000006530000}"/>
    <cellStyle name="Input Cell 6 2" xfId="3010" xr:uid="{00000000-0005-0000-0000-000007530000}"/>
    <cellStyle name="Input Cell 6 2 10" xfId="3011" xr:uid="{00000000-0005-0000-0000-000008530000}"/>
    <cellStyle name="Input Cell 6 2 10 2" xfId="25519" xr:uid="{00000000-0005-0000-0000-000009530000}"/>
    <cellStyle name="Input Cell 6 2 10 2 2" xfId="25520" xr:uid="{00000000-0005-0000-0000-00000A530000}"/>
    <cellStyle name="Input Cell 6 2 10 2 3" xfId="25521" xr:uid="{00000000-0005-0000-0000-00000B530000}"/>
    <cellStyle name="Input Cell 6 2 10 2 4" xfId="25522" xr:uid="{00000000-0005-0000-0000-00000C530000}"/>
    <cellStyle name="Input Cell 6 2 10 3" xfId="25523" xr:uid="{00000000-0005-0000-0000-00000D530000}"/>
    <cellStyle name="Input Cell 6 2 10 4" xfId="25524" xr:uid="{00000000-0005-0000-0000-00000E530000}"/>
    <cellStyle name="Input Cell 6 2 10 5" xfId="25525" xr:uid="{00000000-0005-0000-0000-00000F530000}"/>
    <cellStyle name="Input Cell 6 2 11" xfId="3012" xr:uid="{00000000-0005-0000-0000-000010530000}"/>
    <cellStyle name="Input Cell 6 2 11 2" xfId="25526" xr:uid="{00000000-0005-0000-0000-000011530000}"/>
    <cellStyle name="Input Cell 6 2 11 2 2" xfId="25527" xr:uid="{00000000-0005-0000-0000-000012530000}"/>
    <cellStyle name="Input Cell 6 2 11 2 3" xfId="25528" xr:uid="{00000000-0005-0000-0000-000013530000}"/>
    <cellStyle name="Input Cell 6 2 11 2 4" xfId="25529" xr:uid="{00000000-0005-0000-0000-000014530000}"/>
    <cellStyle name="Input Cell 6 2 11 3" xfId="25530" xr:uid="{00000000-0005-0000-0000-000015530000}"/>
    <cellStyle name="Input Cell 6 2 11 4" xfId="25531" xr:uid="{00000000-0005-0000-0000-000016530000}"/>
    <cellStyle name="Input Cell 6 2 11 5" xfId="25532" xr:uid="{00000000-0005-0000-0000-000017530000}"/>
    <cellStyle name="Input Cell 6 2 12" xfId="3013" xr:uid="{00000000-0005-0000-0000-000018530000}"/>
    <cellStyle name="Input Cell 6 2 12 2" xfId="25533" xr:uid="{00000000-0005-0000-0000-000019530000}"/>
    <cellStyle name="Input Cell 6 2 12 2 2" xfId="25534" xr:uid="{00000000-0005-0000-0000-00001A530000}"/>
    <cellStyle name="Input Cell 6 2 12 2 3" xfId="25535" xr:uid="{00000000-0005-0000-0000-00001B530000}"/>
    <cellStyle name="Input Cell 6 2 12 2 4" xfId="25536" xr:uid="{00000000-0005-0000-0000-00001C530000}"/>
    <cellStyle name="Input Cell 6 2 12 3" xfId="25537" xr:uid="{00000000-0005-0000-0000-00001D530000}"/>
    <cellStyle name="Input Cell 6 2 12 4" xfId="25538" xr:uid="{00000000-0005-0000-0000-00001E530000}"/>
    <cellStyle name="Input Cell 6 2 12 5" xfId="25539" xr:uid="{00000000-0005-0000-0000-00001F530000}"/>
    <cellStyle name="Input Cell 6 2 13" xfId="3014" xr:uid="{00000000-0005-0000-0000-000020530000}"/>
    <cellStyle name="Input Cell 6 2 13 2" xfId="25540" xr:uid="{00000000-0005-0000-0000-000021530000}"/>
    <cellStyle name="Input Cell 6 2 13 2 2" xfId="25541" xr:uid="{00000000-0005-0000-0000-000022530000}"/>
    <cellStyle name="Input Cell 6 2 13 2 3" xfId="25542" xr:uid="{00000000-0005-0000-0000-000023530000}"/>
    <cellStyle name="Input Cell 6 2 13 2 4" xfId="25543" xr:uid="{00000000-0005-0000-0000-000024530000}"/>
    <cellStyle name="Input Cell 6 2 13 3" xfId="25544" xr:uid="{00000000-0005-0000-0000-000025530000}"/>
    <cellStyle name="Input Cell 6 2 13 4" xfId="25545" xr:uid="{00000000-0005-0000-0000-000026530000}"/>
    <cellStyle name="Input Cell 6 2 13 5" xfId="25546" xr:uid="{00000000-0005-0000-0000-000027530000}"/>
    <cellStyle name="Input Cell 6 2 14" xfId="3015" xr:uid="{00000000-0005-0000-0000-000028530000}"/>
    <cellStyle name="Input Cell 6 2 14 2" xfId="25547" xr:uid="{00000000-0005-0000-0000-000029530000}"/>
    <cellStyle name="Input Cell 6 2 14 2 2" xfId="25548" xr:uid="{00000000-0005-0000-0000-00002A530000}"/>
    <cellStyle name="Input Cell 6 2 14 2 3" xfId="25549" xr:uid="{00000000-0005-0000-0000-00002B530000}"/>
    <cellStyle name="Input Cell 6 2 14 2 4" xfId="25550" xr:uid="{00000000-0005-0000-0000-00002C530000}"/>
    <cellStyle name="Input Cell 6 2 14 3" xfId="25551" xr:uid="{00000000-0005-0000-0000-00002D530000}"/>
    <cellStyle name="Input Cell 6 2 14 4" xfId="25552" xr:uid="{00000000-0005-0000-0000-00002E530000}"/>
    <cellStyle name="Input Cell 6 2 14 5" xfId="25553" xr:uid="{00000000-0005-0000-0000-00002F530000}"/>
    <cellStyle name="Input Cell 6 2 15" xfId="3016" xr:uid="{00000000-0005-0000-0000-000030530000}"/>
    <cellStyle name="Input Cell 6 2 15 2" xfId="25554" xr:uid="{00000000-0005-0000-0000-000031530000}"/>
    <cellStyle name="Input Cell 6 2 15 2 2" xfId="25555" xr:uid="{00000000-0005-0000-0000-000032530000}"/>
    <cellStyle name="Input Cell 6 2 15 2 3" xfId="25556" xr:uid="{00000000-0005-0000-0000-000033530000}"/>
    <cellStyle name="Input Cell 6 2 15 2 4" xfId="25557" xr:uid="{00000000-0005-0000-0000-000034530000}"/>
    <cellStyle name="Input Cell 6 2 15 3" xfId="25558" xr:uid="{00000000-0005-0000-0000-000035530000}"/>
    <cellStyle name="Input Cell 6 2 15 4" xfId="25559" xr:uid="{00000000-0005-0000-0000-000036530000}"/>
    <cellStyle name="Input Cell 6 2 15 5" xfId="25560" xr:uid="{00000000-0005-0000-0000-000037530000}"/>
    <cellStyle name="Input Cell 6 2 16" xfId="3017" xr:uid="{00000000-0005-0000-0000-000038530000}"/>
    <cellStyle name="Input Cell 6 2 16 2" xfId="25561" xr:uid="{00000000-0005-0000-0000-000039530000}"/>
    <cellStyle name="Input Cell 6 2 16 2 2" xfId="25562" xr:uid="{00000000-0005-0000-0000-00003A530000}"/>
    <cellStyle name="Input Cell 6 2 16 2 3" xfId="25563" xr:uid="{00000000-0005-0000-0000-00003B530000}"/>
    <cellStyle name="Input Cell 6 2 16 2 4" xfId="25564" xr:uid="{00000000-0005-0000-0000-00003C530000}"/>
    <cellStyle name="Input Cell 6 2 16 3" xfId="25565" xr:uid="{00000000-0005-0000-0000-00003D530000}"/>
    <cellStyle name="Input Cell 6 2 16 4" xfId="25566" xr:uid="{00000000-0005-0000-0000-00003E530000}"/>
    <cellStyle name="Input Cell 6 2 16 5" xfId="25567" xr:uid="{00000000-0005-0000-0000-00003F530000}"/>
    <cellStyle name="Input Cell 6 2 17" xfId="3018" xr:uid="{00000000-0005-0000-0000-000040530000}"/>
    <cellStyle name="Input Cell 6 2 17 2" xfId="25568" xr:uid="{00000000-0005-0000-0000-000041530000}"/>
    <cellStyle name="Input Cell 6 2 17 2 2" xfId="25569" xr:uid="{00000000-0005-0000-0000-000042530000}"/>
    <cellStyle name="Input Cell 6 2 17 2 3" xfId="25570" xr:uid="{00000000-0005-0000-0000-000043530000}"/>
    <cellStyle name="Input Cell 6 2 17 2 4" xfId="25571" xr:uid="{00000000-0005-0000-0000-000044530000}"/>
    <cellStyle name="Input Cell 6 2 17 3" xfId="25572" xr:uid="{00000000-0005-0000-0000-000045530000}"/>
    <cellStyle name="Input Cell 6 2 17 4" xfId="25573" xr:uid="{00000000-0005-0000-0000-000046530000}"/>
    <cellStyle name="Input Cell 6 2 17 5" xfId="25574" xr:uid="{00000000-0005-0000-0000-000047530000}"/>
    <cellStyle name="Input Cell 6 2 18" xfId="3019" xr:uid="{00000000-0005-0000-0000-000048530000}"/>
    <cellStyle name="Input Cell 6 2 18 2" xfId="25575" xr:uid="{00000000-0005-0000-0000-000049530000}"/>
    <cellStyle name="Input Cell 6 2 18 2 2" xfId="25576" xr:uid="{00000000-0005-0000-0000-00004A530000}"/>
    <cellStyle name="Input Cell 6 2 18 2 3" xfId="25577" xr:uid="{00000000-0005-0000-0000-00004B530000}"/>
    <cellStyle name="Input Cell 6 2 18 2 4" xfId="25578" xr:uid="{00000000-0005-0000-0000-00004C530000}"/>
    <cellStyle name="Input Cell 6 2 18 3" xfId="25579" xr:uid="{00000000-0005-0000-0000-00004D530000}"/>
    <cellStyle name="Input Cell 6 2 18 4" xfId="25580" xr:uid="{00000000-0005-0000-0000-00004E530000}"/>
    <cellStyle name="Input Cell 6 2 18 5" xfId="25581" xr:uid="{00000000-0005-0000-0000-00004F530000}"/>
    <cellStyle name="Input Cell 6 2 19" xfId="3020" xr:uid="{00000000-0005-0000-0000-000050530000}"/>
    <cellStyle name="Input Cell 6 2 19 2" xfId="25582" xr:uid="{00000000-0005-0000-0000-000051530000}"/>
    <cellStyle name="Input Cell 6 2 19 2 2" xfId="25583" xr:uid="{00000000-0005-0000-0000-000052530000}"/>
    <cellStyle name="Input Cell 6 2 19 2 3" xfId="25584" xr:uid="{00000000-0005-0000-0000-000053530000}"/>
    <cellStyle name="Input Cell 6 2 19 2 4" xfId="25585" xr:uid="{00000000-0005-0000-0000-000054530000}"/>
    <cellStyle name="Input Cell 6 2 19 3" xfId="25586" xr:uid="{00000000-0005-0000-0000-000055530000}"/>
    <cellStyle name="Input Cell 6 2 19 4" xfId="25587" xr:uid="{00000000-0005-0000-0000-000056530000}"/>
    <cellStyle name="Input Cell 6 2 19 5" xfId="25588" xr:uid="{00000000-0005-0000-0000-000057530000}"/>
    <cellStyle name="Input Cell 6 2 2" xfId="3021" xr:uid="{00000000-0005-0000-0000-000058530000}"/>
    <cellStyle name="Input Cell 6 2 2 2" xfId="25589" xr:uid="{00000000-0005-0000-0000-000059530000}"/>
    <cellStyle name="Input Cell 6 2 2 2 2" xfId="25590" xr:uid="{00000000-0005-0000-0000-00005A530000}"/>
    <cellStyle name="Input Cell 6 2 2 2 3" xfId="25591" xr:uid="{00000000-0005-0000-0000-00005B530000}"/>
    <cellStyle name="Input Cell 6 2 2 2 4" xfId="25592" xr:uid="{00000000-0005-0000-0000-00005C530000}"/>
    <cellStyle name="Input Cell 6 2 2 3" xfId="25593" xr:uid="{00000000-0005-0000-0000-00005D530000}"/>
    <cellStyle name="Input Cell 6 2 2 4" xfId="25594" xr:uid="{00000000-0005-0000-0000-00005E530000}"/>
    <cellStyle name="Input Cell 6 2 2 5" xfId="25595" xr:uid="{00000000-0005-0000-0000-00005F530000}"/>
    <cellStyle name="Input Cell 6 2 20" xfId="3022" xr:uid="{00000000-0005-0000-0000-000060530000}"/>
    <cellStyle name="Input Cell 6 2 20 2" xfId="25596" xr:uid="{00000000-0005-0000-0000-000061530000}"/>
    <cellStyle name="Input Cell 6 2 20 2 2" xfId="25597" xr:uid="{00000000-0005-0000-0000-000062530000}"/>
    <cellStyle name="Input Cell 6 2 20 2 3" xfId="25598" xr:uid="{00000000-0005-0000-0000-000063530000}"/>
    <cellStyle name="Input Cell 6 2 20 2 4" xfId="25599" xr:uid="{00000000-0005-0000-0000-000064530000}"/>
    <cellStyle name="Input Cell 6 2 20 3" xfId="25600" xr:uid="{00000000-0005-0000-0000-000065530000}"/>
    <cellStyle name="Input Cell 6 2 20 4" xfId="25601" xr:uid="{00000000-0005-0000-0000-000066530000}"/>
    <cellStyle name="Input Cell 6 2 20 5" xfId="25602" xr:uid="{00000000-0005-0000-0000-000067530000}"/>
    <cellStyle name="Input Cell 6 2 21" xfId="3023" xr:uid="{00000000-0005-0000-0000-000068530000}"/>
    <cellStyle name="Input Cell 6 2 21 2" xfId="25603" xr:uid="{00000000-0005-0000-0000-000069530000}"/>
    <cellStyle name="Input Cell 6 2 21 2 2" xfId="25604" xr:uid="{00000000-0005-0000-0000-00006A530000}"/>
    <cellStyle name="Input Cell 6 2 21 2 3" xfId="25605" xr:uid="{00000000-0005-0000-0000-00006B530000}"/>
    <cellStyle name="Input Cell 6 2 21 2 4" xfId="25606" xr:uid="{00000000-0005-0000-0000-00006C530000}"/>
    <cellStyle name="Input Cell 6 2 21 3" xfId="25607" xr:uid="{00000000-0005-0000-0000-00006D530000}"/>
    <cellStyle name="Input Cell 6 2 21 4" xfId="25608" xr:uid="{00000000-0005-0000-0000-00006E530000}"/>
    <cellStyle name="Input Cell 6 2 21 5" xfId="25609" xr:uid="{00000000-0005-0000-0000-00006F530000}"/>
    <cellStyle name="Input Cell 6 2 22" xfId="3024" xr:uid="{00000000-0005-0000-0000-000070530000}"/>
    <cellStyle name="Input Cell 6 2 22 2" xfId="25610" xr:uid="{00000000-0005-0000-0000-000071530000}"/>
    <cellStyle name="Input Cell 6 2 22 2 2" xfId="25611" xr:uid="{00000000-0005-0000-0000-000072530000}"/>
    <cellStyle name="Input Cell 6 2 22 2 3" xfId="25612" xr:uid="{00000000-0005-0000-0000-000073530000}"/>
    <cellStyle name="Input Cell 6 2 22 2 4" xfId="25613" xr:uid="{00000000-0005-0000-0000-000074530000}"/>
    <cellStyle name="Input Cell 6 2 22 3" xfId="25614" xr:uid="{00000000-0005-0000-0000-000075530000}"/>
    <cellStyle name="Input Cell 6 2 22 4" xfId="25615" xr:uid="{00000000-0005-0000-0000-000076530000}"/>
    <cellStyle name="Input Cell 6 2 22 5" xfId="25616" xr:uid="{00000000-0005-0000-0000-000077530000}"/>
    <cellStyle name="Input Cell 6 2 23" xfId="3025" xr:uid="{00000000-0005-0000-0000-000078530000}"/>
    <cellStyle name="Input Cell 6 2 23 2" xfId="25617" xr:uid="{00000000-0005-0000-0000-000079530000}"/>
    <cellStyle name="Input Cell 6 2 23 2 2" xfId="25618" xr:uid="{00000000-0005-0000-0000-00007A530000}"/>
    <cellStyle name="Input Cell 6 2 23 2 3" xfId="25619" xr:uid="{00000000-0005-0000-0000-00007B530000}"/>
    <cellStyle name="Input Cell 6 2 23 2 4" xfId="25620" xr:uid="{00000000-0005-0000-0000-00007C530000}"/>
    <cellStyle name="Input Cell 6 2 23 3" xfId="25621" xr:uid="{00000000-0005-0000-0000-00007D530000}"/>
    <cellStyle name="Input Cell 6 2 23 4" xfId="25622" xr:uid="{00000000-0005-0000-0000-00007E530000}"/>
    <cellStyle name="Input Cell 6 2 23 5" xfId="25623" xr:uid="{00000000-0005-0000-0000-00007F530000}"/>
    <cellStyle name="Input Cell 6 2 24" xfId="3026" xr:uid="{00000000-0005-0000-0000-000080530000}"/>
    <cellStyle name="Input Cell 6 2 24 2" xfId="25624" xr:uid="{00000000-0005-0000-0000-000081530000}"/>
    <cellStyle name="Input Cell 6 2 24 2 2" xfId="25625" xr:uid="{00000000-0005-0000-0000-000082530000}"/>
    <cellStyle name="Input Cell 6 2 24 2 3" xfId="25626" xr:uid="{00000000-0005-0000-0000-000083530000}"/>
    <cellStyle name="Input Cell 6 2 24 2 4" xfId="25627" xr:uid="{00000000-0005-0000-0000-000084530000}"/>
    <cellStyle name="Input Cell 6 2 24 3" xfId="25628" xr:uid="{00000000-0005-0000-0000-000085530000}"/>
    <cellStyle name="Input Cell 6 2 24 4" xfId="25629" xr:uid="{00000000-0005-0000-0000-000086530000}"/>
    <cellStyle name="Input Cell 6 2 24 5" xfId="25630" xr:uid="{00000000-0005-0000-0000-000087530000}"/>
    <cellStyle name="Input Cell 6 2 25" xfId="3027" xr:uid="{00000000-0005-0000-0000-000088530000}"/>
    <cellStyle name="Input Cell 6 2 25 2" xfId="25631" xr:uid="{00000000-0005-0000-0000-000089530000}"/>
    <cellStyle name="Input Cell 6 2 25 2 2" xfId="25632" xr:uid="{00000000-0005-0000-0000-00008A530000}"/>
    <cellStyle name="Input Cell 6 2 25 2 3" xfId="25633" xr:uid="{00000000-0005-0000-0000-00008B530000}"/>
    <cellStyle name="Input Cell 6 2 25 2 4" xfId="25634" xr:uid="{00000000-0005-0000-0000-00008C530000}"/>
    <cellStyle name="Input Cell 6 2 25 3" xfId="25635" xr:uid="{00000000-0005-0000-0000-00008D530000}"/>
    <cellStyle name="Input Cell 6 2 25 4" xfId="25636" xr:uid="{00000000-0005-0000-0000-00008E530000}"/>
    <cellStyle name="Input Cell 6 2 25 5" xfId="25637" xr:uid="{00000000-0005-0000-0000-00008F530000}"/>
    <cellStyle name="Input Cell 6 2 26" xfId="3028" xr:uid="{00000000-0005-0000-0000-000090530000}"/>
    <cellStyle name="Input Cell 6 2 26 2" xfId="25638" xr:uid="{00000000-0005-0000-0000-000091530000}"/>
    <cellStyle name="Input Cell 6 2 26 2 2" xfId="25639" xr:uid="{00000000-0005-0000-0000-000092530000}"/>
    <cellStyle name="Input Cell 6 2 26 2 3" xfId="25640" xr:uid="{00000000-0005-0000-0000-000093530000}"/>
    <cellStyle name="Input Cell 6 2 26 2 4" xfId="25641" xr:uid="{00000000-0005-0000-0000-000094530000}"/>
    <cellStyle name="Input Cell 6 2 26 3" xfId="25642" xr:uid="{00000000-0005-0000-0000-000095530000}"/>
    <cellStyle name="Input Cell 6 2 26 4" xfId="25643" xr:uid="{00000000-0005-0000-0000-000096530000}"/>
    <cellStyle name="Input Cell 6 2 26 5" xfId="25644" xr:uid="{00000000-0005-0000-0000-000097530000}"/>
    <cellStyle name="Input Cell 6 2 27" xfId="3029" xr:uid="{00000000-0005-0000-0000-000098530000}"/>
    <cellStyle name="Input Cell 6 2 27 2" xfId="25645" xr:uid="{00000000-0005-0000-0000-000099530000}"/>
    <cellStyle name="Input Cell 6 2 27 2 2" xfId="25646" xr:uid="{00000000-0005-0000-0000-00009A530000}"/>
    <cellStyle name="Input Cell 6 2 27 2 3" xfId="25647" xr:uid="{00000000-0005-0000-0000-00009B530000}"/>
    <cellStyle name="Input Cell 6 2 27 2 4" xfId="25648" xr:uid="{00000000-0005-0000-0000-00009C530000}"/>
    <cellStyle name="Input Cell 6 2 27 3" xfId="25649" xr:uid="{00000000-0005-0000-0000-00009D530000}"/>
    <cellStyle name="Input Cell 6 2 27 4" xfId="25650" xr:uid="{00000000-0005-0000-0000-00009E530000}"/>
    <cellStyle name="Input Cell 6 2 27 5" xfId="25651" xr:uid="{00000000-0005-0000-0000-00009F530000}"/>
    <cellStyle name="Input Cell 6 2 28" xfId="3030" xr:uid="{00000000-0005-0000-0000-0000A0530000}"/>
    <cellStyle name="Input Cell 6 2 28 2" xfId="25652" xr:uid="{00000000-0005-0000-0000-0000A1530000}"/>
    <cellStyle name="Input Cell 6 2 28 2 2" xfId="25653" xr:uid="{00000000-0005-0000-0000-0000A2530000}"/>
    <cellStyle name="Input Cell 6 2 28 2 3" xfId="25654" xr:uid="{00000000-0005-0000-0000-0000A3530000}"/>
    <cellStyle name="Input Cell 6 2 28 2 4" xfId="25655" xr:uid="{00000000-0005-0000-0000-0000A4530000}"/>
    <cellStyle name="Input Cell 6 2 28 3" xfId="25656" xr:uid="{00000000-0005-0000-0000-0000A5530000}"/>
    <cellStyle name="Input Cell 6 2 28 4" xfId="25657" xr:uid="{00000000-0005-0000-0000-0000A6530000}"/>
    <cellStyle name="Input Cell 6 2 28 5" xfId="25658" xr:uid="{00000000-0005-0000-0000-0000A7530000}"/>
    <cellStyle name="Input Cell 6 2 29" xfId="3031" xr:uid="{00000000-0005-0000-0000-0000A8530000}"/>
    <cellStyle name="Input Cell 6 2 29 2" xfId="25659" xr:uid="{00000000-0005-0000-0000-0000A9530000}"/>
    <cellStyle name="Input Cell 6 2 29 2 2" xfId="25660" xr:uid="{00000000-0005-0000-0000-0000AA530000}"/>
    <cellStyle name="Input Cell 6 2 29 2 3" xfId="25661" xr:uid="{00000000-0005-0000-0000-0000AB530000}"/>
    <cellStyle name="Input Cell 6 2 29 2 4" xfId="25662" xr:uid="{00000000-0005-0000-0000-0000AC530000}"/>
    <cellStyle name="Input Cell 6 2 29 3" xfId="25663" xr:uid="{00000000-0005-0000-0000-0000AD530000}"/>
    <cellStyle name="Input Cell 6 2 29 4" xfId="25664" xr:uid="{00000000-0005-0000-0000-0000AE530000}"/>
    <cellStyle name="Input Cell 6 2 29 5" xfId="25665" xr:uid="{00000000-0005-0000-0000-0000AF530000}"/>
    <cellStyle name="Input Cell 6 2 3" xfId="3032" xr:uid="{00000000-0005-0000-0000-0000B0530000}"/>
    <cellStyle name="Input Cell 6 2 3 2" xfId="25666" xr:uid="{00000000-0005-0000-0000-0000B1530000}"/>
    <cellStyle name="Input Cell 6 2 3 2 2" xfId="25667" xr:uid="{00000000-0005-0000-0000-0000B2530000}"/>
    <cellStyle name="Input Cell 6 2 3 2 3" xfId="25668" xr:uid="{00000000-0005-0000-0000-0000B3530000}"/>
    <cellStyle name="Input Cell 6 2 3 2 4" xfId="25669" xr:uid="{00000000-0005-0000-0000-0000B4530000}"/>
    <cellStyle name="Input Cell 6 2 3 3" xfId="25670" xr:uid="{00000000-0005-0000-0000-0000B5530000}"/>
    <cellStyle name="Input Cell 6 2 3 4" xfId="25671" xr:uid="{00000000-0005-0000-0000-0000B6530000}"/>
    <cellStyle name="Input Cell 6 2 3 5" xfId="25672" xr:uid="{00000000-0005-0000-0000-0000B7530000}"/>
    <cellStyle name="Input Cell 6 2 30" xfId="3033" xr:uid="{00000000-0005-0000-0000-0000B8530000}"/>
    <cellStyle name="Input Cell 6 2 30 2" xfId="25673" xr:uid="{00000000-0005-0000-0000-0000B9530000}"/>
    <cellStyle name="Input Cell 6 2 30 2 2" xfId="25674" xr:uid="{00000000-0005-0000-0000-0000BA530000}"/>
    <cellStyle name="Input Cell 6 2 30 2 3" xfId="25675" xr:uid="{00000000-0005-0000-0000-0000BB530000}"/>
    <cellStyle name="Input Cell 6 2 30 2 4" xfId="25676" xr:uid="{00000000-0005-0000-0000-0000BC530000}"/>
    <cellStyle name="Input Cell 6 2 30 3" xfId="25677" xr:uid="{00000000-0005-0000-0000-0000BD530000}"/>
    <cellStyle name="Input Cell 6 2 30 4" xfId="25678" xr:uid="{00000000-0005-0000-0000-0000BE530000}"/>
    <cellStyle name="Input Cell 6 2 30 5" xfId="25679" xr:uid="{00000000-0005-0000-0000-0000BF530000}"/>
    <cellStyle name="Input Cell 6 2 31" xfId="3034" xr:uid="{00000000-0005-0000-0000-0000C0530000}"/>
    <cellStyle name="Input Cell 6 2 31 2" xfId="25680" xr:uid="{00000000-0005-0000-0000-0000C1530000}"/>
    <cellStyle name="Input Cell 6 2 31 2 2" xfId="25681" xr:uid="{00000000-0005-0000-0000-0000C2530000}"/>
    <cellStyle name="Input Cell 6 2 31 2 3" xfId="25682" xr:uid="{00000000-0005-0000-0000-0000C3530000}"/>
    <cellStyle name="Input Cell 6 2 31 2 4" xfId="25683" xr:uid="{00000000-0005-0000-0000-0000C4530000}"/>
    <cellStyle name="Input Cell 6 2 31 3" xfId="25684" xr:uid="{00000000-0005-0000-0000-0000C5530000}"/>
    <cellStyle name="Input Cell 6 2 31 4" xfId="25685" xr:uid="{00000000-0005-0000-0000-0000C6530000}"/>
    <cellStyle name="Input Cell 6 2 31 5" xfId="25686" xr:uid="{00000000-0005-0000-0000-0000C7530000}"/>
    <cellStyle name="Input Cell 6 2 32" xfId="3035" xr:uid="{00000000-0005-0000-0000-0000C8530000}"/>
    <cellStyle name="Input Cell 6 2 32 2" xfId="25687" xr:uid="{00000000-0005-0000-0000-0000C9530000}"/>
    <cellStyle name="Input Cell 6 2 32 2 2" xfId="25688" xr:uid="{00000000-0005-0000-0000-0000CA530000}"/>
    <cellStyle name="Input Cell 6 2 32 2 3" xfId="25689" xr:uid="{00000000-0005-0000-0000-0000CB530000}"/>
    <cellStyle name="Input Cell 6 2 32 2 4" xfId="25690" xr:uid="{00000000-0005-0000-0000-0000CC530000}"/>
    <cellStyle name="Input Cell 6 2 32 3" xfId="25691" xr:uid="{00000000-0005-0000-0000-0000CD530000}"/>
    <cellStyle name="Input Cell 6 2 32 4" xfId="25692" xr:uid="{00000000-0005-0000-0000-0000CE530000}"/>
    <cellStyle name="Input Cell 6 2 32 5" xfId="25693" xr:uid="{00000000-0005-0000-0000-0000CF530000}"/>
    <cellStyle name="Input Cell 6 2 33" xfId="3036" xr:uid="{00000000-0005-0000-0000-0000D0530000}"/>
    <cellStyle name="Input Cell 6 2 33 2" xfId="25694" xr:uid="{00000000-0005-0000-0000-0000D1530000}"/>
    <cellStyle name="Input Cell 6 2 33 2 2" xfId="25695" xr:uid="{00000000-0005-0000-0000-0000D2530000}"/>
    <cellStyle name="Input Cell 6 2 33 2 3" xfId="25696" xr:uid="{00000000-0005-0000-0000-0000D3530000}"/>
    <cellStyle name="Input Cell 6 2 33 2 4" xfId="25697" xr:uid="{00000000-0005-0000-0000-0000D4530000}"/>
    <cellStyle name="Input Cell 6 2 33 3" xfId="25698" xr:uid="{00000000-0005-0000-0000-0000D5530000}"/>
    <cellStyle name="Input Cell 6 2 33 4" xfId="25699" xr:uid="{00000000-0005-0000-0000-0000D6530000}"/>
    <cellStyle name="Input Cell 6 2 33 5" xfId="25700" xr:uid="{00000000-0005-0000-0000-0000D7530000}"/>
    <cellStyle name="Input Cell 6 2 34" xfId="3037" xr:uid="{00000000-0005-0000-0000-0000D8530000}"/>
    <cellStyle name="Input Cell 6 2 34 2" xfId="25701" xr:uid="{00000000-0005-0000-0000-0000D9530000}"/>
    <cellStyle name="Input Cell 6 2 34 2 2" xfId="25702" xr:uid="{00000000-0005-0000-0000-0000DA530000}"/>
    <cellStyle name="Input Cell 6 2 34 2 3" xfId="25703" xr:uid="{00000000-0005-0000-0000-0000DB530000}"/>
    <cellStyle name="Input Cell 6 2 34 2 4" xfId="25704" xr:uid="{00000000-0005-0000-0000-0000DC530000}"/>
    <cellStyle name="Input Cell 6 2 34 3" xfId="25705" xr:uid="{00000000-0005-0000-0000-0000DD530000}"/>
    <cellStyle name="Input Cell 6 2 34 4" xfId="25706" xr:uid="{00000000-0005-0000-0000-0000DE530000}"/>
    <cellStyle name="Input Cell 6 2 34 5" xfId="25707" xr:uid="{00000000-0005-0000-0000-0000DF530000}"/>
    <cellStyle name="Input Cell 6 2 35" xfId="3038" xr:uid="{00000000-0005-0000-0000-0000E0530000}"/>
    <cellStyle name="Input Cell 6 2 35 2" xfId="25708" xr:uid="{00000000-0005-0000-0000-0000E1530000}"/>
    <cellStyle name="Input Cell 6 2 35 2 2" xfId="25709" xr:uid="{00000000-0005-0000-0000-0000E2530000}"/>
    <cellStyle name="Input Cell 6 2 35 2 3" xfId="25710" xr:uid="{00000000-0005-0000-0000-0000E3530000}"/>
    <cellStyle name="Input Cell 6 2 35 2 4" xfId="25711" xr:uid="{00000000-0005-0000-0000-0000E4530000}"/>
    <cellStyle name="Input Cell 6 2 35 3" xfId="25712" xr:uid="{00000000-0005-0000-0000-0000E5530000}"/>
    <cellStyle name="Input Cell 6 2 35 4" xfId="25713" xr:uid="{00000000-0005-0000-0000-0000E6530000}"/>
    <cellStyle name="Input Cell 6 2 35 5" xfId="25714" xr:uid="{00000000-0005-0000-0000-0000E7530000}"/>
    <cellStyle name="Input Cell 6 2 36" xfId="3039" xr:uid="{00000000-0005-0000-0000-0000E8530000}"/>
    <cellStyle name="Input Cell 6 2 36 2" xfId="25715" xr:uid="{00000000-0005-0000-0000-0000E9530000}"/>
    <cellStyle name="Input Cell 6 2 36 2 2" xfId="25716" xr:uid="{00000000-0005-0000-0000-0000EA530000}"/>
    <cellStyle name="Input Cell 6 2 36 2 3" xfId="25717" xr:uid="{00000000-0005-0000-0000-0000EB530000}"/>
    <cellStyle name="Input Cell 6 2 36 2 4" xfId="25718" xr:uid="{00000000-0005-0000-0000-0000EC530000}"/>
    <cellStyle name="Input Cell 6 2 36 3" xfId="25719" xr:uid="{00000000-0005-0000-0000-0000ED530000}"/>
    <cellStyle name="Input Cell 6 2 36 4" xfId="25720" xr:uid="{00000000-0005-0000-0000-0000EE530000}"/>
    <cellStyle name="Input Cell 6 2 36 5" xfId="25721" xr:uid="{00000000-0005-0000-0000-0000EF530000}"/>
    <cellStyle name="Input Cell 6 2 37" xfId="3040" xr:uid="{00000000-0005-0000-0000-0000F0530000}"/>
    <cellStyle name="Input Cell 6 2 37 2" xfId="25722" xr:uid="{00000000-0005-0000-0000-0000F1530000}"/>
    <cellStyle name="Input Cell 6 2 37 2 2" xfId="25723" xr:uid="{00000000-0005-0000-0000-0000F2530000}"/>
    <cellStyle name="Input Cell 6 2 37 2 3" xfId="25724" xr:uid="{00000000-0005-0000-0000-0000F3530000}"/>
    <cellStyle name="Input Cell 6 2 37 2 4" xfId="25725" xr:uid="{00000000-0005-0000-0000-0000F4530000}"/>
    <cellStyle name="Input Cell 6 2 37 3" xfId="25726" xr:uid="{00000000-0005-0000-0000-0000F5530000}"/>
    <cellStyle name="Input Cell 6 2 37 4" xfId="25727" xr:uid="{00000000-0005-0000-0000-0000F6530000}"/>
    <cellStyle name="Input Cell 6 2 37 5" xfId="25728" xr:uid="{00000000-0005-0000-0000-0000F7530000}"/>
    <cellStyle name="Input Cell 6 2 38" xfId="3041" xr:uid="{00000000-0005-0000-0000-0000F8530000}"/>
    <cellStyle name="Input Cell 6 2 38 2" xfId="25729" xr:uid="{00000000-0005-0000-0000-0000F9530000}"/>
    <cellStyle name="Input Cell 6 2 38 2 2" xfId="25730" xr:uid="{00000000-0005-0000-0000-0000FA530000}"/>
    <cellStyle name="Input Cell 6 2 38 2 3" xfId="25731" xr:uid="{00000000-0005-0000-0000-0000FB530000}"/>
    <cellStyle name="Input Cell 6 2 38 2 4" xfId="25732" xr:uid="{00000000-0005-0000-0000-0000FC530000}"/>
    <cellStyle name="Input Cell 6 2 38 3" xfId="25733" xr:uid="{00000000-0005-0000-0000-0000FD530000}"/>
    <cellStyle name="Input Cell 6 2 38 4" xfId="25734" xr:uid="{00000000-0005-0000-0000-0000FE530000}"/>
    <cellStyle name="Input Cell 6 2 38 5" xfId="25735" xr:uid="{00000000-0005-0000-0000-0000FF530000}"/>
    <cellStyle name="Input Cell 6 2 39" xfId="3042" xr:uid="{00000000-0005-0000-0000-000000540000}"/>
    <cellStyle name="Input Cell 6 2 39 2" xfId="25736" xr:uid="{00000000-0005-0000-0000-000001540000}"/>
    <cellStyle name="Input Cell 6 2 39 2 2" xfId="25737" xr:uid="{00000000-0005-0000-0000-000002540000}"/>
    <cellStyle name="Input Cell 6 2 39 2 3" xfId="25738" xr:uid="{00000000-0005-0000-0000-000003540000}"/>
    <cellStyle name="Input Cell 6 2 39 2 4" xfId="25739" xr:uid="{00000000-0005-0000-0000-000004540000}"/>
    <cellStyle name="Input Cell 6 2 39 3" xfId="25740" xr:uid="{00000000-0005-0000-0000-000005540000}"/>
    <cellStyle name="Input Cell 6 2 39 4" xfId="25741" xr:uid="{00000000-0005-0000-0000-000006540000}"/>
    <cellStyle name="Input Cell 6 2 39 5" xfId="25742" xr:uid="{00000000-0005-0000-0000-000007540000}"/>
    <cellStyle name="Input Cell 6 2 4" xfId="3043" xr:uid="{00000000-0005-0000-0000-000008540000}"/>
    <cellStyle name="Input Cell 6 2 4 2" xfId="25743" xr:uid="{00000000-0005-0000-0000-000009540000}"/>
    <cellStyle name="Input Cell 6 2 4 2 2" xfId="25744" xr:uid="{00000000-0005-0000-0000-00000A540000}"/>
    <cellStyle name="Input Cell 6 2 4 2 3" xfId="25745" xr:uid="{00000000-0005-0000-0000-00000B540000}"/>
    <cellStyle name="Input Cell 6 2 4 2 4" xfId="25746" xr:uid="{00000000-0005-0000-0000-00000C540000}"/>
    <cellStyle name="Input Cell 6 2 4 3" xfId="25747" xr:uid="{00000000-0005-0000-0000-00000D540000}"/>
    <cellStyle name="Input Cell 6 2 4 4" xfId="25748" xr:uid="{00000000-0005-0000-0000-00000E540000}"/>
    <cellStyle name="Input Cell 6 2 4 5" xfId="25749" xr:uid="{00000000-0005-0000-0000-00000F540000}"/>
    <cellStyle name="Input Cell 6 2 40" xfId="3044" xr:uid="{00000000-0005-0000-0000-000010540000}"/>
    <cellStyle name="Input Cell 6 2 40 2" xfId="25750" xr:uid="{00000000-0005-0000-0000-000011540000}"/>
    <cellStyle name="Input Cell 6 2 40 2 2" xfId="25751" xr:uid="{00000000-0005-0000-0000-000012540000}"/>
    <cellStyle name="Input Cell 6 2 40 2 3" xfId="25752" xr:uid="{00000000-0005-0000-0000-000013540000}"/>
    <cellStyle name="Input Cell 6 2 40 2 4" xfId="25753" xr:uid="{00000000-0005-0000-0000-000014540000}"/>
    <cellStyle name="Input Cell 6 2 40 3" xfId="25754" xr:uid="{00000000-0005-0000-0000-000015540000}"/>
    <cellStyle name="Input Cell 6 2 40 4" xfId="25755" xr:uid="{00000000-0005-0000-0000-000016540000}"/>
    <cellStyle name="Input Cell 6 2 40 5" xfId="25756" xr:uid="{00000000-0005-0000-0000-000017540000}"/>
    <cellStyle name="Input Cell 6 2 41" xfId="3045" xr:uid="{00000000-0005-0000-0000-000018540000}"/>
    <cellStyle name="Input Cell 6 2 41 2" xfId="25757" xr:uid="{00000000-0005-0000-0000-000019540000}"/>
    <cellStyle name="Input Cell 6 2 41 2 2" xfId="25758" xr:uid="{00000000-0005-0000-0000-00001A540000}"/>
    <cellStyle name="Input Cell 6 2 41 2 3" xfId="25759" xr:uid="{00000000-0005-0000-0000-00001B540000}"/>
    <cellStyle name="Input Cell 6 2 41 2 4" xfId="25760" xr:uid="{00000000-0005-0000-0000-00001C540000}"/>
    <cellStyle name="Input Cell 6 2 41 3" xfId="25761" xr:uid="{00000000-0005-0000-0000-00001D540000}"/>
    <cellStyle name="Input Cell 6 2 41 4" xfId="25762" xr:uid="{00000000-0005-0000-0000-00001E540000}"/>
    <cellStyle name="Input Cell 6 2 41 5" xfId="25763" xr:uid="{00000000-0005-0000-0000-00001F540000}"/>
    <cellStyle name="Input Cell 6 2 42" xfId="3046" xr:uid="{00000000-0005-0000-0000-000020540000}"/>
    <cellStyle name="Input Cell 6 2 42 2" xfId="25764" xr:uid="{00000000-0005-0000-0000-000021540000}"/>
    <cellStyle name="Input Cell 6 2 42 2 2" xfId="25765" xr:uid="{00000000-0005-0000-0000-000022540000}"/>
    <cellStyle name="Input Cell 6 2 42 2 3" xfId="25766" xr:uid="{00000000-0005-0000-0000-000023540000}"/>
    <cellStyle name="Input Cell 6 2 42 2 4" xfId="25767" xr:uid="{00000000-0005-0000-0000-000024540000}"/>
    <cellStyle name="Input Cell 6 2 42 3" xfId="25768" xr:uid="{00000000-0005-0000-0000-000025540000}"/>
    <cellStyle name="Input Cell 6 2 42 4" xfId="25769" xr:uid="{00000000-0005-0000-0000-000026540000}"/>
    <cellStyle name="Input Cell 6 2 42 5" xfId="25770" xr:uid="{00000000-0005-0000-0000-000027540000}"/>
    <cellStyle name="Input Cell 6 2 43" xfId="3047" xr:uid="{00000000-0005-0000-0000-000028540000}"/>
    <cellStyle name="Input Cell 6 2 43 2" xfId="25771" xr:uid="{00000000-0005-0000-0000-000029540000}"/>
    <cellStyle name="Input Cell 6 2 43 2 2" xfId="25772" xr:uid="{00000000-0005-0000-0000-00002A540000}"/>
    <cellStyle name="Input Cell 6 2 43 2 3" xfId="25773" xr:uid="{00000000-0005-0000-0000-00002B540000}"/>
    <cellStyle name="Input Cell 6 2 43 2 4" xfId="25774" xr:uid="{00000000-0005-0000-0000-00002C540000}"/>
    <cellStyle name="Input Cell 6 2 43 3" xfId="25775" xr:uid="{00000000-0005-0000-0000-00002D540000}"/>
    <cellStyle name="Input Cell 6 2 43 4" xfId="25776" xr:uid="{00000000-0005-0000-0000-00002E540000}"/>
    <cellStyle name="Input Cell 6 2 43 5" xfId="25777" xr:uid="{00000000-0005-0000-0000-00002F540000}"/>
    <cellStyle name="Input Cell 6 2 44" xfId="3048" xr:uid="{00000000-0005-0000-0000-000030540000}"/>
    <cellStyle name="Input Cell 6 2 44 2" xfId="25778" xr:uid="{00000000-0005-0000-0000-000031540000}"/>
    <cellStyle name="Input Cell 6 2 44 2 2" xfId="25779" xr:uid="{00000000-0005-0000-0000-000032540000}"/>
    <cellStyle name="Input Cell 6 2 44 2 3" xfId="25780" xr:uid="{00000000-0005-0000-0000-000033540000}"/>
    <cellStyle name="Input Cell 6 2 44 2 4" xfId="25781" xr:uid="{00000000-0005-0000-0000-000034540000}"/>
    <cellStyle name="Input Cell 6 2 44 3" xfId="25782" xr:uid="{00000000-0005-0000-0000-000035540000}"/>
    <cellStyle name="Input Cell 6 2 44 4" xfId="25783" xr:uid="{00000000-0005-0000-0000-000036540000}"/>
    <cellStyle name="Input Cell 6 2 44 5" xfId="25784" xr:uid="{00000000-0005-0000-0000-000037540000}"/>
    <cellStyle name="Input Cell 6 2 45" xfId="25785" xr:uid="{00000000-0005-0000-0000-000038540000}"/>
    <cellStyle name="Input Cell 6 2 45 2" xfId="25786" xr:uid="{00000000-0005-0000-0000-000039540000}"/>
    <cellStyle name="Input Cell 6 2 45 3" xfId="25787" xr:uid="{00000000-0005-0000-0000-00003A540000}"/>
    <cellStyle name="Input Cell 6 2 45 4" xfId="25788" xr:uid="{00000000-0005-0000-0000-00003B540000}"/>
    <cellStyle name="Input Cell 6 2 46" xfId="25789" xr:uid="{00000000-0005-0000-0000-00003C540000}"/>
    <cellStyle name="Input Cell 6 2 46 2" xfId="25790" xr:uid="{00000000-0005-0000-0000-00003D540000}"/>
    <cellStyle name="Input Cell 6 2 46 3" xfId="25791" xr:uid="{00000000-0005-0000-0000-00003E540000}"/>
    <cellStyle name="Input Cell 6 2 46 4" xfId="25792" xr:uid="{00000000-0005-0000-0000-00003F540000}"/>
    <cellStyle name="Input Cell 6 2 47" xfId="25793" xr:uid="{00000000-0005-0000-0000-000040540000}"/>
    <cellStyle name="Input Cell 6 2 48" xfId="25794" xr:uid="{00000000-0005-0000-0000-000041540000}"/>
    <cellStyle name="Input Cell 6 2 49" xfId="25795" xr:uid="{00000000-0005-0000-0000-000042540000}"/>
    <cellStyle name="Input Cell 6 2 5" xfId="3049" xr:uid="{00000000-0005-0000-0000-000043540000}"/>
    <cellStyle name="Input Cell 6 2 5 2" xfId="25796" xr:uid="{00000000-0005-0000-0000-000044540000}"/>
    <cellStyle name="Input Cell 6 2 5 2 2" xfId="25797" xr:uid="{00000000-0005-0000-0000-000045540000}"/>
    <cellStyle name="Input Cell 6 2 5 2 3" xfId="25798" xr:uid="{00000000-0005-0000-0000-000046540000}"/>
    <cellStyle name="Input Cell 6 2 5 2 4" xfId="25799" xr:uid="{00000000-0005-0000-0000-000047540000}"/>
    <cellStyle name="Input Cell 6 2 5 3" xfId="25800" xr:uid="{00000000-0005-0000-0000-000048540000}"/>
    <cellStyle name="Input Cell 6 2 5 4" xfId="25801" xr:uid="{00000000-0005-0000-0000-000049540000}"/>
    <cellStyle name="Input Cell 6 2 5 5" xfId="25802" xr:uid="{00000000-0005-0000-0000-00004A540000}"/>
    <cellStyle name="Input Cell 6 2 6" xfId="3050" xr:uid="{00000000-0005-0000-0000-00004B540000}"/>
    <cellStyle name="Input Cell 6 2 6 2" xfId="25803" xr:uid="{00000000-0005-0000-0000-00004C540000}"/>
    <cellStyle name="Input Cell 6 2 6 2 2" xfId="25804" xr:uid="{00000000-0005-0000-0000-00004D540000}"/>
    <cellStyle name="Input Cell 6 2 6 2 3" xfId="25805" xr:uid="{00000000-0005-0000-0000-00004E540000}"/>
    <cellStyle name="Input Cell 6 2 6 2 4" xfId="25806" xr:uid="{00000000-0005-0000-0000-00004F540000}"/>
    <cellStyle name="Input Cell 6 2 6 3" xfId="25807" xr:uid="{00000000-0005-0000-0000-000050540000}"/>
    <cellStyle name="Input Cell 6 2 6 4" xfId="25808" xr:uid="{00000000-0005-0000-0000-000051540000}"/>
    <cellStyle name="Input Cell 6 2 6 5" xfId="25809" xr:uid="{00000000-0005-0000-0000-000052540000}"/>
    <cellStyle name="Input Cell 6 2 7" xfId="3051" xr:uid="{00000000-0005-0000-0000-000053540000}"/>
    <cellStyle name="Input Cell 6 2 7 2" xfId="25810" xr:uid="{00000000-0005-0000-0000-000054540000}"/>
    <cellStyle name="Input Cell 6 2 7 2 2" xfId="25811" xr:uid="{00000000-0005-0000-0000-000055540000}"/>
    <cellStyle name="Input Cell 6 2 7 2 3" xfId="25812" xr:uid="{00000000-0005-0000-0000-000056540000}"/>
    <cellStyle name="Input Cell 6 2 7 2 4" xfId="25813" xr:uid="{00000000-0005-0000-0000-000057540000}"/>
    <cellStyle name="Input Cell 6 2 7 3" xfId="25814" xr:uid="{00000000-0005-0000-0000-000058540000}"/>
    <cellStyle name="Input Cell 6 2 7 4" xfId="25815" xr:uid="{00000000-0005-0000-0000-000059540000}"/>
    <cellStyle name="Input Cell 6 2 7 5" xfId="25816" xr:uid="{00000000-0005-0000-0000-00005A540000}"/>
    <cellStyle name="Input Cell 6 2 8" xfId="3052" xr:uid="{00000000-0005-0000-0000-00005B540000}"/>
    <cellStyle name="Input Cell 6 2 8 2" xfId="25817" xr:uid="{00000000-0005-0000-0000-00005C540000}"/>
    <cellStyle name="Input Cell 6 2 8 2 2" xfId="25818" xr:uid="{00000000-0005-0000-0000-00005D540000}"/>
    <cellStyle name="Input Cell 6 2 8 2 3" xfId="25819" xr:uid="{00000000-0005-0000-0000-00005E540000}"/>
    <cellStyle name="Input Cell 6 2 8 2 4" xfId="25820" xr:uid="{00000000-0005-0000-0000-00005F540000}"/>
    <cellStyle name="Input Cell 6 2 8 3" xfId="25821" xr:uid="{00000000-0005-0000-0000-000060540000}"/>
    <cellStyle name="Input Cell 6 2 8 4" xfId="25822" xr:uid="{00000000-0005-0000-0000-000061540000}"/>
    <cellStyle name="Input Cell 6 2 8 5" xfId="25823" xr:uid="{00000000-0005-0000-0000-000062540000}"/>
    <cellStyle name="Input Cell 6 2 9" xfId="3053" xr:uid="{00000000-0005-0000-0000-000063540000}"/>
    <cellStyle name="Input Cell 6 2 9 2" xfId="25824" xr:uid="{00000000-0005-0000-0000-000064540000}"/>
    <cellStyle name="Input Cell 6 2 9 2 2" xfId="25825" xr:uid="{00000000-0005-0000-0000-000065540000}"/>
    <cellStyle name="Input Cell 6 2 9 2 3" xfId="25826" xr:uid="{00000000-0005-0000-0000-000066540000}"/>
    <cellStyle name="Input Cell 6 2 9 2 4" xfId="25827" xr:uid="{00000000-0005-0000-0000-000067540000}"/>
    <cellStyle name="Input Cell 6 2 9 3" xfId="25828" xr:uid="{00000000-0005-0000-0000-000068540000}"/>
    <cellStyle name="Input Cell 6 2 9 4" xfId="25829" xr:uid="{00000000-0005-0000-0000-000069540000}"/>
    <cellStyle name="Input Cell 6 2 9 5" xfId="25830" xr:uid="{00000000-0005-0000-0000-00006A540000}"/>
    <cellStyle name="Input Cell 6 20" xfId="3054" xr:uid="{00000000-0005-0000-0000-00006B540000}"/>
    <cellStyle name="Input Cell 6 20 2" xfId="25831" xr:uid="{00000000-0005-0000-0000-00006C540000}"/>
    <cellStyle name="Input Cell 6 20 2 2" xfId="25832" xr:uid="{00000000-0005-0000-0000-00006D540000}"/>
    <cellStyle name="Input Cell 6 20 2 3" xfId="25833" xr:uid="{00000000-0005-0000-0000-00006E540000}"/>
    <cellStyle name="Input Cell 6 20 2 4" xfId="25834" xr:uid="{00000000-0005-0000-0000-00006F540000}"/>
    <cellStyle name="Input Cell 6 20 3" xfId="25835" xr:uid="{00000000-0005-0000-0000-000070540000}"/>
    <cellStyle name="Input Cell 6 20 4" xfId="25836" xr:uid="{00000000-0005-0000-0000-000071540000}"/>
    <cellStyle name="Input Cell 6 20 5" xfId="25837" xr:uid="{00000000-0005-0000-0000-000072540000}"/>
    <cellStyle name="Input Cell 6 21" xfId="3055" xr:uid="{00000000-0005-0000-0000-000073540000}"/>
    <cellStyle name="Input Cell 6 21 2" xfId="25838" xr:uid="{00000000-0005-0000-0000-000074540000}"/>
    <cellStyle name="Input Cell 6 21 2 2" xfId="25839" xr:uid="{00000000-0005-0000-0000-000075540000}"/>
    <cellStyle name="Input Cell 6 21 2 3" xfId="25840" xr:uid="{00000000-0005-0000-0000-000076540000}"/>
    <cellStyle name="Input Cell 6 21 2 4" xfId="25841" xr:uid="{00000000-0005-0000-0000-000077540000}"/>
    <cellStyle name="Input Cell 6 21 3" xfId="25842" xr:uid="{00000000-0005-0000-0000-000078540000}"/>
    <cellStyle name="Input Cell 6 21 4" xfId="25843" xr:uid="{00000000-0005-0000-0000-000079540000}"/>
    <cellStyle name="Input Cell 6 21 5" xfId="25844" xr:uid="{00000000-0005-0000-0000-00007A540000}"/>
    <cellStyle name="Input Cell 6 22" xfId="3056" xr:uid="{00000000-0005-0000-0000-00007B540000}"/>
    <cellStyle name="Input Cell 6 22 2" xfId="25845" xr:uid="{00000000-0005-0000-0000-00007C540000}"/>
    <cellStyle name="Input Cell 6 22 2 2" xfId="25846" xr:uid="{00000000-0005-0000-0000-00007D540000}"/>
    <cellStyle name="Input Cell 6 22 2 3" xfId="25847" xr:uid="{00000000-0005-0000-0000-00007E540000}"/>
    <cellStyle name="Input Cell 6 22 2 4" xfId="25848" xr:uid="{00000000-0005-0000-0000-00007F540000}"/>
    <cellStyle name="Input Cell 6 22 3" xfId="25849" xr:uid="{00000000-0005-0000-0000-000080540000}"/>
    <cellStyle name="Input Cell 6 22 4" xfId="25850" xr:uid="{00000000-0005-0000-0000-000081540000}"/>
    <cellStyle name="Input Cell 6 22 5" xfId="25851" xr:uid="{00000000-0005-0000-0000-000082540000}"/>
    <cellStyle name="Input Cell 6 23" xfId="3057" xr:uid="{00000000-0005-0000-0000-000083540000}"/>
    <cellStyle name="Input Cell 6 23 2" xfId="25852" xr:uid="{00000000-0005-0000-0000-000084540000}"/>
    <cellStyle name="Input Cell 6 23 2 2" xfId="25853" xr:uid="{00000000-0005-0000-0000-000085540000}"/>
    <cellStyle name="Input Cell 6 23 2 3" xfId="25854" xr:uid="{00000000-0005-0000-0000-000086540000}"/>
    <cellStyle name="Input Cell 6 23 2 4" xfId="25855" xr:uid="{00000000-0005-0000-0000-000087540000}"/>
    <cellStyle name="Input Cell 6 23 3" xfId="25856" xr:uid="{00000000-0005-0000-0000-000088540000}"/>
    <cellStyle name="Input Cell 6 23 4" xfId="25857" xr:uid="{00000000-0005-0000-0000-000089540000}"/>
    <cellStyle name="Input Cell 6 23 5" xfId="25858" xr:uid="{00000000-0005-0000-0000-00008A540000}"/>
    <cellStyle name="Input Cell 6 24" xfId="3058" xr:uid="{00000000-0005-0000-0000-00008B540000}"/>
    <cellStyle name="Input Cell 6 24 2" xfId="25859" xr:uid="{00000000-0005-0000-0000-00008C540000}"/>
    <cellStyle name="Input Cell 6 24 2 2" xfId="25860" xr:uid="{00000000-0005-0000-0000-00008D540000}"/>
    <cellStyle name="Input Cell 6 24 2 3" xfId="25861" xr:uid="{00000000-0005-0000-0000-00008E540000}"/>
    <cellStyle name="Input Cell 6 24 2 4" xfId="25862" xr:uid="{00000000-0005-0000-0000-00008F540000}"/>
    <cellStyle name="Input Cell 6 24 3" xfId="25863" xr:uid="{00000000-0005-0000-0000-000090540000}"/>
    <cellStyle name="Input Cell 6 24 4" xfId="25864" xr:uid="{00000000-0005-0000-0000-000091540000}"/>
    <cellStyle name="Input Cell 6 24 5" xfId="25865" xr:uid="{00000000-0005-0000-0000-000092540000}"/>
    <cellStyle name="Input Cell 6 25" xfId="3059" xr:uid="{00000000-0005-0000-0000-000093540000}"/>
    <cellStyle name="Input Cell 6 25 2" xfId="25866" xr:uid="{00000000-0005-0000-0000-000094540000}"/>
    <cellStyle name="Input Cell 6 25 2 2" xfId="25867" xr:uid="{00000000-0005-0000-0000-000095540000}"/>
    <cellStyle name="Input Cell 6 25 2 3" xfId="25868" xr:uid="{00000000-0005-0000-0000-000096540000}"/>
    <cellStyle name="Input Cell 6 25 2 4" xfId="25869" xr:uid="{00000000-0005-0000-0000-000097540000}"/>
    <cellStyle name="Input Cell 6 25 3" xfId="25870" xr:uid="{00000000-0005-0000-0000-000098540000}"/>
    <cellStyle name="Input Cell 6 25 4" xfId="25871" xr:uid="{00000000-0005-0000-0000-000099540000}"/>
    <cellStyle name="Input Cell 6 25 5" xfId="25872" xr:uid="{00000000-0005-0000-0000-00009A540000}"/>
    <cellStyle name="Input Cell 6 26" xfId="3060" xr:uid="{00000000-0005-0000-0000-00009B540000}"/>
    <cellStyle name="Input Cell 6 26 2" xfId="25873" xr:uid="{00000000-0005-0000-0000-00009C540000}"/>
    <cellStyle name="Input Cell 6 26 2 2" xfId="25874" xr:uid="{00000000-0005-0000-0000-00009D540000}"/>
    <cellStyle name="Input Cell 6 26 2 3" xfId="25875" xr:uid="{00000000-0005-0000-0000-00009E540000}"/>
    <cellStyle name="Input Cell 6 26 2 4" xfId="25876" xr:uid="{00000000-0005-0000-0000-00009F540000}"/>
    <cellStyle name="Input Cell 6 26 3" xfId="25877" xr:uid="{00000000-0005-0000-0000-0000A0540000}"/>
    <cellStyle name="Input Cell 6 26 4" xfId="25878" xr:uid="{00000000-0005-0000-0000-0000A1540000}"/>
    <cellStyle name="Input Cell 6 26 5" xfId="25879" xr:uid="{00000000-0005-0000-0000-0000A2540000}"/>
    <cellStyle name="Input Cell 6 27" xfId="3061" xr:uid="{00000000-0005-0000-0000-0000A3540000}"/>
    <cellStyle name="Input Cell 6 27 2" xfId="25880" xr:uid="{00000000-0005-0000-0000-0000A4540000}"/>
    <cellStyle name="Input Cell 6 27 2 2" xfId="25881" xr:uid="{00000000-0005-0000-0000-0000A5540000}"/>
    <cellStyle name="Input Cell 6 27 2 3" xfId="25882" xr:uid="{00000000-0005-0000-0000-0000A6540000}"/>
    <cellStyle name="Input Cell 6 27 2 4" xfId="25883" xr:uid="{00000000-0005-0000-0000-0000A7540000}"/>
    <cellStyle name="Input Cell 6 27 3" xfId="25884" xr:uid="{00000000-0005-0000-0000-0000A8540000}"/>
    <cellStyle name="Input Cell 6 27 4" xfId="25885" xr:uid="{00000000-0005-0000-0000-0000A9540000}"/>
    <cellStyle name="Input Cell 6 27 5" xfId="25886" xr:uid="{00000000-0005-0000-0000-0000AA540000}"/>
    <cellStyle name="Input Cell 6 28" xfId="3062" xr:uid="{00000000-0005-0000-0000-0000AB540000}"/>
    <cellStyle name="Input Cell 6 28 2" xfId="25887" xr:uid="{00000000-0005-0000-0000-0000AC540000}"/>
    <cellStyle name="Input Cell 6 28 2 2" xfId="25888" xr:uid="{00000000-0005-0000-0000-0000AD540000}"/>
    <cellStyle name="Input Cell 6 28 2 3" xfId="25889" xr:uid="{00000000-0005-0000-0000-0000AE540000}"/>
    <cellStyle name="Input Cell 6 28 2 4" xfId="25890" xr:uid="{00000000-0005-0000-0000-0000AF540000}"/>
    <cellStyle name="Input Cell 6 28 3" xfId="25891" xr:uid="{00000000-0005-0000-0000-0000B0540000}"/>
    <cellStyle name="Input Cell 6 28 4" xfId="25892" xr:uid="{00000000-0005-0000-0000-0000B1540000}"/>
    <cellStyle name="Input Cell 6 28 5" xfId="25893" xr:uid="{00000000-0005-0000-0000-0000B2540000}"/>
    <cellStyle name="Input Cell 6 29" xfId="3063" xr:uid="{00000000-0005-0000-0000-0000B3540000}"/>
    <cellStyle name="Input Cell 6 29 2" xfId="25894" xr:uid="{00000000-0005-0000-0000-0000B4540000}"/>
    <cellStyle name="Input Cell 6 29 2 2" xfId="25895" xr:uid="{00000000-0005-0000-0000-0000B5540000}"/>
    <cellStyle name="Input Cell 6 29 2 3" xfId="25896" xr:uid="{00000000-0005-0000-0000-0000B6540000}"/>
    <cellStyle name="Input Cell 6 29 2 4" xfId="25897" xr:uid="{00000000-0005-0000-0000-0000B7540000}"/>
    <cellStyle name="Input Cell 6 29 3" xfId="25898" xr:uid="{00000000-0005-0000-0000-0000B8540000}"/>
    <cellStyle name="Input Cell 6 29 4" xfId="25899" xr:uid="{00000000-0005-0000-0000-0000B9540000}"/>
    <cellStyle name="Input Cell 6 29 5" xfId="25900" xr:uid="{00000000-0005-0000-0000-0000BA540000}"/>
    <cellStyle name="Input Cell 6 3" xfId="3064" xr:uid="{00000000-0005-0000-0000-0000BB540000}"/>
    <cellStyle name="Input Cell 6 3 2" xfId="25901" xr:uid="{00000000-0005-0000-0000-0000BC540000}"/>
    <cellStyle name="Input Cell 6 3 2 2" xfId="25902" xr:uid="{00000000-0005-0000-0000-0000BD540000}"/>
    <cellStyle name="Input Cell 6 3 2 3" xfId="25903" xr:uid="{00000000-0005-0000-0000-0000BE540000}"/>
    <cellStyle name="Input Cell 6 3 2 4" xfId="25904" xr:uid="{00000000-0005-0000-0000-0000BF540000}"/>
    <cellStyle name="Input Cell 6 3 3" xfId="25905" xr:uid="{00000000-0005-0000-0000-0000C0540000}"/>
    <cellStyle name="Input Cell 6 3 4" xfId="25906" xr:uid="{00000000-0005-0000-0000-0000C1540000}"/>
    <cellStyle name="Input Cell 6 3 5" xfId="25907" xr:uid="{00000000-0005-0000-0000-0000C2540000}"/>
    <cellStyle name="Input Cell 6 30" xfId="3065" xr:uid="{00000000-0005-0000-0000-0000C3540000}"/>
    <cellStyle name="Input Cell 6 30 2" xfId="25908" xr:uid="{00000000-0005-0000-0000-0000C4540000}"/>
    <cellStyle name="Input Cell 6 30 2 2" xfId="25909" xr:uid="{00000000-0005-0000-0000-0000C5540000}"/>
    <cellStyle name="Input Cell 6 30 2 3" xfId="25910" xr:uid="{00000000-0005-0000-0000-0000C6540000}"/>
    <cellStyle name="Input Cell 6 30 2 4" xfId="25911" xr:uid="{00000000-0005-0000-0000-0000C7540000}"/>
    <cellStyle name="Input Cell 6 30 3" xfId="25912" xr:uid="{00000000-0005-0000-0000-0000C8540000}"/>
    <cellStyle name="Input Cell 6 30 4" xfId="25913" xr:uid="{00000000-0005-0000-0000-0000C9540000}"/>
    <cellStyle name="Input Cell 6 30 5" xfId="25914" xr:uid="{00000000-0005-0000-0000-0000CA540000}"/>
    <cellStyle name="Input Cell 6 31" xfId="3066" xr:uid="{00000000-0005-0000-0000-0000CB540000}"/>
    <cellStyle name="Input Cell 6 31 2" xfId="25915" xr:uid="{00000000-0005-0000-0000-0000CC540000}"/>
    <cellStyle name="Input Cell 6 31 2 2" xfId="25916" xr:uid="{00000000-0005-0000-0000-0000CD540000}"/>
    <cellStyle name="Input Cell 6 31 2 3" xfId="25917" xr:uid="{00000000-0005-0000-0000-0000CE540000}"/>
    <cellStyle name="Input Cell 6 31 2 4" xfId="25918" xr:uid="{00000000-0005-0000-0000-0000CF540000}"/>
    <cellStyle name="Input Cell 6 31 3" xfId="25919" xr:uid="{00000000-0005-0000-0000-0000D0540000}"/>
    <cellStyle name="Input Cell 6 31 4" xfId="25920" xr:uid="{00000000-0005-0000-0000-0000D1540000}"/>
    <cellStyle name="Input Cell 6 31 5" xfId="25921" xr:uid="{00000000-0005-0000-0000-0000D2540000}"/>
    <cellStyle name="Input Cell 6 32" xfId="3067" xr:uid="{00000000-0005-0000-0000-0000D3540000}"/>
    <cellStyle name="Input Cell 6 32 2" xfId="25922" xr:uid="{00000000-0005-0000-0000-0000D4540000}"/>
    <cellStyle name="Input Cell 6 32 2 2" xfId="25923" xr:uid="{00000000-0005-0000-0000-0000D5540000}"/>
    <cellStyle name="Input Cell 6 32 2 3" xfId="25924" xr:uid="{00000000-0005-0000-0000-0000D6540000}"/>
    <cellStyle name="Input Cell 6 32 2 4" xfId="25925" xr:uid="{00000000-0005-0000-0000-0000D7540000}"/>
    <cellStyle name="Input Cell 6 32 3" xfId="25926" xr:uid="{00000000-0005-0000-0000-0000D8540000}"/>
    <cellStyle name="Input Cell 6 32 4" xfId="25927" xr:uid="{00000000-0005-0000-0000-0000D9540000}"/>
    <cellStyle name="Input Cell 6 32 5" xfId="25928" xr:uid="{00000000-0005-0000-0000-0000DA540000}"/>
    <cellStyle name="Input Cell 6 33" xfId="3068" xr:uid="{00000000-0005-0000-0000-0000DB540000}"/>
    <cellStyle name="Input Cell 6 33 2" xfId="25929" xr:uid="{00000000-0005-0000-0000-0000DC540000}"/>
    <cellStyle name="Input Cell 6 33 2 2" xfId="25930" xr:uid="{00000000-0005-0000-0000-0000DD540000}"/>
    <cellStyle name="Input Cell 6 33 2 3" xfId="25931" xr:uid="{00000000-0005-0000-0000-0000DE540000}"/>
    <cellStyle name="Input Cell 6 33 2 4" xfId="25932" xr:uid="{00000000-0005-0000-0000-0000DF540000}"/>
    <cellStyle name="Input Cell 6 33 3" xfId="25933" xr:uid="{00000000-0005-0000-0000-0000E0540000}"/>
    <cellStyle name="Input Cell 6 33 4" xfId="25934" xr:uid="{00000000-0005-0000-0000-0000E1540000}"/>
    <cellStyle name="Input Cell 6 33 5" xfId="25935" xr:uid="{00000000-0005-0000-0000-0000E2540000}"/>
    <cellStyle name="Input Cell 6 34" xfId="3069" xr:uid="{00000000-0005-0000-0000-0000E3540000}"/>
    <cellStyle name="Input Cell 6 34 2" xfId="25936" xr:uid="{00000000-0005-0000-0000-0000E4540000}"/>
    <cellStyle name="Input Cell 6 34 2 2" xfId="25937" xr:uid="{00000000-0005-0000-0000-0000E5540000}"/>
    <cellStyle name="Input Cell 6 34 2 3" xfId="25938" xr:uid="{00000000-0005-0000-0000-0000E6540000}"/>
    <cellStyle name="Input Cell 6 34 2 4" xfId="25939" xr:uid="{00000000-0005-0000-0000-0000E7540000}"/>
    <cellStyle name="Input Cell 6 34 3" xfId="25940" xr:uid="{00000000-0005-0000-0000-0000E8540000}"/>
    <cellStyle name="Input Cell 6 34 4" xfId="25941" xr:uid="{00000000-0005-0000-0000-0000E9540000}"/>
    <cellStyle name="Input Cell 6 34 5" xfId="25942" xr:uid="{00000000-0005-0000-0000-0000EA540000}"/>
    <cellStyle name="Input Cell 6 35" xfId="3070" xr:uid="{00000000-0005-0000-0000-0000EB540000}"/>
    <cellStyle name="Input Cell 6 35 2" xfId="25943" xr:uid="{00000000-0005-0000-0000-0000EC540000}"/>
    <cellStyle name="Input Cell 6 35 2 2" xfId="25944" xr:uid="{00000000-0005-0000-0000-0000ED540000}"/>
    <cellStyle name="Input Cell 6 35 2 3" xfId="25945" xr:uid="{00000000-0005-0000-0000-0000EE540000}"/>
    <cellStyle name="Input Cell 6 35 2 4" xfId="25946" xr:uid="{00000000-0005-0000-0000-0000EF540000}"/>
    <cellStyle name="Input Cell 6 35 3" xfId="25947" xr:uid="{00000000-0005-0000-0000-0000F0540000}"/>
    <cellStyle name="Input Cell 6 35 4" xfId="25948" xr:uid="{00000000-0005-0000-0000-0000F1540000}"/>
    <cellStyle name="Input Cell 6 35 5" xfId="25949" xr:uid="{00000000-0005-0000-0000-0000F2540000}"/>
    <cellStyle name="Input Cell 6 36" xfId="3071" xr:uid="{00000000-0005-0000-0000-0000F3540000}"/>
    <cellStyle name="Input Cell 6 36 2" xfId="25950" xr:uid="{00000000-0005-0000-0000-0000F4540000}"/>
    <cellStyle name="Input Cell 6 36 2 2" xfId="25951" xr:uid="{00000000-0005-0000-0000-0000F5540000}"/>
    <cellStyle name="Input Cell 6 36 2 3" xfId="25952" xr:uid="{00000000-0005-0000-0000-0000F6540000}"/>
    <cellStyle name="Input Cell 6 36 2 4" xfId="25953" xr:uid="{00000000-0005-0000-0000-0000F7540000}"/>
    <cellStyle name="Input Cell 6 36 3" xfId="25954" xr:uid="{00000000-0005-0000-0000-0000F8540000}"/>
    <cellStyle name="Input Cell 6 36 4" xfId="25955" xr:uid="{00000000-0005-0000-0000-0000F9540000}"/>
    <cellStyle name="Input Cell 6 36 5" xfId="25956" xr:uid="{00000000-0005-0000-0000-0000FA540000}"/>
    <cellStyle name="Input Cell 6 37" xfId="3072" xr:uid="{00000000-0005-0000-0000-0000FB540000}"/>
    <cellStyle name="Input Cell 6 37 2" xfId="25957" xr:uid="{00000000-0005-0000-0000-0000FC540000}"/>
    <cellStyle name="Input Cell 6 37 2 2" xfId="25958" xr:uid="{00000000-0005-0000-0000-0000FD540000}"/>
    <cellStyle name="Input Cell 6 37 2 3" xfId="25959" xr:uid="{00000000-0005-0000-0000-0000FE540000}"/>
    <cellStyle name="Input Cell 6 37 2 4" xfId="25960" xr:uid="{00000000-0005-0000-0000-0000FF540000}"/>
    <cellStyle name="Input Cell 6 37 3" xfId="25961" xr:uid="{00000000-0005-0000-0000-000000550000}"/>
    <cellStyle name="Input Cell 6 37 4" xfId="25962" xr:uid="{00000000-0005-0000-0000-000001550000}"/>
    <cellStyle name="Input Cell 6 37 5" xfId="25963" xr:uid="{00000000-0005-0000-0000-000002550000}"/>
    <cellStyle name="Input Cell 6 38" xfId="3073" xr:uid="{00000000-0005-0000-0000-000003550000}"/>
    <cellStyle name="Input Cell 6 38 2" xfId="25964" xr:uid="{00000000-0005-0000-0000-000004550000}"/>
    <cellStyle name="Input Cell 6 38 2 2" xfId="25965" xr:uid="{00000000-0005-0000-0000-000005550000}"/>
    <cellStyle name="Input Cell 6 38 2 3" xfId="25966" xr:uid="{00000000-0005-0000-0000-000006550000}"/>
    <cellStyle name="Input Cell 6 38 2 4" xfId="25967" xr:uid="{00000000-0005-0000-0000-000007550000}"/>
    <cellStyle name="Input Cell 6 38 3" xfId="25968" xr:uid="{00000000-0005-0000-0000-000008550000}"/>
    <cellStyle name="Input Cell 6 38 4" xfId="25969" xr:uid="{00000000-0005-0000-0000-000009550000}"/>
    <cellStyle name="Input Cell 6 38 5" xfId="25970" xr:uid="{00000000-0005-0000-0000-00000A550000}"/>
    <cellStyle name="Input Cell 6 39" xfId="3074" xr:uid="{00000000-0005-0000-0000-00000B550000}"/>
    <cellStyle name="Input Cell 6 39 2" xfId="25971" xr:uid="{00000000-0005-0000-0000-00000C550000}"/>
    <cellStyle name="Input Cell 6 39 2 2" xfId="25972" xr:uid="{00000000-0005-0000-0000-00000D550000}"/>
    <cellStyle name="Input Cell 6 39 2 3" xfId="25973" xr:uid="{00000000-0005-0000-0000-00000E550000}"/>
    <cellStyle name="Input Cell 6 39 2 4" xfId="25974" xr:uid="{00000000-0005-0000-0000-00000F550000}"/>
    <cellStyle name="Input Cell 6 39 3" xfId="25975" xr:uid="{00000000-0005-0000-0000-000010550000}"/>
    <cellStyle name="Input Cell 6 39 4" xfId="25976" xr:uid="{00000000-0005-0000-0000-000011550000}"/>
    <cellStyle name="Input Cell 6 39 5" xfId="25977" xr:uid="{00000000-0005-0000-0000-000012550000}"/>
    <cellStyle name="Input Cell 6 4" xfId="3075" xr:uid="{00000000-0005-0000-0000-000013550000}"/>
    <cellStyle name="Input Cell 6 4 2" xfId="25978" xr:uid="{00000000-0005-0000-0000-000014550000}"/>
    <cellStyle name="Input Cell 6 4 2 2" xfId="25979" xr:uid="{00000000-0005-0000-0000-000015550000}"/>
    <cellStyle name="Input Cell 6 4 2 3" xfId="25980" xr:uid="{00000000-0005-0000-0000-000016550000}"/>
    <cellStyle name="Input Cell 6 4 2 4" xfId="25981" xr:uid="{00000000-0005-0000-0000-000017550000}"/>
    <cellStyle name="Input Cell 6 4 3" xfId="25982" xr:uid="{00000000-0005-0000-0000-000018550000}"/>
    <cellStyle name="Input Cell 6 4 4" xfId="25983" xr:uid="{00000000-0005-0000-0000-000019550000}"/>
    <cellStyle name="Input Cell 6 4 5" xfId="25984" xr:uid="{00000000-0005-0000-0000-00001A550000}"/>
    <cellStyle name="Input Cell 6 40" xfId="3076" xr:uid="{00000000-0005-0000-0000-00001B550000}"/>
    <cellStyle name="Input Cell 6 40 2" xfId="25985" xr:uid="{00000000-0005-0000-0000-00001C550000}"/>
    <cellStyle name="Input Cell 6 40 2 2" xfId="25986" xr:uid="{00000000-0005-0000-0000-00001D550000}"/>
    <cellStyle name="Input Cell 6 40 2 3" xfId="25987" xr:uid="{00000000-0005-0000-0000-00001E550000}"/>
    <cellStyle name="Input Cell 6 40 2 4" xfId="25988" xr:uid="{00000000-0005-0000-0000-00001F550000}"/>
    <cellStyle name="Input Cell 6 40 3" xfId="25989" xr:uid="{00000000-0005-0000-0000-000020550000}"/>
    <cellStyle name="Input Cell 6 40 4" xfId="25990" xr:uid="{00000000-0005-0000-0000-000021550000}"/>
    <cellStyle name="Input Cell 6 40 5" xfId="25991" xr:uid="{00000000-0005-0000-0000-000022550000}"/>
    <cellStyle name="Input Cell 6 41" xfId="3077" xr:uid="{00000000-0005-0000-0000-000023550000}"/>
    <cellStyle name="Input Cell 6 41 2" xfId="25992" xr:uid="{00000000-0005-0000-0000-000024550000}"/>
    <cellStyle name="Input Cell 6 41 2 2" xfId="25993" xr:uid="{00000000-0005-0000-0000-000025550000}"/>
    <cellStyle name="Input Cell 6 41 2 3" xfId="25994" xr:uid="{00000000-0005-0000-0000-000026550000}"/>
    <cellStyle name="Input Cell 6 41 2 4" xfId="25995" xr:uid="{00000000-0005-0000-0000-000027550000}"/>
    <cellStyle name="Input Cell 6 41 3" xfId="25996" xr:uid="{00000000-0005-0000-0000-000028550000}"/>
    <cellStyle name="Input Cell 6 41 4" xfId="25997" xr:uid="{00000000-0005-0000-0000-000029550000}"/>
    <cellStyle name="Input Cell 6 41 5" xfId="25998" xr:uid="{00000000-0005-0000-0000-00002A550000}"/>
    <cellStyle name="Input Cell 6 42" xfId="3078" xr:uid="{00000000-0005-0000-0000-00002B550000}"/>
    <cellStyle name="Input Cell 6 42 2" xfId="25999" xr:uid="{00000000-0005-0000-0000-00002C550000}"/>
    <cellStyle name="Input Cell 6 42 2 2" xfId="26000" xr:uid="{00000000-0005-0000-0000-00002D550000}"/>
    <cellStyle name="Input Cell 6 42 2 3" xfId="26001" xr:uid="{00000000-0005-0000-0000-00002E550000}"/>
    <cellStyle name="Input Cell 6 42 2 4" xfId="26002" xr:uid="{00000000-0005-0000-0000-00002F550000}"/>
    <cellStyle name="Input Cell 6 42 3" xfId="26003" xr:uid="{00000000-0005-0000-0000-000030550000}"/>
    <cellStyle name="Input Cell 6 42 4" xfId="26004" xr:uid="{00000000-0005-0000-0000-000031550000}"/>
    <cellStyle name="Input Cell 6 42 5" xfId="26005" xr:uid="{00000000-0005-0000-0000-000032550000}"/>
    <cellStyle name="Input Cell 6 43" xfId="3079" xr:uid="{00000000-0005-0000-0000-000033550000}"/>
    <cellStyle name="Input Cell 6 43 2" xfId="26006" xr:uid="{00000000-0005-0000-0000-000034550000}"/>
    <cellStyle name="Input Cell 6 43 2 2" xfId="26007" xr:uid="{00000000-0005-0000-0000-000035550000}"/>
    <cellStyle name="Input Cell 6 43 2 3" xfId="26008" xr:uid="{00000000-0005-0000-0000-000036550000}"/>
    <cellStyle name="Input Cell 6 43 2 4" xfId="26009" xr:uid="{00000000-0005-0000-0000-000037550000}"/>
    <cellStyle name="Input Cell 6 43 3" xfId="26010" xr:uid="{00000000-0005-0000-0000-000038550000}"/>
    <cellStyle name="Input Cell 6 43 4" xfId="26011" xr:uid="{00000000-0005-0000-0000-000039550000}"/>
    <cellStyle name="Input Cell 6 43 5" xfId="26012" xr:uid="{00000000-0005-0000-0000-00003A550000}"/>
    <cellStyle name="Input Cell 6 44" xfId="3080" xr:uid="{00000000-0005-0000-0000-00003B550000}"/>
    <cellStyle name="Input Cell 6 44 2" xfId="26013" xr:uid="{00000000-0005-0000-0000-00003C550000}"/>
    <cellStyle name="Input Cell 6 44 2 2" xfId="26014" xr:uid="{00000000-0005-0000-0000-00003D550000}"/>
    <cellStyle name="Input Cell 6 44 2 3" xfId="26015" xr:uid="{00000000-0005-0000-0000-00003E550000}"/>
    <cellStyle name="Input Cell 6 44 2 4" xfId="26016" xr:uid="{00000000-0005-0000-0000-00003F550000}"/>
    <cellStyle name="Input Cell 6 44 3" xfId="26017" xr:uid="{00000000-0005-0000-0000-000040550000}"/>
    <cellStyle name="Input Cell 6 44 4" xfId="26018" xr:uid="{00000000-0005-0000-0000-000041550000}"/>
    <cellStyle name="Input Cell 6 44 5" xfId="26019" xr:uid="{00000000-0005-0000-0000-000042550000}"/>
    <cellStyle name="Input Cell 6 45" xfId="3081" xr:uid="{00000000-0005-0000-0000-000043550000}"/>
    <cellStyle name="Input Cell 6 45 2" xfId="26020" xr:uid="{00000000-0005-0000-0000-000044550000}"/>
    <cellStyle name="Input Cell 6 45 2 2" xfId="26021" xr:uid="{00000000-0005-0000-0000-000045550000}"/>
    <cellStyle name="Input Cell 6 45 2 3" xfId="26022" xr:uid="{00000000-0005-0000-0000-000046550000}"/>
    <cellStyle name="Input Cell 6 45 2 4" xfId="26023" xr:uid="{00000000-0005-0000-0000-000047550000}"/>
    <cellStyle name="Input Cell 6 45 3" xfId="26024" xr:uid="{00000000-0005-0000-0000-000048550000}"/>
    <cellStyle name="Input Cell 6 45 4" xfId="26025" xr:uid="{00000000-0005-0000-0000-000049550000}"/>
    <cellStyle name="Input Cell 6 45 5" xfId="26026" xr:uid="{00000000-0005-0000-0000-00004A550000}"/>
    <cellStyle name="Input Cell 6 46" xfId="26027" xr:uid="{00000000-0005-0000-0000-00004B550000}"/>
    <cellStyle name="Input Cell 6 46 2" xfId="26028" xr:uid="{00000000-0005-0000-0000-00004C550000}"/>
    <cellStyle name="Input Cell 6 46 3" xfId="26029" xr:uid="{00000000-0005-0000-0000-00004D550000}"/>
    <cellStyle name="Input Cell 6 46 4" xfId="26030" xr:uid="{00000000-0005-0000-0000-00004E550000}"/>
    <cellStyle name="Input Cell 6 47" xfId="26031" xr:uid="{00000000-0005-0000-0000-00004F550000}"/>
    <cellStyle name="Input Cell 6 48" xfId="26032" xr:uid="{00000000-0005-0000-0000-000050550000}"/>
    <cellStyle name="Input Cell 6 49" xfId="26033" xr:uid="{00000000-0005-0000-0000-000051550000}"/>
    <cellStyle name="Input Cell 6 5" xfId="3082" xr:uid="{00000000-0005-0000-0000-000052550000}"/>
    <cellStyle name="Input Cell 6 5 2" xfId="26034" xr:uid="{00000000-0005-0000-0000-000053550000}"/>
    <cellStyle name="Input Cell 6 5 2 2" xfId="26035" xr:uid="{00000000-0005-0000-0000-000054550000}"/>
    <cellStyle name="Input Cell 6 5 2 3" xfId="26036" xr:uid="{00000000-0005-0000-0000-000055550000}"/>
    <cellStyle name="Input Cell 6 5 2 4" xfId="26037" xr:uid="{00000000-0005-0000-0000-000056550000}"/>
    <cellStyle name="Input Cell 6 5 3" xfId="26038" xr:uid="{00000000-0005-0000-0000-000057550000}"/>
    <cellStyle name="Input Cell 6 5 4" xfId="26039" xr:uid="{00000000-0005-0000-0000-000058550000}"/>
    <cellStyle name="Input Cell 6 5 5" xfId="26040" xr:uid="{00000000-0005-0000-0000-000059550000}"/>
    <cellStyle name="Input Cell 6 6" xfId="3083" xr:uid="{00000000-0005-0000-0000-00005A550000}"/>
    <cellStyle name="Input Cell 6 6 2" xfId="26041" xr:uid="{00000000-0005-0000-0000-00005B550000}"/>
    <cellStyle name="Input Cell 6 6 2 2" xfId="26042" xr:uid="{00000000-0005-0000-0000-00005C550000}"/>
    <cellStyle name="Input Cell 6 6 2 3" xfId="26043" xr:uid="{00000000-0005-0000-0000-00005D550000}"/>
    <cellStyle name="Input Cell 6 6 2 4" xfId="26044" xr:uid="{00000000-0005-0000-0000-00005E550000}"/>
    <cellStyle name="Input Cell 6 6 3" xfId="26045" xr:uid="{00000000-0005-0000-0000-00005F550000}"/>
    <cellStyle name="Input Cell 6 6 4" xfId="26046" xr:uid="{00000000-0005-0000-0000-000060550000}"/>
    <cellStyle name="Input Cell 6 6 5" xfId="26047" xr:uid="{00000000-0005-0000-0000-000061550000}"/>
    <cellStyle name="Input Cell 6 7" xfId="3084" xr:uid="{00000000-0005-0000-0000-000062550000}"/>
    <cellStyle name="Input Cell 6 7 2" xfId="26048" xr:uid="{00000000-0005-0000-0000-000063550000}"/>
    <cellStyle name="Input Cell 6 7 2 2" xfId="26049" xr:uid="{00000000-0005-0000-0000-000064550000}"/>
    <cellStyle name="Input Cell 6 7 2 3" xfId="26050" xr:uid="{00000000-0005-0000-0000-000065550000}"/>
    <cellStyle name="Input Cell 6 7 2 4" xfId="26051" xr:uid="{00000000-0005-0000-0000-000066550000}"/>
    <cellStyle name="Input Cell 6 7 3" xfId="26052" xr:uid="{00000000-0005-0000-0000-000067550000}"/>
    <cellStyle name="Input Cell 6 7 4" xfId="26053" xr:uid="{00000000-0005-0000-0000-000068550000}"/>
    <cellStyle name="Input Cell 6 7 5" xfId="26054" xr:uid="{00000000-0005-0000-0000-000069550000}"/>
    <cellStyle name="Input Cell 6 8" xfId="3085" xr:uid="{00000000-0005-0000-0000-00006A550000}"/>
    <cellStyle name="Input Cell 6 8 2" xfId="26055" xr:uid="{00000000-0005-0000-0000-00006B550000}"/>
    <cellStyle name="Input Cell 6 8 2 2" xfId="26056" xr:uid="{00000000-0005-0000-0000-00006C550000}"/>
    <cellStyle name="Input Cell 6 8 2 3" xfId="26057" xr:uid="{00000000-0005-0000-0000-00006D550000}"/>
    <cellStyle name="Input Cell 6 8 2 4" xfId="26058" xr:uid="{00000000-0005-0000-0000-00006E550000}"/>
    <cellStyle name="Input Cell 6 8 3" xfId="26059" xr:uid="{00000000-0005-0000-0000-00006F550000}"/>
    <cellStyle name="Input Cell 6 8 4" xfId="26060" xr:uid="{00000000-0005-0000-0000-000070550000}"/>
    <cellStyle name="Input Cell 6 8 5" xfId="26061" xr:uid="{00000000-0005-0000-0000-000071550000}"/>
    <cellStyle name="Input Cell 6 9" xfId="3086" xr:uid="{00000000-0005-0000-0000-000072550000}"/>
    <cellStyle name="Input Cell 6 9 2" xfId="26062" xr:uid="{00000000-0005-0000-0000-000073550000}"/>
    <cellStyle name="Input Cell 6 9 2 2" xfId="26063" xr:uid="{00000000-0005-0000-0000-000074550000}"/>
    <cellStyle name="Input Cell 6 9 2 3" xfId="26064" xr:uid="{00000000-0005-0000-0000-000075550000}"/>
    <cellStyle name="Input Cell 6 9 2 4" xfId="26065" xr:uid="{00000000-0005-0000-0000-000076550000}"/>
    <cellStyle name="Input Cell 6 9 3" xfId="26066" xr:uid="{00000000-0005-0000-0000-000077550000}"/>
    <cellStyle name="Input Cell 6 9 4" xfId="26067" xr:uid="{00000000-0005-0000-0000-000078550000}"/>
    <cellStyle name="Input Cell 6 9 5" xfId="26068" xr:uid="{00000000-0005-0000-0000-000079550000}"/>
    <cellStyle name="Input Cell 7" xfId="3087" xr:uid="{00000000-0005-0000-0000-00007A550000}"/>
    <cellStyle name="Input Cell 7 10" xfId="3088" xr:uid="{00000000-0005-0000-0000-00007B550000}"/>
    <cellStyle name="Input Cell 7 10 2" xfId="26069" xr:uid="{00000000-0005-0000-0000-00007C550000}"/>
    <cellStyle name="Input Cell 7 10 2 2" xfId="26070" xr:uid="{00000000-0005-0000-0000-00007D550000}"/>
    <cellStyle name="Input Cell 7 10 2 3" xfId="26071" xr:uid="{00000000-0005-0000-0000-00007E550000}"/>
    <cellStyle name="Input Cell 7 10 2 4" xfId="26072" xr:uid="{00000000-0005-0000-0000-00007F550000}"/>
    <cellStyle name="Input Cell 7 10 3" xfId="26073" xr:uid="{00000000-0005-0000-0000-000080550000}"/>
    <cellStyle name="Input Cell 7 10 4" xfId="26074" xr:uid="{00000000-0005-0000-0000-000081550000}"/>
    <cellStyle name="Input Cell 7 10 5" xfId="26075" xr:uid="{00000000-0005-0000-0000-000082550000}"/>
    <cellStyle name="Input Cell 7 11" xfId="3089" xr:uid="{00000000-0005-0000-0000-000083550000}"/>
    <cellStyle name="Input Cell 7 11 2" xfId="26076" xr:uid="{00000000-0005-0000-0000-000084550000}"/>
    <cellStyle name="Input Cell 7 11 2 2" xfId="26077" xr:uid="{00000000-0005-0000-0000-000085550000}"/>
    <cellStyle name="Input Cell 7 11 2 3" xfId="26078" xr:uid="{00000000-0005-0000-0000-000086550000}"/>
    <cellStyle name="Input Cell 7 11 2 4" xfId="26079" xr:uid="{00000000-0005-0000-0000-000087550000}"/>
    <cellStyle name="Input Cell 7 11 3" xfId="26080" xr:uid="{00000000-0005-0000-0000-000088550000}"/>
    <cellStyle name="Input Cell 7 11 4" xfId="26081" xr:uid="{00000000-0005-0000-0000-000089550000}"/>
    <cellStyle name="Input Cell 7 11 5" xfId="26082" xr:uid="{00000000-0005-0000-0000-00008A550000}"/>
    <cellStyle name="Input Cell 7 12" xfId="3090" xr:uid="{00000000-0005-0000-0000-00008B550000}"/>
    <cellStyle name="Input Cell 7 12 2" xfId="26083" xr:uid="{00000000-0005-0000-0000-00008C550000}"/>
    <cellStyle name="Input Cell 7 12 2 2" xfId="26084" xr:uid="{00000000-0005-0000-0000-00008D550000}"/>
    <cellStyle name="Input Cell 7 12 2 3" xfId="26085" xr:uid="{00000000-0005-0000-0000-00008E550000}"/>
    <cellStyle name="Input Cell 7 12 2 4" xfId="26086" xr:uid="{00000000-0005-0000-0000-00008F550000}"/>
    <cellStyle name="Input Cell 7 12 3" xfId="26087" xr:uid="{00000000-0005-0000-0000-000090550000}"/>
    <cellStyle name="Input Cell 7 12 4" xfId="26088" xr:uid="{00000000-0005-0000-0000-000091550000}"/>
    <cellStyle name="Input Cell 7 12 5" xfId="26089" xr:uid="{00000000-0005-0000-0000-000092550000}"/>
    <cellStyle name="Input Cell 7 13" xfId="3091" xr:uid="{00000000-0005-0000-0000-000093550000}"/>
    <cellStyle name="Input Cell 7 13 2" xfId="26090" xr:uid="{00000000-0005-0000-0000-000094550000}"/>
    <cellStyle name="Input Cell 7 13 2 2" xfId="26091" xr:uid="{00000000-0005-0000-0000-000095550000}"/>
    <cellStyle name="Input Cell 7 13 2 3" xfId="26092" xr:uid="{00000000-0005-0000-0000-000096550000}"/>
    <cellStyle name="Input Cell 7 13 2 4" xfId="26093" xr:uid="{00000000-0005-0000-0000-000097550000}"/>
    <cellStyle name="Input Cell 7 13 3" xfId="26094" xr:uid="{00000000-0005-0000-0000-000098550000}"/>
    <cellStyle name="Input Cell 7 13 4" xfId="26095" xr:uid="{00000000-0005-0000-0000-000099550000}"/>
    <cellStyle name="Input Cell 7 13 5" xfId="26096" xr:uid="{00000000-0005-0000-0000-00009A550000}"/>
    <cellStyle name="Input Cell 7 14" xfId="3092" xr:uid="{00000000-0005-0000-0000-00009B550000}"/>
    <cellStyle name="Input Cell 7 14 2" xfId="26097" xr:uid="{00000000-0005-0000-0000-00009C550000}"/>
    <cellStyle name="Input Cell 7 14 2 2" xfId="26098" xr:uid="{00000000-0005-0000-0000-00009D550000}"/>
    <cellStyle name="Input Cell 7 14 2 3" xfId="26099" xr:uid="{00000000-0005-0000-0000-00009E550000}"/>
    <cellStyle name="Input Cell 7 14 2 4" xfId="26100" xr:uid="{00000000-0005-0000-0000-00009F550000}"/>
    <cellStyle name="Input Cell 7 14 3" xfId="26101" xr:uid="{00000000-0005-0000-0000-0000A0550000}"/>
    <cellStyle name="Input Cell 7 14 4" xfId="26102" xr:uid="{00000000-0005-0000-0000-0000A1550000}"/>
    <cellStyle name="Input Cell 7 14 5" xfId="26103" xr:uid="{00000000-0005-0000-0000-0000A2550000}"/>
    <cellStyle name="Input Cell 7 15" xfId="3093" xr:uid="{00000000-0005-0000-0000-0000A3550000}"/>
    <cellStyle name="Input Cell 7 15 2" xfId="26104" xr:uid="{00000000-0005-0000-0000-0000A4550000}"/>
    <cellStyle name="Input Cell 7 15 2 2" xfId="26105" xr:uid="{00000000-0005-0000-0000-0000A5550000}"/>
    <cellStyle name="Input Cell 7 15 2 3" xfId="26106" xr:uid="{00000000-0005-0000-0000-0000A6550000}"/>
    <cellStyle name="Input Cell 7 15 2 4" xfId="26107" xr:uid="{00000000-0005-0000-0000-0000A7550000}"/>
    <cellStyle name="Input Cell 7 15 3" xfId="26108" xr:uid="{00000000-0005-0000-0000-0000A8550000}"/>
    <cellStyle name="Input Cell 7 15 4" xfId="26109" xr:uid="{00000000-0005-0000-0000-0000A9550000}"/>
    <cellStyle name="Input Cell 7 15 5" xfId="26110" xr:uid="{00000000-0005-0000-0000-0000AA550000}"/>
    <cellStyle name="Input Cell 7 16" xfId="3094" xr:uid="{00000000-0005-0000-0000-0000AB550000}"/>
    <cellStyle name="Input Cell 7 16 2" xfId="26111" xr:uid="{00000000-0005-0000-0000-0000AC550000}"/>
    <cellStyle name="Input Cell 7 16 2 2" xfId="26112" xr:uid="{00000000-0005-0000-0000-0000AD550000}"/>
    <cellStyle name="Input Cell 7 16 2 3" xfId="26113" xr:uid="{00000000-0005-0000-0000-0000AE550000}"/>
    <cellStyle name="Input Cell 7 16 2 4" xfId="26114" xr:uid="{00000000-0005-0000-0000-0000AF550000}"/>
    <cellStyle name="Input Cell 7 16 3" xfId="26115" xr:uid="{00000000-0005-0000-0000-0000B0550000}"/>
    <cellStyle name="Input Cell 7 16 4" xfId="26116" xr:uid="{00000000-0005-0000-0000-0000B1550000}"/>
    <cellStyle name="Input Cell 7 16 5" xfId="26117" xr:uid="{00000000-0005-0000-0000-0000B2550000}"/>
    <cellStyle name="Input Cell 7 17" xfId="3095" xr:uid="{00000000-0005-0000-0000-0000B3550000}"/>
    <cellStyle name="Input Cell 7 17 2" xfId="26118" xr:uid="{00000000-0005-0000-0000-0000B4550000}"/>
    <cellStyle name="Input Cell 7 17 2 2" xfId="26119" xr:uid="{00000000-0005-0000-0000-0000B5550000}"/>
    <cellStyle name="Input Cell 7 17 2 3" xfId="26120" xr:uid="{00000000-0005-0000-0000-0000B6550000}"/>
    <cellStyle name="Input Cell 7 17 2 4" xfId="26121" xr:uid="{00000000-0005-0000-0000-0000B7550000}"/>
    <cellStyle name="Input Cell 7 17 3" xfId="26122" xr:uid="{00000000-0005-0000-0000-0000B8550000}"/>
    <cellStyle name="Input Cell 7 17 4" xfId="26123" xr:uid="{00000000-0005-0000-0000-0000B9550000}"/>
    <cellStyle name="Input Cell 7 17 5" xfId="26124" xr:uid="{00000000-0005-0000-0000-0000BA550000}"/>
    <cellStyle name="Input Cell 7 18" xfId="3096" xr:uid="{00000000-0005-0000-0000-0000BB550000}"/>
    <cellStyle name="Input Cell 7 18 2" xfId="26125" xr:uid="{00000000-0005-0000-0000-0000BC550000}"/>
    <cellStyle name="Input Cell 7 18 2 2" xfId="26126" xr:uid="{00000000-0005-0000-0000-0000BD550000}"/>
    <cellStyle name="Input Cell 7 18 2 3" xfId="26127" xr:uid="{00000000-0005-0000-0000-0000BE550000}"/>
    <cellStyle name="Input Cell 7 18 2 4" xfId="26128" xr:uid="{00000000-0005-0000-0000-0000BF550000}"/>
    <cellStyle name="Input Cell 7 18 3" xfId="26129" xr:uid="{00000000-0005-0000-0000-0000C0550000}"/>
    <cellStyle name="Input Cell 7 18 4" xfId="26130" xr:uid="{00000000-0005-0000-0000-0000C1550000}"/>
    <cellStyle name="Input Cell 7 18 5" xfId="26131" xr:uid="{00000000-0005-0000-0000-0000C2550000}"/>
    <cellStyle name="Input Cell 7 19" xfId="3097" xr:uid="{00000000-0005-0000-0000-0000C3550000}"/>
    <cellStyle name="Input Cell 7 19 2" xfId="26132" xr:uid="{00000000-0005-0000-0000-0000C4550000}"/>
    <cellStyle name="Input Cell 7 19 2 2" xfId="26133" xr:uid="{00000000-0005-0000-0000-0000C5550000}"/>
    <cellStyle name="Input Cell 7 19 2 3" xfId="26134" xr:uid="{00000000-0005-0000-0000-0000C6550000}"/>
    <cellStyle name="Input Cell 7 19 2 4" xfId="26135" xr:uid="{00000000-0005-0000-0000-0000C7550000}"/>
    <cellStyle name="Input Cell 7 19 3" xfId="26136" xr:uid="{00000000-0005-0000-0000-0000C8550000}"/>
    <cellStyle name="Input Cell 7 19 4" xfId="26137" xr:uid="{00000000-0005-0000-0000-0000C9550000}"/>
    <cellStyle name="Input Cell 7 19 5" xfId="26138" xr:uid="{00000000-0005-0000-0000-0000CA550000}"/>
    <cellStyle name="Input Cell 7 2" xfId="3098" xr:uid="{00000000-0005-0000-0000-0000CB550000}"/>
    <cellStyle name="Input Cell 7 2 10" xfId="3099" xr:uid="{00000000-0005-0000-0000-0000CC550000}"/>
    <cellStyle name="Input Cell 7 2 10 2" xfId="26139" xr:uid="{00000000-0005-0000-0000-0000CD550000}"/>
    <cellStyle name="Input Cell 7 2 10 2 2" xfId="26140" xr:uid="{00000000-0005-0000-0000-0000CE550000}"/>
    <cellStyle name="Input Cell 7 2 10 2 3" xfId="26141" xr:uid="{00000000-0005-0000-0000-0000CF550000}"/>
    <cellStyle name="Input Cell 7 2 10 2 4" xfId="26142" xr:uid="{00000000-0005-0000-0000-0000D0550000}"/>
    <cellStyle name="Input Cell 7 2 10 3" xfId="26143" xr:uid="{00000000-0005-0000-0000-0000D1550000}"/>
    <cellStyle name="Input Cell 7 2 10 4" xfId="26144" xr:uid="{00000000-0005-0000-0000-0000D2550000}"/>
    <cellStyle name="Input Cell 7 2 10 5" xfId="26145" xr:uid="{00000000-0005-0000-0000-0000D3550000}"/>
    <cellStyle name="Input Cell 7 2 11" xfId="3100" xr:uid="{00000000-0005-0000-0000-0000D4550000}"/>
    <cellStyle name="Input Cell 7 2 11 2" xfId="26146" xr:uid="{00000000-0005-0000-0000-0000D5550000}"/>
    <cellStyle name="Input Cell 7 2 11 2 2" xfId="26147" xr:uid="{00000000-0005-0000-0000-0000D6550000}"/>
    <cellStyle name="Input Cell 7 2 11 2 3" xfId="26148" xr:uid="{00000000-0005-0000-0000-0000D7550000}"/>
    <cellStyle name="Input Cell 7 2 11 2 4" xfId="26149" xr:uid="{00000000-0005-0000-0000-0000D8550000}"/>
    <cellStyle name="Input Cell 7 2 11 3" xfId="26150" xr:uid="{00000000-0005-0000-0000-0000D9550000}"/>
    <cellStyle name="Input Cell 7 2 11 4" xfId="26151" xr:uid="{00000000-0005-0000-0000-0000DA550000}"/>
    <cellStyle name="Input Cell 7 2 11 5" xfId="26152" xr:uid="{00000000-0005-0000-0000-0000DB550000}"/>
    <cellStyle name="Input Cell 7 2 12" xfId="3101" xr:uid="{00000000-0005-0000-0000-0000DC550000}"/>
    <cellStyle name="Input Cell 7 2 12 2" xfId="26153" xr:uid="{00000000-0005-0000-0000-0000DD550000}"/>
    <cellStyle name="Input Cell 7 2 12 2 2" xfId="26154" xr:uid="{00000000-0005-0000-0000-0000DE550000}"/>
    <cellStyle name="Input Cell 7 2 12 2 3" xfId="26155" xr:uid="{00000000-0005-0000-0000-0000DF550000}"/>
    <cellStyle name="Input Cell 7 2 12 2 4" xfId="26156" xr:uid="{00000000-0005-0000-0000-0000E0550000}"/>
    <cellStyle name="Input Cell 7 2 12 3" xfId="26157" xr:uid="{00000000-0005-0000-0000-0000E1550000}"/>
    <cellStyle name="Input Cell 7 2 12 4" xfId="26158" xr:uid="{00000000-0005-0000-0000-0000E2550000}"/>
    <cellStyle name="Input Cell 7 2 12 5" xfId="26159" xr:uid="{00000000-0005-0000-0000-0000E3550000}"/>
    <cellStyle name="Input Cell 7 2 13" xfId="3102" xr:uid="{00000000-0005-0000-0000-0000E4550000}"/>
    <cellStyle name="Input Cell 7 2 13 2" xfId="26160" xr:uid="{00000000-0005-0000-0000-0000E5550000}"/>
    <cellStyle name="Input Cell 7 2 13 2 2" xfId="26161" xr:uid="{00000000-0005-0000-0000-0000E6550000}"/>
    <cellStyle name="Input Cell 7 2 13 2 3" xfId="26162" xr:uid="{00000000-0005-0000-0000-0000E7550000}"/>
    <cellStyle name="Input Cell 7 2 13 2 4" xfId="26163" xr:uid="{00000000-0005-0000-0000-0000E8550000}"/>
    <cellStyle name="Input Cell 7 2 13 3" xfId="26164" xr:uid="{00000000-0005-0000-0000-0000E9550000}"/>
    <cellStyle name="Input Cell 7 2 13 4" xfId="26165" xr:uid="{00000000-0005-0000-0000-0000EA550000}"/>
    <cellStyle name="Input Cell 7 2 13 5" xfId="26166" xr:uid="{00000000-0005-0000-0000-0000EB550000}"/>
    <cellStyle name="Input Cell 7 2 14" xfId="3103" xr:uid="{00000000-0005-0000-0000-0000EC550000}"/>
    <cellStyle name="Input Cell 7 2 14 2" xfId="26167" xr:uid="{00000000-0005-0000-0000-0000ED550000}"/>
    <cellStyle name="Input Cell 7 2 14 2 2" xfId="26168" xr:uid="{00000000-0005-0000-0000-0000EE550000}"/>
    <cellStyle name="Input Cell 7 2 14 2 3" xfId="26169" xr:uid="{00000000-0005-0000-0000-0000EF550000}"/>
    <cellStyle name="Input Cell 7 2 14 2 4" xfId="26170" xr:uid="{00000000-0005-0000-0000-0000F0550000}"/>
    <cellStyle name="Input Cell 7 2 14 3" xfId="26171" xr:uid="{00000000-0005-0000-0000-0000F1550000}"/>
    <cellStyle name="Input Cell 7 2 14 4" xfId="26172" xr:uid="{00000000-0005-0000-0000-0000F2550000}"/>
    <cellStyle name="Input Cell 7 2 14 5" xfId="26173" xr:uid="{00000000-0005-0000-0000-0000F3550000}"/>
    <cellStyle name="Input Cell 7 2 15" xfId="3104" xr:uid="{00000000-0005-0000-0000-0000F4550000}"/>
    <cellStyle name="Input Cell 7 2 15 2" xfId="26174" xr:uid="{00000000-0005-0000-0000-0000F5550000}"/>
    <cellStyle name="Input Cell 7 2 15 2 2" xfId="26175" xr:uid="{00000000-0005-0000-0000-0000F6550000}"/>
    <cellStyle name="Input Cell 7 2 15 2 3" xfId="26176" xr:uid="{00000000-0005-0000-0000-0000F7550000}"/>
    <cellStyle name="Input Cell 7 2 15 2 4" xfId="26177" xr:uid="{00000000-0005-0000-0000-0000F8550000}"/>
    <cellStyle name="Input Cell 7 2 15 3" xfId="26178" xr:uid="{00000000-0005-0000-0000-0000F9550000}"/>
    <cellStyle name="Input Cell 7 2 15 4" xfId="26179" xr:uid="{00000000-0005-0000-0000-0000FA550000}"/>
    <cellStyle name="Input Cell 7 2 15 5" xfId="26180" xr:uid="{00000000-0005-0000-0000-0000FB550000}"/>
    <cellStyle name="Input Cell 7 2 16" xfId="3105" xr:uid="{00000000-0005-0000-0000-0000FC550000}"/>
    <cellStyle name="Input Cell 7 2 16 2" xfId="26181" xr:uid="{00000000-0005-0000-0000-0000FD550000}"/>
    <cellStyle name="Input Cell 7 2 16 2 2" xfId="26182" xr:uid="{00000000-0005-0000-0000-0000FE550000}"/>
    <cellStyle name="Input Cell 7 2 16 2 3" xfId="26183" xr:uid="{00000000-0005-0000-0000-0000FF550000}"/>
    <cellStyle name="Input Cell 7 2 16 2 4" xfId="26184" xr:uid="{00000000-0005-0000-0000-000000560000}"/>
    <cellStyle name="Input Cell 7 2 16 3" xfId="26185" xr:uid="{00000000-0005-0000-0000-000001560000}"/>
    <cellStyle name="Input Cell 7 2 16 4" xfId="26186" xr:uid="{00000000-0005-0000-0000-000002560000}"/>
    <cellStyle name="Input Cell 7 2 16 5" xfId="26187" xr:uid="{00000000-0005-0000-0000-000003560000}"/>
    <cellStyle name="Input Cell 7 2 17" xfId="3106" xr:uid="{00000000-0005-0000-0000-000004560000}"/>
    <cellStyle name="Input Cell 7 2 17 2" xfId="26188" xr:uid="{00000000-0005-0000-0000-000005560000}"/>
    <cellStyle name="Input Cell 7 2 17 2 2" xfId="26189" xr:uid="{00000000-0005-0000-0000-000006560000}"/>
    <cellStyle name="Input Cell 7 2 17 2 3" xfId="26190" xr:uid="{00000000-0005-0000-0000-000007560000}"/>
    <cellStyle name="Input Cell 7 2 17 2 4" xfId="26191" xr:uid="{00000000-0005-0000-0000-000008560000}"/>
    <cellStyle name="Input Cell 7 2 17 3" xfId="26192" xr:uid="{00000000-0005-0000-0000-000009560000}"/>
    <cellStyle name="Input Cell 7 2 17 4" xfId="26193" xr:uid="{00000000-0005-0000-0000-00000A560000}"/>
    <cellStyle name="Input Cell 7 2 17 5" xfId="26194" xr:uid="{00000000-0005-0000-0000-00000B560000}"/>
    <cellStyle name="Input Cell 7 2 18" xfId="3107" xr:uid="{00000000-0005-0000-0000-00000C560000}"/>
    <cellStyle name="Input Cell 7 2 18 2" xfId="26195" xr:uid="{00000000-0005-0000-0000-00000D560000}"/>
    <cellStyle name="Input Cell 7 2 18 2 2" xfId="26196" xr:uid="{00000000-0005-0000-0000-00000E560000}"/>
    <cellStyle name="Input Cell 7 2 18 2 3" xfId="26197" xr:uid="{00000000-0005-0000-0000-00000F560000}"/>
    <cellStyle name="Input Cell 7 2 18 2 4" xfId="26198" xr:uid="{00000000-0005-0000-0000-000010560000}"/>
    <cellStyle name="Input Cell 7 2 18 3" xfId="26199" xr:uid="{00000000-0005-0000-0000-000011560000}"/>
    <cellStyle name="Input Cell 7 2 18 4" xfId="26200" xr:uid="{00000000-0005-0000-0000-000012560000}"/>
    <cellStyle name="Input Cell 7 2 18 5" xfId="26201" xr:uid="{00000000-0005-0000-0000-000013560000}"/>
    <cellStyle name="Input Cell 7 2 19" xfId="3108" xr:uid="{00000000-0005-0000-0000-000014560000}"/>
    <cellStyle name="Input Cell 7 2 19 2" xfId="26202" xr:uid="{00000000-0005-0000-0000-000015560000}"/>
    <cellStyle name="Input Cell 7 2 19 2 2" xfId="26203" xr:uid="{00000000-0005-0000-0000-000016560000}"/>
    <cellStyle name="Input Cell 7 2 19 2 3" xfId="26204" xr:uid="{00000000-0005-0000-0000-000017560000}"/>
    <cellStyle name="Input Cell 7 2 19 2 4" xfId="26205" xr:uid="{00000000-0005-0000-0000-000018560000}"/>
    <cellStyle name="Input Cell 7 2 19 3" xfId="26206" xr:uid="{00000000-0005-0000-0000-000019560000}"/>
    <cellStyle name="Input Cell 7 2 19 4" xfId="26207" xr:uid="{00000000-0005-0000-0000-00001A560000}"/>
    <cellStyle name="Input Cell 7 2 19 5" xfId="26208" xr:uid="{00000000-0005-0000-0000-00001B560000}"/>
    <cellStyle name="Input Cell 7 2 2" xfId="3109" xr:uid="{00000000-0005-0000-0000-00001C560000}"/>
    <cellStyle name="Input Cell 7 2 2 2" xfId="26209" xr:uid="{00000000-0005-0000-0000-00001D560000}"/>
    <cellStyle name="Input Cell 7 2 2 2 2" xfId="26210" xr:uid="{00000000-0005-0000-0000-00001E560000}"/>
    <cellStyle name="Input Cell 7 2 2 2 3" xfId="26211" xr:uid="{00000000-0005-0000-0000-00001F560000}"/>
    <cellStyle name="Input Cell 7 2 2 2 4" xfId="26212" xr:uid="{00000000-0005-0000-0000-000020560000}"/>
    <cellStyle name="Input Cell 7 2 2 3" xfId="26213" xr:uid="{00000000-0005-0000-0000-000021560000}"/>
    <cellStyle name="Input Cell 7 2 2 4" xfId="26214" xr:uid="{00000000-0005-0000-0000-000022560000}"/>
    <cellStyle name="Input Cell 7 2 2 5" xfId="26215" xr:uid="{00000000-0005-0000-0000-000023560000}"/>
    <cellStyle name="Input Cell 7 2 20" xfId="3110" xr:uid="{00000000-0005-0000-0000-000024560000}"/>
    <cellStyle name="Input Cell 7 2 20 2" xfId="26216" xr:uid="{00000000-0005-0000-0000-000025560000}"/>
    <cellStyle name="Input Cell 7 2 20 2 2" xfId="26217" xr:uid="{00000000-0005-0000-0000-000026560000}"/>
    <cellStyle name="Input Cell 7 2 20 2 3" xfId="26218" xr:uid="{00000000-0005-0000-0000-000027560000}"/>
    <cellStyle name="Input Cell 7 2 20 2 4" xfId="26219" xr:uid="{00000000-0005-0000-0000-000028560000}"/>
    <cellStyle name="Input Cell 7 2 20 3" xfId="26220" xr:uid="{00000000-0005-0000-0000-000029560000}"/>
    <cellStyle name="Input Cell 7 2 20 4" xfId="26221" xr:uid="{00000000-0005-0000-0000-00002A560000}"/>
    <cellStyle name="Input Cell 7 2 20 5" xfId="26222" xr:uid="{00000000-0005-0000-0000-00002B560000}"/>
    <cellStyle name="Input Cell 7 2 21" xfId="3111" xr:uid="{00000000-0005-0000-0000-00002C560000}"/>
    <cellStyle name="Input Cell 7 2 21 2" xfId="26223" xr:uid="{00000000-0005-0000-0000-00002D560000}"/>
    <cellStyle name="Input Cell 7 2 21 2 2" xfId="26224" xr:uid="{00000000-0005-0000-0000-00002E560000}"/>
    <cellStyle name="Input Cell 7 2 21 2 3" xfId="26225" xr:uid="{00000000-0005-0000-0000-00002F560000}"/>
    <cellStyle name="Input Cell 7 2 21 2 4" xfId="26226" xr:uid="{00000000-0005-0000-0000-000030560000}"/>
    <cellStyle name="Input Cell 7 2 21 3" xfId="26227" xr:uid="{00000000-0005-0000-0000-000031560000}"/>
    <cellStyle name="Input Cell 7 2 21 4" xfId="26228" xr:uid="{00000000-0005-0000-0000-000032560000}"/>
    <cellStyle name="Input Cell 7 2 21 5" xfId="26229" xr:uid="{00000000-0005-0000-0000-000033560000}"/>
    <cellStyle name="Input Cell 7 2 22" xfId="3112" xr:uid="{00000000-0005-0000-0000-000034560000}"/>
    <cellStyle name="Input Cell 7 2 22 2" xfId="26230" xr:uid="{00000000-0005-0000-0000-000035560000}"/>
    <cellStyle name="Input Cell 7 2 22 2 2" xfId="26231" xr:uid="{00000000-0005-0000-0000-000036560000}"/>
    <cellStyle name="Input Cell 7 2 22 2 3" xfId="26232" xr:uid="{00000000-0005-0000-0000-000037560000}"/>
    <cellStyle name="Input Cell 7 2 22 2 4" xfId="26233" xr:uid="{00000000-0005-0000-0000-000038560000}"/>
    <cellStyle name="Input Cell 7 2 22 3" xfId="26234" xr:uid="{00000000-0005-0000-0000-000039560000}"/>
    <cellStyle name="Input Cell 7 2 22 4" xfId="26235" xr:uid="{00000000-0005-0000-0000-00003A560000}"/>
    <cellStyle name="Input Cell 7 2 22 5" xfId="26236" xr:uid="{00000000-0005-0000-0000-00003B560000}"/>
    <cellStyle name="Input Cell 7 2 23" xfId="3113" xr:uid="{00000000-0005-0000-0000-00003C560000}"/>
    <cellStyle name="Input Cell 7 2 23 2" xfId="26237" xr:uid="{00000000-0005-0000-0000-00003D560000}"/>
    <cellStyle name="Input Cell 7 2 23 2 2" xfId="26238" xr:uid="{00000000-0005-0000-0000-00003E560000}"/>
    <cellStyle name="Input Cell 7 2 23 2 3" xfId="26239" xr:uid="{00000000-0005-0000-0000-00003F560000}"/>
    <cellStyle name="Input Cell 7 2 23 2 4" xfId="26240" xr:uid="{00000000-0005-0000-0000-000040560000}"/>
    <cellStyle name="Input Cell 7 2 23 3" xfId="26241" xr:uid="{00000000-0005-0000-0000-000041560000}"/>
    <cellStyle name="Input Cell 7 2 23 4" xfId="26242" xr:uid="{00000000-0005-0000-0000-000042560000}"/>
    <cellStyle name="Input Cell 7 2 23 5" xfId="26243" xr:uid="{00000000-0005-0000-0000-000043560000}"/>
    <cellStyle name="Input Cell 7 2 24" xfId="3114" xr:uid="{00000000-0005-0000-0000-000044560000}"/>
    <cellStyle name="Input Cell 7 2 24 2" xfId="26244" xr:uid="{00000000-0005-0000-0000-000045560000}"/>
    <cellStyle name="Input Cell 7 2 24 2 2" xfId="26245" xr:uid="{00000000-0005-0000-0000-000046560000}"/>
    <cellStyle name="Input Cell 7 2 24 2 3" xfId="26246" xr:uid="{00000000-0005-0000-0000-000047560000}"/>
    <cellStyle name="Input Cell 7 2 24 2 4" xfId="26247" xr:uid="{00000000-0005-0000-0000-000048560000}"/>
    <cellStyle name="Input Cell 7 2 24 3" xfId="26248" xr:uid="{00000000-0005-0000-0000-000049560000}"/>
    <cellStyle name="Input Cell 7 2 24 4" xfId="26249" xr:uid="{00000000-0005-0000-0000-00004A560000}"/>
    <cellStyle name="Input Cell 7 2 24 5" xfId="26250" xr:uid="{00000000-0005-0000-0000-00004B560000}"/>
    <cellStyle name="Input Cell 7 2 25" xfId="3115" xr:uid="{00000000-0005-0000-0000-00004C560000}"/>
    <cellStyle name="Input Cell 7 2 25 2" xfId="26251" xr:uid="{00000000-0005-0000-0000-00004D560000}"/>
    <cellStyle name="Input Cell 7 2 25 2 2" xfId="26252" xr:uid="{00000000-0005-0000-0000-00004E560000}"/>
    <cellStyle name="Input Cell 7 2 25 2 3" xfId="26253" xr:uid="{00000000-0005-0000-0000-00004F560000}"/>
    <cellStyle name="Input Cell 7 2 25 2 4" xfId="26254" xr:uid="{00000000-0005-0000-0000-000050560000}"/>
    <cellStyle name="Input Cell 7 2 25 3" xfId="26255" xr:uid="{00000000-0005-0000-0000-000051560000}"/>
    <cellStyle name="Input Cell 7 2 25 4" xfId="26256" xr:uid="{00000000-0005-0000-0000-000052560000}"/>
    <cellStyle name="Input Cell 7 2 25 5" xfId="26257" xr:uid="{00000000-0005-0000-0000-000053560000}"/>
    <cellStyle name="Input Cell 7 2 26" xfId="3116" xr:uid="{00000000-0005-0000-0000-000054560000}"/>
    <cellStyle name="Input Cell 7 2 26 2" xfId="26258" xr:uid="{00000000-0005-0000-0000-000055560000}"/>
    <cellStyle name="Input Cell 7 2 26 2 2" xfId="26259" xr:uid="{00000000-0005-0000-0000-000056560000}"/>
    <cellStyle name="Input Cell 7 2 26 2 3" xfId="26260" xr:uid="{00000000-0005-0000-0000-000057560000}"/>
    <cellStyle name="Input Cell 7 2 26 2 4" xfId="26261" xr:uid="{00000000-0005-0000-0000-000058560000}"/>
    <cellStyle name="Input Cell 7 2 26 3" xfId="26262" xr:uid="{00000000-0005-0000-0000-000059560000}"/>
    <cellStyle name="Input Cell 7 2 26 4" xfId="26263" xr:uid="{00000000-0005-0000-0000-00005A560000}"/>
    <cellStyle name="Input Cell 7 2 26 5" xfId="26264" xr:uid="{00000000-0005-0000-0000-00005B560000}"/>
    <cellStyle name="Input Cell 7 2 27" xfId="3117" xr:uid="{00000000-0005-0000-0000-00005C560000}"/>
    <cellStyle name="Input Cell 7 2 27 2" xfId="26265" xr:uid="{00000000-0005-0000-0000-00005D560000}"/>
    <cellStyle name="Input Cell 7 2 27 2 2" xfId="26266" xr:uid="{00000000-0005-0000-0000-00005E560000}"/>
    <cellStyle name="Input Cell 7 2 27 2 3" xfId="26267" xr:uid="{00000000-0005-0000-0000-00005F560000}"/>
    <cellStyle name="Input Cell 7 2 27 2 4" xfId="26268" xr:uid="{00000000-0005-0000-0000-000060560000}"/>
    <cellStyle name="Input Cell 7 2 27 3" xfId="26269" xr:uid="{00000000-0005-0000-0000-000061560000}"/>
    <cellStyle name="Input Cell 7 2 27 4" xfId="26270" xr:uid="{00000000-0005-0000-0000-000062560000}"/>
    <cellStyle name="Input Cell 7 2 27 5" xfId="26271" xr:uid="{00000000-0005-0000-0000-000063560000}"/>
    <cellStyle name="Input Cell 7 2 28" xfId="3118" xr:uid="{00000000-0005-0000-0000-000064560000}"/>
    <cellStyle name="Input Cell 7 2 28 2" xfId="26272" xr:uid="{00000000-0005-0000-0000-000065560000}"/>
    <cellStyle name="Input Cell 7 2 28 2 2" xfId="26273" xr:uid="{00000000-0005-0000-0000-000066560000}"/>
    <cellStyle name="Input Cell 7 2 28 2 3" xfId="26274" xr:uid="{00000000-0005-0000-0000-000067560000}"/>
    <cellStyle name="Input Cell 7 2 28 2 4" xfId="26275" xr:uid="{00000000-0005-0000-0000-000068560000}"/>
    <cellStyle name="Input Cell 7 2 28 3" xfId="26276" xr:uid="{00000000-0005-0000-0000-000069560000}"/>
    <cellStyle name="Input Cell 7 2 28 4" xfId="26277" xr:uid="{00000000-0005-0000-0000-00006A560000}"/>
    <cellStyle name="Input Cell 7 2 28 5" xfId="26278" xr:uid="{00000000-0005-0000-0000-00006B560000}"/>
    <cellStyle name="Input Cell 7 2 29" xfId="3119" xr:uid="{00000000-0005-0000-0000-00006C560000}"/>
    <cellStyle name="Input Cell 7 2 29 2" xfId="26279" xr:uid="{00000000-0005-0000-0000-00006D560000}"/>
    <cellStyle name="Input Cell 7 2 29 2 2" xfId="26280" xr:uid="{00000000-0005-0000-0000-00006E560000}"/>
    <cellStyle name="Input Cell 7 2 29 2 3" xfId="26281" xr:uid="{00000000-0005-0000-0000-00006F560000}"/>
    <cellStyle name="Input Cell 7 2 29 2 4" xfId="26282" xr:uid="{00000000-0005-0000-0000-000070560000}"/>
    <cellStyle name="Input Cell 7 2 29 3" xfId="26283" xr:uid="{00000000-0005-0000-0000-000071560000}"/>
    <cellStyle name="Input Cell 7 2 29 4" xfId="26284" xr:uid="{00000000-0005-0000-0000-000072560000}"/>
    <cellStyle name="Input Cell 7 2 29 5" xfId="26285" xr:uid="{00000000-0005-0000-0000-000073560000}"/>
    <cellStyle name="Input Cell 7 2 3" xfId="3120" xr:uid="{00000000-0005-0000-0000-000074560000}"/>
    <cellStyle name="Input Cell 7 2 3 2" xfId="26286" xr:uid="{00000000-0005-0000-0000-000075560000}"/>
    <cellStyle name="Input Cell 7 2 3 2 2" xfId="26287" xr:uid="{00000000-0005-0000-0000-000076560000}"/>
    <cellStyle name="Input Cell 7 2 3 2 3" xfId="26288" xr:uid="{00000000-0005-0000-0000-000077560000}"/>
    <cellStyle name="Input Cell 7 2 3 2 4" xfId="26289" xr:uid="{00000000-0005-0000-0000-000078560000}"/>
    <cellStyle name="Input Cell 7 2 3 3" xfId="26290" xr:uid="{00000000-0005-0000-0000-000079560000}"/>
    <cellStyle name="Input Cell 7 2 3 4" xfId="26291" xr:uid="{00000000-0005-0000-0000-00007A560000}"/>
    <cellStyle name="Input Cell 7 2 3 5" xfId="26292" xr:uid="{00000000-0005-0000-0000-00007B560000}"/>
    <cellStyle name="Input Cell 7 2 30" xfId="3121" xr:uid="{00000000-0005-0000-0000-00007C560000}"/>
    <cellStyle name="Input Cell 7 2 30 2" xfId="26293" xr:uid="{00000000-0005-0000-0000-00007D560000}"/>
    <cellStyle name="Input Cell 7 2 30 2 2" xfId="26294" xr:uid="{00000000-0005-0000-0000-00007E560000}"/>
    <cellStyle name="Input Cell 7 2 30 2 3" xfId="26295" xr:uid="{00000000-0005-0000-0000-00007F560000}"/>
    <cellStyle name="Input Cell 7 2 30 2 4" xfId="26296" xr:uid="{00000000-0005-0000-0000-000080560000}"/>
    <cellStyle name="Input Cell 7 2 30 3" xfId="26297" xr:uid="{00000000-0005-0000-0000-000081560000}"/>
    <cellStyle name="Input Cell 7 2 30 4" xfId="26298" xr:uid="{00000000-0005-0000-0000-000082560000}"/>
    <cellStyle name="Input Cell 7 2 30 5" xfId="26299" xr:uid="{00000000-0005-0000-0000-000083560000}"/>
    <cellStyle name="Input Cell 7 2 31" xfId="3122" xr:uid="{00000000-0005-0000-0000-000084560000}"/>
    <cellStyle name="Input Cell 7 2 31 2" xfId="26300" xr:uid="{00000000-0005-0000-0000-000085560000}"/>
    <cellStyle name="Input Cell 7 2 31 2 2" xfId="26301" xr:uid="{00000000-0005-0000-0000-000086560000}"/>
    <cellStyle name="Input Cell 7 2 31 2 3" xfId="26302" xr:uid="{00000000-0005-0000-0000-000087560000}"/>
    <cellStyle name="Input Cell 7 2 31 2 4" xfId="26303" xr:uid="{00000000-0005-0000-0000-000088560000}"/>
    <cellStyle name="Input Cell 7 2 31 3" xfId="26304" xr:uid="{00000000-0005-0000-0000-000089560000}"/>
    <cellStyle name="Input Cell 7 2 31 4" xfId="26305" xr:uid="{00000000-0005-0000-0000-00008A560000}"/>
    <cellStyle name="Input Cell 7 2 31 5" xfId="26306" xr:uid="{00000000-0005-0000-0000-00008B560000}"/>
    <cellStyle name="Input Cell 7 2 32" xfId="3123" xr:uid="{00000000-0005-0000-0000-00008C560000}"/>
    <cellStyle name="Input Cell 7 2 32 2" xfId="26307" xr:uid="{00000000-0005-0000-0000-00008D560000}"/>
    <cellStyle name="Input Cell 7 2 32 2 2" xfId="26308" xr:uid="{00000000-0005-0000-0000-00008E560000}"/>
    <cellStyle name="Input Cell 7 2 32 2 3" xfId="26309" xr:uid="{00000000-0005-0000-0000-00008F560000}"/>
    <cellStyle name="Input Cell 7 2 32 2 4" xfId="26310" xr:uid="{00000000-0005-0000-0000-000090560000}"/>
    <cellStyle name="Input Cell 7 2 32 3" xfId="26311" xr:uid="{00000000-0005-0000-0000-000091560000}"/>
    <cellStyle name="Input Cell 7 2 32 4" xfId="26312" xr:uid="{00000000-0005-0000-0000-000092560000}"/>
    <cellStyle name="Input Cell 7 2 32 5" xfId="26313" xr:uid="{00000000-0005-0000-0000-000093560000}"/>
    <cellStyle name="Input Cell 7 2 33" xfId="3124" xr:uid="{00000000-0005-0000-0000-000094560000}"/>
    <cellStyle name="Input Cell 7 2 33 2" xfId="26314" xr:uid="{00000000-0005-0000-0000-000095560000}"/>
    <cellStyle name="Input Cell 7 2 33 2 2" xfId="26315" xr:uid="{00000000-0005-0000-0000-000096560000}"/>
    <cellStyle name="Input Cell 7 2 33 2 3" xfId="26316" xr:uid="{00000000-0005-0000-0000-000097560000}"/>
    <cellStyle name="Input Cell 7 2 33 2 4" xfId="26317" xr:uid="{00000000-0005-0000-0000-000098560000}"/>
    <cellStyle name="Input Cell 7 2 33 3" xfId="26318" xr:uid="{00000000-0005-0000-0000-000099560000}"/>
    <cellStyle name="Input Cell 7 2 33 4" xfId="26319" xr:uid="{00000000-0005-0000-0000-00009A560000}"/>
    <cellStyle name="Input Cell 7 2 33 5" xfId="26320" xr:uid="{00000000-0005-0000-0000-00009B560000}"/>
    <cellStyle name="Input Cell 7 2 34" xfId="3125" xr:uid="{00000000-0005-0000-0000-00009C560000}"/>
    <cellStyle name="Input Cell 7 2 34 2" xfId="26321" xr:uid="{00000000-0005-0000-0000-00009D560000}"/>
    <cellStyle name="Input Cell 7 2 34 2 2" xfId="26322" xr:uid="{00000000-0005-0000-0000-00009E560000}"/>
    <cellStyle name="Input Cell 7 2 34 2 3" xfId="26323" xr:uid="{00000000-0005-0000-0000-00009F560000}"/>
    <cellStyle name="Input Cell 7 2 34 2 4" xfId="26324" xr:uid="{00000000-0005-0000-0000-0000A0560000}"/>
    <cellStyle name="Input Cell 7 2 34 3" xfId="26325" xr:uid="{00000000-0005-0000-0000-0000A1560000}"/>
    <cellStyle name="Input Cell 7 2 34 4" xfId="26326" xr:uid="{00000000-0005-0000-0000-0000A2560000}"/>
    <cellStyle name="Input Cell 7 2 34 5" xfId="26327" xr:uid="{00000000-0005-0000-0000-0000A3560000}"/>
    <cellStyle name="Input Cell 7 2 35" xfId="3126" xr:uid="{00000000-0005-0000-0000-0000A4560000}"/>
    <cellStyle name="Input Cell 7 2 35 2" xfId="26328" xr:uid="{00000000-0005-0000-0000-0000A5560000}"/>
    <cellStyle name="Input Cell 7 2 35 2 2" xfId="26329" xr:uid="{00000000-0005-0000-0000-0000A6560000}"/>
    <cellStyle name="Input Cell 7 2 35 2 3" xfId="26330" xr:uid="{00000000-0005-0000-0000-0000A7560000}"/>
    <cellStyle name="Input Cell 7 2 35 2 4" xfId="26331" xr:uid="{00000000-0005-0000-0000-0000A8560000}"/>
    <cellStyle name="Input Cell 7 2 35 3" xfId="26332" xr:uid="{00000000-0005-0000-0000-0000A9560000}"/>
    <cellStyle name="Input Cell 7 2 35 4" xfId="26333" xr:uid="{00000000-0005-0000-0000-0000AA560000}"/>
    <cellStyle name="Input Cell 7 2 35 5" xfId="26334" xr:uid="{00000000-0005-0000-0000-0000AB560000}"/>
    <cellStyle name="Input Cell 7 2 36" xfId="3127" xr:uid="{00000000-0005-0000-0000-0000AC560000}"/>
    <cellStyle name="Input Cell 7 2 36 2" xfId="26335" xr:uid="{00000000-0005-0000-0000-0000AD560000}"/>
    <cellStyle name="Input Cell 7 2 36 2 2" xfId="26336" xr:uid="{00000000-0005-0000-0000-0000AE560000}"/>
    <cellStyle name="Input Cell 7 2 36 2 3" xfId="26337" xr:uid="{00000000-0005-0000-0000-0000AF560000}"/>
    <cellStyle name="Input Cell 7 2 36 2 4" xfId="26338" xr:uid="{00000000-0005-0000-0000-0000B0560000}"/>
    <cellStyle name="Input Cell 7 2 36 3" xfId="26339" xr:uid="{00000000-0005-0000-0000-0000B1560000}"/>
    <cellStyle name="Input Cell 7 2 36 4" xfId="26340" xr:uid="{00000000-0005-0000-0000-0000B2560000}"/>
    <cellStyle name="Input Cell 7 2 36 5" xfId="26341" xr:uid="{00000000-0005-0000-0000-0000B3560000}"/>
    <cellStyle name="Input Cell 7 2 37" xfId="3128" xr:uid="{00000000-0005-0000-0000-0000B4560000}"/>
    <cellStyle name="Input Cell 7 2 37 2" xfId="26342" xr:uid="{00000000-0005-0000-0000-0000B5560000}"/>
    <cellStyle name="Input Cell 7 2 37 2 2" xfId="26343" xr:uid="{00000000-0005-0000-0000-0000B6560000}"/>
    <cellStyle name="Input Cell 7 2 37 2 3" xfId="26344" xr:uid="{00000000-0005-0000-0000-0000B7560000}"/>
    <cellStyle name="Input Cell 7 2 37 2 4" xfId="26345" xr:uid="{00000000-0005-0000-0000-0000B8560000}"/>
    <cellStyle name="Input Cell 7 2 37 3" xfId="26346" xr:uid="{00000000-0005-0000-0000-0000B9560000}"/>
    <cellStyle name="Input Cell 7 2 37 4" xfId="26347" xr:uid="{00000000-0005-0000-0000-0000BA560000}"/>
    <cellStyle name="Input Cell 7 2 37 5" xfId="26348" xr:uid="{00000000-0005-0000-0000-0000BB560000}"/>
    <cellStyle name="Input Cell 7 2 38" xfId="3129" xr:uid="{00000000-0005-0000-0000-0000BC560000}"/>
    <cellStyle name="Input Cell 7 2 38 2" xfId="26349" xr:uid="{00000000-0005-0000-0000-0000BD560000}"/>
    <cellStyle name="Input Cell 7 2 38 2 2" xfId="26350" xr:uid="{00000000-0005-0000-0000-0000BE560000}"/>
    <cellStyle name="Input Cell 7 2 38 2 3" xfId="26351" xr:uid="{00000000-0005-0000-0000-0000BF560000}"/>
    <cellStyle name="Input Cell 7 2 38 2 4" xfId="26352" xr:uid="{00000000-0005-0000-0000-0000C0560000}"/>
    <cellStyle name="Input Cell 7 2 38 3" xfId="26353" xr:uid="{00000000-0005-0000-0000-0000C1560000}"/>
    <cellStyle name="Input Cell 7 2 38 4" xfId="26354" xr:uid="{00000000-0005-0000-0000-0000C2560000}"/>
    <cellStyle name="Input Cell 7 2 38 5" xfId="26355" xr:uid="{00000000-0005-0000-0000-0000C3560000}"/>
    <cellStyle name="Input Cell 7 2 39" xfId="3130" xr:uid="{00000000-0005-0000-0000-0000C4560000}"/>
    <cellStyle name="Input Cell 7 2 39 2" xfId="26356" xr:uid="{00000000-0005-0000-0000-0000C5560000}"/>
    <cellStyle name="Input Cell 7 2 39 2 2" xfId="26357" xr:uid="{00000000-0005-0000-0000-0000C6560000}"/>
    <cellStyle name="Input Cell 7 2 39 2 3" xfId="26358" xr:uid="{00000000-0005-0000-0000-0000C7560000}"/>
    <cellStyle name="Input Cell 7 2 39 2 4" xfId="26359" xr:uid="{00000000-0005-0000-0000-0000C8560000}"/>
    <cellStyle name="Input Cell 7 2 39 3" xfId="26360" xr:uid="{00000000-0005-0000-0000-0000C9560000}"/>
    <cellStyle name="Input Cell 7 2 39 4" xfId="26361" xr:uid="{00000000-0005-0000-0000-0000CA560000}"/>
    <cellStyle name="Input Cell 7 2 39 5" xfId="26362" xr:uid="{00000000-0005-0000-0000-0000CB560000}"/>
    <cellStyle name="Input Cell 7 2 4" xfId="3131" xr:uid="{00000000-0005-0000-0000-0000CC560000}"/>
    <cellStyle name="Input Cell 7 2 4 2" xfId="26363" xr:uid="{00000000-0005-0000-0000-0000CD560000}"/>
    <cellStyle name="Input Cell 7 2 4 2 2" xfId="26364" xr:uid="{00000000-0005-0000-0000-0000CE560000}"/>
    <cellStyle name="Input Cell 7 2 4 2 3" xfId="26365" xr:uid="{00000000-0005-0000-0000-0000CF560000}"/>
    <cellStyle name="Input Cell 7 2 4 2 4" xfId="26366" xr:uid="{00000000-0005-0000-0000-0000D0560000}"/>
    <cellStyle name="Input Cell 7 2 4 3" xfId="26367" xr:uid="{00000000-0005-0000-0000-0000D1560000}"/>
    <cellStyle name="Input Cell 7 2 4 4" xfId="26368" xr:uid="{00000000-0005-0000-0000-0000D2560000}"/>
    <cellStyle name="Input Cell 7 2 4 5" xfId="26369" xr:uid="{00000000-0005-0000-0000-0000D3560000}"/>
    <cellStyle name="Input Cell 7 2 40" xfId="3132" xr:uid="{00000000-0005-0000-0000-0000D4560000}"/>
    <cellStyle name="Input Cell 7 2 40 2" xfId="26370" xr:uid="{00000000-0005-0000-0000-0000D5560000}"/>
    <cellStyle name="Input Cell 7 2 40 2 2" xfId="26371" xr:uid="{00000000-0005-0000-0000-0000D6560000}"/>
    <cellStyle name="Input Cell 7 2 40 2 3" xfId="26372" xr:uid="{00000000-0005-0000-0000-0000D7560000}"/>
    <cellStyle name="Input Cell 7 2 40 2 4" xfId="26373" xr:uid="{00000000-0005-0000-0000-0000D8560000}"/>
    <cellStyle name="Input Cell 7 2 40 3" xfId="26374" xr:uid="{00000000-0005-0000-0000-0000D9560000}"/>
    <cellStyle name="Input Cell 7 2 40 4" xfId="26375" xr:uid="{00000000-0005-0000-0000-0000DA560000}"/>
    <cellStyle name="Input Cell 7 2 40 5" xfId="26376" xr:uid="{00000000-0005-0000-0000-0000DB560000}"/>
    <cellStyle name="Input Cell 7 2 41" xfId="3133" xr:uid="{00000000-0005-0000-0000-0000DC560000}"/>
    <cellStyle name="Input Cell 7 2 41 2" xfId="26377" xr:uid="{00000000-0005-0000-0000-0000DD560000}"/>
    <cellStyle name="Input Cell 7 2 41 2 2" xfId="26378" xr:uid="{00000000-0005-0000-0000-0000DE560000}"/>
    <cellStyle name="Input Cell 7 2 41 2 3" xfId="26379" xr:uid="{00000000-0005-0000-0000-0000DF560000}"/>
    <cellStyle name="Input Cell 7 2 41 2 4" xfId="26380" xr:uid="{00000000-0005-0000-0000-0000E0560000}"/>
    <cellStyle name="Input Cell 7 2 41 3" xfId="26381" xr:uid="{00000000-0005-0000-0000-0000E1560000}"/>
    <cellStyle name="Input Cell 7 2 41 4" xfId="26382" xr:uid="{00000000-0005-0000-0000-0000E2560000}"/>
    <cellStyle name="Input Cell 7 2 41 5" xfId="26383" xr:uid="{00000000-0005-0000-0000-0000E3560000}"/>
    <cellStyle name="Input Cell 7 2 42" xfId="3134" xr:uid="{00000000-0005-0000-0000-0000E4560000}"/>
    <cellStyle name="Input Cell 7 2 42 2" xfId="26384" xr:uid="{00000000-0005-0000-0000-0000E5560000}"/>
    <cellStyle name="Input Cell 7 2 42 2 2" xfId="26385" xr:uid="{00000000-0005-0000-0000-0000E6560000}"/>
    <cellStyle name="Input Cell 7 2 42 2 3" xfId="26386" xr:uid="{00000000-0005-0000-0000-0000E7560000}"/>
    <cellStyle name="Input Cell 7 2 42 2 4" xfId="26387" xr:uid="{00000000-0005-0000-0000-0000E8560000}"/>
    <cellStyle name="Input Cell 7 2 42 3" xfId="26388" xr:uid="{00000000-0005-0000-0000-0000E9560000}"/>
    <cellStyle name="Input Cell 7 2 42 4" xfId="26389" xr:uid="{00000000-0005-0000-0000-0000EA560000}"/>
    <cellStyle name="Input Cell 7 2 42 5" xfId="26390" xr:uid="{00000000-0005-0000-0000-0000EB560000}"/>
    <cellStyle name="Input Cell 7 2 43" xfId="3135" xr:uid="{00000000-0005-0000-0000-0000EC560000}"/>
    <cellStyle name="Input Cell 7 2 43 2" xfId="26391" xr:uid="{00000000-0005-0000-0000-0000ED560000}"/>
    <cellStyle name="Input Cell 7 2 43 2 2" xfId="26392" xr:uid="{00000000-0005-0000-0000-0000EE560000}"/>
    <cellStyle name="Input Cell 7 2 43 2 3" xfId="26393" xr:uid="{00000000-0005-0000-0000-0000EF560000}"/>
    <cellStyle name="Input Cell 7 2 43 2 4" xfId="26394" xr:uid="{00000000-0005-0000-0000-0000F0560000}"/>
    <cellStyle name="Input Cell 7 2 43 3" xfId="26395" xr:uid="{00000000-0005-0000-0000-0000F1560000}"/>
    <cellStyle name="Input Cell 7 2 43 4" xfId="26396" xr:uid="{00000000-0005-0000-0000-0000F2560000}"/>
    <cellStyle name="Input Cell 7 2 43 5" xfId="26397" xr:uid="{00000000-0005-0000-0000-0000F3560000}"/>
    <cellStyle name="Input Cell 7 2 44" xfId="3136" xr:uid="{00000000-0005-0000-0000-0000F4560000}"/>
    <cellStyle name="Input Cell 7 2 44 2" xfId="26398" xr:uid="{00000000-0005-0000-0000-0000F5560000}"/>
    <cellStyle name="Input Cell 7 2 44 2 2" xfId="26399" xr:uid="{00000000-0005-0000-0000-0000F6560000}"/>
    <cellStyle name="Input Cell 7 2 44 2 3" xfId="26400" xr:uid="{00000000-0005-0000-0000-0000F7560000}"/>
    <cellStyle name="Input Cell 7 2 44 2 4" xfId="26401" xr:uid="{00000000-0005-0000-0000-0000F8560000}"/>
    <cellStyle name="Input Cell 7 2 44 3" xfId="26402" xr:uid="{00000000-0005-0000-0000-0000F9560000}"/>
    <cellStyle name="Input Cell 7 2 44 4" xfId="26403" xr:uid="{00000000-0005-0000-0000-0000FA560000}"/>
    <cellStyle name="Input Cell 7 2 44 5" xfId="26404" xr:uid="{00000000-0005-0000-0000-0000FB560000}"/>
    <cellStyle name="Input Cell 7 2 45" xfId="26405" xr:uid="{00000000-0005-0000-0000-0000FC560000}"/>
    <cellStyle name="Input Cell 7 2 45 2" xfId="26406" xr:uid="{00000000-0005-0000-0000-0000FD560000}"/>
    <cellStyle name="Input Cell 7 2 45 3" xfId="26407" xr:uid="{00000000-0005-0000-0000-0000FE560000}"/>
    <cellStyle name="Input Cell 7 2 45 4" xfId="26408" xr:uid="{00000000-0005-0000-0000-0000FF560000}"/>
    <cellStyle name="Input Cell 7 2 46" xfId="26409" xr:uid="{00000000-0005-0000-0000-000000570000}"/>
    <cellStyle name="Input Cell 7 2 46 2" xfId="26410" xr:uid="{00000000-0005-0000-0000-000001570000}"/>
    <cellStyle name="Input Cell 7 2 46 3" xfId="26411" xr:uid="{00000000-0005-0000-0000-000002570000}"/>
    <cellStyle name="Input Cell 7 2 46 4" xfId="26412" xr:uid="{00000000-0005-0000-0000-000003570000}"/>
    <cellStyle name="Input Cell 7 2 47" xfId="26413" xr:uid="{00000000-0005-0000-0000-000004570000}"/>
    <cellStyle name="Input Cell 7 2 48" xfId="26414" xr:uid="{00000000-0005-0000-0000-000005570000}"/>
    <cellStyle name="Input Cell 7 2 5" xfId="3137" xr:uid="{00000000-0005-0000-0000-000006570000}"/>
    <cellStyle name="Input Cell 7 2 5 2" xfId="26415" xr:uid="{00000000-0005-0000-0000-000007570000}"/>
    <cellStyle name="Input Cell 7 2 5 2 2" xfId="26416" xr:uid="{00000000-0005-0000-0000-000008570000}"/>
    <cellStyle name="Input Cell 7 2 5 2 3" xfId="26417" xr:uid="{00000000-0005-0000-0000-000009570000}"/>
    <cellStyle name="Input Cell 7 2 5 2 4" xfId="26418" xr:uid="{00000000-0005-0000-0000-00000A570000}"/>
    <cellStyle name="Input Cell 7 2 5 3" xfId="26419" xr:uid="{00000000-0005-0000-0000-00000B570000}"/>
    <cellStyle name="Input Cell 7 2 5 4" xfId="26420" xr:uid="{00000000-0005-0000-0000-00000C570000}"/>
    <cellStyle name="Input Cell 7 2 5 5" xfId="26421" xr:uid="{00000000-0005-0000-0000-00000D570000}"/>
    <cellStyle name="Input Cell 7 2 6" xfId="3138" xr:uid="{00000000-0005-0000-0000-00000E570000}"/>
    <cellStyle name="Input Cell 7 2 6 2" xfId="26422" xr:uid="{00000000-0005-0000-0000-00000F570000}"/>
    <cellStyle name="Input Cell 7 2 6 2 2" xfId="26423" xr:uid="{00000000-0005-0000-0000-000010570000}"/>
    <cellStyle name="Input Cell 7 2 6 2 3" xfId="26424" xr:uid="{00000000-0005-0000-0000-000011570000}"/>
    <cellStyle name="Input Cell 7 2 6 2 4" xfId="26425" xr:uid="{00000000-0005-0000-0000-000012570000}"/>
    <cellStyle name="Input Cell 7 2 6 3" xfId="26426" xr:uid="{00000000-0005-0000-0000-000013570000}"/>
    <cellStyle name="Input Cell 7 2 6 4" xfId="26427" xr:uid="{00000000-0005-0000-0000-000014570000}"/>
    <cellStyle name="Input Cell 7 2 6 5" xfId="26428" xr:uid="{00000000-0005-0000-0000-000015570000}"/>
    <cellStyle name="Input Cell 7 2 7" xfId="3139" xr:uid="{00000000-0005-0000-0000-000016570000}"/>
    <cellStyle name="Input Cell 7 2 7 2" xfId="26429" xr:uid="{00000000-0005-0000-0000-000017570000}"/>
    <cellStyle name="Input Cell 7 2 7 2 2" xfId="26430" xr:uid="{00000000-0005-0000-0000-000018570000}"/>
    <cellStyle name="Input Cell 7 2 7 2 3" xfId="26431" xr:uid="{00000000-0005-0000-0000-000019570000}"/>
    <cellStyle name="Input Cell 7 2 7 2 4" xfId="26432" xr:uid="{00000000-0005-0000-0000-00001A570000}"/>
    <cellStyle name="Input Cell 7 2 7 3" xfId="26433" xr:uid="{00000000-0005-0000-0000-00001B570000}"/>
    <cellStyle name="Input Cell 7 2 7 4" xfId="26434" xr:uid="{00000000-0005-0000-0000-00001C570000}"/>
    <cellStyle name="Input Cell 7 2 7 5" xfId="26435" xr:uid="{00000000-0005-0000-0000-00001D570000}"/>
    <cellStyle name="Input Cell 7 2 8" xfId="3140" xr:uid="{00000000-0005-0000-0000-00001E570000}"/>
    <cellStyle name="Input Cell 7 2 8 2" xfId="26436" xr:uid="{00000000-0005-0000-0000-00001F570000}"/>
    <cellStyle name="Input Cell 7 2 8 2 2" xfId="26437" xr:uid="{00000000-0005-0000-0000-000020570000}"/>
    <cellStyle name="Input Cell 7 2 8 2 3" xfId="26438" xr:uid="{00000000-0005-0000-0000-000021570000}"/>
    <cellStyle name="Input Cell 7 2 8 2 4" xfId="26439" xr:uid="{00000000-0005-0000-0000-000022570000}"/>
    <cellStyle name="Input Cell 7 2 8 3" xfId="26440" xr:uid="{00000000-0005-0000-0000-000023570000}"/>
    <cellStyle name="Input Cell 7 2 8 4" xfId="26441" xr:uid="{00000000-0005-0000-0000-000024570000}"/>
    <cellStyle name="Input Cell 7 2 8 5" xfId="26442" xr:uid="{00000000-0005-0000-0000-000025570000}"/>
    <cellStyle name="Input Cell 7 2 9" xfId="3141" xr:uid="{00000000-0005-0000-0000-000026570000}"/>
    <cellStyle name="Input Cell 7 2 9 2" xfId="26443" xr:uid="{00000000-0005-0000-0000-000027570000}"/>
    <cellStyle name="Input Cell 7 2 9 2 2" xfId="26444" xr:uid="{00000000-0005-0000-0000-000028570000}"/>
    <cellStyle name="Input Cell 7 2 9 2 3" xfId="26445" xr:uid="{00000000-0005-0000-0000-000029570000}"/>
    <cellStyle name="Input Cell 7 2 9 2 4" xfId="26446" xr:uid="{00000000-0005-0000-0000-00002A570000}"/>
    <cellStyle name="Input Cell 7 2 9 3" xfId="26447" xr:uid="{00000000-0005-0000-0000-00002B570000}"/>
    <cellStyle name="Input Cell 7 2 9 4" xfId="26448" xr:uid="{00000000-0005-0000-0000-00002C570000}"/>
    <cellStyle name="Input Cell 7 2 9 5" xfId="26449" xr:uid="{00000000-0005-0000-0000-00002D570000}"/>
    <cellStyle name="Input Cell 7 20" xfId="3142" xr:uid="{00000000-0005-0000-0000-00002E570000}"/>
    <cellStyle name="Input Cell 7 20 2" xfId="26450" xr:uid="{00000000-0005-0000-0000-00002F570000}"/>
    <cellStyle name="Input Cell 7 20 2 2" xfId="26451" xr:uid="{00000000-0005-0000-0000-000030570000}"/>
    <cellStyle name="Input Cell 7 20 2 3" xfId="26452" xr:uid="{00000000-0005-0000-0000-000031570000}"/>
    <cellStyle name="Input Cell 7 20 2 4" xfId="26453" xr:uid="{00000000-0005-0000-0000-000032570000}"/>
    <cellStyle name="Input Cell 7 20 3" xfId="26454" xr:uid="{00000000-0005-0000-0000-000033570000}"/>
    <cellStyle name="Input Cell 7 20 4" xfId="26455" xr:uid="{00000000-0005-0000-0000-000034570000}"/>
    <cellStyle name="Input Cell 7 20 5" xfId="26456" xr:uid="{00000000-0005-0000-0000-000035570000}"/>
    <cellStyle name="Input Cell 7 21" xfId="3143" xr:uid="{00000000-0005-0000-0000-000036570000}"/>
    <cellStyle name="Input Cell 7 21 2" xfId="26457" xr:uid="{00000000-0005-0000-0000-000037570000}"/>
    <cellStyle name="Input Cell 7 21 2 2" xfId="26458" xr:uid="{00000000-0005-0000-0000-000038570000}"/>
    <cellStyle name="Input Cell 7 21 2 3" xfId="26459" xr:uid="{00000000-0005-0000-0000-000039570000}"/>
    <cellStyle name="Input Cell 7 21 2 4" xfId="26460" xr:uid="{00000000-0005-0000-0000-00003A570000}"/>
    <cellStyle name="Input Cell 7 21 3" xfId="26461" xr:uid="{00000000-0005-0000-0000-00003B570000}"/>
    <cellStyle name="Input Cell 7 21 4" xfId="26462" xr:uid="{00000000-0005-0000-0000-00003C570000}"/>
    <cellStyle name="Input Cell 7 21 5" xfId="26463" xr:uid="{00000000-0005-0000-0000-00003D570000}"/>
    <cellStyle name="Input Cell 7 22" xfId="3144" xr:uid="{00000000-0005-0000-0000-00003E570000}"/>
    <cellStyle name="Input Cell 7 22 2" xfId="26464" xr:uid="{00000000-0005-0000-0000-00003F570000}"/>
    <cellStyle name="Input Cell 7 22 2 2" xfId="26465" xr:uid="{00000000-0005-0000-0000-000040570000}"/>
    <cellStyle name="Input Cell 7 22 2 3" xfId="26466" xr:uid="{00000000-0005-0000-0000-000041570000}"/>
    <cellStyle name="Input Cell 7 22 2 4" xfId="26467" xr:uid="{00000000-0005-0000-0000-000042570000}"/>
    <cellStyle name="Input Cell 7 22 3" xfId="26468" xr:uid="{00000000-0005-0000-0000-000043570000}"/>
    <cellStyle name="Input Cell 7 22 4" xfId="26469" xr:uid="{00000000-0005-0000-0000-000044570000}"/>
    <cellStyle name="Input Cell 7 22 5" xfId="26470" xr:uid="{00000000-0005-0000-0000-000045570000}"/>
    <cellStyle name="Input Cell 7 23" xfId="3145" xr:uid="{00000000-0005-0000-0000-000046570000}"/>
    <cellStyle name="Input Cell 7 23 2" xfId="26471" xr:uid="{00000000-0005-0000-0000-000047570000}"/>
    <cellStyle name="Input Cell 7 23 2 2" xfId="26472" xr:uid="{00000000-0005-0000-0000-000048570000}"/>
    <cellStyle name="Input Cell 7 23 2 3" xfId="26473" xr:uid="{00000000-0005-0000-0000-000049570000}"/>
    <cellStyle name="Input Cell 7 23 2 4" xfId="26474" xr:uid="{00000000-0005-0000-0000-00004A570000}"/>
    <cellStyle name="Input Cell 7 23 3" xfId="26475" xr:uid="{00000000-0005-0000-0000-00004B570000}"/>
    <cellStyle name="Input Cell 7 23 4" xfId="26476" xr:uid="{00000000-0005-0000-0000-00004C570000}"/>
    <cellStyle name="Input Cell 7 23 5" xfId="26477" xr:uid="{00000000-0005-0000-0000-00004D570000}"/>
    <cellStyle name="Input Cell 7 24" xfId="3146" xr:uid="{00000000-0005-0000-0000-00004E570000}"/>
    <cellStyle name="Input Cell 7 24 2" xfId="26478" xr:uid="{00000000-0005-0000-0000-00004F570000}"/>
    <cellStyle name="Input Cell 7 24 2 2" xfId="26479" xr:uid="{00000000-0005-0000-0000-000050570000}"/>
    <cellStyle name="Input Cell 7 24 2 3" xfId="26480" xr:uid="{00000000-0005-0000-0000-000051570000}"/>
    <cellStyle name="Input Cell 7 24 2 4" xfId="26481" xr:uid="{00000000-0005-0000-0000-000052570000}"/>
    <cellStyle name="Input Cell 7 24 3" xfId="26482" xr:uid="{00000000-0005-0000-0000-000053570000}"/>
    <cellStyle name="Input Cell 7 24 4" xfId="26483" xr:uid="{00000000-0005-0000-0000-000054570000}"/>
    <cellStyle name="Input Cell 7 24 5" xfId="26484" xr:uid="{00000000-0005-0000-0000-000055570000}"/>
    <cellStyle name="Input Cell 7 25" xfId="3147" xr:uid="{00000000-0005-0000-0000-000056570000}"/>
    <cellStyle name="Input Cell 7 25 2" xfId="26485" xr:uid="{00000000-0005-0000-0000-000057570000}"/>
    <cellStyle name="Input Cell 7 25 2 2" xfId="26486" xr:uid="{00000000-0005-0000-0000-000058570000}"/>
    <cellStyle name="Input Cell 7 25 2 3" xfId="26487" xr:uid="{00000000-0005-0000-0000-000059570000}"/>
    <cellStyle name="Input Cell 7 25 2 4" xfId="26488" xr:uid="{00000000-0005-0000-0000-00005A570000}"/>
    <cellStyle name="Input Cell 7 25 3" xfId="26489" xr:uid="{00000000-0005-0000-0000-00005B570000}"/>
    <cellStyle name="Input Cell 7 25 4" xfId="26490" xr:uid="{00000000-0005-0000-0000-00005C570000}"/>
    <cellStyle name="Input Cell 7 25 5" xfId="26491" xr:uid="{00000000-0005-0000-0000-00005D570000}"/>
    <cellStyle name="Input Cell 7 26" xfId="3148" xr:uid="{00000000-0005-0000-0000-00005E570000}"/>
    <cellStyle name="Input Cell 7 26 2" xfId="26492" xr:uid="{00000000-0005-0000-0000-00005F570000}"/>
    <cellStyle name="Input Cell 7 26 2 2" xfId="26493" xr:uid="{00000000-0005-0000-0000-000060570000}"/>
    <cellStyle name="Input Cell 7 26 2 3" xfId="26494" xr:uid="{00000000-0005-0000-0000-000061570000}"/>
    <cellStyle name="Input Cell 7 26 2 4" xfId="26495" xr:uid="{00000000-0005-0000-0000-000062570000}"/>
    <cellStyle name="Input Cell 7 26 3" xfId="26496" xr:uid="{00000000-0005-0000-0000-000063570000}"/>
    <cellStyle name="Input Cell 7 26 4" xfId="26497" xr:uid="{00000000-0005-0000-0000-000064570000}"/>
    <cellStyle name="Input Cell 7 26 5" xfId="26498" xr:uid="{00000000-0005-0000-0000-000065570000}"/>
    <cellStyle name="Input Cell 7 27" xfId="3149" xr:uid="{00000000-0005-0000-0000-000066570000}"/>
    <cellStyle name="Input Cell 7 27 2" xfId="26499" xr:uid="{00000000-0005-0000-0000-000067570000}"/>
    <cellStyle name="Input Cell 7 27 2 2" xfId="26500" xr:uid="{00000000-0005-0000-0000-000068570000}"/>
    <cellStyle name="Input Cell 7 27 2 3" xfId="26501" xr:uid="{00000000-0005-0000-0000-000069570000}"/>
    <cellStyle name="Input Cell 7 27 2 4" xfId="26502" xr:uid="{00000000-0005-0000-0000-00006A570000}"/>
    <cellStyle name="Input Cell 7 27 3" xfId="26503" xr:uid="{00000000-0005-0000-0000-00006B570000}"/>
    <cellStyle name="Input Cell 7 27 4" xfId="26504" xr:uid="{00000000-0005-0000-0000-00006C570000}"/>
    <cellStyle name="Input Cell 7 27 5" xfId="26505" xr:uid="{00000000-0005-0000-0000-00006D570000}"/>
    <cellStyle name="Input Cell 7 28" xfId="3150" xr:uid="{00000000-0005-0000-0000-00006E570000}"/>
    <cellStyle name="Input Cell 7 28 2" xfId="26506" xr:uid="{00000000-0005-0000-0000-00006F570000}"/>
    <cellStyle name="Input Cell 7 28 2 2" xfId="26507" xr:uid="{00000000-0005-0000-0000-000070570000}"/>
    <cellStyle name="Input Cell 7 28 2 3" xfId="26508" xr:uid="{00000000-0005-0000-0000-000071570000}"/>
    <cellStyle name="Input Cell 7 28 2 4" xfId="26509" xr:uid="{00000000-0005-0000-0000-000072570000}"/>
    <cellStyle name="Input Cell 7 28 3" xfId="26510" xr:uid="{00000000-0005-0000-0000-000073570000}"/>
    <cellStyle name="Input Cell 7 28 4" xfId="26511" xr:uid="{00000000-0005-0000-0000-000074570000}"/>
    <cellStyle name="Input Cell 7 28 5" xfId="26512" xr:uid="{00000000-0005-0000-0000-000075570000}"/>
    <cellStyle name="Input Cell 7 29" xfId="3151" xr:uid="{00000000-0005-0000-0000-000076570000}"/>
    <cellStyle name="Input Cell 7 29 2" xfId="26513" xr:uid="{00000000-0005-0000-0000-000077570000}"/>
    <cellStyle name="Input Cell 7 29 2 2" xfId="26514" xr:uid="{00000000-0005-0000-0000-000078570000}"/>
    <cellStyle name="Input Cell 7 29 2 3" xfId="26515" xr:uid="{00000000-0005-0000-0000-000079570000}"/>
    <cellStyle name="Input Cell 7 29 2 4" xfId="26516" xr:uid="{00000000-0005-0000-0000-00007A570000}"/>
    <cellStyle name="Input Cell 7 29 3" xfId="26517" xr:uid="{00000000-0005-0000-0000-00007B570000}"/>
    <cellStyle name="Input Cell 7 29 4" xfId="26518" xr:uid="{00000000-0005-0000-0000-00007C570000}"/>
    <cellStyle name="Input Cell 7 29 5" xfId="26519" xr:uid="{00000000-0005-0000-0000-00007D570000}"/>
    <cellStyle name="Input Cell 7 3" xfId="3152" xr:uid="{00000000-0005-0000-0000-00007E570000}"/>
    <cellStyle name="Input Cell 7 3 2" xfId="26520" xr:uid="{00000000-0005-0000-0000-00007F570000}"/>
    <cellStyle name="Input Cell 7 3 2 2" xfId="26521" xr:uid="{00000000-0005-0000-0000-000080570000}"/>
    <cellStyle name="Input Cell 7 3 2 3" xfId="26522" xr:uid="{00000000-0005-0000-0000-000081570000}"/>
    <cellStyle name="Input Cell 7 3 2 4" xfId="26523" xr:uid="{00000000-0005-0000-0000-000082570000}"/>
    <cellStyle name="Input Cell 7 3 3" xfId="26524" xr:uid="{00000000-0005-0000-0000-000083570000}"/>
    <cellStyle name="Input Cell 7 3 4" xfId="26525" xr:uid="{00000000-0005-0000-0000-000084570000}"/>
    <cellStyle name="Input Cell 7 3 5" xfId="26526" xr:uid="{00000000-0005-0000-0000-000085570000}"/>
    <cellStyle name="Input Cell 7 30" xfId="3153" xr:uid="{00000000-0005-0000-0000-000086570000}"/>
    <cellStyle name="Input Cell 7 30 2" xfId="26527" xr:uid="{00000000-0005-0000-0000-000087570000}"/>
    <cellStyle name="Input Cell 7 30 2 2" xfId="26528" xr:uid="{00000000-0005-0000-0000-000088570000}"/>
    <cellStyle name="Input Cell 7 30 2 3" xfId="26529" xr:uid="{00000000-0005-0000-0000-000089570000}"/>
    <cellStyle name="Input Cell 7 30 2 4" xfId="26530" xr:uid="{00000000-0005-0000-0000-00008A570000}"/>
    <cellStyle name="Input Cell 7 30 3" xfId="26531" xr:uid="{00000000-0005-0000-0000-00008B570000}"/>
    <cellStyle name="Input Cell 7 30 4" xfId="26532" xr:uid="{00000000-0005-0000-0000-00008C570000}"/>
    <cellStyle name="Input Cell 7 30 5" xfId="26533" xr:uid="{00000000-0005-0000-0000-00008D570000}"/>
    <cellStyle name="Input Cell 7 31" xfId="3154" xr:uid="{00000000-0005-0000-0000-00008E570000}"/>
    <cellStyle name="Input Cell 7 31 2" xfId="26534" xr:uid="{00000000-0005-0000-0000-00008F570000}"/>
    <cellStyle name="Input Cell 7 31 2 2" xfId="26535" xr:uid="{00000000-0005-0000-0000-000090570000}"/>
    <cellStyle name="Input Cell 7 31 2 3" xfId="26536" xr:uid="{00000000-0005-0000-0000-000091570000}"/>
    <cellStyle name="Input Cell 7 31 2 4" xfId="26537" xr:uid="{00000000-0005-0000-0000-000092570000}"/>
    <cellStyle name="Input Cell 7 31 3" xfId="26538" xr:uid="{00000000-0005-0000-0000-000093570000}"/>
    <cellStyle name="Input Cell 7 31 4" xfId="26539" xr:uid="{00000000-0005-0000-0000-000094570000}"/>
    <cellStyle name="Input Cell 7 31 5" xfId="26540" xr:uid="{00000000-0005-0000-0000-000095570000}"/>
    <cellStyle name="Input Cell 7 32" xfId="3155" xr:uid="{00000000-0005-0000-0000-000096570000}"/>
    <cellStyle name="Input Cell 7 32 2" xfId="26541" xr:uid="{00000000-0005-0000-0000-000097570000}"/>
    <cellStyle name="Input Cell 7 32 2 2" xfId="26542" xr:uid="{00000000-0005-0000-0000-000098570000}"/>
    <cellStyle name="Input Cell 7 32 2 3" xfId="26543" xr:uid="{00000000-0005-0000-0000-000099570000}"/>
    <cellStyle name="Input Cell 7 32 2 4" xfId="26544" xr:uid="{00000000-0005-0000-0000-00009A570000}"/>
    <cellStyle name="Input Cell 7 32 3" xfId="26545" xr:uid="{00000000-0005-0000-0000-00009B570000}"/>
    <cellStyle name="Input Cell 7 32 4" xfId="26546" xr:uid="{00000000-0005-0000-0000-00009C570000}"/>
    <cellStyle name="Input Cell 7 32 5" xfId="26547" xr:uid="{00000000-0005-0000-0000-00009D570000}"/>
    <cellStyle name="Input Cell 7 33" xfId="3156" xr:uid="{00000000-0005-0000-0000-00009E570000}"/>
    <cellStyle name="Input Cell 7 33 2" xfId="26548" xr:uid="{00000000-0005-0000-0000-00009F570000}"/>
    <cellStyle name="Input Cell 7 33 2 2" xfId="26549" xr:uid="{00000000-0005-0000-0000-0000A0570000}"/>
    <cellStyle name="Input Cell 7 33 2 3" xfId="26550" xr:uid="{00000000-0005-0000-0000-0000A1570000}"/>
    <cellStyle name="Input Cell 7 33 2 4" xfId="26551" xr:uid="{00000000-0005-0000-0000-0000A2570000}"/>
    <cellStyle name="Input Cell 7 33 3" xfId="26552" xr:uid="{00000000-0005-0000-0000-0000A3570000}"/>
    <cellStyle name="Input Cell 7 33 4" xfId="26553" xr:uid="{00000000-0005-0000-0000-0000A4570000}"/>
    <cellStyle name="Input Cell 7 33 5" xfId="26554" xr:uid="{00000000-0005-0000-0000-0000A5570000}"/>
    <cellStyle name="Input Cell 7 34" xfId="3157" xr:uid="{00000000-0005-0000-0000-0000A6570000}"/>
    <cellStyle name="Input Cell 7 34 2" xfId="26555" xr:uid="{00000000-0005-0000-0000-0000A7570000}"/>
    <cellStyle name="Input Cell 7 34 2 2" xfId="26556" xr:uid="{00000000-0005-0000-0000-0000A8570000}"/>
    <cellStyle name="Input Cell 7 34 2 3" xfId="26557" xr:uid="{00000000-0005-0000-0000-0000A9570000}"/>
    <cellStyle name="Input Cell 7 34 2 4" xfId="26558" xr:uid="{00000000-0005-0000-0000-0000AA570000}"/>
    <cellStyle name="Input Cell 7 34 3" xfId="26559" xr:uid="{00000000-0005-0000-0000-0000AB570000}"/>
    <cellStyle name="Input Cell 7 34 4" xfId="26560" xr:uid="{00000000-0005-0000-0000-0000AC570000}"/>
    <cellStyle name="Input Cell 7 34 5" xfId="26561" xr:uid="{00000000-0005-0000-0000-0000AD570000}"/>
    <cellStyle name="Input Cell 7 35" xfId="3158" xr:uid="{00000000-0005-0000-0000-0000AE570000}"/>
    <cellStyle name="Input Cell 7 35 2" xfId="26562" xr:uid="{00000000-0005-0000-0000-0000AF570000}"/>
    <cellStyle name="Input Cell 7 35 2 2" xfId="26563" xr:uid="{00000000-0005-0000-0000-0000B0570000}"/>
    <cellStyle name="Input Cell 7 35 2 3" xfId="26564" xr:uid="{00000000-0005-0000-0000-0000B1570000}"/>
    <cellStyle name="Input Cell 7 35 2 4" xfId="26565" xr:uid="{00000000-0005-0000-0000-0000B2570000}"/>
    <cellStyle name="Input Cell 7 35 3" xfId="26566" xr:uid="{00000000-0005-0000-0000-0000B3570000}"/>
    <cellStyle name="Input Cell 7 35 4" xfId="26567" xr:uid="{00000000-0005-0000-0000-0000B4570000}"/>
    <cellStyle name="Input Cell 7 35 5" xfId="26568" xr:uid="{00000000-0005-0000-0000-0000B5570000}"/>
    <cellStyle name="Input Cell 7 36" xfId="3159" xr:uid="{00000000-0005-0000-0000-0000B6570000}"/>
    <cellStyle name="Input Cell 7 36 2" xfId="26569" xr:uid="{00000000-0005-0000-0000-0000B7570000}"/>
    <cellStyle name="Input Cell 7 36 2 2" xfId="26570" xr:uid="{00000000-0005-0000-0000-0000B8570000}"/>
    <cellStyle name="Input Cell 7 36 2 3" xfId="26571" xr:uid="{00000000-0005-0000-0000-0000B9570000}"/>
    <cellStyle name="Input Cell 7 36 2 4" xfId="26572" xr:uid="{00000000-0005-0000-0000-0000BA570000}"/>
    <cellStyle name="Input Cell 7 36 3" xfId="26573" xr:uid="{00000000-0005-0000-0000-0000BB570000}"/>
    <cellStyle name="Input Cell 7 36 4" xfId="26574" xr:uid="{00000000-0005-0000-0000-0000BC570000}"/>
    <cellStyle name="Input Cell 7 36 5" xfId="26575" xr:uid="{00000000-0005-0000-0000-0000BD570000}"/>
    <cellStyle name="Input Cell 7 37" xfId="3160" xr:uid="{00000000-0005-0000-0000-0000BE570000}"/>
    <cellStyle name="Input Cell 7 37 2" xfId="26576" xr:uid="{00000000-0005-0000-0000-0000BF570000}"/>
    <cellStyle name="Input Cell 7 37 2 2" xfId="26577" xr:uid="{00000000-0005-0000-0000-0000C0570000}"/>
    <cellStyle name="Input Cell 7 37 2 3" xfId="26578" xr:uid="{00000000-0005-0000-0000-0000C1570000}"/>
    <cellStyle name="Input Cell 7 37 2 4" xfId="26579" xr:uid="{00000000-0005-0000-0000-0000C2570000}"/>
    <cellStyle name="Input Cell 7 37 3" xfId="26580" xr:uid="{00000000-0005-0000-0000-0000C3570000}"/>
    <cellStyle name="Input Cell 7 37 4" xfId="26581" xr:uid="{00000000-0005-0000-0000-0000C4570000}"/>
    <cellStyle name="Input Cell 7 37 5" xfId="26582" xr:uid="{00000000-0005-0000-0000-0000C5570000}"/>
    <cellStyle name="Input Cell 7 38" xfId="3161" xr:uid="{00000000-0005-0000-0000-0000C6570000}"/>
    <cellStyle name="Input Cell 7 38 2" xfId="26583" xr:uid="{00000000-0005-0000-0000-0000C7570000}"/>
    <cellStyle name="Input Cell 7 38 2 2" xfId="26584" xr:uid="{00000000-0005-0000-0000-0000C8570000}"/>
    <cellStyle name="Input Cell 7 38 2 3" xfId="26585" xr:uid="{00000000-0005-0000-0000-0000C9570000}"/>
    <cellStyle name="Input Cell 7 38 2 4" xfId="26586" xr:uid="{00000000-0005-0000-0000-0000CA570000}"/>
    <cellStyle name="Input Cell 7 38 3" xfId="26587" xr:uid="{00000000-0005-0000-0000-0000CB570000}"/>
    <cellStyle name="Input Cell 7 38 4" xfId="26588" xr:uid="{00000000-0005-0000-0000-0000CC570000}"/>
    <cellStyle name="Input Cell 7 38 5" xfId="26589" xr:uid="{00000000-0005-0000-0000-0000CD570000}"/>
    <cellStyle name="Input Cell 7 39" xfId="3162" xr:uid="{00000000-0005-0000-0000-0000CE570000}"/>
    <cellStyle name="Input Cell 7 39 2" xfId="26590" xr:uid="{00000000-0005-0000-0000-0000CF570000}"/>
    <cellStyle name="Input Cell 7 39 2 2" xfId="26591" xr:uid="{00000000-0005-0000-0000-0000D0570000}"/>
    <cellStyle name="Input Cell 7 39 2 3" xfId="26592" xr:uid="{00000000-0005-0000-0000-0000D1570000}"/>
    <cellStyle name="Input Cell 7 39 2 4" xfId="26593" xr:uid="{00000000-0005-0000-0000-0000D2570000}"/>
    <cellStyle name="Input Cell 7 39 3" xfId="26594" xr:uid="{00000000-0005-0000-0000-0000D3570000}"/>
    <cellStyle name="Input Cell 7 39 4" xfId="26595" xr:uid="{00000000-0005-0000-0000-0000D4570000}"/>
    <cellStyle name="Input Cell 7 39 5" xfId="26596" xr:uid="{00000000-0005-0000-0000-0000D5570000}"/>
    <cellStyle name="Input Cell 7 4" xfId="3163" xr:uid="{00000000-0005-0000-0000-0000D6570000}"/>
    <cellStyle name="Input Cell 7 4 2" xfId="26597" xr:uid="{00000000-0005-0000-0000-0000D7570000}"/>
    <cellStyle name="Input Cell 7 4 2 2" xfId="26598" xr:uid="{00000000-0005-0000-0000-0000D8570000}"/>
    <cellStyle name="Input Cell 7 4 2 3" xfId="26599" xr:uid="{00000000-0005-0000-0000-0000D9570000}"/>
    <cellStyle name="Input Cell 7 4 2 4" xfId="26600" xr:uid="{00000000-0005-0000-0000-0000DA570000}"/>
    <cellStyle name="Input Cell 7 4 3" xfId="26601" xr:uid="{00000000-0005-0000-0000-0000DB570000}"/>
    <cellStyle name="Input Cell 7 4 4" xfId="26602" xr:uid="{00000000-0005-0000-0000-0000DC570000}"/>
    <cellStyle name="Input Cell 7 4 5" xfId="26603" xr:uid="{00000000-0005-0000-0000-0000DD570000}"/>
    <cellStyle name="Input Cell 7 40" xfId="3164" xr:uid="{00000000-0005-0000-0000-0000DE570000}"/>
    <cellStyle name="Input Cell 7 40 2" xfId="26604" xr:uid="{00000000-0005-0000-0000-0000DF570000}"/>
    <cellStyle name="Input Cell 7 40 2 2" xfId="26605" xr:uid="{00000000-0005-0000-0000-0000E0570000}"/>
    <cellStyle name="Input Cell 7 40 2 3" xfId="26606" xr:uid="{00000000-0005-0000-0000-0000E1570000}"/>
    <cellStyle name="Input Cell 7 40 2 4" xfId="26607" xr:uid="{00000000-0005-0000-0000-0000E2570000}"/>
    <cellStyle name="Input Cell 7 40 3" xfId="26608" xr:uid="{00000000-0005-0000-0000-0000E3570000}"/>
    <cellStyle name="Input Cell 7 40 4" xfId="26609" xr:uid="{00000000-0005-0000-0000-0000E4570000}"/>
    <cellStyle name="Input Cell 7 40 5" xfId="26610" xr:uid="{00000000-0005-0000-0000-0000E5570000}"/>
    <cellStyle name="Input Cell 7 41" xfId="3165" xr:uid="{00000000-0005-0000-0000-0000E6570000}"/>
    <cellStyle name="Input Cell 7 41 2" xfId="26611" xr:uid="{00000000-0005-0000-0000-0000E7570000}"/>
    <cellStyle name="Input Cell 7 41 2 2" xfId="26612" xr:uid="{00000000-0005-0000-0000-0000E8570000}"/>
    <cellStyle name="Input Cell 7 41 2 3" xfId="26613" xr:uid="{00000000-0005-0000-0000-0000E9570000}"/>
    <cellStyle name="Input Cell 7 41 2 4" xfId="26614" xr:uid="{00000000-0005-0000-0000-0000EA570000}"/>
    <cellStyle name="Input Cell 7 41 3" xfId="26615" xr:uid="{00000000-0005-0000-0000-0000EB570000}"/>
    <cellStyle name="Input Cell 7 41 4" xfId="26616" xr:uid="{00000000-0005-0000-0000-0000EC570000}"/>
    <cellStyle name="Input Cell 7 41 5" xfId="26617" xr:uid="{00000000-0005-0000-0000-0000ED570000}"/>
    <cellStyle name="Input Cell 7 42" xfId="3166" xr:uid="{00000000-0005-0000-0000-0000EE570000}"/>
    <cellStyle name="Input Cell 7 42 2" xfId="26618" xr:uid="{00000000-0005-0000-0000-0000EF570000}"/>
    <cellStyle name="Input Cell 7 42 2 2" xfId="26619" xr:uid="{00000000-0005-0000-0000-0000F0570000}"/>
    <cellStyle name="Input Cell 7 42 2 3" xfId="26620" xr:uid="{00000000-0005-0000-0000-0000F1570000}"/>
    <cellStyle name="Input Cell 7 42 2 4" xfId="26621" xr:uid="{00000000-0005-0000-0000-0000F2570000}"/>
    <cellStyle name="Input Cell 7 42 3" xfId="26622" xr:uid="{00000000-0005-0000-0000-0000F3570000}"/>
    <cellStyle name="Input Cell 7 42 4" xfId="26623" xr:uid="{00000000-0005-0000-0000-0000F4570000}"/>
    <cellStyle name="Input Cell 7 42 5" xfId="26624" xr:uid="{00000000-0005-0000-0000-0000F5570000}"/>
    <cellStyle name="Input Cell 7 43" xfId="3167" xr:uid="{00000000-0005-0000-0000-0000F6570000}"/>
    <cellStyle name="Input Cell 7 43 2" xfId="26625" xr:uid="{00000000-0005-0000-0000-0000F7570000}"/>
    <cellStyle name="Input Cell 7 43 2 2" xfId="26626" xr:uid="{00000000-0005-0000-0000-0000F8570000}"/>
    <cellStyle name="Input Cell 7 43 2 3" xfId="26627" xr:uid="{00000000-0005-0000-0000-0000F9570000}"/>
    <cellStyle name="Input Cell 7 43 2 4" xfId="26628" xr:uid="{00000000-0005-0000-0000-0000FA570000}"/>
    <cellStyle name="Input Cell 7 43 3" xfId="26629" xr:uid="{00000000-0005-0000-0000-0000FB570000}"/>
    <cellStyle name="Input Cell 7 43 4" xfId="26630" xr:uid="{00000000-0005-0000-0000-0000FC570000}"/>
    <cellStyle name="Input Cell 7 43 5" xfId="26631" xr:uid="{00000000-0005-0000-0000-0000FD570000}"/>
    <cellStyle name="Input Cell 7 44" xfId="3168" xr:uid="{00000000-0005-0000-0000-0000FE570000}"/>
    <cellStyle name="Input Cell 7 44 2" xfId="26632" xr:uid="{00000000-0005-0000-0000-0000FF570000}"/>
    <cellStyle name="Input Cell 7 44 2 2" xfId="26633" xr:uid="{00000000-0005-0000-0000-000000580000}"/>
    <cellStyle name="Input Cell 7 44 2 3" xfId="26634" xr:uid="{00000000-0005-0000-0000-000001580000}"/>
    <cellStyle name="Input Cell 7 44 2 4" xfId="26635" xr:uid="{00000000-0005-0000-0000-000002580000}"/>
    <cellStyle name="Input Cell 7 44 3" xfId="26636" xr:uid="{00000000-0005-0000-0000-000003580000}"/>
    <cellStyle name="Input Cell 7 44 4" xfId="26637" xr:uid="{00000000-0005-0000-0000-000004580000}"/>
    <cellStyle name="Input Cell 7 44 5" xfId="26638" xr:uid="{00000000-0005-0000-0000-000005580000}"/>
    <cellStyle name="Input Cell 7 45" xfId="3169" xr:uid="{00000000-0005-0000-0000-000006580000}"/>
    <cellStyle name="Input Cell 7 45 2" xfId="26639" xr:uid="{00000000-0005-0000-0000-000007580000}"/>
    <cellStyle name="Input Cell 7 45 2 2" xfId="26640" xr:uid="{00000000-0005-0000-0000-000008580000}"/>
    <cellStyle name="Input Cell 7 45 2 3" xfId="26641" xr:uid="{00000000-0005-0000-0000-000009580000}"/>
    <cellStyle name="Input Cell 7 45 2 4" xfId="26642" xr:uid="{00000000-0005-0000-0000-00000A580000}"/>
    <cellStyle name="Input Cell 7 45 3" xfId="26643" xr:uid="{00000000-0005-0000-0000-00000B580000}"/>
    <cellStyle name="Input Cell 7 45 4" xfId="26644" xr:uid="{00000000-0005-0000-0000-00000C580000}"/>
    <cellStyle name="Input Cell 7 45 5" xfId="26645" xr:uid="{00000000-0005-0000-0000-00000D580000}"/>
    <cellStyle name="Input Cell 7 46" xfId="26646" xr:uid="{00000000-0005-0000-0000-00000E580000}"/>
    <cellStyle name="Input Cell 7 46 2" xfId="26647" xr:uid="{00000000-0005-0000-0000-00000F580000}"/>
    <cellStyle name="Input Cell 7 46 3" xfId="26648" xr:uid="{00000000-0005-0000-0000-000010580000}"/>
    <cellStyle name="Input Cell 7 46 4" xfId="26649" xr:uid="{00000000-0005-0000-0000-000011580000}"/>
    <cellStyle name="Input Cell 7 47" xfId="26650" xr:uid="{00000000-0005-0000-0000-000012580000}"/>
    <cellStyle name="Input Cell 7 48" xfId="26651" xr:uid="{00000000-0005-0000-0000-000013580000}"/>
    <cellStyle name="Input Cell 7 5" xfId="3170" xr:uid="{00000000-0005-0000-0000-000014580000}"/>
    <cellStyle name="Input Cell 7 5 2" xfId="26652" xr:uid="{00000000-0005-0000-0000-000015580000}"/>
    <cellStyle name="Input Cell 7 5 2 2" xfId="26653" xr:uid="{00000000-0005-0000-0000-000016580000}"/>
    <cellStyle name="Input Cell 7 5 2 3" xfId="26654" xr:uid="{00000000-0005-0000-0000-000017580000}"/>
    <cellStyle name="Input Cell 7 5 2 4" xfId="26655" xr:uid="{00000000-0005-0000-0000-000018580000}"/>
    <cellStyle name="Input Cell 7 5 3" xfId="26656" xr:uid="{00000000-0005-0000-0000-000019580000}"/>
    <cellStyle name="Input Cell 7 5 4" xfId="26657" xr:uid="{00000000-0005-0000-0000-00001A580000}"/>
    <cellStyle name="Input Cell 7 5 5" xfId="26658" xr:uid="{00000000-0005-0000-0000-00001B580000}"/>
    <cellStyle name="Input Cell 7 6" xfId="3171" xr:uid="{00000000-0005-0000-0000-00001C580000}"/>
    <cellStyle name="Input Cell 7 6 2" xfId="26659" xr:uid="{00000000-0005-0000-0000-00001D580000}"/>
    <cellStyle name="Input Cell 7 6 2 2" xfId="26660" xr:uid="{00000000-0005-0000-0000-00001E580000}"/>
    <cellStyle name="Input Cell 7 6 2 3" xfId="26661" xr:uid="{00000000-0005-0000-0000-00001F580000}"/>
    <cellStyle name="Input Cell 7 6 2 4" xfId="26662" xr:uid="{00000000-0005-0000-0000-000020580000}"/>
    <cellStyle name="Input Cell 7 6 3" xfId="26663" xr:uid="{00000000-0005-0000-0000-000021580000}"/>
    <cellStyle name="Input Cell 7 6 4" xfId="26664" xr:uid="{00000000-0005-0000-0000-000022580000}"/>
    <cellStyle name="Input Cell 7 6 5" xfId="26665" xr:uid="{00000000-0005-0000-0000-000023580000}"/>
    <cellStyle name="Input Cell 7 7" xfId="3172" xr:uid="{00000000-0005-0000-0000-000024580000}"/>
    <cellStyle name="Input Cell 7 7 2" xfId="26666" xr:uid="{00000000-0005-0000-0000-000025580000}"/>
    <cellStyle name="Input Cell 7 7 2 2" xfId="26667" xr:uid="{00000000-0005-0000-0000-000026580000}"/>
    <cellStyle name="Input Cell 7 7 2 3" xfId="26668" xr:uid="{00000000-0005-0000-0000-000027580000}"/>
    <cellStyle name="Input Cell 7 7 2 4" xfId="26669" xr:uid="{00000000-0005-0000-0000-000028580000}"/>
    <cellStyle name="Input Cell 7 7 3" xfId="26670" xr:uid="{00000000-0005-0000-0000-000029580000}"/>
    <cellStyle name="Input Cell 7 7 4" xfId="26671" xr:uid="{00000000-0005-0000-0000-00002A580000}"/>
    <cellStyle name="Input Cell 7 7 5" xfId="26672" xr:uid="{00000000-0005-0000-0000-00002B580000}"/>
    <cellStyle name="Input Cell 7 8" xfId="3173" xr:uid="{00000000-0005-0000-0000-00002C580000}"/>
    <cellStyle name="Input Cell 7 8 2" xfId="26673" xr:uid="{00000000-0005-0000-0000-00002D580000}"/>
    <cellStyle name="Input Cell 7 8 2 2" xfId="26674" xr:uid="{00000000-0005-0000-0000-00002E580000}"/>
    <cellStyle name="Input Cell 7 8 2 3" xfId="26675" xr:uid="{00000000-0005-0000-0000-00002F580000}"/>
    <cellStyle name="Input Cell 7 8 2 4" xfId="26676" xr:uid="{00000000-0005-0000-0000-000030580000}"/>
    <cellStyle name="Input Cell 7 8 3" xfId="26677" xr:uid="{00000000-0005-0000-0000-000031580000}"/>
    <cellStyle name="Input Cell 7 8 4" xfId="26678" xr:uid="{00000000-0005-0000-0000-000032580000}"/>
    <cellStyle name="Input Cell 7 8 5" xfId="26679" xr:uid="{00000000-0005-0000-0000-000033580000}"/>
    <cellStyle name="Input Cell 7 9" xfId="3174" xr:uid="{00000000-0005-0000-0000-000034580000}"/>
    <cellStyle name="Input Cell 7 9 2" xfId="26680" xr:uid="{00000000-0005-0000-0000-000035580000}"/>
    <cellStyle name="Input Cell 7 9 2 2" xfId="26681" xr:uid="{00000000-0005-0000-0000-000036580000}"/>
    <cellStyle name="Input Cell 7 9 2 3" xfId="26682" xr:uid="{00000000-0005-0000-0000-000037580000}"/>
    <cellStyle name="Input Cell 7 9 2 4" xfId="26683" xr:uid="{00000000-0005-0000-0000-000038580000}"/>
    <cellStyle name="Input Cell 7 9 3" xfId="26684" xr:uid="{00000000-0005-0000-0000-000039580000}"/>
    <cellStyle name="Input Cell 7 9 4" xfId="26685" xr:uid="{00000000-0005-0000-0000-00003A580000}"/>
    <cellStyle name="Input Cell 7 9 5" xfId="26686" xr:uid="{00000000-0005-0000-0000-00003B580000}"/>
    <cellStyle name="Input Cell 8" xfId="3175" xr:uid="{00000000-0005-0000-0000-00003C580000}"/>
    <cellStyle name="Input Cell 8 10" xfId="3176" xr:uid="{00000000-0005-0000-0000-00003D580000}"/>
    <cellStyle name="Input Cell 8 10 2" xfId="26687" xr:uid="{00000000-0005-0000-0000-00003E580000}"/>
    <cellStyle name="Input Cell 8 10 2 2" xfId="26688" xr:uid="{00000000-0005-0000-0000-00003F580000}"/>
    <cellStyle name="Input Cell 8 10 2 3" xfId="26689" xr:uid="{00000000-0005-0000-0000-000040580000}"/>
    <cellStyle name="Input Cell 8 10 2 4" xfId="26690" xr:uid="{00000000-0005-0000-0000-000041580000}"/>
    <cellStyle name="Input Cell 8 10 3" xfId="26691" xr:uid="{00000000-0005-0000-0000-000042580000}"/>
    <cellStyle name="Input Cell 8 10 4" xfId="26692" xr:uid="{00000000-0005-0000-0000-000043580000}"/>
    <cellStyle name="Input Cell 8 10 5" xfId="26693" xr:uid="{00000000-0005-0000-0000-000044580000}"/>
    <cellStyle name="Input Cell 8 11" xfId="3177" xr:uid="{00000000-0005-0000-0000-000045580000}"/>
    <cellStyle name="Input Cell 8 11 2" xfId="26694" xr:uid="{00000000-0005-0000-0000-000046580000}"/>
    <cellStyle name="Input Cell 8 11 2 2" xfId="26695" xr:uid="{00000000-0005-0000-0000-000047580000}"/>
    <cellStyle name="Input Cell 8 11 2 3" xfId="26696" xr:uid="{00000000-0005-0000-0000-000048580000}"/>
    <cellStyle name="Input Cell 8 11 2 4" xfId="26697" xr:uid="{00000000-0005-0000-0000-000049580000}"/>
    <cellStyle name="Input Cell 8 11 3" xfId="26698" xr:uid="{00000000-0005-0000-0000-00004A580000}"/>
    <cellStyle name="Input Cell 8 11 4" xfId="26699" xr:uid="{00000000-0005-0000-0000-00004B580000}"/>
    <cellStyle name="Input Cell 8 11 5" xfId="26700" xr:uid="{00000000-0005-0000-0000-00004C580000}"/>
    <cellStyle name="Input Cell 8 12" xfId="3178" xr:uid="{00000000-0005-0000-0000-00004D580000}"/>
    <cellStyle name="Input Cell 8 12 2" xfId="26701" xr:uid="{00000000-0005-0000-0000-00004E580000}"/>
    <cellStyle name="Input Cell 8 12 2 2" xfId="26702" xr:uid="{00000000-0005-0000-0000-00004F580000}"/>
    <cellStyle name="Input Cell 8 12 2 3" xfId="26703" xr:uid="{00000000-0005-0000-0000-000050580000}"/>
    <cellStyle name="Input Cell 8 12 2 4" xfId="26704" xr:uid="{00000000-0005-0000-0000-000051580000}"/>
    <cellStyle name="Input Cell 8 12 3" xfId="26705" xr:uid="{00000000-0005-0000-0000-000052580000}"/>
    <cellStyle name="Input Cell 8 12 4" xfId="26706" xr:uid="{00000000-0005-0000-0000-000053580000}"/>
    <cellStyle name="Input Cell 8 12 5" xfId="26707" xr:uid="{00000000-0005-0000-0000-000054580000}"/>
    <cellStyle name="Input Cell 8 13" xfId="3179" xr:uid="{00000000-0005-0000-0000-000055580000}"/>
    <cellStyle name="Input Cell 8 13 2" xfId="26708" xr:uid="{00000000-0005-0000-0000-000056580000}"/>
    <cellStyle name="Input Cell 8 13 2 2" xfId="26709" xr:uid="{00000000-0005-0000-0000-000057580000}"/>
    <cellStyle name="Input Cell 8 13 2 3" xfId="26710" xr:uid="{00000000-0005-0000-0000-000058580000}"/>
    <cellStyle name="Input Cell 8 13 2 4" xfId="26711" xr:uid="{00000000-0005-0000-0000-000059580000}"/>
    <cellStyle name="Input Cell 8 13 3" xfId="26712" xr:uid="{00000000-0005-0000-0000-00005A580000}"/>
    <cellStyle name="Input Cell 8 13 4" xfId="26713" xr:uid="{00000000-0005-0000-0000-00005B580000}"/>
    <cellStyle name="Input Cell 8 13 5" xfId="26714" xr:uid="{00000000-0005-0000-0000-00005C580000}"/>
    <cellStyle name="Input Cell 8 14" xfId="3180" xr:uid="{00000000-0005-0000-0000-00005D580000}"/>
    <cellStyle name="Input Cell 8 14 2" xfId="26715" xr:uid="{00000000-0005-0000-0000-00005E580000}"/>
    <cellStyle name="Input Cell 8 14 2 2" xfId="26716" xr:uid="{00000000-0005-0000-0000-00005F580000}"/>
    <cellStyle name="Input Cell 8 14 2 3" xfId="26717" xr:uid="{00000000-0005-0000-0000-000060580000}"/>
    <cellStyle name="Input Cell 8 14 2 4" xfId="26718" xr:uid="{00000000-0005-0000-0000-000061580000}"/>
    <cellStyle name="Input Cell 8 14 3" xfId="26719" xr:uid="{00000000-0005-0000-0000-000062580000}"/>
    <cellStyle name="Input Cell 8 14 4" xfId="26720" xr:uid="{00000000-0005-0000-0000-000063580000}"/>
    <cellStyle name="Input Cell 8 14 5" xfId="26721" xr:uid="{00000000-0005-0000-0000-000064580000}"/>
    <cellStyle name="Input Cell 8 15" xfId="3181" xr:uid="{00000000-0005-0000-0000-000065580000}"/>
    <cellStyle name="Input Cell 8 15 2" xfId="26722" xr:uid="{00000000-0005-0000-0000-000066580000}"/>
    <cellStyle name="Input Cell 8 15 2 2" xfId="26723" xr:uid="{00000000-0005-0000-0000-000067580000}"/>
    <cellStyle name="Input Cell 8 15 2 3" xfId="26724" xr:uid="{00000000-0005-0000-0000-000068580000}"/>
    <cellStyle name="Input Cell 8 15 2 4" xfId="26725" xr:uid="{00000000-0005-0000-0000-000069580000}"/>
    <cellStyle name="Input Cell 8 15 3" xfId="26726" xr:uid="{00000000-0005-0000-0000-00006A580000}"/>
    <cellStyle name="Input Cell 8 15 4" xfId="26727" xr:uid="{00000000-0005-0000-0000-00006B580000}"/>
    <cellStyle name="Input Cell 8 15 5" xfId="26728" xr:uid="{00000000-0005-0000-0000-00006C580000}"/>
    <cellStyle name="Input Cell 8 16" xfId="3182" xr:uid="{00000000-0005-0000-0000-00006D580000}"/>
    <cellStyle name="Input Cell 8 16 2" xfId="26729" xr:uid="{00000000-0005-0000-0000-00006E580000}"/>
    <cellStyle name="Input Cell 8 16 2 2" xfId="26730" xr:uid="{00000000-0005-0000-0000-00006F580000}"/>
    <cellStyle name="Input Cell 8 16 2 3" xfId="26731" xr:uid="{00000000-0005-0000-0000-000070580000}"/>
    <cellStyle name="Input Cell 8 16 2 4" xfId="26732" xr:uid="{00000000-0005-0000-0000-000071580000}"/>
    <cellStyle name="Input Cell 8 16 3" xfId="26733" xr:uid="{00000000-0005-0000-0000-000072580000}"/>
    <cellStyle name="Input Cell 8 16 4" xfId="26734" xr:uid="{00000000-0005-0000-0000-000073580000}"/>
    <cellStyle name="Input Cell 8 16 5" xfId="26735" xr:uid="{00000000-0005-0000-0000-000074580000}"/>
    <cellStyle name="Input Cell 8 17" xfId="3183" xr:uid="{00000000-0005-0000-0000-000075580000}"/>
    <cellStyle name="Input Cell 8 17 2" xfId="26736" xr:uid="{00000000-0005-0000-0000-000076580000}"/>
    <cellStyle name="Input Cell 8 17 2 2" xfId="26737" xr:uid="{00000000-0005-0000-0000-000077580000}"/>
    <cellStyle name="Input Cell 8 17 2 3" xfId="26738" xr:uid="{00000000-0005-0000-0000-000078580000}"/>
    <cellStyle name="Input Cell 8 17 2 4" xfId="26739" xr:uid="{00000000-0005-0000-0000-000079580000}"/>
    <cellStyle name="Input Cell 8 17 3" xfId="26740" xr:uid="{00000000-0005-0000-0000-00007A580000}"/>
    <cellStyle name="Input Cell 8 17 4" xfId="26741" xr:uid="{00000000-0005-0000-0000-00007B580000}"/>
    <cellStyle name="Input Cell 8 17 5" xfId="26742" xr:uid="{00000000-0005-0000-0000-00007C580000}"/>
    <cellStyle name="Input Cell 8 18" xfId="3184" xr:uid="{00000000-0005-0000-0000-00007D580000}"/>
    <cellStyle name="Input Cell 8 18 2" xfId="26743" xr:uid="{00000000-0005-0000-0000-00007E580000}"/>
    <cellStyle name="Input Cell 8 18 2 2" xfId="26744" xr:uid="{00000000-0005-0000-0000-00007F580000}"/>
    <cellStyle name="Input Cell 8 18 2 3" xfId="26745" xr:uid="{00000000-0005-0000-0000-000080580000}"/>
    <cellStyle name="Input Cell 8 18 2 4" xfId="26746" xr:uid="{00000000-0005-0000-0000-000081580000}"/>
    <cellStyle name="Input Cell 8 18 3" xfId="26747" xr:uid="{00000000-0005-0000-0000-000082580000}"/>
    <cellStyle name="Input Cell 8 18 4" xfId="26748" xr:uid="{00000000-0005-0000-0000-000083580000}"/>
    <cellStyle name="Input Cell 8 18 5" xfId="26749" xr:uid="{00000000-0005-0000-0000-000084580000}"/>
    <cellStyle name="Input Cell 8 19" xfId="3185" xr:uid="{00000000-0005-0000-0000-000085580000}"/>
    <cellStyle name="Input Cell 8 19 2" xfId="26750" xr:uid="{00000000-0005-0000-0000-000086580000}"/>
    <cellStyle name="Input Cell 8 19 2 2" xfId="26751" xr:uid="{00000000-0005-0000-0000-000087580000}"/>
    <cellStyle name="Input Cell 8 19 2 3" xfId="26752" xr:uid="{00000000-0005-0000-0000-000088580000}"/>
    <cellStyle name="Input Cell 8 19 2 4" xfId="26753" xr:uid="{00000000-0005-0000-0000-000089580000}"/>
    <cellStyle name="Input Cell 8 19 3" xfId="26754" xr:uid="{00000000-0005-0000-0000-00008A580000}"/>
    <cellStyle name="Input Cell 8 19 4" xfId="26755" xr:uid="{00000000-0005-0000-0000-00008B580000}"/>
    <cellStyle name="Input Cell 8 19 5" xfId="26756" xr:uid="{00000000-0005-0000-0000-00008C580000}"/>
    <cellStyle name="Input Cell 8 2" xfId="3186" xr:uid="{00000000-0005-0000-0000-00008D580000}"/>
    <cellStyle name="Input Cell 8 2 2" xfId="26757" xr:uid="{00000000-0005-0000-0000-00008E580000}"/>
    <cellStyle name="Input Cell 8 2 2 2" xfId="26758" xr:uid="{00000000-0005-0000-0000-00008F580000}"/>
    <cellStyle name="Input Cell 8 2 2 3" xfId="26759" xr:uid="{00000000-0005-0000-0000-000090580000}"/>
    <cellStyle name="Input Cell 8 2 2 4" xfId="26760" xr:uid="{00000000-0005-0000-0000-000091580000}"/>
    <cellStyle name="Input Cell 8 2 3" xfId="26761" xr:uid="{00000000-0005-0000-0000-000092580000}"/>
    <cellStyle name="Input Cell 8 2 4" xfId="26762" xr:uid="{00000000-0005-0000-0000-000093580000}"/>
    <cellStyle name="Input Cell 8 2 5" xfId="26763" xr:uid="{00000000-0005-0000-0000-000094580000}"/>
    <cellStyle name="Input Cell 8 20" xfId="3187" xr:uid="{00000000-0005-0000-0000-000095580000}"/>
    <cellStyle name="Input Cell 8 20 2" xfId="26764" xr:uid="{00000000-0005-0000-0000-000096580000}"/>
    <cellStyle name="Input Cell 8 20 2 2" xfId="26765" xr:uid="{00000000-0005-0000-0000-000097580000}"/>
    <cellStyle name="Input Cell 8 20 2 3" xfId="26766" xr:uid="{00000000-0005-0000-0000-000098580000}"/>
    <cellStyle name="Input Cell 8 20 2 4" xfId="26767" xr:uid="{00000000-0005-0000-0000-000099580000}"/>
    <cellStyle name="Input Cell 8 20 3" xfId="26768" xr:uid="{00000000-0005-0000-0000-00009A580000}"/>
    <cellStyle name="Input Cell 8 20 4" xfId="26769" xr:uid="{00000000-0005-0000-0000-00009B580000}"/>
    <cellStyle name="Input Cell 8 20 5" xfId="26770" xr:uid="{00000000-0005-0000-0000-00009C580000}"/>
    <cellStyle name="Input Cell 8 21" xfId="3188" xr:uid="{00000000-0005-0000-0000-00009D580000}"/>
    <cellStyle name="Input Cell 8 21 2" xfId="26771" xr:uid="{00000000-0005-0000-0000-00009E580000}"/>
    <cellStyle name="Input Cell 8 21 2 2" xfId="26772" xr:uid="{00000000-0005-0000-0000-00009F580000}"/>
    <cellStyle name="Input Cell 8 21 2 3" xfId="26773" xr:uid="{00000000-0005-0000-0000-0000A0580000}"/>
    <cellStyle name="Input Cell 8 21 2 4" xfId="26774" xr:uid="{00000000-0005-0000-0000-0000A1580000}"/>
    <cellStyle name="Input Cell 8 21 3" xfId="26775" xr:uid="{00000000-0005-0000-0000-0000A2580000}"/>
    <cellStyle name="Input Cell 8 21 4" xfId="26776" xr:uid="{00000000-0005-0000-0000-0000A3580000}"/>
    <cellStyle name="Input Cell 8 21 5" xfId="26777" xr:uid="{00000000-0005-0000-0000-0000A4580000}"/>
    <cellStyle name="Input Cell 8 22" xfId="3189" xr:uid="{00000000-0005-0000-0000-0000A5580000}"/>
    <cellStyle name="Input Cell 8 22 2" xfId="26778" xr:uid="{00000000-0005-0000-0000-0000A6580000}"/>
    <cellStyle name="Input Cell 8 22 2 2" xfId="26779" xr:uid="{00000000-0005-0000-0000-0000A7580000}"/>
    <cellStyle name="Input Cell 8 22 2 3" xfId="26780" xr:uid="{00000000-0005-0000-0000-0000A8580000}"/>
    <cellStyle name="Input Cell 8 22 2 4" xfId="26781" xr:uid="{00000000-0005-0000-0000-0000A9580000}"/>
    <cellStyle name="Input Cell 8 22 3" xfId="26782" xr:uid="{00000000-0005-0000-0000-0000AA580000}"/>
    <cellStyle name="Input Cell 8 22 4" xfId="26783" xr:uid="{00000000-0005-0000-0000-0000AB580000}"/>
    <cellStyle name="Input Cell 8 22 5" xfId="26784" xr:uid="{00000000-0005-0000-0000-0000AC580000}"/>
    <cellStyle name="Input Cell 8 23" xfId="3190" xr:uid="{00000000-0005-0000-0000-0000AD580000}"/>
    <cellStyle name="Input Cell 8 23 2" xfId="26785" xr:uid="{00000000-0005-0000-0000-0000AE580000}"/>
    <cellStyle name="Input Cell 8 23 2 2" xfId="26786" xr:uid="{00000000-0005-0000-0000-0000AF580000}"/>
    <cellStyle name="Input Cell 8 23 2 3" xfId="26787" xr:uid="{00000000-0005-0000-0000-0000B0580000}"/>
    <cellStyle name="Input Cell 8 23 2 4" xfId="26788" xr:uid="{00000000-0005-0000-0000-0000B1580000}"/>
    <cellStyle name="Input Cell 8 23 3" xfId="26789" xr:uid="{00000000-0005-0000-0000-0000B2580000}"/>
    <cellStyle name="Input Cell 8 23 4" xfId="26790" xr:uid="{00000000-0005-0000-0000-0000B3580000}"/>
    <cellStyle name="Input Cell 8 23 5" xfId="26791" xr:uid="{00000000-0005-0000-0000-0000B4580000}"/>
    <cellStyle name="Input Cell 8 24" xfId="3191" xr:uid="{00000000-0005-0000-0000-0000B5580000}"/>
    <cellStyle name="Input Cell 8 24 2" xfId="26792" xr:uid="{00000000-0005-0000-0000-0000B6580000}"/>
    <cellStyle name="Input Cell 8 24 2 2" xfId="26793" xr:uid="{00000000-0005-0000-0000-0000B7580000}"/>
    <cellStyle name="Input Cell 8 24 2 3" xfId="26794" xr:uid="{00000000-0005-0000-0000-0000B8580000}"/>
    <cellStyle name="Input Cell 8 24 2 4" xfId="26795" xr:uid="{00000000-0005-0000-0000-0000B9580000}"/>
    <cellStyle name="Input Cell 8 24 3" xfId="26796" xr:uid="{00000000-0005-0000-0000-0000BA580000}"/>
    <cellStyle name="Input Cell 8 24 4" xfId="26797" xr:uid="{00000000-0005-0000-0000-0000BB580000}"/>
    <cellStyle name="Input Cell 8 24 5" xfId="26798" xr:uid="{00000000-0005-0000-0000-0000BC580000}"/>
    <cellStyle name="Input Cell 8 25" xfId="3192" xr:uid="{00000000-0005-0000-0000-0000BD580000}"/>
    <cellStyle name="Input Cell 8 25 2" xfId="26799" xr:uid="{00000000-0005-0000-0000-0000BE580000}"/>
    <cellStyle name="Input Cell 8 25 2 2" xfId="26800" xr:uid="{00000000-0005-0000-0000-0000BF580000}"/>
    <cellStyle name="Input Cell 8 25 2 3" xfId="26801" xr:uid="{00000000-0005-0000-0000-0000C0580000}"/>
    <cellStyle name="Input Cell 8 25 2 4" xfId="26802" xr:uid="{00000000-0005-0000-0000-0000C1580000}"/>
    <cellStyle name="Input Cell 8 25 3" xfId="26803" xr:uid="{00000000-0005-0000-0000-0000C2580000}"/>
    <cellStyle name="Input Cell 8 25 4" xfId="26804" xr:uid="{00000000-0005-0000-0000-0000C3580000}"/>
    <cellStyle name="Input Cell 8 25 5" xfId="26805" xr:uid="{00000000-0005-0000-0000-0000C4580000}"/>
    <cellStyle name="Input Cell 8 26" xfId="3193" xr:uid="{00000000-0005-0000-0000-0000C5580000}"/>
    <cellStyle name="Input Cell 8 26 2" xfId="26806" xr:uid="{00000000-0005-0000-0000-0000C6580000}"/>
    <cellStyle name="Input Cell 8 26 2 2" xfId="26807" xr:uid="{00000000-0005-0000-0000-0000C7580000}"/>
    <cellStyle name="Input Cell 8 26 2 3" xfId="26808" xr:uid="{00000000-0005-0000-0000-0000C8580000}"/>
    <cellStyle name="Input Cell 8 26 2 4" xfId="26809" xr:uid="{00000000-0005-0000-0000-0000C9580000}"/>
    <cellStyle name="Input Cell 8 26 3" xfId="26810" xr:uid="{00000000-0005-0000-0000-0000CA580000}"/>
    <cellStyle name="Input Cell 8 26 4" xfId="26811" xr:uid="{00000000-0005-0000-0000-0000CB580000}"/>
    <cellStyle name="Input Cell 8 26 5" xfId="26812" xr:uid="{00000000-0005-0000-0000-0000CC580000}"/>
    <cellStyle name="Input Cell 8 27" xfId="3194" xr:uid="{00000000-0005-0000-0000-0000CD580000}"/>
    <cellStyle name="Input Cell 8 27 2" xfId="26813" xr:uid="{00000000-0005-0000-0000-0000CE580000}"/>
    <cellStyle name="Input Cell 8 27 2 2" xfId="26814" xr:uid="{00000000-0005-0000-0000-0000CF580000}"/>
    <cellStyle name="Input Cell 8 27 2 3" xfId="26815" xr:uid="{00000000-0005-0000-0000-0000D0580000}"/>
    <cellStyle name="Input Cell 8 27 2 4" xfId="26816" xr:uid="{00000000-0005-0000-0000-0000D1580000}"/>
    <cellStyle name="Input Cell 8 27 3" xfId="26817" xr:uid="{00000000-0005-0000-0000-0000D2580000}"/>
    <cellStyle name="Input Cell 8 27 4" xfId="26818" xr:uid="{00000000-0005-0000-0000-0000D3580000}"/>
    <cellStyle name="Input Cell 8 27 5" xfId="26819" xr:uid="{00000000-0005-0000-0000-0000D4580000}"/>
    <cellStyle name="Input Cell 8 28" xfId="3195" xr:uid="{00000000-0005-0000-0000-0000D5580000}"/>
    <cellStyle name="Input Cell 8 28 2" xfId="26820" xr:uid="{00000000-0005-0000-0000-0000D6580000}"/>
    <cellStyle name="Input Cell 8 28 2 2" xfId="26821" xr:uid="{00000000-0005-0000-0000-0000D7580000}"/>
    <cellStyle name="Input Cell 8 28 2 3" xfId="26822" xr:uid="{00000000-0005-0000-0000-0000D8580000}"/>
    <cellStyle name="Input Cell 8 28 2 4" xfId="26823" xr:uid="{00000000-0005-0000-0000-0000D9580000}"/>
    <cellStyle name="Input Cell 8 28 3" xfId="26824" xr:uid="{00000000-0005-0000-0000-0000DA580000}"/>
    <cellStyle name="Input Cell 8 28 4" xfId="26825" xr:uid="{00000000-0005-0000-0000-0000DB580000}"/>
    <cellStyle name="Input Cell 8 28 5" xfId="26826" xr:uid="{00000000-0005-0000-0000-0000DC580000}"/>
    <cellStyle name="Input Cell 8 29" xfId="3196" xr:uid="{00000000-0005-0000-0000-0000DD580000}"/>
    <cellStyle name="Input Cell 8 29 2" xfId="26827" xr:uid="{00000000-0005-0000-0000-0000DE580000}"/>
    <cellStyle name="Input Cell 8 29 2 2" xfId="26828" xr:uid="{00000000-0005-0000-0000-0000DF580000}"/>
    <cellStyle name="Input Cell 8 29 2 3" xfId="26829" xr:uid="{00000000-0005-0000-0000-0000E0580000}"/>
    <cellStyle name="Input Cell 8 29 2 4" xfId="26830" xr:uid="{00000000-0005-0000-0000-0000E1580000}"/>
    <cellStyle name="Input Cell 8 29 3" xfId="26831" xr:uid="{00000000-0005-0000-0000-0000E2580000}"/>
    <cellStyle name="Input Cell 8 29 4" xfId="26832" xr:uid="{00000000-0005-0000-0000-0000E3580000}"/>
    <cellStyle name="Input Cell 8 29 5" xfId="26833" xr:uid="{00000000-0005-0000-0000-0000E4580000}"/>
    <cellStyle name="Input Cell 8 3" xfId="3197" xr:uid="{00000000-0005-0000-0000-0000E5580000}"/>
    <cellStyle name="Input Cell 8 3 2" xfId="26834" xr:uid="{00000000-0005-0000-0000-0000E6580000}"/>
    <cellStyle name="Input Cell 8 3 2 2" xfId="26835" xr:uid="{00000000-0005-0000-0000-0000E7580000}"/>
    <cellStyle name="Input Cell 8 3 2 3" xfId="26836" xr:uid="{00000000-0005-0000-0000-0000E8580000}"/>
    <cellStyle name="Input Cell 8 3 2 4" xfId="26837" xr:uid="{00000000-0005-0000-0000-0000E9580000}"/>
    <cellStyle name="Input Cell 8 3 3" xfId="26838" xr:uid="{00000000-0005-0000-0000-0000EA580000}"/>
    <cellStyle name="Input Cell 8 3 4" xfId="26839" xr:uid="{00000000-0005-0000-0000-0000EB580000}"/>
    <cellStyle name="Input Cell 8 3 5" xfId="26840" xr:uid="{00000000-0005-0000-0000-0000EC580000}"/>
    <cellStyle name="Input Cell 8 30" xfId="3198" xr:uid="{00000000-0005-0000-0000-0000ED580000}"/>
    <cellStyle name="Input Cell 8 30 2" xfId="26841" xr:uid="{00000000-0005-0000-0000-0000EE580000}"/>
    <cellStyle name="Input Cell 8 30 2 2" xfId="26842" xr:uid="{00000000-0005-0000-0000-0000EF580000}"/>
    <cellStyle name="Input Cell 8 30 2 3" xfId="26843" xr:uid="{00000000-0005-0000-0000-0000F0580000}"/>
    <cellStyle name="Input Cell 8 30 2 4" xfId="26844" xr:uid="{00000000-0005-0000-0000-0000F1580000}"/>
    <cellStyle name="Input Cell 8 30 3" xfId="26845" xr:uid="{00000000-0005-0000-0000-0000F2580000}"/>
    <cellStyle name="Input Cell 8 30 4" xfId="26846" xr:uid="{00000000-0005-0000-0000-0000F3580000}"/>
    <cellStyle name="Input Cell 8 30 5" xfId="26847" xr:uid="{00000000-0005-0000-0000-0000F4580000}"/>
    <cellStyle name="Input Cell 8 31" xfId="3199" xr:uid="{00000000-0005-0000-0000-0000F5580000}"/>
    <cellStyle name="Input Cell 8 31 2" xfId="26848" xr:uid="{00000000-0005-0000-0000-0000F6580000}"/>
    <cellStyle name="Input Cell 8 31 2 2" xfId="26849" xr:uid="{00000000-0005-0000-0000-0000F7580000}"/>
    <cellStyle name="Input Cell 8 31 2 3" xfId="26850" xr:uid="{00000000-0005-0000-0000-0000F8580000}"/>
    <cellStyle name="Input Cell 8 31 2 4" xfId="26851" xr:uid="{00000000-0005-0000-0000-0000F9580000}"/>
    <cellStyle name="Input Cell 8 31 3" xfId="26852" xr:uid="{00000000-0005-0000-0000-0000FA580000}"/>
    <cellStyle name="Input Cell 8 31 4" xfId="26853" xr:uid="{00000000-0005-0000-0000-0000FB580000}"/>
    <cellStyle name="Input Cell 8 31 5" xfId="26854" xr:uid="{00000000-0005-0000-0000-0000FC580000}"/>
    <cellStyle name="Input Cell 8 32" xfId="3200" xr:uid="{00000000-0005-0000-0000-0000FD580000}"/>
    <cellStyle name="Input Cell 8 32 2" xfId="26855" xr:uid="{00000000-0005-0000-0000-0000FE580000}"/>
    <cellStyle name="Input Cell 8 32 2 2" xfId="26856" xr:uid="{00000000-0005-0000-0000-0000FF580000}"/>
    <cellStyle name="Input Cell 8 32 2 3" xfId="26857" xr:uid="{00000000-0005-0000-0000-000000590000}"/>
    <cellStyle name="Input Cell 8 32 2 4" xfId="26858" xr:uid="{00000000-0005-0000-0000-000001590000}"/>
    <cellStyle name="Input Cell 8 32 3" xfId="26859" xr:uid="{00000000-0005-0000-0000-000002590000}"/>
    <cellStyle name="Input Cell 8 32 4" xfId="26860" xr:uid="{00000000-0005-0000-0000-000003590000}"/>
    <cellStyle name="Input Cell 8 32 5" xfId="26861" xr:uid="{00000000-0005-0000-0000-000004590000}"/>
    <cellStyle name="Input Cell 8 33" xfId="3201" xr:uid="{00000000-0005-0000-0000-000005590000}"/>
    <cellStyle name="Input Cell 8 33 2" xfId="26862" xr:uid="{00000000-0005-0000-0000-000006590000}"/>
    <cellStyle name="Input Cell 8 33 2 2" xfId="26863" xr:uid="{00000000-0005-0000-0000-000007590000}"/>
    <cellStyle name="Input Cell 8 33 2 3" xfId="26864" xr:uid="{00000000-0005-0000-0000-000008590000}"/>
    <cellStyle name="Input Cell 8 33 2 4" xfId="26865" xr:uid="{00000000-0005-0000-0000-000009590000}"/>
    <cellStyle name="Input Cell 8 33 3" xfId="26866" xr:uid="{00000000-0005-0000-0000-00000A590000}"/>
    <cellStyle name="Input Cell 8 33 4" xfId="26867" xr:uid="{00000000-0005-0000-0000-00000B590000}"/>
    <cellStyle name="Input Cell 8 33 5" xfId="26868" xr:uid="{00000000-0005-0000-0000-00000C590000}"/>
    <cellStyle name="Input Cell 8 34" xfId="3202" xr:uid="{00000000-0005-0000-0000-00000D590000}"/>
    <cellStyle name="Input Cell 8 34 2" xfId="26869" xr:uid="{00000000-0005-0000-0000-00000E590000}"/>
    <cellStyle name="Input Cell 8 34 2 2" xfId="26870" xr:uid="{00000000-0005-0000-0000-00000F590000}"/>
    <cellStyle name="Input Cell 8 34 2 3" xfId="26871" xr:uid="{00000000-0005-0000-0000-000010590000}"/>
    <cellStyle name="Input Cell 8 34 2 4" xfId="26872" xr:uid="{00000000-0005-0000-0000-000011590000}"/>
    <cellStyle name="Input Cell 8 34 3" xfId="26873" xr:uid="{00000000-0005-0000-0000-000012590000}"/>
    <cellStyle name="Input Cell 8 34 4" xfId="26874" xr:uid="{00000000-0005-0000-0000-000013590000}"/>
    <cellStyle name="Input Cell 8 34 5" xfId="26875" xr:uid="{00000000-0005-0000-0000-000014590000}"/>
    <cellStyle name="Input Cell 8 35" xfId="3203" xr:uid="{00000000-0005-0000-0000-000015590000}"/>
    <cellStyle name="Input Cell 8 35 2" xfId="26876" xr:uid="{00000000-0005-0000-0000-000016590000}"/>
    <cellStyle name="Input Cell 8 35 2 2" xfId="26877" xr:uid="{00000000-0005-0000-0000-000017590000}"/>
    <cellStyle name="Input Cell 8 35 2 3" xfId="26878" xr:uid="{00000000-0005-0000-0000-000018590000}"/>
    <cellStyle name="Input Cell 8 35 2 4" xfId="26879" xr:uid="{00000000-0005-0000-0000-000019590000}"/>
    <cellStyle name="Input Cell 8 35 3" xfId="26880" xr:uid="{00000000-0005-0000-0000-00001A590000}"/>
    <cellStyle name="Input Cell 8 35 4" xfId="26881" xr:uid="{00000000-0005-0000-0000-00001B590000}"/>
    <cellStyle name="Input Cell 8 35 5" xfId="26882" xr:uid="{00000000-0005-0000-0000-00001C590000}"/>
    <cellStyle name="Input Cell 8 36" xfId="3204" xr:uid="{00000000-0005-0000-0000-00001D590000}"/>
    <cellStyle name="Input Cell 8 36 2" xfId="26883" xr:uid="{00000000-0005-0000-0000-00001E590000}"/>
    <cellStyle name="Input Cell 8 36 2 2" xfId="26884" xr:uid="{00000000-0005-0000-0000-00001F590000}"/>
    <cellStyle name="Input Cell 8 36 2 3" xfId="26885" xr:uid="{00000000-0005-0000-0000-000020590000}"/>
    <cellStyle name="Input Cell 8 36 2 4" xfId="26886" xr:uid="{00000000-0005-0000-0000-000021590000}"/>
    <cellStyle name="Input Cell 8 36 3" xfId="26887" xr:uid="{00000000-0005-0000-0000-000022590000}"/>
    <cellStyle name="Input Cell 8 36 4" xfId="26888" xr:uid="{00000000-0005-0000-0000-000023590000}"/>
    <cellStyle name="Input Cell 8 36 5" xfId="26889" xr:uid="{00000000-0005-0000-0000-000024590000}"/>
    <cellStyle name="Input Cell 8 37" xfId="3205" xr:uid="{00000000-0005-0000-0000-000025590000}"/>
    <cellStyle name="Input Cell 8 37 2" xfId="26890" xr:uid="{00000000-0005-0000-0000-000026590000}"/>
    <cellStyle name="Input Cell 8 37 2 2" xfId="26891" xr:uid="{00000000-0005-0000-0000-000027590000}"/>
    <cellStyle name="Input Cell 8 37 2 3" xfId="26892" xr:uid="{00000000-0005-0000-0000-000028590000}"/>
    <cellStyle name="Input Cell 8 37 2 4" xfId="26893" xr:uid="{00000000-0005-0000-0000-000029590000}"/>
    <cellStyle name="Input Cell 8 37 3" xfId="26894" xr:uid="{00000000-0005-0000-0000-00002A590000}"/>
    <cellStyle name="Input Cell 8 37 4" xfId="26895" xr:uid="{00000000-0005-0000-0000-00002B590000}"/>
    <cellStyle name="Input Cell 8 37 5" xfId="26896" xr:uid="{00000000-0005-0000-0000-00002C590000}"/>
    <cellStyle name="Input Cell 8 38" xfId="3206" xr:uid="{00000000-0005-0000-0000-00002D590000}"/>
    <cellStyle name="Input Cell 8 38 2" xfId="26897" xr:uid="{00000000-0005-0000-0000-00002E590000}"/>
    <cellStyle name="Input Cell 8 38 2 2" xfId="26898" xr:uid="{00000000-0005-0000-0000-00002F590000}"/>
    <cellStyle name="Input Cell 8 38 2 3" xfId="26899" xr:uid="{00000000-0005-0000-0000-000030590000}"/>
    <cellStyle name="Input Cell 8 38 2 4" xfId="26900" xr:uid="{00000000-0005-0000-0000-000031590000}"/>
    <cellStyle name="Input Cell 8 38 3" xfId="26901" xr:uid="{00000000-0005-0000-0000-000032590000}"/>
    <cellStyle name="Input Cell 8 38 4" xfId="26902" xr:uid="{00000000-0005-0000-0000-000033590000}"/>
    <cellStyle name="Input Cell 8 38 5" xfId="26903" xr:uid="{00000000-0005-0000-0000-000034590000}"/>
    <cellStyle name="Input Cell 8 39" xfId="3207" xr:uid="{00000000-0005-0000-0000-000035590000}"/>
    <cellStyle name="Input Cell 8 39 2" xfId="26904" xr:uid="{00000000-0005-0000-0000-000036590000}"/>
    <cellStyle name="Input Cell 8 39 2 2" xfId="26905" xr:uid="{00000000-0005-0000-0000-000037590000}"/>
    <cellStyle name="Input Cell 8 39 2 3" xfId="26906" xr:uid="{00000000-0005-0000-0000-000038590000}"/>
    <cellStyle name="Input Cell 8 39 2 4" xfId="26907" xr:uid="{00000000-0005-0000-0000-000039590000}"/>
    <cellStyle name="Input Cell 8 39 3" xfId="26908" xr:uid="{00000000-0005-0000-0000-00003A590000}"/>
    <cellStyle name="Input Cell 8 39 4" xfId="26909" xr:uid="{00000000-0005-0000-0000-00003B590000}"/>
    <cellStyle name="Input Cell 8 39 5" xfId="26910" xr:uid="{00000000-0005-0000-0000-00003C590000}"/>
    <cellStyle name="Input Cell 8 4" xfId="3208" xr:uid="{00000000-0005-0000-0000-00003D590000}"/>
    <cellStyle name="Input Cell 8 4 2" xfId="26911" xr:uid="{00000000-0005-0000-0000-00003E590000}"/>
    <cellStyle name="Input Cell 8 4 2 2" xfId="26912" xr:uid="{00000000-0005-0000-0000-00003F590000}"/>
    <cellStyle name="Input Cell 8 4 2 3" xfId="26913" xr:uid="{00000000-0005-0000-0000-000040590000}"/>
    <cellStyle name="Input Cell 8 4 2 4" xfId="26914" xr:uid="{00000000-0005-0000-0000-000041590000}"/>
    <cellStyle name="Input Cell 8 4 3" xfId="26915" xr:uid="{00000000-0005-0000-0000-000042590000}"/>
    <cellStyle name="Input Cell 8 4 4" xfId="26916" xr:uid="{00000000-0005-0000-0000-000043590000}"/>
    <cellStyle name="Input Cell 8 4 5" xfId="26917" xr:uid="{00000000-0005-0000-0000-000044590000}"/>
    <cellStyle name="Input Cell 8 40" xfId="3209" xr:uid="{00000000-0005-0000-0000-000045590000}"/>
    <cellStyle name="Input Cell 8 40 2" xfId="26918" xr:uid="{00000000-0005-0000-0000-000046590000}"/>
    <cellStyle name="Input Cell 8 40 2 2" xfId="26919" xr:uid="{00000000-0005-0000-0000-000047590000}"/>
    <cellStyle name="Input Cell 8 40 2 3" xfId="26920" xr:uid="{00000000-0005-0000-0000-000048590000}"/>
    <cellStyle name="Input Cell 8 40 2 4" xfId="26921" xr:uid="{00000000-0005-0000-0000-000049590000}"/>
    <cellStyle name="Input Cell 8 40 3" xfId="26922" xr:uid="{00000000-0005-0000-0000-00004A590000}"/>
    <cellStyle name="Input Cell 8 40 4" xfId="26923" xr:uid="{00000000-0005-0000-0000-00004B590000}"/>
    <cellStyle name="Input Cell 8 40 5" xfId="26924" xr:uid="{00000000-0005-0000-0000-00004C590000}"/>
    <cellStyle name="Input Cell 8 41" xfId="3210" xr:uid="{00000000-0005-0000-0000-00004D590000}"/>
    <cellStyle name="Input Cell 8 41 2" xfId="26925" xr:uid="{00000000-0005-0000-0000-00004E590000}"/>
    <cellStyle name="Input Cell 8 41 2 2" xfId="26926" xr:uid="{00000000-0005-0000-0000-00004F590000}"/>
    <cellStyle name="Input Cell 8 41 2 3" xfId="26927" xr:uid="{00000000-0005-0000-0000-000050590000}"/>
    <cellStyle name="Input Cell 8 41 2 4" xfId="26928" xr:uid="{00000000-0005-0000-0000-000051590000}"/>
    <cellStyle name="Input Cell 8 41 3" xfId="26929" xr:uid="{00000000-0005-0000-0000-000052590000}"/>
    <cellStyle name="Input Cell 8 41 4" xfId="26930" xr:uid="{00000000-0005-0000-0000-000053590000}"/>
    <cellStyle name="Input Cell 8 41 5" xfId="26931" xr:uid="{00000000-0005-0000-0000-000054590000}"/>
    <cellStyle name="Input Cell 8 42" xfId="3211" xr:uid="{00000000-0005-0000-0000-000055590000}"/>
    <cellStyle name="Input Cell 8 42 2" xfId="26932" xr:uid="{00000000-0005-0000-0000-000056590000}"/>
    <cellStyle name="Input Cell 8 42 2 2" xfId="26933" xr:uid="{00000000-0005-0000-0000-000057590000}"/>
    <cellStyle name="Input Cell 8 42 2 3" xfId="26934" xr:uid="{00000000-0005-0000-0000-000058590000}"/>
    <cellStyle name="Input Cell 8 42 2 4" xfId="26935" xr:uid="{00000000-0005-0000-0000-000059590000}"/>
    <cellStyle name="Input Cell 8 42 3" xfId="26936" xr:uid="{00000000-0005-0000-0000-00005A590000}"/>
    <cellStyle name="Input Cell 8 42 4" xfId="26937" xr:uid="{00000000-0005-0000-0000-00005B590000}"/>
    <cellStyle name="Input Cell 8 42 5" xfId="26938" xr:uid="{00000000-0005-0000-0000-00005C590000}"/>
    <cellStyle name="Input Cell 8 43" xfId="3212" xr:uid="{00000000-0005-0000-0000-00005D590000}"/>
    <cellStyle name="Input Cell 8 43 2" xfId="26939" xr:uid="{00000000-0005-0000-0000-00005E590000}"/>
    <cellStyle name="Input Cell 8 43 2 2" xfId="26940" xr:uid="{00000000-0005-0000-0000-00005F590000}"/>
    <cellStyle name="Input Cell 8 43 2 3" xfId="26941" xr:uid="{00000000-0005-0000-0000-000060590000}"/>
    <cellStyle name="Input Cell 8 43 2 4" xfId="26942" xr:uid="{00000000-0005-0000-0000-000061590000}"/>
    <cellStyle name="Input Cell 8 43 3" xfId="26943" xr:uid="{00000000-0005-0000-0000-000062590000}"/>
    <cellStyle name="Input Cell 8 43 4" xfId="26944" xr:uid="{00000000-0005-0000-0000-000063590000}"/>
    <cellStyle name="Input Cell 8 43 5" xfId="26945" xr:uid="{00000000-0005-0000-0000-000064590000}"/>
    <cellStyle name="Input Cell 8 44" xfId="3213" xr:uid="{00000000-0005-0000-0000-000065590000}"/>
    <cellStyle name="Input Cell 8 44 2" xfId="26946" xr:uid="{00000000-0005-0000-0000-000066590000}"/>
    <cellStyle name="Input Cell 8 44 2 2" xfId="26947" xr:uid="{00000000-0005-0000-0000-000067590000}"/>
    <cellStyle name="Input Cell 8 44 2 3" xfId="26948" xr:uid="{00000000-0005-0000-0000-000068590000}"/>
    <cellStyle name="Input Cell 8 44 2 4" xfId="26949" xr:uid="{00000000-0005-0000-0000-000069590000}"/>
    <cellStyle name="Input Cell 8 44 3" xfId="26950" xr:uid="{00000000-0005-0000-0000-00006A590000}"/>
    <cellStyle name="Input Cell 8 44 4" xfId="26951" xr:uid="{00000000-0005-0000-0000-00006B590000}"/>
    <cellStyle name="Input Cell 8 44 5" xfId="26952" xr:uid="{00000000-0005-0000-0000-00006C590000}"/>
    <cellStyle name="Input Cell 8 45" xfId="26953" xr:uid="{00000000-0005-0000-0000-00006D590000}"/>
    <cellStyle name="Input Cell 8 45 2" xfId="26954" xr:uid="{00000000-0005-0000-0000-00006E590000}"/>
    <cellStyle name="Input Cell 8 45 3" xfId="26955" xr:uid="{00000000-0005-0000-0000-00006F590000}"/>
    <cellStyle name="Input Cell 8 45 4" xfId="26956" xr:uid="{00000000-0005-0000-0000-000070590000}"/>
    <cellStyle name="Input Cell 8 46" xfId="26957" xr:uid="{00000000-0005-0000-0000-000071590000}"/>
    <cellStyle name="Input Cell 8 46 2" xfId="26958" xr:uid="{00000000-0005-0000-0000-000072590000}"/>
    <cellStyle name="Input Cell 8 46 3" xfId="26959" xr:uid="{00000000-0005-0000-0000-000073590000}"/>
    <cellStyle name="Input Cell 8 46 4" xfId="26960" xr:uid="{00000000-0005-0000-0000-000074590000}"/>
    <cellStyle name="Input Cell 8 47" xfId="26961" xr:uid="{00000000-0005-0000-0000-000075590000}"/>
    <cellStyle name="Input Cell 8 48" xfId="26962" xr:uid="{00000000-0005-0000-0000-000076590000}"/>
    <cellStyle name="Input Cell 8 49" xfId="26963" xr:uid="{00000000-0005-0000-0000-000077590000}"/>
    <cellStyle name="Input Cell 8 5" xfId="3214" xr:uid="{00000000-0005-0000-0000-000078590000}"/>
    <cellStyle name="Input Cell 8 5 2" xfId="26964" xr:uid="{00000000-0005-0000-0000-000079590000}"/>
    <cellStyle name="Input Cell 8 5 2 2" xfId="26965" xr:uid="{00000000-0005-0000-0000-00007A590000}"/>
    <cellStyle name="Input Cell 8 5 2 3" xfId="26966" xr:uid="{00000000-0005-0000-0000-00007B590000}"/>
    <cellStyle name="Input Cell 8 5 2 4" xfId="26967" xr:uid="{00000000-0005-0000-0000-00007C590000}"/>
    <cellStyle name="Input Cell 8 5 3" xfId="26968" xr:uid="{00000000-0005-0000-0000-00007D590000}"/>
    <cellStyle name="Input Cell 8 5 4" xfId="26969" xr:uid="{00000000-0005-0000-0000-00007E590000}"/>
    <cellStyle name="Input Cell 8 5 5" xfId="26970" xr:uid="{00000000-0005-0000-0000-00007F590000}"/>
    <cellStyle name="Input Cell 8 6" xfId="3215" xr:uid="{00000000-0005-0000-0000-000080590000}"/>
    <cellStyle name="Input Cell 8 6 2" xfId="26971" xr:uid="{00000000-0005-0000-0000-000081590000}"/>
    <cellStyle name="Input Cell 8 6 2 2" xfId="26972" xr:uid="{00000000-0005-0000-0000-000082590000}"/>
    <cellStyle name="Input Cell 8 6 2 3" xfId="26973" xr:uid="{00000000-0005-0000-0000-000083590000}"/>
    <cellStyle name="Input Cell 8 6 2 4" xfId="26974" xr:uid="{00000000-0005-0000-0000-000084590000}"/>
    <cellStyle name="Input Cell 8 6 3" xfId="26975" xr:uid="{00000000-0005-0000-0000-000085590000}"/>
    <cellStyle name="Input Cell 8 6 4" xfId="26976" xr:uid="{00000000-0005-0000-0000-000086590000}"/>
    <cellStyle name="Input Cell 8 6 5" xfId="26977" xr:uid="{00000000-0005-0000-0000-000087590000}"/>
    <cellStyle name="Input Cell 8 7" xfId="3216" xr:uid="{00000000-0005-0000-0000-000088590000}"/>
    <cellStyle name="Input Cell 8 7 2" xfId="26978" xr:uid="{00000000-0005-0000-0000-000089590000}"/>
    <cellStyle name="Input Cell 8 7 2 2" xfId="26979" xr:uid="{00000000-0005-0000-0000-00008A590000}"/>
    <cellStyle name="Input Cell 8 7 2 3" xfId="26980" xr:uid="{00000000-0005-0000-0000-00008B590000}"/>
    <cellStyle name="Input Cell 8 7 2 4" xfId="26981" xr:uid="{00000000-0005-0000-0000-00008C590000}"/>
    <cellStyle name="Input Cell 8 7 3" xfId="26982" xr:uid="{00000000-0005-0000-0000-00008D590000}"/>
    <cellStyle name="Input Cell 8 7 4" xfId="26983" xr:uid="{00000000-0005-0000-0000-00008E590000}"/>
    <cellStyle name="Input Cell 8 7 5" xfId="26984" xr:uid="{00000000-0005-0000-0000-00008F590000}"/>
    <cellStyle name="Input Cell 8 8" xfId="3217" xr:uid="{00000000-0005-0000-0000-000090590000}"/>
    <cellStyle name="Input Cell 8 8 2" xfId="26985" xr:uid="{00000000-0005-0000-0000-000091590000}"/>
    <cellStyle name="Input Cell 8 8 2 2" xfId="26986" xr:uid="{00000000-0005-0000-0000-000092590000}"/>
    <cellStyle name="Input Cell 8 8 2 3" xfId="26987" xr:uid="{00000000-0005-0000-0000-000093590000}"/>
    <cellStyle name="Input Cell 8 8 2 4" xfId="26988" xr:uid="{00000000-0005-0000-0000-000094590000}"/>
    <cellStyle name="Input Cell 8 8 3" xfId="26989" xr:uid="{00000000-0005-0000-0000-000095590000}"/>
    <cellStyle name="Input Cell 8 8 4" xfId="26990" xr:uid="{00000000-0005-0000-0000-000096590000}"/>
    <cellStyle name="Input Cell 8 8 5" xfId="26991" xr:uid="{00000000-0005-0000-0000-000097590000}"/>
    <cellStyle name="Input Cell 8 9" xfId="3218" xr:uid="{00000000-0005-0000-0000-000098590000}"/>
    <cellStyle name="Input Cell 8 9 2" xfId="26992" xr:uid="{00000000-0005-0000-0000-000099590000}"/>
    <cellStyle name="Input Cell 8 9 2 2" xfId="26993" xr:uid="{00000000-0005-0000-0000-00009A590000}"/>
    <cellStyle name="Input Cell 8 9 2 3" xfId="26994" xr:uid="{00000000-0005-0000-0000-00009B590000}"/>
    <cellStyle name="Input Cell 8 9 2 4" xfId="26995" xr:uid="{00000000-0005-0000-0000-00009C590000}"/>
    <cellStyle name="Input Cell 8 9 3" xfId="26996" xr:uid="{00000000-0005-0000-0000-00009D590000}"/>
    <cellStyle name="Input Cell 8 9 4" xfId="26997" xr:uid="{00000000-0005-0000-0000-00009E590000}"/>
    <cellStyle name="Input Cell 8 9 5" xfId="26998" xr:uid="{00000000-0005-0000-0000-00009F590000}"/>
    <cellStyle name="Input Cell 9" xfId="3219" xr:uid="{00000000-0005-0000-0000-0000A0590000}"/>
    <cellStyle name="Input Cell 9 2" xfId="26999" xr:uid="{00000000-0005-0000-0000-0000A1590000}"/>
    <cellStyle name="Input Cell 9 2 2" xfId="27000" xr:uid="{00000000-0005-0000-0000-0000A2590000}"/>
    <cellStyle name="Input Cell 9 2 3" xfId="27001" xr:uid="{00000000-0005-0000-0000-0000A3590000}"/>
    <cellStyle name="Input Cell 9 2 4" xfId="27002" xr:uid="{00000000-0005-0000-0000-0000A4590000}"/>
    <cellStyle name="Input Cell 9 3" xfId="27003" xr:uid="{00000000-0005-0000-0000-0000A5590000}"/>
    <cellStyle name="Input Cell 9 4" xfId="27004" xr:uid="{00000000-0005-0000-0000-0000A6590000}"/>
    <cellStyle name="Input Cell 9 5" xfId="27005" xr:uid="{00000000-0005-0000-0000-0000A7590000}"/>
    <cellStyle name="Instructions" xfId="3220" xr:uid="{00000000-0005-0000-0000-0000A8590000}"/>
    <cellStyle name="KPMG Heading 1" xfId="3221" xr:uid="{00000000-0005-0000-0000-0000A9590000}"/>
    <cellStyle name="KPMG Heading 2" xfId="3222" xr:uid="{00000000-0005-0000-0000-0000AA590000}"/>
    <cellStyle name="KPMG Heading 3" xfId="3223" xr:uid="{00000000-0005-0000-0000-0000AB590000}"/>
    <cellStyle name="KPMG Heading 4" xfId="3224" xr:uid="{00000000-0005-0000-0000-0000AC590000}"/>
    <cellStyle name="KPMG Normal" xfId="3225" xr:uid="{00000000-0005-0000-0000-0000AD590000}"/>
    <cellStyle name="KPMG Normal Text" xfId="3226" xr:uid="{00000000-0005-0000-0000-0000AE590000}"/>
    <cellStyle name="Lable_1" xfId="3227" xr:uid="{00000000-0005-0000-0000-0000AF590000}"/>
    <cellStyle name="Large" xfId="3228" xr:uid="{00000000-0005-0000-0000-0000B0590000}"/>
    <cellStyle name="Linked Cell" xfId="12" builtinId="24" customBuiltin="1"/>
    <cellStyle name="Linked Cell 2" xfId="53284" xr:uid="{00000000-0005-0000-0000-0000B2590000}"/>
    <cellStyle name="Lookup References" xfId="3229" xr:uid="{00000000-0005-0000-0000-0000B3590000}"/>
    <cellStyle name="Medium" xfId="3230" xr:uid="{00000000-0005-0000-0000-0000B4590000}"/>
    <cellStyle name="Milliers [0]_FNMA tasse2" xfId="3231" xr:uid="{00000000-0005-0000-0000-0000B5590000}"/>
    <cellStyle name="Milliers_FNMA tasse2" xfId="3232" xr:uid="{00000000-0005-0000-0000-0000B6590000}"/>
    <cellStyle name="Modelling References" xfId="3233" xr:uid="{00000000-0005-0000-0000-0000B7590000}"/>
    <cellStyle name="Monétaire [0]_FNMA tasse2" xfId="3234" xr:uid="{00000000-0005-0000-0000-0000B8590000}"/>
    <cellStyle name="Monétaire_FNMA tasse2" xfId="3235" xr:uid="{00000000-0005-0000-0000-0000B9590000}"/>
    <cellStyle name="Named Range" xfId="3236" xr:uid="{00000000-0005-0000-0000-0000BA590000}"/>
    <cellStyle name="Named Range Tag" xfId="3237" xr:uid="{00000000-0005-0000-0000-0000BB590000}"/>
    <cellStyle name="Named Range_Book2" xfId="3238" xr:uid="{00000000-0005-0000-0000-0000BC590000}"/>
    <cellStyle name="Neutral" xfId="8" builtinId="28" customBuiltin="1"/>
    <cellStyle name="Neutral 2" xfId="53285" xr:uid="{00000000-0005-0000-0000-0000BE590000}"/>
    <cellStyle name="Normal" xfId="0" builtinId="0"/>
    <cellStyle name="Normal - Style1" xfId="53286" xr:uid="{00000000-0005-0000-0000-0000C0590000}"/>
    <cellStyle name="Normal 10" xfId="3239" xr:uid="{00000000-0005-0000-0000-0000C1590000}"/>
    <cellStyle name="Normal 10 2" xfId="3240" xr:uid="{00000000-0005-0000-0000-0000C2590000}"/>
    <cellStyle name="Normal 10 2 2" xfId="53167" xr:uid="{00000000-0005-0000-0000-0000C3590000}"/>
    <cellStyle name="Normal 10 3" xfId="53005" xr:uid="{00000000-0005-0000-0000-0000C4590000}"/>
    <cellStyle name="Normal 11" xfId="3241" xr:uid="{00000000-0005-0000-0000-0000C5590000}"/>
    <cellStyle name="Normal 11 2" xfId="53009" xr:uid="{00000000-0005-0000-0000-0000C6590000}"/>
    <cellStyle name="Normal 12" xfId="3242" xr:uid="{00000000-0005-0000-0000-0000C7590000}"/>
    <cellStyle name="Normal 12 2" xfId="3243" xr:uid="{00000000-0005-0000-0000-0000C8590000}"/>
    <cellStyle name="Normal 13" xfId="3244" xr:uid="{00000000-0005-0000-0000-0000C9590000}"/>
    <cellStyle name="Normal 13 2" xfId="3245" xr:uid="{00000000-0005-0000-0000-0000CA590000}"/>
    <cellStyle name="Normal 13 3" xfId="3246" xr:uid="{00000000-0005-0000-0000-0000CB590000}"/>
    <cellStyle name="Normal 14" xfId="3247" xr:uid="{00000000-0005-0000-0000-0000CC590000}"/>
    <cellStyle name="Normal 15" xfId="52866" xr:uid="{00000000-0005-0000-0000-0000CD590000}"/>
    <cellStyle name="Normal 15 2" xfId="53287" xr:uid="{00000000-0005-0000-0000-0000CE590000}"/>
    <cellStyle name="Normal 16" xfId="53288" xr:uid="{00000000-0005-0000-0000-0000CF590000}"/>
    <cellStyle name="Normal 17" xfId="53289" xr:uid="{00000000-0005-0000-0000-0000D0590000}"/>
    <cellStyle name="Normal 18" xfId="53290" xr:uid="{00000000-0005-0000-0000-0000D1590000}"/>
    <cellStyle name="Normal 19" xfId="53291" xr:uid="{00000000-0005-0000-0000-0000D2590000}"/>
    <cellStyle name="Normal 2" xfId="3248" xr:uid="{00000000-0005-0000-0000-0000D3590000}"/>
    <cellStyle name="Normal 2 10" xfId="52930" xr:uid="{00000000-0005-0000-0000-0000D4590000}"/>
    <cellStyle name="Normal 2 10 2" xfId="53015" xr:uid="{00000000-0005-0000-0000-0000D5590000}"/>
    <cellStyle name="Normal 2 11" xfId="52931" xr:uid="{00000000-0005-0000-0000-0000D6590000}"/>
    <cellStyle name="Normal 2 11 2" xfId="53137" xr:uid="{00000000-0005-0000-0000-0000D7590000}"/>
    <cellStyle name="Normal 2 12" xfId="53016" xr:uid="{00000000-0005-0000-0000-0000D8590000}"/>
    <cellStyle name="Normal 2 13" xfId="53392" xr:uid="{00000000-0005-0000-0000-0000D9590000}"/>
    <cellStyle name="Normal 2 2" xfId="3249" xr:uid="{00000000-0005-0000-0000-0000DA590000}"/>
    <cellStyle name="Normal 2 2 10" xfId="53017" xr:uid="{00000000-0005-0000-0000-0000DB590000}"/>
    <cellStyle name="Normal 2 2 11" xfId="53292" xr:uid="{00000000-0005-0000-0000-0000DC590000}"/>
    <cellStyle name="Normal 2 2 2" xfId="3250" xr:uid="{00000000-0005-0000-0000-0000DD590000}"/>
    <cellStyle name="Normal 2 2 2 2" xfId="52932" xr:uid="{00000000-0005-0000-0000-0000DE590000}"/>
    <cellStyle name="Normal 2 2 2 2 2" xfId="53018" xr:uid="{00000000-0005-0000-0000-0000DF590000}"/>
    <cellStyle name="Normal 2 2 2 2 3" xfId="53384" xr:uid="{00000000-0005-0000-0000-0000E0590000}"/>
    <cellStyle name="Normal 2 2 2 3" xfId="52933" xr:uid="{00000000-0005-0000-0000-0000E1590000}"/>
    <cellStyle name="Normal 2 2 2 3 2" xfId="53138" xr:uid="{00000000-0005-0000-0000-0000E2590000}"/>
    <cellStyle name="Normal 2 2 2 4" xfId="52874" xr:uid="{00000000-0005-0000-0000-0000E3590000}"/>
    <cellStyle name="Normal 2 2 2 5" xfId="53293" xr:uid="{00000000-0005-0000-0000-0000E4590000}"/>
    <cellStyle name="Normal 2 2 3" xfId="3251" xr:uid="{00000000-0005-0000-0000-0000E5590000}"/>
    <cellStyle name="Normal 2 2 3 2" xfId="52934" xr:uid="{00000000-0005-0000-0000-0000E6590000}"/>
    <cellStyle name="Normal 2 2 3 2 2" xfId="53019" xr:uid="{00000000-0005-0000-0000-0000E7590000}"/>
    <cellStyle name="Normal 2 2 3 3" xfId="52875" xr:uid="{00000000-0005-0000-0000-0000E8590000}"/>
    <cellStyle name="Normal 2 2 4" xfId="3252" xr:uid="{00000000-0005-0000-0000-0000E9590000}"/>
    <cellStyle name="Normal 2 2 4 2" xfId="52935" xr:uid="{00000000-0005-0000-0000-0000EA590000}"/>
    <cellStyle name="Normal 2 2 4 2 2" xfId="53020" xr:uid="{00000000-0005-0000-0000-0000EB590000}"/>
    <cellStyle name="Normal 2 2 4 3" xfId="53021" xr:uid="{00000000-0005-0000-0000-0000EC590000}"/>
    <cellStyle name="Normal 2 2 5" xfId="52895" xr:uid="{00000000-0005-0000-0000-0000ED590000}"/>
    <cellStyle name="Normal 2 2 5 2" xfId="52936" xr:uid="{00000000-0005-0000-0000-0000EE590000}"/>
    <cellStyle name="Normal 2 2 5 2 2" xfId="53022" xr:uid="{00000000-0005-0000-0000-0000EF590000}"/>
    <cellStyle name="Normal 2 2 5 3" xfId="53023" xr:uid="{00000000-0005-0000-0000-0000F0590000}"/>
    <cellStyle name="Normal 2 2 6" xfId="52896" xr:uid="{00000000-0005-0000-0000-0000F1590000}"/>
    <cellStyle name="Normal 2 2 6 2" xfId="53024" xr:uid="{00000000-0005-0000-0000-0000F2590000}"/>
    <cellStyle name="Normal 2 2 7" xfId="52937" xr:uid="{00000000-0005-0000-0000-0000F3590000}"/>
    <cellStyle name="Normal 2 2 7 2" xfId="53025" xr:uid="{00000000-0005-0000-0000-0000F4590000}"/>
    <cellStyle name="Normal 2 2 8" xfId="52938" xr:uid="{00000000-0005-0000-0000-0000F5590000}"/>
    <cellStyle name="Normal 2 2 8 2" xfId="53139" xr:uid="{00000000-0005-0000-0000-0000F6590000}"/>
    <cellStyle name="Normal 2 2 9" xfId="53026" xr:uid="{00000000-0005-0000-0000-0000F7590000}"/>
    <cellStyle name="Normal 2 3" xfId="3253" xr:uid="{00000000-0005-0000-0000-0000F8590000}"/>
    <cellStyle name="Normal 2 3 2" xfId="27006" xr:uid="{00000000-0005-0000-0000-0000F9590000}"/>
    <cellStyle name="Normal 2 3 2 2" xfId="52939" xr:uid="{00000000-0005-0000-0000-0000FA590000}"/>
    <cellStyle name="Normal 2 3 2 2 2" xfId="53027" xr:uid="{00000000-0005-0000-0000-0000FB590000}"/>
    <cellStyle name="Normal 2 3 2 3" xfId="52940" xr:uid="{00000000-0005-0000-0000-0000FC590000}"/>
    <cellStyle name="Normal 2 3 2 3 2" xfId="53140" xr:uid="{00000000-0005-0000-0000-0000FD590000}"/>
    <cellStyle name="Normal 2 3 2 4" xfId="53028" xr:uid="{00000000-0005-0000-0000-0000FE590000}"/>
    <cellStyle name="Normal 2 3 3" xfId="52876" xr:uid="{00000000-0005-0000-0000-0000FF590000}"/>
    <cellStyle name="Normal 2 3 4" xfId="52897" xr:uid="{00000000-0005-0000-0000-0000005A0000}"/>
    <cellStyle name="Normal 2 3 4 2" xfId="53029" xr:uid="{00000000-0005-0000-0000-0000015A0000}"/>
    <cellStyle name="Normal 2 3 5" xfId="52941" xr:uid="{00000000-0005-0000-0000-0000025A0000}"/>
    <cellStyle name="Normal 2 3 5 2" xfId="53141" xr:uid="{00000000-0005-0000-0000-0000035A0000}"/>
    <cellStyle name="Normal 2 3 6" xfId="53030" xr:uid="{00000000-0005-0000-0000-0000045A0000}"/>
    <cellStyle name="Normal 2 4" xfId="3254" xr:uid="{00000000-0005-0000-0000-0000055A0000}"/>
    <cellStyle name="Normal 2 4 2" xfId="3255" xr:uid="{00000000-0005-0000-0000-0000065A0000}"/>
    <cellStyle name="Normal 2 4 2 2" xfId="3256" xr:uid="{00000000-0005-0000-0000-0000075A0000}"/>
    <cellStyle name="Normal 2 4 3" xfId="3257" xr:uid="{00000000-0005-0000-0000-0000085A0000}"/>
    <cellStyle name="Normal 2 4 4" xfId="52877" xr:uid="{00000000-0005-0000-0000-0000095A0000}"/>
    <cellStyle name="Normal 2 5" xfId="3258" xr:uid="{00000000-0005-0000-0000-00000A5A0000}"/>
    <cellStyle name="Normal 2 5 2" xfId="52942" xr:uid="{00000000-0005-0000-0000-00000B5A0000}"/>
    <cellStyle name="Normal 2 5 2 2" xfId="53031" xr:uid="{00000000-0005-0000-0000-00000C5A0000}"/>
    <cellStyle name="Normal 2 5 3" xfId="52878" xr:uid="{00000000-0005-0000-0000-00000D5A0000}"/>
    <cellStyle name="Normal 2 5 4" xfId="53294" xr:uid="{00000000-0005-0000-0000-00000E5A0000}"/>
    <cellStyle name="Normal 2 6" xfId="3259" xr:uid="{00000000-0005-0000-0000-00000F5A0000}"/>
    <cellStyle name="Normal 2 6 2" xfId="3260" xr:uid="{00000000-0005-0000-0000-0000105A0000}"/>
    <cellStyle name="Normal 2 6 2 2" xfId="53032" xr:uid="{00000000-0005-0000-0000-0000115A0000}"/>
    <cellStyle name="Normal 2 6 3" xfId="53033" xr:uid="{00000000-0005-0000-0000-0000125A0000}"/>
    <cellStyle name="Normal 2 6 4" xfId="53295" xr:uid="{00000000-0005-0000-0000-0000135A0000}"/>
    <cellStyle name="Normal 2 7" xfId="3261" xr:uid="{00000000-0005-0000-0000-0000145A0000}"/>
    <cellStyle name="Normal 2 7 2" xfId="52943" xr:uid="{00000000-0005-0000-0000-0000155A0000}"/>
    <cellStyle name="Normal 2 7 2 2" xfId="53034" xr:uid="{00000000-0005-0000-0000-0000165A0000}"/>
    <cellStyle name="Normal 2 7 3" xfId="52898" xr:uid="{00000000-0005-0000-0000-0000175A0000}"/>
    <cellStyle name="Normal 2 7 4" xfId="53296" xr:uid="{00000000-0005-0000-0000-0000185A0000}"/>
    <cellStyle name="Normal 2 8" xfId="3262" xr:uid="{00000000-0005-0000-0000-0000195A0000}"/>
    <cellStyle name="Normal 2 8 2" xfId="52944" xr:uid="{00000000-0005-0000-0000-00001A5A0000}"/>
    <cellStyle name="Normal 2 8 2 2" xfId="53035" xr:uid="{00000000-0005-0000-0000-00001B5A0000}"/>
    <cellStyle name="Normal 2 8 3" xfId="52899" xr:uid="{00000000-0005-0000-0000-00001C5A0000}"/>
    <cellStyle name="Normal 2 9" xfId="52900" xr:uid="{00000000-0005-0000-0000-00001D5A0000}"/>
    <cellStyle name="Normal 2 9 2" xfId="53036" xr:uid="{00000000-0005-0000-0000-00001E5A0000}"/>
    <cellStyle name="Normal 2_steeplechaseconcept4" xfId="53297" xr:uid="{00000000-0005-0000-0000-00001F5A0000}"/>
    <cellStyle name="Normal 20" xfId="53298" xr:uid="{00000000-0005-0000-0000-0000205A0000}"/>
    <cellStyle name="Normal 21" xfId="53299" xr:uid="{00000000-0005-0000-0000-0000215A0000}"/>
    <cellStyle name="Normal 22" xfId="53300" xr:uid="{00000000-0005-0000-0000-0000225A0000}"/>
    <cellStyle name="Normal 23" xfId="53301" xr:uid="{00000000-0005-0000-0000-0000235A0000}"/>
    <cellStyle name="Normal 24" xfId="53302" xr:uid="{00000000-0005-0000-0000-0000245A0000}"/>
    <cellStyle name="Normal 24 2" xfId="53303" xr:uid="{00000000-0005-0000-0000-0000255A0000}"/>
    <cellStyle name="Normal 25" xfId="53304" xr:uid="{00000000-0005-0000-0000-0000265A0000}"/>
    <cellStyle name="Normal 26" xfId="53305" xr:uid="{00000000-0005-0000-0000-0000275A0000}"/>
    <cellStyle name="Normal 27" xfId="53306" xr:uid="{00000000-0005-0000-0000-0000285A0000}"/>
    <cellStyle name="Normal 28" xfId="53307" xr:uid="{00000000-0005-0000-0000-0000295A0000}"/>
    <cellStyle name="Normal 29" xfId="53308" xr:uid="{00000000-0005-0000-0000-00002A5A0000}"/>
    <cellStyle name="Normal 3" xfId="3263" xr:uid="{00000000-0005-0000-0000-00002B5A0000}"/>
    <cellStyle name="Normal 3 10" xfId="53037" xr:uid="{00000000-0005-0000-0000-00002C5A0000}"/>
    <cellStyle name="Normal 3 11" xfId="53038" xr:uid="{00000000-0005-0000-0000-00002D5A0000}"/>
    <cellStyle name="Normal 3 12" xfId="53309" xr:uid="{00000000-0005-0000-0000-00002E5A0000}"/>
    <cellStyle name="Normal 3 2" xfId="3264" xr:uid="{00000000-0005-0000-0000-00002F5A0000}"/>
    <cellStyle name="Normal 3 2 2" xfId="3265" xr:uid="{00000000-0005-0000-0000-0000305A0000}"/>
    <cellStyle name="Normal 3 2 2 2" xfId="52928" xr:uid="{00000000-0005-0000-0000-0000315A0000}"/>
    <cellStyle name="Normal 3 2 2 3" xfId="52879" xr:uid="{00000000-0005-0000-0000-0000325A0000}"/>
    <cellStyle name="Normal 3 2 3" xfId="3266" xr:uid="{00000000-0005-0000-0000-0000335A0000}"/>
    <cellStyle name="Normal 3 2 3 2" xfId="52927" xr:uid="{00000000-0005-0000-0000-0000345A0000}"/>
    <cellStyle name="Normal 3 2 4" xfId="3267" xr:uid="{00000000-0005-0000-0000-0000355A0000}"/>
    <cellStyle name="Normal 3 2 5" xfId="52870" xr:uid="{00000000-0005-0000-0000-0000365A0000}"/>
    <cellStyle name="Normal 3 2 6" xfId="53039" xr:uid="{00000000-0005-0000-0000-0000375A0000}"/>
    <cellStyle name="Normal 3 3" xfId="3268" xr:uid="{00000000-0005-0000-0000-0000385A0000}"/>
    <cellStyle name="Normal 3 3 2" xfId="3269" xr:uid="{00000000-0005-0000-0000-0000395A0000}"/>
    <cellStyle name="Normal 3 3 2 2" xfId="52945" xr:uid="{00000000-0005-0000-0000-00003A5A0000}"/>
    <cellStyle name="Normal 3 3 3" xfId="52946" xr:uid="{00000000-0005-0000-0000-00003B5A0000}"/>
    <cellStyle name="Normal 3 3 3 2" xfId="53142" xr:uid="{00000000-0005-0000-0000-00003C5A0000}"/>
    <cellStyle name="Normal 3 3 4" xfId="52880" xr:uid="{00000000-0005-0000-0000-00003D5A0000}"/>
    <cellStyle name="Normal 3 3 5" xfId="53310" xr:uid="{00000000-0005-0000-0000-00003E5A0000}"/>
    <cellStyle name="Normal 3 4" xfId="3270" xr:uid="{00000000-0005-0000-0000-00003F5A0000}"/>
    <cellStyle name="Normal 3 4 2" xfId="3271" xr:uid="{00000000-0005-0000-0000-0000405A0000}"/>
    <cellStyle name="Normal 3 4 2 2" xfId="52947" xr:uid="{00000000-0005-0000-0000-0000415A0000}"/>
    <cellStyle name="Normal 3 4 3" xfId="3272" xr:uid="{00000000-0005-0000-0000-0000425A0000}"/>
    <cellStyle name="Normal 3 4 3 2" xfId="53040" xr:uid="{00000000-0005-0000-0000-0000435A0000}"/>
    <cellStyle name="Normal 3 4 4" xfId="52881" xr:uid="{00000000-0005-0000-0000-0000445A0000}"/>
    <cellStyle name="Normal 3 4 5" xfId="53311" xr:uid="{00000000-0005-0000-0000-0000455A0000}"/>
    <cellStyle name="Normal 3 5" xfId="3273" xr:uid="{00000000-0005-0000-0000-0000465A0000}"/>
    <cellStyle name="Normal 3 5 2" xfId="52948" xr:uid="{00000000-0005-0000-0000-0000475A0000}"/>
    <cellStyle name="Normal 3 5 2 2" xfId="53041" xr:uid="{00000000-0005-0000-0000-0000485A0000}"/>
    <cellStyle name="Normal 3 5 3" xfId="53042" xr:uid="{00000000-0005-0000-0000-0000495A0000}"/>
    <cellStyle name="Normal 3 5 4" xfId="53312" xr:uid="{00000000-0005-0000-0000-00004A5A0000}"/>
    <cellStyle name="Normal 3 6" xfId="52901" xr:uid="{00000000-0005-0000-0000-00004B5A0000}"/>
    <cellStyle name="Normal 3 6 2" xfId="52949" xr:uid="{00000000-0005-0000-0000-00004C5A0000}"/>
    <cellStyle name="Normal 3 6 2 2" xfId="53043" xr:uid="{00000000-0005-0000-0000-00004D5A0000}"/>
    <cellStyle name="Normal 3 6 3" xfId="53044" xr:uid="{00000000-0005-0000-0000-00004E5A0000}"/>
    <cellStyle name="Normal 3 7" xfId="52902" xr:uid="{00000000-0005-0000-0000-00004F5A0000}"/>
    <cellStyle name="Normal 3 7 2" xfId="53045" xr:uid="{00000000-0005-0000-0000-0000505A0000}"/>
    <cellStyle name="Normal 3 8" xfId="52950" xr:uid="{00000000-0005-0000-0000-0000515A0000}"/>
    <cellStyle name="Normal 3 8 2" xfId="53046" xr:uid="{00000000-0005-0000-0000-0000525A0000}"/>
    <cellStyle name="Normal 3 9" xfId="52951" xr:uid="{00000000-0005-0000-0000-0000535A0000}"/>
    <cellStyle name="Normal 3 9 2" xfId="53143" xr:uid="{00000000-0005-0000-0000-0000545A0000}"/>
    <cellStyle name="Normal 30" xfId="53313" xr:uid="{00000000-0005-0000-0000-0000555A0000}"/>
    <cellStyle name="Normal 31" xfId="53314" xr:uid="{00000000-0005-0000-0000-0000565A0000}"/>
    <cellStyle name="Normal 32" xfId="53315" xr:uid="{00000000-0005-0000-0000-0000575A0000}"/>
    <cellStyle name="Normal 33" xfId="53316" xr:uid="{00000000-0005-0000-0000-0000585A0000}"/>
    <cellStyle name="Normal 34" xfId="53317" xr:uid="{00000000-0005-0000-0000-0000595A0000}"/>
    <cellStyle name="Normal 35" xfId="53318" xr:uid="{00000000-0005-0000-0000-00005A5A0000}"/>
    <cellStyle name="Normal 36" xfId="53173" xr:uid="{00000000-0005-0000-0000-00005B5A0000}"/>
    <cellStyle name="Normal 37" xfId="53385" xr:uid="{00000000-0005-0000-0000-00005C5A0000}"/>
    <cellStyle name="Normal 4" xfId="3274" xr:uid="{00000000-0005-0000-0000-00005D5A0000}"/>
    <cellStyle name="Normal 4 10" xfId="53006" xr:uid="{00000000-0005-0000-0000-00005E5A0000}"/>
    <cellStyle name="Normal 4 10 2" xfId="53010" xr:uid="{00000000-0005-0000-0000-00005F5A0000}"/>
    <cellStyle name="Normal 4 10 2 2" xfId="53171" xr:uid="{00000000-0005-0000-0000-0000605A0000}"/>
    <cellStyle name="Normal 4 10 3" xfId="53168" xr:uid="{00000000-0005-0000-0000-0000615A0000}"/>
    <cellStyle name="Normal 4 11" xfId="52868" xr:uid="{00000000-0005-0000-0000-0000625A0000}"/>
    <cellStyle name="Normal 4 12" xfId="53047" xr:uid="{00000000-0005-0000-0000-0000635A0000}"/>
    <cellStyle name="Normal 4 13" xfId="53319" xr:uid="{00000000-0005-0000-0000-0000645A0000}"/>
    <cellStyle name="Normal 4 14" xfId="53393" xr:uid="{00000000-0005-0000-0000-0000655A0000}"/>
    <cellStyle name="Normal 4 2" xfId="3275" xr:uid="{00000000-0005-0000-0000-0000665A0000}"/>
    <cellStyle name="Normal 4 2 2" xfId="3276" xr:uid="{00000000-0005-0000-0000-0000675A0000}"/>
    <cellStyle name="Normal 4 2 2 2" xfId="52952" xr:uid="{00000000-0005-0000-0000-0000685A0000}"/>
    <cellStyle name="Normal 4 2 2 2 2" xfId="53144" xr:uid="{00000000-0005-0000-0000-0000695A0000}"/>
    <cellStyle name="Normal 4 2 2 3" xfId="52903" xr:uid="{00000000-0005-0000-0000-00006A5A0000}"/>
    <cellStyle name="Normal 4 2 3" xfId="52929" xr:uid="{00000000-0005-0000-0000-00006B5A0000}"/>
    <cellStyle name="Normal 4 2 3 2" xfId="53048" xr:uid="{00000000-0005-0000-0000-00006C5A0000}"/>
    <cellStyle name="Normal 4 2 4" xfId="52953" xr:uid="{00000000-0005-0000-0000-00006D5A0000}"/>
    <cellStyle name="Normal 4 2 4 2" xfId="53145" xr:uid="{00000000-0005-0000-0000-00006E5A0000}"/>
    <cellStyle name="Normal 4 2 5" xfId="53008" xr:uid="{00000000-0005-0000-0000-00006F5A0000}"/>
    <cellStyle name="Normal 4 2 5 2" xfId="53170" xr:uid="{00000000-0005-0000-0000-0000705A0000}"/>
    <cellStyle name="Normal 4 2 6" xfId="52869" xr:uid="{00000000-0005-0000-0000-0000715A0000}"/>
    <cellStyle name="Normal 4 2 7" xfId="52867" xr:uid="{00000000-0005-0000-0000-0000725A0000}"/>
    <cellStyle name="Normal 4 2 8" xfId="53320" xr:uid="{00000000-0005-0000-0000-0000735A0000}"/>
    <cellStyle name="Normal 4 2 9" xfId="53394" xr:uid="{00000000-0005-0000-0000-0000745A0000}"/>
    <cellStyle name="Normal 4 3" xfId="3277" xr:uid="{00000000-0005-0000-0000-0000755A0000}"/>
    <cellStyle name="Normal 4 3 2" xfId="3278" xr:uid="{00000000-0005-0000-0000-0000765A0000}"/>
    <cellStyle name="Normal 4 3 2 2" xfId="3279" xr:uid="{00000000-0005-0000-0000-0000775A0000}"/>
    <cellStyle name="Normal 4 3 2 2 2" xfId="3280" xr:uid="{00000000-0005-0000-0000-0000785A0000}"/>
    <cellStyle name="Normal 4 3 2 3" xfId="3281" xr:uid="{00000000-0005-0000-0000-0000795A0000}"/>
    <cellStyle name="Normal 4 3 3" xfId="52954" xr:uid="{00000000-0005-0000-0000-00007A5A0000}"/>
    <cellStyle name="Normal 4 3 3 2" xfId="53146" xr:uid="{00000000-0005-0000-0000-00007B5A0000}"/>
    <cellStyle name="Normal 4 3 4" xfId="53007" xr:uid="{00000000-0005-0000-0000-00007C5A0000}"/>
    <cellStyle name="Normal 4 3 4 2" xfId="53169" xr:uid="{00000000-0005-0000-0000-00007D5A0000}"/>
    <cellStyle name="Normal 4 3 5" xfId="53049" xr:uid="{00000000-0005-0000-0000-00007E5A0000}"/>
    <cellStyle name="Normal 4 4" xfId="3282" xr:uid="{00000000-0005-0000-0000-00007F5A0000}"/>
    <cellStyle name="Normal 4 4 2" xfId="3283" xr:uid="{00000000-0005-0000-0000-0000805A0000}"/>
    <cellStyle name="Normal 4 4 2 2" xfId="3284" xr:uid="{00000000-0005-0000-0000-0000815A0000}"/>
    <cellStyle name="Normal 4 4 3" xfId="3285" xr:uid="{00000000-0005-0000-0000-0000825A0000}"/>
    <cellStyle name="Normal 4 5" xfId="3286" xr:uid="{00000000-0005-0000-0000-0000835A0000}"/>
    <cellStyle name="Normal 4 5 2" xfId="3287" xr:uid="{00000000-0005-0000-0000-0000845A0000}"/>
    <cellStyle name="Normal 4 5 2 2" xfId="53050" xr:uid="{00000000-0005-0000-0000-0000855A0000}"/>
    <cellStyle name="Normal 4 5 3" xfId="53051" xr:uid="{00000000-0005-0000-0000-0000865A0000}"/>
    <cellStyle name="Normal 4 6" xfId="3288" xr:uid="{00000000-0005-0000-0000-0000875A0000}"/>
    <cellStyle name="Normal 4 6 2" xfId="52955" xr:uid="{00000000-0005-0000-0000-0000885A0000}"/>
    <cellStyle name="Normal 4 6 2 2" xfId="53052" xr:uid="{00000000-0005-0000-0000-0000895A0000}"/>
    <cellStyle name="Normal 4 6 3" xfId="53053" xr:uid="{00000000-0005-0000-0000-00008A5A0000}"/>
    <cellStyle name="Normal 4 7" xfId="52904" xr:uid="{00000000-0005-0000-0000-00008B5A0000}"/>
    <cellStyle name="Normal 4 7 2" xfId="53054" xr:uid="{00000000-0005-0000-0000-00008C5A0000}"/>
    <cellStyle name="Normal 4 8" xfId="52926" xr:uid="{00000000-0005-0000-0000-00008D5A0000}"/>
    <cellStyle name="Normal 4 8 2" xfId="53055" xr:uid="{00000000-0005-0000-0000-00008E5A0000}"/>
    <cellStyle name="Normal 4 9" xfId="52956" xr:uid="{00000000-0005-0000-0000-00008F5A0000}"/>
    <cellStyle name="Normal 4 9 2" xfId="53147" xr:uid="{00000000-0005-0000-0000-0000905A0000}"/>
    <cellStyle name="Normal 5" xfId="3289" xr:uid="{00000000-0005-0000-0000-0000915A0000}"/>
    <cellStyle name="Normal 5 10" xfId="53056" xr:uid="{00000000-0005-0000-0000-0000925A0000}"/>
    <cellStyle name="Normal 5 11" xfId="53057" xr:uid="{00000000-0005-0000-0000-0000935A0000}"/>
    <cellStyle name="Normal 5 12" xfId="53321" xr:uid="{00000000-0005-0000-0000-0000945A0000}"/>
    <cellStyle name="Normal 5 2" xfId="3290" xr:uid="{00000000-0005-0000-0000-0000955A0000}"/>
    <cellStyle name="Normal 5 2 2" xfId="3291" xr:uid="{00000000-0005-0000-0000-0000965A0000}"/>
    <cellStyle name="Normal 5 2 2 2" xfId="3292" xr:uid="{00000000-0005-0000-0000-0000975A0000}"/>
    <cellStyle name="Normal 5 2 2 2 2" xfId="3293" xr:uid="{00000000-0005-0000-0000-0000985A0000}"/>
    <cellStyle name="Normal 5 2 2 3" xfId="3294" xr:uid="{00000000-0005-0000-0000-0000995A0000}"/>
    <cellStyle name="Normal 5 2 2 4" xfId="53323" xr:uid="{00000000-0005-0000-0000-00009A5A0000}"/>
    <cellStyle name="Normal 5 2 3" xfId="3295" xr:uid="{00000000-0005-0000-0000-00009B5A0000}"/>
    <cellStyle name="Normal 5 2 3 2" xfId="3296" xr:uid="{00000000-0005-0000-0000-00009C5A0000}"/>
    <cellStyle name="Normal 5 2 4" xfId="3297" xr:uid="{00000000-0005-0000-0000-00009D5A0000}"/>
    <cellStyle name="Normal 5 2 4 2" xfId="53148" xr:uid="{00000000-0005-0000-0000-00009E5A0000}"/>
    <cellStyle name="Normal 5 2 5" xfId="53058" xr:uid="{00000000-0005-0000-0000-00009F5A0000}"/>
    <cellStyle name="Normal 5 2 6" xfId="53059" xr:uid="{00000000-0005-0000-0000-0000A05A0000}"/>
    <cellStyle name="Normal 5 2 7" xfId="53322" xr:uid="{00000000-0005-0000-0000-0000A15A0000}"/>
    <cellStyle name="Normal 5 3" xfId="3298" xr:uid="{00000000-0005-0000-0000-0000A25A0000}"/>
    <cellStyle name="Normal 5 3 2" xfId="52957" xr:uid="{00000000-0005-0000-0000-0000A35A0000}"/>
    <cellStyle name="Normal 5 3 2 2" xfId="53060" xr:uid="{00000000-0005-0000-0000-0000A45A0000}"/>
    <cellStyle name="Normal 5 3 3" xfId="52958" xr:uid="{00000000-0005-0000-0000-0000A55A0000}"/>
    <cellStyle name="Normal 5 3 3 2" xfId="53149" xr:uid="{00000000-0005-0000-0000-0000A65A0000}"/>
    <cellStyle name="Normal 5 3 4" xfId="52882" xr:uid="{00000000-0005-0000-0000-0000A75A0000}"/>
    <cellStyle name="Normal 5 3 5" xfId="53324" xr:uid="{00000000-0005-0000-0000-0000A85A0000}"/>
    <cellStyle name="Normal 5 4" xfId="3299" xr:uid="{00000000-0005-0000-0000-0000A95A0000}"/>
    <cellStyle name="Normal 5 4 2" xfId="3300" xr:uid="{00000000-0005-0000-0000-0000AA5A0000}"/>
    <cellStyle name="Normal 5 4 2 2" xfId="53061" xr:uid="{00000000-0005-0000-0000-0000AB5A0000}"/>
    <cellStyle name="Normal 5 4 3" xfId="53062" xr:uid="{00000000-0005-0000-0000-0000AC5A0000}"/>
    <cellStyle name="Normal 5 5" xfId="3301" xr:uid="{00000000-0005-0000-0000-0000AD5A0000}"/>
    <cellStyle name="Normal 5 5 2" xfId="52959" xr:uid="{00000000-0005-0000-0000-0000AE5A0000}"/>
    <cellStyle name="Normal 5 5 2 2" xfId="53063" xr:uid="{00000000-0005-0000-0000-0000AF5A0000}"/>
    <cellStyle name="Normal 5 5 3" xfId="52905" xr:uid="{00000000-0005-0000-0000-0000B05A0000}"/>
    <cellStyle name="Normal 5 6" xfId="3302" xr:uid="{00000000-0005-0000-0000-0000B15A0000}"/>
    <cellStyle name="Normal 5 6 2" xfId="52960" xr:uid="{00000000-0005-0000-0000-0000B25A0000}"/>
    <cellStyle name="Normal 5 6 2 2" xfId="53064" xr:uid="{00000000-0005-0000-0000-0000B35A0000}"/>
    <cellStyle name="Normal 5 6 3" xfId="53065" xr:uid="{00000000-0005-0000-0000-0000B45A0000}"/>
    <cellStyle name="Normal 5 7" xfId="3303" xr:uid="{00000000-0005-0000-0000-0000B55A0000}"/>
    <cellStyle name="Normal 5 7 2" xfId="53066" xr:uid="{00000000-0005-0000-0000-0000B65A0000}"/>
    <cellStyle name="Normal 5 8" xfId="27007" xr:uid="{00000000-0005-0000-0000-0000B75A0000}"/>
    <cellStyle name="Normal 5 8 2" xfId="52961" xr:uid="{00000000-0005-0000-0000-0000B85A0000}"/>
    <cellStyle name="Normal 5 9" xfId="52962" xr:uid="{00000000-0005-0000-0000-0000B95A0000}"/>
    <cellStyle name="Normal 5 9 2" xfId="53150" xr:uid="{00000000-0005-0000-0000-0000BA5A0000}"/>
    <cellStyle name="Normal 51" xfId="53325" xr:uid="{00000000-0005-0000-0000-0000BB5A0000}"/>
    <cellStyle name="Normal 54" xfId="53326" xr:uid="{00000000-0005-0000-0000-0000BC5A0000}"/>
    <cellStyle name="Normal 6" xfId="3304" xr:uid="{00000000-0005-0000-0000-0000BD5A0000}"/>
    <cellStyle name="Normal 6 2" xfId="3305" xr:uid="{00000000-0005-0000-0000-0000BE5A0000}"/>
    <cellStyle name="Normal 6 2 2" xfId="53328" xr:uid="{00000000-0005-0000-0000-0000BF5A0000}"/>
    <cellStyle name="Normal 6 3" xfId="53329" xr:uid="{00000000-0005-0000-0000-0000C05A0000}"/>
    <cellStyle name="Normal 6 4" xfId="53327" xr:uid="{00000000-0005-0000-0000-0000C15A0000}"/>
    <cellStyle name="Normal 7" xfId="3306" xr:uid="{00000000-0005-0000-0000-0000C25A0000}"/>
    <cellStyle name="Normal 7 10" xfId="53067" xr:uid="{00000000-0005-0000-0000-0000C35A0000}"/>
    <cellStyle name="Normal 7 2" xfId="52884" xr:uid="{00000000-0005-0000-0000-0000C45A0000}"/>
    <cellStyle name="Normal 7 2 2" xfId="52963" xr:uid="{00000000-0005-0000-0000-0000C55A0000}"/>
    <cellStyle name="Normal 7 2 2 2" xfId="53068" xr:uid="{00000000-0005-0000-0000-0000C65A0000}"/>
    <cellStyle name="Normal 7 2 3" xfId="52964" xr:uid="{00000000-0005-0000-0000-0000C75A0000}"/>
    <cellStyle name="Normal 7 2 3 2" xfId="53151" xr:uid="{00000000-0005-0000-0000-0000C85A0000}"/>
    <cellStyle name="Normal 7 2 4" xfId="53069" xr:uid="{00000000-0005-0000-0000-0000C95A0000}"/>
    <cellStyle name="Normal 7 3" xfId="52885" xr:uid="{00000000-0005-0000-0000-0000CA5A0000}"/>
    <cellStyle name="Normal 7 3 2" xfId="52965" xr:uid="{00000000-0005-0000-0000-0000CB5A0000}"/>
    <cellStyle name="Normal 7 3 2 2" xfId="53070" xr:uid="{00000000-0005-0000-0000-0000CC5A0000}"/>
    <cellStyle name="Normal 7 3 3" xfId="53071" xr:uid="{00000000-0005-0000-0000-0000CD5A0000}"/>
    <cellStyle name="Normal 7 4" xfId="52906" xr:uid="{00000000-0005-0000-0000-0000CE5A0000}"/>
    <cellStyle name="Normal 7 4 2" xfId="52966" xr:uid="{00000000-0005-0000-0000-0000CF5A0000}"/>
    <cellStyle name="Normal 7 4 2 2" xfId="53072" xr:uid="{00000000-0005-0000-0000-0000D05A0000}"/>
    <cellStyle name="Normal 7 4 3" xfId="53073" xr:uid="{00000000-0005-0000-0000-0000D15A0000}"/>
    <cellStyle name="Normal 7 5" xfId="52907" xr:uid="{00000000-0005-0000-0000-0000D25A0000}"/>
    <cellStyle name="Normal 7 5 2" xfId="52967" xr:uid="{00000000-0005-0000-0000-0000D35A0000}"/>
    <cellStyle name="Normal 7 5 2 2" xfId="53074" xr:uid="{00000000-0005-0000-0000-0000D45A0000}"/>
    <cellStyle name="Normal 7 5 3" xfId="53075" xr:uid="{00000000-0005-0000-0000-0000D55A0000}"/>
    <cellStyle name="Normal 7 6" xfId="52908" xr:uid="{00000000-0005-0000-0000-0000D65A0000}"/>
    <cellStyle name="Normal 7 6 2" xfId="53076" xr:uid="{00000000-0005-0000-0000-0000D75A0000}"/>
    <cellStyle name="Normal 7 7" xfId="52968" xr:uid="{00000000-0005-0000-0000-0000D85A0000}"/>
    <cellStyle name="Normal 7 7 2" xfId="53077" xr:uid="{00000000-0005-0000-0000-0000D95A0000}"/>
    <cellStyle name="Normal 7 8" xfId="52969" xr:uid="{00000000-0005-0000-0000-0000DA5A0000}"/>
    <cellStyle name="Normal 7 8 2" xfId="53152" xr:uid="{00000000-0005-0000-0000-0000DB5A0000}"/>
    <cellStyle name="Normal 7 9" xfId="52883" xr:uid="{00000000-0005-0000-0000-0000DC5A0000}"/>
    <cellStyle name="Normal 8" xfId="3307" xr:uid="{00000000-0005-0000-0000-0000DD5A0000}"/>
    <cellStyle name="Normal 8 2" xfId="52909" xr:uid="{00000000-0005-0000-0000-0000DE5A0000}"/>
    <cellStyle name="Normal 8 2 2" xfId="52970" xr:uid="{00000000-0005-0000-0000-0000DF5A0000}"/>
    <cellStyle name="Normal 8 2 2 2" xfId="53078" xr:uid="{00000000-0005-0000-0000-0000E05A0000}"/>
    <cellStyle name="Normal 8 2 3" xfId="53079" xr:uid="{00000000-0005-0000-0000-0000E15A0000}"/>
    <cellStyle name="Normal 8 3" xfId="52910" xr:uid="{00000000-0005-0000-0000-0000E25A0000}"/>
    <cellStyle name="Normal 8 3 2" xfId="52971" xr:uid="{00000000-0005-0000-0000-0000E35A0000}"/>
    <cellStyle name="Normal 8 3 2 2" xfId="53080" xr:uid="{00000000-0005-0000-0000-0000E45A0000}"/>
    <cellStyle name="Normal 8 3 3" xfId="53081" xr:uid="{00000000-0005-0000-0000-0000E55A0000}"/>
    <cellStyle name="Normal 8 4" xfId="52911" xr:uid="{00000000-0005-0000-0000-0000E65A0000}"/>
    <cellStyle name="Normal 8 4 2" xfId="52972" xr:uid="{00000000-0005-0000-0000-0000E75A0000}"/>
    <cellStyle name="Normal 8 4 2 2" xfId="53082" xr:uid="{00000000-0005-0000-0000-0000E85A0000}"/>
    <cellStyle name="Normal 8 4 3" xfId="53083" xr:uid="{00000000-0005-0000-0000-0000E95A0000}"/>
    <cellStyle name="Normal 8 5" xfId="52973" xr:uid="{00000000-0005-0000-0000-0000EA5A0000}"/>
    <cellStyle name="Normal 8 5 2" xfId="53084" xr:uid="{00000000-0005-0000-0000-0000EB5A0000}"/>
    <cellStyle name="Normal 8 6" xfId="53085" xr:uid="{00000000-0005-0000-0000-0000EC5A0000}"/>
    <cellStyle name="Normal 9" xfId="3308" xr:uid="{00000000-0005-0000-0000-0000ED5A0000}"/>
    <cellStyle name="Normal 9 2" xfId="3309" xr:uid="{00000000-0005-0000-0000-0000EE5A0000}"/>
    <cellStyle name="Normal 9 2 2" xfId="3310" xr:uid="{00000000-0005-0000-0000-0000EF5A0000}"/>
    <cellStyle name="Normal 9 3" xfId="3311" xr:uid="{00000000-0005-0000-0000-0000F05A0000}"/>
    <cellStyle name="Normal 9 4" xfId="52925" xr:uid="{00000000-0005-0000-0000-0000F15A0000}"/>
    <cellStyle name="Normal 9 5" xfId="53330" xr:uid="{00000000-0005-0000-0000-0000F25A0000}"/>
    <cellStyle name="Normale_Foglio1" xfId="3312" xr:uid="{00000000-0005-0000-0000-0000F35A0000}"/>
    <cellStyle name="Note" xfId="15" builtinId="10" customBuiltin="1"/>
    <cellStyle name="Note 2" xfId="3313" xr:uid="{00000000-0005-0000-0000-0000F55A0000}"/>
    <cellStyle name="Note 2 2" xfId="3314" xr:uid="{00000000-0005-0000-0000-0000F65A0000}"/>
    <cellStyle name="Note 2 2 2" xfId="3315" xr:uid="{00000000-0005-0000-0000-0000F75A0000}"/>
    <cellStyle name="Note 3" xfId="3316" xr:uid="{00000000-0005-0000-0000-0000F85A0000}"/>
    <cellStyle name="Note 3 2" xfId="3317" xr:uid="{00000000-0005-0000-0000-0000F95A0000}"/>
    <cellStyle name="Note 3 2 2" xfId="3318" xr:uid="{00000000-0005-0000-0000-0000FA5A0000}"/>
    <cellStyle name="Note 3 3" xfId="3319" xr:uid="{00000000-0005-0000-0000-0000FB5A0000}"/>
    <cellStyle name="Note 3 4" xfId="53331" xr:uid="{00000000-0005-0000-0000-0000FC5A0000}"/>
    <cellStyle name="Notes" xfId="3320" xr:uid="{00000000-0005-0000-0000-0000FD5A0000}"/>
    <cellStyle name="Number" xfId="3321" xr:uid="{00000000-0005-0000-0000-0000FE5A0000}"/>
    <cellStyle name="Number 1" xfId="3322" xr:uid="{00000000-0005-0000-0000-0000FF5A0000}"/>
    <cellStyle name="Number Date" xfId="3323" xr:uid="{00000000-0005-0000-0000-0000005B0000}"/>
    <cellStyle name="Number Date (short)" xfId="3324" xr:uid="{00000000-0005-0000-0000-0000015B0000}"/>
    <cellStyle name="Number Date_Green" xfId="3325" xr:uid="{00000000-0005-0000-0000-0000025B0000}"/>
    <cellStyle name="Number II" xfId="3326" xr:uid="{00000000-0005-0000-0000-0000035B0000}"/>
    <cellStyle name="Number Integer" xfId="3327" xr:uid="{00000000-0005-0000-0000-0000045B0000}"/>
    <cellStyle name="Output" xfId="10" builtinId="21" customBuiltin="1"/>
    <cellStyle name="Output 2" xfId="53332" xr:uid="{00000000-0005-0000-0000-0000065B0000}"/>
    <cellStyle name="Parent row" xfId="53390" xr:uid="{00000000-0005-0000-0000-0000075B0000}"/>
    <cellStyle name="Percen - Style2" xfId="3328" xr:uid="{00000000-0005-0000-0000-0000085B0000}"/>
    <cellStyle name="Percent" xfId="7388" builtinId="5"/>
    <cellStyle name="Percent [0%]" xfId="3329" xr:uid="{00000000-0005-0000-0000-00000A5B0000}"/>
    <cellStyle name="Percent [0.00%]" xfId="3330" xr:uid="{00000000-0005-0000-0000-00000B5B0000}"/>
    <cellStyle name="Percent [2]" xfId="53334" xr:uid="{00000000-0005-0000-0000-00000C5B0000}"/>
    <cellStyle name="Percent 10" xfId="3331" xr:uid="{00000000-0005-0000-0000-00000D5B0000}"/>
    <cellStyle name="Percent 10 2" xfId="53335" xr:uid="{00000000-0005-0000-0000-00000E5B0000}"/>
    <cellStyle name="Percent 100" xfId="3332" xr:uid="{00000000-0005-0000-0000-00000F5B0000}"/>
    <cellStyle name="Percent 101" xfId="3333" xr:uid="{00000000-0005-0000-0000-0000105B0000}"/>
    <cellStyle name="Percent 102" xfId="3334" xr:uid="{00000000-0005-0000-0000-0000115B0000}"/>
    <cellStyle name="Percent 103" xfId="3335" xr:uid="{00000000-0005-0000-0000-0000125B0000}"/>
    <cellStyle name="Percent 104" xfId="3336" xr:uid="{00000000-0005-0000-0000-0000135B0000}"/>
    <cellStyle name="Percent 105" xfId="3337" xr:uid="{00000000-0005-0000-0000-0000145B0000}"/>
    <cellStyle name="Percent 106" xfId="3338" xr:uid="{00000000-0005-0000-0000-0000155B0000}"/>
    <cellStyle name="Percent 107" xfId="3339" xr:uid="{00000000-0005-0000-0000-0000165B0000}"/>
    <cellStyle name="Percent 108" xfId="3340" xr:uid="{00000000-0005-0000-0000-0000175B0000}"/>
    <cellStyle name="Percent 109" xfId="3341" xr:uid="{00000000-0005-0000-0000-0000185B0000}"/>
    <cellStyle name="Percent 11" xfId="3342" xr:uid="{00000000-0005-0000-0000-0000195B0000}"/>
    <cellStyle name="Percent 11 2" xfId="53336" xr:uid="{00000000-0005-0000-0000-00001A5B0000}"/>
    <cellStyle name="Percent 110" xfId="3343" xr:uid="{00000000-0005-0000-0000-00001B5B0000}"/>
    <cellStyle name="Percent 111" xfId="3344" xr:uid="{00000000-0005-0000-0000-00001C5B0000}"/>
    <cellStyle name="Percent 112" xfId="3345" xr:uid="{00000000-0005-0000-0000-00001D5B0000}"/>
    <cellStyle name="Percent 113" xfId="3346" xr:uid="{00000000-0005-0000-0000-00001E5B0000}"/>
    <cellStyle name="Percent 114" xfId="3347" xr:uid="{00000000-0005-0000-0000-00001F5B0000}"/>
    <cellStyle name="Percent 115" xfId="3348" xr:uid="{00000000-0005-0000-0000-0000205B0000}"/>
    <cellStyle name="Percent 116" xfId="3349" xr:uid="{00000000-0005-0000-0000-0000215B0000}"/>
    <cellStyle name="Percent 117" xfId="3350" xr:uid="{00000000-0005-0000-0000-0000225B0000}"/>
    <cellStyle name="Percent 118" xfId="3351" xr:uid="{00000000-0005-0000-0000-0000235B0000}"/>
    <cellStyle name="Percent 119" xfId="3352" xr:uid="{00000000-0005-0000-0000-0000245B0000}"/>
    <cellStyle name="Percent 12" xfId="3353" xr:uid="{00000000-0005-0000-0000-0000255B0000}"/>
    <cellStyle name="Percent 12 2" xfId="53337" xr:uid="{00000000-0005-0000-0000-0000265B0000}"/>
    <cellStyle name="Percent 120" xfId="3354" xr:uid="{00000000-0005-0000-0000-0000275B0000}"/>
    <cellStyle name="Percent 121" xfId="3355" xr:uid="{00000000-0005-0000-0000-0000285B0000}"/>
    <cellStyle name="Percent 122" xfId="3356" xr:uid="{00000000-0005-0000-0000-0000295B0000}"/>
    <cellStyle name="Percent 123" xfId="3357" xr:uid="{00000000-0005-0000-0000-00002A5B0000}"/>
    <cellStyle name="Percent 124" xfId="3358" xr:uid="{00000000-0005-0000-0000-00002B5B0000}"/>
    <cellStyle name="Percent 125" xfId="3359" xr:uid="{00000000-0005-0000-0000-00002C5B0000}"/>
    <cellStyle name="Percent 126" xfId="3360" xr:uid="{00000000-0005-0000-0000-00002D5B0000}"/>
    <cellStyle name="Percent 127" xfId="3361" xr:uid="{00000000-0005-0000-0000-00002E5B0000}"/>
    <cellStyle name="Percent 128" xfId="3362" xr:uid="{00000000-0005-0000-0000-00002F5B0000}"/>
    <cellStyle name="Percent 129" xfId="53333" xr:uid="{00000000-0005-0000-0000-0000305B0000}"/>
    <cellStyle name="Percent 13" xfId="3363" xr:uid="{00000000-0005-0000-0000-0000315B0000}"/>
    <cellStyle name="Percent 13 2" xfId="53338" xr:uid="{00000000-0005-0000-0000-0000325B0000}"/>
    <cellStyle name="Percent 14" xfId="3364" xr:uid="{00000000-0005-0000-0000-0000335B0000}"/>
    <cellStyle name="Percent 15" xfId="3365" xr:uid="{00000000-0005-0000-0000-0000345B0000}"/>
    <cellStyle name="Percent 16" xfId="3366" xr:uid="{00000000-0005-0000-0000-0000355B0000}"/>
    <cellStyle name="Percent 17" xfId="3367" xr:uid="{00000000-0005-0000-0000-0000365B0000}"/>
    <cellStyle name="Percent 18" xfId="3368" xr:uid="{00000000-0005-0000-0000-0000375B0000}"/>
    <cellStyle name="Percent 19" xfId="3369" xr:uid="{00000000-0005-0000-0000-0000385B0000}"/>
    <cellStyle name="Percent 2" xfId="3370" xr:uid="{00000000-0005-0000-0000-0000395B0000}"/>
    <cellStyle name="Percent 2 10" xfId="53086" xr:uid="{00000000-0005-0000-0000-00003A5B0000}"/>
    <cellStyle name="Percent 2 11" xfId="53087" xr:uid="{00000000-0005-0000-0000-00003B5B0000}"/>
    <cellStyle name="Percent 2 2" xfId="3371" xr:uid="{00000000-0005-0000-0000-00003C5B0000}"/>
    <cellStyle name="Percent 2 2 2" xfId="3372" xr:uid="{00000000-0005-0000-0000-00003D5B0000}"/>
    <cellStyle name="Percent 2 2 2 2" xfId="3373" xr:uid="{00000000-0005-0000-0000-00003E5B0000}"/>
    <cellStyle name="Percent 2 2 2 2 2" xfId="53153" xr:uid="{00000000-0005-0000-0000-00003F5B0000}"/>
    <cellStyle name="Percent 2 2 2 3" xfId="53088" xr:uid="{00000000-0005-0000-0000-0000405B0000}"/>
    <cellStyle name="Percent 2 2 3" xfId="3374" xr:uid="{00000000-0005-0000-0000-0000415B0000}"/>
    <cellStyle name="Percent 2 2 3 2" xfId="53089" xr:uid="{00000000-0005-0000-0000-0000425B0000}"/>
    <cellStyle name="Percent 2 2 4" xfId="52974" xr:uid="{00000000-0005-0000-0000-0000435B0000}"/>
    <cellStyle name="Percent 2 2 4 2" xfId="53154" xr:uid="{00000000-0005-0000-0000-0000445B0000}"/>
    <cellStyle name="Percent 2 2 5" xfId="53090" xr:uid="{00000000-0005-0000-0000-0000455B0000}"/>
    <cellStyle name="Percent 2 2 6" xfId="53091" xr:uid="{00000000-0005-0000-0000-0000465B0000}"/>
    <cellStyle name="Percent 2 2 7" xfId="53339" xr:uid="{00000000-0005-0000-0000-0000475B0000}"/>
    <cellStyle name="Percent 2 3" xfId="3375" xr:uid="{00000000-0005-0000-0000-0000485B0000}"/>
    <cellStyle name="Percent 2 3 2" xfId="52975" xr:uid="{00000000-0005-0000-0000-0000495B0000}"/>
    <cellStyle name="Percent 2 3 2 2" xfId="53092" xr:uid="{00000000-0005-0000-0000-00004A5B0000}"/>
    <cellStyle name="Percent 2 3 3" xfId="52976" xr:uid="{00000000-0005-0000-0000-00004B5B0000}"/>
    <cellStyle name="Percent 2 3 3 2" xfId="53155" xr:uid="{00000000-0005-0000-0000-00004C5B0000}"/>
    <cellStyle name="Percent 2 3 4" xfId="52886" xr:uid="{00000000-0005-0000-0000-00004D5B0000}"/>
    <cellStyle name="Percent 2 4" xfId="3376" xr:uid="{00000000-0005-0000-0000-00004E5B0000}"/>
    <cellStyle name="Percent 2 4 2" xfId="52977" xr:uid="{00000000-0005-0000-0000-00004F5B0000}"/>
    <cellStyle name="Percent 2 4 2 2" xfId="53093" xr:uid="{00000000-0005-0000-0000-0000505B0000}"/>
    <cellStyle name="Percent 2 4 3" xfId="52887" xr:uid="{00000000-0005-0000-0000-0000515B0000}"/>
    <cellStyle name="Percent 2 4 4" xfId="53340" xr:uid="{00000000-0005-0000-0000-0000525B0000}"/>
    <cellStyle name="Percent 2 5" xfId="3377" xr:uid="{00000000-0005-0000-0000-0000535B0000}"/>
    <cellStyle name="Percent 2 5 2" xfId="52978" xr:uid="{00000000-0005-0000-0000-0000545B0000}"/>
    <cellStyle name="Percent 2 5 2 2" xfId="53094" xr:uid="{00000000-0005-0000-0000-0000555B0000}"/>
    <cellStyle name="Percent 2 5 3" xfId="52912" xr:uid="{00000000-0005-0000-0000-0000565B0000}"/>
    <cellStyle name="Percent 2 5 4" xfId="53341" xr:uid="{00000000-0005-0000-0000-0000575B0000}"/>
    <cellStyle name="Percent 2 6" xfId="27008" xr:uid="{00000000-0005-0000-0000-0000585B0000}"/>
    <cellStyle name="Percent 2 6 2" xfId="52979" xr:uid="{00000000-0005-0000-0000-0000595B0000}"/>
    <cellStyle name="Percent 2 6 2 2" xfId="53095" xr:uid="{00000000-0005-0000-0000-00005A5B0000}"/>
    <cellStyle name="Percent 2 6 3" xfId="52913" xr:uid="{00000000-0005-0000-0000-00005B5B0000}"/>
    <cellStyle name="Percent 2 6 4" xfId="53342" xr:uid="{00000000-0005-0000-0000-00005C5B0000}"/>
    <cellStyle name="Percent 2 7" xfId="52914" xr:uid="{00000000-0005-0000-0000-00005D5B0000}"/>
    <cellStyle name="Percent 2 7 2" xfId="53096" xr:uid="{00000000-0005-0000-0000-00005E5B0000}"/>
    <cellStyle name="Percent 2 7 3" xfId="53343" xr:uid="{00000000-0005-0000-0000-00005F5B0000}"/>
    <cellStyle name="Percent 2 8" xfId="52980" xr:uid="{00000000-0005-0000-0000-0000605B0000}"/>
    <cellStyle name="Percent 2 8 2" xfId="53097" xr:uid="{00000000-0005-0000-0000-0000615B0000}"/>
    <cellStyle name="Percent 2 9" xfId="52981" xr:uid="{00000000-0005-0000-0000-0000625B0000}"/>
    <cellStyle name="Percent 2 9 2" xfId="53156" xr:uid="{00000000-0005-0000-0000-0000635B0000}"/>
    <cellStyle name="Percent 20" xfId="3378" xr:uid="{00000000-0005-0000-0000-0000645B0000}"/>
    <cellStyle name="Percent 21" xfId="3379" xr:uid="{00000000-0005-0000-0000-0000655B0000}"/>
    <cellStyle name="Percent 22" xfId="3380" xr:uid="{00000000-0005-0000-0000-0000665B0000}"/>
    <cellStyle name="Percent 23" xfId="3381" xr:uid="{00000000-0005-0000-0000-0000675B0000}"/>
    <cellStyle name="Percent 24" xfId="3382" xr:uid="{00000000-0005-0000-0000-0000685B0000}"/>
    <cellStyle name="Percent 25" xfId="3383" xr:uid="{00000000-0005-0000-0000-0000695B0000}"/>
    <cellStyle name="Percent 26" xfId="3384" xr:uid="{00000000-0005-0000-0000-00006A5B0000}"/>
    <cellStyle name="Percent 27" xfId="3385" xr:uid="{00000000-0005-0000-0000-00006B5B0000}"/>
    <cellStyle name="Percent 28" xfId="3386" xr:uid="{00000000-0005-0000-0000-00006C5B0000}"/>
    <cellStyle name="Percent 29" xfId="3387" xr:uid="{00000000-0005-0000-0000-00006D5B0000}"/>
    <cellStyle name="Percent 3" xfId="3388" xr:uid="{00000000-0005-0000-0000-00006E5B0000}"/>
    <cellStyle name="Percent 3 10" xfId="53098" xr:uid="{00000000-0005-0000-0000-00006F5B0000}"/>
    <cellStyle name="Percent 3 11" xfId="53099" xr:uid="{00000000-0005-0000-0000-0000705B0000}"/>
    <cellStyle name="Percent 3 2" xfId="3389" xr:uid="{00000000-0005-0000-0000-0000715B0000}"/>
    <cellStyle name="Percent 3 2 2" xfId="3390" xr:uid="{00000000-0005-0000-0000-0000725B0000}"/>
    <cellStyle name="Percent 3 2 2 2" xfId="3391" xr:uid="{00000000-0005-0000-0000-0000735B0000}"/>
    <cellStyle name="Percent 3 2 2 2 2" xfId="53157" xr:uid="{00000000-0005-0000-0000-0000745B0000}"/>
    <cellStyle name="Percent 3 2 2 3" xfId="53100" xr:uid="{00000000-0005-0000-0000-0000755B0000}"/>
    <cellStyle name="Percent 3 2 3" xfId="3392" xr:uid="{00000000-0005-0000-0000-0000765B0000}"/>
    <cellStyle name="Percent 3 2 3 2" xfId="53101" xr:uid="{00000000-0005-0000-0000-0000775B0000}"/>
    <cellStyle name="Percent 3 2 4" xfId="52982" xr:uid="{00000000-0005-0000-0000-0000785B0000}"/>
    <cellStyle name="Percent 3 2 4 2" xfId="53158" xr:uid="{00000000-0005-0000-0000-0000795B0000}"/>
    <cellStyle name="Percent 3 2 5" xfId="53102" xr:uid="{00000000-0005-0000-0000-00007A5B0000}"/>
    <cellStyle name="Percent 3 2 6" xfId="53103" xr:uid="{00000000-0005-0000-0000-00007B5B0000}"/>
    <cellStyle name="Percent 3 2 7" xfId="53344" xr:uid="{00000000-0005-0000-0000-00007C5B0000}"/>
    <cellStyle name="Percent 3 3" xfId="3393" xr:uid="{00000000-0005-0000-0000-00007D5B0000}"/>
    <cellStyle name="Percent 3 3 2" xfId="52983" xr:uid="{00000000-0005-0000-0000-00007E5B0000}"/>
    <cellStyle name="Percent 3 3 2 2" xfId="53104" xr:uid="{00000000-0005-0000-0000-00007F5B0000}"/>
    <cellStyle name="Percent 3 3 3" xfId="52984" xr:uid="{00000000-0005-0000-0000-0000805B0000}"/>
    <cellStyle name="Percent 3 3 3 2" xfId="53159" xr:uid="{00000000-0005-0000-0000-0000815B0000}"/>
    <cellStyle name="Percent 3 3 4" xfId="52888" xr:uid="{00000000-0005-0000-0000-0000825B0000}"/>
    <cellStyle name="Percent 3 4" xfId="52889" xr:uid="{00000000-0005-0000-0000-0000835B0000}"/>
    <cellStyle name="Percent 3 4 2" xfId="52985" xr:uid="{00000000-0005-0000-0000-0000845B0000}"/>
    <cellStyle name="Percent 3 4 2 2" xfId="53105" xr:uid="{00000000-0005-0000-0000-0000855B0000}"/>
    <cellStyle name="Percent 3 4 3" xfId="53106" xr:uid="{00000000-0005-0000-0000-0000865B0000}"/>
    <cellStyle name="Percent 3 5" xfId="52915" xr:uid="{00000000-0005-0000-0000-0000875B0000}"/>
    <cellStyle name="Percent 3 5 2" xfId="52986" xr:uid="{00000000-0005-0000-0000-0000885B0000}"/>
    <cellStyle name="Percent 3 5 2 2" xfId="53107" xr:uid="{00000000-0005-0000-0000-0000895B0000}"/>
    <cellStyle name="Percent 3 5 3" xfId="53108" xr:uid="{00000000-0005-0000-0000-00008A5B0000}"/>
    <cellStyle name="Percent 3 6" xfId="52916" xr:uid="{00000000-0005-0000-0000-00008B5B0000}"/>
    <cellStyle name="Percent 3 6 2" xfId="52987" xr:uid="{00000000-0005-0000-0000-00008C5B0000}"/>
    <cellStyle name="Percent 3 6 2 2" xfId="53109" xr:uid="{00000000-0005-0000-0000-00008D5B0000}"/>
    <cellStyle name="Percent 3 6 3" xfId="53110" xr:uid="{00000000-0005-0000-0000-00008E5B0000}"/>
    <cellStyle name="Percent 3 7" xfId="52917" xr:uid="{00000000-0005-0000-0000-00008F5B0000}"/>
    <cellStyle name="Percent 3 7 2" xfId="53111" xr:uid="{00000000-0005-0000-0000-0000905B0000}"/>
    <cellStyle name="Percent 3 8" xfId="52988" xr:uid="{00000000-0005-0000-0000-0000915B0000}"/>
    <cellStyle name="Percent 3 8 2" xfId="53112" xr:uid="{00000000-0005-0000-0000-0000925B0000}"/>
    <cellStyle name="Percent 3 9" xfId="52989" xr:uid="{00000000-0005-0000-0000-0000935B0000}"/>
    <cellStyle name="Percent 3 9 2" xfId="53160" xr:uid="{00000000-0005-0000-0000-0000945B0000}"/>
    <cellStyle name="Percent 30" xfId="3394" xr:uid="{00000000-0005-0000-0000-0000955B0000}"/>
    <cellStyle name="Percent 31" xfId="3395" xr:uid="{00000000-0005-0000-0000-0000965B0000}"/>
    <cellStyle name="Percent 32" xfId="3396" xr:uid="{00000000-0005-0000-0000-0000975B0000}"/>
    <cellStyle name="Percent 33" xfId="3397" xr:uid="{00000000-0005-0000-0000-0000985B0000}"/>
    <cellStyle name="Percent 34" xfId="3398" xr:uid="{00000000-0005-0000-0000-0000995B0000}"/>
    <cellStyle name="Percent 35" xfId="3399" xr:uid="{00000000-0005-0000-0000-00009A5B0000}"/>
    <cellStyle name="Percent 36" xfId="3400" xr:uid="{00000000-0005-0000-0000-00009B5B0000}"/>
    <cellStyle name="Percent 37" xfId="3401" xr:uid="{00000000-0005-0000-0000-00009C5B0000}"/>
    <cellStyle name="Percent 38" xfId="3402" xr:uid="{00000000-0005-0000-0000-00009D5B0000}"/>
    <cellStyle name="Percent 39" xfId="3403" xr:uid="{00000000-0005-0000-0000-00009E5B0000}"/>
    <cellStyle name="Percent 4" xfId="3404" xr:uid="{00000000-0005-0000-0000-00009F5B0000}"/>
    <cellStyle name="Percent 4 10" xfId="53113" xr:uid="{00000000-0005-0000-0000-0000A05B0000}"/>
    <cellStyle name="Percent 4 11" xfId="53114" xr:uid="{00000000-0005-0000-0000-0000A15B0000}"/>
    <cellStyle name="Percent 4 12" xfId="53345" xr:uid="{00000000-0005-0000-0000-0000A25B0000}"/>
    <cellStyle name="Percent 4 2" xfId="3405" xr:uid="{00000000-0005-0000-0000-0000A35B0000}"/>
    <cellStyle name="Percent 4 2 2" xfId="3406" xr:uid="{00000000-0005-0000-0000-0000A45B0000}"/>
    <cellStyle name="Percent 4 2 2 2" xfId="3407" xr:uid="{00000000-0005-0000-0000-0000A55B0000}"/>
    <cellStyle name="Percent 4 2 2 2 2" xfId="53161" xr:uid="{00000000-0005-0000-0000-0000A65B0000}"/>
    <cellStyle name="Percent 4 2 2 3" xfId="53115" xr:uid="{00000000-0005-0000-0000-0000A75B0000}"/>
    <cellStyle name="Percent 4 2 3" xfId="3408" xr:uid="{00000000-0005-0000-0000-0000A85B0000}"/>
    <cellStyle name="Percent 4 2 3 2" xfId="53116" xr:uid="{00000000-0005-0000-0000-0000A95B0000}"/>
    <cellStyle name="Percent 4 2 4" xfId="52990" xr:uid="{00000000-0005-0000-0000-0000AA5B0000}"/>
    <cellStyle name="Percent 4 2 4 2" xfId="53162" xr:uid="{00000000-0005-0000-0000-0000AB5B0000}"/>
    <cellStyle name="Percent 4 2 5" xfId="53117" xr:uid="{00000000-0005-0000-0000-0000AC5B0000}"/>
    <cellStyle name="Percent 4 2 6" xfId="53118" xr:uid="{00000000-0005-0000-0000-0000AD5B0000}"/>
    <cellStyle name="Percent 4 2 7" xfId="53346" xr:uid="{00000000-0005-0000-0000-0000AE5B0000}"/>
    <cellStyle name="Percent 4 3" xfId="3409" xr:uid="{00000000-0005-0000-0000-0000AF5B0000}"/>
    <cellStyle name="Percent 4 3 2" xfId="52991" xr:uid="{00000000-0005-0000-0000-0000B05B0000}"/>
    <cellStyle name="Percent 4 3 2 2" xfId="53119" xr:uid="{00000000-0005-0000-0000-0000B15B0000}"/>
    <cellStyle name="Percent 4 3 3" xfId="52992" xr:uid="{00000000-0005-0000-0000-0000B25B0000}"/>
    <cellStyle name="Percent 4 3 3 2" xfId="53163" xr:uid="{00000000-0005-0000-0000-0000B35B0000}"/>
    <cellStyle name="Percent 4 3 4" xfId="52890" xr:uid="{00000000-0005-0000-0000-0000B45B0000}"/>
    <cellStyle name="Percent 4 4" xfId="52891" xr:uid="{00000000-0005-0000-0000-0000B55B0000}"/>
    <cellStyle name="Percent 4 4 2" xfId="52993" xr:uid="{00000000-0005-0000-0000-0000B65B0000}"/>
    <cellStyle name="Percent 4 4 2 2" xfId="53120" xr:uid="{00000000-0005-0000-0000-0000B75B0000}"/>
    <cellStyle name="Percent 4 4 3" xfId="53121" xr:uid="{00000000-0005-0000-0000-0000B85B0000}"/>
    <cellStyle name="Percent 4 5" xfId="52918" xr:uid="{00000000-0005-0000-0000-0000B95B0000}"/>
    <cellStyle name="Percent 4 5 2" xfId="52994" xr:uid="{00000000-0005-0000-0000-0000BA5B0000}"/>
    <cellStyle name="Percent 4 5 2 2" xfId="53122" xr:uid="{00000000-0005-0000-0000-0000BB5B0000}"/>
    <cellStyle name="Percent 4 5 3" xfId="53123" xr:uid="{00000000-0005-0000-0000-0000BC5B0000}"/>
    <cellStyle name="Percent 4 6" xfId="52919" xr:uid="{00000000-0005-0000-0000-0000BD5B0000}"/>
    <cellStyle name="Percent 4 6 2" xfId="52995" xr:uid="{00000000-0005-0000-0000-0000BE5B0000}"/>
    <cellStyle name="Percent 4 6 2 2" xfId="53124" xr:uid="{00000000-0005-0000-0000-0000BF5B0000}"/>
    <cellStyle name="Percent 4 6 3" xfId="53125" xr:uid="{00000000-0005-0000-0000-0000C05B0000}"/>
    <cellStyle name="Percent 4 7" xfId="52920" xr:uid="{00000000-0005-0000-0000-0000C15B0000}"/>
    <cellStyle name="Percent 4 7 2" xfId="53126" xr:uid="{00000000-0005-0000-0000-0000C25B0000}"/>
    <cellStyle name="Percent 4 8" xfId="52996" xr:uid="{00000000-0005-0000-0000-0000C35B0000}"/>
    <cellStyle name="Percent 4 8 2" xfId="53127" xr:uid="{00000000-0005-0000-0000-0000C45B0000}"/>
    <cellStyle name="Percent 4 9" xfId="52997" xr:uid="{00000000-0005-0000-0000-0000C55B0000}"/>
    <cellStyle name="Percent 4 9 2" xfId="53164" xr:uid="{00000000-0005-0000-0000-0000C65B0000}"/>
    <cellStyle name="Percent 40" xfId="3410" xr:uid="{00000000-0005-0000-0000-0000C75B0000}"/>
    <cellStyle name="Percent 41" xfId="3411" xr:uid="{00000000-0005-0000-0000-0000C85B0000}"/>
    <cellStyle name="Percent 42" xfId="3412" xr:uid="{00000000-0005-0000-0000-0000C95B0000}"/>
    <cellStyle name="Percent 43" xfId="3413" xr:uid="{00000000-0005-0000-0000-0000CA5B0000}"/>
    <cellStyle name="Percent 44" xfId="3414" xr:uid="{00000000-0005-0000-0000-0000CB5B0000}"/>
    <cellStyle name="Percent 45" xfId="3415" xr:uid="{00000000-0005-0000-0000-0000CC5B0000}"/>
    <cellStyle name="Percent 46" xfId="3416" xr:uid="{00000000-0005-0000-0000-0000CD5B0000}"/>
    <cellStyle name="Percent 47" xfId="3417" xr:uid="{00000000-0005-0000-0000-0000CE5B0000}"/>
    <cellStyle name="Percent 48" xfId="3418" xr:uid="{00000000-0005-0000-0000-0000CF5B0000}"/>
    <cellStyle name="Percent 49" xfId="3419" xr:uid="{00000000-0005-0000-0000-0000D05B0000}"/>
    <cellStyle name="Percent 5" xfId="3420" xr:uid="{00000000-0005-0000-0000-0000D15B0000}"/>
    <cellStyle name="Percent 5 10" xfId="53128" xr:uid="{00000000-0005-0000-0000-0000D25B0000}"/>
    <cellStyle name="Percent 5 2" xfId="3421" xr:uid="{00000000-0005-0000-0000-0000D35B0000}"/>
    <cellStyle name="Percent 5 2 2" xfId="52998" xr:uid="{00000000-0005-0000-0000-0000D45B0000}"/>
    <cellStyle name="Percent 5 2 2 2" xfId="53129" xr:uid="{00000000-0005-0000-0000-0000D55B0000}"/>
    <cellStyle name="Percent 5 2 3" xfId="52999" xr:uid="{00000000-0005-0000-0000-0000D65B0000}"/>
    <cellStyle name="Percent 5 2 3 2" xfId="53165" xr:uid="{00000000-0005-0000-0000-0000D75B0000}"/>
    <cellStyle name="Percent 5 2 4" xfId="52893" xr:uid="{00000000-0005-0000-0000-0000D85B0000}"/>
    <cellStyle name="Percent 5 3" xfId="3422" xr:uid="{00000000-0005-0000-0000-0000D95B0000}"/>
    <cellStyle name="Percent 5 3 2" xfId="53000" xr:uid="{00000000-0005-0000-0000-0000DA5B0000}"/>
    <cellStyle name="Percent 5 3 2 2" xfId="53130" xr:uid="{00000000-0005-0000-0000-0000DB5B0000}"/>
    <cellStyle name="Percent 5 3 3" xfId="52921" xr:uid="{00000000-0005-0000-0000-0000DC5B0000}"/>
    <cellStyle name="Percent 5 4" xfId="52922" xr:uid="{00000000-0005-0000-0000-0000DD5B0000}"/>
    <cellStyle name="Percent 5 4 2" xfId="53001" xr:uid="{00000000-0005-0000-0000-0000DE5B0000}"/>
    <cellStyle name="Percent 5 4 2 2" xfId="53131" xr:uid="{00000000-0005-0000-0000-0000DF5B0000}"/>
    <cellStyle name="Percent 5 4 3" xfId="53132" xr:uid="{00000000-0005-0000-0000-0000E05B0000}"/>
    <cellStyle name="Percent 5 5" xfId="52923" xr:uid="{00000000-0005-0000-0000-0000E15B0000}"/>
    <cellStyle name="Percent 5 5 2" xfId="53002" xr:uid="{00000000-0005-0000-0000-0000E25B0000}"/>
    <cellStyle name="Percent 5 5 2 2" xfId="53133" xr:uid="{00000000-0005-0000-0000-0000E35B0000}"/>
    <cellStyle name="Percent 5 5 3" xfId="53134" xr:uid="{00000000-0005-0000-0000-0000E45B0000}"/>
    <cellStyle name="Percent 5 6" xfId="52924" xr:uid="{00000000-0005-0000-0000-0000E55B0000}"/>
    <cellStyle name="Percent 5 6 2" xfId="53135" xr:uid="{00000000-0005-0000-0000-0000E65B0000}"/>
    <cellStyle name="Percent 5 7" xfId="53003" xr:uid="{00000000-0005-0000-0000-0000E75B0000}"/>
    <cellStyle name="Percent 5 7 2" xfId="53136" xr:uid="{00000000-0005-0000-0000-0000E85B0000}"/>
    <cellStyle name="Percent 5 8" xfId="53004" xr:uid="{00000000-0005-0000-0000-0000E95B0000}"/>
    <cellStyle name="Percent 5 8 2" xfId="53166" xr:uid="{00000000-0005-0000-0000-0000EA5B0000}"/>
    <cellStyle name="Percent 5 9" xfId="52892" xr:uid="{00000000-0005-0000-0000-0000EB5B0000}"/>
    <cellStyle name="Percent 50" xfId="3423" xr:uid="{00000000-0005-0000-0000-0000EC5B0000}"/>
    <cellStyle name="Percent 51" xfId="3424" xr:uid="{00000000-0005-0000-0000-0000ED5B0000}"/>
    <cellStyle name="Percent 52" xfId="3425" xr:uid="{00000000-0005-0000-0000-0000EE5B0000}"/>
    <cellStyle name="Percent 53" xfId="3426" xr:uid="{00000000-0005-0000-0000-0000EF5B0000}"/>
    <cellStyle name="Percent 54" xfId="3427" xr:uid="{00000000-0005-0000-0000-0000F05B0000}"/>
    <cellStyle name="Percent 55" xfId="3428" xr:uid="{00000000-0005-0000-0000-0000F15B0000}"/>
    <cellStyle name="Percent 56" xfId="3429" xr:uid="{00000000-0005-0000-0000-0000F25B0000}"/>
    <cellStyle name="Percent 57" xfId="3430" xr:uid="{00000000-0005-0000-0000-0000F35B0000}"/>
    <cellStyle name="Percent 58" xfId="3431" xr:uid="{00000000-0005-0000-0000-0000F45B0000}"/>
    <cellStyle name="Percent 59" xfId="3432" xr:uid="{00000000-0005-0000-0000-0000F55B0000}"/>
    <cellStyle name="Percent 6" xfId="3433" xr:uid="{00000000-0005-0000-0000-0000F65B0000}"/>
    <cellStyle name="Percent 6 2" xfId="53347" xr:uid="{00000000-0005-0000-0000-0000F75B0000}"/>
    <cellStyle name="Percent 60" xfId="3434" xr:uid="{00000000-0005-0000-0000-0000F85B0000}"/>
    <cellStyle name="Percent 61" xfId="3435" xr:uid="{00000000-0005-0000-0000-0000F95B0000}"/>
    <cellStyle name="Percent 62" xfId="3436" xr:uid="{00000000-0005-0000-0000-0000FA5B0000}"/>
    <cellStyle name="Percent 63" xfId="3437" xr:uid="{00000000-0005-0000-0000-0000FB5B0000}"/>
    <cellStyle name="Percent 64" xfId="3438" xr:uid="{00000000-0005-0000-0000-0000FC5B0000}"/>
    <cellStyle name="Percent 65" xfId="3439" xr:uid="{00000000-0005-0000-0000-0000FD5B0000}"/>
    <cellStyle name="Percent 66" xfId="3440" xr:uid="{00000000-0005-0000-0000-0000FE5B0000}"/>
    <cellStyle name="Percent 67" xfId="3441" xr:uid="{00000000-0005-0000-0000-0000FF5B0000}"/>
    <cellStyle name="Percent 68" xfId="3442" xr:uid="{00000000-0005-0000-0000-0000005C0000}"/>
    <cellStyle name="Percent 69" xfId="3443" xr:uid="{00000000-0005-0000-0000-0000015C0000}"/>
    <cellStyle name="Percent 7" xfId="3444" xr:uid="{00000000-0005-0000-0000-0000025C0000}"/>
    <cellStyle name="Percent 7 2" xfId="53348" xr:uid="{00000000-0005-0000-0000-0000035C0000}"/>
    <cellStyle name="Percent 70" xfId="3445" xr:uid="{00000000-0005-0000-0000-0000045C0000}"/>
    <cellStyle name="Percent 71" xfId="3446" xr:uid="{00000000-0005-0000-0000-0000055C0000}"/>
    <cellStyle name="Percent 72" xfId="3447" xr:uid="{00000000-0005-0000-0000-0000065C0000}"/>
    <cellStyle name="Percent 73" xfId="3448" xr:uid="{00000000-0005-0000-0000-0000075C0000}"/>
    <cellStyle name="Percent 74" xfId="3449" xr:uid="{00000000-0005-0000-0000-0000085C0000}"/>
    <cellStyle name="Percent 75" xfId="3450" xr:uid="{00000000-0005-0000-0000-0000095C0000}"/>
    <cellStyle name="Percent 76" xfId="3451" xr:uid="{00000000-0005-0000-0000-00000A5C0000}"/>
    <cellStyle name="Percent 77" xfId="3452" xr:uid="{00000000-0005-0000-0000-00000B5C0000}"/>
    <cellStyle name="Percent 78" xfId="3453" xr:uid="{00000000-0005-0000-0000-00000C5C0000}"/>
    <cellStyle name="Percent 79" xfId="3454" xr:uid="{00000000-0005-0000-0000-00000D5C0000}"/>
    <cellStyle name="Percent 8" xfId="3455" xr:uid="{00000000-0005-0000-0000-00000E5C0000}"/>
    <cellStyle name="Percent 8 2" xfId="53349" xr:uid="{00000000-0005-0000-0000-00000F5C0000}"/>
    <cellStyle name="Percent 80" xfId="3456" xr:uid="{00000000-0005-0000-0000-0000105C0000}"/>
    <cellStyle name="Percent 81" xfId="3457" xr:uid="{00000000-0005-0000-0000-0000115C0000}"/>
    <cellStyle name="Percent 82" xfId="3458" xr:uid="{00000000-0005-0000-0000-0000125C0000}"/>
    <cellStyle name="Percent 83" xfId="3459" xr:uid="{00000000-0005-0000-0000-0000135C0000}"/>
    <cellStyle name="Percent 84" xfId="3460" xr:uid="{00000000-0005-0000-0000-0000145C0000}"/>
    <cellStyle name="Percent 85" xfId="3461" xr:uid="{00000000-0005-0000-0000-0000155C0000}"/>
    <cellStyle name="Percent 86" xfId="3462" xr:uid="{00000000-0005-0000-0000-0000165C0000}"/>
    <cellStyle name="Percent 87" xfId="3463" xr:uid="{00000000-0005-0000-0000-0000175C0000}"/>
    <cellStyle name="Percent 88" xfId="3464" xr:uid="{00000000-0005-0000-0000-0000185C0000}"/>
    <cellStyle name="Percent 89" xfId="3465" xr:uid="{00000000-0005-0000-0000-0000195C0000}"/>
    <cellStyle name="Percent 9" xfId="3466" xr:uid="{00000000-0005-0000-0000-00001A5C0000}"/>
    <cellStyle name="Percent 9 2" xfId="53350" xr:uid="{00000000-0005-0000-0000-00001B5C0000}"/>
    <cellStyle name="Percent 90" xfId="3467" xr:uid="{00000000-0005-0000-0000-00001C5C0000}"/>
    <cellStyle name="Percent 91" xfId="3468" xr:uid="{00000000-0005-0000-0000-00001D5C0000}"/>
    <cellStyle name="Percent 92" xfId="3469" xr:uid="{00000000-0005-0000-0000-00001E5C0000}"/>
    <cellStyle name="Percent 93" xfId="3470" xr:uid="{00000000-0005-0000-0000-00001F5C0000}"/>
    <cellStyle name="Percent 94" xfId="3471" xr:uid="{00000000-0005-0000-0000-0000205C0000}"/>
    <cellStyle name="Percent 95" xfId="3472" xr:uid="{00000000-0005-0000-0000-0000215C0000}"/>
    <cellStyle name="Percent 96" xfId="3473" xr:uid="{00000000-0005-0000-0000-0000225C0000}"/>
    <cellStyle name="Percent 97" xfId="3474" xr:uid="{00000000-0005-0000-0000-0000235C0000}"/>
    <cellStyle name="Percent 98" xfId="3475" xr:uid="{00000000-0005-0000-0000-0000245C0000}"/>
    <cellStyle name="Percent 99" xfId="3476" xr:uid="{00000000-0005-0000-0000-0000255C0000}"/>
    <cellStyle name="Pourcentage_tocmodel_final" xfId="3477" xr:uid="{00000000-0005-0000-0000-0000265C0000}"/>
    <cellStyle name="Profile" xfId="3478" xr:uid="{00000000-0005-0000-0000-0000275C0000}"/>
    <cellStyle name="Profile 2" xfId="3479" xr:uid="{00000000-0005-0000-0000-0000285C0000}"/>
    <cellStyle name="Profile 2 2" xfId="3480" xr:uid="{00000000-0005-0000-0000-0000295C0000}"/>
    <cellStyle name="Refdb standard" xfId="53351" xr:uid="{00000000-0005-0000-0000-00002A5C0000}"/>
    <cellStyle name="Reference" xfId="3481" xr:uid="{00000000-0005-0000-0000-00002B5C0000}"/>
    <cellStyle name="RHlayer1" xfId="53352" xr:uid="{00000000-0005-0000-0000-00002C5C0000}"/>
    <cellStyle name="RHlayer2" xfId="53353" xr:uid="{00000000-0005-0000-0000-00002D5C0000}"/>
    <cellStyle name="RHlayer3" xfId="53354" xr:uid="{00000000-0005-0000-0000-00002E5C0000}"/>
    <cellStyle name="RHlayer4" xfId="53355" xr:uid="{00000000-0005-0000-0000-00002F5C0000}"/>
    <cellStyle name="RHlayer5" xfId="53356" xr:uid="{00000000-0005-0000-0000-0000305C0000}"/>
    <cellStyle name="RHlayer6" xfId="53357" xr:uid="{00000000-0005-0000-0000-0000315C0000}"/>
    <cellStyle name="RHlevel1" xfId="53358" xr:uid="{00000000-0005-0000-0000-0000325C0000}"/>
    <cellStyle name="RHlevel2" xfId="53359" xr:uid="{00000000-0005-0000-0000-0000335C0000}"/>
    <cellStyle name="RHlevel3" xfId="53360" xr:uid="{00000000-0005-0000-0000-0000345C0000}"/>
    <cellStyle name="RHlevel4" xfId="53361" xr:uid="{00000000-0005-0000-0000-0000355C0000}"/>
    <cellStyle name="RHlevel5" xfId="53362" xr:uid="{00000000-0005-0000-0000-0000365C0000}"/>
    <cellStyle name="ROA Ref" xfId="3482" xr:uid="{00000000-0005-0000-0000-0000375C0000}"/>
    <cellStyle name="Row heading" xfId="3483" xr:uid="{00000000-0005-0000-0000-0000385C0000}"/>
    <cellStyle name="Section_End" xfId="3484" xr:uid="{00000000-0005-0000-0000-0000395C0000}"/>
    <cellStyle name="Sheet Done" xfId="3485" xr:uid="{00000000-0005-0000-0000-00003A5C0000}"/>
    <cellStyle name="Small" xfId="3486" xr:uid="{00000000-0005-0000-0000-00003B5C0000}"/>
    <cellStyle name="Source Field - Green" xfId="3487" xr:uid="{00000000-0005-0000-0000-00003C5C0000}"/>
    <cellStyle name="Source Hed" xfId="3488" xr:uid="{00000000-0005-0000-0000-00003D5C0000}"/>
    <cellStyle name="Source Letter" xfId="3489" xr:uid="{00000000-0005-0000-0000-00003E5C0000}"/>
    <cellStyle name="Source Superscript" xfId="3490" xr:uid="{00000000-0005-0000-0000-00003F5C0000}"/>
    <cellStyle name="Source Superscript 2" xfId="53364" xr:uid="{00000000-0005-0000-0000-0000405C0000}"/>
    <cellStyle name="Source Superscript 3" xfId="53363" xr:uid="{00000000-0005-0000-0000-0000415C0000}"/>
    <cellStyle name="Source Text" xfId="3491" xr:uid="{00000000-0005-0000-0000-0000425C0000}"/>
    <cellStyle name="Source Text 2" xfId="53366" xr:uid="{00000000-0005-0000-0000-0000435C0000}"/>
    <cellStyle name="Source Text 3" xfId="53367" xr:uid="{00000000-0005-0000-0000-0000445C0000}"/>
    <cellStyle name="Source Text 4" xfId="53365" xr:uid="{00000000-0005-0000-0000-0000455C0000}"/>
    <cellStyle name="Standard_Anpassen der Amortisation" xfId="3492" xr:uid="{00000000-0005-0000-0000-0000465C0000}"/>
    <cellStyle name="State" xfId="3493" xr:uid="{00000000-0005-0000-0000-0000475C0000}"/>
    <cellStyle name="Style 1" xfId="3494" xr:uid="{00000000-0005-0000-0000-0000485C0000}"/>
    <cellStyle name="Style 1 2" xfId="53368" xr:uid="{00000000-0005-0000-0000-0000495C0000}"/>
    <cellStyle name="Sub totals" xfId="3495" xr:uid="{00000000-0005-0000-0000-00004A5C0000}"/>
    <cellStyle name="Sub totals 10" xfId="3496" xr:uid="{00000000-0005-0000-0000-00004B5C0000}"/>
    <cellStyle name="Sub totals 10 2" xfId="27009" xr:uid="{00000000-0005-0000-0000-00004C5C0000}"/>
    <cellStyle name="Sub totals 10 2 2" xfId="27010" xr:uid="{00000000-0005-0000-0000-00004D5C0000}"/>
    <cellStyle name="Sub totals 10 2 3" xfId="27011" xr:uid="{00000000-0005-0000-0000-00004E5C0000}"/>
    <cellStyle name="Sub totals 10 2 4" xfId="27012" xr:uid="{00000000-0005-0000-0000-00004F5C0000}"/>
    <cellStyle name="Sub totals 10 3" xfId="27013" xr:uid="{00000000-0005-0000-0000-0000505C0000}"/>
    <cellStyle name="Sub totals 10 4" xfId="27014" xr:uid="{00000000-0005-0000-0000-0000515C0000}"/>
    <cellStyle name="Sub totals 11" xfId="3497" xr:uid="{00000000-0005-0000-0000-0000525C0000}"/>
    <cellStyle name="Sub totals 11 2" xfId="27015" xr:uid="{00000000-0005-0000-0000-0000535C0000}"/>
    <cellStyle name="Sub totals 11 2 2" xfId="27016" xr:uid="{00000000-0005-0000-0000-0000545C0000}"/>
    <cellStyle name="Sub totals 11 2 3" xfId="27017" xr:uid="{00000000-0005-0000-0000-0000555C0000}"/>
    <cellStyle name="Sub totals 11 2 4" xfId="27018" xr:uid="{00000000-0005-0000-0000-0000565C0000}"/>
    <cellStyle name="Sub totals 11 3" xfId="27019" xr:uid="{00000000-0005-0000-0000-0000575C0000}"/>
    <cellStyle name="Sub totals 11 4" xfId="27020" xr:uid="{00000000-0005-0000-0000-0000585C0000}"/>
    <cellStyle name="Sub totals 12" xfId="3498" xr:uid="{00000000-0005-0000-0000-0000595C0000}"/>
    <cellStyle name="Sub totals 12 2" xfId="27021" xr:uid="{00000000-0005-0000-0000-00005A5C0000}"/>
    <cellStyle name="Sub totals 12 2 2" xfId="27022" xr:uid="{00000000-0005-0000-0000-00005B5C0000}"/>
    <cellStyle name="Sub totals 12 2 3" xfId="27023" xr:uid="{00000000-0005-0000-0000-00005C5C0000}"/>
    <cellStyle name="Sub totals 12 2 4" xfId="27024" xr:uid="{00000000-0005-0000-0000-00005D5C0000}"/>
    <cellStyle name="Sub totals 12 3" xfId="27025" xr:uid="{00000000-0005-0000-0000-00005E5C0000}"/>
    <cellStyle name="Sub totals 12 4" xfId="27026" xr:uid="{00000000-0005-0000-0000-00005F5C0000}"/>
    <cellStyle name="Sub totals 13" xfId="3499" xr:uid="{00000000-0005-0000-0000-0000605C0000}"/>
    <cellStyle name="Sub totals 13 2" xfId="27027" xr:uid="{00000000-0005-0000-0000-0000615C0000}"/>
    <cellStyle name="Sub totals 13 2 2" xfId="27028" xr:uid="{00000000-0005-0000-0000-0000625C0000}"/>
    <cellStyle name="Sub totals 13 2 3" xfId="27029" xr:uid="{00000000-0005-0000-0000-0000635C0000}"/>
    <cellStyle name="Sub totals 13 2 4" xfId="27030" xr:uid="{00000000-0005-0000-0000-0000645C0000}"/>
    <cellStyle name="Sub totals 13 3" xfId="27031" xr:uid="{00000000-0005-0000-0000-0000655C0000}"/>
    <cellStyle name="Sub totals 13 4" xfId="27032" xr:uid="{00000000-0005-0000-0000-0000665C0000}"/>
    <cellStyle name="Sub totals 14" xfId="3500" xr:uid="{00000000-0005-0000-0000-0000675C0000}"/>
    <cellStyle name="Sub totals 14 2" xfId="27033" xr:uid="{00000000-0005-0000-0000-0000685C0000}"/>
    <cellStyle name="Sub totals 14 2 2" xfId="27034" xr:uid="{00000000-0005-0000-0000-0000695C0000}"/>
    <cellStyle name="Sub totals 14 2 3" xfId="27035" xr:uid="{00000000-0005-0000-0000-00006A5C0000}"/>
    <cellStyle name="Sub totals 14 2 4" xfId="27036" xr:uid="{00000000-0005-0000-0000-00006B5C0000}"/>
    <cellStyle name="Sub totals 14 3" xfId="27037" xr:uid="{00000000-0005-0000-0000-00006C5C0000}"/>
    <cellStyle name="Sub totals 14 4" xfId="27038" xr:uid="{00000000-0005-0000-0000-00006D5C0000}"/>
    <cellStyle name="Sub totals 15" xfId="3501" xr:uid="{00000000-0005-0000-0000-00006E5C0000}"/>
    <cellStyle name="Sub totals 15 2" xfId="27039" xr:uid="{00000000-0005-0000-0000-00006F5C0000}"/>
    <cellStyle name="Sub totals 15 2 2" xfId="27040" xr:uid="{00000000-0005-0000-0000-0000705C0000}"/>
    <cellStyle name="Sub totals 15 2 3" xfId="27041" xr:uid="{00000000-0005-0000-0000-0000715C0000}"/>
    <cellStyle name="Sub totals 15 2 4" xfId="27042" xr:uid="{00000000-0005-0000-0000-0000725C0000}"/>
    <cellStyle name="Sub totals 15 3" xfId="27043" xr:uid="{00000000-0005-0000-0000-0000735C0000}"/>
    <cellStyle name="Sub totals 15 4" xfId="27044" xr:uid="{00000000-0005-0000-0000-0000745C0000}"/>
    <cellStyle name="Sub totals 16" xfId="3502" xr:uid="{00000000-0005-0000-0000-0000755C0000}"/>
    <cellStyle name="Sub totals 16 2" xfId="27045" xr:uid="{00000000-0005-0000-0000-0000765C0000}"/>
    <cellStyle name="Sub totals 16 2 2" xfId="27046" xr:uid="{00000000-0005-0000-0000-0000775C0000}"/>
    <cellStyle name="Sub totals 16 2 3" xfId="27047" xr:uid="{00000000-0005-0000-0000-0000785C0000}"/>
    <cellStyle name="Sub totals 16 2 4" xfId="27048" xr:uid="{00000000-0005-0000-0000-0000795C0000}"/>
    <cellStyle name="Sub totals 16 3" xfId="27049" xr:uid="{00000000-0005-0000-0000-00007A5C0000}"/>
    <cellStyle name="Sub totals 16 4" xfId="27050" xr:uid="{00000000-0005-0000-0000-00007B5C0000}"/>
    <cellStyle name="Sub totals 17" xfId="3503" xr:uid="{00000000-0005-0000-0000-00007C5C0000}"/>
    <cellStyle name="Sub totals 17 2" xfId="27051" xr:uid="{00000000-0005-0000-0000-00007D5C0000}"/>
    <cellStyle name="Sub totals 17 2 2" xfId="27052" xr:uid="{00000000-0005-0000-0000-00007E5C0000}"/>
    <cellStyle name="Sub totals 17 2 3" xfId="27053" xr:uid="{00000000-0005-0000-0000-00007F5C0000}"/>
    <cellStyle name="Sub totals 17 2 4" xfId="27054" xr:uid="{00000000-0005-0000-0000-0000805C0000}"/>
    <cellStyle name="Sub totals 17 3" xfId="27055" xr:uid="{00000000-0005-0000-0000-0000815C0000}"/>
    <cellStyle name="Sub totals 17 4" xfId="27056" xr:uid="{00000000-0005-0000-0000-0000825C0000}"/>
    <cellStyle name="Sub totals 18" xfId="3504" xr:uid="{00000000-0005-0000-0000-0000835C0000}"/>
    <cellStyle name="Sub totals 18 2" xfId="27057" xr:uid="{00000000-0005-0000-0000-0000845C0000}"/>
    <cellStyle name="Sub totals 18 2 2" xfId="27058" xr:uid="{00000000-0005-0000-0000-0000855C0000}"/>
    <cellStyle name="Sub totals 18 2 3" xfId="27059" xr:uid="{00000000-0005-0000-0000-0000865C0000}"/>
    <cellStyle name="Sub totals 18 2 4" xfId="27060" xr:uid="{00000000-0005-0000-0000-0000875C0000}"/>
    <cellStyle name="Sub totals 18 3" xfId="27061" xr:uid="{00000000-0005-0000-0000-0000885C0000}"/>
    <cellStyle name="Sub totals 18 4" xfId="27062" xr:uid="{00000000-0005-0000-0000-0000895C0000}"/>
    <cellStyle name="Sub totals 19" xfId="3505" xr:uid="{00000000-0005-0000-0000-00008A5C0000}"/>
    <cellStyle name="Sub totals 19 2" xfId="27063" xr:uid="{00000000-0005-0000-0000-00008B5C0000}"/>
    <cellStyle name="Sub totals 19 2 2" xfId="27064" xr:uid="{00000000-0005-0000-0000-00008C5C0000}"/>
    <cellStyle name="Sub totals 19 2 3" xfId="27065" xr:uid="{00000000-0005-0000-0000-00008D5C0000}"/>
    <cellStyle name="Sub totals 19 2 4" xfId="27066" xr:uid="{00000000-0005-0000-0000-00008E5C0000}"/>
    <cellStyle name="Sub totals 19 3" xfId="27067" xr:uid="{00000000-0005-0000-0000-00008F5C0000}"/>
    <cellStyle name="Sub totals 19 4" xfId="27068" xr:uid="{00000000-0005-0000-0000-0000905C0000}"/>
    <cellStyle name="Sub totals 2" xfId="3506" xr:uid="{00000000-0005-0000-0000-0000915C0000}"/>
    <cellStyle name="Sub totals 2 10" xfId="3507" xr:uid="{00000000-0005-0000-0000-0000925C0000}"/>
    <cellStyle name="Sub totals 2 10 2" xfId="27069" xr:uid="{00000000-0005-0000-0000-0000935C0000}"/>
    <cellStyle name="Sub totals 2 10 2 2" xfId="27070" xr:uid="{00000000-0005-0000-0000-0000945C0000}"/>
    <cellStyle name="Sub totals 2 10 2 3" xfId="27071" xr:uid="{00000000-0005-0000-0000-0000955C0000}"/>
    <cellStyle name="Sub totals 2 10 2 4" xfId="27072" xr:uid="{00000000-0005-0000-0000-0000965C0000}"/>
    <cellStyle name="Sub totals 2 10 3" xfId="27073" xr:uid="{00000000-0005-0000-0000-0000975C0000}"/>
    <cellStyle name="Sub totals 2 10 4" xfId="27074" xr:uid="{00000000-0005-0000-0000-0000985C0000}"/>
    <cellStyle name="Sub totals 2 11" xfId="3508" xr:uid="{00000000-0005-0000-0000-0000995C0000}"/>
    <cellStyle name="Sub totals 2 11 2" xfId="27075" xr:uid="{00000000-0005-0000-0000-00009A5C0000}"/>
    <cellStyle name="Sub totals 2 11 2 2" xfId="27076" xr:uid="{00000000-0005-0000-0000-00009B5C0000}"/>
    <cellStyle name="Sub totals 2 11 2 3" xfId="27077" xr:uid="{00000000-0005-0000-0000-00009C5C0000}"/>
    <cellStyle name="Sub totals 2 11 2 4" xfId="27078" xr:uid="{00000000-0005-0000-0000-00009D5C0000}"/>
    <cellStyle name="Sub totals 2 11 3" xfId="27079" xr:uid="{00000000-0005-0000-0000-00009E5C0000}"/>
    <cellStyle name="Sub totals 2 11 4" xfId="27080" xr:uid="{00000000-0005-0000-0000-00009F5C0000}"/>
    <cellStyle name="Sub totals 2 12" xfId="3509" xr:uid="{00000000-0005-0000-0000-0000A05C0000}"/>
    <cellStyle name="Sub totals 2 12 2" xfId="27081" xr:uid="{00000000-0005-0000-0000-0000A15C0000}"/>
    <cellStyle name="Sub totals 2 12 2 2" xfId="27082" xr:uid="{00000000-0005-0000-0000-0000A25C0000}"/>
    <cellStyle name="Sub totals 2 12 2 3" xfId="27083" xr:uid="{00000000-0005-0000-0000-0000A35C0000}"/>
    <cellStyle name="Sub totals 2 12 2 4" xfId="27084" xr:uid="{00000000-0005-0000-0000-0000A45C0000}"/>
    <cellStyle name="Sub totals 2 12 3" xfId="27085" xr:uid="{00000000-0005-0000-0000-0000A55C0000}"/>
    <cellStyle name="Sub totals 2 12 4" xfId="27086" xr:uid="{00000000-0005-0000-0000-0000A65C0000}"/>
    <cellStyle name="Sub totals 2 13" xfId="3510" xr:uid="{00000000-0005-0000-0000-0000A75C0000}"/>
    <cellStyle name="Sub totals 2 13 2" xfId="27087" xr:uid="{00000000-0005-0000-0000-0000A85C0000}"/>
    <cellStyle name="Sub totals 2 13 2 2" xfId="27088" xr:uid="{00000000-0005-0000-0000-0000A95C0000}"/>
    <cellStyle name="Sub totals 2 13 2 3" xfId="27089" xr:uid="{00000000-0005-0000-0000-0000AA5C0000}"/>
    <cellStyle name="Sub totals 2 13 2 4" xfId="27090" xr:uid="{00000000-0005-0000-0000-0000AB5C0000}"/>
    <cellStyle name="Sub totals 2 13 3" xfId="27091" xr:uid="{00000000-0005-0000-0000-0000AC5C0000}"/>
    <cellStyle name="Sub totals 2 13 4" xfId="27092" xr:uid="{00000000-0005-0000-0000-0000AD5C0000}"/>
    <cellStyle name="Sub totals 2 14" xfId="3511" xr:uid="{00000000-0005-0000-0000-0000AE5C0000}"/>
    <cellStyle name="Sub totals 2 14 2" xfId="27093" xr:uid="{00000000-0005-0000-0000-0000AF5C0000}"/>
    <cellStyle name="Sub totals 2 14 2 2" xfId="27094" xr:uid="{00000000-0005-0000-0000-0000B05C0000}"/>
    <cellStyle name="Sub totals 2 14 2 3" xfId="27095" xr:uid="{00000000-0005-0000-0000-0000B15C0000}"/>
    <cellStyle name="Sub totals 2 14 2 4" xfId="27096" xr:uid="{00000000-0005-0000-0000-0000B25C0000}"/>
    <cellStyle name="Sub totals 2 14 3" xfId="27097" xr:uid="{00000000-0005-0000-0000-0000B35C0000}"/>
    <cellStyle name="Sub totals 2 14 4" xfId="27098" xr:uid="{00000000-0005-0000-0000-0000B45C0000}"/>
    <cellStyle name="Sub totals 2 15" xfId="3512" xr:uid="{00000000-0005-0000-0000-0000B55C0000}"/>
    <cellStyle name="Sub totals 2 15 2" xfId="27099" xr:uid="{00000000-0005-0000-0000-0000B65C0000}"/>
    <cellStyle name="Sub totals 2 15 2 2" xfId="27100" xr:uid="{00000000-0005-0000-0000-0000B75C0000}"/>
    <cellStyle name="Sub totals 2 15 2 3" xfId="27101" xr:uid="{00000000-0005-0000-0000-0000B85C0000}"/>
    <cellStyle name="Sub totals 2 15 2 4" xfId="27102" xr:uid="{00000000-0005-0000-0000-0000B95C0000}"/>
    <cellStyle name="Sub totals 2 15 3" xfId="27103" xr:uid="{00000000-0005-0000-0000-0000BA5C0000}"/>
    <cellStyle name="Sub totals 2 15 4" xfId="27104" xr:uid="{00000000-0005-0000-0000-0000BB5C0000}"/>
    <cellStyle name="Sub totals 2 16" xfId="3513" xr:uid="{00000000-0005-0000-0000-0000BC5C0000}"/>
    <cellStyle name="Sub totals 2 16 2" xfId="27105" xr:uid="{00000000-0005-0000-0000-0000BD5C0000}"/>
    <cellStyle name="Sub totals 2 16 2 2" xfId="27106" xr:uid="{00000000-0005-0000-0000-0000BE5C0000}"/>
    <cellStyle name="Sub totals 2 16 2 3" xfId="27107" xr:uid="{00000000-0005-0000-0000-0000BF5C0000}"/>
    <cellStyle name="Sub totals 2 16 2 4" xfId="27108" xr:uid="{00000000-0005-0000-0000-0000C05C0000}"/>
    <cellStyle name="Sub totals 2 16 3" xfId="27109" xr:uid="{00000000-0005-0000-0000-0000C15C0000}"/>
    <cellStyle name="Sub totals 2 16 4" xfId="27110" xr:uid="{00000000-0005-0000-0000-0000C25C0000}"/>
    <cellStyle name="Sub totals 2 17" xfId="3514" xr:uid="{00000000-0005-0000-0000-0000C35C0000}"/>
    <cellStyle name="Sub totals 2 17 2" xfId="27111" xr:uid="{00000000-0005-0000-0000-0000C45C0000}"/>
    <cellStyle name="Sub totals 2 17 2 2" xfId="27112" xr:uid="{00000000-0005-0000-0000-0000C55C0000}"/>
    <cellStyle name="Sub totals 2 17 2 3" xfId="27113" xr:uid="{00000000-0005-0000-0000-0000C65C0000}"/>
    <cellStyle name="Sub totals 2 17 2 4" xfId="27114" xr:uid="{00000000-0005-0000-0000-0000C75C0000}"/>
    <cellStyle name="Sub totals 2 17 3" xfId="27115" xr:uid="{00000000-0005-0000-0000-0000C85C0000}"/>
    <cellStyle name="Sub totals 2 17 4" xfId="27116" xr:uid="{00000000-0005-0000-0000-0000C95C0000}"/>
    <cellStyle name="Sub totals 2 18" xfId="3515" xr:uid="{00000000-0005-0000-0000-0000CA5C0000}"/>
    <cellStyle name="Sub totals 2 18 2" xfId="27117" xr:uid="{00000000-0005-0000-0000-0000CB5C0000}"/>
    <cellStyle name="Sub totals 2 18 2 2" xfId="27118" xr:uid="{00000000-0005-0000-0000-0000CC5C0000}"/>
    <cellStyle name="Sub totals 2 18 2 3" xfId="27119" xr:uid="{00000000-0005-0000-0000-0000CD5C0000}"/>
    <cellStyle name="Sub totals 2 18 2 4" xfId="27120" xr:uid="{00000000-0005-0000-0000-0000CE5C0000}"/>
    <cellStyle name="Sub totals 2 18 3" xfId="27121" xr:uid="{00000000-0005-0000-0000-0000CF5C0000}"/>
    <cellStyle name="Sub totals 2 18 4" xfId="27122" xr:uid="{00000000-0005-0000-0000-0000D05C0000}"/>
    <cellStyle name="Sub totals 2 19" xfId="3516" xr:uid="{00000000-0005-0000-0000-0000D15C0000}"/>
    <cellStyle name="Sub totals 2 19 2" xfId="27123" xr:uid="{00000000-0005-0000-0000-0000D25C0000}"/>
    <cellStyle name="Sub totals 2 19 2 2" xfId="27124" xr:uid="{00000000-0005-0000-0000-0000D35C0000}"/>
    <cellStyle name="Sub totals 2 19 2 3" xfId="27125" xr:uid="{00000000-0005-0000-0000-0000D45C0000}"/>
    <cellStyle name="Sub totals 2 19 2 4" xfId="27126" xr:uid="{00000000-0005-0000-0000-0000D55C0000}"/>
    <cellStyle name="Sub totals 2 19 3" xfId="27127" xr:uid="{00000000-0005-0000-0000-0000D65C0000}"/>
    <cellStyle name="Sub totals 2 19 4" xfId="27128" xr:uid="{00000000-0005-0000-0000-0000D75C0000}"/>
    <cellStyle name="Sub totals 2 2" xfId="3517" xr:uid="{00000000-0005-0000-0000-0000D85C0000}"/>
    <cellStyle name="Sub totals 2 2 10" xfId="3518" xr:uid="{00000000-0005-0000-0000-0000D95C0000}"/>
    <cellStyle name="Sub totals 2 2 10 2" xfId="27129" xr:uid="{00000000-0005-0000-0000-0000DA5C0000}"/>
    <cellStyle name="Sub totals 2 2 10 2 2" xfId="27130" xr:uid="{00000000-0005-0000-0000-0000DB5C0000}"/>
    <cellStyle name="Sub totals 2 2 10 2 3" xfId="27131" xr:uid="{00000000-0005-0000-0000-0000DC5C0000}"/>
    <cellStyle name="Sub totals 2 2 10 2 4" xfId="27132" xr:uid="{00000000-0005-0000-0000-0000DD5C0000}"/>
    <cellStyle name="Sub totals 2 2 10 3" xfId="27133" xr:uid="{00000000-0005-0000-0000-0000DE5C0000}"/>
    <cellStyle name="Sub totals 2 2 10 4" xfId="27134" xr:uid="{00000000-0005-0000-0000-0000DF5C0000}"/>
    <cellStyle name="Sub totals 2 2 11" xfId="3519" xr:uid="{00000000-0005-0000-0000-0000E05C0000}"/>
    <cellStyle name="Sub totals 2 2 11 2" xfId="27135" xr:uid="{00000000-0005-0000-0000-0000E15C0000}"/>
    <cellStyle name="Sub totals 2 2 11 2 2" xfId="27136" xr:uid="{00000000-0005-0000-0000-0000E25C0000}"/>
    <cellStyle name="Sub totals 2 2 11 2 3" xfId="27137" xr:uid="{00000000-0005-0000-0000-0000E35C0000}"/>
    <cellStyle name="Sub totals 2 2 11 2 4" xfId="27138" xr:uid="{00000000-0005-0000-0000-0000E45C0000}"/>
    <cellStyle name="Sub totals 2 2 11 3" xfId="27139" xr:uid="{00000000-0005-0000-0000-0000E55C0000}"/>
    <cellStyle name="Sub totals 2 2 11 4" xfId="27140" xr:uid="{00000000-0005-0000-0000-0000E65C0000}"/>
    <cellStyle name="Sub totals 2 2 12" xfId="3520" xr:uid="{00000000-0005-0000-0000-0000E75C0000}"/>
    <cellStyle name="Sub totals 2 2 12 2" xfId="27141" xr:uid="{00000000-0005-0000-0000-0000E85C0000}"/>
    <cellStyle name="Sub totals 2 2 12 2 2" xfId="27142" xr:uid="{00000000-0005-0000-0000-0000E95C0000}"/>
    <cellStyle name="Sub totals 2 2 12 2 3" xfId="27143" xr:uid="{00000000-0005-0000-0000-0000EA5C0000}"/>
    <cellStyle name="Sub totals 2 2 12 2 4" xfId="27144" xr:uid="{00000000-0005-0000-0000-0000EB5C0000}"/>
    <cellStyle name="Sub totals 2 2 12 3" xfId="27145" xr:uid="{00000000-0005-0000-0000-0000EC5C0000}"/>
    <cellStyle name="Sub totals 2 2 12 4" xfId="27146" xr:uid="{00000000-0005-0000-0000-0000ED5C0000}"/>
    <cellStyle name="Sub totals 2 2 13" xfId="3521" xr:uid="{00000000-0005-0000-0000-0000EE5C0000}"/>
    <cellStyle name="Sub totals 2 2 13 2" xfId="27147" xr:uid="{00000000-0005-0000-0000-0000EF5C0000}"/>
    <cellStyle name="Sub totals 2 2 13 2 2" xfId="27148" xr:uid="{00000000-0005-0000-0000-0000F05C0000}"/>
    <cellStyle name="Sub totals 2 2 13 2 3" xfId="27149" xr:uid="{00000000-0005-0000-0000-0000F15C0000}"/>
    <cellStyle name="Sub totals 2 2 13 2 4" xfId="27150" xr:uid="{00000000-0005-0000-0000-0000F25C0000}"/>
    <cellStyle name="Sub totals 2 2 13 3" xfId="27151" xr:uid="{00000000-0005-0000-0000-0000F35C0000}"/>
    <cellStyle name="Sub totals 2 2 13 4" xfId="27152" xr:uid="{00000000-0005-0000-0000-0000F45C0000}"/>
    <cellStyle name="Sub totals 2 2 14" xfId="3522" xr:uid="{00000000-0005-0000-0000-0000F55C0000}"/>
    <cellStyle name="Sub totals 2 2 14 2" xfId="27153" xr:uid="{00000000-0005-0000-0000-0000F65C0000}"/>
    <cellStyle name="Sub totals 2 2 14 2 2" xfId="27154" xr:uid="{00000000-0005-0000-0000-0000F75C0000}"/>
    <cellStyle name="Sub totals 2 2 14 2 3" xfId="27155" xr:uid="{00000000-0005-0000-0000-0000F85C0000}"/>
    <cellStyle name="Sub totals 2 2 14 2 4" xfId="27156" xr:uid="{00000000-0005-0000-0000-0000F95C0000}"/>
    <cellStyle name="Sub totals 2 2 14 3" xfId="27157" xr:uid="{00000000-0005-0000-0000-0000FA5C0000}"/>
    <cellStyle name="Sub totals 2 2 14 4" xfId="27158" xr:uid="{00000000-0005-0000-0000-0000FB5C0000}"/>
    <cellStyle name="Sub totals 2 2 15" xfId="3523" xr:uid="{00000000-0005-0000-0000-0000FC5C0000}"/>
    <cellStyle name="Sub totals 2 2 15 2" xfId="27159" xr:uid="{00000000-0005-0000-0000-0000FD5C0000}"/>
    <cellStyle name="Sub totals 2 2 15 2 2" xfId="27160" xr:uid="{00000000-0005-0000-0000-0000FE5C0000}"/>
    <cellStyle name="Sub totals 2 2 15 2 3" xfId="27161" xr:uid="{00000000-0005-0000-0000-0000FF5C0000}"/>
    <cellStyle name="Sub totals 2 2 15 2 4" xfId="27162" xr:uid="{00000000-0005-0000-0000-0000005D0000}"/>
    <cellStyle name="Sub totals 2 2 15 3" xfId="27163" xr:uid="{00000000-0005-0000-0000-0000015D0000}"/>
    <cellStyle name="Sub totals 2 2 15 4" xfId="27164" xr:uid="{00000000-0005-0000-0000-0000025D0000}"/>
    <cellStyle name="Sub totals 2 2 16" xfId="3524" xr:uid="{00000000-0005-0000-0000-0000035D0000}"/>
    <cellStyle name="Sub totals 2 2 16 2" xfId="27165" xr:uid="{00000000-0005-0000-0000-0000045D0000}"/>
    <cellStyle name="Sub totals 2 2 16 2 2" xfId="27166" xr:uid="{00000000-0005-0000-0000-0000055D0000}"/>
    <cellStyle name="Sub totals 2 2 16 2 3" xfId="27167" xr:uid="{00000000-0005-0000-0000-0000065D0000}"/>
    <cellStyle name="Sub totals 2 2 16 2 4" xfId="27168" xr:uid="{00000000-0005-0000-0000-0000075D0000}"/>
    <cellStyle name="Sub totals 2 2 16 3" xfId="27169" xr:uid="{00000000-0005-0000-0000-0000085D0000}"/>
    <cellStyle name="Sub totals 2 2 16 4" xfId="27170" xr:uid="{00000000-0005-0000-0000-0000095D0000}"/>
    <cellStyle name="Sub totals 2 2 17" xfId="3525" xr:uid="{00000000-0005-0000-0000-00000A5D0000}"/>
    <cellStyle name="Sub totals 2 2 17 2" xfId="27171" xr:uid="{00000000-0005-0000-0000-00000B5D0000}"/>
    <cellStyle name="Sub totals 2 2 17 2 2" xfId="27172" xr:uid="{00000000-0005-0000-0000-00000C5D0000}"/>
    <cellStyle name="Sub totals 2 2 17 2 3" xfId="27173" xr:uid="{00000000-0005-0000-0000-00000D5D0000}"/>
    <cellStyle name="Sub totals 2 2 17 2 4" xfId="27174" xr:uid="{00000000-0005-0000-0000-00000E5D0000}"/>
    <cellStyle name="Sub totals 2 2 17 3" xfId="27175" xr:uid="{00000000-0005-0000-0000-00000F5D0000}"/>
    <cellStyle name="Sub totals 2 2 17 4" xfId="27176" xr:uid="{00000000-0005-0000-0000-0000105D0000}"/>
    <cellStyle name="Sub totals 2 2 18" xfId="3526" xr:uid="{00000000-0005-0000-0000-0000115D0000}"/>
    <cellStyle name="Sub totals 2 2 18 2" xfId="27177" xr:uid="{00000000-0005-0000-0000-0000125D0000}"/>
    <cellStyle name="Sub totals 2 2 18 2 2" xfId="27178" xr:uid="{00000000-0005-0000-0000-0000135D0000}"/>
    <cellStyle name="Sub totals 2 2 18 2 3" xfId="27179" xr:uid="{00000000-0005-0000-0000-0000145D0000}"/>
    <cellStyle name="Sub totals 2 2 18 2 4" xfId="27180" xr:uid="{00000000-0005-0000-0000-0000155D0000}"/>
    <cellStyle name="Sub totals 2 2 18 3" xfId="27181" xr:uid="{00000000-0005-0000-0000-0000165D0000}"/>
    <cellStyle name="Sub totals 2 2 18 4" xfId="27182" xr:uid="{00000000-0005-0000-0000-0000175D0000}"/>
    <cellStyle name="Sub totals 2 2 19" xfId="3527" xr:uid="{00000000-0005-0000-0000-0000185D0000}"/>
    <cellStyle name="Sub totals 2 2 19 2" xfId="27183" xr:uid="{00000000-0005-0000-0000-0000195D0000}"/>
    <cellStyle name="Sub totals 2 2 19 2 2" xfId="27184" xr:uid="{00000000-0005-0000-0000-00001A5D0000}"/>
    <cellStyle name="Sub totals 2 2 19 2 3" xfId="27185" xr:uid="{00000000-0005-0000-0000-00001B5D0000}"/>
    <cellStyle name="Sub totals 2 2 19 2 4" xfId="27186" xr:uid="{00000000-0005-0000-0000-00001C5D0000}"/>
    <cellStyle name="Sub totals 2 2 19 3" xfId="27187" xr:uid="{00000000-0005-0000-0000-00001D5D0000}"/>
    <cellStyle name="Sub totals 2 2 19 4" xfId="27188" xr:uid="{00000000-0005-0000-0000-00001E5D0000}"/>
    <cellStyle name="Sub totals 2 2 2" xfId="3528" xr:uid="{00000000-0005-0000-0000-00001F5D0000}"/>
    <cellStyle name="Sub totals 2 2 2 10" xfId="3529" xr:uid="{00000000-0005-0000-0000-0000205D0000}"/>
    <cellStyle name="Sub totals 2 2 2 10 2" xfId="27189" xr:uid="{00000000-0005-0000-0000-0000215D0000}"/>
    <cellStyle name="Sub totals 2 2 2 10 2 2" xfId="27190" xr:uid="{00000000-0005-0000-0000-0000225D0000}"/>
    <cellStyle name="Sub totals 2 2 2 10 2 3" xfId="27191" xr:uid="{00000000-0005-0000-0000-0000235D0000}"/>
    <cellStyle name="Sub totals 2 2 2 10 2 4" xfId="27192" xr:uid="{00000000-0005-0000-0000-0000245D0000}"/>
    <cellStyle name="Sub totals 2 2 2 10 3" xfId="27193" xr:uid="{00000000-0005-0000-0000-0000255D0000}"/>
    <cellStyle name="Sub totals 2 2 2 10 4" xfId="27194" xr:uid="{00000000-0005-0000-0000-0000265D0000}"/>
    <cellStyle name="Sub totals 2 2 2 11" xfId="3530" xr:uid="{00000000-0005-0000-0000-0000275D0000}"/>
    <cellStyle name="Sub totals 2 2 2 11 2" xfId="27195" xr:uid="{00000000-0005-0000-0000-0000285D0000}"/>
    <cellStyle name="Sub totals 2 2 2 11 2 2" xfId="27196" xr:uid="{00000000-0005-0000-0000-0000295D0000}"/>
    <cellStyle name="Sub totals 2 2 2 11 2 3" xfId="27197" xr:uid="{00000000-0005-0000-0000-00002A5D0000}"/>
    <cellStyle name="Sub totals 2 2 2 11 2 4" xfId="27198" xr:uid="{00000000-0005-0000-0000-00002B5D0000}"/>
    <cellStyle name="Sub totals 2 2 2 11 3" xfId="27199" xr:uid="{00000000-0005-0000-0000-00002C5D0000}"/>
    <cellStyle name="Sub totals 2 2 2 11 4" xfId="27200" xr:uid="{00000000-0005-0000-0000-00002D5D0000}"/>
    <cellStyle name="Sub totals 2 2 2 12" xfId="3531" xr:uid="{00000000-0005-0000-0000-00002E5D0000}"/>
    <cellStyle name="Sub totals 2 2 2 12 2" xfId="27201" xr:uid="{00000000-0005-0000-0000-00002F5D0000}"/>
    <cellStyle name="Sub totals 2 2 2 12 2 2" xfId="27202" xr:uid="{00000000-0005-0000-0000-0000305D0000}"/>
    <cellStyle name="Sub totals 2 2 2 12 2 3" xfId="27203" xr:uid="{00000000-0005-0000-0000-0000315D0000}"/>
    <cellStyle name="Sub totals 2 2 2 12 2 4" xfId="27204" xr:uid="{00000000-0005-0000-0000-0000325D0000}"/>
    <cellStyle name="Sub totals 2 2 2 12 3" xfId="27205" xr:uid="{00000000-0005-0000-0000-0000335D0000}"/>
    <cellStyle name="Sub totals 2 2 2 12 4" xfId="27206" xr:uid="{00000000-0005-0000-0000-0000345D0000}"/>
    <cellStyle name="Sub totals 2 2 2 13" xfId="3532" xr:uid="{00000000-0005-0000-0000-0000355D0000}"/>
    <cellStyle name="Sub totals 2 2 2 13 2" xfId="27207" xr:uid="{00000000-0005-0000-0000-0000365D0000}"/>
    <cellStyle name="Sub totals 2 2 2 13 2 2" xfId="27208" xr:uid="{00000000-0005-0000-0000-0000375D0000}"/>
    <cellStyle name="Sub totals 2 2 2 13 2 3" xfId="27209" xr:uid="{00000000-0005-0000-0000-0000385D0000}"/>
    <cellStyle name="Sub totals 2 2 2 13 2 4" xfId="27210" xr:uid="{00000000-0005-0000-0000-0000395D0000}"/>
    <cellStyle name="Sub totals 2 2 2 13 3" xfId="27211" xr:uid="{00000000-0005-0000-0000-00003A5D0000}"/>
    <cellStyle name="Sub totals 2 2 2 13 4" xfId="27212" xr:uid="{00000000-0005-0000-0000-00003B5D0000}"/>
    <cellStyle name="Sub totals 2 2 2 14" xfId="3533" xr:uid="{00000000-0005-0000-0000-00003C5D0000}"/>
    <cellStyle name="Sub totals 2 2 2 14 2" xfId="27213" xr:uid="{00000000-0005-0000-0000-00003D5D0000}"/>
    <cellStyle name="Sub totals 2 2 2 14 2 2" xfId="27214" xr:uid="{00000000-0005-0000-0000-00003E5D0000}"/>
    <cellStyle name="Sub totals 2 2 2 14 2 3" xfId="27215" xr:uid="{00000000-0005-0000-0000-00003F5D0000}"/>
    <cellStyle name="Sub totals 2 2 2 14 2 4" xfId="27216" xr:uid="{00000000-0005-0000-0000-0000405D0000}"/>
    <cellStyle name="Sub totals 2 2 2 14 3" xfId="27217" xr:uid="{00000000-0005-0000-0000-0000415D0000}"/>
    <cellStyle name="Sub totals 2 2 2 14 4" xfId="27218" xr:uid="{00000000-0005-0000-0000-0000425D0000}"/>
    <cellStyle name="Sub totals 2 2 2 15" xfId="3534" xr:uid="{00000000-0005-0000-0000-0000435D0000}"/>
    <cellStyle name="Sub totals 2 2 2 15 2" xfId="27219" xr:uid="{00000000-0005-0000-0000-0000445D0000}"/>
    <cellStyle name="Sub totals 2 2 2 15 2 2" xfId="27220" xr:uid="{00000000-0005-0000-0000-0000455D0000}"/>
    <cellStyle name="Sub totals 2 2 2 15 2 3" xfId="27221" xr:uid="{00000000-0005-0000-0000-0000465D0000}"/>
    <cellStyle name="Sub totals 2 2 2 15 2 4" xfId="27222" xr:uid="{00000000-0005-0000-0000-0000475D0000}"/>
    <cellStyle name="Sub totals 2 2 2 15 3" xfId="27223" xr:uid="{00000000-0005-0000-0000-0000485D0000}"/>
    <cellStyle name="Sub totals 2 2 2 15 4" xfId="27224" xr:uid="{00000000-0005-0000-0000-0000495D0000}"/>
    <cellStyle name="Sub totals 2 2 2 16" xfId="3535" xr:uid="{00000000-0005-0000-0000-00004A5D0000}"/>
    <cellStyle name="Sub totals 2 2 2 16 2" xfId="27225" xr:uid="{00000000-0005-0000-0000-00004B5D0000}"/>
    <cellStyle name="Sub totals 2 2 2 16 2 2" xfId="27226" xr:uid="{00000000-0005-0000-0000-00004C5D0000}"/>
    <cellStyle name="Sub totals 2 2 2 16 2 3" xfId="27227" xr:uid="{00000000-0005-0000-0000-00004D5D0000}"/>
    <cellStyle name="Sub totals 2 2 2 16 2 4" xfId="27228" xr:uid="{00000000-0005-0000-0000-00004E5D0000}"/>
    <cellStyle name="Sub totals 2 2 2 16 3" xfId="27229" xr:uid="{00000000-0005-0000-0000-00004F5D0000}"/>
    <cellStyle name="Sub totals 2 2 2 16 4" xfId="27230" xr:uid="{00000000-0005-0000-0000-0000505D0000}"/>
    <cellStyle name="Sub totals 2 2 2 17" xfId="3536" xr:uid="{00000000-0005-0000-0000-0000515D0000}"/>
    <cellStyle name="Sub totals 2 2 2 17 2" xfId="27231" xr:uid="{00000000-0005-0000-0000-0000525D0000}"/>
    <cellStyle name="Sub totals 2 2 2 17 2 2" xfId="27232" xr:uid="{00000000-0005-0000-0000-0000535D0000}"/>
    <cellStyle name="Sub totals 2 2 2 17 2 3" xfId="27233" xr:uid="{00000000-0005-0000-0000-0000545D0000}"/>
    <cellStyle name="Sub totals 2 2 2 17 2 4" xfId="27234" xr:uid="{00000000-0005-0000-0000-0000555D0000}"/>
    <cellStyle name="Sub totals 2 2 2 17 3" xfId="27235" xr:uid="{00000000-0005-0000-0000-0000565D0000}"/>
    <cellStyle name="Sub totals 2 2 2 17 4" xfId="27236" xr:uid="{00000000-0005-0000-0000-0000575D0000}"/>
    <cellStyle name="Sub totals 2 2 2 18" xfId="3537" xr:uid="{00000000-0005-0000-0000-0000585D0000}"/>
    <cellStyle name="Sub totals 2 2 2 18 2" xfId="27237" xr:uid="{00000000-0005-0000-0000-0000595D0000}"/>
    <cellStyle name="Sub totals 2 2 2 18 2 2" xfId="27238" xr:uid="{00000000-0005-0000-0000-00005A5D0000}"/>
    <cellStyle name="Sub totals 2 2 2 18 2 3" xfId="27239" xr:uid="{00000000-0005-0000-0000-00005B5D0000}"/>
    <cellStyle name="Sub totals 2 2 2 18 2 4" xfId="27240" xr:uid="{00000000-0005-0000-0000-00005C5D0000}"/>
    <cellStyle name="Sub totals 2 2 2 18 3" xfId="27241" xr:uid="{00000000-0005-0000-0000-00005D5D0000}"/>
    <cellStyle name="Sub totals 2 2 2 18 4" xfId="27242" xr:uid="{00000000-0005-0000-0000-00005E5D0000}"/>
    <cellStyle name="Sub totals 2 2 2 19" xfId="3538" xr:uid="{00000000-0005-0000-0000-00005F5D0000}"/>
    <cellStyle name="Sub totals 2 2 2 19 2" xfId="27243" xr:uid="{00000000-0005-0000-0000-0000605D0000}"/>
    <cellStyle name="Sub totals 2 2 2 19 2 2" xfId="27244" xr:uid="{00000000-0005-0000-0000-0000615D0000}"/>
    <cellStyle name="Sub totals 2 2 2 19 2 3" xfId="27245" xr:uid="{00000000-0005-0000-0000-0000625D0000}"/>
    <cellStyle name="Sub totals 2 2 2 19 2 4" xfId="27246" xr:uid="{00000000-0005-0000-0000-0000635D0000}"/>
    <cellStyle name="Sub totals 2 2 2 19 3" xfId="27247" xr:uid="{00000000-0005-0000-0000-0000645D0000}"/>
    <cellStyle name="Sub totals 2 2 2 19 4" xfId="27248" xr:uid="{00000000-0005-0000-0000-0000655D0000}"/>
    <cellStyle name="Sub totals 2 2 2 2" xfId="3539" xr:uid="{00000000-0005-0000-0000-0000665D0000}"/>
    <cellStyle name="Sub totals 2 2 2 2 2" xfId="27249" xr:uid="{00000000-0005-0000-0000-0000675D0000}"/>
    <cellStyle name="Sub totals 2 2 2 2 2 2" xfId="27250" xr:uid="{00000000-0005-0000-0000-0000685D0000}"/>
    <cellStyle name="Sub totals 2 2 2 2 2 3" xfId="27251" xr:uid="{00000000-0005-0000-0000-0000695D0000}"/>
    <cellStyle name="Sub totals 2 2 2 2 2 4" xfId="27252" xr:uid="{00000000-0005-0000-0000-00006A5D0000}"/>
    <cellStyle name="Sub totals 2 2 2 2 3" xfId="27253" xr:uid="{00000000-0005-0000-0000-00006B5D0000}"/>
    <cellStyle name="Sub totals 2 2 2 2 4" xfId="27254" xr:uid="{00000000-0005-0000-0000-00006C5D0000}"/>
    <cellStyle name="Sub totals 2 2 2 20" xfId="3540" xr:uid="{00000000-0005-0000-0000-00006D5D0000}"/>
    <cellStyle name="Sub totals 2 2 2 20 2" xfId="27255" xr:uid="{00000000-0005-0000-0000-00006E5D0000}"/>
    <cellStyle name="Sub totals 2 2 2 20 2 2" xfId="27256" xr:uid="{00000000-0005-0000-0000-00006F5D0000}"/>
    <cellStyle name="Sub totals 2 2 2 20 2 3" xfId="27257" xr:uid="{00000000-0005-0000-0000-0000705D0000}"/>
    <cellStyle name="Sub totals 2 2 2 20 2 4" xfId="27258" xr:uid="{00000000-0005-0000-0000-0000715D0000}"/>
    <cellStyle name="Sub totals 2 2 2 20 3" xfId="27259" xr:uid="{00000000-0005-0000-0000-0000725D0000}"/>
    <cellStyle name="Sub totals 2 2 2 20 4" xfId="27260" xr:uid="{00000000-0005-0000-0000-0000735D0000}"/>
    <cellStyle name="Sub totals 2 2 2 21" xfId="3541" xr:uid="{00000000-0005-0000-0000-0000745D0000}"/>
    <cellStyle name="Sub totals 2 2 2 21 2" xfId="27261" xr:uid="{00000000-0005-0000-0000-0000755D0000}"/>
    <cellStyle name="Sub totals 2 2 2 21 2 2" xfId="27262" xr:uid="{00000000-0005-0000-0000-0000765D0000}"/>
    <cellStyle name="Sub totals 2 2 2 21 2 3" xfId="27263" xr:uid="{00000000-0005-0000-0000-0000775D0000}"/>
    <cellStyle name="Sub totals 2 2 2 21 2 4" xfId="27264" xr:uid="{00000000-0005-0000-0000-0000785D0000}"/>
    <cellStyle name="Sub totals 2 2 2 21 3" xfId="27265" xr:uid="{00000000-0005-0000-0000-0000795D0000}"/>
    <cellStyle name="Sub totals 2 2 2 21 4" xfId="27266" xr:uid="{00000000-0005-0000-0000-00007A5D0000}"/>
    <cellStyle name="Sub totals 2 2 2 22" xfId="3542" xr:uid="{00000000-0005-0000-0000-00007B5D0000}"/>
    <cellStyle name="Sub totals 2 2 2 22 2" xfId="27267" xr:uid="{00000000-0005-0000-0000-00007C5D0000}"/>
    <cellStyle name="Sub totals 2 2 2 22 2 2" xfId="27268" xr:uid="{00000000-0005-0000-0000-00007D5D0000}"/>
    <cellStyle name="Sub totals 2 2 2 22 2 3" xfId="27269" xr:uid="{00000000-0005-0000-0000-00007E5D0000}"/>
    <cellStyle name="Sub totals 2 2 2 22 2 4" xfId="27270" xr:uid="{00000000-0005-0000-0000-00007F5D0000}"/>
    <cellStyle name="Sub totals 2 2 2 22 3" xfId="27271" xr:uid="{00000000-0005-0000-0000-0000805D0000}"/>
    <cellStyle name="Sub totals 2 2 2 22 4" xfId="27272" xr:uid="{00000000-0005-0000-0000-0000815D0000}"/>
    <cellStyle name="Sub totals 2 2 2 23" xfId="3543" xr:uid="{00000000-0005-0000-0000-0000825D0000}"/>
    <cellStyle name="Sub totals 2 2 2 23 2" xfId="27273" xr:uid="{00000000-0005-0000-0000-0000835D0000}"/>
    <cellStyle name="Sub totals 2 2 2 23 2 2" xfId="27274" xr:uid="{00000000-0005-0000-0000-0000845D0000}"/>
    <cellStyle name="Sub totals 2 2 2 23 2 3" xfId="27275" xr:uid="{00000000-0005-0000-0000-0000855D0000}"/>
    <cellStyle name="Sub totals 2 2 2 23 2 4" xfId="27276" xr:uid="{00000000-0005-0000-0000-0000865D0000}"/>
    <cellStyle name="Sub totals 2 2 2 23 3" xfId="27277" xr:uid="{00000000-0005-0000-0000-0000875D0000}"/>
    <cellStyle name="Sub totals 2 2 2 23 4" xfId="27278" xr:uid="{00000000-0005-0000-0000-0000885D0000}"/>
    <cellStyle name="Sub totals 2 2 2 24" xfId="3544" xr:uid="{00000000-0005-0000-0000-0000895D0000}"/>
    <cellStyle name="Sub totals 2 2 2 24 2" xfId="27279" xr:uid="{00000000-0005-0000-0000-00008A5D0000}"/>
    <cellStyle name="Sub totals 2 2 2 24 2 2" xfId="27280" xr:uid="{00000000-0005-0000-0000-00008B5D0000}"/>
    <cellStyle name="Sub totals 2 2 2 24 2 3" xfId="27281" xr:uid="{00000000-0005-0000-0000-00008C5D0000}"/>
    <cellStyle name="Sub totals 2 2 2 24 2 4" xfId="27282" xr:uid="{00000000-0005-0000-0000-00008D5D0000}"/>
    <cellStyle name="Sub totals 2 2 2 24 3" xfId="27283" xr:uid="{00000000-0005-0000-0000-00008E5D0000}"/>
    <cellStyle name="Sub totals 2 2 2 24 4" xfId="27284" xr:uid="{00000000-0005-0000-0000-00008F5D0000}"/>
    <cellStyle name="Sub totals 2 2 2 25" xfId="3545" xr:uid="{00000000-0005-0000-0000-0000905D0000}"/>
    <cellStyle name="Sub totals 2 2 2 25 2" xfId="27285" xr:uid="{00000000-0005-0000-0000-0000915D0000}"/>
    <cellStyle name="Sub totals 2 2 2 25 2 2" xfId="27286" xr:uid="{00000000-0005-0000-0000-0000925D0000}"/>
    <cellStyle name="Sub totals 2 2 2 25 2 3" xfId="27287" xr:uid="{00000000-0005-0000-0000-0000935D0000}"/>
    <cellStyle name="Sub totals 2 2 2 25 2 4" xfId="27288" xr:uid="{00000000-0005-0000-0000-0000945D0000}"/>
    <cellStyle name="Sub totals 2 2 2 25 3" xfId="27289" xr:uid="{00000000-0005-0000-0000-0000955D0000}"/>
    <cellStyle name="Sub totals 2 2 2 25 4" xfId="27290" xr:uid="{00000000-0005-0000-0000-0000965D0000}"/>
    <cellStyle name="Sub totals 2 2 2 26" xfId="3546" xr:uid="{00000000-0005-0000-0000-0000975D0000}"/>
    <cellStyle name="Sub totals 2 2 2 26 2" xfId="27291" xr:uid="{00000000-0005-0000-0000-0000985D0000}"/>
    <cellStyle name="Sub totals 2 2 2 26 2 2" xfId="27292" xr:uid="{00000000-0005-0000-0000-0000995D0000}"/>
    <cellStyle name="Sub totals 2 2 2 26 2 3" xfId="27293" xr:uid="{00000000-0005-0000-0000-00009A5D0000}"/>
    <cellStyle name="Sub totals 2 2 2 26 2 4" xfId="27294" xr:uid="{00000000-0005-0000-0000-00009B5D0000}"/>
    <cellStyle name="Sub totals 2 2 2 26 3" xfId="27295" xr:uid="{00000000-0005-0000-0000-00009C5D0000}"/>
    <cellStyle name="Sub totals 2 2 2 26 4" xfId="27296" xr:uid="{00000000-0005-0000-0000-00009D5D0000}"/>
    <cellStyle name="Sub totals 2 2 2 27" xfId="3547" xr:uid="{00000000-0005-0000-0000-00009E5D0000}"/>
    <cellStyle name="Sub totals 2 2 2 27 2" xfId="27297" xr:uid="{00000000-0005-0000-0000-00009F5D0000}"/>
    <cellStyle name="Sub totals 2 2 2 27 2 2" xfId="27298" xr:uid="{00000000-0005-0000-0000-0000A05D0000}"/>
    <cellStyle name="Sub totals 2 2 2 27 2 3" xfId="27299" xr:uid="{00000000-0005-0000-0000-0000A15D0000}"/>
    <cellStyle name="Sub totals 2 2 2 27 2 4" xfId="27300" xr:uid="{00000000-0005-0000-0000-0000A25D0000}"/>
    <cellStyle name="Sub totals 2 2 2 27 3" xfId="27301" xr:uid="{00000000-0005-0000-0000-0000A35D0000}"/>
    <cellStyle name="Sub totals 2 2 2 27 4" xfId="27302" xr:uid="{00000000-0005-0000-0000-0000A45D0000}"/>
    <cellStyle name="Sub totals 2 2 2 28" xfId="3548" xr:uid="{00000000-0005-0000-0000-0000A55D0000}"/>
    <cellStyle name="Sub totals 2 2 2 28 2" xfId="27303" xr:uid="{00000000-0005-0000-0000-0000A65D0000}"/>
    <cellStyle name="Sub totals 2 2 2 28 2 2" xfId="27304" xr:uid="{00000000-0005-0000-0000-0000A75D0000}"/>
    <cellStyle name="Sub totals 2 2 2 28 2 3" xfId="27305" xr:uid="{00000000-0005-0000-0000-0000A85D0000}"/>
    <cellStyle name="Sub totals 2 2 2 28 2 4" xfId="27306" xr:uid="{00000000-0005-0000-0000-0000A95D0000}"/>
    <cellStyle name="Sub totals 2 2 2 28 3" xfId="27307" xr:uid="{00000000-0005-0000-0000-0000AA5D0000}"/>
    <cellStyle name="Sub totals 2 2 2 28 4" xfId="27308" xr:uid="{00000000-0005-0000-0000-0000AB5D0000}"/>
    <cellStyle name="Sub totals 2 2 2 29" xfId="3549" xr:uid="{00000000-0005-0000-0000-0000AC5D0000}"/>
    <cellStyle name="Sub totals 2 2 2 29 2" xfId="27309" xr:uid="{00000000-0005-0000-0000-0000AD5D0000}"/>
    <cellStyle name="Sub totals 2 2 2 29 2 2" xfId="27310" xr:uid="{00000000-0005-0000-0000-0000AE5D0000}"/>
    <cellStyle name="Sub totals 2 2 2 29 2 3" xfId="27311" xr:uid="{00000000-0005-0000-0000-0000AF5D0000}"/>
    <cellStyle name="Sub totals 2 2 2 29 2 4" xfId="27312" xr:uid="{00000000-0005-0000-0000-0000B05D0000}"/>
    <cellStyle name="Sub totals 2 2 2 29 3" xfId="27313" xr:uid="{00000000-0005-0000-0000-0000B15D0000}"/>
    <cellStyle name="Sub totals 2 2 2 29 4" xfId="27314" xr:uid="{00000000-0005-0000-0000-0000B25D0000}"/>
    <cellStyle name="Sub totals 2 2 2 3" xfId="3550" xr:uid="{00000000-0005-0000-0000-0000B35D0000}"/>
    <cellStyle name="Sub totals 2 2 2 3 2" xfId="27315" xr:uid="{00000000-0005-0000-0000-0000B45D0000}"/>
    <cellStyle name="Sub totals 2 2 2 3 2 2" xfId="27316" xr:uid="{00000000-0005-0000-0000-0000B55D0000}"/>
    <cellStyle name="Sub totals 2 2 2 3 2 3" xfId="27317" xr:uid="{00000000-0005-0000-0000-0000B65D0000}"/>
    <cellStyle name="Sub totals 2 2 2 3 2 4" xfId="27318" xr:uid="{00000000-0005-0000-0000-0000B75D0000}"/>
    <cellStyle name="Sub totals 2 2 2 3 3" xfId="27319" xr:uid="{00000000-0005-0000-0000-0000B85D0000}"/>
    <cellStyle name="Sub totals 2 2 2 3 4" xfId="27320" xr:uid="{00000000-0005-0000-0000-0000B95D0000}"/>
    <cellStyle name="Sub totals 2 2 2 30" xfId="3551" xr:uid="{00000000-0005-0000-0000-0000BA5D0000}"/>
    <cellStyle name="Sub totals 2 2 2 30 2" xfId="27321" xr:uid="{00000000-0005-0000-0000-0000BB5D0000}"/>
    <cellStyle name="Sub totals 2 2 2 30 2 2" xfId="27322" xr:uid="{00000000-0005-0000-0000-0000BC5D0000}"/>
    <cellStyle name="Sub totals 2 2 2 30 2 3" xfId="27323" xr:uid="{00000000-0005-0000-0000-0000BD5D0000}"/>
    <cellStyle name="Sub totals 2 2 2 30 2 4" xfId="27324" xr:uid="{00000000-0005-0000-0000-0000BE5D0000}"/>
    <cellStyle name="Sub totals 2 2 2 30 3" xfId="27325" xr:uid="{00000000-0005-0000-0000-0000BF5D0000}"/>
    <cellStyle name="Sub totals 2 2 2 30 4" xfId="27326" xr:uid="{00000000-0005-0000-0000-0000C05D0000}"/>
    <cellStyle name="Sub totals 2 2 2 31" xfId="3552" xr:uid="{00000000-0005-0000-0000-0000C15D0000}"/>
    <cellStyle name="Sub totals 2 2 2 31 2" xfId="27327" xr:uid="{00000000-0005-0000-0000-0000C25D0000}"/>
    <cellStyle name="Sub totals 2 2 2 31 2 2" xfId="27328" xr:uid="{00000000-0005-0000-0000-0000C35D0000}"/>
    <cellStyle name="Sub totals 2 2 2 31 2 3" xfId="27329" xr:uid="{00000000-0005-0000-0000-0000C45D0000}"/>
    <cellStyle name="Sub totals 2 2 2 31 2 4" xfId="27330" xr:uid="{00000000-0005-0000-0000-0000C55D0000}"/>
    <cellStyle name="Sub totals 2 2 2 31 3" xfId="27331" xr:uid="{00000000-0005-0000-0000-0000C65D0000}"/>
    <cellStyle name="Sub totals 2 2 2 31 4" xfId="27332" xr:uid="{00000000-0005-0000-0000-0000C75D0000}"/>
    <cellStyle name="Sub totals 2 2 2 32" xfId="3553" xr:uid="{00000000-0005-0000-0000-0000C85D0000}"/>
    <cellStyle name="Sub totals 2 2 2 32 2" xfId="27333" xr:uid="{00000000-0005-0000-0000-0000C95D0000}"/>
    <cellStyle name="Sub totals 2 2 2 32 2 2" xfId="27334" xr:uid="{00000000-0005-0000-0000-0000CA5D0000}"/>
    <cellStyle name="Sub totals 2 2 2 32 2 3" xfId="27335" xr:uid="{00000000-0005-0000-0000-0000CB5D0000}"/>
    <cellStyle name="Sub totals 2 2 2 32 2 4" xfId="27336" xr:uid="{00000000-0005-0000-0000-0000CC5D0000}"/>
    <cellStyle name="Sub totals 2 2 2 32 3" xfId="27337" xr:uid="{00000000-0005-0000-0000-0000CD5D0000}"/>
    <cellStyle name="Sub totals 2 2 2 32 4" xfId="27338" xr:uid="{00000000-0005-0000-0000-0000CE5D0000}"/>
    <cellStyle name="Sub totals 2 2 2 33" xfId="3554" xr:uid="{00000000-0005-0000-0000-0000CF5D0000}"/>
    <cellStyle name="Sub totals 2 2 2 33 2" xfId="27339" xr:uid="{00000000-0005-0000-0000-0000D05D0000}"/>
    <cellStyle name="Sub totals 2 2 2 33 2 2" xfId="27340" xr:uid="{00000000-0005-0000-0000-0000D15D0000}"/>
    <cellStyle name="Sub totals 2 2 2 33 2 3" xfId="27341" xr:uid="{00000000-0005-0000-0000-0000D25D0000}"/>
    <cellStyle name="Sub totals 2 2 2 33 2 4" xfId="27342" xr:uid="{00000000-0005-0000-0000-0000D35D0000}"/>
    <cellStyle name="Sub totals 2 2 2 33 3" xfId="27343" xr:uid="{00000000-0005-0000-0000-0000D45D0000}"/>
    <cellStyle name="Sub totals 2 2 2 33 4" xfId="27344" xr:uid="{00000000-0005-0000-0000-0000D55D0000}"/>
    <cellStyle name="Sub totals 2 2 2 34" xfId="3555" xr:uid="{00000000-0005-0000-0000-0000D65D0000}"/>
    <cellStyle name="Sub totals 2 2 2 34 2" xfId="27345" xr:uid="{00000000-0005-0000-0000-0000D75D0000}"/>
    <cellStyle name="Sub totals 2 2 2 34 2 2" xfId="27346" xr:uid="{00000000-0005-0000-0000-0000D85D0000}"/>
    <cellStyle name="Sub totals 2 2 2 34 2 3" xfId="27347" xr:uid="{00000000-0005-0000-0000-0000D95D0000}"/>
    <cellStyle name="Sub totals 2 2 2 34 2 4" xfId="27348" xr:uid="{00000000-0005-0000-0000-0000DA5D0000}"/>
    <cellStyle name="Sub totals 2 2 2 34 3" xfId="27349" xr:uid="{00000000-0005-0000-0000-0000DB5D0000}"/>
    <cellStyle name="Sub totals 2 2 2 34 4" xfId="27350" xr:uid="{00000000-0005-0000-0000-0000DC5D0000}"/>
    <cellStyle name="Sub totals 2 2 2 35" xfId="3556" xr:uid="{00000000-0005-0000-0000-0000DD5D0000}"/>
    <cellStyle name="Sub totals 2 2 2 35 2" xfId="27351" xr:uid="{00000000-0005-0000-0000-0000DE5D0000}"/>
    <cellStyle name="Sub totals 2 2 2 35 2 2" xfId="27352" xr:uid="{00000000-0005-0000-0000-0000DF5D0000}"/>
    <cellStyle name="Sub totals 2 2 2 35 2 3" xfId="27353" xr:uid="{00000000-0005-0000-0000-0000E05D0000}"/>
    <cellStyle name="Sub totals 2 2 2 35 2 4" xfId="27354" xr:uid="{00000000-0005-0000-0000-0000E15D0000}"/>
    <cellStyle name="Sub totals 2 2 2 35 3" xfId="27355" xr:uid="{00000000-0005-0000-0000-0000E25D0000}"/>
    <cellStyle name="Sub totals 2 2 2 35 4" xfId="27356" xr:uid="{00000000-0005-0000-0000-0000E35D0000}"/>
    <cellStyle name="Sub totals 2 2 2 36" xfId="3557" xr:uid="{00000000-0005-0000-0000-0000E45D0000}"/>
    <cellStyle name="Sub totals 2 2 2 36 2" xfId="27357" xr:uid="{00000000-0005-0000-0000-0000E55D0000}"/>
    <cellStyle name="Sub totals 2 2 2 36 2 2" xfId="27358" xr:uid="{00000000-0005-0000-0000-0000E65D0000}"/>
    <cellStyle name="Sub totals 2 2 2 36 2 3" xfId="27359" xr:uid="{00000000-0005-0000-0000-0000E75D0000}"/>
    <cellStyle name="Sub totals 2 2 2 36 2 4" xfId="27360" xr:uid="{00000000-0005-0000-0000-0000E85D0000}"/>
    <cellStyle name="Sub totals 2 2 2 36 3" xfId="27361" xr:uid="{00000000-0005-0000-0000-0000E95D0000}"/>
    <cellStyle name="Sub totals 2 2 2 36 4" xfId="27362" xr:uid="{00000000-0005-0000-0000-0000EA5D0000}"/>
    <cellStyle name="Sub totals 2 2 2 37" xfId="3558" xr:uid="{00000000-0005-0000-0000-0000EB5D0000}"/>
    <cellStyle name="Sub totals 2 2 2 37 2" xfId="27363" xr:uid="{00000000-0005-0000-0000-0000EC5D0000}"/>
    <cellStyle name="Sub totals 2 2 2 37 2 2" xfId="27364" xr:uid="{00000000-0005-0000-0000-0000ED5D0000}"/>
    <cellStyle name="Sub totals 2 2 2 37 2 3" xfId="27365" xr:uid="{00000000-0005-0000-0000-0000EE5D0000}"/>
    <cellStyle name="Sub totals 2 2 2 37 2 4" xfId="27366" xr:uid="{00000000-0005-0000-0000-0000EF5D0000}"/>
    <cellStyle name="Sub totals 2 2 2 37 3" xfId="27367" xr:uid="{00000000-0005-0000-0000-0000F05D0000}"/>
    <cellStyle name="Sub totals 2 2 2 37 4" xfId="27368" xr:uid="{00000000-0005-0000-0000-0000F15D0000}"/>
    <cellStyle name="Sub totals 2 2 2 38" xfId="3559" xr:uid="{00000000-0005-0000-0000-0000F25D0000}"/>
    <cellStyle name="Sub totals 2 2 2 38 2" xfId="27369" xr:uid="{00000000-0005-0000-0000-0000F35D0000}"/>
    <cellStyle name="Sub totals 2 2 2 38 2 2" xfId="27370" xr:uid="{00000000-0005-0000-0000-0000F45D0000}"/>
    <cellStyle name="Sub totals 2 2 2 38 2 3" xfId="27371" xr:uid="{00000000-0005-0000-0000-0000F55D0000}"/>
    <cellStyle name="Sub totals 2 2 2 38 2 4" xfId="27372" xr:uid="{00000000-0005-0000-0000-0000F65D0000}"/>
    <cellStyle name="Sub totals 2 2 2 38 3" xfId="27373" xr:uid="{00000000-0005-0000-0000-0000F75D0000}"/>
    <cellStyle name="Sub totals 2 2 2 38 4" xfId="27374" xr:uid="{00000000-0005-0000-0000-0000F85D0000}"/>
    <cellStyle name="Sub totals 2 2 2 39" xfId="3560" xr:uid="{00000000-0005-0000-0000-0000F95D0000}"/>
    <cellStyle name="Sub totals 2 2 2 39 2" xfId="27375" xr:uid="{00000000-0005-0000-0000-0000FA5D0000}"/>
    <cellStyle name="Sub totals 2 2 2 39 2 2" xfId="27376" xr:uid="{00000000-0005-0000-0000-0000FB5D0000}"/>
    <cellStyle name="Sub totals 2 2 2 39 2 3" xfId="27377" xr:uid="{00000000-0005-0000-0000-0000FC5D0000}"/>
    <cellStyle name="Sub totals 2 2 2 39 2 4" xfId="27378" xr:uid="{00000000-0005-0000-0000-0000FD5D0000}"/>
    <cellStyle name="Sub totals 2 2 2 39 3" xfId="27379" xr:uid="{00000000-0005-0000-0000-0000FE5D0000}"/>
    <cellStyle name="Sub totals 2 2 2 39 4" xfId="27380" xr:uid="{00000000-0005-0000-0000-0000FF5D0000}"/>
    <cellStyle name="Sub totals 2 2 2 4" xfId="3561" xr:uid="{00000000-0005-0000-0000-0000005E0000}"/>
    <cellStyle name="Sub totals 2 2 2 4 2" xfId="27381" xr:uid="{00000000-0005-0000-0000-0000015E0000}"/>
    <cellStyle name="Sub totals 2 2 2 4 2 2" xfId="27382" xr:uid="{00000000-0005-0000-0000-0000025E0000}"/>
    <cellStyle name="Sub totals 2 2 2 4 2 3" xfId="27383" xr:uid="{00000000-0005-0000-0000-0000035E0000}"/>
    <cellStyle name="Sub totals 2 2 2 4 2 4" xfId="27384" xr:uid="{00000000-0005-0000-0000-0000045E0000}"/>
    <cellStyle name="Sub totals 2 2 2 4 3" xfId="27385" xr:uid="{00000000-0005-0000-0000-0000055E0000}"/>
    <cellStyle name="Sub totals 2 2 2 4 4" xfId="27386" xr:uid="{00000000-0005-0000-0000-0000065E0000}"/>
    <cellStyle name="Sub totals 2 2 2 40" xfId="3562" xr:uid="{00000000-0005-0000-0000-0000075E0000}"/>
    <cellStyle name="Sub totals 2 2 2 40 2" xfId="27387" xr:uid="{00000000-0005-0000-0000-0000085E0000}"/>
    <cellStyle name="Sub totals 2 2 2 40 2 2" xfId="27388" xr:uid="{00000000-0005-0000-0000-0000095E0000}"/>
    <cellStyle name="Sub totals 2 2 2 40 2 3" xfId="27389" xr:uid="{00000000-0005-0000-0000-00000A5E0000}"/>
    <cellStyle name="Sub totals 2 2 2 40 2 4" xfId="27390" xr:uid="{00000000-0005-0000-0000-00000B5E0000}"/>
    <cellStyle name="Sub totals 2 2 2 40 3" xfId="27391" xr:uid="{00000000-0005-0000-0000-00000C5E0000}"/>
    <cellStyle name="Sub totals 2 2 2 40 4" xfId="27392" xr:uid="{00000000-0005-0000-0000-00000D5E0000}"/>
    <cellStyle name="Sub totals 2 2 2 41" xfId="3563" xr:uid="{00000000-0005-0000-0000-00000E5E0000}"/>
    <cellStyle name="Sub totals 2 2 2 41 2" xfId="27393" xr:uid="{00000000-0005-0000-0000-00000F5E0000}"/>
    <cellStyle name="Sub totals 2 2 2 41 2 2" xfId="27394" xr:uid="{00000000-0005-0000-0000-0000105E0000}"/>
    <cellStyle name="Sub totals 2 2 2 41 2 3" xfId="27395" xr:uid="{00000000-0005-0000-0000-0000115E0000}"/>
    <cellStyle name="Sub totals 2 2 2 41 2 4" xfId="27396" xr:uid="{00000000-0005-0000-0000-0000125E0000}"/>
    <cellStyle name="Sub totals 2 2 2 41 3" xfId="27397" xr:uid="{00000000-0005-0000-0000-0000135E0000}"/>
    <cellStyle name="Sub totals 2 2 2 41 4" xfId="27398" xr:uid="{00000000-0005-0000-0000-0000145E0000}"/>
    <cellStyle name="Sub totals 2 2 2 42" xfId="3564" xr:uid="{00000000-0005-0000-0000-0000155E0000}"/>
    <cellStyle name="Sub totals 2 2 2 42 2" xfId="27399" xr:uid="{00000000-0005-0000-0000-0000165E0000}"/>
    <cellStyle name="Sub totals 2 2 2 42 2 2" xfId="27400" xr:uid="{00000000-0005-0000-0000-0000175E0000}"/>
    <cellStyle name="Sub totals 2 2 2 42 2 3" xfId="27401" xr:uid="{00000000-0005-0000-0000-0000185E0000}"/>
    <cellStyle name="Sub totals 2 2 2 42 2 4" xfId="27402" xr:uid="{00000000-0005-0000-0000-0000195E0000}"/>
    <cellStyle name="Sub totals 2 2 2 42 3" xfId="27403" xr:uid="{00000000-0005-0000-0000-00001A5E0000}"/>
    <cellStyle name="Sub totals 2 2 2 42 4" xfId="27404" xr:uid="{00000000-0005-0000-0000-00001B5E0000}"/>
    <cellStyle name="Sub totals 2 2 2 43" xfId="3565" xr:uid="{00000000-0005-0000-0000-00001C5E0000}"/>
    <cellStyle name="Sub totals 2 2 2 43 2" xfId="27405" xr:uid="{00000000-0005-0000-0000-00001D5E0000}"/>
    <cellStyle name="Sub totals 2 2 2 43 2 2" xfId="27406" xr:uid="{00000000-0005-0000-0000-00001E5E0000}"/>
    <cellStyle name="Sub totals 2 2 2 43 2 3" xfId="27407" xr:uid="{00000000-0005-0000-0000-00001F5E0000}"/>
    <cellStyle name="Sub totals 2 2 2 43 2 4" xfId="27408" xr:uid="{00000000-0005-0000-0000-0000205E0000}"/>
    <cellStyle name="Sub totals 2 2 2 43 3" xfId="27409" xr:uid="{00000000-0005-0000-0000-0000215E0000}"/>
    <cellStyle name="Sub totals 2 2 2 43 4" xfId="27410" xr:uid="{00000000-0005-0000-0000-0000225E0000}"/>
    <cellStyle name="Sub totals 2 2 2 44" xfId="3566" xr:uid="{00000000-0005-0000-0000-0000235E0000}"/>
    <cellStyle name="Sub totals 2 2 2 44 2" xfId="27411" xr:uid="{00000000-0005-0000-0000-0000245E0000}"/>
    <cellStyle name="Sub totals 2 2 2 44 2 2" xfId="27412" xr:uid="{00000000-0005-0000-0000-0000255E0000}"/>
    <cellStyle name="Sub totals 2 2 2 44 2 3" xfId="27413" xr:uid="{00000000-0005-0000-0000-0000265E0000}"/>
    <cellStyle name="Sub totals 2 2 2 44 2 4" xfId="27414" xr:uid="{00000000-0005-0000-0000-0000275E0000}"/>
    <cellStyle name="Sub totals 2 2 2 44 3" xfId="27415" xr:uid="{00000000-0005-0000-0000-0000285E0000}"/>
    <cellStyle name="Sub totals 2 2 2 44 4" xfId="27416" xr:uid="{00000000-0005-0000-0000-0000295E0000}"/>
    <cellStyle name="Sub totals 2 2 2 45" xfId="27417" xr:uid="{00000000-0005-0000-0000-00002A5E0000}"/>
    <cellStyle name="Sub totals 2 2 2 45 2" xfId="27418" xr:uid="{00000000-0005-0000-0000-00002B5E0000}"/>
    <cellStyle name="Sub totals 2 2 2 45 3" xfId="27419" xr:uid="{00000000-0005-0000-0000-00002C5E0000}"/>
    <cellStyle name="Sub totals 2 2 2 45 4" xfId="27420" xr:uid="{00000000-0005-0000-0000-00002D5E0000}"/>
    <cellStyle name="Sub totals 2 2 2 46" xfId="27421" xr:uid="{00000000-0005-0000-0000-00002E5E0000}"/>
    <cellStyle name="Sub totals 2 2 2 46 2" xfId="27422" xr:uid="{00000000-0005-0000-0000-00002F5E0000}"/>
    <cellStyle name="Sub totals 2 2 2 46 3" xfId="27423" xr:uid="{00000000-0005-0000-0000-0000305E0000}"/>
    <cellStyle name="Sub totals 2 2 2 46 4" xfId="27424" xr:uid="{00000000-0005-0000-0000-0000315E0000}"/>
    <cellStyle name="Sub totals 2 2 2 47" xfId="27425" xr:uid="{00000000-0005-0000-0000-0000325E0000}"/>
    <cellStyle name="Sub totals 2 2 2 48" xfId="27426" xr:uid="{00000000-0005-0000-0000-0000335E0000}"/>
    <cellStyle name="Sub totals 2 2 2 5" xfId="3567" xr:uid="{00000000-0005-0000-0000-0000345E0000}"/>
    <cellStyle name="Sub totals 2 2 2 5 2" xfId="27427" xr:uid="{00000000-0005-0000-0000-0000355E0000}"/>
    <cellStyle name="Sub totals 2 2 2 5 2 2" xfId="27428" xr:uid="{00000000-0005-0000-0000-0000365E0000}"/>
    <cellStyle name="Sub totals 2 2 2 5 2 3" xfId="27429" xr:uid="{00000000-0005-0000-0000-0000375E0000}"/>
    <cellStyle name="Sub totals 2 2 2 5 2 4" xfId="27430" xr:uid="{00000000-0005-0000-0000-0000385E0000}"/>
    <cellStyle name="Sub totals 2 2 2 5 3" xfId="27431" xr:uid="{00000000-0005-0000-0000-0000395E0000}"/>
    <cellStyle name="Sub totals 2 2 2 5 4" xfId="27432" xr:uid="{00000000-0005-0000-0000-00003A5E0000}"/>
    <cellStyle name="Sub totals 2 2 2 6" xfId="3568" xr:uid="{00000000-0005-0000-0000-00003B5E0000}"/>
    <cellStyle name="Sub totals 2 2 2 6 2" xfId="27433" xr:uid="{00000000-0005-0000-0000-00003C5E0000}"/>
    <cellStyle name="Sub totals 2 2 2 6 2 2" xfId="27434" xr:uid="{00000000-0005-0000-0000-00003D5E0000}"/>
    <cellStyle name="Sub totals 2 2 2 6 2 3" xfId="27435" xr:uid="{00000000-0005-0000-0000-00003E5E0000}"/>
    <cellStyle name="Sub totals 2 2 2 6 2 4" xfId="27436" xr:uid="{00000000-0005-0000-0000-00003F5E0000}"/>
    <cellStyle name="Sub totals 2 2 2 6 3" xfId="27437" xr:uid="{00000000-0005-0000-0000-0000405E0000}"/>
    <cellStyle name="Sub totals 2 2 2 6 4" xfId="27438" xr:uid="{00000000-0005-0000-0000-0000415E0000}"/>
    <cellStyle name="Sub totals 2 2 2 7" xfId="3569" xr:uid="{00000000-0005-0000-0000-0000425E0000}"/>
    <cellStyle name="Sub totals 2 2 2 7 2" xfId="27439" xr:uid="{00000000-0005-0000-0000-0000435E0000}"/>
    <cellStyle name="Sub totals 2 2 2 7 2 2" xfId="27440" xr:uid="{00000000-0005-0000-0000-0000445E0000}"/>
    <cellStyle name="Sub totals 2 2 2 7 2 3" xfId="27441" xr:uid="{00000000-0005-0000-0000-0000455E0000}"/>
    <cellStyle name="Sub totals 2 2 2 7 2 4" xfId="27442" xr:uid="{00000000-0005-0000-0000-0000465E0000}"/>
    <cellStyle name="Sub totals 2 2 2 7 3" xfId="27443" xr:uid="{00000000-0005-0000-0000-0000475E0000}"/>
    <cellStyle name="Sub totals 2 2 2 7 4" xfId="27444" xr:uid="{00000000-0005-0000-0000-0000485E0000}"/>
    <cellStyle name="Sub totals 2 2 2 8" xfId="3570" xr:uid="{00000000-0005-0000-0000-0000495E0000}"/>
    <cellStyle name="Sub totals 2 2 2 8 2" xfId="27445" xr:uid="{00000000-0005-0000-0000-00004A5E0000}"/>
    <cellStyle name="Sub totals 2 2 2 8 2 2" xfId="27446" xr:uid="{00000000-0005-0000-0000-00004B5E0000}"/>
    <cellStyle name="Sub totals 2 2 2 8 2 3" xfId="27447" xr:uid="{00000000-0005-0000-0000-00004C5E0000}"/>
    <cellStyle name="Sub totals 2 2 2 8 2 4" xfId="27448" xr:uid="{00000000-0005-0000-0000-00004D5E0000}"/>
    <cellStyle name="Sub totals 2 2 2 8 3" xfId="27449" xr:uid="{00000000-0005-0000-0000-00004E5E0000}"/>
    <cellStyle name="Sub totals 2 2 2 8 4" xfId="27450" xr:uid="{00000000-0005-0000-0000-00004F5E0000}"/>
    <cellStyle name="Sub totals 2 2 2 9" xfId="3571" xr:uid="{00000000-0005-0000-0000-0000505E0000}"/>
    <cellStyle name="Sub totals 2 2 2 9 2" xfId="27451" xr:uid="{00000000-0005-0000-0000-0000515E0000}"/>
    <cellStyle name="Sub totals 2 2 2 9 2 2" xfId="27452" xr:uid="{00000000-0005-0000-0000-0000525E0000}"/>
    <cellStyle name="Sub totals 2 2 2 9 2 3" xfId="27453" xr:uid="{00000000-0005-0000-0000-0000535E0000}"/>
    <cellStyle name="Sub totals 2 2 2 9 2 4" xfId="27454" xr:uid="{00000000-0005-0000-0000-0000545E0000}"/>
    <cellStyle name="Sub totals 2 2 2 9 3" xfId="27455" xr:uid="{00000000-0005-0000-0000-0000555E0000}"/>
    <cellStyle name="Sub totals 2 2 2 9 4" xfId="27456" xr:uid="{00000000-0005-0000-0000-0000565E0000}"/>
    <cellStyle name="Sub totals 2 2 20" xfId="3572" xr:uid="{00000000-0005-0000-0000-0000575E0000}"/>
    <cellStyle name="Sub totals 2 2 20 2" xfId="27457" xr:uid="{00000000-0005-0000-0000-0000585E0000}"/>
    <cellStyle name="Sub totals 2 2 20 2 2" xfId="27458" xr:uid="{00000000-0005-0000-0000-0000595E0000}"/>
    <cellStyle name="Sub totals 2 2 20 2 3" xfId="27459" xr:uid="{00000000-0005-0000-0000-00005A5E0000}"/>
    <cellStyle name="Sub totals 2 2 20 2 4" xfId="27460" xr:uid="{00000000-0005-0000-0000-00005B5E0000}"/>
    <cellStyle name="Sub totals 2 2 20 3" xfId="27461" xr:uid="{00000000-0005-0000-0000-00005C5E0000}"/>
    <cellStyle name="Sub totals 2 2 20 4" xfId="27462" xr:uid="{00000000-0005-0000-0000-00005D5E0000}"/>
    <cellStyle name="Sub totals 2 2 21" xfId="3573" xr:uid="{00000000-0005-0000-0000-00005E5E0000}"/>
    <cellStyle name="Sub totals 2 2 21 2" xfId="27463" xr:uid="{00000000-0005-0000-0000-00005F5E0000}"/>
    <cellStyle name="Sub totals 2 2 21 2 2" xfId="27464" xr:uid="{00000000-0005-0000-0000-0000605E0000}"/>
    <cellStyle name="Sub totals 2 2 21 2 3" xfId="27465" xr:uid="{00000000-0005-0000-0000-0000615E0000}"/>
    <cellStyle name="Sub totals 2 2 21 2 4" xfId="27466" xr:uid="{00000000-0005-0000-0000-0000625E0000}"/>
    <cellStyle name="Sub totals 2 2 21 3" xfId="27467" xr:uid="{00000000-0005-0000-0000-0000635E0000}"/>
    <cellStyle name="Sub totals 2 2 21 4" xfId="27468" xr:uid="{00000000-0005-0000-0000-0000645E0000}"/>
    <cellStyle name="Sub totals 2 2 22" xfId="3574" xr:uid="{00000000-0005-0000-0000-0000655E0000}"/>
    <cellStyle name="Sub totals 2 2 22 2" xfId="27469" xr:uid="{00000000-0005-0000-0000-0000665E0000}"/>
    <cellStyle name="Sub totals 2 2 22 2 2" xfId="27470" xr:uid="{00000000-0005-0000-0000-0000675E0000}"/>
    <cellStyle name="Sub totals 2 2 22 2 3" xfId="27471" xr:uid="{00000000-0005-0000-0000-0000685E0000}"/>
    <cellStyle name="Sub totals 2 2 22 2 4" xfId="27472" xr:uid="{00000000-0005-0000-0000-0000695E0000}"/>
    <cellStyle name="Sub totals 2 2 22 3" xfId="27473" xr:uid="{00000000-0005-0000-0000-00006A5E0000}"/>
    <cellStyle name="Sub totals 2 2 22 4" xfId="27474" xr:uid="{00000000-0005-0000-0000-00006B5E0000}"/>
    <cellStyle name="Sub totals 2 2 23" xfId="3575" xr:uid="{00000000-0005-0000-0000-00006C5E0000}"/>
    <cellStyle name="Sub totals 2 2 23 2" xfId="27475" xr:uid="{00000000-0005-0000-0000-00006D5E0000}"/>
    <cellStyle name="Sub totals 2 2 23 2 2" xfId="27476" xr:uid="{00000000-0005-0000-0000-00006E5E0000}"/>
    <cellStyle name="Sub totals 2 2 23 2 3" xfId="27477" xr:uid="{00000000-0005-0000-0000-00006F5E0000}"/>
    <cellStyle name="Sub totals 2 2 23 2 4" xfId="27478" xr:uid="{00000000-0005-0000-0000-0000705E0000}"/>
    <cellStyle name="Sub totals 2 2 23 3" xfId="27479" xr:uid="{00000000-0005-0000-0000-0000715E0000}"/>
    <cellStyle name="Sub totals 2 2 23 4" xfId="27480" xr:uid="{00000000-0005-0000-0000-0000725E0000}"/>
    <cellStyle name="Sub totals 2 2 24" xfId="3576" xr:uid="{00000000-0005-0000-0000-0000735E0000}"/>
    <cellStyle name="Sub totals 2 2 24 2" xfId="27481" xr:uid="{00000000-0005-0000-0000-0000745E0000}"/>
    <cellStyle name="Sub totals 2 2 24 2 2" xfId="27482" xr:uid="{00000000-0005-0000-0000-0000755E0000}"/>
    <cellStyle name="Sub totals 2 2 24 2 3" xfId="27483" xr:uid="{00000000-0005-0000-0000-0000765E0000}"/>
    <cellStyle name="Sub totals 2 2 24 2 4" xfId="27484" xr:uid="{00000000-0005-0000-0000-0000775E0000}"/>
    <cellStyle name="Sub totals 2 2 24 3" xfId="27485" xr:uid="{00000000-0005-0000-0000-0000785E0000}"/>
    <cellStyle name="Sub totals 2 2 24 4" xfId="27486" xr:uid="{00000000-0005-0000-0000-0000795E0000}"/>
    <cellStyle name="Sub totals 2 2 25" xfId="3577" xr:uid="{00000000-0005-0000-0000-00007A5E0000}"/>
    <cellStyle name="Sub totals 2 2 25 2" xfId="27487" xr:uid="{00000000-0005-0000-0000-00007B5E0000}"/>
    <cellStyle name="Sub totals 2 2 25 2 2" xfId="27488" xr:uid="{00000000-0005-0000-0000-00007C5E0000}"/>
    <cellStyle name="Sub totals 2 2 25 2 3" xfId="27489" xr:uid="{00000000-0005-0000-0000-00007D5E0000}"/>
    <cellStyle name="Sub totals 2 2 25 2 4" xfId="27490" xr:uid="{00000000-0005-0000-0000-00007E5E0000}"/>
    <cellStyle name="Sub totals 2 2 25 3" xfId="27491" xr:uid="{00000000-0005-0000-0000-00007F5E0000}"/>
    <cellStyle name="Sub totals 2 2 25 4" xfId="27492" xr:uid="{00000000-0005-0000-0000-0000805E0000}"/>
    <cellStyle name="Sub totals 2 2 26" xfId="3578" xr:uid="{00000000-0005-0000-0000-0000815E0000}"/>
    <cellStyle name="Sub totals 2 2 26 2" xfId="27493" xr:uid="{00000000-0005-0000-0000-0000825E0000}"/>
    <cellStyle name="Sub totals 2 2 26 2 2" xfId="27494" xr:uid="{00000000-0005-0000-0000-0000835E0000}"/>
    <cellStyle name="Sub totals 2 2 26 2 3" xfId="27495" xr:uid="{00000000-0005-0000-0000-0000845E0000}"/>
    <cellStyle name="Sub totals 2 2 26 2 4" xfId="27496" xr:uid="{00000000-0005-0000-0000-0000855E0000}"/>
    <cellStyle name="Sub totals 2 2 26 3" xfId="27497" xr:uid="{00000000-0005-0000-0000-0000865E0000}"/>
    <cellStyle name="Sub totals 2 2 26 4" xfId="27498" xr:uid="{00000000-0005-0000-0000-0000875E0000}"/>
    <cellStyle name="Sub totals 2 2 27" xfId="3579" xr:uid="{00000000-0005-0000-0000-0000885E0000}"/>
    <cellStyle name="Sub totals 2 2 27 2" xfId="27499" xr:uid="{00000000-0005-0000-0000-0000895E0000}"/>
    <cellStyle name="Sub totals 2 2 27 2 2" xfId="27500" xr:uid="{00000000-0005-0000-0000-00008A5E0000}"/>
    <cellStyle name="Sub totals 2 2 27 2 3" xfId="27501" xr:uid="{00000000-0005-0000-0000-00008B5E0000}"/>
    <cellStyle name="Sub totals 2 2 27 2 4" xfId="27502" xr:uid="{00000000-0005-0000-0000-00008C5E0000}"/>
    <cellStyle name="Sub totals 2 2 27 3" xfId="27503" xr:uid="{00000000-0005-0000-0000-00008D5E0000}"/>
    <cellStyle name="Sub totals 2 2 27 4" xfId="27504" xr:uid="{00000000-0005-0000-0000-00008E5E0000}"/>
    <cellStyle name="Sub totals 2 2 28" xfId="3580" xr:uid="{00000000-0005-0000-0000-00008F5E0000}"/>
    <cellStyle name="Sub totals 2 2 28 2" xfId="27505" xr:uid="{00000000-0005-0000-0000-0000905E0000}"/>
    <cellStyle name="Sub totals 2 2 28 2 2" xfId="27506" xr:uid="{00000000-0005-0000-0000-0000915E0000}"/>
    <cellStyle name="Sub totals 2 2 28 2 3" xfId="27507" xr:uid="{00000000-0005-0000-0000-0000925E0000}"/>
    <cellStyle name="Sub totals 2 2 28 2 4" xfId="27508" xr:uid="{00000000-0005-0000-0000-0000935E0000}"/>
    <cellStyle name="Sub totals 2 2 28 3" xfId="27509" xr:uid="{00000000-0005-0000-0000-0000945E0000}"/>
    <cellStyle name="Sub totals 2 2 28 4" xfId="27510" xr:uid="{00000000-0005-0000-0000-0000955E0000}"/>
    <cellStyle name="Sub totals 2 2 29" xfId="3581" xr:uid="{00000000-0005-0000-0000-0000965E0000}"/>
    <cellStyle name="Sub totals 2 2 29 2" xfId="27511" xr:uid="{00000000-0005-0000-0000-0000975E0000}"/>
    <cellStyle name="Sub totals 2 2 29 2 2" xfId="27512" xr:uid="{00000000-0005-0000-0000-0000985E0000}"/>
    <cellStyle name="Sub totals 2 2 29 2 3" xfId="27513" xr:uid="{00000000-0005-0000-0000-0000995E0000}"/>
    <cellStyle name="Sub totals 2 2 29 2 4" xfId="27514" xr:uid="{00000000-0005-0000-0000-00009A5E0000}"/>
    <cellStyle name="Sub totals 2 2 29 3" xfId="27515" xr:uid="{00000000-0005-0000-0000-00009B5E0000}"/>
    <cellStyle name="Sub totals 2 2 29 4" xfId="27516" xr:uid="{00000000-0005-0000-0000-00009C5E0000}"/>
    <cellStyle name="Sub totals 2 2 3" xfId="3582" xr:uid="{00000000-0005-0000-0000-00009D5E0000}"/>
    <cellStyle name="Sub totals 2 2 3 2" xfId="27517" xr:uid="{00000000-0005-0000-0000-00009E5E0000}"/>
    <cellStyle name="Sub totals 2 2 3 2 2" xfId="27518" xr:uid="{00000000-0005-0000-0000-00009F5E0000}"/>
    <cellStyle name="Sub totals 2 2 3 2 3" xfId="27519" xr:uid="{00000000-0005-0000-0000-0000A05E0000}"/>
    <cellStyle name="Sub totals 2 2 3 2 4" xfId="27520" xr:uid="{00000000-0005-0000-0000-0000A15E0000}"/>
    <cellStyle name="Sub totals 2 2 3 3" xfId="27521" xr:uid="{00000000-0005-0000-0000-0000A25E0000}"/>
    <cellStyle name="Sub totals 2 2 3 4" xfId="27522" xr:uid="{00000000-0005-0000-0000-0000A35E0000}"/>
    <cellStyle name="Sub totals 2 2 30" xfId="3583" xr:uid="{00000000-0005-0000-0000-0000A45E0000}"/>
    <cellStyle name="Sub totals 2 2 30 2" xfId="27523" xr:uid="{00000000-0005-0000-0000-0000A55E0000}"/>
    <cellStyle name="Sub totals 2 2 30 2 2" xfId="27524" xr:uid="{00000000-0005-0000-0000-0000A65E0000}"/>
    <cellStyle name="Sub totals 2 2 30 2 3" xfId="27525" xr:uid="{00000000-0005-0000-0000-0000A75E0000}"/>
    <cellStyle name="Sub totals 2 2 30 2 4" xfId="27526" xr:uid="{00000000-0005-0000-0000-0000A85E0000}"/>
    <cellStyle name="Sub totals 2 2 30 3" xfId="27527" xr:uid="{00000000-0005-0000-0000-0000A95E0000}"/>
    <cellStyle name="Sub totals 2 2 30 4" xfId="27528" xr:uid="{00000000-0005-0000-0000-0000AA5E0000}"/>
    <cellStyle name="Sub totals 2 2 31" xfId="3584" xr:uid="{00000000-0005-0000-0000-0000AB5E0000}"/>
    <cellStyle name="Sub totals 2 2 31 2" xfId="27529" xr:uid="{00000000-0005-0000-0000-0000AC5E0000}"/>
    <cellStyle name="Sub totals 2 2 31 2 2" xfId="27530" xr:uid="{00000000-0005-0000-0000-0000AD5E0000}"/>
    <cellStyle name="Sub totals 2 2 31 2 3" xfId="27531" xr:uid="{00000000-0005-0000-0000-0000AE5E0000}"/>
    <cellStyle name="Sub totals 2 2 31 2 4" xfId="27532" xr:uid="{00000000-0005-0000-0000-0000AF5E0000}"/>
    <cellStyle name="Sub totals 2 2 31 3" xfId="27533" xr:uid="{00000000-0005-0000-0000-0000B05E0000}"/>
    <cellStyle name="Sub totals 2 2 31 4" xfId="27534" xr:uid="{00000000-0005-0000-0000-0000B15E0000}"/>
    <cellStyle name="Sub totals 2 2 32" xfId="3585" xr:uid="{00000000-0005-0000-0000-0000B25E0000}"/>
    <cellStyle name="Sub totals 2 2 32 2" xfId="27535" xr:uid="{00000000-0005-0000-0000-0000B35E0000}"/>
    <cellStyle name="Sub totals 2 2 32 2 2" xfId="27536" xr:uid="{00000000-0005-0000-0000-0000B45E0000}"/>
    <cellStyle name="Sub totals 2 2 32 2 3" xfId="27537" xr:uid="{00000000-0005-0000-0000-0000B55E0000}"/>
    <cellStyle name="Sub totals 2 2 32 2 4" xfId="27538" xr:uid="{00000000-0005-0000-0000-0000B65E0000}"/>
    <cellStyle name="Sub totals 2 2 32 3" xfId="27539" xr:uid="{00000000-0005-0000-0000-0000B75E0000}"/>
    <cellStyle name="Sub totals 2 2 32 4" xfId="27540" xr:uid="{00000000-0005-0000-0000-0000B85E0000}"/>
    <cellStyle name="Sub totals 2 2 33" xfId="3586" xr:uid="{00000000-0005-0000-0000-0000B95E0000}"/>
    <cellStyle name="Sub totals 2 2 33 2" xfId="27541" xr:uid="{00000000-0005-0000-0000-0000BA5E0000}"/>
    <cellStyle name="Sub totals 2 2 33 2 2" xfId="27542" xr:uid="{00000000-0005-0000-0000-0000BB5E0000}"/>
    <cellStyle name="Sub totals 2 2 33 2 3" xfId="27543" xr:uid="{00000000-0005-0000-0000-0000BC5E0000}"/>
    <cellStyle name="Sub totals 2 2 33 2 4" xfId="27544" xr:uid="{00000000-0005-0000-0000-0000BD5E0000}"/>
    <cellStyle name="Sub totals 2 2 33 3" xfId="27545" xr:uid="{00000000-0005-0000-0000-0000BE5E0000}"/>
    <cellStyle name="Sub totals 2 2 33 4" xfId="27546" xr:uid="{00000000-0005-0000-0000-0000BF5E0000}"/>
    <cellStyle name="Sub totals 2 2 34" xfId="3587" xr:uid="{00000000-0005-0000-0000-0000C05E0000}"/>
    <cellStyle name="Sub totals 2 2 34 2" xfId="27547" xr:uid="{00000000-0005-0000-0000-0000C15E0000}"/>
    <cellStyle name="Sub totals 2 2 34 2 2" xfId="27548" xr:uid="{00000000-0005-0000-0000-0000C25E0000}"/>
    <cellStyle name="Sub totals 2 2 34 2 3" xfId="27549" xr:uid="{00000000-0005-0000-0000-0000C35E0000}"/>
    <cellStyle name="Sub totals 2 2 34 2 4" xfId="27550" xr:uid="{00000000-0005-0000-0000-0000C45E0000}"/>
    <cellStyle name="Sub totals 2 2 34 3" xfId="27551" xr:uid="{00000000-0005-0000-0000-0000C55E0000}"/>
    <cellStyle name="Sub totals 2 2 34 4" xfId="27552" xr:uid="{00000000-0005-0000-0000-0000C65E0000}"/>
    <cellStyle name="Sub totals 2 2 35" xfId="3588" xr:uid="{00000000-0005-0000-0000-0000C75E0000}"/>
    <cellStyle name="Sub totals 2 2 35 2" xfId="27553" xr:uid="{00000000-0005-0000-0000-0000C85E0000}"/>
    <cellStyle name="Sub totals 2 2 35 2 2" xfId="27554" xr:uid="{00000000-0005-0000-0000-0000C95E0000}"/>
    <cellStyle name="Sub totals 2 2 35 2 3" xfId="27555" xr:uid="{00000000-0005-0000-0000-0000CA5E0000}"/>
    <cellStyle name="Sub totals 2 2 35 2 4" xfId="27556" xr:uid="{00000000-0005-0000-0000-0000CB5E0000}"/>
    <cellStyle name="Sub totals 2 2 35 3" xfId="27557" xr:uid="{00000000-0005-0000-0000-0000CC5E0000}"/>
    <cellStyle name="Sub totals 2 2 35 4" xfId="27558" xr:uid="{00000000-0005-0000-0000-0000CD5E0000}"/>
    <cellStyle name="Sub totals 2 2 36" xfId="3589" xr:uid="{00000000-0005-0000-0000-0000CE5E0000}"/>
    <cellStyle name="Sub totals 2 2 36 2" xfId="27559" xr:uid="{00000000-0005-0000-0000-0000CF5E0000}"/>
    <cellStyle name="Sub totals 2 2 36 2 2" xfId="27560" xr:uid="{00000000-0005-0000-0000-0000D05E0000}"/>
    <cellStyle name="Sub totals 2 2 36 2 3" xfId="27561" xr:uid="{00000000-0005-0000-0000-0000D15E0000}"/>
    <cellStyle name="Sub totals 2 2 36 2 4" xfId="27562" xr:uid="{00000000-0005-0000-0000-0000D25E0000}"/>
    <cellStyle name="Sub totals 2 2 36 3" xfId="27563" xr:uid="{00000000-0005-0000-0000-0000D35E0000}"/>
    <cellStyle name="Sub totals 2 2 36 4" xfId="27564" xr:uid="{00000000-0005-0000-0000-0000D45E0000}"/>
    <cellStyle name="Sub totals 2 2 37" xfId="3590" xr:uid="{00000000-0005-0000-0000-0000D55E0000}"/>
    <cellStyle name="Sub totals 2 2 37 2" xfId="27565" xr:uid="{00000000-0005-0000-0000-0000D65E0000}"/>
    <cellStyle name="Sub totals 2 2 37 2 2" xfId="27566" xr:uid="{00000000-0005-0000-0000-0000D75E0000}"/>
    <cellStyle name="Sub totals 2 2 37 2 3" xfId="27567" xr:uid="{00000000-0005-0000-0000-0000D85E0000}"/>
    <cellStyle name="Sub totals 2 2 37 2 4" xfId="27568" xr:uid="{00000000-0005-0000-0000-0000D95E0000}"/>
    <cellStyle name="Sub totals 2 2 37 3" xfId="27569" xr:uid="{00000000-0005-0000-0000-0000DA5E0000}"/>
    <cellStyle name="Sub totals 2 2 37 4" xfId="27570" xr:uid="{00000000-0005-0000-0000-0000DB5E0000}"/>
    <cellStyle name="Sub totals 2 2 38" xfId="3591" xr:uid="{00000000-0005-0000-0000-0000DC5E0000}"/>
    <cellStyle name="Sub totals 2 2 38 2" xfId="27571" xr:uid="{00000000-0005-0000-0000-0000DD5E0000}"/>
    <cellStyle name="Sub totals 2 2 38 2 2" xfId="27572" xr:uid="{00000000-0005-0000-0000-0000DE5E0000}"/>
    <cellStyle name="Sub totals 2 2 38 2 3" xfId="27573" xr:uid="{00000000-0005-0000-0000-0000DF5E0000}"/>
    <cellStyle name="Sub totals 2 2 38 2 4" xfId="27574" xr:uid="{00000000-0005-0000-0000-0000E05E0000}"/>
    <cellStyle name="Sub totals 2 2 38 3" xfId="27575" xr:uid="{00000000-0005-0000-0000-0000E15E0000}"/>
    <cellStyle name="Sub totals 2 2 38 4" xfId="27576" xr:uid="{00000000-0005-0000-0000-0000E25E0000}"/>
    <cellStyle name="Sub totals 2 2 39" xfId="3592" xr:uid="{00000000-0005-0000-0000-0000E35E0000}"/>
    <cellStyle name="Sub totals 2 2 39 2" xfId="27577" xr:uid="{00000000-0005-0000-0000-0000E45E0000}"/>
    <cellStyle name="Sub totals 2 2 39 2 2" xfId="27578" xr:uid="{00000000-0005-0000-0000-0000E55E0000}"/>
    <cellStyle name="Sub totals 2 2 39 2 3" xfId="27579" xr:uid="{00000000-0005-0000-0000-0000E65E0000}"/>
    <cellStyle name="Sub totals 2 2 39 2 4" xfId="27580" xr:uid="{00000000-0005-0000-0000-0000E75E0000}"/>
    <cellStyle name="Sub totals 2 2 39 3" xfId="27581" xr:uid="{00000000-0005-0000-0000-0000E85E0000}"/>
    <cellStyle name="Sub totals 2 2 39 4" xfId="27582" xr:uid="{00000000-0005-0000-0000-0000E95E0000}"/>
    <cellStyle name="Sub totals 2 2 4" xfId="3593" xr:uid="{00000000-0005-0000-0000-0000EA5E0000}"/>
    <cellStyle name="Sub totals 2 2 4 2" xfId="27583" xr:uid="{00000000-0005-0000-0000-0000EB5E0000}"/>
    <cellStyle name="Sub totals 2 2 4 2 2" xfId="27584" xr:uid="{00000000-0005-0000-0000-0000EC5E0000}"/>
    <cellStyle name="Sub totals 2 2 4 2 3" xfId="27585" xr:uid="{00000000-0005-0000-0000-0000ED5E0000}"/>
    <cellStyle name="Sub totals 2 2 4 2 4" xfId="27586" xr:uid="{00000000-0005-0000-0000-0000EE5E0000}"/>
    <cellStyle name="Sub totals 2 2 4 3" xfId="27587" xr:uid="{00000000-0005-0000-0000-0000EF5E0000}"/>
    <cellStyle name="Sub totals 2 2 4 4" xfId="27588" xr:uid="{00000000-0005-0000-0000-0000F05E0000}"/>
    <cellStyle name="Sub totals 2 2 40" xfId="3594" xr:uid="{00000000-0005-0000-0000-0000F15E0000}"/>
    <cellStyle name="Sub totals 2 2 40 2" xfId="27589" xr:uid="{00000000-0005-0000-0000-0000F25E0000}"/>
    <cellStyle name="Sub totals 2 2 40 2 2" xfId="27590" xr:uid="{00000000-0005-0000-0000-0000F35E0000}"/>
    <cellStyle name="Sub totals 2 2 40 2 3" xfId="27591" xr:uid="{00000000-0005-0000-0000-0000F45E0000}"/>
    <cellStyle name="Sub totals 2 2 40 2 4" xfId="27592" xr:uid="{00000000-0005-0000-0000-0000F55E0000}"/>
    <cellStyle name="Sub totals 2 2 40 3" xfId="27593" xr:uid="{00000000-0005-0000-0000-0000F65E0000}"/>
    <cellStyle name="Sub totals 2 2 40 4" xfId="27594" xr:uid="{00000000-0005-0000-0000-0000F75E0000}"/>
    <cellStyle name="Sub totals 2 2 41" xfId="3595" xr:uid="{00000000-0005-0000-0000-0000F85E0000}"/>
    <cellStyle name="Sub totals 2 2 41 2" xfId="27595" xr:uid="{00000000-0005-0000-0000-0000F95E0000}"/>
    <cellStyle name="Sub totals 2 2 41 2 2" xfId="27596" xr:uid="{00000000-0005-0000-0000-0000FA5E0000}"/>
    <cellStyle name="Sub totals 2 2 41 2 3" xfId="27597" xr:uid="{00000000-0005-0000-0000-0000FB5E0000}"/>
    <cellStyle name="Sub totals 2 2 41 2 4" xfId="27598" xr:uid="{00000000-0005-0000-0000-0000FC5E0000}"/>
    <cellStyle name="Sub totals 2 2 41 3" xfId="27599" xr:uid="{00000000-0005-0000-0000-0000FD5E0000}"/>
    <cellStyle name="Sub totals 2 2 41 4" xfId="27600" xr:uid="{00000000-0005-0000-0000-0000FE5E0000}"/>
    <cellStyle name="Sub totals 2 2 42" xfId="3596" xr:uid="{00000000-0005-0000-0000-0000FF5E0000}"/>
    <cellStyle name="Sub totals 2 2 42 2" xfId="27601" xr:uid="{00000000-0005-0000-0000-0000005F0000}"/>
    <cellStyle name="Sub totals 2 2 42 2 2" xfId="27602" xr:uid="{00000000-0005-0000-0000-0000015F0000}"/>
    <cellStyle name="Sub totals 2 2 42 2 3" xfId="27603" xr:uid="{00000000-0005-0000-0000-0000025F0000}"/>
    <cellStyle name="Sub totals 2 2 42 2 4" xfId="27604" xr:uid="{00000000-0005-0000-0000-0000035F0000}"/>
    <cellStyle name="Sub totals 2 2 42 3" xfId="27605" xr:uid="{00000000-0005-0000-0000-0000045F0000}"/>
    <cellStyle name="Sub totals 2 2 42 4" xfId="27606" xr:uid="{00000000-0005-0000-0000-0000055F0000}"/>
    <cellStyle name="Sub totals 2 2 43" xfId="3597" xr:uid="{00000000-0005-0000-0000-0000065F0000}"/>
    <cellStyle name="Sub totals 2 2 43 2" xfId="27607" xr:uid="{00000000-0005-0000-0000-0000075F0000}"/>
    <cellStyle name="Sub totals 2 2 43 2 2" xfId="27608" xr:uid="{00000000-0005-0000-0000-0000085F0000}"/>
    <cellStyle name="Sub totals 2 2 43 2 3" xfId="27609" xr:uid="{00000000-0005-0000-0000-0000095F0000}"/>
    <cellStyle name="Sub totals 2 2 43 2 4" xfId="27610" xr:uid="{00000000-0005-0000-0000-00000A5F0000}"/>
    <cellStyle name="Sub totals 2 2 43 3" xfId="27611" xr:uid="{00000000-0005-0000-0000-00000B5F0000}"/>
    <cellStyle name="Sub totals 2 2 43 4" xfId="27612" xr:uid="{00000000-0005-0000-0000-00000C5F0000}"/>
    <cellStyle name="Sub totals 2 2 44" xfId="3598" xr:uid="{00000000-0005-0000-0000-00000D5F0000}"/>
    <cellStyle name="Sub totals 2 2 44 2" xfId="27613" xr:uid="{00000000-0005-0000-0000-00000E5F0000}"/>
    <cellStyle name="Sub totals 2 2 44 2 2" xfId="27614" xr:uid="{00000000-0005-0000-0000-00000F5F0000}"/>
    <cellStyle name="Sub totals 2 2 44 2 3" xfId="27615" xr:uid="{00000000-0005-0000-0000-0000105F0000}"/>
    <cellStyle name="Sub totals 2 2 44 2 4" xfId="27616" xr:uid="{00000000-0005-0000-0000-0000115F0000}"/>
    <cellStyle name="Sub totals 2 2 44 3" xfId="27617" xr:uid="{00000000-0005-0000-0000-0000125F0000}"/>
    <cellStyle name="Sub totals 2 2 44 4" xfId="27618" xr:uid="{00000000-0005-0000-0000-0000135F0000}"/>
    <cellStyle name="Sub totals 2 2 45" xfId="27619" xr:uid="{00000000-0005-0000-0000-0000145F0000}"/>
    <cellStyle name="Sub totals 2 2 45 2" xfId="27620" xr:uid="{00000000-0005-0000-0000-0000155F0000}"/>
    <cellStyle name="Sub totals 2 2 45 3" xfId="27621" xr:uid="{00000000-0005-0000-0000-0000165F0000}"/>
    <cellStyle name="Sub totals 2 2 45 4" xfId="27622" xr:uid="{00000000-0005-0000-0000-0000175F0000}"/>
    <cellStyle name="Sub totals 2 2 46" xfId="27623" xr:uid="{00000000-0005-0000-0000-0000185F0000}"/>
    <cellStyle name="Sub totals 2 2 47" xfId="27624" xr:uid="{00000000-0005-0000-0000-0000195F0000}"/>
    <cellStyle name="Sub totals 2 2 5" xfId="3599" xr:uid="{00000000-0005-0000-0000-00001A5F0000}"/>
    <cellStyle name="Sub totals 2 2 5 2" xfId="27625" xr:uid="{00000000-0005-0000-0000-00001B5F0000}"/>
    <cellStyle name="Sub totals 2 2 5 2 2" xfId="27626" xr:uid="{00000000-0005-0000-0000-00001C5F0000}"/>
    <cellStyle name="Sub totals 2 2 5 2 3" xfId="27627" xr:uid="{00000000-0005-0000-0000-00001D5F0000}"/>
    <cellStyle name="Sub totals 2 2 5 2 4" xfId="27628" xr:uid="{00000000-0005-0000-0000-00001E5F0000}"/>
    <cellStyle name="Sub totals 2 2 5 3" xfId="27629" xr:uid="{00000000-0005-0000-0000-00001F5F0000}"/>
    <cellStyle name="Sub totals 2 2 5 4" xfId="27630" xr:uid="{00000000-0005-0000-0000-0000205F0000}"/>
    <cellStyle name="Sub totals 2 2 6" xfId="3600" xr:uid="{00000000-0005-0000-0000-0000215F0000}"/>
    <cellStyle name="Sub totals 2 2 6 2" xfId="27631" xr:uid="{00000000-0005-0000-0000-0000225F0000}"/>
    <cellStyle name="Sub totals 2 2 6 2 2" xfId="27632" xr:uid="{00000000-0005-0000-0000-0000235F0000}"/>
    <cellStyle name="Sub totals 2 2 6 2 3" xfId="27633" xr:uid="{00000000-0005-0000-0000-0000245F0000}"/>
    <cellStyle name="Sub totals 2 2 6 2 4" xfId="27634" xr:uid="{00000000-0005-0000-0000-0000255F0000}"/>
    <cellStyle name="Sub totals 2 2 6 3" xfId="27635" xr:uid="{00000000-0005-0000-0000-0000265F0000}"/>
    <cellStyle name="Sub totals 2 2 6 4" xfId="27636" xr:uid="{00000000-0005-0000-0000-0000275F0000}"/>
    <cellStyle name="Sub totals 2 2 7" xfId="3601" xr:uid="{00000000-0005-0000-0000-0000285F0000}"/>
    <cellStyle name="Sub totals 2 2 7 2" xfId="27637" xr:uid="{00000000-0005-0000-0000-0000295F0000}"/>
    <cellStyle name="Sub totals 2 2 7 2 2" xfId="27638" xr:uid="{00000000-0005-0000-0000-00002A5F0000}"/>
    <cellStyle name="Sub totals 2 2 7 2 3" xfId="27639" xr:uid="{00000000-0005-0000-0000-00002B5F0000}"/>
    <cellStyle name="Sub totals 2 2 7 2 4" xfId="27640" xr:uid="{00000000-0005-0000-0000-00002C5F0000}"/>
    <cellStyle name="Sub totals 2 2 7 3" xfId="27641" xr:uid="{00000000-0005-0000-0000-00002D5F0000}"/>
    <cellStyle name="Sub totals 2 2 7 4" xfId="27642" xr:uid="{00000000-0005-0000-0000-00002E5F0000}"/>
    <cellStyle name="Sub totals 2 2 8" xfId="3602" xr:uid="{00000000-0005-0000-0000-00002F5F0000}"/>
    <cellStyle name="Sub totals 2 2 8 2" xfId="27643" xr:uid="{00000000-0005-0000-0000-0000305F0000}"/>
    <cellStyle name="Sub totals 2 2 8 2 2" xfId="27644" xr:uid="{00000000-0005-0000-0000-0000315F0000}"/>
    <cellStyle name="Sub totals 2 2 8 2 3" xfId="27645" xr:uid="{00000000-0005-0000-0000-0000325F0000}"/>
    <cellStyle name="Sub totals 2 2 8 2 4" xfId="27646" xr:uid="{00000000-0005-0000-0000-0000335F0000}"/>
    <cellStyle name="Sub totals 2 2 8 3" xfId="27647" xr:uid="{00000000-0005-0000-0000-0000345F0000}"/>
    <cellStyle name="Sub totals 2 2 8 4" xfId="27648" xr:uid="{00000000-0005-0000-0000-0000355F0000}"/>
    <cellStyle name="Sub totals 2 2 9" xfId="3603" xr:uid="{00000000-0005-0000-0000-0000365F0000}"/>
    <cellStyle name="Sub totals 2 2 9 2" xfId="27649" xr:uid="{00000000-0005-0000-0000-0000375F0000}"/>
    <cellStyle name="Sub totals 2 2 9 2 2" xfId="27650" xr:uid="{00000000-0005-0000-0000-0000385F0000}"/>
    <cellStyle name="Sub totals 2 2 9 2 3" xfId="27651" xr:uid="{00000000-0005-0000-0000-0000395F0000}"/>
    <cellStyle name="Sub totals 2 2 9 2 4" xfId="27652" xr:uid="{00000000-0005-0000-0000-00003A5F0000}"/>
    <cellStyle name="Sub totals 2 2 9 3" xfId="27653" xr:uid="{00000000-0005-0000-0000-00003B5F0000}"/>
    <cellStyle name="Sub totals 2 2 9 4" xfId="27654" xr:uid="{00000000-0005-0000-0000-00003C5F0000}"/>
    <cellStyle name="Sub totals 2 20" xfId="3604" xr:uid="{00000000-0005-0000-0000-00003D5F0000}"/>
    <cellStyle name="Sub totals 2 20 2" xfId="27655" xr:uid="{00000000-0005-0000-0000-00003E5F0000}"/>
    <cellStyle name="Sub totals 2 20 2 2" xfId="27656" xr:uid="{00000000-0005-0000-0000-00003F5F0000}"/>
    <cellStyle name="Sub totals 2 20 2 3" xfId="27657" xr:uid="{00000000-0005-0000-0000-0000405F0000}"/>
    <cellStyle name="Sub totals 2 20 2 4" xfId="27658" xr:uid="{00000000-0005-0000-0000-0000415F0000}"/>
    <cellStyle name="Sub totals 2 20 3" xfId="27659" xr:uid="{00000000-0005-0000-0000-0000425F0000}"/>
    <cellStyle name="Sub totals 2 20 4" xfId="27660" xr:uid="{00000000-0005-0000-0000-0000435F0000}"/>
    <cellStyle name="Sub totals 2 21" xfId="3605" xr:uid="{00000000-0005-0000-0000-0000445F0000}"/>
    <cellStyle name="Sub totals 2 21 2" xfId="27661" xr:uid="{00000000-0005-0000-0000-0000455F0000}"/>
    <cellStyle name="Sub totals 2 21 2 2" xfId="27662" xr:uid="{00000000-0005-0000-0000-0000465F0000}"/>
    <cellStyle name="Sub totals 2 21 2 3" xfId="27663" xr:uid="{00000000-0005-0000-0000-0000475F0000}"/>
    <cellStyle name="Sub totals 2 21 2 4" xfId="27664" xr:uid="{00000000-0005-0000-0000-0000485F0000}"/>
    <cellStyle name="Sub totals 2 21 3" xfId="27665" xr:uid="{00000000-0005-0000-0000-0000495F0000}"/>
    <cellStyle name="Sub totals 2 21 4" xfId="27666" xr:uid="{00000000-0005-0000-0000-00004A5F0000}"/>
    <cellStyle name="Sub totals 2 22" xfId="3606" xr:uid="{00000000-0005-0000-0000-00004B5F0000}"/>
    <cellStyle name="Sub totals 2 22 2" xfId="27667" xr:uid="{00000000-0005-0000-0000-00004C5F0000}"/>
    <cellStyle name="Sub totals 2 22 2 2" xfId="27668" xr:uid="{00000000-0005-0000-0000-00004D5F0000}"/>
    <cellStyle name="Sub totals 2 22 2 3" xfId="27669" xr:uid="{00000000-0005-0000-0000-00004E5F0000}"/>
    <cellStyle name="Sub totals 2 22 2 4" xfId="27670" xr:uid="{00000000-0005-0000-0000-00004F5F0000}"/>
    <cellStyle name="Sub totals 2 22 3" xfId="27671" xr:uid="{00000000-0005-0000-0000-0000505F0000}"/>
    <cellStyle name="Sub totals 2 22 4" xfId="27672" xr:uid="{00000000-0005-0000-0000-0000515F0000}"/>
    <cellStyle name="Sub totals 2 3" xfId="3607" xr:uid="{00000000-0005-0000-0000-0000525F0000}"/>
    <cellStyle name="Sub totals 2 3 10" xfId="3608" xr:uid="{00000000-0005-0000-0000-0000535F0000}"/>
    <cellStyle name="Sub totals 2 3 10 2" xfId="27673" xr:uid="{00000000-0005-0000-0000-0000545F0000}"/>
    <cellStyle name="Sub totals 2 3 10 2 2" xfId="27674" xr:uid="{00000000-0005-0000-0000-0000555F0000}"/>
    <cellStyle name="Sub totals 2 3 10 2 3" xfId="27675" xr:uid="{00000000-0005-0000-0000-0000565F0000}"/>
    <cellStyle name="Sub totals 2 3 10 2 4" xfId="27676" xr:uid="{00000000-0005-0000-0000-0000575F0000}"/>
    <cellStyle name="Sub totals 2 3 10 3" xfId="27677" xr:uid="{00000000-0005-0000-0000-0000585F0000}"/>
    <cellStyle name="Sub totals 2 3 10 4" xfId="27678" xr:uid="{00000000-0005-0000-0000-0000595F0000}"/>
    <cellStyle name="Sub totals 2 3 11" xfId="3609" xr:uid="{00000000-0005-0000-0000-00005A5F0000}"/>
    <cellStyle name="Sub totals 2 3 11 2" xfId="27679" xr:uid="{00000000-0005-0000-0000-00005B5F0000}"/>
    <cellStyle name="Sub totals 2 3 11 2 2" xfId="27680" xr:uid="{00000000-0005-0000-0000-00005C5F0000}"/>
    <cellStyle name="Sub totals 2 3 11 2 3" xfId="27681" xr:uid="{00000000-0005-0000-0000-00005D5F0000}"/>
    <cellStyle name="Sub totals 2 3 11 2 4" xfId="27682" xr:uid="{00000000-0005-0000-0000-00005E5F0000}"/>
    <cellStyle name="Sub totals 2 3 11 3" xfId="27683" xr:uid="{00000000-0005-0000-0000-00005F5F0000}"/>
    <cellStyle name="Sub totals 2 3 11 4" xfId="27684" xr:uid="{00000000-0005-0000-0000-0000605F0000}"/>
    <cellStyle name="Sub totals 2 3 12" xfId="3610" xr:uid="{00000000-0005-0000-0000-0000615F0000}"/>
    <cellStyle name="Sub totals 2 3 12 2" xfId="27685" xr:uid="{00000000-0005-0000-0000-0000625F0000}"/>
    <cellStyle name="Sub totals 2 3 12 2 2" xfId="27686" xr:uid="{00000000-0005-0000-0000-0000635F0000}"/>
    <cellStyle name="Sub totals 2 3 12 2 3" xfId="27687" xr:uid="{00000000-0005-0000-0000-0000645F0000}"/>
    <cellStyle name="Sub totals 2 3 12 2 4" xfId="27688" xr:uid="{00000000-0005-0000-0000-0000655F0000}"/>
    <cellStyle name="Sub totals 2 3 12 3" xfId="27689" xr:uid="{00000000-0005-0000-0000-0000665F0000}"/>
    <cellStyle name="Sub totals 2 3 12 4" xfId="27690" xr:uid="{00000000-0005-0000-0000-0000675F0000}"/>
    <cellStyle name="Sub totals 2 3 13" xfId="3611" xr:uid="{00000000-0005-0000-0000-0000685F0000}"/>
    <cellStyle name="Sub totals 2 3 13 2" xfId="27691" xr:uid="{00000000-0005-0000-0000-0000695F0000}"/>
    <cellStyle name="Sub totals 2 3 13 2 2" xfId="27692" xr:uid="{00000000-0005-0000-0000-00006A5F0000}"/>
    <cellStyle name="Sub totals 2 3 13 2 3" xfId="27693" xr:uid="{00000000-0005-0000-0000-00006B5F0000}"/>
    <cellStyle name="Sub totals 2 3 13 2 4" xfId="27694" xr:uid="{00000000-0005-0000-0000-00006C5F0000}"/>
    <cellStyle name="Sub totals 2 3 13 3" xfId="27695" xr:uid="{00000000-0005-0000-0000-00006D5F0000}"/>
    <cellStyle name="Sub totals 2 3 13 4" xfId="27696" xr:uid="{00000000-0005-0000-0000-00006E5F0000}"/>
    <cellStyle name="Sub totals 2 3 14" xfId="3612" xr:uid="{00000000-0005-0000-0000-00006F5F0000}"/>
    <cellStyle name="Sub totals 2 3 14 2" xfId="27697" xr:uid="{00000000-0005-0000-0000-0000705F0000}"/>
    <cellStyle name="Sub totals 2 3 14 2 2" xfId="27698" xr:uid="{00000000-0005-0000-0000-0000715F0000}"/>
    <cellStyle name="Sub totals 2 3 14 2 3" xfId="27699" xr:uid="{00000000-0005-0000-0000-0000725F0000}"/>
    <cellStyle name="Sub totals 2 3 14 2 4" xfId="27700" xr:uid="{00000000-0005-0000-0000-0000735F0000}"/>
    <cellStyle name="Sub totals 2 3 14 3" xfId="27701" xr:uid="{00000000-0005-0000-0000-0000745F0000}"/>
    <cellStyle name="Sub totals 2 3 14 4" xfId="27702" xr:uid="{00000000-0005-0000-0000-0000755F0000}"/>
    <cellStyle name="Sub totals 2 3 15" xfId="3613" xr:uid="{00000000-0005-0000-0000-0000765F0000}"/>
    <cellStyle name="Sub totals 2 3 15 2" xfId="27703" xr:uid="{00000000-0005-0000-0000-0000775F0000}"/>
    <cellStyle name="Sub totals 2 3 15 2 2" xfId="27704" xr:uid="{00000000-0005-0000-0000-0000785F0000}"/>
    <cellStyle name="Sub totals 2 3 15 2 3" xfId="27705" xr:uid="{00000000-0005-0000-0000-0000795F0000}"/>
    <cellStyle name="Sub totals 2 3 15 2 4" xfId="27706" xr:uid="{00000000-0005-0000-0000-00007A5F0000}"/>
    <cellStyle name="Sub totals 2 3 15 3" xfId="27707" xr:uid="{00000000-0005-0000-0000-00007B5F0000}"/>
    <cellStyle name="Sub totals 2 3 15 4" xfId="27708" xr:uid="{00000000-0005-0000-0000-00007C5F0000}"/>
    <cellStyle name="Sub totals 2 3 16" xfId="3614" xr:uid="{00000000-0005-0000-0000-00007D5F0000}"/>
    <cellStyle name="Sub totals 2 3 16 2" xfId="27709" xr:uid="{00000000-0005-0000-0000-00007E5F0000}"/>
    <cellStyle name="Sub totals 2 3 16 2 2" xfId="27710" xr:uid="{00000000-0005-0000-0000-00007F5F0000}"/>
    <cellStyle name="Sub totals 2 3 16 2 3" xfId="27711" xr:uid="{00000000-0005-0000-0000-0000805F0000}"/>
    <cellStyle name="Sub totals 2 3 16 2 4" xfId="27712" xr:uid="{00000000-0005-0000-0000-0000815F0000}"/>
    <cellStyle name="Sub totals 2 3 16 3" xfId="27713" xr:uid="{00000000-0005-0000-0000-0000825F0000}"/>
    <cellStyle name="Sub totals 2 3 16 4" xfId="27714" xr:uid="{00000000-0005-0000-0000-0000835F0000}"/>
    <cellStyle name="Sub totals 2 3 17" xfId="3615" xr:uid="{00000000-0005-0000-0000-0000845F0000}"/>
    <cellStyle name="Sub totals 2 3 17 2" xfId="27715" xr:uid="{00000000-0005-0000-0000-0000855F0000}"/>
    <cellStyle name="Sub totals 2 3 17 2 2" xfId="27716" xr:uid="{00000000-0005-0000-0000-0000865F0000}"/>
    <cellStyle name="Sub totals 2 3 17 2 3" xfId="27717" xr:uid="{00000000-0005-0000-0000-0000875F0000}"/>
    <cellStyle name="Sub totals 2 3 17 2 4" xfId="27718" xr:uid="{00000000-0005-0000-0000-0000885F0000}"/>
    <cellStyle name="Sub totals 2 3 17 3" xfId="27719" xr:uid="{00000000-0005-0000-0000-0000895F0000}"/>
    <cellStyle name="Sub totals 2 3 17 4" xfId="27720" xr:uid="{00000000-0005-0000-0000-00008A5F0000}"/>
    <cellStyle name="Sub totals 2 3 18" xfId="3616" xr:uid="{00000000-0005-0000-0000-00008B5F0000}"/>
    <cellStyle name="Sub totals 2 3 18 2" xfId="27721" xr:uid="{00000000-0005-0000-0000-00008C5F0000}"/>
    <cellStyle name="Sub totals 2 3 18 2 2" xfId="27722" xr:uid="{00000000-0005-0000-0000-00008D5F0000}"/>
    <cellStyle name="Sub totals 2 3 18 2 3" xfId="27723" xr:uid="{00000000-0005-0000-0000-00008E5F0000}"/>
    <cellStyle name="Sub totals 2 3 18 2 4" xfId="27724" xr:uid="{00000000-0005-0000-0000-00008F5F0000}"/>
    <cellStyle name="Sub totals 2 3 18 3" xfId="27725" xr:uid="{00000000-0005-0000-0000-0000905F0000}"/>
    <cellStyle name="Sub totals 2 3 18 4" xfId="27726" xr:uid="{00000000-0005-0000-0000-0000915F0000}"/>
    <cellStyle name="Sub totals 2 3 19" xfId="3617" xr:uid="{00000000-0005-0000-0000-0000925F0000}"/>
    <cellStyle name="Sub totals 2 3 19 2" xfId="27727" xr:uid="{00000000-0005-0000-0000-0000935F0000}"/>
    <cellStyle name="Sub totals 2 3 19 2 2" xfId="27728" xr:uid="{00000000-0005-0000-0000-0000945F0000}"/>
    <cellStyle name="Sub totals 2 3 19 2 3" xfId="27729" xr:uid="{00000000-0005-0000-0000-0000955F0000}"/>
    <cellStyle name="Sub totals 2 3 19 2 4" xfId="27730" xr:uid="{00000000-0005-0000-0000-0000965F0000}"/>
    <cellStyle name="Sub totals 2 3 19 3" xfId="27731" xr:uid="{00000000-0005-0000-0000-0000975F0000}"/>
    <cellStyle name="Sub totals 2 3 19 4" xfId="27732" xr:uid="{00000000-0005-0000-0000-0000985F0000}"/>
    <cellStyle name="Sub totals 2 3 2" xfId="3618" xr:uid="{00000000-0005-0000-0000-0000995F0000}"/>
    <cellStyle name="Sub totals 2 3 2 10" xfId="3619" xr:uid="{00000000-0005-0000-0000-00009A5F0000}"/>
    <cellStyle name="Sub totals 2 3 2 10 2" xfId="27733" xr:uid="{00000000-0005-0000-0000-00009B5F0000}"/>
    <cellStyle name="Sub totals 2 3 2 10 2 2" xfId="27734" xr:uid="{00000000-0005-0000-0000-00009C5F0000}"/>
    <cellStyle name="Sub totals 2 3 2 10 2 3" xfId="27735" xr:uid="{00000000-0005-0000-0000-00009D5F0000}"/>
    <cellStyle name="Sub totals 2 3 2 10 2 4" xfId="27736" xr:uid="{00000000-0005-0000-0000-00009E5F0000}"/>
    <cellStyle name="Sub totals 2 3 2 10 3" xfId="27737" xr:uid="{00000000-0005-0000-0000-00009F5F0000}"/>
    <cellStyle name="Sub totals 2 3 2 10 4" xfId="27738" xr:uid="{00000000-0005-0000-0000-0000A05F0000}"/>
    <cellStyle name="Sub totals 2 3 2 11" xfId="3620" xr:uid="{00000000-0005-0000-0000-0000A15F0000}"/>
    <cellStyle name="Sub totals 2 3 2 11 2" xfId="27739" xr:uid="{00000000-0005-0000-0000-0000A25F0000}"/>
    <cellStyle name="Sub totals 2 3 2 11 2 2" xfId="27740" xr:uid="{00000000-0005-0000-0000-0000A35F0000}"/>
    <cellStyle name="Sub totals 2 3 2 11 2 3" xfId="27741" xr:uid="{00000000-0005-0000-0000-0000A45F0000}"/>
    <cellStyle name="Sub totals 2 3 2 11 2 4" xfId="27742" xr:uid="{00000000-0005-0000-0000-0000A55F0000}"/>
    <cellStyle name="Sub totals 2 3 2 11 3" xfId="27743" xr:uid="{00000000-0005-0000-0000-0000A65F0000}"/>
    <cellStyle name="Sub totals 2 3 2 11 4" xfId="27744" xr:uid="{00000000-0005-0000-0000-0000A75F0000}"/>
    <cellStyle name="Sub totals 2 3 2 12" xfId="3621" xr:uid="{00000000-0005-0000-0000-0000A85F0000}"/>
    <cellStyle name="Sub totals 2 3 2 12 2" xfId="27745" xr:uid="{00000000-0005-0000-0000-0000A95F0000}"/>
    <cellStyle name="Sub totals 2 3 2 12 2 2" xfId="27746" xr:uid="{00000000-0005-0000-0000-0000AA5F0000}"/>
    <cellStyle name="Sub totals 2 3 2 12 2 3" xfId="27747" xr:uid="{00000000-0005-0000-0000-0000AB5F0000}"/>
    <cellStyle name="Sub totals 2 3 2 12 2 4" xfId="27748" xr:uid="{00000000-0005-0000-0000-0000AC5F0000}"/>
    <cellStyle name="Sub totals 2 3 2 12 3" xfId="27749" xr:uid="{00000000-0005-0000-0000-0000AD5F0000}"/>
    <cellStyle name="Sub totals 2 3 2 12 4" xfId="27750" xr:uid="{00000000-0005-0000-0000-0000AE5F0000}"/>
    <cellStyle name="Sub totals 2 3 2 13" xfId="3622" xr:uid="{00000000-0005-0000-0000-0000AF5F0000}"/>
    <cellStyle name="Sub totals 2 3 2 13 2" xfId="27751" xr:uid="{00000000-0005-0000-0000-0000B05F0000}"/>
    <cellStyle name="Sub totals 2 3 2 13 2 2" xfId="27752" xr:uid="{00000000-0005-0000-0000-0000B15F0000}"/>
    <cellStyle name="Sub totals 2 3 2 13 2 3" xfId="27753" xr:uid="{00000000-0005-0000-0000-0000B25F0000}"/>
    <cellStyle name="Sub totals 2 3 2 13 2 4" xfId="27754" xr:uid="{00000000-0005-0000-0000-0000B35F0000}"/>
    <cellStyle name="Sub totals 2 3 2 13 3" xfId="27755" xr:uid="{00000000-0005-0000-0000-0000B45F0000}"/>
    <cellStyle name="Sub totals 2 3 2 13 4" xfId="27756" xr:uid="{00000000-0005-0000-0000-0000B55F0000}"/>
    <cellStyle name="Sub totals 2 3 2 14" xfId="3623" xr:uid="{00000000-0005-0000-0000-0000B65F0000}"/>
    <cellStyle name="Sub totals 2 3 2 14 2" xfId="27757" xr:uid="{00000000-0005-0000-0000-0000B75F0000}"/>
    <cellStyle name="Sub totals 2 3 2 14 2 2" xfId="27758" xr:uid="{00000000-0005-0000-0000-0000B85F0000}"/>
    <cellStyle name="Sub totals 2 3 2 14 2 3" xfId="27759" xr:uid="{00000000-0005-0000-0000-0000B95F0000}"/>
    <cellStyle name="Sub totals 2 3 2 14 2 4" xfId="27760" xr:uid="{00000000-0005-0000-0000-0000BA5F0000}"/>
    <cellStyle name="Sub totals 2 3 2 14 3" xfId="27761" xr:uid="{00000000-0005-0000-0000-0000BB5F0000}"/>
    <cellStyle name="Sub totals 2 3 2 14 4" xfId="27762" xr:uid="{00000000-0005-0000-0000-0000BC5F0000}"/>
    <cellStyle name="Sub totals 2 3 2 15" xfId="3624" xr:uid="{00000000-0005-0000-0000-0000BD5F0000}"/>
    <cellStyle name="Sub totals 2 3 2 15 2" xfId="27763" xr:uid="{00000000-0005-0000-0000-0000BE5F0000}"/>
    <cellStyle name="Sub totals 2 3 2 15 2 2" xfId="27764" xr:uid="{00000000-0005-0000-0000-0000BF5F0000}"/>
    <cellStyle name="Sub totals 2 3 2 15 2 3" xfId="27765" xr:uid="{00000000-0005-0000-0000-0000C05F0000}"/>
    <cellStyle name="Sub totals 2 3 2 15 2 4" xfId="27766" xr:uid="{00000000-0005-0000-0000-0000C15F0000}"/>
    <cellStyle name="Sub totals 2 3 2 15 3" xfId="27767" xr:uid="{00000000-0005-0000-0000-0000C25F0000}"/>
    <cellStyle name="Sub totals 2 3 2 15 4" xfId="27768" xr:uid="{00000000-0005-0000-0000-0000C35F0000}"/>
    <cellStyle name="Sub totals 2 3 2 16" xfId="3625" xr:uid="{00000000-0005-0000-0000-0000C45F0000}"/>
    <cellStyle name="Sub totals 2 3 2 16 2" xfId="27769" xr:uid="{00000000-0005-0000-0000-0000C55F0000}"/>
    <cellStyle name="Sub totals 2 3 2 16 2 2" xfId="27770" xr:uid="{00000000-0005-0000-0000-0000C65F0000}"/>
    <cellStyle name="Sub totals 2 3 2 16 2 3" xfId="27771" xr:uid="{00000000-0005-0000-0000-0000C75F0000}"/>
    <cellStyle name="Sub totals 2 3 2 16 2 4" xfId="27772" xr:uid="{00000000-0005-0000-0000-0000C85F0000}"/>
    <cellStyle name="Sub totals 2 3 2 16 3" xfId="27773" xr:uid="{00000000-0005-0000-0000-0000C95F0000}"/>
    <cellStyle name="Sub totals 2 3 2 16 4" xfId="27774" xr:uid="{00000000-0005-0000-0000-0000CA5F0000}"/>
    <cellStyle name="Sub totals 2 3 2 17" xfId="3626" xr:uid="{00000000-0005-0000-0000-0000CB5F0000}"/>
    <cellStyle name="Sub totals 2 3 2 17 2" xfId="27775" xr:uid="{00000000-0005-0000-0000-0000CC5F0000}"/>
    <cellStyle name="Sub totals 2 3 2 17 2 2" xfId="27776" xr:uid="{00000000-0005-0000-0000-0000CD5F0000}"/>
    <cellStyle name="Sub totals 2 3 2 17 2 3" xfId="27777" xr:uid="{00000000-0005-0000-0000-0000CE5F0000}"/>
    <cellStyle name="Sub totals 2 3 2 17 2 4" xfId="27778" xr:uid="{00000000-0005-0000-0000-0000CF5F0000}"/>
    <cellStyle name="Sub totals 2 3 2 17 3" xfId="27779" xr:uid="{00000000-0005-0000-0000-0000D05F0000}"/>
    <cellStyle name="Sub totals 2 3 2 17 4" xfId="27780" xr:uid="{00000000-0005-0000-0000-0000D15F0000}"/>
    <cellStyle name="Sub totals 2 3 2 18" xfId="3627" xr:uid="{00000000-0005-0000-0000-0000D25F0000}"/>
    <cellStyle name="Sub totals 2 3 2 18 2" xfId="27781" xr:uid="{00000000-0005-0000-0000-0000D35F0000}"/>
    <cellStyle name="Sub totals 2 3 2 18 2 2" xfId="27782" xr:uid="{00000000-0005-0000-0000-0000D45F0000}"/>
    <cellStyle name="Sub totals 2 3 2 18 2 3" xfId="27783" xr:uid="{00000000-0005-0000-0000-0000D55F0000}"/>
    <cellStyle name="Sub totals 2 3 2 18 2 4" xfId="27784" xr:uid="{00000000-0005-0000-0000-0000D65F0000}"/>
    <cellStyle name="Sub totals 2 3 2 18 3" xfId="27785" xr:uid="{00000000-0005-0000-0000-0000D75F0000}"/>
    <cellStyle name="Sub totals 2 3 2 18 4" xfId="27786" xr:uid="{00000000-0005-0000-0000-0000D85F0000}"/>
    <cellStyle name="Sub totals 2 3 2 19" xfId="3628" xr:uid="{00000000-0005-0000-0000-0000D95F0000}"/>
    <cellStyle name="Sub totals 2 3 2 19 2" xfId="27787" xr:uid="{00000000-0005-0000-0000-0000DA5F0000}"/>
    <cellStyle name="Sub totals 2 3 2 19 2 2" xfId="27788" xr:uid="{00000000-0005-0000-0000-0000DB5F0000}"/>
    <cellStyle name="Sub totals 2 3 2 19 2 3" xfId="27789" xr:uid="{00000000-0005-0000-0000-0000DC5F0000}"/>
    <cellStyle name="Sub totals 2 3 2 19 2 4" xfId="27790" xr:uid="{00000000-0005-0000-0000-0000DD5F0000}"/>
    <cellStyle name="Sub totals 2 3 2 19 3" xfId="27791" xr:uid="{00000000-0005-0000-0000-0000DE5F0000}"/>
    <cellStyle name="Sub totals 2 3 2 19 4" xfId="27792" xr:uid="{00000000-0005-0000-0000-0000DF5F0000}"/>
    <cellStyle name="Sub totals 2 3 2 2" xfId="3629" xr:uid="{00000000-0005-0000-0000-0000E05F0000}"/>
    <cellStyle name="Sub totals 2 3 2 2 2" xfId="27793" xr:uid="{00000000-0005-0000-0000-0000E15F0000}"/>
    <cellStyle name="Sub totals 2 3 2 2 2 2" xfId="27794" xr:uid="{00000000-0005-0000-0000-0000E25F0000}"/>
    <cellStyle name="Sub totals 2 3 2 2 2 3" xfId="27795" xr:uid="{00000000-0005-0000-0000-0000E35F0000}"/>
    <cellStyle name="Sub totals 2 3 2 2 2 4" xfId="27796" xr:uid="{00000000-0005-0000-0000-0000E45F0000}"/>
    <cellStyle name="Sub totals 2 3 2 2 3" xfId="27797" xr:uid="{00000000-0005-0000-0000-0000E55F0000}"/>
    <cellStyle name="Sub totals 2 3 2 2 4" xfId="27798" xr:uid="{00000000-0005-0000-0000-0000E65F0000}"/>
    <cellStyle name="Sub totals 2 3 2 20" xfId="3630" xr:uid="{00000000-0005-0000-0000-0000E75F0000}"/>
    <cellStyle name="Sub totals 2 3 2 20 2" xfId="27799" xr:uid="{00000000-0005-0000-0000-0000E85F0000}"/>
    <cellStyle name="Sub totals 2 3 2 20 2 2" xfId="27800" xr:uid="{00000000-0005-0000-0000-0000E95F0000}"/>
    <cellStyle name="Sub totals 2 3 2 20 2 3" xfId="27801" xr:uid="{00000000-0005-0000-0000-0000EA5F0000}"/>
    <cellStyle name="Sub totals 2 3 2 20 2 4" xfId="27802" xr:uid="{00000000-0005-0000-0000-0000EB5F0000}"/>
    <cellStyle name="Sub totals 2 3 2 20 3" xfId="27803" xr:uid="{00000000-0005-0000-0000-0000EC5F0000}"/>
    <cellStyle name="Sub totals 2 3 2 20 4" xfId="27804" xr:uid="{00000000-0005-0000-0000-0000ED5F0000}"/>
    <cellStyle name="Sub totals 2 3 2 21" xfId="3631" xr:uid="{00000000-0005-0000-0000-0000EE5F0000}"/>
    <cellStyle name="Sub totals 2 3 2 21 2" xfId="27805" xr:uid="{00000000-0005-0000-0000-0000EF5F0000}"/>
    <cellStyle name="Sub totals 2 3 2 21 2 2" xfId="27806" xr:uid="{00000000-0005-0000-0000-0000F05F0000}"/>
    <cellStyle name="Sub totals 2 3 2 21 2 3" xfId="27807" xr:uid="{00000000-0005-0000-0000-0000F15F0000}"/>
    <cellStyle name="Sub totals 2 3 2 21 2 4" xfId="27808" xr:uid="{00000000-0005-0000-0000-0000F25F0000}"/>
    <cellStyle name="Sub totals 2 3 2 21 3" xfId="27809" xr:uid="{00000000-0005-0000-0000-0000F35F0000}"/>
    <cellStyle name="Sub totals 2 3 2 21 4" xfId="27810" xr:uid="{00000000-0005-0000-0000-0000F45F0000}"/>
    <cellStyle name="Sub totals 2 3 2 22" xfId="3632" xr:uid="{00000000-0005-0000-0000-0000F55F0000}"/>
    <cellStyle name="Sub totals 2 3 2 22 2" xfId="27811" xr:uid="{00000000-0005-0000-0000-0000F65F0000}"/>
    <cellStyle name="Sub totals 2 3 2 22 2 2" xfId="27812" xr:uid="{00000000-0005-0000-0000-0000F75F0000}"/>
    <cellStyle name="Sub totals 2 3 2 22 2 3" xfId="27813" xr:uid="{00000000-0005-0000-0000-0000F85F0000}"/>
    <cellStyle name="Sub totals 2 3 2 22 2 4" xfId="27814" xr:uid="{00000000-0005-0000-0000-0000F95F0000}"/>
    <cellStyle name="Sub totals 2 3 2 22 3" xfId="27815" xr:uid="{00000000-0005-0000-0000-0000FA5F0000}"/>
    <cellStyle name="Sub totals 2 3 2 22 4" xfId="27816" xr:uid="{00000000-0005-0000-0000-0000FB5F0000}"/>
    <cellStyle name="Sub totals 2 3 2 23" xfId="3633" xr:uid="{00000000-0005-0000-0000-0000FC5F0000}"/>
    <cellStyle name="Sub totals 2 3 2 23 2" xfId="27817" xr:uid="{00000000-0005-0000-0000-0000FD5F0000}"/>
    <cellStyle name="Sub totals 2 3 2 23 2 2" xfId="27818" xr:uid="{00000000-0005-0000-0000-0000FE5F0000}"/>
    <cellStyle name="Sub totals 2 3 2 23 2 3" xfId="27819" xr:uid="{00000000-0005-0000-0000-0000FF5F0000}"/>
    <cellStyle name="Sub totals 2 3 2 23 2 4" xfId="27820" xr:uid="{00000000-0005-0000-0000-000000600000}"/>
    <cellStyle name="Sub totals 2 3 2 23 3" xfId="27821" xr:uid="{00000000-0005-0000-0000-000001600000}"/>
    <cellStyle name="Sub totals 2 3 2 23 4" xfId="27822" xr:uid="{00000000-0005-0000-0000-000002600000}"/>
    <cellStyle name="Sub totals 2 3 2 24" xfId="3634" xr:uid="{00000000-0005-0000-0000-000003600000}"/>
    <cellStyle name="Sub totals 2 3 2 24 2" xfId="27823" xr:uid="{00000000-0005-0000-0000-000004600000}"/>
    <cellStyle name="Sub totals 2 3 2 24 2 2" xfId="27824" xr:uid="{00000000-0005-0000-0000-000005600000}"/>
    <cellStyle name="Sub totals 2 3 2 24 2 3" xfId="27825" xr:uid="{00000000-0005-0000-0000-000006600000}"/>
    <cellStyle name="Sub totals 2 3 2 24 2 4" xfId="27826" xr:uid="{00000000-0005-0000-0000-000007600000}"/>
    <cellStyle name="Sub totals 2 3 2 24 3" xfId="27827" xr:uid="{00000000-0005-0000-0000-000008600000}"/>
    <cellStyle name="Sub totals 2 3 2 24 4" xfId="27828" xr:uid="{00000000-0005-0000-0000-000009600000}"/>
    <cellStyle name="Sub totals 2 3 2 25" xfId="3635" xr:uid="{00000000-0005-0000-0000-00000A600000}"/>
    <cellStyle name="Sub totals 2 3 2 25 2" xfId="27829" xr:uid="{00000000-0005-0000-0000-00000B600000}"/>
    <cellStyle name="Sub totals 2 3 2 25 2 2" xfId="27830" xr:uid="{00000000-0005-0000-0000-00000C600000}"/>
    <cellStyle name="Sub totals 2 3 2 25 2 3" xfId="27831" xr:uid="{00000000-0005-0000-0000-00000D600000}"/>
    <cellStyle name="Sub totals 2 3 2 25 2 4" xfId="27832" xr:uid="{00000000-0005-0000-0000-00000E600000}"/>
    <cellStyle name="Sub totals 2 3 2 25 3" xfId="27833" xr:uid="{00000000-0005-0000-0000-00000F600000}"/>
    <cellStyle name="Sub totals 2 3 2 25 4" xfId="27834" xr:uid="{00000000-0005-0000-0000-000010600000}"/>
    <cellStyle name="Sub totals 2 3 2 26" xfId="3636" xr:uid="{00000000-0005-0000-0000-000011600000}"/>
    <cellStyle name="Sub totals 2 3 2 26 2" xfId="27835" xr:uid="{00000000-0005-0000-0000-000012600000}"/>
    <cellStyle name="Sub totals 2 3 2 26 2 2" xfId="27836" xr:uid="{00000000-0005-0000-0000-000013600000}"/>
    <cellStyle name="Sub totals 2 3 2 26 2 3" xfId="27837" xr:uid="{00000000-0005-0000-0000-000014600000}"/>
    <cellStyle name="Sub totals 2 3 2 26 2 4" xfId="27838" xr:uid="{00000000-0005-0000-0000-000015600000}"/>
    <cellStyle name="Sub totals 2 3 2 26 3" xfId="27839" xr:uid="{00000000-0005-0000-0000-000016600000}"/>
    <cellStyle name="Sub totals 2 3 2 26 4" xfId="27840" xr:uid="{00000000-0005-0000-0000-000017600000}"/>
    <cellStyle name="Sub totals 2 3 2 27" xfId="3637" xr:uid="{00000000-0005-0000-0000-000018600000}"/>
    <cellStyle name="Sub totals 2 3 2 27 2" xfId="27841" xr:uid="{00000000-0005-0000-0000-000019600000}"/>
    <cellStyle name="Sub totals 2 3 2 27 2 2" xfId="27842" xr:uid="{00000000-0005-0000-0000-00001A600000}"/>
    <cellStyle name="Sub totals 2 3 2 27 2 3" xfId="27843" xr:uid="{00000000-0005-0000-0000-00001B600000}"/>
    <cellStyle name="Sub totals 2 3 2 27 2 4" xfId="27844" xr:uid="{00000000-0005-0000-0000-00001C600000}"/>
    <cellStyle name="Sub totals 2 3 2 27 3" xfId="27845" xr:uid="{00000000-0005-0000-0000-00001D600000}"/>
    <cellStyle name="Sub totals 2 3 2 27 4" xfId="27846" xr:uid="{00000000-0005-0000-0000-00001E600000}"/>
    <cellStyle name="Sub totals 2 3 2 28" xfId="3638" xr:uid="{00000000-0005-0000-0000-00001F600000}"/>
    <cellStyle name="Sub totals 2 3 2 28 2" xfId="27847" xr:uid="{00000000-0005-0000-0000-000020600000}"/>
    <cellStyle name="Sub totals 2 3 2 28 2 2" xfId="27848" xr:uid="{00000000-0005-0000-0000-000021600000}"/>
    <cellStyle name="Sub totals 2 3 2 28 2 3" xfId="27849" xr:uid="{00000000-0005-0000-0000-000022600000}"/>
    <cellStyle name="Sub totals 2 3 2 28 2 4" xfId="27850" xr:uid="{00000000-0005-0000-0000-000023600000}"/>
    <cellStyle name="Sub totals 2 3 2 28 3" xfId="27851" xr:uid="{00000000-0005-0000-0000-000024600000}"/>
    <cellStyle name="Sub totals 2 3 2 28 4" xfId="27852" xr:uid="{00000000-0005-0000-0000-000025600000}"/>
    <cellStyle name="Sub totals 2 3 2 29" xfId="3639" xr:uid="{00000000-0005-0000-0000-000026600000}"/>
    <cellStyle name="Sub totals 2 3 2 29 2" xfId="27853" xr:uid="{00000000-0005-0000-0000-000027600000}"/>
    <cellStyle name="Sub totals 2 3 2 29 2 2" xfId="27854" xr:uid="{00000000-0005-0000-0000-000028600000}"/>
    <cellStyle name="Sub totals 2 3 2 29 2 3" xfId="27855" xr:uid="{00000000-0005-0000-0000-000029600000}"/>
    <cellStyle name="Sub totals 2 3 2 29 2 4" xfId="27856" xr:uid="{00000000-0005-0000-0000-00002A600000}"/>
    <cellStyle name="Sub totals 2 3 2 29 3" xfId="27857" xr:uid="{00000000-0005-0000-0000-00002B600000}"/>
    <cellStyle name="Sub totals 2 3 2 29 4" xfId="27858" xr:uid="{00000000-0005-0000-0000-00002C600000}"/>
    <cellStyle name="Sub totals 2 3 2 3" xfId="3640" xr:uid="{00000000-0005-0000-0000-00002D600000}"/>
    <cellStyle name="Sub totals 2 3 2 3 2" xfId="27859" xr:uid="{00000000-0005-0000-0000-00002E600000}"/>
    <cellStyle name="Sub totals 2 3 2 3 2 2" xfId="27860" xr:uid="{00000000-0005-0000-0000-00002F600000}"/>
    <cellStyle name="Sub totals 2 3 2 3 2 3" xfId="27861" xr:uid="{00000000-0005-0000-0000-000030600000}"/>
    <cellStyle name="Sub totals 2 3 2 3 2 4" xfId="27862" xr:uid="{00000000-0005-0000-0000-000031600000}"/>
    <cellStyle name="Sub totals 2 3 2 3 3" xfId="27863" xr:uid="{00000000-0005-0000-0000-000032600000}"/>
    <cellStyle name="Sub totals 2 3 2 3 4" xfId="27864" xr:uid="{00000000-0005-0000-0000-000033600000}"/>
    <cellStyle name="Sub totals 2 3 2 30" xfId="3641" xr:uid="{00000000-0005-0000-0000-000034600000}"/>
    <cellStyle name="Sub totals 2 3 2 30 2" xfId="27865" xr:uid="{00000000-0005-0000-0000-000035600000}"/>
    <cellStyle name="Sub totals 2 3 2 30 2 2" xfId="27866" xr:uid="{00000000-0005-0000-0000-000036600000}"/>
    <cellStyle name="Sub totals 2 3 2 30 2 3" xfId="27867" xr:uid="{00000000-0005-0000-0000-000037600000}"/>
    <cellStyle name="Sub totals 2 3 2 30 2 4" xfId="27868" xr:uid="{00000000-0005-0000-0000-000038600000}"/>
    <cellStyle name="Sub totals 2 3 2 30 3" xfId="27869" xr:uid="{00000000-0005-0000-0000-000039600000}"/>
    <cellStyle name="Sub totals 2 3 2 30 4" xfId="27870" xr:uid="{00000000-0005-0000-0000-00003A600000}"/>
    <cellStyle name="Sub totals 2 3 2 31" xfId="3642" xr:uid="{00000000-0005-0000-0000-00003B600000}"/>
    <cellStyle name="Sub totals 2 3 2 31 2" xfId="27871" xr:uid="{00000000-0005-0000-0000-00003C600000}"/>
    <cellStyle name="Sub totals 2 3 2 31 2 2" xfId="27872" xr:uid="{00000000-0005-0000-0000-00003D600000}"/>
    <cellStyle name="Sub totals 2 3 2 31 2 3" xfId="27873" xr:uid="{00000000-0005-0000-0000-00003E600000}"/>
    <cellStyle name="Sub totals 2 3 2 31 2 4" xfId="27874" xr:uid="{00000000-0005-0000-0000-00003F600000}"/>
    <cellStyle name="Sub totals 2 3 2 31 3" xfId="27875" xr:uid="{00000000-0005-0000-0000-000040600000}"/>
    <cellStyle name="Sub totals 2 3 2 31 4" xfId="27876" xr:uid="{00000000-0005-0000-0000-000041600000}"/>
    <cellStyle name="Sub totals 2 3 2 32" xfId="3643" xr:uid="{00000000-0005-0000-0000-000042600000}"/>
    <cellStyle name="Sub totals 2 3 2 32 2" xfId="27877" xr:uid="{00000000-0005-0000-0000-000043600000}"/>
    <cellStyle name="Sub totals 2 3 2 32 2 2" xfId="27878" xr:uid="{00000000-0005-0000-0000-000044600000}"/>
    <cellStyle name="Sub totals 2 3 2 32 2 3" xfId="27879" xr:uid="{00000000-0005-0000-0000-000045600000}"/>
    <cellStyle name="Sub totals 2 3 2 32 2 4" xfId="27880" xr:uid="{00000000-0005-0000-0000-000046600000}"/>
    <cellStyle name="Sub totals 2 3 2 32 3" xfId="27881" xr:uid="{00000000-0005-0000-0000-000047600000}"/>
    <cellStyle name="Sub totals 2 3 2 32 4" xfId="27882" xr:uid="{00000000-0005-0000-0000-000048600000}"/>
    <cellStyle name="Sub totals 2 3 2 33" xfId="3644" xr:uid="{00000000-0005-0000-0000-000049600000}"/>
    <cellStyle name="Sub totals 2 3 2 33 2" xfId="27883" xr:uid="{00000000-0005-0000-0000-00004A600000}"/>
    <cellStyle name="Sub totals 2 3 2 33 2 2" xfId="27884" xr:uid="{00000000-0005-0000-0000-00004B600000}"/>
    <cellStyle name="Sub totals 2 3 2 33 2 3" xfId="27885" xr:uid="{00000000-0005-0000-0000-00004C600000}"/>
    <cellStyle name="Sub totals 2 3 2 33 2 4" xfId="27886" xr:uid="{00000000-0005-0000-0000-00004D600000}"/>
    <cellStyle name="Sub totals 2 3 2 33 3" xfId="27887" xr:uid="{00000000-0005-0000-0000-00004E600000}"/>
    <cellStyle name="Sub totals 2 3 2 33 4" xfId="27888" xr:uid="{00000000-0005-0000-0000-00004F600000}"/>
    <cellStyle name="Sub totals 2 3 2 34" xfId="3645" xr:uid="{00000000-0005-0000-0000-000050600000}"/>
    <cellStyle name="Sub totals 2 3 2 34 2" xfId="27889" xr:uid="{00000000-0005-0000-0000-000051600000}"/>
    <cellStyle name="Sub totals 2 3 2 34 2 2" xfId="27890" xr:uid="{00000000-0005-0000-0000-000052600000}"/>
    <cellStyle name="Sub totals 2 3 2 34 2 3" xfId="27891" xr:uid="{00000000-0005-0000-0000-000053600000}"/>
    <cellStyle name="Sub totals 2 3 2 34 2 4" xfId="27892" xr:uid="{00000000-0005-0000-0000-000054600000}"/>
    <cellStyle name="Sub totals 2 3 2 34 3" xfId="27893" xr:uid="{00000000-0005-0000-0000-000055600000}"/>
    <cellStyle name="Sub totals 2 3 2 34 4" xfId="27894" xr:uid="{00000000-0005-0000-0000-000056600000}"/>
    <cellStyle name="Sub totals 2 3 2 35" xfId="3646" xr:uid="{00000000-0005-0000-0000-000057600000}"/>
    <cellStyle name="Sub totals 2 3 2 35 2" xfId="27895" xr:uid="{00000000-0005-0000-0000-000058600000}"/>
    <cellStyle name="Sub totals 2 3 2 35 2 2" xfId="27896" xr:uid="{00000000-0005-0000-0000-000059600000}"/>
    <cellStyle name="Sub totals 2 3 2 35 2 3" xfId="27897" xr:uid="{00000000-0005-0000-0000-00005A600000}"/>
    <cellStyle name="Sub totals 2 3 2 35 2 4" xfId="27898" xr:uid="{00000000-0005-0000-0000-00005B600000}"/>
    <cellStyle name="Sub totals 2 3 2 35 3" xfId="27899" xr:uid="{00000000-0005-0000-0000-00005C600000}"/>
    <cellStyle name="Sub totals 2 3 2 35 4" xfId="27900" xr:uid="{00000000-0005-0000-0000-00005D600000}"/>
    <cellStyle name="Sub totals 2 3 2 36" xfId="3647" xr:uid="{00000000-0005-0000-0000-00005E600000}"/>
    <cellStyle name="Sub totals 2 3 2 36 2" xfId="27901" xr:uid="{00000000-0005-0000-0000-00005F600000}"/>
    <cellStyle name="Sub totals 2 3 2 36 2 2" xfId="27902" xr:uid="{00000000-0005-0000-0000-000060600000}"/>
    <cellStyle name="Sub totals 2 3 2 36 2 3" xfId="27903" xr:uid="{00000000-0005-0000-0000-000061600000}"/>
    <cellStyle name="Sub totals 2 3 2 36 2 4" xfId="27904" xr:uid="{00000000-0005-0000-0000-000062600000}"/>
    <cellStyle name="Sub totals 2 3 2 36 3" xfId="27905" xr:uid="{00000000-0005-0000-0000-000063600000}"/>
    <cellStyle name="Sub totals 2 3 2 36 4" xfId="27906" xr:uid="{00000000-0005-0000-0000-000064600000}"/>
    <cellStyle name="Sub totals 2 3 2 37" xfId="3648" xr:uid="{00000000-0005-0000-0000-000065600000}"/>
    <cellStyle name="Sub totals 2 3 2 37 2" xfId="27907" xr:uid="{00000000-0005-0000-0000-000066600000}"/>
    <cellStyle name="Sub totals 2 3 2 37 2 2" xfId="27908" xr:uid="{00000000-0005-0000-0000-000067600000}"/>
    <cellStyle name="Sub totals 2 3 2 37 2 3" xfId="27909" xr:uid="{00000000-0005-0000-0000-000068600000}"/>
    <cellStyle name="Sub totals 2 3 2 37 2 4" xfId="27910" xr:uid="{00000000-0005-0000-0000-000069600000}"/>
    <cellStyle name="Sub totals 2 3 2 37 3" xfId="27911" xr:uid="{00000000-0005-0000-0000-00006A600000}"/>
    <cellStyle name="Sub totals 2 3 2 37 4" xfId="27912" xr:uid="{00000000-0005-0000-0000-00006B600000}"/>
    <cellStyle name="Sub totals 2 3 2 38" xfId="3649" xr:uid="{00000000-0005-0000-0000-00006C600000}"/>
    <cellStyle name="Sub totals 2 3 2 38 2" xfId="27913" xr:uid="{00000000-0005-0000-0000-00006D600000}"/>
    <cellStyle name="Sub totals 2 3 2 38 2 2" xfId="27914" xr:uid="{00000000-0005-0000-0000-00006E600000}"/>
    <cellStyle name="Sub totals 2 3 2 38 2 3" xfId="27915" xr:uid="{00000000-0005-0000-0000-00006F600000}"/>
    <cellStyle name="Sub totals 2 3 2 38 2 4" xfId="27916" xr:uid="{00000000-0005-0000-0000-000070600000}"/>
    <cellStyle name="Sub totals 2 3 2 38 3" xfId="27917" xr:uid="{00000000-0005-0000-0000-000071600000}"/>
    <cellStyle name="Sub totals 2 3 2 38 4" xfId="27918" xr:uid="{00000000-0005-0000-0000-000072600000}"/>
    <cellStyle name="Sub totals 2 3 2 39" xfId="3650" xr:uid="{00000000-0005-0000-0000-000073600000}"/>
    <cellStyle name="Sub totals 2 3 2 39 2" xfId="27919" xr:uid="{00000000-0005-0000-0000-000074600000}"/>
    <cellStyle name="Sub totals 2 3 2 39 2 2" xfId="27920" xr:uid="{00000000-0005-0000-0000-000075600000}"/>
    <cellStyle name="Sub totals 2 3 2 39 2 3" xfId="27921" xr:uid="{00000000-0005-0000-0000-000076600000}"/>
    <cellStyle name="Sub totals 2 3 2 39 2 4" xfId="27922" xr:uid="{00000000-0005-0000-0000-000077600000}"/>
    <cellStyle name="Sub totals 2 3 2 39 3" xfId="27923" xr:uid="{00000000-0005-0000-0000-000078600000}"/>
    <cellStyle name="Sub totals 2 3 2 39 4" xfId="27924" xr:uid="{00000000-0005-0000-0000-000079600000}"/>
    <cellStyle name="Sub totals 2 3 2 4" xfId="3651" xr:uid="{00000000-0005-0000-0000-00007A600000}"/>
    <cellStyle name="Sub totals 2 3 2 4 2" xfId="27925" xr:uid="{00000000-0005-0000-0000-00007B600000}"/>
    <cellStyle name="Sub totals 2 3 2 4 2 2" xfId="27926" xr:uid="{00000000-0005-0000-0000-00007C600000}"/>
    <cellStyle name="Sub totals 2 3 2 4 2 3" xfId="27927" xr:uid="{00000000-0005-0000-0000-00007D600000}"/>
    <cellStyle name="Sub totals 2 3 2 4 2 4" xfId="27928" xr:uid="{00000000-0005-0000-0000-00007E600000}"/>
    <cellStyle name="Sub totals 2 3 2 4 3" xfId="27929" xr:uid="{00000000-0005-0000-0000-00007F600000}"/>
    <cellStyle name="Sub totals 2 3 2 4 4" xfId="27930" xr:uid="{00000000-0005-0000-0000-000080600000}"/>
    <cellStyle name="Sub totals 2 3 2 40" xfId="3652" xr:uid="{00000000-0005-0000-0000-000081600000}"/>
    <cellStyle name="Sub totals 2 3 2 40 2" xfId="27931" xr:uid="{00000000-0005-0000-0000-000082600000}"/>
    <cellStyle name="Sub totals 2 3 2 40 2 2" xfId="27932" xr:uid="{00000000-0005-0000-0000-000083600000}"/>
    <cellStyle name="Sub totals 2 3 2 40 2 3" xfId="27933" xr:uid="{00000000-0005-0000-0000-000084600000}"/>
    <cellStyle name="Sub totals 2 3 2 40 2 4" xfId="27934" xr:uid="{00000000-0005-0000-0000-000085600000}"/>
    <cellStyle name="Sub totals 2 3 2 40 3" xfId="27935" xr:uid="{00000000-0005-0000-0000-000086600000}"/>
    <cellStyle name="Sub totals 2 3 2 40 4" xfId="27936" xr:uid="{00000000-0005-0000-0000-000087600000}"/>
    <cellStyle name="Sub totals 2 3 2 41" xfId="3653" xr:uid="{00000000-0005-0000-0000-000088600000}"/>
    <cellStyle name="Sub totals 2 3 2 41 2" xfId="27937" xr:uid="{00000000-0005-0000-0000-000089600000}"/>
    <cellStyle name="Sub totals 2 3 2 41 2 2" xfId="27938" xr:uid="{00000000-0005-0000-0000-00008A600000}"/>
    <cellStyle name="Sub totals 2 3 2 41 2 3" xfId="27939" xr:uid="{00000000-0005-0000-0000-00008B600000}"/>
    <cellStyle name="Sub totals 2 3 2 41 2 4" xfId="27940" xr:uid="{00000000-0005-0000-0000-00008C600000}"/>
    <cellStyle name="Sub totals 2 3 2 41 3" xfId="27941" xr:uid="{00000000-0005-0000-0000-00008D600000}"/>
    <cellStyle name="Sub totals 2 3 2 41 4" xfId="27942" xr:uid="{00000000-0005-0000-0000-00008E600000}"/>
    <cellStyle name="Sub totals 2 3 2 42" xfId="3654" xr:uid="{00000000-0005-0000-0000-00008F600000}"/>
    <cellStyle name="Sub totals 2 3 2 42 2" xfId="27943" xr:uid="{00000000-0005-0000-0000-000090600000}"/>
    <cellStyle name="Sub totals 2 3 2 42 2 2" xfId="27944" xr:uid="{00000000-0005-0000-0000-000091600000}"/>
    <cellStyle name="Sub totals 2 3 2 42 2 3" xfId="27945" xr:uid="{00000000-0005-0000-0000-000092600000}"/>
    <cellStyle name="Sub totals 2 3 2 42 2 4" xfId="27946" xr:uid="{00000000-0005-0000-0000-000093600000}"/>
    <cellStyle name="Sub totals 2 3 2 42 3" xfId="27947" xr:uid="{00000000-0005-0000-0000-000094600000}"/>
    <cellStyle name="Sub totals 2 3 2 42 4" xfId="27948" xr:uid="{00000000-0005-0000-0000-000095600000}"/>
    <cellStyle name="Sub totals 2 3 2 43" xfId="3655" xr:uid="{00000000-0005-0000-0000-000096600000}"/>
    <cellStyle name="Sub totals 2 3 2 43 2" xfId="27949" xr:uid="{00000000-0005-0000-0000-000097600000}"/>
    <cellStyle name="Sub totals 2 3 2 43 2 2" xfId="27950" xr:uid="{00000000-0005-0000-0000-000098600000}"/>
    <cellStyle name="Sub totals 2 3 2 43 2 3" xfId="27951" xr:uid="{00000000-0005-0000-0000-000099600000}"/>
    <cellStyle name="Sub totals 2 3 2 43 2 4" xfId="27952" xr:uid="{00000000-0005-0000-0000-00009A600000}"/>
    <cellStyle name="Sub totals 2 3 2 43 3" xfId="27953" xr:uid="{00000000-0005-0000-0000-00009B600000}"/>
    <cellStyle name="Sub totals 2 3 2 43 4" xfId="27954" xr:uid="{00000000-0005-0000-0000-00009C600000}"/>
    <cellStyle name="Sub totals 2 3 2 44" xfId="3656" xr:uid="{00000000-0005-0000-0000-00009D600000}"/>
    <cellStyle name="Sub totals 2 3 2 44 2" xfId="27955" xr:uid="{00000000-0005-0000-0000-00009E600000}"/>
    <cellStyle name="Sub totals 2 3 2 44 2 2" xfId="27956" xr:uid="{00000000-0005-0000-0000-00009F600000}"/>
    <cellStyle name="Sub totals 2 3 2 44 2 3" xfId="27957" xr:uid="{00000000-0005-0000-0000-0000A0600000}"/>
    <cellStyle name="Sub totals 2 3 2 44 2 4" xfId="27958" xr:uid="{00000000-0005-0000-0000-0000A1600000}"/>
    <cellStyle name="Sub totals 2 3 2 44 3" xfId="27959" xr:uid="{00000000-0005-0000-0000-0000A2600000}"/>
    <cellStyle name="Sub totals 2 3 2 44 4" xfId="27960" xr:uid="{00000000-0005-0000-0000-0000A3600000}"/>
    <cellStyle name="Sub totals 2 3 2 45" xfId="27961" xr:uid="{00000000-0005-0000-0000-0000A4600000}"/>
    <cellStyle name="Sub totals 2 3 2 45 2" xfId="27962" xr:uid="{00000000-0005-0000-0000-0000A5600000}"/>
    <cellStyle name="Sub totals 2 3 2 45 3" xfId="27963" xr:uid="{00000000-0005-0000-0000-0000A6600000}"/>
    <cellStyle name="Sub totals 2 3 2 45 4" xfId="27964" xr:uid="{00000000-0005-0000-0000-0000A7600000}"/>
    <cellStyle name="Sub totals 2 3 2 46" xfId="27965" xr:uid="{00000000-0005-0000-0000-0000A8600000}"/>
    <cellStyle name="Sub totals 2 3 2 46 2" xfId="27966" xr:uid="{00000000-0005-0000-0000-0000A9600000}"/>
    <cellStyle name="Sub totals 2 3 2 46 3" xfId="27967" xr:uid="{00000000-0005-0000-0000-0000AA600000}"/>
    <cellStyle name="Sub totals 2 3 2 46 4" xfId="27968" xr:uid="{00000000-0005-0000-0000-0000AB600000}"/>
    <cellStyle name="Sub totals 2 3 2 47" xfId="27969" xr:uid="{00000000-0005-0000-0000-0000AC600000}"/>
    <cellStyle name="Sub totals 2 3 2 48" xfId="27970" xr:uid="{00000000-0005-0000-0000-0000AD600000}"/>
    <cellStyle name="Sub totals 2 3 2 5" xfId="3657" xr:uid="{00000000-0005-0000-0000-0000AE600000}"/>
    <cellStyle name="Sub totals 2 3 2 5 2" xfId="27971" xr:uid="{00000000-0005-0000-0000-0000AF600000}"/>
    <cellStyle name="Sub totals 2 3 2 5 2 2" xfId="27972" xr:uid="{00000000-0005-0000-0000-0000B0600000}"/>
    <cellStyle name="Sub totals 2 3 2 5 2 3" xfId="27973" xr:uid="{00000000-0005-0000-0000-0000B1600000}"/>
    <cellStyle name="Sub totals 2 3 2 5 2 4" xfId="27974" xr:uid="{00000000-0005-0000-0000-0000B2600000}"/>
    <cellStyle name="Sub totals 2 3 2 5 3" xfId="27975" xr:uid="{00000000-0005-0000-0000-0000B3600000}"/>
    <cellStyle name="Sub totals 2 3 2 5 4" xfId="27976" xr:uid="{00000000-0005-0000-0000-0000B4600000}"/>
    <cellStyle name="Sub totals 2 3 2 6" xfId="3658" xr:uid="{00000000-0005-0000-0000-0000B5600000}"/>
    <cellStyle name="Sub totals 2 3 2 6 2" xfId="27977" xr:uid="{00000000-0005-0000-0000-0000B6600000}"/>
    <cellStyle name="Sub totals 2 3 2 6 2 2" xfId="27978" xr:uid="{00000000-0005-0000-0000-0000B7600000}"/>
    <cellStyle name="Sub totals 2 3 2 6 2 3" xfId="27979" xr:uid="{00000000-0005-0000-0000-0000B8600000}"/>
    <cellStyle name="Sub totals 2 3 2 6 2 4" xfId="27980" xr:uid="{00000000-0005-0000-0000-0000B9600000}"/>
    <cellStyle name="Sub totals 2 3 2 6 3" xfId="27981" xr:uid="{00000000-0005-0000-0000-0000BA600000}"/>
    <cellStyle name="Sub totals 2 3 2 6 4" xfId="27982" xr:uid="{00000000-0005-0000-0000-0000BB600000}"/>
    <cellStyle name="Sub totals 2 3 2 7" xfId="3659" xr:uid="{00000000-0005-0000-0000-0000BC600000}"/>
    <cellStyle name="Sub totals 2 3 2 7 2" xfId="27983" xr:uid="{00000000-0005-0000-0000-0000BD600000}"/>
    <cellStyle name="Sub totals 2 3 2 7 2 2" xfId="27984" xr:uid="{00000000-0005-0000-0000-0000BE600000}"/>
    <cellStyle name="Sub totals 2 3 2 7 2 3" xfId="27985" xr:uid="{00000000-0005-0000-0000-0000BF600000}"/>
    <cellStyle name="Sub totals 2 3 2 7 2 4" xfId="27986" xr:uid="{00000000-0005-0000-0000-0000C0600000}"/>
    <cellStyle name="Sub totals 2 3 2 7 3" xfId="27987" xr:uid="{00000000-0005-0000-0000-0000C1600000}"/>
    <cellStyle name="Sub totals 2 3 2 7 4" xfId="27988" xr:uid="{00000000-0005-0000-0000-0000C2600000}"/>
    <cellStyle name="Sub totals 2 3 2 8" xfId="3660" xr:uid="{00000000-0005-0000-0000-0000C3600000}"/>
    <cellStyle name="Sub totals 2 3 2 8 2" xfId="27989" xr:uid="{00000000-0005-0000-0000-0000C4600000}"/>
    <cellStyle name="Sub totals 2 3 2 8 2 2" xfId="27990" xr:uid="{00000000-0005-0000-0000-0000C5600000}"/>
    <cellStyle name="Sub totals 2 3 2 8 2 3" xfId="27991" xr:uid="{00000000-0005-0000-0000-0000C6600000}"/>
    <cellStyle name="Sub totals 2 3 2 8 2 4" xfId="27992" xr:uid="{00000000-0005-0000-0000-0000C7600000}"/>
    <cellStyle name="Sub totals 2 3 2 8 3" xfId="27993" xr:uid="{00000000-0005-0000-0000-0000C8600000}"/>
    <cellStyle name="Sub totals 2 3 2 8 4" xfId="27994" xr:uid="{00000000-0005-0000-0000-0000C9600000}"/>
    <cellStyle name="Sub totals 2 3 2 9" xfId="3661" xr:uid="{00000000-0005-0000-0000-0000CA600000}"/>
    <cellStyle name="Sub totals 2 3 2 9 2" xfId="27995" xr:uid="{00000000-0005-0000-0000-0000CB600000}"/>
    <cellStyle name="Sub totals 2 3 2 9 2 2" xfId="27996" xr:uid="{00000000-0005-0000-0000-0000CC600000}"/>
    <cellStyle name="Sub totals 2 3 2 9 2 3" xfId="27997" xr:uid="{00000000-0005-0000-0000-0000CD600000}"/>
    <cellStyle name="Sub totals 2 3 2 9 2 4" xfId="27998" xr:uid="{00000000-0005-0000-0000-0000CE600000}"/>
    <cellStyle name="Sub totals 2 3 2 9 3" xfId="27999" xr:uid="{00000000-0005-0000-0000-0000CF600000}"/>
    <cellStyle name="Sub totals 2 3 2 9 4" xfId="28000" xr:uid="{00000000-0005-0000-0000-0000D0600000}"/>
    <cellStyle name="Sub totals 2 3 20" xfId="3662" xr:uid="{00000000-0005-0000-0000-0000D1600000}"/>
    <cellStyle name="Sub totals 2 3 20 2" xfId="28001" xr:uid="{00000000-0005-0000-0000-0000D2600000}"/>
    <cellStyle name="Sub totals 2 3 20 2 2" xfId="28002" xr:uid="{00000000-0005-0000-0000-0000D3600000}"/>
    <cellStyle name="Sub totals 2 3 20 2 3" xfId="28003" xr:uid="{00000000-0005-0000-0000-0000D4600000}"/>
    <cellStyle name="Sub totals 2 3 20 2 4" xfId="28004" xr:uid="{00000000-0005-0000-0000-0000D5600000}"/>
    <cellStyle name="Sub totals 2 3 20 3" xfId="28005" xr:uid="{00000000-0005-0000-0000-0000D6600000}"/>
    <cellStyle name="Sub totals 2 3 20 4" xfId="28006" xr:uid="{00000000-0005-0000-0000-0000D7600000}"/>
    <cellStyle name="Sub totals 2 3 21" xfId="3663" xr:uid="{00000000-0005-0000-0000-0000D8600000}"/>
    <cellStyle name="Sub totals 2 3 21 2" xfId="28007" xr:uid="{00000000-0005-0000-0000-0000D9600000}"/>
    <cellStyle name="Sub totals 2 3 21 2 2" xfId="28008" xr:uid="{00000000-0005-0000-0000-0000DA600000}"/>
    <cellStyle name="Sub totals 2 3 21 2 3" xfId="28009" xr:uid="{00000000-0005-0000-0000-0000DB600000}"/>
    <cellStyle name="Sub totals 2 3 21 2 4" xfId="28010" xr:uid="{00000000-0005-0000-0000-0000DC600000}"/>
    <cellStyle name="Sub totals 2 3 21 3" xfId="28011" xr:uid="{00000000-0005-0000-0000-0000DD600000}"/>
    <cellStyle name="Sub totals 2 3 21 4" xfId="28012" xr:uid="{00000000-0005-0000-0000-0000DE600000}"/>
    <cellStyle name="Sub totals 2 3 22" xfId="3664" xr:uid="{00000000-0005-0000-0000-0000DF600000}"/>
    <cellStyle name="Sub totals 2 3 22 2" xfId="28013" xr:uid="{00000000-0005-0000-0000-0000E0600000}"/>
    <cellStyle name="Sub totals 2 3 22 2 2" xfId="28014" xr:uid="{00000000-0005-0000-0000-0000E1600000}"/>
    <cellStyle name="Sub totals 2 3 22 2 3" xfId="28015" xr:uid="{00000000-0005-0000-0000-0000E2600000}"/>
    <cellStyle name="Sub totals 2 3 22 2 4" xfId="28016" xr:uid="{00000000-0005-0000-0000-0000E3600000}"/>
    <cellStyle name="Sub totals 2 3 22 3" xfId="28017" xr:uid="{00000000-0005-0000-0000-0000E4600000}"/>
    <cellStyle name="Sub totals 2 3 22 4" xfId="28018" xr:uid="{00000000-0005-0000-0000-0000E5600000}"/>
    <cellStyle name="Sub totals 2 3 23" xfId="3665" xr:uid="{00000000-0005-0000-0000-0000E6600000}"/>
    <cellStyle name="Sub totals 2 3 23 2" xfId="28019" xr:uid="{00000000-0005-0000-0000-0000E7600000}"/>
    <cellStyle name="Sub totals 2 3 23 2 2" xfId="28020" xr:uid="{00000000-0005-0000-0000-0000E8600000}"/>
    <cellStyle name="Sub totals 2 3 23 2 3" xfId="28021" xr:uid="{00000000-0005-0000-0000-0000E9600000}"/>
    <cellStyle name="Sub totals 2 3 23 2 4" xfId="28022" xr:uid="{00000000-0005-0000-0000-0000EA600000}"/>
    <cellStyle name="Sub totals 2 3 23 3" xfId="28023" xr:uid="{00000000-0005-0000-0000-0000EB600000}"/>
    <cellStyle name="Sub totals 2 3 23 4" xfId="28024" xr:uid="{00000000-0005-0000-0000-0000EC600000}"/>
    <cellStyle name="Sub totals 2 3 24" xfId="3666" xr:uid="{00000000-0005-0000-0000-0000ED600000}"/>
    <cellStyle name="Sub totals 2 3 24 2" xfId="28025" xr:uid="{00000000-0005-0000-0000-0000EE600000}"/>
    <cellStyle name="Sub totals 2 3 24 2 2" xfId="28026" xr:uid="{00000000-0005-0000-0000-0000EF600000}"/>
    <cellStyle name="Sub totals 2 3 24 2 3" xfId="28027" xr:uid="{00000000-0005-0000-0000-0000F0600000}"/>
    <cellStyle name="Sub totals 2 3 24 2 4" xfId="28028" xr:uid="{00000000-0005-0000-0000-0000F1600000}"/>
    <cellStyle name="Sub totals 2 3 24 3" xfId="28029" xr:uid="{00000000-0005-0000-0000-0000F2600000}"/>
    <cellStyle name="Sub totals 2 3 24 4" xfId="28030" xr:uid="{00000000-0005-0000-0000-0000F3600000}"/>
    <cellStyle name="Sub totals 2 3 25" xfId="3667" xr:uid="{00000000-0005-0000-0000-0000F4600000}"/>
    <cellStyle name="Sub totals 2 3 25 2" xfId="28031" xr:uid="{00000000-0005-0000-0000-0000F5600000}"/>
    <cellStyle name="Sub totals 2 3 25 2 2" xfId="28032" xr:uid="{00000000-0005-0000-0000-0000F6600000}"/>
    <cellStyle name="Sub totals 2 3 25 2 3" xfId="28033" xr:uid="{00000000-0005-0000-0000-0000F7600000}"/>
    <cellStyle name="Sub totals 2 3 25 2 4" xfId="28034" xr:uid="{00000000-0005-0000-0000-0000F8600000}"/>
    <cellStyle name="Sub totals 2 3 25 3" xfId="28035" xr:uid="{00000000-0005-0000-0000-0000F9600000}"/>
    <cellStyle name="Sub totals 2 3 25 4" xfId="28036" xr:uid="{00000000-0005-0000-0000-0000FA600000}"/>
    <cellStyle name="Sub totals 2 3 26" xfId="3668" xr:uid="{00000000-0005-0000-0000-0000FB600000}"/>
    <cellStyle name="Sub totals 2 3 26 2" xfId="28037" xr:uid="{00000000-0005-0000-0000-0000FC600000}"/>
    <cellStyle name="Sub totals 2 3 26 2 2" xfId="28038" xr:uid="{00000000-0005-0000-0000-0000FD600000}"/>
    <cellStyle name="Sub totals 2 3 26 2 3" xfId="28039" xr:uid="{00000000-0005-0000-0000-0000FE600000}"/>
    <cellStyle name="Sub totals 2 3 26 2 4" xfId="28040" xr:uid="{00000000-0005-0000-0000-0000FF600000}"/>
    <cellStyle name="Sub totals 2 3 26 3" xfId="28041" xr:uid="{00000000-0005-0000-0000-000000610000}"/>
    <cellStyle name="Sub totals 2 3 26 4" xfId="28042" xr:uid="{00000000-0005-0000-0000-000001610000}"/>
    <cellStyle name="Sub totals 2 3 27" xfId="3669" xr:uid="{00000000-0005-0000-0000-000002610000}"/>
    <cellStyle name="Sub totals 2 3 27 2" xfId="28043" xr:uid="{00000000-0005-0000-0000-000003610000}"/>
    <cellStyle name="Sub totals 2 3 27 2 2" xfId="28044" xr:uid="{00000000-0005-0000-0000-000004610000}"/>
    <cellStyle name="Sub totals 2 3 27 2 3" xfId="28045" xr:uid="{00000000-0005-0000-0000-000005610000}"/>
    <cellStyle name="Sub totals 2 3 27 2 4" xfId="28046" xr:uid="{00000000-0005-0000-0000-000006610000}"/>
    <cellStyle name="Sub totals 2 3 27 3" xfId="28047" xr:uid="{00000000-0005-0000-0000-000007610000}"/>
    <cellStyle name="Sub totals 2 3 27 4" xfId="28048" xr:uid="{00000000-0005-0000-0000-000008610000}"/>
    <cellStyle name="Sub totals 2 3 28" xfId="3670" xr:uid="{00000000-0005-0000-0000-000009610000}"/>
    <cellStyle name="Sub totals 2 3 28 2" xfId="28049" xr:uid="{00000000-0005-0000-0000-00000A610000}"/>
    <cellStyle name="Sub totals 2 3 28 2 2" xfId="28050" xr:uid="{00000000-0005-0000-0000-00000B610000}"/>
    <cellStyle name="Sub totals 2 3 28 2 3" xfId="28051" xr:uid="{00000000-0005-0000-0000-00000C610000}"/>
    <cellStyle name="Sub totals 2 3 28 2 4" xfId="28052" xr:uid="{00000000-0005-0000-0000-00000D610000}"/>
    <cellStyle name="Sub totals 2 3 28 3" xfId="28053" xr:uid="{00000000-0005-0000-0000-00000E610000}"/>
    <cellStyle name="Sub totals 2 3 28 4" xfId="28054" xr:uid="{00000000-0005-0000-0000-00000F610000}"/>
    <cellStyle name="Sub totals 2 3 29" xfId="3671" xr:uid="{00000000-0005-0000-0000-000010610000}"/>
    <cellStyle name="Sub totals 2 3 29 2" xfId="28055" xr:uid="{00000000-0005-0000-0000-000011610000}"/>
    <cellStyle name="Sub totals 2 3 29 2 2" xfId="28056" xr:uid="{00000000-0005-0000-0000-000012610000}"/>
    <cellStyle name="Sub totals 2 3 29 2 3" xfId="28057" xr:uid="{00000000-0005-0000-0000-000013610000}"/>
    <cellStyle name="Sub totals 2 3 29 2 4" xfId="28058" xr:uid="{00000000-0005-0000-0000-000014610000}"/>
    <cellStyle name="Sub totals 2 3 29 3" xfId="28059" xr:uid="{00000000-0005-0000-0000-000015610000}"/>
    <cellStyle name="Sub totals 2 3 29 4" xfId="28060" xr:uid="{00000000-0005-0000-0000-000016610000}"/>
    <cellStyle name="Sub totals 2 3 3" xfId="3672" xr:uid="{00000000-0005-0000-0000-000017610000}"/>
    <cellStyle name="Sub totals 2 3 3 2" xfId="28061" xr:uid="{00000000-0005-0000-0000-000018610000}"/>
    <cellStyle name="Sub totals 2 3 3 2 2" xfId="28062" xr:uid="{00000000-0005-0000-0000-000019610000}"/>
    <cellStyle name="Sub totals 2 3 3 2 3" xfId="28063" xr:uid="{00000000-0005-0000-0000-00001A610000}"/>
    <cellStyle name="Sub totals 2 3 3 2 4" xfId="28064" xr:uid="{00000000-0005-0000-0000-00001B610000}"/>
    <cellStyle name="Sub totals 2 3 3 3" xfId="28065" xr:uid="{00000000-0005-0000-0000-00001C610000}"/>
    <cellStyle name="Sub totals 2 3 3 4" xfId="28066" xr:uid="{00000000-0005-0000-0000-00001D610000}"/>
    <cellStyle name="Sub totals 2 3 30" xfId="3673" xr:uid="{00000000-0005-0000-0000-00001E610000}"/>
    <cellStyle name="Sub totals 2 3 30 2" xfId="28067" xr:uid="{00000000-0005-0000-0000-00001F610000}"/>
    <cellStyle name="Sub totals 2 3 30 2 2" xfId="28068" xr:uid="{00000000-0005-0000-0000-000020610000}"/>
    <cellStyle name="Sub totals 2 3 30 2 3" xfId="28069" xr:uid="{00000000-0005-0000-0000-000021610000}"/>
    <cellStyle name="Sub totals 2 3 30 2 4" xfId="28070" xr:uid="{00000000-0005-0000-0000-000022610000}"/>
    <cellStyle name="Sub totals 2 3 30 3" xfId="28071" xr:uid="{00000000-0005-0000-0000-000023610000}"/>
    <cellStyle name="Sub totals 2 3 30 4" xfId="28072" xr:uid="{00000000-0005-0000-0000-000024610000}"/>
    <cellStyle name="Sub totals 2 3 31" xfId="3674" xr:uid="{00000000-0005-0000-0000-000025610000}"/>
    <cellStyle name="Sub totals 2 3 31 2" xfId="28073" xr:uid="{00000000-0005-0000-0000-000026610000}"/>
    <cellStyle name="Sub totals 2 3 31 2 2" xfId="28074" xr:uid="{00000000-0005-0000-0000-000027610000}"/>
    <cellStyle name="Sub totals 2 3 31 2 3" xfId="28075" xr:uid="{00000000-0005-0000-0000-000028610000}"/>
    <cellStyle name="Sub totals 2 3 31 2 4" xfId="28076" xr:uid="{00000000-0005-0000-0000-000029610000}"/>
    <cellStyle name="Sub totals 2 3 31 3" xfId="28077" xr:uid="{00000000-0005-0000-0000-00002A610000}"/>
    <cellStyle name="Sub totals 2 3 31 4" xfId="28078" xr:uid="{00000000-0005-0000-0000-00002B610000}"/>
    <cellStyle name="Sub totals 2 3 32" xfId="3675" xr:uid="{00000000-0005-0000-0000-00002C610000}"/>
    <cellStyle name="Sub totals 2 3 32 2" xfId="28079" xr:uid="{00000000-0005-0000-0000-00002D610000}"/>
    <cellStyle name="Sub totals 2 3 32 2 2" xfId="28080" xr:uid="{00000000-0005-0000-0000-00002E610000}"/>
    <cellStyle name="Sub totals 2 3 32 2 3" xfId="28081" xr:uid="{00000000-0005-0000-0000-00002F610000}"/>
    <cellStyle name="Sub totals 2 3 32 2 4" xfId="28082" xr:uid="{00000000-0005-0000-0000-000030610000}"/>
    <cellStyle name="Sub totals 2 3 32 3" xfId="28083" xr:uid="{00000000-0005-0000-0000-000031610000}"/>
    <cellStyle name="Sub totals 2 3 32 4" xfId="28084" xr:uid="{00000000-0005-0000-0000-000032610000}"/>
    <cellStyle name="Sub totals 2 3 33" xfId="3676" xr:uid="{00000000-0005-0000-0000-000033610000}"/>
    <cellStyle name="Sub totals 2 3 33 2" xfId="28085" xr:uid="{00000000-0005-0000-0000-000034610000}"/>
    <cellStyle name="Sub totals 2 3 33 2 2" xfId="28086" xr:uid="{00000000-0005-0000-0000-000035610000}"/>
    <cellStyle name="Sub totals 2 3 33 2 3" xfId="28087" xr:uid="{00000000-0005-0000-0000-000036610000}"/>
    <cellStyle name="Sub totals 2 3 33 2 4" xfId="28088" xr:uid="{00000000-0005-0000-0000-000037610000}"/>
    <cellStyle name="Sub totals 2 3 33 3" xfId="28089" xr:uid="{00000000-0005-0000-0000-000038610000}"/>
    <cellStyle name="Sub totals 2 3 33 4" xfId="28090" xr:uid="{00000000-0005-0000-0000-000039610000}"/>
    <cellStyle name="Sub totals 2 3 34" xfId="3677" xr:uid="{00000000-0005-0000-0000-00003A610000}"/>
    <cellStyle name="Sub totals 2 3 34 2" xfId="28091" xr:uid="{00000000-0005-0000-0000-00003B610000}"/>
    <cellStyle name="Sub totals 2 3 34 2 2" xfId="28092" xr:uid="{00000000-0005-0000-0000-00003C610000}"/>
    <cellStyle name="Sub totals 2 3 34 2 3" xfId="28093" xr:uid="{00000000-0005-0000-0000-00003D610000}"/>
    <cellStyle name="Sub totals 2 3 34 2 4" xfId="28094" xr:uid="{00000000-0005-0000-0000-00003E610000}"/>
    <cellStyle name="Sub totals 2 3 34 3" xfId="28095" xr:uid="{00000000-0005-0000-0000-00003F610000}"/>
    <cellStyle name="Sub totals 2 3 34 4" xfId="28096" xr:uid="{00000000-0005-0000-0000-000040610000}"/>
    <cellStyle name="Sub totals 2 3 35" xfId="3678" xr:uid="{00000000-0005-0000-0000-000041610000}"/>
    <cellStyle name="Sub totals 2 3 35 2" xfId="28097" xr:uid="{00000000-0005-0000-0000-000042610000}"/>
    <cellStyle name="Sub totals 2 3 35 2 2" xfId="28098" xr:uid="{00000000-0005-0000-0000-000043610000}"/>
    <cellStyle name="Sub totals 2 3 35 2 3" xfId="28099" xr:uid="{00000000-0005-0000-0000-000044610000}"/>
    <cellStyle name="Sub totals 2 3 35 2 4" xfId="28100" xr:uid="{00000000-0005-0000-0000-000045610000}"/>
    <cellStyle name="Sub totals 2 3 35 3" xfId="28101" xr:uid="{00000000-0005-0000-0000-000046610000}"/>
    <cellStyle name="Sub totals 2 3 35 4" xfId="28102" xr:uid="{00000000-0005-0000-0000-000047610000}"/>
    <cellStyle name="Sub totals 2 3 36" xfId="3679" xr:uid="{00000000-0005-0000-0000-000048610000}"/>
    <cellStyle name="Sub totals 2 3 36 2" xfId="28103" xr:uid="{00000000-0005-0000-0000-000049610000}"/>
    <cellStyle name="Sub totals 2 3 36 2 2" xfId="28104" xr:uid="{00000000-0005-0000-0000-00004A610000}"/>
    <cellStyle name="Sub totals 2 3 36 2 3" xfId="28105" xr:uid="{00000000-0005-0000-0000-00004B610000}"/>
    <cellStyle name="Sub totals 2 3 36 2 4" xfId="28106" xr:uid="{00000000-0005-0000-0000-00004C610000}"/>
    <cellStyle name="Sub totals 2 3 36 3" xfId="28107" xr:uid="{00000000-0005-0000-0000-00004D610000}"/>
    <cellStyle name="Sub totals 2 3 36 4" xfId="28108" xr:uid="{00000000-0005-0000-0000-00004E610000}"/>
    <cellStyle name="Sub totals 2 3 37" xfId="3680" xr:uid="{00000000-0005-0000-0000-00004F610000}"/>
    <cellStyle name="Sub totals 2 3 37 2" xfId="28109" xr:uid="{00000000-0005-0000-0000-000050610000}"/>
    <cellStyle name="Sub totals 2 3 37 2 2" xfId="28110" xr:uid="{00000000-0005-0000-0000-000051610000}"/>
    <cellStyle name="Sub totals 2 3 37 2 3" xfId="28111" xr:uid="{00000000-0005-0000-0000-000052610000}"/>
    <cellStyle name="Sub totals 2 3 37 2 4" xfId="28112" xr:uid="{00000000-0005-0000-0000-000053610000}"/>
    <cellStyle name="Sub totals 2 3 37 3" xfId="28113" xr:uid="{00000000-0005-0000-0000-000054610000}"/>
    <cellStyle name="Sub totals 2 3 37 4" xfId="28114" xr:uid="{00000000-0005-0000-0000-000055610000}"/>
    <cellStyle name="Sub totals 2 3 38" xfId="3681" xr:uid="{00000000-0005-0000-0000-000056610000}"/>
    <cellStyle name="Sub totals 2 3 38 2" xfId="28115" xr:uid="{00000000-0005-0000-0000-000057610000}"/>
    <cellStyle name="Sub totals 2 3 38 2 2" xfId="28116" xr:uid="{00000000-0005-0000-0000-000058610000}"/>
    <cellStyle name="Sub totals 2 3 38 2 3" xfId="28117" xr:uid="{00000000-0005-0000-0000-000059610000}"/>
    <cellStyle name="Sub totals 2 3 38 2 4" xfId="28118" xr:uid="{00000000-0005-0000-0000-00005A610000}"/>
    <cellStyle name="Sub totals 2 3 38 3" xfId="28119" xr:uid="{00000000-0005-0000-0000-00005B610000}"/>
    <cellStyle name="Sub totals 2 3 38 4" xfId="28120" xr:uid="{00000000-0005-0000-0000-00005C610000}"/>
    <cellStyle name="Sub totals 2 3 39" xfId="3682" xr:uid="{00000000-0005-0000-0000-00005D610000}"/>
    <cellStyle name="Sub totals 2 3 39 2" xfId="28121" xr:uid="{00000000-0005-0000-0000-00005E610000}"/>
    <cellStyle name="Sub totals 2 3 39 2 2" xfId="28122" xr:uid="{00000000-0005-0000-0000-00005F610000}"/>
    <cellStyle name="Sub totals 2 3 39 2 3" xfId="28123" xr:uid="{00000000-0005-0000-0000-000060610000}"/>
    <cellStyle name="Sub totals 2 3 39 2 4" xfId="28124" xr:uid="{00000000-0005-0000-0000-000061610000}"/>
    <cellStyle name="Sub totals 2 3 39 3" xfId="28125" xr:uid="{00000000-0005-0000-0000-000062610000}"/>
    <cellStyle name="Sub totals 2 3 39 4" xfId="28126" xr:uid="{00000000-0005-0000-0000-000063610000}"/>
    <cellStyle name="Sub totals 2 3 4" xfId="3683" xr:uid="{00000000-0005-0000-0000-000064610000}"/>
    <cellStyle name="Sub totals 2 3 4 2" xfId="28127" xr:uid="{00000000-0005-0000-0000-000065610000}"/>
    <cellStyle name="Sub totals 2 3 4 2 2" xfId="28128" xr:uid="{00000000-0005-0000-0000-000066610000}"/>
    <cellStyle name="Sub totals 2 3 4 2 3" xfId="28129" xr:uid="{00000000-0005-0000-0000-000067610000}"/>
    <cellStyle name="Sub totals 2 3 4 2 4" xfId="28130" xr:uid="{00000000-0005-0000-0000-000068610000}"/>
    <cellStyle name="Sub totals 2 3 4 3" xfId="28131" xr:uid="{00000000-0005-0000-0000-000069610000}"/>
    <cellStyle name="Sub totals 2 3 4 4" xfId="28132" xr:uid="{00000000-0005-0000-0000-00006A610000}"/>
    <cellStyle name="Sub totals 2 3 40" xfId="3684" xr:uid="{00000000-0005-0000-0000-00006B610000}"/>
    <cellStyle name="Sub totals 2 3 40 2" xfId="28133" xr:uid="{00000000-0005-0000-0000-00006C610000}"/>
    <cellStyle name="Sub totals 2 3 40 2 2" xfId="28134" xr:uid="{00000000-0005-0000-0000-00006D610000}"/>
    <cellStyle name="Sub totals 2 3 40 2 3" xfId="28135" xr:uid="{00000000-0005-0000-0000-00006E610000}"/>
    <cellStyle name="Sub totals 2 3 40 2 4" xfId="28136" xr:uid="{00000000-0005-0000-0000-00006F610000}"/>
    <cellStyle name="Sub totals 2 3 40 3" xfId="28137" xr:uid="{00000000-0005-0000-0000-000070610000}"/>
    <cellStyle name="Sub totals 2 3 40 4" xfId="28138" xr:uid="{00000000-0005-0000-0000-000071610000}"/>
    <cellStyle name="Sub totals 2 3 41" xfId="3685" xr:uid="{00000000-0005-0000-0000-000072610000}"/>
    <cellStyle name="Sub totals 2 3 41 2" xfId="28139" xr:uid="{00000000-0005-0000-0000-000073610000}"/>
    <cellStyle name="Sub totals 2 3 41 2 2" xfId="28140" xr:uid="{00000000-0005-0000-0000-000074610000}"/>
    <cellStyle name="Sub totals 2 3 41 2 3" xfId="28141" xr:uid="{00000000-0005-0000-0000-000075610000}"/>
    <cellStyle name="Sub totals 2 3 41 2 4" xfId="28142" xr:uid="{00000000-0005-0000-0000-000076610000}"/>
    <cellStyle name="Sub totals 2 3 41 3" xfId="28143" xr:uid="{00000000-0005-0000-0000-000077610000}"/>
    <cellStyle name="Sub totals 2 3 41 4" xfId="28144" xr:uid="{00000000-0005-0000-0000-000078610000}"/>
    <cellStyle name="Sub totals 2 3 42" xfId="3686" xr:uid="{00000000-0005-0000-0000-000079610000}"/>
    <cellStyle name="Sub totals 2 3 42 2" xfId="28145" xr:uid="{00000000-0005-0000-0000-00007A610000}"/>
    <cellStyle name="Sub totals 2 3 42 2 2" xfId="28146" xr:uid="{00000000-0005-0000-0000-00007B610000}"/>
    <cellStyle name="Sub totals 2 3 42 2 3" xfId="28147" xr:uid="{00000000-0005-0000-0000-00007C610000}"/>
    <cellStyle name="Sub totals 2 3 42 2 4" xfId="28148" xr:uid="{00000000-0005-0000-0000-00007D610000}"/>
    <cellStyle name="Sub totals 2 3 42 3" xfId="28149" xr:uid="{00000000-0005-0000-0000-00007E610000}"/>
    <cellStyle name="Sub totals 2 3 42 4" xfId="28150" xr:uid="{00000000-0005-0000-0000-00007F610000}"/>
    <cellStyle name="Sub totals 2 3 43" xfId="3687" xr:uid="{00000000-0005-0000-0000-000080610000}"/>
    <cellStyle name="Sub totals 2 3 43 2" xfId="28151" xr:uid="{00000000-0005-0000-0000-000081610000}"/>
    <cellStyle name="Sub totals 2 3 43 2 2" xfId="28152" xr:uid="{00000000-0005-0000-0000-000082610000}"/>
    <cellStyle name="Sub totals 2 3 43 2 3" xfId="28153" xr:uid="{00000000-0005-0000-0000-000083610000}"/>
    <cellStyle name="Sub totals 2 3 43 2 4" xfId="28154" xr:uid="{00000000-0005-0000-0000-000084610000}"/>
    <cellStyle name="Sub totals 2 3 43 3" xfId="28155" xr:uid="{00000000-0005-0000-0000-000085610000}"/>
    <cellStyle name="Sub totals 2 3 43 4" xfId="28156" xr:uid="{00000000-0005-0000-0000-000086610000}"/>
    <cellStyle name="Sub totals 2 3 44" xfId="3688" xr:uid="{00000000-0005-0000-0000-000087610000}"/>
    <cellStyle name="Sub totals 2 3 44 2" xfId="28157" xr:uid="{00000000-0005-0000-0000-000088610000}"/>
    <cellStyle name="Sub totals 2 3 44 2 2" xfId="28158" xr:uid="{00000000-0005-0000-0000-000089610000}"/>
    <cellStyle name="Sub totals 2 3 44 2 3" xfId="28159" xr:uid="{00000000-0005-0000-0000-00008A610000}"/>
    <cellStyle name="Sub totals 2 3 44 2 4" xfId="28160" xr:uid="{00000000-0005-0000-0000-00008B610000}"/>
    <cellStyle name="Sub totals 2 3 44 3" xfId="28161" xr:uid="{00000000-0005-0000-0000-00008C610000}"/>
    <cellStyle name="Sub totals 2 3 44 4" xfId="28162" xr:uid="{00000000-0005-0000-0000-00008D610000}"/>
    <cellStyle name="Sub totals 2 3 45" xfId="3689" xr:uid="{00000000-0005-0000-0000-00008E610000}"/>
    <cellStyle name="Sub totals 2 3 45 2" xfId="28163" xr:uid="{00000000-0005-0000-0000-00008F610000}"/>
    <cellStyle name="Sub totals 2 3 45 2 2" xfId="28164" xr:uid="{00000000-0005-0000-0000-000090610000}"/>
    <cellStyle name="Sub totals 2 3 45 2 3" xfId="28165" xr:uid="{00000000-0005-0000-0000-000091610000}"/>
    <cellStyle name="Sub totals 2 3 45 2 4" xfId="28166" xr:uid="{00000000-0005-0000-0000-000092610000}"/>
    <cellStyle name="Sub totals 2 3 45 3" xfId="28167" xr:uid="{00000000-0005-0000-0000-000093610000}"/>
    <cellStyle name="Sub totals 2 3 45 4" xfId="28168" xr:uid="{00000000-0005-0000-0000-000094610000}"/>
    <cellStyle name="Sub totals 2 3 46" xfId="28169" xr:uid="{00000000-0005-0000-0000-000095610000}"/>
    <cellStyle name="Sub totals 2 3 46 2" xfId="28170" xr:uid="{00000000-0005-0000-0000-000096610000}"/>
    <cellStyle name="Sub totals 2 3 46 3" xfId="28171" xr:uid="{00000000-0005-0000-0000-000097610000}"/>
    <cellStyle name="Sub totals 2 3 46 4" xfId="28172" xr:uid="{00000000-0005-0000-0000-000098610000}"/>
    <cellStyle name="Sub totals 2 3 47" xfId="28173" xr:uid="{00000000-0005-0000-0000-000099610000}"/>
    <cellStyle name="Sub totals 2 3 47 2" xfId="28174" xr:uid="{00000000-0005-0000-0000-00009A610000}"/>
    <cellStyle name="Sub totals 2 3 47 3" xfId="28175" xr:uid="{00000000-0005-0000-0000-00009B610000}"/>
    <cellStyle name="Sub totals 2 3 47 4" xfId="28176" xr:uid="{00000000-0005-0000-0000-00009C610000}"/>
    <cellStyle name="Sub totals 2 3 48" xfId="28177" xr:uid="{00000000-0005-0000-0000-00009D610000}"/>
    <cellStyle name="Sub totals 2 3 49" xfId="28178" xr:uid="{00000000-0005-0000-0000-00009E610000}"/>
    <cellStyle name="Sub totals 2 3 5" xfId="3690" xr:uid="{00000000-0005-0000-0000-00009F610000}"/>
    <cellStyle name="Sub totals 2 3 5 2" xfId="28179" xr:uid="{00000000-0005-0000-0000-0000A0610000}"/>
    <cellStyle name="Sub totals 2 3 5 2 2" xfId="28180" xr:uid="{00000000-0005-0000-0000-0000A1610000}"/>
    <cellStyle name="Sub totals 2 3 5 2 3" xfId="28181" xr:uid="{00000000-0005-0000-0000-0000A2610000}"/>
    <cellStyle name="Sub totals 2 3 5 2 4" xfId="28182" xr:uid="{00000000-0005-0000-0000-0000A3610000}"/>
    <cellStyle name="Sub totals 2 3 5 3" xfId="28183" xr:uid="{00000000-0005-0000-0000-0000A4610000}"/>
    <cellStyle name="Sub totals 2 3 5 4" xfId="28184" xr:uid="{00000000-0005-0000-0000-0000A5610000}"/>
    <cellStyle name="Sub totals 2 3 6" xfId="3691" xr:uid="{00000000-0005-0000-0000-0000A6610000}"/>
    <cellStyle name="Sub totals 2 3 6 2" xfId="28185" xr:uid="{00000000-0005-0000-0000-0000A7610000}"/>
    <cellStyle name="Sub totals 2 3 6 2 2" xfId="28186" xr:uid="{00000000-0005-0000-0000-0000A8610000}"/>
    <cellStyle name="Sub totals 2 3 6 2 3" xfId="28187" xr:uid="{00000000-0005-0000-0000-0000A9610000}"/>
    <cellStyle name="Sub totals 2 3 6 2 4" xfId="28188" xr:uid="{00000000-0005-0000-0000-0000AA610000}"/>
    <cellStyle name="Sub totals 2 3 6 3" xfId="28189" xr:uid="{00000000-0005-0000-0000-0000AB610000}"/>
    <cellStyle name="Sub totals 2 3 6 4" xfId="28190" xr:uid="{00000000-0005-0000-0000-0000AC610000}"/>
    <cellStyle name="Sub totals 2 3 7" xfId="3692" xr:uid="{00000000-0005-0000-0000-0000AD610000}"/>
    <cellStyle name="Sub totals 2 3 7 2" xfId="28191" xr:uid="{00000000-0005-0000-0000-0000AE610000}"/>
    <cellStyle name="Sub totals 2 3 7 2 2" xfId="28192" xr:uid="{00000000-0005-0000-0000-0000AF610000}"/>
    <cellStyle name="Sub totals 2 3 7 2 3" xfId="28193" xr:uid="{00000000-0005-0000-0000-0000B0610000}"/>
    <cellStyle name="Sub totals 2 3 7 2 4" xfId="28194" xr:uid="{00000000-0005-0000-0000-0000B1610000}"/>
    <cellStyle name="Sub totals 2 3 7 3" xfId="28195" xr:uid="{00000000-0005-0000-0000-0000B2610000}"/>
    <cellStyle name="Sub totals 2 3 7 4" xfId="28196" xr:uid="{00000000-0005-0000-0000-0000B3610000}"/>
    <cellStyle name="Sub totals 2 3 8" xfId="3693" xr:uid="{00000000-0005-0000-0000-0000B4610000}"/>
    <cellStyle name="Sub totals 2 3 8 2" xfId="28197" xr:uid="{00000000-0005-0000-0000-0000B5610000}"/>
    <cellStyle name="Sub totals 2 3 8 2 2" xfId="28198" xr:uid="{00000000-0005-0000-0000-0000B6610000}"/>
    <cellStyle name="Sub totals 2 3 8 2 3" xfId="28199" xr:uid="{00000000-0005-0000-0000-0000B7610000}"/>
    <cellStyle name="Sub totals 2 3 8 2 4" xfId="28200" xr:uid="{00000000-0005-0000-0000-0000B8610000}"/>
    <cellStyle name="Sub totals 2 3 8 3" xfId="28201" xr:uid="{00000000-0005-0000-0000-0000B9610000}"/>
    <cellStyle name="Sub totals 2 3 8 4" xfId="28202" xr:uid="{00000000-0005-0000-0000-0000BA610000}"/>
    <cellStyle name="Sub totals 2 3 9" xfId="3694" xr:uid="{00000000-0005-0000-0000-0000BB610000}"/>
    <cellStyle name="Sub totals 2 3 9 2" xfId="28203" xr:uid="{00000000-0005-0000-0000-0000BC610000}"/>
    <cellStyle name="Sub totals 2 3 9 2 2" xfId="28204" xr:uid="{00000000-0005-0000-0000-0000BD610000}"/>
    <cellStyle name="Sub totals 2 3 9 2 3" xfId="28205" xr:uid="{00000000-0005-0000-0000-0000BE610000}"/>
    <cellStyle name="Sub totals 2 3 9 2 4" xfId="28206" xr:uid="{00000000-0005-0000-0000-0000BF610000}"/>
    <cellStyle name="Sub totals 2 3 9 3" xfId="28207" xr:uid="{00000000-0005-0000-0000-0000C0610000}"/>
    <cellStyle name="Sub totals 2 3 9 4" xfId="28208" xr:uid="{00000000-0005-0000-0000-0000C1610000}"/>
    <cellStyle name="Sub totals 2 4" xfId="3695" xr:uid="{00000000-0005-0000-0000-0000C2610000}"/>
    <cellStyle name="Sub totals 2 4 10" xfId="3696" xr:uid="{00000000-0005-0000-0000-0000C3610000}"/>
    <cellStyle name="Sub totals 2 4 10 2" xfId="28209" xr:uid="{00000000-0005-0000-0000-0000C4610000}"/>
    <cellStyle name="Sub totals 2 4 10 2 2" xfId="28210" xr:uid="{00000000-0005-0000-0000-0000C5610000}"/>
    <cellStyle name="Sub totals 2 4 10 2 3" xfId="28211" xr:uid="{00000000-0005-0000-0000-0000C6610000}"/>
    <cellStyle name="Sub totals 2 4 10 2 4" xfId="28212" xr:uid="{00000000-0005-0000-0000-0000C7610000}"/>
    <cellStyle name="Sub totals 2 4 10 3" xfId="28213" xr:uid="{00000000-0005-0000-0000-0000C8610000}"/>
    <cellStyle name="Sub totals 2 4 10 4" xfId="28214" xr:uid="{00000000-0005-0000-0000-0000C9610000}"/>
    <cellStyle name="Sub totals 2 4 11" xfId="3697" xr:uid="{00000000-0005-0000-0000-0000CA610000}"/>
    <cellStyle name="Sub totals 2 4 11 2" xfId="28215" xr:uid="{00000000-0005-0000-0000-0000CB610000}"/>
    <cellStyle name="Sub totals 2 4 11 2 2" xfId="28216" xr:uid="{00000000-0005-0000-0000-0000CC610000}"/>
    <cellStyle name="Sub totals 2 4 11 2 3" xfId="28217" xr:uid="{00000000-0005-0000-0000-0000CD610000}"/>
    <cellStyle name="Sub totals 2 4 11 2 4" xfId="28218" xr:uid="{00000000-0005-0000-0000-0000CE610000}"/>
    <cellStyle name="Sub totals 2 4 11 3" xfId="28219" xr:uid="{00000000-0005-0000-0000-0000CF610000}"/>
    <cellStyle name="Sub totals 2 4 11 4" xfId="28220" xr:uid="{00000000-0005-0000-0000-0000D0610000}"/>
    <cellStyle name="Sub totals 2 4 12" xfId="3698" xr:uid="{00000000-0005-0000-0000-0000D1610000}"/>
    <cellStyle name="Sub totals 2 4 12 2" xfId="28221" xr:uid="{00000000-0005-0000-0000-0000D2610000}"/>
    <cellStyle name="Sub totals 2 4 12 2 2" xfId="28222" xr:uid="{00000000-0005-0000-0000-0000D3610000}"/>
    <cellStyle name="Sub totals 2 4 12 2 3" xfId="28223" xr:uid="{00000000-0005-0000-0000-0000D4610000}"/>
    <cellStyle name="Sub totals 2 4 12 2 4" xfId="28224" xr:uid="{00000000-0005-0000-0000-0000D5610000}"/>
    <cellStyle name="Sub totals 2 4 12 3" xfId="28225" xr:uid="{00000000-0005-0000-0000-0000D6610000}"/>
    <cellStyle name="Sub totals 2 4 12 4" xfId="28226" xr:uid="{00000000-0005-0000-0000-0000D7610000}"/>
    <cellStyle name="Sub totals 2 4 13" xfId="3699" xr:uid="{00000000-0005-0000-0000-0000D8610000}"/>
    <cellStyle name="Sub totals 2 4 13 2" xfId="28227" xr:uid="{00000000-0005-0000-0000-0000D9610000}"/>
    <cellStyle name="Sub totals 2 4 13 2 2" xfId="28228" xr:uid="{00000000-0005-0000-0000-0000DA610000}"/>
    <cellStyle name="Sub totals 2 4 13 2 3" xfId="28229" xr:uid="{00000000-0005-0000-0000-0000DB610000}"/>
    <cellStyle name="Sub totals 2 4 13 2 4" xfId="28230" xr:uid="{00000000-0005-0000-0000-0000DC610000}"/>
    <cellStyle name="Sub totals 2 4 13 3" xfId="28231" xr:uid="{00000000-0005-0000-0000-0000DD610000}"/>
    <cellStyle name="Sub totals 2 4 13 4" xfId="28232" xr:uid="{00000000-0005-0000-0000-0000DE610000}"/>
    <cellStyle name="Sub totals 2 4 14" xfId="3700" xr:uid="{00000000-0005-0000-0000-0000DF610000}"/>
    <cellStyle name="Sub totals 2 4 14 2" xfId="28233" xr:uid="{00000000-0005-0000-0000-0000E0610000}"/>
    <cellStyle name="Sub totals 2 4 14 2 2" xfId="28234" xr:uid="{00000000-0005-0000-0000-0000E1610000}"/>
    <cellStyle name="Sub totals 2 4 14 2 3" xfId="28235" xr:uid="{00000000-0005-0000-0000-0000E2610000}"/>
    <cellStyle name="Sub totals 2 4 14 2 4" xfId="28236" xr:uid="{00000000-0005-0000-0000-0000E3610000}"/>
    <cellStyle name="Sub totals 2 4 14 3" xfId="28237" xr:uid="{00000000-0005-0000-0000-0000E4610000}"/>
    <cellStyle name="Sub totals 2 4 14 4" xfId="28238" xr:uid="{00000000-0005-0000-0000-0000E5610000}"/>
    <cellStyle name="Sub totals 2 4 15" xfId="3701" xr:uid="{00000000-0005-0000-0000-0000E6610000}"/>
    <cellStyle name="Sub totals 2 4 15 2" xfId="28239" xr:uid="{00000000-0005-0000-0000-0000E7610000}"/>
    <cellStyle name="Sub totals 2 4 15 2 2" xfId="28240" xr:uid="{00000000-0005-0000-0000-0000E8610000}"/>
    <cellStyle name="Sub totals 2 4 15 2 3" xfId="28241" xr:uid="{00000000-0005-0000-0000-0000E9610000}"/>
    <cellStyle name="Sub totals 2 4 15 2 4" xfId="28242" xr:uid="{00000000-0005-0000-0000-0000EA610000}"/>
    <cellStyle name="Sub totals 2 4 15 3" xfId="28243" xr:uid="{00000000-0005-0000-0000-0000EB610000}"/>
    <cellStyle name="Sub totals 2 4 15 4" xfId="28244" xr:uid="{00000000-0005-0000-0000-0000EC610000}"/>
    <cellStyle name="Sub totals 2 4 16" xfId="3702" xr:uid="{00000000-0005-0000-0000-0000ED610000}"/>
    <cellStyle name="Sub totals 2 4 16 2" xfId="28245" xr:uid="{00000000-0005-0000-0000-0000EE610000}"/>
    <cellStyle name="Sub totals 2 4 16 2 2" xfId="28246" xr:uid="{00000000-0005-0000-0000-0000EF610000}"/>
    <cellStyle name="Sub totals 2 4 16 2 3" xfId="28247" xr:uid="{00000000-0005-0000-0000-0000F0610000}"/>
    <cellStyle name="Sub totals 2 4 16 2 4" xfId="28248" xr:uid="{00000000-0005-0000-0000-0000F1610000}"/>
    <cellStyle name="Sub totals 2 4 16 3" xfId="28249" xr:uid="{00000000-0005-0000-0000-0000F2610000}"/>
    <cellStyle name="Sub totals 2 4 16 4" xfId="28250" xr:uid="{00000000-0005-0000-0000-0000F3610000}"/>
    <cellStyle name="Sub totals 2 4 17" xfId="3703" xr:uid="{00000000-0005-0000-0000-0000F4610000}"/>
    <cellStyle name="Sub totals 2 4 17 2" xfId="28251" xr:uid="{00000000-0005-0000-0000-0000F5610000}"/>
    <cellStyle name="Sub totals 2 4 17 2 2" xfId="28252" xr:uid="{00000000-0005-0000-0000-0000F6610000}"/>
    <cellStyle name="Sub totals 2 4 17 2 3" xfId="28253" xr:uid="{00000000-0005-0000-0000-0000F7610000}"/>
    <cellStyle name="Sub totals 2 4 17 2 4" xfId="28254" xr:uid="{00000000-0005-0000-0000-0000F8610000}"/>
    <cellStyle name="Sub totals 2 4 17 3" xfId="28255" xr:uid="{00000000-0005-0000-0000-0000F9610000}"/>
    <cellStyle name="Sub totals 2 4 17 4" xfId="28256" xr:uid="{00000000-0005-0000-0000-0000FA610000}"/>
    <cellStyle name="Sub totals 2 4 18" xfId="3704" xr:uid="{00000000-0005-0000-0000-0000FB610000}"/>
    <cellStyle name="Sub totals 2 4 18 2" xfId="28257" xr:uid="{00000000-0005-0000-0000-0000FC610000}"/>
    <cellStyle name="Sub totals 2 4 18 2 2" xfId="28258" xr:uid="{00000000-0005-0000-0000-0000FD610000}"/>
    <cellStyle name="Sub totals 2 4 18 2 3" xfId="28259" xr:uid="{00000000-0005-0000-0000-0000FE610000}"/>
    <cellStyle name="Sub totals 2 4 18 2 4" xfId="28260" xr:uid="{00000000-0005-0000-0000-0000FF610000}"/>
    <cellStyle name="Sub totals 2 4 18 3" xfId="28261" xr:uid="{00000000-0005-0000-0000-000000620000}"/>
    <cellStyle name="Sub totals 2 4 18 4" xfId="28262" xr:uid="{00000000-0005-0000-0000-000001620000}"/>
    <cellStyle name="Sub totals 2 4 19" xfId="3705" xr:uid="{00000000-0005-0000-0000-000002620000}"/>
    <cellStyle name="Sub totals 2 4 19 2" xfId="28263" xr:uid="{00000000-0005-0000-0000-000003620000}"/>
    <cellStyle name="Sub totals 2 4 19 2 2" xfId="28264" xr:uid="{00000000-0005-0000-0000-000004620000}"/>
    <cellStyle name="Sub totals 2 4 19 2 3" xfId="28265" xr:uid="{00000000-0005-0000-0000-000005620000}"/>
    <cellStyle name="Sub totals 2 4 19 2 4" xfId="28266" xr:uid="{00000000-0005-0000-0000-000006620000}"/>
    <cellStyle name="Sub totals 2 4 19 3" xfId="28267" xr:uid="{00000000-0005-0000-0000-000007620000}"/>
    <cellStyle name="Sub totals 2 4 19 4" xfId="28268" xr:uid="{00000000-0005-0000-0000-000008620000}"/>
    <cellStyle name="Sub totals 2 4 2" xfId="3706" xr:uid="{00000000-0005-0000-0000-000009620000}"/>
    <cellStyle name="Sub totals 2 4 2 10" xfId="3707" xr:uid="{00000000-0005-0000-0000-00000A620000}"/>
    <cellStyle name="Sub totals 2 4 2 10 2" xfId="28269" xr:uid="{00000000-0005-0000-0000-00000B620000}"/>
    <cellStyle name="Sub totals 2 4 2 10 2 2" xfId="28270" xr:uid="{00000000-0005-0000-0000-00000C620000}"/>
    <cellStyle name="Sub totals 2 4 2 10 2 3" xfId="28271" xr:uid="{00000000-0005-0000-0000-00000D620000}"/>
    <cellStyle name="Sub totals 2 4 2 10 2 4" xfId="28272" xr:uid="{00000000-0005-0000-0000-00000E620000}"/>
    <cellStyle name="Sub totals 2 4 2 10 3" xfId="28273" xr:uid="{00000000-0005-0000-0000-00000F620000}"/>
    <cellStyle name="Sub totals 2 4 2 10 4" xfId="28274" xr:uid="{00000000-0005-0000-0000-000010620000}"/>
    <cellStyle name="Sub totals 2 4 2 11" xfId="3708" xr:uid="{00000000-0005-0000-0000-000011620000}"/>
    <cellStyle name="Sub totals 2 4 2 11 2" xfId="28275" xr:uid="{00000000-0005-0000-0000-000012620000}"/>
    <cellStyle name="Sub totals 2 4 2 11 2 2" xfId="28276" xr:uid="{00000000-0005-0000-0000-000013620000}"/>
    <cellStyle name="Sub totals 2 4 2 11 2 3" xfId="28277" xr:uid="{00000000-0005-0000-0000-000014620000}"/>
    <cellStyle name="Sub totals 2 4 2 11 2 4" xfId="28278" xr:uid="{00000000-0005-0000-0000-000015620000}"/>
    <cellStyle name="Sub totals 2 4 2 11 3" xfId="28279" xr:uid="{00000000-0005-0000-0000-000016620000}"/>
    <cellStyle name="Sub totals 2 4 2 11 4" xfId="28280" xr:uid="{00000000-0005-0000-0000-000017620000}"/>
    <cellStyle name="Sub totals 2 4 2 12" xfId="3709" xr:uid="{00000000-0005-0000-0000-000018620000}"/>
    <cellStyle name="Sub totals 2 4 2 12 2" xfId="28281" xr:uid="{00000000-0005-0000-0000-000019620000}"/>
    <cellStyle name="Sub totals 2 4 2 12 2 2" xfId="28282" xr:uid="{00000000-0005-0000-0000-00001A620000}"/>
    <cellStyle name="Sub totals 2 4 2 12 2 3" xfId="28283" xr:uid="{00000000-0005-0000-0000-00001B620000}"/>
    <cellStyle name="Sub totals 2 4 2 12 2 4" xfId="28284" xr:uid="{00000000-0005-0000-0000-00001C620000}"/>
    <cellStyle name="Sub totals 2 4 2 12 3" xfId="28285" xr:uid="{00000000-0005-0000-0000-00001D620000}"/>
    <cellStyle name="Sub totals 2 4 2 12 4" xfId="28286" xr:uid="{00000000-0005-0000-0000-00001E620000}"/>
    <cellStyle name="Sub totals 2 4 2 13" xfId="3710" xr:uid="{00000000-0005-0000-0000-00001F620000}"/>
    <cellStyle name="Sub totals 2 4 2 13 2" xfId="28287" xr:uid="{00000000-0005-0000-0000-000020620000}"/>
    <cellStyle name="Sub totals 2 4 2 13 2 2" xfId="28288" xr:uid="{00000000-0005-0000-0000-000021620000}"/>
    <cellStyle name="Sub totals 2 4 2 13 2 3" xfId="28289" xr:uid="{00000000-0005-0000-0000-000022620000}"/>
    <cellStyle name="Sub totals 2 4 2 13 2 4" xfId="28290" xr:uid="{00000000-0005-0000-0000-000023620000}"/>
    <cellStyle name="Sub totals 2 4 2 13 3" xfId="28291" xr:uid="{00000000-0005-0000-0000-000024620000}"/>
    <cellStyle name="Sub totals 2 4 2 13 4" xfId="28292" xr:uid="{00000000-0005-0000-0000-000025620000}"/>
    <cellStyle name="Sub totals 2 4 2 14" xfId="3711" xr:uid="{00000000-0005-0000-0000-000026620000}"/>
    <cellStyle name="Sub totals 2 4 2 14 2" xfId="28293" xr:uid="{00000000-0005-0000-0000-000027620000}"/>
    <cellStyle name="Sub totals 2 4 2 14 2 2" xfId="28294" xr:uid="{00000000-0005-0000-0000-000028620000}"/>
    <cellStyle name="Sub totals 2 4 2 14 2 3" xfId="28295" xr:uid="{00000000-0005-0000-0000-000029620000}"/>
    <cellStyle name="Sub totals 2 4 2 14 2 4" xfId="28296" xr:uid="{00000000-0005-0000-0000-00002A620000}"/>
    <cellStyle name="Sub totals 2 4 2 14 3" xfId="28297" xr:uid="{00000000-0005-0000-0000-00002B620000}"/>
    <cellStyle name="Sub totals 2 4 2 14 4" xfId="28298" xr:uid="{00000000-0005-0000-0000-00002C620000}"/>
    <cellStyle name="Sub totals 2 4 2 15" xfId="3712" xr:uid="{00000000-0005-0000-0000-00002D620000}"/>
    <cellStyle name="Sub totals 2 4 2 15 2" xfId="28299" xr:uid="{00000000-0005-0000-0000-00002E620000}"/>
    <cellStyle name="Sub totals 2 4 2 15 2 2" xfId="28300" xr:uid="{00000000-0005-0000-0000-00002F620000}"/>
    <cellStyle name="Sub totals 2 4 2 15 2 3" xfId="28301" xr:uid="{00000000-0005-0000-0000-000030620000}"/>
    <cellStyle name="Sub totals 2 4 2 15 2 4" xfId="28302" xr:uid="{00000000-0005-0000-0000-000031620000}"/>
    <cellStyle name="Sub totals 2 4 2 15 3" xfId="28303" xr:uid="{00000000-0005-0000-0000-000032620000}"/>
    <cellStyle name="Sub totals 2 4 2 15 4" xfId="28304" xr:uid="{00000000-0005-0000-0000-000033620000}"/>
    <cellStyle name="Sub totals 2 4 2 16" xfId="3713" xr:uid="{00000000-0005-0000-0000-000034620000}"/>
    <cellStyle name="Sub totals 2 4 2 16 2" xfId="28305" xr:uid="{00000000-0005-0000-0000-000035620000}"/>
    <cellStyle name="Sub totals 2 4 2 16 2 2" xfId="28306" xr:uid="{00000000-0005-0000-0000-000036620000}"/>
    <cellStyle name="Sub totals 2 4 2 16 2 3" xfId="28307" xr:uid="{00000000-0005-0000-0000-000037620000}"/>
    <cellStyle name="Sub totals 2 4 2 16 2 4" xfId="28308" xr:uid="{00000000-0005-0000-0000-000038620000}"/>
    <cellStyle name="Sub totals 2 4 2 16 3" xfId="28309" xr:uid="{00000000-0005-0000-0000-000039620000}"/>
    <cellStyle name="Sub totals 2 4 2 16 4" xfId="28310" xr:uid="{00000000-0005-0000-0000-00003A620000}"/>
    <cellStyle name="Sub totals 2 4 2 17" xfId="3714" xr:uid="{00000000-0005-0000-0000-00003B620000}"/>
    <cellStyle name="Sub totals 2 4 2 17 2" xfId="28311" xr:uid="{00000000-0005-0000-0000-00003C620000}"/>
    <cellStyle name="Sub totals 2 4 2 17 2 2" xfId="28312" xr:uid="{00000000-0005-0000-0000-00003D620000}"/>
    <cellStyle name="Sub totals 2 4 2 17 2 3" xfId="28313" xr:uid="{00000000-0005-0000-0000-00003E620000}"/>
    <cellStyle name="Sub totals 2 4 2 17 2 4" xfId="28314" xr:uid="{00000000-0005-0000-0000-00003F620000}"/>
    <cellStyle name="Sub totals 2 4 2 17 3" xfId="28315" xr:uid="{00000000-0005-0000-0000-000040620000}"/>
    <cellStyle name="Sub totals 2 4 2 17 4" xfId="28316" xr:uid="{00000000-0005-0000-0000-000041620000}"/>
    <cellStyle name="Sub totals 2 4 2 18" xfId="3715" xr:uid="{00000000-0005-0000-0000-000042620000}"/>
    <cellStyle name="Sub totals 2 4 2 18 2" xfId="28317" xr:uid="{00000000-0005-0000-0000-000043620000}"/>
    <cellStyle name="Sub totals 2 4 2 18 2 2" xfId="28318" xr:uid="{00000000-0005-0000-0000-000044620000}"/>
    <cellStyle name="Sub totals 2 4 2 18 2 3" xfId="28319" xr:uid="{00000000-0005-0000-0000-000045620000}"/>
    <cellStyle name="Sub totals 2 4 2 18 2 4" xfId="28320" xr:uid="{00000000-0005-0000-0000-000046620000}"/>
    <cellStyle name="Sub totals 2 4 2 18 3" xfId="28321" xr:uid="{00000000-0005-0000-0000-000047620000}"/>
    <cellStyle name="Sub totals 2 4 2 18 4" xfId="28322" xr:uid="{00000000-0005-0000-0000-000048620000}"/>
    <cellStyle name="Sub totals 2 4 2 19" xfId="3716" xr:uid="{00000000-0005-0000-0000-000049620000}"/>
    <cellStyle name="Sub totals 2 4 2 19 2" xfId="28323" xr:uid="{00000000-0005-0000-0000-00004A620000}"/>
    <cellStyle name="Sub totals 2 4 2 19 2 2" xfId="28324" xr:uid="{00000000-0005-0000-0000-00004B620000}"/>
    <cellStyle name="Sub totals 2 4 2 19 2 3" xfId="28325" xr:uid="{00000000-0005-0000-0000-00004C620000}"/>
    <cellStyle name="Sub totals 2 4 2 19 2 4" xfId="28326" xr:uid="{00000000-0005-0000-0000-00004D620000}"/>
    <cellStyle name="Sub totals 2 4 2 19 3" xfId="28327" xr:uid="{00000000-0005-0000-0000-00004E620000}"/>
    <cellStyle name="Sub totals 2 4 2 19 4" xfId="28328" xr:uid="{00000000-0005-0000-0000-00004F620000}"/>
    <cellStyle name="Sub totals 2 4 2 2" xfId="3717" xr:uid="{00000000-0005-0000-0000-000050620000}"/>
    <cellStyle name="Sub totals 2 4 2 2 2" xfId="28329" xr:uid="{00000000-0005-0000-0000-000051620000}"/>
    <cellStyle name="Sub totals 2 4 2 2 2 2" xfId="28330" xr:uid="{00000000-0005-0000-0000-000052620000}"/>
    <cellStyle name="Sub totals 2 4 2 2 2 3" xfId="28331" xr:uid="{00000000-0005-0000-0000-000053620000}"/>
    <cellStyle name="Sub totals 2 4 2 2 2 4" xfId="28332" xr:uid="{00000000-0005-0000-0000-000054620000}"/>
    <cellStyle name="Sub totals 2 4 2 2 3" xfId="28333" xr:uid="{00000000-0005-0000-0000-000055620000}"/>
    <cellStyle name="Sub totals 2 4 2 2 4" xfId="28334" xr:uid="{00000000-0005-0000-0000-000056620000}"/>
    <cellStyle name="Sub totals 2 4 2 20" xfId="3718" xr:uid="{00000000-0005-0000-0000-000057620000}"/>
    <cellStyle name="Sub totals 2 4 2 20 2" xfId="28335" xr:uid="{00000000-0005-0000-0000-000058620000}"/>
    <cellStyle name="Sub totals 2 4 2 20 2 2" xfId="28336" xr:uid="{00000000-0005-0000-0000-000059620000}"/>
    <cellStyle name="Sub totals 2 4 2 20 2 3" xfId="28337" xr:uid="{00000000-0005-0000-0000-00005A620000}"/>
    <cellStyle name="Sub totals 2 4 2 20 2 4" xfId="28338" xr:uid="{00000000-0005-0000-0000-00005B620000}"/>
    <cellStyle name="Sub totals 2 4 2 20 3" xfId="28339" xr:uid="{00000000-0005-0000-0000-00005C620000}"/>
    <cellStyle name="Sub totals 2 4 2 20 4" xfId="28340" xr:uid="{00000000-0005-0000-0000-00005D620000}"/>
    <cellStyle name="Sub totals 2 4 2 21" xfId="3719" xr:uid="{00000000-0005-0000-0000-00005E620000}"/>
    <cellStyle name="Sub totals 2 4 2 21 2" xfId="28341" xr:uid="{00000000-0005-0000-0000-00005F620000}"/>
    <cellStyle name="Sub totals 2 4 2 21 2 2" xfId="28342" xr:uid="{00000000-0005-0000-0000-000060620000}"/>
    <cellStyle name="Sub totals 2 4 2 21 2 3" xfId="28343" xr:uid="{00000000-0005-0000-0000-000061620000}"/>
    <cellStyle name="Sub totals 2 4 2 21 2 4" xfId="28344" xr:uid="{00000000-0005-0000-0000-000062620000}"/>
    <cellStyle name="Sub totals 2 4 2 21 3" xfId="28345" xr:uid="{00000000-0005-0000-0000-000063620000}"/>
    <cellStyle name="Sub totals 2 4 2 21 4" xfId="28346" xr:uid="{00000000-0005-0000-0000-000064620000}"/>
    <cellStyle name="Sub totals 2 4 2 22" xfId="3720" xr:uid="{00000000-0005-0000-0000-000065620000}"/>
    <cellStyle name="Sub totals 2 4 2 22 2" xfId="28347" xr:uid="{00000000-0005-0000-0000-000066620000}"/>
    <cellStyle name="Sub totals 2 4 2 22 2 2" xfId="28348" xr:uid="{00000000-0005-0000-0000-000067620000}"/>
    <cellStyle name="Sub totals 2 4 2 22 2 3" xfId="28349" xr:uid="{00000000-0005-0000-0000-000068620000}"/>
    <cellStyle name="Sub totals 2 4 2 22 2 4" xfId="28350" xr:uid="{00000000-0005-0000-0000-000069620000}"/>
    <cellStyle name="Sub totals 2 4 2 22 3" xfId="28351" xr:uid="{00000000-0005-0000-0000-00006A620000}"/>
    <cellStyle name="Sub totals 2 4 2 22 4" xfId="28352" xr:uid="{00000000-0005-0000-0000-00006B620000}"/>
    <cellStyle name="Sub totals 2 4 2 23" xfId="3721" xr:uid="{00000000-0005-0000-0000-00006C620000}"/>
    <cellStyle name="Sub totals 2 4 2 23 2" xfId="28353" xr:uid="{00000000-0005-0000-0000-00006D620000}"/>
    <cellStyle name="Sub totals 2 4 2 23 2 2" xfId="28354" xr:uid="{00000000-0005-0000-0000-00006E620000}"/>
    <cellStyle name="Sub totals 2 4 2 23 2 3" xfId="28355" xr:uid="{00000000-0005-0000-0000-00006F620000}"/>
    <cellStyle name="Sub totals 2 4 2 23 2 4" xfId="28356" xr:uid="{00000000-0005-0000-0000-000070620000}"/>
    <cellStyle name="Sub totals 2 4 2 23 3" xfId="28357" xr:uid="{00000000-0005-0000-0000-000071620000}"/>
    <cellStyle name="Sub totals 2 4 2 23 4" xfId="28358" xr:uid="{00000000-0005-0000-0000-000072620000}"/>
    <cellStyle name="Sub totals 2 4 2 24" xfId="3722" xr:uid="{00000000-0005-0000-0000-000073620000}"/>
    <cellStyle name="Sub totals 2 4 2 24 2" xfId="28359" xr:uid="{00000000-0005-0000-0000-000074620000}"/>
    <cellStyle name="Sub totals 2 4 2 24 2 2" xfId="28360" xr:uid="{00000000-0005-0000-0000-000075620000}"/>
    <cellStyle name="Sub totals 2 4 2 24 2 3" xfId="28361" xr:uid="{00000000-0005-0000-0000-000076620000}"/>
    <cellStyle name="Sub totals 2 4 2 24 2 4" xfId="28362" xr:uid="{00000000-0005-0000-0000-000077620000}"/>
    <cellStyle name="Sub totals 2 4 2 24 3" xfId="28363" xr:uid="{00000000-0005-0000-0000-000078620000}"/>
    <cellStyle name="Sub totals 2 4 2 24 4" xfId="28364" xr:uid="{00000000-0005-0000-0000-000079620000}"/>
    <cellStyle name="Sub totals 2 4 2 25" xfId="3723" xr:uid="{00000000-0005-0000-0000-00007A620000}"/>
    <cellStyle name="Sub totals 2 4 2 25 2" xfId="28365" xr:uid="{00000000-0005-0000-0000-00007B620000}"/>
    <cellStyle name="Sub totals 2 4 2 25 2 2" xfId="28366" xr:uid="{00000000-0005-0000-0000-00007C620000}"/>
    <cellStyle name="Sub totals 2 4 2 25 2 3" xfId="28367" xr:uid="{00000000-0005-0000-0000-00007D620000}"/>
    <cellStyle name="Sub totals 2 4 2 25 2 4" xfId="28368" xr:uid="{00000000-0005-0000-0000-00007E620000}"/>
    <cellStyle name="Sub totals 2 4 2 25 3" xfId="28369" xr:uid="{00000000-0005-0000-0000-00007F620000}"/>
    <cellStyle name="Sub totals 2 4 2 25 4" xfId="28370" xr:uid="{00000000-0005-0000-0000-000080620000}"/>
    <cellStyle name="Sub totals 2 4 2 26" xfId="3724" xr:uid="{00000000-0005-0000-0000-000081620000}"/>
    <cellStyle name="Sub totals 2 4 2 26 2" xfId="28371" xr:uid="{00000000-0005-0000-0000-000082620000}"/>
    <cellStyle name="Sub totals 2 4 2 26 2 2" xfId="28372" xr:uid="{00000000-0005-0000-0000-000083620000}"/>
    <cellStyle name="Sub totals 2 4 2 26 2 3" xfId="28373" xr:uid="{00000000-0005-0000-0000-000084620000}"/>
    <cellStyle name="Sub totals 2 4 2 26 2 4" xfId="28374" xr:uid="{00000000-0005-0000-0000-000085620000}"/>
    <cellStyle name="Sub totals 2 4 2 26 3" xfId="28375" xr:uid="{00000000-0005-0000-0000-000086620000}"/>
    <cellStyle name="Sub totals 2 4 2 26 4" xfId="28376" xr:uid="{00000000-0005-0000-0000-000087620000}"/>
    <cellStyle name="Sub totals 2 4 2 27" xfId="3725" xr:uid="{00000000-0005-0000-0000-000088620000}"/>
    <cellStyle name="Sub totals 2 4 2 27 2" xfId="28377" xr:uid="{00000000-0005-0000-0000-000089620000}"/>
    <cellStyle name="Sub totals 2 4 2 27 2 2" xfId="28378" xr:uid="{00000000-0005-0000-0000-00008A620000}"/>
    <cellStyle name="Sub totals 2 4 2 27 2 3" xfId="28379" xr:uid="{00000000-0005-0000-0000-00008B620000}"/>
    <cellStyle name="Sub totals 2 4 2 27 2 4" xfId="28380" xr:uid="{00000000-0005-0000-0000-00008C620000}"/>
    <cellStyle name="Sub totals 2 4 2 27 3" xfId="28381" xr:uid="{00000000-0005-0000-0000-00008D620000}"/>
    <cellStyle name="Sub totals 2 4 2 27 4" xfId="28382" xr:uid="{00000000-0005-0000-0000-00008E620000}"/>
    <cellStyle name="Sub totals 2 4 2 28" xfId="3726" xr:uid="{00000000-0005-0000-0000-00008F620000}"/>
    <cellStyle name="Sub totals 2 4 2 28 2" xfId="28383" xr:uid="{00000000-0005-0000-0000-000090620000}"/>
    <cellStyle name="Sub totals 2 4 2 28 2 2" xfId="28384" xr:uid="{00000000-0005-0000-0000-000091620000}"/>
    <cellStyle name="Sub totals 2 4 2 28 2 3" xfId="28385" xr:uid="{00000000-0005-0000-0000-000092620000}"/>
    <cellStyle name="Sub totals 2 4 2 28 2 4" xfId="28386" xr:uid="{00000000-0005-0000-0000-000093620000}"/>
    <cellStyle name="Sub totals 2 4 2 28 3" xfId="28387" xr:uid="{00000000-0005-0000-0000-000094620000}"/>
    <cellStyle name="Sub totals 2 4 2 28 4" xfId="28388" xr:uid="{00000000-0005-0000-0000-000095620000}"/>
    <cellStyle name="Sub totals 2 4 2 29" xfId="3727" xr:uid="{00000000-0005-0000-0000-000096620000}"/>
    <cellStyle name="Sub totals 2 4 2 29 2" xfId="28389" xr:uid="{00000000-0005-0000-0000-000097620000}"/>
    <cellStyle name="Sub totals 2 4 2 29 2 2" xfId="28390" xr:uid="{00000000-0005-0000-0000-000098620000}"/>
    <cellStyle name="Sub totals 2 4 2 29 2 3" xfId="28391" xr:uid="{00000000-0005-0000-0000-000099620000}"/>
    <cellStyle name="Sub totals 2 4 2 29 2 4" xfId="28392" xr:uid="{00000000-0005-0000-0000-00009A620000}"/>
    <cellStyle name="Sub totals 2 4 2 29 3" xfId="28393" xr:uid="{00000000-0005-0000-0000-00009B620000}"/>
    <cellStyle name="Sub totals 2 4 2 29 4" xfId="28394" xr:uid="{00000000-0005-0000-0000-00009C620000}"/>
    <cellStyle name="Sub totals 2 4 2 3" xfId="3728" xr:uid="{00000000-0005-0000-0000-00009D620000}"/>
    <cellStyle name="Sub totals 2 4 2 3 2" xfId="28395" xr:uid="{00000000-0005-0000-0000-00009E620000}"/>
    <cellStyle name="Sub totals 2 4 2 3 2 2" xfId="28396" xr:uid="{00000000-0005-0000-0000-00009F620000}"/>
    <cellStyle name="Sub totals 2 4 2 3 2 3" xfId="28397" xr:uid="{00000000-0005-0000-0000-0000A0620000}"/>
    <cellStyle name="Sub totals 2 4 2 3 2 4" xfId="28398" xr:uid="{00000000-0005-0000-0000-0000A1620000}"/>
    <cellStyle name="Sub totals 2 4 2 3 3" xfId="28399" xr:uid="{00000000-0005-0000-0000-0000A2620000}"/>
    <cellStyle name="Sub totals 2 4 2 3 4" xfId="28400" xr:uid="{00000000-0005-0000-0000-0000A3620000}"/>
    <cellStyle name="Sub totals 2 4 2 30" xfId="3729" xr:uid="{00000000-0005-0000-0000-0000A4620000}"/>
    <cellStyle name="Sub totals 2 4 2 30 2" xfId="28401" xr:uid="{00000000-0005-0000-0000-0000A5620000}"/>
    <cellStyle name="Sub totals 2 4 2 30 2 2" xfId="28402" xr:uid="{00000000-0005-0000-0000-0000A6620000}"/>
    <cellStyle name="Sub totals 2 4 2 30 2 3" xfId="28403" xr:uid="{00000000-0005-0000-0000-0000A7620000}"/>
    <cellStyle name="Sub totals 2 4 2 30 2 4" xfId="28404" xr:uid="{00000000-0005-0000-0000-0000A8620000}"/>
    <cellStyle name="Sub totals 2 4 2 30 3" xfId="28405" xr:uid="{00000000-0005-0000-0000-0000A9620000}"/>
    <cellStyle name="Sub totals 2 4 2 30 4" xfId="28406" xr:uid="{00000000-0005-0000-0000-0000AA620000}"/>
    <cellStyle name="Sub totals 2 4 2 31" xfId="3730" xr:uid="{00000000-0005-0000-0000-0000AB620000}"/>
    <cellStyle name="Sub totals 2 4 2 31 2" xfId="28407" xr:uid="{00000000-0005-0000-0000-0000AC620000}"/>
    <cellStyle name="Sub totals 2 4 2 31 2 2" xfId="28408" xr:uid="{00000000-0005-0000-0000-0000AD620000}"/>
    <cellStyle name="Sub totals 2 4 2 31 2 3" xfId="28409" xr:uid="{00000000-0005-0000-0000-0000AE620000}"/>
    <cellStyle name="Sub totals 2 4 2 31 2 4" xfId="28410" xr:uid="{00000000-0005-0000-0000-0000AF620000}"/>
    <cellStyle name="Sub totals 2 4 2 31 3" xfId="28411" xr:uid="{00000000-0005-0000-0000-0000B0620000}"/>
    <cellStyle name="Sub totals 2 4 2 31 4" xfId="28412" xr:uid="{00000000-0005-0000-0000-0000B1620000}"/>
    <cellStyle name="Sub totals 2 4 2 32" xfId="3731" xr:uid="{00000000-0005-0000-0000-0000B2620000}"/>
    <cellStyle name="Sub totals 2 4 2 32 2" xfId="28413" xr:uid="{00000000-0005-0000-0000-0000B3620000}"/>
    <cellStyle name="Sub totals 2 4 2 32 2 2" xfId="28414" xr:uid="{00000000-0005-0000-0000-0000B4620000}"/>
    <cellStyle name="Sub totals 2 4 2 32 2 3" xfId="28415" xr:uid="{00000000-0005-0000-0000-0000B5620000}"/>
    <cellStyle name="Sub totals 2 4 2 32 2 4" xfId="28416" xr:uid="{00000000-0005-0000-0000-0000B6620000}"/>
    <cellStyle name="Sub totals 2 4 2 32 3" xfId="28417" xr:uid="{00000000-0005-0000-0000-0000B7620000}"/>
    <cellStyle name="Sub totals 2 4 2 32 4" xfId="28418" xr:uid="{00000000-0005-0000-0000-0000B8620000}"/>
    <cellStyle name="Sub totals 2 4 2 33" xfId="3732" xr:uid="{00000000-0005-0000-0000-0000B9620000}"/>
    <cellStyle name="Sub totals 2 4 2 33 2" xfId="28419" xr:uid="{00000000-0005-0000-0000-0000BA620000}"/>
    <cellStyle name="Sub totals 2 4 2 33 2 2" xfId="28420" xr:uid="{00000000-0005-0000-0000-0000BB620000}"/>
    <cellStyle name="Sub totals 2 4 2 33 2 3" xfId="28421" xr:uid="{00000000-0005-0000-0000-0000BC620000}"/>
    <cellStyle name="Sub totals 2 4 2 33 2 4" xfId="28422" xr:uid="{00000000-0005-0000-0000-0000BD620000}"/>
    <cellStyle name="Sub totals 2 4 2 33 3" xfId="28423" xr:uid="{00000000-0005-0000-0000-0000BE620000}"/>
    <cellStyle name="Sub totals 2 4 2 33 4" xfId="28424" xr:uid="{00000000-0005-0000-0000-0000BF620000}"/>
    <cellStyle name="Sub totals 2 4 2 34" xfId="3733" xr:uid="{00000000-0005-0000-0000-0000C0620000}"/>
    <cellStyle name="Sub totals 2 4 2 34 2" xfId="28425" xr:uid="{00000000-0005-0000-0000-0000C1620000}"/>
    <cellStyle name="Sub totals 2 4 2 34 2 2" xfId="28426" xr:uid="{00000000-0005-0000-0000-0000C2620000}"/>
    <cellStyle name="Sub totals 2 4 2 34 2 3" xfId="28427" xr:uid="{00000000-0005-0000-0000-0000C3620000}"/>
    <cellStyle name="Sub totals 2 4 2 34 2 4" xfId="28428" xr:uid="{00000000-0005-0000-0000-0000C4620000}"/>
    <cellStyle name="Sub totals 2 4 2 34 3" xfId="28429" xr:uid="{00000000-0005-0000-0000-0000C5620000}"/>
    <cellStyle name="Sub totals 2 4 2 34 4" xfId="28430" xr:uid="{00000000-0005-0000-0000-0000C6620000}"/>
    <cellStyle name="Sub totals 2 4 2 35" xfId="3734" xr:uid="{00000000-0005-0000-0000-0000C7620000}"/>
    <cellStyle name="Sub totals 2 4 2 35 2" xfId="28431" xr:uid="{00000000-0005-0000-0000-0000C8620000}"/>
    <cellStyle name="Sub totals 2 4 2 35 2 2" xfId="28432" xr:uid="{00000000-0005-0000-0000-0000C9620000}"/>
    <cellStyle name="Sub totals 2 4 2 35 2 3" xfId="28433" xr:uid="{00000000-0005-0000-0000-0000CA620000}"/>
    <cellStyle name="Sub totals 2 4 2 35 2 4" xfId="28434" xr:uid="{00000000-0005-0000-0000-0000CB620000}"/>
    <cellStyle name="Sub totals 2 4 2 35 3" xfId="28435" xr:uid="{00000000-0005-0000-0000-0000CC620000}"/>
    <cellStyle name="Sub totals 2 4 2 35 4" xfId="28436" xr:uid="{00000000-0005-0000-0000-0000CD620000}"/>
    <cellStyle name="Sub totals 2 4 2 36" xfId="3735" xr:uid="{00000000-0005-0000-0000-0000CE620000}"/>
    <cellStyle name="Sub totals 2 4 2 36 2" xfId="28437" xr:uid="{00000000-0005-0000-0000-0000CF620000}"/>
    <cellStyle name="Sub totals 2 4 2 36 2 2" xfId="28438" xr:uid="{00000000-0005-0000-0000-0000D0620000}"/>
    <cellStyle name="Sub totals 2 4 2 36 2 3" xfId="28439" xr:uid="{00000000-0005-0000-0000-0000D1620000}"/>
    <cellStyle name="Sub totals 2 4 2 36 2 4" xfId="28440" xr:uid="{00000000-0005-0000-0000-0000D2620000}"/>
    <cellStyle name="Sub totals 2 4 2 36 3" xfId="28441" xr:uid="{00000000-0005-0000-0000-0000D3620000}"/>
    <cellStyle name="Sub totals 2 4 2 36 4" xfId="28442" xr:uid="{00000000-0005-0000-0000-0000D4620000}"/>
    <cellStyle name="Sub totals 2 4 2 37" xfId="3736" xr:uid="{00000000-0005-0000-0000-0000D5620000}"/>
    <cellStyle name="Sub totals 2 4 2 37 2" xfId="28443" xr:uid="{00000000-0005-0000-0000-0000D6620000}"/>
    <cellStyle name="Sub totals 2 4 2 37 2 2" xfId="28444" xr:uid="{00000000-0005-0000-0000-0000D7620000}"/>
    <cellStyle name="Sub totals 2 4 2 37 2 3" xfId="28445" xr:uid="{00000000-0005-0000-0000-0000D8620000}"/>
    <cellStyle name="Sub totals 2 4 2 37 2 4" xfId="28446" xr:uid="{00000000-0005-0000-0000-0000D9620000}"/>
    <cellStyle name="Sub totals 2 4 2 37 3" xfId="28447" xr:uid="{00000000-0005-0000-0000-0000DA620000}"/>
    <cellStyle name="Sub totals 2 4 2 37 4" xfId="28448" xr:uid="{00000000-0005-0000-0000-0000DB620000}"/>
    <cellStyle name="Sub totals 2 4 2 38" xfId="3737" xr:uid="{00000000-0005-0000-0000-0000DC620000}"/>
    <cellStyle name="Sub totals 2 4 2 38 2" xfId="28449" xr:uid="{00000000-0005-0000-0000-0000DD620000}"/>
    <cellStyle name="Sub totals 2 4 2 38 2 2" xfId="28450" xr:uid="{00000000-0005-0000-0000-0000DE620000}"/>
    <cellStyle name="Sub totals 2 4 2 38 2 3" xfId="28451" xr:uid="{00000000-0005-0000-0000-0000DF620000}"/>
    <cellStyle name="Sub totals 2 4 2 38 2 4" xfId="28452" xr:uid="{00000000-0005-0000-0000-0000E0620000}"/>
    <cellStyle name="Sub totals 2 4 2 38 3" xfId="28453" xr:uid="{00000000-0005-0000-0000-0000E1620000}"/>
    <cellStyle name="Sub totals 2 4 2 38 4" xfId="28454" xr:uid="{00000000-0005-0000-0000-0000E2620000}"/>
    <cellStyle name="Sub totals 2 4 2 39" xfId="3738" xr:uid="{00000000-0005-0000-0000-0000E3620000}"/>
    <cellStyle name="Sub totals 2 4 2 39 2" xfId="28455" xr:uid="{00000000-0005-0000-0000-0000E4620000}"/>
    <cellStyle name="Sub totals 2 4 2 39 2 2" xfId="28456" xr:uid="{00000000-0005-0000-0000-0000E5620000}"/>
    <cellStyle name="Sub totals 2 4 2 39 2 3" xfId="28457" xr:uid="{00000000-0005-0000-0000-0000E6620000}"/>
    <cellStyle name="Sub totals 2 4 2 39 2 4" xfId="28458" xr:uid="{00000000-0005-0000-0000-0000E7620000}"/>
    <cellStyle name="Sub totals 2 4 2 39 3" xfId="28459" xr:uid="{00000000-0005-0000-0000-0000E8620000}"/>
    <cellStyle name="Sub totals 2 4 2 39 4" xfId="28460" xr:uid="{00000000-0005-0000-0000-0000E9620000}"/>
    <cellStyle name="Sub totals 2 4 2 4" xfId="3739" xr:uid="{00000000-0005-0000-0000-0000EA620000}"/>
    <cellStyle name="Sub totals 2 4 2 4 2" xfId="28461" xr:uid="{00000000-0005-0000-0000-0000EB620000}"/>
    <cellStyle name="Sub totals 2 4 2 4 2 2" xfId="28462" xr:uid="{00000000-0005-0000-0000-0000EC620000}"/>
    <cellStyle name="Sub totals 2 4 2 4 2 3" xfId="28463" xr:uid="{00000000-0005-0000-0000-0000ED620000}"/>
    <cellStyle name="Sub totals 2 4 2 4 2 4" xfId="28464" xr:uid="{00000000-0005-0000-0000-0000EE620000}"/>
    <cellStyle name="Sub totals 2 4 2 4 3" xfId="28465" xr:uid="{00000000-0005-0000-0000-0000EF620000}"/>
    <cellStyle name="Sub totals 2 4 2 4 4" xfId="28466" xr:uid="{00000000-0005-0000-0000-0000F0620000}"/>
    <cellStyle name="Sub totals 2 4 2 40" xfId="3740" xr:uid="{00000000-0005-0000-0000-0000F1620000}"/>
    <cellStyle name="Sub totals 2 4 2 40 2" xfId="28467" xr:uid="{00000000-0005-0000-0000-0000F2620000}"/>
    <cellStyle name="Sub totals 2 4 2 40 2 2" xfId="28468" xr:uid="{00000000-0005-0000-0000-0000F3620000}"/>
    <cellStyle name="Sub totals 2 4 2 40 2 3" xfId="28469" xr:uid="{00000000-0005-0000-0000-0000F4620000}"/>
    <cellStyle name="Sub totals 2 4 2 40 2 4" xfId="28470" xr:uid="{00000000-0005-0000-0000-0000F5620000}"/>
    <cellStyle name="Sub totals 2 4 2 40 3" xfId="28471" xr:uid="{00000000-0005-0000-0000-0000F6620000}"/>
    <cellStyle name="Sub totals 2 4 2 40 4" xfId="28472" xr:uid="{00000000-0005-0000-0000-0000F7620000}"/>
    <cellStyle name="Sub totals 2 4 2 41" xfId="3741" xr:uid="{00000000-0005-0000-0000-0000F8620000}"/>
    <cellStyle name="Sub totals 2 4 2 41 2" xfId="28473" xr:uid="{00000000-0005-0000-0000-0000F9620000}"/>
    <cellStyle name="Sub totals 2 4 2 41 2 2" xfId="28474" xr:uid="{00000000-0005-0000-0000-0000FA620000}"/>
    <cellStyle name="Sub totals 2 4 2 41 2 3" xfId="28475" xr:uid="{00000000-0005-0000-0000-0000FB620000}"/>
    <cellStyle name="Sub totals 2 4 2 41 2 4" xfId="28476" xr:uid="{00000000-0005-0000-0000-0000FC620000}"/>
    <cellStyle name="Sub totals 2 4 2 41 3" xfId="28477" xr:uid="{00000000-0005-0000-0000-0000FD620000}"/>
    <cellStyle name="Sub totals 2 4 2 41 4" xfId="28478" xr:uid="{00000000-0005-0000-0000-0000FE620000}"/>
    <cellStyle name="Sub totals 2 4 2 42" xfId="3742" xr:uid="{00000000-0005-0000-0000-0000FF620000}"/>
    <cellStyle name="Sub totals 2 4 2 42 2" xfId="28479" xr:uid="{00000000-0005-0000-0000-000000630000}"/>
    <cellStyle name="Sub totals 2 4 2 42 2 2" xfId="28480" xr:uid="{00000000-0005-0000-0000-000001630000}"/>
    <cellStyle name="Sub totals 2 4 2 42 2 3" xfId="28481" xr:uid="{00000000-0005-0000-0000-000002630000}"/>
    <cellStyle name="Sub totals 2 4 2 42 2 4" xfId="28482" xr:uid="{00000000-0005-0000-0000-000003630000}"/>
    <cellStyle name="Sub totals 2 4 2 42 3" xfId="28483" xr:uid="{00000000-0005-0000-0000-000004630000}"/>
    <cellStyle name="Sub totals 2 4 2 42 4" xfId="28484" xr:uid="{00000000-0005-0000-0000-000005630000}"/>
    <cellStyle name="Sub totals 2 4 2 43" xfId="3743" xr:uid="{00000000-0005-0000-0000-000006630000}"/>
    <cellStyle name="Sub totals 2 4 2 43 2" xfId="28485" xr:uid="{00000000-0005-0000-0000-000007630000}"/>
    <cellStyle name="Sub totals 2 4 2 43 2 2" xfId="28486" xr:uid="{00000000-0005-0000-0000-000008630000}"/>
    <cellStyle name="Sub totals 2 4 2 43 2 3" xfId="28487" xr:uid="{00000000-0005-0000-0000-000009630000}"/>
    <cellStyle name="Sub totals 2 4 2 43 2 4" xfId="28488" xr:uid="{00000000-0005-0000-0000-00000A630000}"/>
    <cellStyle name="Sub totals 2 4 2 43 3" xfId="28489" xr:uid="{00000000-0005-0000-0000-00000B630000}"/>
    <cellStyle name="Sub totals 2 4 2 43 4" xfId="28490" xr:uid="{00000000-0005-0000-0000-00000C630000}"/>
    <cellStyle name="Sub totals 2 4 2 44" xfId="3744" xr:uid="{00000000-0005-0000-0000-00000D630000}"/>
    <cellStyle name="Sub totals 2 4 2 44 2" xfId="28491" xr:uid="{00000000-0005-0000-0000-00000E630000}"/>
    <cellStyle name="Sub totals 2 4 2 44 2 2" xfId="28492" xr:uid="{00000000-0005-0000-0000-00000F630000}"/>
    <cellStyle name="Sub totals 2 4 2 44 2 3" xfId="28493" xr:uid="{00000000-0005-0000-0000-000010630000}"/>
    <cellStyle name="Sub totals 2 4 2 44 2 4" xfId="28494" xr:uid="{00000000-0005-0000-0000-000011630000}"/>
    <cellStyle name="Sub totals 2 4 2 44 3" xfId="28495" xr:uid="{00000000-0005-0000-0000-000012630000}"/>
    <cellStyle name="Sub totals 2 4 2 44 4" xfId="28496" xr:uid="{00000000-0005-0000-0000-000013630000}"/>
    <cellStyle name="Sub totals 2 4 2 45" xfId="28497" xr:uid="{00000000-0005-0000-0000-000014630000}"/>
    <cellStyle name="Sub totals 2 4 2 45 2" xfId="28498" xr:uid="{00000000-0005-0000-0000-000015630000}"/>
    <cellStyle name="Sub totals 2 4 2 45 3" xfId="28499" xr:uid="{00000000-0005-0000-0000-000016630000}"/>
    <cellStyle name="Sub totals 2 4 2 45 4" xfId="28500" xr:uid="{00000000-0005-0000-0000-000017630000}"/>
    <cellStyle name="Sub totals 2 4 2 46" xfId="28501" xr:uid="{00000000-0005-0000-0000-000018630000}"/>
    <cellStyle name="Sub totals 2 4 2 46 2" xfId="28502" xr:uid="{00000000-0005-0000-0000-000019630000}"/>
    <cellStyle name="Sub totals 2 4 2 46 3" xfId="28503" xr:uid="{00000000-0005-0000-0000-00001A630000}"/>
    <cellStyle name="Sub totals 2 4 2 46 4" xfId="28504" xr:uid="{00000000-0005-0000-0000-00001B630000}"/>
    <cellStyle name="Sub totals 2 4 2 47" xfId="28505" xr:uid="{00000000-0005-0000-0000-00001C630000}"/>
    <cellStyle name="Sub totals 2 4 2 5" xfId="3745" xr:uid="{00000000-0005-0000-0000-00001D630000}"/>
    <cellStyle name="Sub totals 2 4 2 5 2" xfId="28506" xr:uid="{00000000-0005-0000-0000-00001E630000}"/>
    <cellStyle name="Sub totals 2 4 2 5 2 2" xfId="28507" xr:uid="{00000000-0005-0000-0000-00001F630000}"/>
    <cellStyle name="Sub totals 2 4 2 5 2 3" xfId="28508" xr:uid="{00000000-0005-0000-0000-000020630000}"/>
    <cellStyle name="Sub totals 2 4 2 5 2 4" xfId="28509" xr:uid="{00000000-0005-0000-0000-000021630000}"/>
    <cellStyle name="Sub totals 2 4 2 5 3" xfId="28510" xr:uid="{00000000-0005-0000-0000-000022630000}"/>
    <cellStyle name="Sub totals 2 4 2 5 4" xfId="28511" xr:uid="{00000000-0005-0000-0000-000023630000}"/>
    <cellStyle name="Sub totals 2 4 2 6" xfId="3746" xr:uid="{00000000-0005-0000-0000-000024630000}"/>
    <cellStyle name="Sub totals 2 4 2 6 2" xfId="28512" xr:uid="{00000000-0005-0000-0000-000025630000}"/>
    <cellStyle name="Sub totals 2 4 2 6 2 2" xfId="28513" xr:uid="{00000000-0005-0000-0000-000026630000}"/>
    <cellStyle name="Sub totals 2 4 2 6 2 3" xfId="28514" xr:uid="{00000000-0005-0000-0000-000027630000}"/>
    <cellStyle name="Sub totals 2 4 2 6 2 4" xfId="28515" xr:uid="{00000000-0005-0000-0000-000028630000}"/>
    <cellStyle name="Sub totals 2 4 2 6 3" xfId="28516" xr:uid="{00000000-0005-0000-0000-000029630000}"/>
    <cellStyle name="Sub totals 2 4 2 6 4" xfId="28517" xr:uid="{00000000-0005-0000-0000-00002A630000}"/>
    <cellStyle name="Sub totals 2 4 2 7" xfId="3747" xr:uid="{00000000-0005-0000-0000-00002B630000}"/>
    <cellStyle name="Sub totals 2 4 2 7 2" xfId="28518" xr:uid="{00000000-0005-0000-0000-00002C630000}"/>
    <cellStyle name="Sub totals 2 4 2 7 2 2" xfId="28519" xr:uid="{00000000-0005-0000-0000-00002D630000}"/>
    <cellStyle name="Sub totals 2 4 2 7 2 3" xfId="28520" xr:uid="{00000000-0005-0000-0000-00002E630000}"/>
    <cellStyle name="Sub totals 2 4 2 7 2 4" xfId="28521" xr:uid="{00000000-0005-0000-0000-00002F630000}"/>
    <cellStyle name="Sub totals 2 4 2 7 3" xfId="28522" xr:uid="{00000000-0005-0000-0000-000030630000}"/>
    <cellStyle name="Sub totals 2 4 2 7 4" xfId="28523" xr:uid="{00000000-0005-0000-0000-000031630000}"/>
    <cellStyle name="Sub totals 2 4 2 8" xfId="3748" xr:uid="{00000000-0005-0000-0000-000032630000}"/>
    <cellStyle name="Sub totals 2 4 2 8 2" xfId="28524" xr:uid="{00000000-0005-0000-0000-000033630000}"/>
    <cellStyle name="Sub totals 2 4 2 8 2 2" xfId="28525" xr:uid="{00000000-0005-0000-0000-000034630000}"/>
    <cellStyle name="Sub totals 2 4 2 8 2 3" xfId="28526" xr:uid="{00000000-0005-0000-0000-000035630000}"/>
    <cellStyle name="Sub totals 2 4 2 8 2 4" xfId="28527" xr:uid="{00000000-0005-0000-0000-000036630000}"/>
    <cellStyle name="Sub totals 2 4 2 8 3" xfId="28528" xr:uid="{00000000-0005-0000-0000-000037630000}"/>
    <cellStyle name="Sub totals 2 4 2 8 4" xfId="28529" xr:uid="{00000000-0005-0000-0000-000038630000}"/>
    <cellStyle name="Sub totals 2 4 2 9" xfId="3749" xr:uid="{00000000-0005-0000-0000-000039630000}"/>
    <cellStyle name="Sub totals 2 4 2 9 2" xfId="28530" xr:uid="{00000000-0005-0000-0000-00003A630000}"/>
    <cellStyle name="Sub totals 2 4 2 9 2 2" xfId="28531" xr:uid="{00000000-0005-0000-0000-00003B630000}"/>
    <cellStyle name="Sub totals 2 4 2 9 2 3" xfId="28532" xr:uid="{00000000-0005-0000-0000-00003C630000}"/>
    <cellStyle name="Sub totals 2 4 2 9 2 4" xfId="28533" xr:uid="{00000000-0005-0000-0000-00003D630000}"/>
    <cellStyle name="Sub totals 2 4 2 9 3" xfId="28534" xr:uid="{00000000-0005-0000-0000-00003E630000}"/>
    <cellStyle name="Sub totals 2 4 2 9 4" xfId="28535" xr:uid="{00000000-0005-0000-0000-00003F630000}"/>
    <cellStyle name="Sub totals 2 4 20" xfId="3750" xr:uid="{00000000-0005-0000-0000-000040630000}"/>
    <cellStyle name="Sub totals 2 4 20 2" xfId="28536" xr:uid="{00000000-0005-0000-0000-000041630000}"/>
    <cellStyle name="Sub totals 2 4 20 2 2" xfId="28537" xr:uid="{00000000-0005-0000-0000-000042630000}"/>
    <cellStyle name="Sub totals 2 4 20 2 3" xfId="28538" xr:uid="{00000000-0005-0000-0000-000043630000}"/>
    <cellStyle name="Sub totals 2 4 20 2 4" xfId="28539" xr:uid="{00000000-0005-0000-0000-000044630000}"/>
    <cellStyle name="Sub totals 2 4 20 3" xfId="28540" xr:uid="{00000000-0005-0000-0000-000045630000}"/>
    <cellStyle name="Sub totals 2 4 20 4" xfId="28541" xr:uid="{00000000-0005-0000-0000-000046630000}"/>
    <cellStyle name="Sub totals 2 4 21" xfId="3751" xr:uid="{00000000-0005-0000-0000-000047630000}"/>
    <cellStyle name="Sub totals 2 4 21 2" xfId="28542" xr:uid="{00000000-0005-0000-0000-000048630000}"/>
    <cellStyle name="Sub totals 2 4 21 2 2" xfId="28543" xr:uid="{00000000-0005-0000-0000-000049630000}"/>
    <cellStyle name="Sub totals 2 4 21 2 3" xfId="28544" xr:uid="{00000000-0005-0000-0000-00004A630000}"/>
    <cellStyle name="Sub totals 2 4 21 2 4" xfId="28545" xr:uid="{00000000-0005-0000-0000-00004B630000}"/>
    <cellStyle name="Sub totals 2 4 21 3" xfId="28546" xr:uid="{00000000-0005-0000-0000-00004C630000}"/>
    <cellStyle name="Sub totals 2 4 21 4" xfId="28547" xr:uid="{00000000-0005-0000-0000-00004D630000}"/>
    <cellStyle name="Sub totals 2 4 22" xfId="3752" xr:uid="{00000000-0005-0000-0000-00004E630000}"/>
    <cellStyle name="Sub totals 2 4 22 2" xfId="28548" xr:uid="{00000000-0005-0000-0000-00004F630000}"/>
    <cellStyle name="Sub totals 2 4 22 2 2" xfId="28549" xr:uid="{00000000-0005-0000-0000-000050630000}"/>
    <cellStyle name="Sub totals 2 4 22 2 3" xfId="28550" xr:uid="{00000000-0005-0000-0000-000051630000}"/>
    <cellStyle name="Sub totals 2 4 22 2 4" xfId="28551" xr:uid="{00000000-0005-0000-0000-000052630000}"/>
    <cellStyle name="Sub totals 2 4 22 3" xfId="28552" xr:uid="{00000000-0005-0000-0000-000053630000}"/>
    <cellStyle name="Sub totals 2 4 22 4" xfId="28553" xr:uid="{00000000-0005-0000-0000-000054630000}"/>
    <cellStyle name="Sub totals 2 4 23" xfId="3753" xr:uid="{00000000-0005-0000-0000-000055630000}"/>
    <cellStyle name="Sub totals 2 4 23 2" xfId="28554" xr:uid="{00000000-0005-0000-0000-000056630000}"/>
    <cellStyle name="Sub totals 2 4 23 2 2" xfId="28555" xr:uid="{00000000-0005-0000-0000-000057630000}"/>
    <cellStyle name="Sub totals 2 4 23 2 3" xfId="28556" xr:uid="{00000000-0005-0000-0000-000058630000}"/>
    <cellStyle name="Sub totals 2 4 23 2 4" xfId="28557" xr:uid="{00000000-0005-0000-0000-000059630000}"/>
    <cellStyle name="Sub totals 2 4 23 3" xfId="28558" xr:uid="{00000000-0005-0000-0000-00005A630000}"/>
    <cellStyle name="Sub totals 2 4 23 4" xfId="28559" xr:uid="{00000000-0005-0000-0000-00005B630000}"/>
    <cellStyle name="Sub totals 2 4 24" xfId="3754" xr:uid="{00000000-0005-0000-0000-00005C630000}"/>
    <cellStyle name="Sub totals 2 4 24 2" xfId="28560" xr:uid="{00000000-0005-0000-0000-00005D630000}"/>
    <cellStyle name="Sub totals 2 4 24 2 2" xfId="28561" xr:uid="{00000000-0005-0000-0000-00005E630000}"/>
    <cellStyle name="Sub totals 2 4 24 2 3" xfId="28562" xr:uid="{00000000-0005-0000-0000-00005F630000}"/>
    <cellStyle name="Sub totals 2 4 24 2 4" xfId="28563" xr:uid="{00000000-0005-0000-0000-000060630000}"/>
    <cellStyle name="Sub totals 2 4 24 3" xfId="28564" xr:uid="{00000000-0005-0000-0000-000061630000}"/>
    <cellStyle name="Sub totals 2 4 24 4" xfId="28565" xr:uid="{00000000-0005-0000-0000-000062630000}"/>
    <cellStyle name="Sub totals 2 4 25" xfId="3755" xr:uid="{00000000-0005-0000-0000-000063630000}"/>
    <cellStyle name="Sub totals 2 4 25 2" xfId="28566" xr:uid="{00000000-0005-0000-0000-000064630000}"/>
    <cellStyle name="Sub totals 2 4 25 2 2" xfId="28567" xr:uid="{00000000-0005-0000-0000-000065630000}"/>
    <cellStyle name="Sub totals 2 4 25 2 3" xfId="28568" xr:uid="{00000000-0005-0000-0000-000066630000}"/>
    <cellStyle name="Sub totals 2 4 25 2 4" xfId="28569" xr:uid="{00000000-0005-0000-0000-000067630000}"/>
    <cellStyle name="Sub totals 2 4 25 3" xfId="28570" xr:uid="{00000000-0005-0000-0000-000068630000}"/>
    <cellStyle name="Sub totals 2 4 25 4" xfId="28571" xr:uid="{00000000-0005-0000-0000-000069630000}"/>
    <cellStyle name="Sub totals 2 4 26" xfId="3756" xr:uid="{00000000-0005-0000-0000-00006A630000}"/>
    <cellStyle name="Sub totals 2 4 26 2" xfId="28572" xr:uid="{00000000-0005-0000-0000-00006B630000}"/>
    <cellStyle name="Sub totals 2 4 26 2 2" xfId="28573" xr:uid="{00000000-0005-0000-0000-00006C630000}"/>
    <cellStyle name="Sub totals 2 4 26 2 3" xfId="28574" xr:uid="{00000000-0005-0000-0000-00006D630000}"/>
    <cellStyle name="Sub totals 2 4 26 2 4" xfId="28575" xr:uid="{00000000-0005-0000-0000-00006E630000}"/>
    <cellStyle name="Sub totals 2 4 26 3" xfId="28576" xr:uid="{00000000-0005-0000-0000-00006F630000}"/>
    <cellStyle name="Sub totals 2 4 26 4" xfId="28577" xr:uid="{00000000-0005-0000-0000-000070630000}"/>
    <cellStyle name="Sub totals 2 4 27" xfId="3757" xr:uid="{00000000-0005-0000-0000-000071630000}"/>
    <cellStyle name="Sub totals 2 4 27 2" xfId="28578" xr:uid="{00000000-0005-0000-0000-000072630000}"/>
    <cellStyle name="Sub totals 2 4 27 2 2" xfId="28579" xr:uid="{00000000-0005-0000-0000-000073630000}"/>
    <cellStyle name="Sub totals 2 4 27 2 3" xfId="28580" xr:uid="{00000000-0005-0000-0000-000074630000}"/>
    <cellStyle name="Sub totals 2 4 27 2 4" xfId="28581" xr:uid="{00000000-0005-0000-0000-000075630000}"/>
    <cellStyle name="Sub totals 2 4 27 3" xfId="28582" xr:uid="{00000000-0005-0000-0000-000076630000}"/>
    <cellStyle name="Sub totals 2 4 27 4" xfId="28583" xr:uid="{00000000-0005-0000-0000-000077630000}"/>
    <cellStyle name="Sub totals 2 4 28" xfId="3758" xr:uid="{00000000-0005-0000-0000-000078630000}"/>
    <cellStyle name="Sub totals 2 4 28 2" xfId="28584" xr:uid="{00000000-0005-0000-0000-000079630000}"/>
    <cellStyle name="Sub totals 2 4 28 2 2" xfId="28585" xr:uid="{00000000-0005-0000-0000-00007A630000}"/>
    <cellStyle name="Sub totals 2 4 28 2 3" xfId="28586" xr:uid="{00000000-0005-0000-0000-00007B630000}"/>
    <cellStyle name="Sub totals 2 4 28 2 4" xfId="28587" xr:uid="{00000000-0005-0000-0000-00007C630000}"/>
    <cellStyle name="Sub totals 2 4 28 3" xfId="28588" xr:uid="{00000000-0005-0000-0000-00007D630000}"/>
    <cellStyle name="Sub totals 2 4 28 4" xfId="28589" xr:uid="{00000000-0005-0000-0000-00007E630000}"/>
    <cellStyle name="Sub totals 2 4 29" xfId="3759" xr:uid="{00000000-0005-0000-0000-00007F630000}"/>
    <cellStyle name="Sub totals 2 4 29 2" xfId="28590" xr:uid="{00000000-0005-0000-0000-000080630000}"/>
    <cellStyle name="Sub totals 2 4 29 2 2" xfId="28591" xr:uid="{00000000-0005-0000-0000-000081630000}"/>
    <cellStyle name="Sub totals 2 4 29 2 3" xfId="28592" xr:uid="{00000000-0005-0000-0000-000082630000}"/>
    <cellStyle name="Sub totals 2 4 29 2 4" xfId="28593" xr:uid="{00000000-0005-0000-0000-000083630000}"/>
    <cellStyle name="Sub totals 2 4 29 3" xfId="28594" xr:uid="{00000000-0005-0000-0000-000084630000}"/>
    <cellStyle name="Sub totals 2 4 29 4" xfId="28595" xr:uid="{00000000-0005-0000-0000-000085630000}"/>
    <cellStyle name="Sub totals 2 4 3" xfId="3760" xr:uid="{00000000-0005-0000-0000-000086630000}"/>
    <cellStyle name="Sub totals 2 4 3 2" xfId="28596" xr:uid="{00000000-0005-0000-0000-000087630000}"/>
    <cellStyle name="Sub totals 2 4 3 2 2" xfId="28597" xr:uid="{00000000-0005-0000-0000-000088630000}"/>
    <cellStyle name="Sub totals 2 4 3 2 3" xfId="28598" xr:uid="{00000000-0005-0000-0000-000089630000}"/>
    <cellStyle name="Sub totals 2 4 3 2 4" xfId="28599" xr:uid="{00000000-0005-0000-0000-00008A630000}"/>
    <cellStyle name="Sub totals 2 4 3 3" xfId="28600" xr:uid="{00000000-0005-0000-0000-00008B630000}"/>
    <cellStyle name="Sub totals 2 4 3 4" xfId="28601" xr:uid="{00000000-0005-0000-0000-00008C630000}"/>
    <cellStyle name="Sub totals 2 4 30" xfId="3761" xr:uid="{00000000-0005-0000-0000-00008D630000}"/>
    <cellStyle name="Sub totals 2 4 30 2" xfId="28602" xr:uid="{00000000-0005-0000-0000-00008E630000}"/>
    <cellStyle name="Sub totals 2 4 30 2 2" xfId="28603" xr:uid="{00000000-0005-0000-0000-00008F630000}"/>
    <cellStyle name="Sub totals 2 4 30 2 3" xfId="28604" xr:uid="{00000000-0005-0000-0000-000090630000}"/>
    <cellStyle name="Sub totals 2 4 30 2 4" xfId="28605" xr:uid="{00000000-0005-0000-0000-000091630000}"/>
    <cellStyle name="Sub totals 2 4 30 3" xfId="28606" xr:uid="{00000000-0005-0000-0000-000092630000}"/>
    <cellStyle name="Sub totals 2 4 30 4" xfId="28607" xr:uid="{00000000-0005-0000-0000-000093630000}"/>
    <cellStyle name="Sub totals 2 4 31" xfId="3762" xr:uid="{00000000-0005-0000-0000-000094630000}"/>
    <cellStyle name="Sub totals 2 4 31 2" xfId="28608" xr:uid="{00000000-0005-0000-0000-000095630000}"/>
    <cellStyle name="Sub totals 2 4 31 2 2" xfId="28609" xr:uid="{00000000-0005-0000-0000-000096630000}"/>
    <cellStyle name="Sub totals 2 4 31 2 3" xfId="28610" xr:uid="{00000000-0005-0000-0000-000097630000}"/>
    <cellStyle name="Sub totals 2 4 31 2 4" xfId="28611" xr:uid="{00000000-0005-0000-0000-000098630000}"/>
    <cellStyle name="Sub totals 2 4 31 3" xfId="28612" xr:uid="{00000000-0005-0000-0000-000099630000}"/>
    <cellStyle name="Sub totals 2 4 31 4" xfId="28613" xr:uid="{00000000-0005-0000-0000-00009A630000}"/>
    <cellStyle name="Sub totals 2 4 32" xfId="3763" xr:uid="{00000000-0005-0000-0000-00009B630000}"/>
    <cellStyle name="Sub totals 2 4 32 2" xfId="28614" xr:uid="{00000000-0005-0000-0000-00009C630000}"/>
    <cellStyle name="Sub totals 2 4 32 2 2" xfId="28615" xr:uid="{00000000-0005-0000-0000-00009D630000}"/>
    <cellStyle name="Sub totals 2 4 32 2 3" xfId="28616" xr:uid="{00000000-0005-0000-0000-00009E630000}"/>
    <cellStyle name="Sub totals 2 4 32 2 4" xfId="28617" xr:uid="{00000000-0005-0000-0000-00009F630000}"/>
    <cellStyle name="Sub totals 2 4 32 3" xfId="28618" xr:uid="{00000000-0005-0000-0000-0000A0630000}"/>
    <cellStyle name="Sub totals 2 4 32 4" xfId="28619" xr:uid="{00000000-0005-0000-0000-0000A1630000}"/>
    <cellStyle name="Sub totals 2 4 33" xfId="3764" xr:uid="{00000000-0005-0000-0000-0000A2630000}"/>
    <cellStyle name="Sub totals 2 4 33 2" xfId="28620" xr:uid="{00000000-0005-0000-0000-0000A3630000}"/>
    <cellStyle name="Sub totals 2 4 33 2 2" xfId="28621" xr:uid="{00000000-0005-0000-0000-0000A4630000}"/>
    <cellStyle name="Sub totals 2 4 33 2 3" xfId="28622" xr:uid="{00000000-0005-0000-0000-0000A5630000}"/>
    <cellStyle name="Sub totals 2 4 33 2 4" xfId="28623" xr:uid="{00000000-0005-0000-0000-0000A6630000}"/>
    <cellStyle name="Sub totals 2 4 33 3" xfId="28624" xr:uid="{00000000-0005-0000-0000-0000A7630000}"/>
    <cellStyle name="Sub totals 2 4 33 4" xfId="28625" xr:uid="{00000000-0005-0000-0000-0000A8630000}"/>
    <cellStyle name="Sub totals 2 4 34" xfId="3765" xr:uid="{00000000-0005-0000-0000-0000A9630000}"/>
    <cellStyle name="Sub totals 2 4 34 2" xfId="28626" xr:uid="{00000000-0005-0000-0000-0000AA630000}"/>
    <cellStyle name="Sub totals 2 4 34 2 2" xfId="28627" xr:uid="{00000000-0005-0000-0000-0000AB630000}"/>
    <cellStyle name="Sub totals 2 4 34 2 3" xfId="28628" xr:uid="{00000000-0005-0000-0000-0000AC630000}"/>
    <cellStyle name="Sub totals 2 4 34 2 4" xfId="28629" xr:uid="{00000000-0005-0000-0000-0000AD630000}"/>
    <cellStyle name="Sub totals 2 4 34 3" xfId="28630" xr:uid="{00000000-0005-0000-0000-0000AE630000}"/>
    <cellStyle name="Sub totals 2 4 34 4" xfId="28631" xr:uid="{00000000-0005-0000-0000-0000AF630000}"/>
    <cellStyle name="Sub totals 2 4 35" xfId="3766" xr:uid="{00000000-0005-0000-0000-0000B0630000}"/>
    <cellStyle name="Sub totals 2 4 35 2" xfId="28632" xr:uid="{00000000-0005-0000-0000-0000B1630000}"/>
    <cellStyle name="Sub totals 2 4 35 2 2" xfId="28633" xr:uid="{00000000-0005-0000-0000-0000B2630000}"/>
    <cellStyle name="Sub totals 2 4 35 2 3" xfId="28634" xr:uid="{00000000-0005-0000-0000-0000B3630000}"/>
    <cellStyle name="Sub totals 2 4 35 2 4" xfId="28635" xr:uid="{00000000-0005-0000-0000-0000B4630000}"/>
    <cellStyle name="Sub totals 2 4 35 3" xfId="28636" xr:uid="{00000000-0005-0000-0000-0000B5630000}"/>
    <cellStyle name="Sub totals 2 4 35 4" xfId="28637" xr:uid="{00000000-0005-0000-0000-0000B6630000}"/>
    <cellStyle name="Sub totals 2 4 36" xfId="3767" xr:uid="{00000000-0005-0000-0000-0000B7630000}"/>
    <cellStyle name="Sub totals 2 4 36 2" xfId="28638" xr:uid="{00000000-0005-0000-0000-0000B8630000}"/>
    <cellStyle name="Sub totals 2 4 36 2 2" xfId="28639" xr:uid="{00000000-0005-0000-0000-0000B9630000}"/>
    <cellStyle name="Sub totals 2 4 36 2 3" xfId="28640" xr:uid="{00000000-0005-0000-0000-0000BA630000}"/>
    <cellStyle name="Sub totals 2 4 36 2 4" xfId="28641" xr:uid="{00000000-0005-0000-0000-0000BB630000}"/>
    <cellStyle name="Sub totals 2 4 36 3" xfId="28642" xr:uid="{00000000-0005-0000-0000-0000BC630000}"/>
    <cellStyle name="Sub totals 2 4 36 4" xfId="28643" xr:uid="{00000000-0005-0000-0000-0000BD630000}"/>
    <cellStyle name="Sub totals 2 4 37" xfId="3768" xr:uid="{00000000-0005-0000-0000-0000BE630000}"/>
    <cellStyle name="Sub totals 2 4 37 2" xfId="28644" xr:uid="{00000000-0005-0000-0000-0000BF630000}"/>
    <cellStyle name="Sub totals 2 4 37 2 2" xfId="28645" xr:uid="{00000000-0005-0000-0000-0000C0630000}"/>
    <cellStyle name="Sub totals 2 4 37 2 3" xfId="28646" xr:uid="{00000000-0005-0000-0000-0000C1630000}"/>
    <cellStyle name="Sub totals 2 4 37 2 4" xfId="28647" xr:uid="{00000000-0005-0000-0000-0000C2630000}"/>
    <cellStyle name="Sub totals 2 4 37 3" xfId="28648" xr:uid="{00000000-0005-0000-0000-0000C3630000}"/>
    <cellStyle name="Sub totals 2 4 37 4" xfId="28649" xr:uid="{00000000-0005-0000-0000-0000C4630000}"/>
    <cellStyle name="Sub totals 2 4 38" xfId="3769" xr:uid="{00000000-0005-0000-0000-0000C5630000}"/>
    <cellStyle name="Sub totals 2 4 38 2" xfId="28650" xr:uid="{00000000-0005-0000-0000-0000C6630000}"/>
    <cellStyle name="Sub totals 2 4 38 2 2" xfId="28651" xr:uid="{00000000-0005-0000-0000-0000C7630000}"/>
    <cellStyle name="Sub totals 2 4 38 2 3" xfId="28652" xr:uid="{00000000-0005-0000-0000-0000C8630000}"/>
    <cellStyle name="Sub totals 2 4 38 2 4" xfId="28653" xr:uid="{00000000-0005-0000-0000-0000C9630000}"/>
    <cellStyle name="Sub totals 2 4 38 3" xfId="28654" xr:uid="{00000000-0005-0000-0000-0000CA630000}"/>
    <cellStyle name="Sub totals 2 4 38 4" xfId="28655" xr:uid="{00000000-0005-0000-0000-0000CB630000}"/>
    <cellStyle name="Sub totals 2 4 39" xfId="3770" xr:uid="{00000000-0005-0000-0000-0000CC630000}"/>
    <cellStyle name="Sub totals 2 4 39 2" xfId="28656" xr:uid="{00000000-0005-0000-0000-0000CD630000}"/>
    <cellStyle name="Sub totals 2 4 39 2 2" xfId="28657" xr:uid="{00000000-0005-0000-0000-0000CE630000}"/>
    <cellStyle name="Sub totals 2 4 39 2 3" xfId="28658" xr:uid="{00000000-0005-0000-0000-0000CF630000}"/>
    <cellStyle name="Sub totals 2 4 39 2 4" xfId="28659" xr:uid="{00000000-0005-0000-0000-0000D0630000}"/>
    <cellStyle name="Sub totals 2 4 39 3" xfId="28660" xr:uid="{00000000-0005-0000-0000-0000D1630000}"/>
    <cellStyle name="Sub totals 2 4 39 4" xfId="28661" xr:uid="{00000000-0005-0000-0000-0000D2630000}"/>
    <cellStyle name="Sub totals 2 4 4" xfId="3771" xr:uid="{00000000-0005-0000-0000-0000D3630000}"/>
    <cellStyle name="Sub totals 2 4 4 2" xfId="28662" xr:uid="{00000000-0005-0000-0000-0000D4630000}"/>
    <cellStyle name="Sub totals 2 4 4 2 2" xfId="28663" xr:uid="{00000000-0005-0000-0000-0000D5630000}"/>
    <cellStyle name="Sub totals 2 4 4 2 3" xfId="28664" xr:uid="{00000000-0005-0000-0000-0000D6630000}"/>
    <cellStyle name="Sub totals 2 4 4 2 4" xfId="28665" xr:uid="{00000000-0005-0000-0000-0000D7630000}"/>
    <cellStyle name="Sub totals 2 4 4 3" xfId="28666" xr:uid="{00000000-0005-0000-0000-0000D8630000}"/>
    <cellStyle name="Sub totals 2 4 4 4" xfId="28667" xr:uid="{00000000-0005-0000-0000-0000D9630000}"/>
    <cellStyle name="Sub totals 2 4 40" xfId="3772" xr:uid="{00000000-0005-0000-0000-0000DA630000}"/>
    <cellStyle name="Sub totals 2 4 40 2" xfId="28668" xr:uid="{00000000-0005-0000-0000-0000DB630000}"/>
    <cellStyle name="Sub totals 2 4 40 2 2" xfId="28669" xr:uid="{00000000-0005-0000-0000-0000DC630000}"/>
    <cellStyle name="Sub totals 2 4 40 2 3" xfId="28670" xr:uid="{00000000-0005-0000-0000-0000DD630000}"/>
    <cellStyle name="Sub totals 2 4 40 2 4" xfId="28671" xr:uid="{00000000-0005-0000-0000-0000DE630000}"/>
    <cellStyle name="Sub totals 2 4 40 3" xfId="28672" xr:uid="{00000000-0005-0000-0000-0000DF630000}"/>
    <cellStyle name="Sub totals 2 4 40 4" xfId="28673" xr:uid="{00000000-0005-0000-0000-0000E0630000}"/>
    <cellStyle name="Sub totals 2 4 41" xfId="3773" xr:uid="{00000000-0005-0000-0000-0000E1630000}"/>
    <cellStyle name="Sub totals 2 4 41 2" xfId="28674" xr:uid="{00000000-0005-0000-0000-0000E2630000}"/>
    <cellStyle name="Sub totals 2 4 41 2 2" xfId="28675" xr:uid="{00000000-0005-0000-0000-0000E3630000}"/>
    <cellStyle name="Sub totals 2 4 41 2 3" xfId="28676" xr:uid="{00000000-0005-0000-0000-0000E4630000}"/>
    <cellStyle name="Sub totals 2 4 41 2 4" xfId="28677" xr:uid="{00000000-0005-0000-0000-0000E5630000}"/>
    <cellStyle name="Sub totals 2 4 41 3" xfId="28678" xr:uid="{00000000-0005-0000-0000-0000E6630000}"/>
    <cellStyle name="Sub totals 2 4 41 4" xfId="28679" xr:uid="{00000000-0005-0000-0000-0000E7630000}"/>
    <cellStyle name="Sub totals 2 4 42" xfId="3774" xr:uid="{00000000-0005-0000-0000-0000E8630000}"/>
    <cellStyle name="Sub totals 2 4 42 2" xfId="28680" xr:uid="{00000000-0005-0000-0000-0000E9630000}"/>
    <cellStyle name="Sub totals 2 4 42 2 2" xfId="28681" xr:uid="{00000000-0005-0000-0000-0000EA630000}"/>
    <cellStyle name="Sub totals 2 4 42 2 3" xfId="28682" xr:uid="{00000000-0005-0000-0000-0000EB630000}"/>
    <cellStyle name="Sub totals 2 4 42 2 4" xfId="28683" xr:uid="{00000000-0005-0000-0000-0000EC630000}"/>
    <cellStyle name="Sub totals 2 4 42 3" xfId="28684" xr:uid="{00000000-0005-0000-0000-0000ED630000}"/>
    <cellStyle name="Sub totals 2 4 42 4" xfId="28685" xr:uid="{00000000-0005-0000-0000-0000EE630000}"/>
    <cellStyle name="Sub totals 2 4 43" xfId="3775" xr:uid="{00000000-0005-0000-0000-0000EF630000}"/>
    <cellStyle name="Sub totals 2 4 43 2" xfId="28686" xr:uid="{00000000-0005-0000-0000-0000F0630000}"/>
    <cellStyle name="Sub totals 2 4 43 2 2" xfId="28687" xr:uid="{00000000-0005-0000-0000-0000F1630000}"/>
    <cellStyle name="Sub totals 2 4 43 2 3" xfId="28688" xr:uid="{00000000-0005-0000-0000-0000F2630000}"/>
    <cellStyle name="Sub totals 2 4 43 2 4" xfId="28689" xr:uid="{00000000-0005-0000-0000-0000F3630000}"/>
    <cellStyle name="Sub totals 2 4 43 3" xfId="28690" xr:uid="{00000000-0005-0000-0000-0000F4630000}"/>
    <cellStyle name="Sub totals 2 4 43 4" xfId="28691" xr:uid="{00000000-0005-0000-0000-0000F5630000}"/>
    <cellStyle name="Sub totals 2 4 44" xfId="3776" xr:uid="{00000000-0005-0000-0000-0000F6630000}"/>
    <cellStyle name="Sub totals 2 4 44 2" xfId="28692" xr:uid="{00000000-0005-0000-0000-0000F7630000}"/>
    <cellStyle name="Sub totals 2 4 44 2 2" xfId="28693" xr:uid="{00000000-0005-0000-0000-0000F8630000}"/>
    <cellStyle name="Sub totals 2 4 44 2 3" xfId="28694" xr:uid="{00000000-0005-0000-0000-0000F9630000}"/>
    <cellStyle name="Sub totals 2 4 44 2 4" xfId="28695" xr:uid="{00000000-0005-0000-0000-0000FA630000}"/>
    <cellStyle name="Sub totals 2 4 44 3" xfId="28696" xr:uid="{00000000-0005-0000-0000-0000FB630000}"/>
    <cellStyle name="Sub totals 2 4 44 4" xfId="28697" xr:uid="{00000000-0005-0000-0000-0000FC630000}"/>
    <cellStyle name="Sub totals 2 4 45" xfId="3777" xr:uid="{00000000-0005-0000-0000-0000FD630000}"/>
    <cellStyle name="Sub totals 2 4 45 2" xfId="28698" xr:uid="{00000000-0005-0000-0000-0000FE630000}"/>
    <cellStyle name="Sub totals 2 4 45 2 2" xfId="28699" xr:uid="{00000000-0005-0000-0000-0000FF630000}"/>
    <cellStyle name="Sub totals 2 4 45 2 3" xfId="28700" xr:uid="{00000000-0005-0000-0000-000000640000}"/>
    <cellStyle name="Sub totals 2 4 45 2 4" xfId="28701" xr:uid="{00000000-0005-0000-0000-000001640000}"/>
    <cellStyle name="Sub totals 2 4 45 3" xfId="28702" xr:uid="{00000000-0005-0000-0000-000002640000}"/>
    <cellStyle name="Sub totals 2 4 45 4" xfId="28703" xr:uid="{00000000-0005-0000-0000-000003640000}"/>
    <cellStyle name="Sub totals 2 4 46" xfId="28704" xr:uid="{00000000-0005-0000-0000-000004640000}"/>
    <cellStyle name="Sub totals 2 4 46 2" xfId="28705" xr:uid="{00000000-0005-0000-0000-000005640000}"/>
    <cellStyle name="Sub totals 2 4 46 3" xfId="28706" xr:uid="{00000000-0005-0000-0000-000006640000}"/>
    <cellStyle name="Sub totals 2 4 46 4" xfId="28707" xr:uid="{00000000-0005-0000-0000-000007640000}"/>
    <cellStyle name="Sub totals 2 4 47" xfId="28708" xr:uid="{00000000-0005-0000-0000-000008640000}"/>
    <cellStyle name="Sub totals 2 4 47 2" xfId="28709" xr:uid="{00000000-0005-0000-0000-000009640000}"/>
    <cellStyle name="Sub totals 2 4 47 3" xfId="28710" xr:uid="{00000000-0005-0000-0000-00000A640000}"/>
    <cellStyle name="Sub totals 2 4 47 4" xfId="28711" xr:uid="{00000000-0005-0000-0000-00000B640000}"/>
    <cellStyle name="Sub totals 2 4 5" xfId="3778" xr:uid="{00000000-0005-0000-0000-00000C640000}"/>
    <cellStyle name="Sub totals 2 4 5 2" xfId="28712" xr:uid="{00000000-0005-0000-0000-00000D640000}"/>
    <cellStyle name="Sub totals 2 4 5 2 2" xfId="28713" xr:uid="{00000000-0005-0000-0000-00000E640000}"/>
    <cellStyle name="Sub totals 2 4 5 2 3" xfId="28714" xr:uid="{00000000-0005-0000-0000-00000F640000}"/>
    <cellStyle name="Sub totals 2 4 5 2 4" xfId="28715" xr:uid="{00000000-0005-0000-0000-000010640000}"/>
    <cellStyle name="Sub totals 2 4 5 3" xfId="28716" xr:uid="{00000000-0005-0000-0000-000011640000}"/>
    <cellStyle name="Sub totals 2 4 5 4" xfId="28717" xr:uid="{00000000-0005-0000-0000-000012640000}"/>
    <cellStyle name="Sub totals 2 4 6" xfId="3779" xr:uid="{00000000-0005-0000-0000-000013640000}"/>
    <cellStyle name="Sub totals 2 4 6 2" xfId="28718" xr:uid="{00000000-0005-0000-0000-000014640000}"/>
    <cellStyle name="Sub totals 2 4 6 2 2" xfId="28719" xr:uid="{00000000-0005-0000-0000-000015640000}"/>
    <cellStyle name="Sub totals 2 4 6 2 3" xfId="28720" xr:uid="{00000000-0005-0000-0000-000016640000}"/>
    <cellStyle name="Sub totals 2 4 6 2 4" xfId="28721" xr:uid="{00000000-0005-0000-0000-000017640000}"/>
    <cellStyle name="Sub totals 2 4 6 3" xfId="28722" xr:uid="{00000000-0005-0000-0000-000018640000}"/>
    <cellStyle name="Sub totals 2 4 6 4" xfId="28723" xr:uid="{00000000-0005-0000-0000-000019640000}"/>
    <cellStyle name="Sub totals 2 4 7" xfId="3780" xr:uid="{00000000-0005-0000-0000-00001A640000}"/>
    <cellStyle name="Sub totals 2 4 7 2" xfId="28724" xr:uid="{00000000-0005-0000-0000-00001B640000}"/>
    <cellStyle name="Sub totals 2 4 7 2 2" xfId="28725" xr:uid="{00000000-0005-0000-0000-00001C640000}"/>
    <cellStyle name="Sub totals 2 4 7 2 3" xfId="28726" xr:uid="{00000000-0005-0000-0000-00001D640000}"/>
    <cellStyle name="Sub totals 2 4 7 2 4" xfId="28727" xr:uid="{00000000-0005-0000-0000-00001E640000}"/>
    <cellStyle name="Sub totals 2 4 7 3" xfId="28728" xr:uid="{00000000-0005-0000-0000-00001F640000}"/>
    <cellStyle name="Sub totals 2 4 7 4" xfId="28729" xr:uid="{00000000-0005-0000-0000-000020640000}"/>
    <cellStyle name="Sub totals 2 4 8" xfId="3781" xr:uid="{00000000-0005-0000-0000-000021640000}"/>
    <cellStyle name="Sub totals 2 4 8 2" xfId="28730" xr:uid="{00000000-0005-0000-0000-000022640000}"/>
    <cellStyle name="Sub totals 2 4 8 2 2" xfId="28731" xr:uid="{00000000-0005-0000-0000-000023640000}"/>
    <cellStyle name="Sub totals 2 4 8 2 3" xfId="28732" xr:uid="{00000000-0005-0000-0000-000024640000}"/>
    <cellStyle name="Sub totals 2 4 8 2 4" xfId="28733" xr:uid="{00000000-0005-0000-0000-000025640000}"/>
    <cellStyle name="Sub totals 2 4 8 3" xfId="28734" xr:uid="{00000000-0005-0000-0000-000026640000}"/>
    <cellStyle name="Sub totals 2 4 8 4" xfId="28735" xr:uid="{00000000-0005-0000-0000-000027640000}"/>
    <cellStyle name="Sub totals 2 4 9" xfId="3782" xr:uid="{00000000-0005-0000-0000-000028640000}"/>
    <cellStyle name="Sub totals 2 4 9 2" xfId="28736" xr:uid="{00000000-0005-0000-0000-000029640000}"/>
    <cellStyle name="Sub totals 2 4 9 2 2" xfId="28737" xr:uid="{00000000-0005-0000-0000-00002A640000}"/>
    <cellStyle name="Sub totals 2 4 9 2 3" xfId="28738" xr:uid="{00000000-0005-0000-0000-00002B640000}"/>
    <cellStyle name="Sub totals 2 4 9 2 4" xfId="28739" xr:uid="{00000000-0005-0000-0000-00002C640000}"/>
    <cellStyle name="Sub totals 2 4 9 3" xfId="28740" xr:uid="{00000000-0005-0000-0000-00002D640000}"/>
    <cellStyle name="Sub totals 2 4 9 4" xfId="28741" xr:uid="{00000000-0005-0000-0000-00002E640000}"/>
    <cellStyle name="Sub totals 2 5" xfId="3783" xr:uid="{00000000-0005-0000-0000-00002F640000}"/>
    <cellStyle name="Sub totals 2 5 10" xfId="3784" xr:uid="{00000000-0005-0000-0000-000030640000}"/>
    <cellStyle name="Sub totals 2 5 10 2" xfId="28742" xr:uid="{00000000-0005-0000-0000-000031640000}"/>
    <cellStyle name="Sub totals 2 5 10 2 2" xfId="28743" xr:uid="{00000000-0005-0000-0000-000032640000}"/>
    <cellStyle name="Sub totals 2 5 10 2 3" xfId="28744" xr:uid="{00000000-0005-0000-0000-000033640000}"/>
    <cellStyle name="Sub totals 2 5 10 2 4" xfId="28745" xr:uid="{00000000-0005-0000-0000-000034640000}"/>
    <cellStyle name="Sub totals 2 5 10 3" xfId="28746" xr:uid="{00000000-0005-0000-0000-000035640000}"/>
    <cellStyle name="Sub totals 2 5 10 4" xfId="28747" xr:uid="{00000000-0005-0000-0000-000036640000}"/>
    <cellStyle name="Sub totals 2 5 11" xfId="3785" xr:uid="{00000000-0005-0000-0000-000037640000}"/>
    <cellStyle name="Sub totals 2 5 11 2" xfId="28748" xr:uid="{00000000-0005-0000-0000-000038640000}"/>
    <cellStyle name="Sub totals 2 5 11 2 2" xfId="28749" xr:uid="{00000000-0005-0000-0000-000039640000}"/>
    <cellStyle name="Sub totals 2 5 11 2 3" xfId="28750" xr:uid="{00000000-0005-0000-0000-00003A640000}"/>
    <cellStyle name="Sub totals 2 5 11 2 4" xfId="28751" xr:uid="{00000000-0005-0000-0000-00003B640000}"/>
    <cellStyle name="Sub totals 2 5 11 3" xfId="28752" xr:uid="{00000000-0005-0000-0000-00003C640000}"/>
    <cellStyle name="Sub totals 2 5 11 4" xfId="28753" xr:uid="{00000000-0005-0000-0000-00003D640000}"/>
    <cellStyle name="Sub totals 2 5 12" xfId="3786" xr:uid="{00000000-0005-0000-0000-00003E640000}"/>
    <cellStyle name="Sub totals 2 5 12 2" xfId="28754" xr:uid="{00000000-0005-0000-0000-00003F640000}"/>
    <cellStyle name="Sub totals 2 5 12 2 2" xfId="28755" xr:uid="{00000000-0005-0000-0000-000040640000}"/>
    <cellStyle name="Sub totals 2 5 12 2 3" xfId="28756" xr:uid="{00000000-0005-0000-0000-000041640000}"/>
    <cellStyle name="Sub totals 2 5 12 2 4" xfId="28757" xr:uid="{00000000-0005-0000-0000-000042640000}"/>
    <cellStyle name="Sub totals 2 5 12 3" xfId="28758" xr:uid="{00000000-0005-0000-0000-000043640000}"/>
    <cellStyle name="Sub totals 2 5 12 4" xfId="28759" xr:uid="{00000000-0005-0000-0000-000044640000}"/>
    <cellStyle name="Sub totals 2 5 13" xfId="3787" xr:uid="{00000000-0005-0000-0000-000045640000}"/>
    <cellStyle name="Sub totals 2 5 13 2" xfId="28760" xr:uid="{00000000-0005-0000-0000-000046640000}"/>
    <cellStyle name="Sub totals 2 5 13 2 2" xfId="28761" xr:uid="{00000000-0005-0000-0000-000047640000}"/>
    <cellStyle name="Sub totals 2 5 13 2 3" xfId="28762" xr:uid="{00000000-0005-0000-0000-000048640000}"/>
    <cellStyle name="Sub totals 2 5 13 2 4" xfId="28763" xr:uid="{00000000-0005-0000-0000-000049640000}"/>
    <cellStyle name="Sub totals 2 5 13 3" xfId="28764" xr:uid="{00000000-0005-0000-0000-00004A640000}"/>
    <cellStyle name="Sub totals 2 5 13 4" xfId="28765" xr:uid="{00000000-0005-0000-0000-00004B640000}"/>
    <cellStyle name="Sub totals 2 5 14" xfId="3788" xr:uid="{00000000-0005-0000-0000-00004C640000}"/>
    <cellStyle name="Sub totals 2 5 14 2" xfId="28766" xr:uid="{00000000-0005-0000-0000-00004D640000}"/>
    <cellStyle name="Sub totals 2 5 14 2 2" xfId="28767" xr:uid="{00000000-0005-0000-0000-00004E640000}"/>
    <cellStyle name="Sub totals 2 5 14 2 3" xfId="28768" xr:uid="{00000000-0005-0000-0000-00004F640000}"/>
    <cellStyle name="Sub totals 2 5 14 2 4" xfId="28769" xr:uid="{00000000-0005-0000-0000-000050640000}"/>
    <cellStyle name="Sub totals 2 5 14 3" xfId="28770" xr:uid="{00000000-0005-0000-0000-000051640000}"/>
    <cellStyle name="Sub totals 2 5 14 4" xfId="28771" xr:uid="{00000000-0005-0000-0000-000052640000}"/>
    <cellStyle name="Sub totals 2 5 15" xfId="3789" xr:uid="{00000000-0005-0000-0000-000053640000}"/>
    <cellStyle name="Sub totals 2 5 15 2" xfId="28772" xr:uid="{00000000-0005-0000-0000-000054640000}"/>
    <cellStyle name="Sub totals 2 5 15 2 2" xfId="28773" xr:uid="{00000000-0005-0000-0000-000055640000}"/>
    <cellStyle name="Sub totals 2 5 15 2 3" xfId="28774" xr:uid="{00000000-0005-0000-0000-000056640000}"/>
    <cellStyle name="Sub totals 2 5 15 2 4" xfId="28775" xr:uid="{00000000-0005-0000-0000-000057640000}"/>
    <cellStyle name="Sub totals 2 5 15 3" xfId="28776" xr:uid="{00000000-0005-0000-0000-000058640000}"/>
    <cellStyle name="Sub totals 2 5 15 4" xfId="28777" xr:uid="{00000000-0005-0000-0000-000059640000}"/>
    <cellStyle name="Sub totals 2 5 16" xfId="3790" xr:uid="{00000000-0005-0000-0000-00005A640000}"/>
    <cellStyle name="Sub totals 2 5 16 2" xfId="28778" xr:uid="{00000000-0005-0000-0000-00005B640000}"/>
    <cellStyle name="Sub totals 2 5 16 2 2" xfId="28779" xr:uid="{00000000-0005-0000-0000-00005C640000}"/>
    <cellStyle name="Sub totals 2 5 16 2 3" xfId="28780" xr:uid="{00000000-0005-0000-0000-00005D640000}"/>
    <cellStyle name="Sub totals 2 5 16 2 4" xfId="28781" xr:uid="{00000000-0005-0000-0000-00005E640000}"/>
    <cellStyle name="Sub totals 2 5 16 3" xfId="28782" xr:uid="{00000000-0005-0000-0000-00005F640000}"/>
    <cellStyle name="Sub totals 2 5 16 4" xfId="28783" xr:uid="{00000000-0005-0000-0000-000060640000}"/>
    <cellStyle name="Sub totals 2 5 17" xfId="3791" xr:uid="{00000000-0005-0000-0000-000061640000}"/>
    <cellStyle name="Sub totals 2 5 17 2" xfId="28784" xr:uid="{00000000-0005-0000-0000-000062640000}"/>
    <cellStyle name="Sub totals 2 5 17 2 2" xfId="28785" xr:uid="{00000000-0005-0000-0000-000063640000}"/>
    <cellStyle name="Sub totals 2 5 17 2 3" xfId="28786" xr:uid="{00000000-0005-0000-0000-000064640000}"/>
    <cellStyle name="Sub totals 2 5 17 2 4" xfId="28787" xr:uid="{00000000-0005-0000-0000-000065640000}"/>
    <cellStyle name="Sub totals 2 5 17 3" xfId="28788" xr:uid="{00000000-0005-0000-0000-000066640000}"/>
    <cellStyle name="Sub totals 2 5 17 4" xfId="28789" xr:uid="{00000000-0005-0000-0000-000067640000}"/>
    <cellStyle name="Sub totals 2 5 18" xfId="3792" xr:uid="{00000000-0005-0000-0000-000068640000}"/>
    <cellStyle name="Sub totals 2 5 18 2" xfId="28790" xr:uid="{00000000-0005-0000-0000-000069640000}"/>
    <cellStyle name="Sub totals 2 5 18 2 2" xfId="28791" xr:uid="{00000000-0005-0000-0000-00006A640000}"/>
    <cellStyle name="Sub totals 2 5 18 2 3" xfId="28792" xr:uid="{00000000-0005-0000-0000-00006B640000}"/>
    <cellStyle name="Sub totals 2 5 18 2 4" xfId="28793" xr:uid="{00000000-0005-0000-0000-00006C640000}"/>
    <cellStyle name="Sub totals 2 5 18 3" xfId="28794" xr:uid="{00000000-0005-0000-0000-00006D640000}"/>
    <cellStyle name="Sub totals 2 5 18 4" xfId="28795" xr:uid="{00000000-0005-0000-0000-00006E640000}"/>
    <cellStyle name="Sub totals 2 5 19" xfId="3793" xr:uid="{00000000-0005-0000-0000-00006F640000}"/>
    <cellStyle name="Sub totals 2 5 19 2" xfId="28796" xr:uid="{00000000-0005-0000-0000-000070640000}"/>
    <cellStyle name="Sub totals 2 5 19 2 2" xfId="28797" xr:uid="{00000000-0005-0000-0000-000071640000}"/>
    <cellStyle name="Sub totals 2 5 19 2 3" xfId="28798" xr:uid="{00000000-0005-0000-0000-000072640000}"/>
    <cellStyle name="Sub totals 2 5 19 2 4" xfId="28799" xr:uid="{00000000-0005-0000-0000-000073640000}"/>
    <cellStyle name="Sub totals 2 5 19 3" xfId="28800" xr:uid="{00000000-0005-0000-0000-000074640000}"/>
    <cellStyle name="Sub totals 2 5 19 4" xfId="28801" xr:uid="{00000000-0005-0000-0000-000075640000}"/>
    <cellStyle name="Sub totals 2 5 2" xfId="3794" xr:uid="{00000000-0005-0000-0000-000076640000}"/>
    <cellStyle name="Sub totals 2 5 2 2" xfId="28802" xr:uid="{00000000-0005-0000-0000-000077640000}"/>
    <cellStyle name="Sub totals 2 5 2 2 2" xfId="28803" xr:uid="{00000000-0005-0000-0000-000078640000}"/>
    <cellStyle name="Sub totals 2 5 2 2 3" xfId="28804" xr:uid="{00000000-0005-0000-0000-000079640000}"/>
    <cellStyle name="Sub totals 2 5 2 2 4" xfId="28805" xr:uid="{00000000-0005-0000-0000-00007A640000}"/>
    <cellStyle name="Sub totals 2 5 2 3" xfId="28806" xr:uid="{00000000-0005-0000-0000-00007B640000}"/>
    <cellStyle name="Sub totals 2 5 2 4" xfId="28807" xr:uid="{00000000-0005-0000-0000-00007C640000}"/>
    <cellStyle name="Sub totals 2 5 20" xfId="3795" xr:uid="{00000000-0005-0000-0000-00007D640000}"/>
    <cellStyle name="Sub totals 2 5 20 2" xfId="28808" xr:uid="{00000000-0005-0000-0000-00007E640000}"/>
    <cellStyle name="Sub totals 2 5 20 2 2" xfId="28809" xr:uid="{00000000-0005-0000-0000-00007F640000}"/>
    <cellStyle name="Sub totals 2 5 20 2 3" xfId="28810" xr:uid="{00000000-0005-0000-0000-000080640000}"/>
    <cellStyle name="Sub totals 2 5 20 2 4" xfId="28811" xr:uid="{00000000-0005-0000-0000-000081640000}"/>
    <cellStyle name="Sub totals 2 5 20 3" xfId="28812" xr:uid="{00000000-0005-0000-0000-000082640000}"/>
    <cellStyle name="Sub totals 2 5 20 4" xfId="28813" xr:uid="{00000000-0005-0000-0000-000083640000}"/>
    <cellStyle name="Sub totals 2 5 21" xfId="3796" xr:uid="{00000000-0005-0000-0000-000084640000}"/>
    <cellStyle name="Sub totals 2 5 21 2" xfId="28814" xr:uid="{00000000-0005-0000-0000-000085640000}"/>
    <cellStyle name="Sub totals 2 5 21 2 2" xfId="28815" xr:uid="{00000000-0005-0000-0000-000086640000}"/>
    <cellStyle name="Sub totals 2 5 21 2 3" xfId="28816" xr:uid="{00000000-0005-0000-0000-000087640000}"/>
    <cellStyle name="Sub totals 2 5 21 2 4" xfId="28817" xr:uid="{00000000-0005-0000-0000-000088640000}"/>
    <cellStyle name="Sub totals 2 5 21 3" xfId="28818" xr:uid="{00000000-0005-0000-0000-000089640000}"/>
    <cellStyle name="Sub totals 2 5 21 4" xfId="28819" xr:uid="{00000000-0005-0000-0000-00008A640000}"/>
    <cellStyle name="Sub totals 2 5 22" xfId="3797" xr:uid="{00000000-0005-0000-0000-00008B640000}"/>
    <cellStyle name="Sub totals 2 5 22 2" xfId="28820" xr:uid="{00000000-0005-0000-0000-00008C640000}"/>
    <cellStyle name="Sub totals 2 5 22 2 2" xfId="28821" xr:uid="{00000000-0005-0000-0000-00008D640000}"/>
    <cellStyle name="Sub totals 2 5 22 2 3" xfId="28822" xr:uid="{00000000-0005-0000-0000-00008E640000}"/>
    <cellStyle name="Sub totals 2 5 22 2 4" xfId="28823" xr:uid="{00000000-0005-0000-0000-00008F640000}"/>
    <cellStyle name="Sub totals 2 5 22 3" xfId="28824" xr:uid="{00000000-0005-0000-0000-000090640000}"/>
    <cellStyle name="Sub totals 2 5 22 4" xfId="28825" xr:uid="{00000000-0005-0000-0000-000091640000}"/>
    <cellStyle name="Sub totals 2 5 23" xfId="3798" xr:uid="{00000000-0005-0000-0000-000092640000}"/>
    <cellStyle name="Sub totals 2 5 23 2" xfId="28826" xr:uid="{00000000-0005-0000-0000-000093640000}"/>
    <cellStyle name="Sub totals 2 5 23 2 2" xfId="28827" xr:uid="{00000000-0005-0000-0000-000094640000}"/>
    <cellStyle name="Sub totals 2 5 23 2 3" xfId="28828" xr:uid="{00000000-0005-0000-0000-000095640000}"/>
    <cellStyle name="Sub totals 2 5 23 2 4" xfId="28829" xr:uid="{00000000-0005-0000-0000-000096640000}"/>
    <cellStyle name="Sub totals 2 5 23 3" xfId="28830" xr:uid="{00000000-0005-0000-0000-000097640000}"/>
    <cellStyle name="Sub totals 2 5 23 4" xfId="28831" xr:uid="{00000000-0005-0000-0000-000098640000}"/>
    <cellStyle name="Sub totals 2 5 24" xfId="3799" xr:uid="{00000000-0005-0000-0000-000099640000}"/>
    <cellStyle name="Sub totals 2 5 24 2" xfId="28832" xr:uid="{00000000-0005-0000-0000-00009A640000}"/>
    <cellStyle name="Sub totals 2 5 24 2 2" xfId="28833" xr:uid="{00000000-0005-0000-0000-00009B640000}"/>
    <cellStyle name="Sub totals 2 5 24 2 3" xfId="28834" xr:uid="{00000000-0005-0000-0000-00009C640000}"/>
    <cellStyle name="Sub totals 2 5 24 2 4" xfId="28835" xr:uid="{00000000-0005-0000-0000-00009D640000}"/>
    <cellStyle name="Sub totals 2 5 24 3" xfId="28836" xr:uid="{00000000-0005-0000-0000-00009E640000}"/>
    <cellStyle name="Sub totals 2 5 24 4" xfId="28837" xr:uid="{00000000-0005-0000-0000-00009F640000}"/>
    <cellStyle name="Sub totals 2 5 25" xfId="3800" xr:uid="{00000000-0005-0000-0000-0000A0640000}"/>
    <cellStyle name="Sub totals 2 5 25 2" xfId="28838" xr:uid="{00000000-0005-0000-0000-0000A1640000}"/>
    <cellStyle name="Sub totals 2 5 25 2 2" xfId="28839" xr:uid="{00000000-0005-0000-0000-0000A2640000}"/>
    <cellStyle name="Sub totals 2 5 25 2 3" xfId="28840" xr:uid="{00000000-0005-0000-0000-0000A3640000}"/>
    <cellStyle name="Sub totals 2 5 25 2 4" xfId="28841" xr:uid="{00000000-0005-0000-0000-0000A4640000}"/>
    <cellStyle name="Sub totals 2 5 25 3" xfId="28842" xr:uid="{00000000-0005-0000-0000-0000A5640000}"/>
    <cellStyle name="Sub totals 2 5 25 4" xfId="28843" xr:uid="{00000000-0005-0000-0000-0000A6640000}"/>
    <cellStyle name="Sub totals 2 5 26" xfId="3801" xr:uid="{00000000-0005-0000-0000-0000A7640000}"/>
    <cellStyle name="Sub totals 2 5 26 2" xfId="28844" xr:uid="{00000000-0005-0000-0000-0000A8640000}"/>
    <cellStyle name="Sub totals 2 5 26 2 2" xfId="28845" xr:uid="{00000000-0005-0000-0000-0000A9640000}"/>
    <cellStyle name="Sub totals 2 5 26 2 3" xfId="28846" xr:uid="{00000000-0005-0000-0000-0000AA640000}"/>
    <cellStyle name="Sub totals 2 5 26 2 4" xfId="28847" xr:uid="{00000000-0005-0000-0000-0000AB640000}"/>
    <cellStyle name="Sub totals 2 5 26 3" xfId="28848" xr:uid="{00000000-0005-0000-0000-0000AC640000}"/>
    <cellStyle name="Sub totals 2 5 26 4" xfId="28849" xr:uid="{00000000-0005-0000-0000-0000AD640000}"/>
    <cellStyle name="Sub totals 2 5 27" xfId="3802" xr:uid="{00000000-0005-0000-0000-0000AE640000}"/>
    <cellStyle name="Sub totals 2 5 27 2" xfId="28850" xr:uid="{00000000-0005-0000-0000-0000AF640000}"/>
    <cellStyle name="Sub totals 2 5 27 2 2" xfId="28851" xr:uid="{00000000-0005-0000-0000-0000B0640000}"/>
    <cellStyle name="Sub totals 2 5 27 2 3" xfId="28852" xr:uid="{00000000-0005-0000-0000-0000B1640000}"/>
    <cellStyle name="Sub totals 2 5 27 2 4" xfId="28853" xr:uid="{00000000-0005-0000-0000-0000B2640000}"/>
    <cellStyle name="Sub totals 2 5 27 3" xfId="28854" xr:uid="{00000000-0005-0000-0000-0000B3640000}"/>
    <cellStyle name="Sub totals 2 5 27 4" xfId="28855" xr:uid="{00000000-0005-0000-0000-0000B4640000}"/>
    <cellStyle name="Sub totals 2 5 28" xfId="3803" xr:uid="{00000000-0005-0000-0000-0000B5640000}"/>
    <cellStyle name="Sub totals 2 5 28 2" xfId="28856" xr:uid="{00000000-0005-0000-0000-0000B6640000}"/>
    <cellStyle name="Sub totals 2 5 28 2 2" xfId="28857" xr:uid="{00000000-0005-0000-0000-0000B7640000}"/>
    <cellStyle name="Sub totals 2 5 28 2 3" xfId="28858" xr:uid="{00000000-0005-0000-0000-0000B8640000}"/>
    <cellStyle name="Sub totals 2 5 28 2 4" xfId="28859" xr:uid="{00000000-0005-0000-0000-0000B9640000}"/>
    <cellStyle name="Sub totals 2 5 28 3" xfId="28860" xr:uid="{00000000-0005-0000-0000-0000BA640000}"/>
    <cellStyle name="Sub totals 2 5 28 4" xfId="28861" xr:uid="{00000000-0005-0000-0000-0000BB640000}"/>
    <cellStyle name="Sub totals 2 5 29" xfId="3804" xr:uid="{00000000-0005-0000-0000-0000BC640000}"/>
    <cellStyle name="Sub totals 2 5 29 2" xfId="28862" xr:uid="{00000000-0005-0000-0000-0000BD640000}"/>
    <cellStyle name="Sub totals 2 5 29 2 2" xfId="28863" xr:uid="{00000000-0005-0000-0000-0000BE640000}"/>
    <cellStyle name="Sub totals 2 5 29 2 3" xfId="28864" xr:uid="{00000000-0005-0000-0000-0000BF640000}"/>
    <cellStyle name="Sub totals 2 5 29 2 4" xfId="28865" xr:uid="{00000000-0005-0000-0000-0000C0640000}"/>
    <cellStyle name="Sub totals 2 5 29 3" xfId="28866" xr:uid="{00000000-0005-0000-0000-0000C1640000}"/>
    <cellStyle name="Sub totals 2 5 29 4" xfId="28867" xr:uid="{00000000-0005-0000-0000-0000C2640000}"/>
    <cellStyle name="Sub totals 2 5 3" xfId="3805" xr:uid="{00000000-0005-0000-0000-0000C3640000}"/>
    <cellStyle name="Sub totals 2 5 3 2" xfId="28868" xr:uid="{00000000-0005-0000-0000-0000C4640000}"/>
    <cellStyle name="Sub totals 2 5 3 2 2" xfId="28869" xr:uid="{00000000-0005-0000-0000-0000C5640000}"/>
    <cellStyle name="Sub totals 2 5 3 2 3" xfId="28870" xr:uid="{00000000-0005-0000-0000-0000C6640000}"/>
    <cellStyle name="Sub totals 2 5 3 2 4" xfId="28871" xr:uid="{00000000-0005-0000-0000-0000C7640000}"/>
    <cellStyle name="Sub totals 2 5 3 3" xfId="28872" xr:uid="{00000000-0005-0000-0000-0000C8640000}"/>
    <cellStyle name="Sub totals 2 5 3 4" xfId="28873" xr:uid="{00000000-0005-0000-0000-0000C9640000}"/>
    <cellStyle name="Sub totals 2 5 30" xfId="3806" xr:uid="{00000000-0005-0000-0000-0000CA640000}"/>
    <cellStyle name="Sub totals 2 5 30 2" xfId="28874" xr:uid="{00000000-0005-0000-0000-0000CB640000}"/>
    <cellStyle name="Sub totals 2 5 30 2 2" xfId="28875" xr:uid="{00000000-0005-0000-0000-0000CC640000}"/>
    <cellStyle name="Sub totals 2 5 30 2 3" xfId="28876" xr:uid="{00000000-0005-0000-0000-0000CD640000}"/>
    <cellStyle name="Sub totals 2 5 30 2 4" xfId="28877" xr:uid="{00000000-0005-0000-0000-0000CE640000}"/>
    <cellStyle name="Sub totals 2 5 30 3" xfId="28878" xr:uid="{00000000-0005-0000-0000-0000CF640000}"/>
    <cellStyle name="Sub totals 2 5 30 4" xfId="28879" xr:uid="{00000000-0005-0000-0000-0000D0640000}"/>
    <cellStyle name="Sub totals 2 5 31" xfId="3807" xr:uid="{00000000-0005-0000-0000-0000D1640000}"/>
    <cellStyle name="Sub totals 2 5 31 2" xfId="28880" xr:uid="{00000000-0005-0000-0000-0000D2640000}"/>
    <cellStyle name="Sub totals 2 5 31 2 2" xfId="28881" xr:uid="{00000000-0005-0000-0000-0000D3640000}"/>
    <cellStyle name="Sub totals 2 5 31 2 3" xfId="28882" xr:uid="{00000000-0005-0000-0000-0000D4640000}"/>
    <cellStyle name="Sub totals 2 5 31 2 4" xfId="28883" xr:uid="{00000000-0005-0000-0000-0000D5640000}"/>
    <cellStyle name="Sub totals 2 5 31 3" xfId="28884" xr:uid="{00000000-0005-0000-0000-0000D6640000}"/>
    <cellStyle name="Sub totals 2 5 31 4" xfId="28885" xr:uid="{00000000-0005-0000-0000-0000D7640000}"/>
    <cellStyle name="Sub totals 2 5 32" xfId="3808" xr:uid="{00000000-0005-0000-0000-0000D8640000}"/>
    <cellStyle name="Sub totals 2 5 32 2" xfId="28886" xr:uid="{00000000-0005-0000-0000-0000D9640000}"/>
    <cellStyle name="Sub totals 2 5 32 2 2" xfId="28887" xr:uid="{00000000-0005-0000-0000-0000DA640000}"/>
    <cellStyle name="Sub totals 2 5 32 2 3" xfId="28888" xr:uid="{00000000-0005-0000-0000-0000DB640000}"/>
    <cellStyle name="Sub totals 2 5 32 2 4" xfId="28889" xr:uid="{00000000-0005-0000-0000-0000DC640000}"/>
    <cellStyle name="Sub totals 2 5 32 3" xfId="28890" xr:uid="{00000000-0005-0000-0000-0000DD640000}"/>
    <cellStyle name="Sub totals 2 5 32 4" xfId="28891" xr:uid="{00000000-0005-0000-0000-0000DE640000}"/>
    <cellStyle name="Sub totals 2 5 33" xfId="3809" xr:uid="{00000000-0005-0000-0000-0000DF640000}"/>
    <cellStyle name="Sub totals 2 5 33 2" xfId="28892" xr:uid="{00000000-0005-0000-0000-0000E0640000}"/>
    <cellStyle name="Sub totals 2 5 33 2 2" xfId="28893" xr:uid="{00000000-0005-0000-0000-0000E1640000}"/>
    <cellStyle name="Sub totals 2 5 33 2 3" xfId="28894" xr:uid="{00000000-0005-0000-0000-0000E2640000}"/>
    <cellStyle name="Sub totals 2 5 33 2 4" xfId="28895" xr:uid="{00000000-0005-0000-0000-0000E3640000}"/>
    <cellStyle name="Sub totals 2 5 33 3" xfId="28896" xr:uid="{00000000-0005-0000-0000-0000E4640000}"/>
    <cellStyle name="Sub totals 2 5 33 4" xfId="28897" xr:uid="{00000000-0005-0000-0000-0000E5640000}"/>
    <cellStyle name="Sub totals 2 5 34" xfId="3810" xr:uid="{00000000-0005-0000-0000-0000E6640000}"/>
    <cellStyle name="Sub totals 2 5 34 2" xfId="28898" xr:uid="{00000000-0005-0000-0000-0000E7640000}"/>
    <cellStyle name="Sub totals 2 5 34 2 2" xfId="28899" xr:uid="{00000000-0005-0000-0000-0000E8640000}"/>
    <cellStyle name="Sub totals 2 5 34 2 3" xfId="28900" xr:uid="{00000000-0005-0000-0000-0000E9640000}"/>
    <cellStyle name="Sub totals 2 5 34 2 4" xfId="28901" xr:uid="{00000000-0005-0000-0000-0000EA640000}"/>
    <cellStyle name="Sub totals 2 5 34 3" xfId="28902" xr:uid="{00000000-0005-0000-0000-0000EB640000}"/>
    <cellStyle name="Sub totals 2 5 34 4" xfId="28903" xr:uid="{00000000-0005-0000-0000-0000EC640000}"/>
    <cellStyle name="Sub totals 2 5 35" xfId="3811" xr:uid="{00000000-0005-0000-0000-0000ED640000}"/>
    <cellStyle name="Sub totals 2 5 35 2" xfId="28904" xr:uid="{00000000-0005-0000-0000-0000EE640000}"/>
    <cellStyle name="Sub totals 2 5 35 2 2" xfId="28905" xr:uid="{00000000-0005-0000-0000-0000EF640000}"/>
    <cellStyle name="Sub totals 2 5 35 2 3" xfId="28906" xr:uid="{00000000-0005-0000-0000-0000F0640000}"/>
    <cellStyle name="Sub totals 2 5 35 2 4" xfId="28907" xr:uid="{00000000-0005-0000-0000-0000F1640000}"/>
    <cellStyle name="Sub totals 2 5 35 3" xfId="28908" xr:uid="{00000000-0005-0000-0000-0000F2640000}"/>
    <cellStyle name="Sub totals 2 5 35 4" xfId="28909" xr:uid="{00000000-0005-0000-0000-0000F3640000}"/>
    <cellStyle name="Sub totals 2 5 36" xfId="3812" xr:uid="{00000000-0005-0000-0000-0000F4640000}"/>
    <cellStyle name="Sub totals 2 5 36 2" xfId="28910" xr:uid="{00000000-0005-0000-0000-0000F5640000}"/>
    <cellStyle name="Sub totals 2 5 36 2 2" xfId="28911" xr:uid="{00000000-0005-0000-0000-0000F6640000}"/>
    <cellStyle name="Sub totals 2 5 36 2 3" xfId="28912" xr:uid="{00000000-0005-0000-0000-0000F7640000}"/>
    <cellStyle name="Sub totals 2 5 36 2 4" xfId="28913" xr:uid="{00000000-0005-0000-0000-0000F8640000}"/>
    <cellStyle name="Sub totals 2 5 36 3" xfId="28914" xr:uid="{00000000-0005-0000-0000-0000F9640000}"/>
    <cellStyle name="Sub totals 2 5 36 4" xfId="28915" xr:uid="{00000000-0005-0000-0000-0000FA640000}"/>
    <cellStyle name="Sub totals 2 5 37" xfId="3813" xr:uid="{00000000-0005-0000-0000-0000FB640000}"/>
    <cellStyle name="Sub totals 2 5 37 2" xfId="28916" xr:uid="{00000000-0005-0000-0000-0000FC640000}"/>
    <cellStyle name="Sub totals 2 5 37 2 2" xfId="28917" xr:uid="{00000000-0005-0000-0000-0000FD640000}"/>
    <cellStyle name="Sub totals 2 5 37 2 3" xfId="28918" xr:uid="{00000000-0005-0000-0000-0000FE640000}"/>
    <cellStyle name="Sub totals 2 5 37 2 4" xfId="28919" xr:uid="{00000000-0005-0000-0000-0000FF640000}"/>
    <cellStyle name="Sub totals 2 5 37 3" xfId="28920" xr:uid="{00000000-0005-0000-0000-000000650000}"/>
    <cellStyle name="Sub totals 2 5 37 4" xfId="28921" xr:uid="{00000000-0005-0000-0000-000001650000}"/>
    <cellStyle name="Sub totals 2 5 38" xfId="3814" xr:uid="{00000000-0005-0000-0000-000002650000}"/>
    <cellStyle name="Sub totals 2 5 38 2" xfId="28922" xr:uid="{00000000-0005-0000-0000-000003650000}"/>
    <cellStyle name="Sub totals 2 5 38 2 2" xfId="28923" xr:uid="{00000000-0005-0000-0000-000004650000}"/>
    <cellStyle name="Sub totals 2 5 38 2 3" xfId="28924" xr:uid="{00000000-0005-0000-0000-000005650000}"/>
    <cellStyle name="Sub totals 2 5 38 2 4" xfId="28925" xr:uid="{00000000-0005-0000-0000-000006650000}"/>
    <cellStyle name="Sub totals 2 5 38 3" xfId="28926" xr:uid="{00000000-0005-0000-0000-000007650000}"/>
    <cellStyle name="Sub totals 2 5 38 4" xfId="28927" xr:uid="{00000000-0005-0000-0000-000008650000}"/>
    <cellStyle name="Sub totals 2 5 39" xfId="3815" xr:uid="{00000000-0005-0000-0000-000009650000}"/>
    <cellStyle name="Sub totals 2 5 39 2" xfId="28928" xr:uid="{00000000-0005-0000-0000-00000A650000}"/>
    <cellStyle name="Sub totals 2 5 39 2 2" xfId="28929" xr:uid="{00000000-0005-0000-0000-00000B650000}"/>
    <cellStyle name="Sub totals 2 5 39 2 3" xfId="28930" xr:uid="{00000000-0005-0000-0000-00000C650000}"/>
    <cellStyle name="Sub totals 2 5 39 2 4" xfId="28931" xr:uid="{00000000-0005-0000-0000-00000D650000}"/>
    <cellStyle name="Sub totals 2 5 39 3" xfId="28932" xr:uid="{00000000-0005-0000-0000-00000E650000}"/>
    <cellStyle name="Sub totals 2 5 39 4" xfId="28933" xr:uid="{00000000-0005-0000-0000-00000F650000}"/>
    <cellStyle name="Sub totals 2 5 4" xfId="3816" xr:uid="{00000000-0005-0000-0000-000010650000}"/>
    <cellStyle name="Sub totals 2 5 4 2" xfId="28934" xr:uid="{00000000-0005-0000-0000-000011650000}"/>
    <cellStyle name="Sub totals 2 5 4 2 2" xfId="28935" xr:uid="{00000000-0005-0000-0000-000012650000}"/>
    <cellStyle name="Sub totals 2 5 4 2 3" xfId="28936" xr:uid="{00000000-0005-0000-0000-000013650000}"/>
    <cellStyle name="Sub totals 2 5 4 2 4" xfId="28937" xr:uid="{00000000-0005-0000-0000-000014650000}"/>
    <cellStyle name="Sub totals 2 5 4 3" xfId="28938" xr:uid="{00000000-0005-0000-0000-000015650000}"/>
    <cellStyle name="Sub totals 2 5 4 4" xfId="28939" xr:uid="{00000000-0005-0000-0000-000016650000}"/>
    <cellStyle name="Sub totals 2 5 40" xfId="3817" xr:uid="{00000000-0005-0000-0000-000017650000}"/>
    <cellStyle name="Sub totals 2 5 40 2" xfId="28940" xr:uid="{00000000-0005-0000-0000-000018650000}"/>
    <cellStyle name="Sub totals 2 5 40 2 2" xfId="28941" xr:uid="{00000000-0005-0000-0000-000019650000}"/>
    <cellStyle name="Sub totals 2 5 40 2 3" xfId="28942" xr:uid="{00000000-0005-0000-0000-00001A650000}"/>
    <cellStyle name="Sub totals 2 5 40 2 4" xfId="28943" xr:uid="{00000000-0005-0000-0000-00001B650000}"/>
    <cellStyle name="Sub totals 2 5 40 3" xfId="28944" xr:uid="{00000000-0005-0000-0000-00001C650000}"/>
    <cellStyle name="Sub totals 2 5 40 4" xfId="28945" xr:uid="{00000000-0005-0000-0000-00001D650000}"/>
    <cellStyle name="Sub totals 2 5 41" xfId="3818" xr:uid="{00000000-0005-0000-0000-00001E650000}"/>
    <cellStyle name="Sub totals 2 5 41 2" xfId="28946" xr:uid="{00000000-0005-0000-0000-00001F650000}"/>
    <cellStyle name="Sub totals 2 5 41 2 2" xfId="28947" xr:uid="{00000000-0005-0000-0000-000020650000}"/>
    <cellStyle name="Sub totals 2 5 41 2 3" xfId="28948" xr:uid="{00000000-0005-0000-0000-000021650000}"/>
    <cellStyle name="Sub totals 2 5 41 2 4" xfId="28949" xr:uid="{00000000-0005-0000-0000-000022650000}"/>
    <cellStyle name="Sub totals 2 5 41 3" xfId="28950" xr:uid="{00000000-0005-0000-0000-000023650000}"/>
    <cellStyle name="Sub totals 2 5 41 4" xfId="28951" xr:uid="{00000000-0005-0000-0000-000024650000}"/>
    <cellStyle name="Sub totals 2 5 42" xfId="3819" xr:uid="{00000000-0005-0000-0000-000025650000}"/>
    <cellStyle name="Sub totals 2 5 42 2" xfId="28952" xr:uid="{00000000-0005-0000-0000-000026650000}"/>
    <cellStyle name="Sub totals 2 5 42 2 2" xfId="28953" xr:uid="{00000000-0005-0000-0000-000027650000}"/>
    <cellStyle name="Sub totals 2 5 42 2 3" xfId="28954" xr:uid="{00000000-0005-0000-0000-000028650000}"/>
    <cellStyle name="Sub totals 2 5 42 2 4" xfId="28955" xr:uid="{00000000-0005-0000-0000-000029650000}"/>
    <cellStyle name="Sub totals 2 5 42 3" xfId="28956" xr:uid="{00000000-0005-0000-0000-00002A650000}"/>
    <cellStyle name="Sub totals 2 5 42 4" xfId="28957" xr:uid="{00000000-0005-0000-0000-00002B650000}"/>
    <cellStyle name="Sub totals 2 5 43" xfId="3820" xr:uid="{00000000-0005-0000-0000-00002C650000}"/>
    <cellStyle name="Sub totals 2 5 43 2" xfId="28958" xr:uid="{00000000-0005-0000-0000-00002D650000}"/>
    <cellStyle name="Sub totals 2 5 43 2 2" xfId="28959" xr:uid="{00000000-0005-0000-0000-00002E650000}"/>
    <cellStyle name="Sub totals 2 5 43 2 3" xfId="28960" xr:uid="{00000000-0005-0000-0000-00002F650000}"/>
    <cellStyle name="Sub totals 2 5 43 2 4" xfId="28961" xr:uid="{00000000-0005-0000-0000-000030650000}"/>
    <cellStyle name="Sub totals 2 5 43 3" xfId="28962" xr:uid="{00000000-0005-0000-0000-000031650000}"/>
    <cellStyle name="Sub totals 2 5 43 4" xfId="28963" xr:uid="{00000000-0005-0000-0000-000032650000}"/>
    <cellStyle name="Sub totals 2 5 44" xfId="3821" xr:uid="{00000000-0005-0000-0000-000033650000}"/>
    <cellStyle name="Sub totals 2 5 44 2" xfId="28964" xr:uid="{00000000-0005-0000-0000-000034650000}"/>
    <cellStyle name="Sub totals 2 5 44 2 2" xfId="28965" xr:uid="{00000000-0005-0000-0000-000035650000}"/>
    <cellStyle name="Sub totals 2 5 44 2 3" xfId="28966" xr:uid="{00000000-0005-0000-0000-000036650000}"/>
    <cellStyle name="Sub totals 2 5 44 2 4" xfId="28967" xr:uid="{00000000-0005-0000-0000-000037650000}"/>
    <cellStyle name="Sub totals 2 5 44 3" xfId="28968" xr:uid="{00000000-0005-0000-0000-000038650000}"/>
    <cellStyle name="Sub totals 2 5 44 4" xfId="28969" xr:uid="{00000000-0005-0000-0000-000039650000}"/>
    <cellStyle name="Sub totals 2 5 45" xfId="28970" xr:uid="{00000000-0005-0000-0000-00003A650000}"/>
    <cellStyle name="Sub totals 2 5 45 2" xfId="28971" xr:uid="{00000000-0005-0000-0000-00003B650000}"/>
    <cellStyle name="Sub totals 2 5 45 3" xfId="28972" xr:uid="{00000000-0005-0000-0000-00003C650000}"/>
    <cellStyle name="Sub totals 2 5 45 4" xfId="28973" xr:uid="{00000000-0005-0000-0000-00003D650000}"/>
    <cellStyle name="Sub totals 2 5 46" xfId="28974" xr:uid="{00000000-0005-0000-0000-00003E650000}"/>
    <cellStyle name="Sub totals 2 5 46 2" xfId="28975" xr:uid="{00000000-0005-0000-0000-00003F650000}"/>
    <cellStyle name="Sub totals 2 5 46 3" xfId="28976" xr:uid="{00000000-0005-0000-0000-000040650000}"/>
    <cellStyle name="Sub totals 2 5 46 4" xfId="28977" xr:uid="{00000000-0005-0000-0000-000041650000}"/>
    <cellStyle name="Sub totals 2 5 47" xfId="28978" xr:uid="{00000000-0005-0000-0000-000042650000}"/>
    <cellStyle name="Sub totals 2 5 5" xfId="3822" xr:uid="{00000000-0005-0000-0000-000043650000}"/>
    <cellStyle name="Sub totals 2 5 5 2" xfId="28979" xr:uid="{00000000-0005-0000-0000-000044650000}"/>
    <cellStyle name="Sub totals 2 5 5 2 2" xfId="28980" xr:uid="{00000000-0005-0000-0000-000045650000}"/>
    <cellStyle name="Sub totals 2 5 5 2 3" xfId="28981" xr:uid="{00000000-0005-0000-0000-000046650000}"/>
    <cellStyle name="Sub totals 2 5 5 2 4" xfId="28982" xr:uid="{00000000-0005-0000-0000-000047650000}"/>
    <cellStyle name="Sub totals 2 5 5 3" xfId="28983" xr:uid="{00000000-0005-0000-0000-000048650000}"/>
    <cellStyle name="Sub totals 2 5 5 4" xfId="28984" xr:uid="{00000000-0005-0000-0000-000049650000}"/>
    <cellStyle name="Sub totals 2 5 6" xfId="3823" xr:uid="{00000000-0005-0000-0000-00004A650000}"/>
    <cellStyle name="Sub totals 2 5 6 2" xfId="28985" xr:uid="{00000000-0005-0000-0000-00004B650000}"/>
    <cellStyle name="Sub totals 2 5 6 2 2" xfId="28986" xr:uid="{00000000-0005-0000-0000-00004C650000}"/>
    <cellStyle name="Sub totals 2 5 6 2 3" xfId="28987" xr:uid="{00000000-0005-0000-0000-00004D650000}"/>
    <cellStyle name="Sub totals 2 5 6 2 4" xfId="28988" xr:uid="{00000000-0005-0000-0000-00004E650000}"/>
    <cellStyle name="Sub totals 2 5 6 3" xfId="28989" xr:uid="{00000000-0005-0000-0000-00004F650000}"/>
    <cellStyle name="Sub totals 2 5 6 4" xfId="28990" xr:uid="{00000000-0005-0000-0000-000050650000}"/>
    <cellStyle name="Sub totals 2 5 7" xfId="3824" xr:uid="{00000000-0005-0000-0000-000051650000}"/>
    <cellStyle name="Sub totals 2 5 7 2" xfId="28991" xr:uid="{00000000-0005-0000-0000-000052650000}"/>
    <cellStyle name="Sub totals 2 5 7 2 2" xfId="28992" xr:uid="{00000000-0005-0000-0000-000053650000}"/>
    <cellStyle name="Sub totals 2 5 7 2 3" xfId="28993" xr:uid="{00000000-0005-0000-0000-000054650000}"/>
    <cellStyle name="Sub totals 2 5 7 2 4" xfId="28994" xr:uid="{00000000-0005-0000-0000-000055650000}"/>
    <cellStyle name="Sub totals 2 5 7 3" xfId="28995" xr:uid="{00000000-0005-0000-0000-000056650000}"/>
    <cellStyle name="Sub totals 2 5 7 4" xfId="28996" xr:uid="{00000000-0005-0000-0000-000057650000}"/>
    <cellStyle name="Sub totals 2 5 8" xfId="3825" xr:uid="{00000000-0005-0000-0000-000058650000}"/>
    <cellStyle name="Sub totals 2 5 8 2" xfId="28997" xr:uid="{00000000-0005-0000-0000-000059650000}"/>
    <cellStyle name="Sub totals 2 5 8 2 2" xfId="28998" xr:uid="{00000000-0005-0000-0000-00005A650000}"/>
    <cellStyle name="Sub totals 2 5 8 2 3" xfId="28999" xr:uid="{00000000-0005-0000-0000-00005B650000}"/>
    <cellStyle name="Sub totals 2 5 8 2 4" xfId="29000" xr:uid="{00000000-0005-0000-0000-00005C650000}"/>
    <cellStyle name="Sub totals 2 5 8 3" xfId="29001" xr:uid="{00000000-0005-0000-0000-00005D650000}"/>
    <cellStyle name="Sub totals 2 5 8 4" xfId="29002" xr:uid="{00000000-0005-0000-0000-00005E650000}"/>
    <cellStyle name="Sub totals 2 5 9" xfId="3826" xr:uid="{00000000-0005-0000-0000-00005F650000}"/>
    <cellStyle name="Sub totals 2 5 9 2" xfId="29003" xr:uid="{00000000-0005-0000-0000-000060650000}"/>
    <cellStyle name="Sub totals 2 5 9 2 2" xfId="29004" xr:uid="{00000000-0005-0000-0000-000061650000}"/>
    <cellStyle name="Sub totals 2 5 9 2 3" xfId="29005" xr:uid="{00000000-0005-0000-0000-000062650000}"/>
    <cellStyle name="Sub totals 2 5 9 2 4" xfId="29006" xr:uid="{00000000-0005-0000-0000-000063650000}"/>
    <cellStyle name="Sub totals 2 5 9 3" xfId="29007" xr:uid="{00000000-0005-0000-0000-000064650000}"/>
    <cellStyle name="Sub totals 2 5 9 4" xfId="29008" xr:uid="{00000000-0005-0000-0000-000065650000}"/>
    <cellStyle name="Sub totals 2 6" xfId="3827" xr:uid="{00000000-0005-0000-0000-000066650000}"/>
    <cellStyle name="Sub totals 2 6 2" xfId="29009" xr:uid="{00000000-0005-0000-0000-000067650000}"/>
    <cellStyle name="Sub totals 2 6 2 2" xfId="29010" xr:uid="{00000000-0005-0000-0000-000068650000}"/>
    <cellStyle name="Sub totals 2 6 2 3" xfId="29011" xr:uid="{00000000-0005-0000-0000-000069650000}"/>
    <cellStyle name="Sub totals 2 6 2 4" xfId="29012" xr:uid="{00000000-0005-0000-0000-00006A650000}"/>
    <cellStyle name="Sub totals 2 6 3" xfId="29013" xr:uid="{00000000-0005-0000-0000-00006B650000}"/>
    <cellStyle name="Sub totals 2 6 4" xfId="29014" xr:uid="{00000000-0005-0000-0000-00006C650000}"/>
    <cellStyle name="Sub totals 2 7" xfId="3828" xr:uid="{00000000-0005-0000-0000-00006D650000}"/>
    <cellStyle name="Sub totals 2 7 2" xfId="29015" xr:uid="{00000000-0005-0000-0000-00006E650000}"/>
    <cellStyle name="Sub totals 2 7 2 2" xfId="29016" xr:uid="{00000000-0005-0000-0000-00006F650000}"/>
    <cellStyle name="Sub totals 2 7 2 3" xfId="29017" xr:uid="{00000000-0005-0000-0000-000070650000}"/>
    <cellStyle name="Sub totals 2 7 2 4" xfId="29018" xr:uid="{00000000-0005-0000-0000-000071650000}"/>
    <cellStyle name="Sub totals 2 7 3" xfId="29019" xr:uid="{00000000-0005-0000-0000-000072650000}"/>
    <cellStyle name="Sub totals 2 7 4" xfId="29020" xr:uid="{00000000-0005-0000-0000-000073650000}"/>
    <cellStyle name="Sub totals 2 8" xfId="3829" xr:uid="{00000000-0005-0000-0000-000074650000}"/>
    <cellStyle name="Sub totals 2 8 2" xfId="29021" xr:uid="{00000000-0005-0000-0000-000075650000}"/>
    <cellStyle name="Sub totals 2 8 2 2" xfId="29022" xr:uid="{00000000-0005-0000-0000-000076650000}"/>
    <cellStyle name="Sub totals 2 8 2 3" xfId="29023" xr:uid="{00000000-0005-0000-0000-000077650000}"/>
    <cellStyle name="Sub totals 2 8 2 4" xfId="29024" xr:uid="{00000000-0005-0000-0000-000078650000}"/>
    <cellStyle name="Sub totals 2 8 3" xfId="29025" xr:uid="{00000000-0005-0000-0000-000079650000}"/>
    <cellStyle name="Sub totals 2 8 4" xfId="29026" xr:uid="{00000000-0005-0000-0000-00007A650000}"/>
    <cellStyle name="Sub totals 2 9" xfId="3830" xr:uid="{00000000-0005-0000-0000-00007B650000}"/>
    <cellStyle name="Sub totals 2 9 2" xfId="29027" xr:uid="{00000000-0005-0000-0000-00007C650000}"/>
    <cellStyle name="Sub totals 2 9 2 2" xfId="29028" xr:uid="{00000000-0005-0000-0000-00007D650000}"/>
    <cellStyle name="Sub totals 2 9 2 3" xfId="29029" xr:uid="{00000000-0005-0000-0000-00007E650000}"/>
    <cellStyle name="Sub totals 2 9 2 4" xfId="29030" xr:uid="{00000000-0005-0000-0000-00007F650000}"/>
    <cellStyle name="Sub totals 2 9 3" xfId="29031" xr:uid="{00000000-0005-0000-0000-000080650000}"/>
    <cellStyle name="Sub totals 2 9 4" xfId="29032" xr:uid="{00000000-0005-0000-0000-000081650000}"/>
    <cellStyle name="Sub totals 20" xfId="3831" xr:uid="{00000000-0005-0000-0000-000082650000}"/>
    <cellStyle name="Sub totals 20 2" xfId="29033" xr:uid="{00000000-0005-0000-0000-000083650000}"/>
    <cellStyle name="Sub totals 20 2 2" xfId="29034" xr:uid="{00000000-0005-0000-0000-000084650000}"/>
    <cellStyle name="Sub totals 20 2 3" xfId="29035" xr:uid="{00000000-0005-0000-0000-000085650000}"/>
    <cellStyle name="Sub totals 20 2 4" xfId="29036" xr:uid="{00000000-0005-0000-0000-000086650000}"/>
    <cellStyle name="Sub totals 20 3" xfId="29037" xr:uid="{00000000-0005-0000-0000-000087650000}"/>
    <cellStyle name="Sub totals 20 4" xfId="29038" xr:uid="{00000000-0005-0000-0000-000088650000}"/>
    <cellStyle name="Sub totals 21" xfId="3832" xr:uid="{00000000-0005-0000-0000-000089650000}"/>
    <cellStyle name="Sub totals 21 2" xfId="29039" xr:uid="{00000000-0005-0000-0000-00008A650000}"/>
    <cellStyle name="Sub totals 21 2 2" xfId="29040" xr:uid="{00000000-0005-0000-0000-00008B650000}"/>
    <cellStyle name="Sub totals 21 2 3" xfId="29041" xr:uid="{00000000-0005-0000-0000-00008C650000}"/>
    <cellStyle name="Sub totals 21 2 4" xfId="29042" xr:uid="{00000000-0005-0000-0000-00008D650000}"/>
    <cellStyle name="Sub totals 21 3" xfId="29043" xr:uid="{00000000-0005-0000-0000-00008E650000}"/>
    <cellStyle name="Sub totals 21 4" xfId="29044" xr:uid="{00000000-0005-0000-0000-00008F650000}"/>
    <cellStyle name="Sub totals 22" xfId="3833" xr:uid="{00000000-0005-0000-0000-000090650000}"/>
    <cellStyle name="Sub totals 22 2" xfId="29045" xr:uid="{00000000-0005-0000-0000-000091650000}"/>
    <cellStyle name="Sub totals 22 2 2" xfId="29046" xr:uid="{00000000-0005-0000-0000-000092650000}"/>
    <cellStyle name="Sub totals 22 2 3" xfId="29047" xr:uid="{00000000-0005-0000-0000-000093650000}"/>
    <cellStyle name="Sub totals 22 2 4" xfId="29048" xr:uid="{00000000-0005-0000-0000-000094650000}"/>
    <cellStyle name="Sub totals 22 3" xfId="29049" xr:uid="{00000000-0005-0000-0000-000095650000}"/>
    <cellStyle name="Sub totals 22 4" xfId="29050" xr:uid="{00000000-0005-0000-0000-000096650000}"/>
    <cellStyle name="Sub totals 23" xfId="3834" xr:uid="{00000000-0005-0000-0000-000097650000}"/>
    <cellStyle name="Sub totals 23 2" xfId="29051" xr:uid="{00000000-0005-0000-0000-000098650000}"/>
    <cellStyle name="Sub totals 23 2 2" xfId="29052" xr:uid="{00000000-0005-0000-0000-000099650000}"/>
    <cellStyle name="Sub totals 23 2 3" xfId="29053" xr:uid="{00000000-0005-0000-0000-00009A650000}"/>
    <cellStyle name="Sub totals 23 2 4" xfId="29054" xr:uid="{00000000-0005-0000-0000-00009B650000}"/>
    <cellStyle name="Sub totals 23 3" xfId="29055" xr:uid="{00000000-0005-0000-0000-00009C650000}"/>
    <cellStyle name="Sub totals 23 4" xfId="29056" xr:uid="{00000000-0005-0000-0000-00009D650000}"/>
    <cellStyle name="Sub totals 24" xfId="3835" xr:uid="{00000000-0005-0000-0000-00009E650000}"/>
    <cellStyle name="Sub totals 24 2" xfId="29057" xr:uid="{00000000-0005-0000-0000-00009F650000}"/>
    <cellStyle name="Sub totals 24 2 2" xfId="29058" xr:uid="{00000000-0005-0000-0000-0000A0650000}"/>
    <cellStyle name="Sub totals 24 2 3" xfId="29059" xr:uid="{00000000-0005-0000-0000-0000A1650000}"/>
    <cellStyle name="Sub totals 24 2 4" xfId="29060" xr:uid="{00000000-0005-0000-0000-0000A2650000}"/>
    <cellStyle name="Sub totals 24 3" xfId="29061" xr:uid="{00000000-0005-0000-0000-0000A3650000}"/>
    <cellStyle name="Sub totals 24 4" xfId="29062" xr:uid="{00000000-0005-0000-0000-0000A4650000}"/>
    <cellStyle name="Sub totals 25" xfId="3836" xr:uid="{00000000-0005-0000-0000-0000A5650000}"/>
    <cellStyle name="Sub totals 25 2" xfId="29063" xr:uid="{00000000-0005-0000-0000-0000A6650000}"/>
    <cellStyle name="Sub totals 25 2 2" xfId="29064" xr:uid="{00000000-0005-0000-0000-0000A7650000}"/>
    <cellStyle name="Sub totals 25 2 3" xfId="29065" xr:uid="{00000000-0005-0000-0000-0000A8650000}"/>
    <cellStyle name="Sub totals 25 2 4" xfId="29066" xr:uid="{00000000-0005-0000-0000-0000A9650000}"/>
    <cellStyle name="Sub totals 25 3" xfId="29067" xr:uid="{00000000-0005-0000-0000-0000AA650000}"/>
    <cellStyle name="Sub totals 25 4" xfId="29068" xr:uid="{00000000-0005-0000-0000-0000AB650000}"/>
    <cellStyle name="Sub totals 3" xfId="3837" xr:uid="{00000000-0005-0000-0000-0000AC650000}"/>
    <cellStyle name="Sub totals 3 10" xfId="3838" xr:uid="{00000000-0005-0000-0000-0000AD650000}"/>
    <cellStyle name="Sub totals 3 10 2" xfId="29069" xr:uid="{00000000-0005-0000-0000-0000AE650000}"/>
    <cellStyle name="Sub totals 3 10 2 2" xfId="29070" xr:uid="{00000000-0005-0000-0000-0000AF650000}"/>
    <cellStyle name="Sub totals 3 10 2 3" xfId="29071" xr:uid="{00000000-0005-0000-0000-0000B0650000}"/>
    <cellStyle name="Sub totals 3 10 2 4" xfId="29072" xr:uid="{00000000-0005-0000-0000-0000B1650000}"/>
    <cellStyle name="Sub totals 3 10 3" xfId="29073" xr:uid="{00000000-0005-0000-0000-0000B2650000}"/>
    <cellStyle name="Sub totals 3 10 4" xfId="29074" xr:uid="{00000000-0005-0000-0000-0000B3650000}"/>
    <cellStyle name="Sub totals 3 11" xfId="3839" xr:uid="{00000000-0005-0000-0000-0000B4650000}"/>
    <cellStyle name="Sub totals 3 11 2" xfId="29075" xr:uid="{00000000-0005-0000-0000-0000B5650000}"/>
    <cellStyle name="Sub totals 3 11 2 2" xfId="29076" xr:uid="{00000000-0005-0000-0000-0000B6650000}"/>
    <cellStyle name="Sub totals 3 11 2 3" xfId="29077" xr:uid="{00000000-0005-0000-0000-0000B7650000}"/>
    <cellStyle name="Sub totals 3 11 2 4" xfId="29078" xr:uid="{00000000-0005-0000-0000-0000B8650000}"/>
    <cellStyle name="Sub totals 3 11 3" xfId="29079" xr:uid="{00000000-0005-0000-0000-0000B9650000}"/>
    <cellStyle name="Sub totals 3 11 4" xfId="29080" xr:uid="{00000000-0005-0000-0000-0000BA650000}"/>
    <cellStyle name="Sub totals 3 12" xfId="3840" xr:uid="{00000000-0005-0000-0000-0000BB650000}"/>
    <cellStyle name="Sub totals 3 12 2" xfId="29081" xr:uid="{00000000-0005-0000-0000-0000BC650000}"/>
    <cellStyle name="Sub totals 3 12 2 2" xfId="29082" xr:uid="{00000000-0005-0000-0000-0000BD650000}"/>
    <cellStyle name="Sub totals 3 12 2 3" xfId="29083" xr:uid="{00000000-0005-0000-0000-0000BE650000}"/>
    <cellStyle name="Sub totals 3 12 2 4" xfId="29084" xr:uid="{00000000-0005-0000-0000-0000BF650000}"/>
    <cellStyle name="Sub totals 3 12 3" xfId="29085" xr:uid="{00000000-0005-0000-0000-0000C0650000}"/>
    <cellStyle name="Sub totals 3 12 4" xfId="29086" xr:uid="{00000000-0005-0000-0000-0000C1650000}"/>
    <cellStyle name="Sub totals 3 13" xfId="3841" xr:uid="{00000000-0005-0000-0000-0000C2650000}"/>
    <cellStyle name="Sub totals 3 13 2" xfId="29087" xr:uid="{00000000-0005-0000-0000-0000C3650000}"/>
    <cellStyle name="Sub totals 3 13 2 2" xfId="29088" xr:uid="{00000000-0005-0000-0000-0000C4650000}"/>
    <cellStyle name="Sub totals 3 13 2 3" xfId="29089" xr:uid="{00000000-0005-0000-0000-0000C5650000}"/>
    <cellStyle name="Sub totals 3 13 2 4" xfId="29090" xr:uid="{00000000-0005-0000-0000-0000C6650000}"/>
    <cellStyle name="Sub totals 3 13 3" xfId="29091" xr:uid="{00000000-0005-0000-0000-0000C7650000}"/>
    <cellStyle name="Sub totals 3 13 4" xfId="29092" xr:uid="{00000000-0005-0000-0000-0000C8650000}"/>
    <cellStyle name="Sub totals 3 14" xfId="3842" xr:uid="{00000000-0005-0000-0000-0000C9650000}"/>
    <cellStyle name="Sub totals 3 14 2" xfId="29093" xr:uid="{00000000-0005-0000-0000-0000CA650000}"/>
    <cellStyle name="Sub totals 3 14 2 2" xfId="29094" xr:uid="{00000000-0005-0000-0000-0000CB650000}"/>
    <cellStyle name="Sub totals 3 14 2 3" xfId="29095" xr:uid="{00000000-0005-0000-0000-0000CC650000}"/>
    <cellStyle name="Sub totals 3 14 2 4" xfId="29096" xr:uid="{00000000-0005-0000-0000-0000CD650000}"/>
    <cellStyle name="Sub totals 3 14 3" xfId="29097" xr:uid="{00000000-0005-0000-0000-0000CE650000}"/>
    <cellStyle name="Sub totals 3 14 4" xfId="29098" xr:uid="{00000000-0005-0000-0000-0000CF650000}"/>
    <cellStyle name="Sub totals 3 15" xfId="3843" xr:uid="{00000000-0005-0000-0000-0000D0650000}"/>
    <cellStyle name="Sub totals 3 15 2" xfId="29099" xr:uid="{00000000-0005-0000-0000-0000D1650000}"/>
    <cellStyle name="Sub totals 3 15 2 2" xfId="29100" xr:uid="{00000000-0005-0000-0000-0000D2650000}"/>
    <cellStyle name="Sub totals 3 15 2 3" xfId="29101" xr:uid="{00000000-0005-0000-0000-0000D3650000}"/>
    <cellStyle name="Sub totals 3 15 2 4" xfId="29102" xr:uid="{00000000-0005-0000-0000-0000D4650000}"/>
    <cellStyle name="Sub totals 3 15 3" xfId="29103" xr:uid="{00000000-0005-0000-0000-0000D5650000}"/>
    <cellStyle name="Sub totals 3 15 4" xfId="29104" xr:uid="{00000000-0005-0000-0000-0000D6650000}"/>
    <cellStyle name="Sub totals 3 16" xfId="3844" xr:uid="{00000000-0005-0000-0000-0000D7650000}"/>
    <cellStyle name="Sub totals 3 16 2" xfId="29105" xr:uid="{00000000-0005-0000-0000-0000D8650000}"/>
    <cellStyle name="Sub totals 3 16 2 2" xfId="29106" xr:uid="{00000000-0005-0000-0000-0000D9650000}"/>
    <cellStyle name="Sub totals 3 16 2 3" xfId="29107" xr:uid="{00000000-0005-0000-0000-0000DA650000}"/>
    <cellStyle name="Sub totals 3 16 2 4" xfId="29108" xr:uid="{00000000-0005-0000-0000-0000DB650000}"/>
    <cellStyle name="Sub totals 3 16 3" xfId="29109" xr:uid="{00000000-0005-0000-0000-0000DC650000}"/>
    <cellStyle name="Sub totals 3 16 4" xfId="29110" xr:uid="{00000000-0005-0000-0000-0000DD650000}"/>
    <cellStyle name="Sub totals 3 17" xfId="3845" xr:uid="{00000000-0005-0000-0000-0000DE650000}"/>
    <cellStyle name="Sub totals 3 17 2" xfId="29111" xr:uid="{00000000-0005-0000-0000-0000DF650000}"/>
    <cellStyle name="Sub totals 3 17 2 2" xfId="29112" xr:uid="{00000000-0005-0000-0000-0000E0650000}"/>
    <cellStyle name="Sub totals 3 17 2 3" xfId="29113" xr:uid="{00000000-0005-0000-0000-0000E1650000}"/>
    <cellStyle name="Sub totals 3 17 2 4" xfId="29114" xr:uid="{00000000-0005-0000-0000-0000E2650000}"/>
    <cellStyle name="Sub totals 3 17 3" xfId="29115" xr:uid="{00000000-0005-0000-0000-0000E3650000}"/>
    <cellStyle name="Sub totals 3 17 4" xfId="29116" xr:uid="{00000000-0005-0000-0000-0000E4650000}"/>
    <cellStyle name="Sub totals 3 18" xfId="3846" xr:uid="{00000000-0005-0000-0000-0000E5650000}"/>
    <cellStyle name="Sub totals 3 18 2" xfId="29117" xr:uid="{00000000-0005-0000-0000-0000E6650000}"/>
    <cellStyle name="Sub totals 3 18 2 2" xfId="29118" xr:uid="{00000000-0005-0000-0000-0000E7650000}"/>
    <cellStyle name="Sub totals 3 18 2 3" xfId="29119" xr:uid="{00000000-0005-0000-0000-0000E8650000}"/>
    <cellStyle name="Sub totals 3 18 2 4" xfId="29120" xr:uid="{00000000-0005-0000-0000-0000E9650000}"/>
    <cellStyle name="Sub totals 3 18 3" xfId="29121" xr:uid="{00000000-0005-0000-0000-0000EA650000}"/>
    <cellStyle name="Sub totals 3 18 4" xfId="29122" xr:uid="{00000000-0005-0000-0000-0000EB650000}"/>
    <cellStyle name="Sub totals 3 19" xfId="3847" xr:uid="{00000000-0005-0000-0000-0000EC650000}"/>
    <cellStyle name="Sub totals 3 19 2" xfId="29123" xr:uid="{00000000-0005-0000-0000-0000ED650000}"/>
    <cellStyle name="Sub totals 3 19 2 2" xfId="29124" xr:uid="{00000000-0005-0000-0000-0000EE650000}"/>
    <cellStyle name="Sub totals 3 19 2 3" xfId="29125" xr:uid="{00000000-0005-0000-0000-0000EF650000}"/>
    <cellStyle name="Sub totals 3 19 2 4" xfId="29126" xr:uid="{00000000-0005-0000-0000-0000F0650000}"/>
    <cellStyle name="Sub totals 3 19 3" xfId="29127" xr:uid="{00000000-0005-0000-0000-0000F1650000}"/>
    <cellStyle name="Sub totals 3 19 4" xfId="29128" xr:uid="{00000000-0005-0000-0000-0000F2650000}"/>
    <cellStyle name="Sub totals 3 2" xfId="3848" xr:uid="{00000000-0005-0000-0000-0000F3650000}"/>
    <cellStyle name="Sub totals 3 2 10" xfId="3849" xr:uid="{00000000-0005-0000-0000-0000F4650000}"/>
    <cellStyle name="Sub totals 3 2 10 2" xfId="29129" xr:uid="{00000000-0005-0000-0000-0000F5650000}"/>
    <cellStyle name="Sub totals 3 2 10 2 2" xfId="29130" xr:uid="{00000000-0005-0000-0000-0000F6650000}"/>
    <cellStyle name="Sub totals 3 2 10 2 3" xfId="29131" xr:uid="{00000000-0005-0000-0000-0000F7650000}"/>
    <cellStyle name="Sub totals 3 2 10 2 4" xfId="29132" xr:uid="{00000000-0005-0000-0000-0000F8650000}"/>
    <cellStyle name="Sub totals 3 2 10 3" xfId="29133" xr:uid="{00000000-0005-0000-0000-0000F9650000}"/>
    <cellStyle name="Sub totals 3 2 10 4" xfId="29134" xr:uid="{00000000-0005-0000-0000-0000FA650000}"/>
    <cellStyle name="Sub totals 3 2 11" xfId="3850" xr:uid="{00000000-0005-0000-0000-0000FB650000}"/>
    <cellStyle name="Sub totals 3 2 11 2" xfId="29135" xr:uid="{00000000-0005-0000-0000-0000FC650000}"/>
    <cellStyle name="Sub totals 3 2 11 2 2" xfId="29136" xr:uid="{00000000-0005-0000-0000-0000FD650000}"/>
    <cellStyle name="Sub totals 3 2 11 2 3" xfId="29137" xr:uid="{00000000-0005-0000-0000-0000FE650000}"/>
    <cellStyle name="Sub totals 3 2 11 2 4" xfId="29138" xr:uid="{00000000-0005-0000-0000-0000FF650000}"/>
    <cellStyle name="Sub totals 3 2 11 3" xfId="29139" xr:uid="{00000000-0005-0000-0000-000000660000}"/>
    <cellStyle name="Sub totals 3 2 11 4" xfId="29140" xr:uid="{00000000-0005-0000-0000-000001660000}"/>
    <cellStyle name="Sub totals 3 2 12" xfId="3851" xr:uid="{00000000-0005-0000-0000-000002660000}"/>
    <cellStyle name="Sub totals 3 2 12 2" xfId="29141" xr:uid="{00000000-0005-0000-0000-000003660000}"/>
    <cellStyle name="Sub totals 3 2 12 2 2" xfId="29142" xr:uid="{00000000-0005-0000-0000-000004660000}"/>
    <cellStyle name="Sub totals 3 2 12 2 3" xfId="29143" xr:uid="{00000000-0005-0000-0000-000005660000}"/>
    <cellStyle name="Sub totals 3 2 12 2 4" xfId="29144" xr:uid="{00000000-0005-0000-0000-000006660000}"/>
    <cellStyle name="Sub totals 3 2 12 3" xfId="29145" xr:uid="{00000000-0005-0000-0000-000007660000}"/>
    <cellStyle name="Sub totals 3 2 12 4" xfId="29146" xr:uid="{00000000-0005-0000-0000-000008660000}"/>
    <cellStyle name="Sub totals 3 2 13" xfId="3852" xr:uid="{00000000-0005-0000-0000-000009660000}"/>
    <cellStyle name="Sub totals 3 2 13 2" xfId="29147" xr:uid="{00000000-0005-0000-0000-00000A660000}"/>
    <cellStyle name="Sub totals 3 2 13 2 2" xfId="29148" xr:uid="{00000000-0005-0000-0000-00000B660000}"/>
    <cellStyle name="Sub totals 3 2 13 2 3" xfId="29149" xr:uid="{00000000-0005-0000-0000-00000C660000}"/>
    <cellStyle name="Sub totals 3 2 13 2 4" xfId="29150" xr:uid="{00000000-0005-0000-0000-00000D660000}"/>
    <cellStyle name="Sub totals 3 2 13 3" xfId="29151" xr:uid="{00000000-0005-0000-0000-00000E660000}"/>
    <cellStyle name="Sub totals 3 2 13 4" xfId="29152" xr:uid="{00000000-0005-0000-0000-00000F660000}"/>
    <cellStyle name="Sub totals 3 2 14" xfId="3853" xr:uid="{00000000-0005-0000-0000-000010660000}"/>
    <cellStyle name="Sub totals 3 2 14 2" xfId="29153" xr:uid="{00000000-0005-0000-0000-000011660000}"/>
    <cellStyle name="Sub totals 3 2 14 2 2" xfId="29154" xr:uid="{00000000-0005-0000-0000-000012660000}"/>
    <cellStyle name="Sub totals 3 2 14 2 3" xfId="29155" xr:uid="{00000000-0005-0000-0000-000013660000}"/>
    <cellStyle name="Sub totals 3 2 14 2 4" xfId="29156" xr:uid="{00000000-0005-0000-0000-000014660000}"/>
    <cellStyle name="Sub totals 3 2 14 3" xfId="29157" xr:uid="{00000000-0005-0000-0000-000015660000}"/>
    <cellStyle name="Sub totals 3 2 14 4" xfId="29158" xr:uid="{00000000-0005-0000-0000-000016660000}"/>
    <cellStyle name="Sub totals 3 2 15" xfId="3854" xr:uid="{00000000-0005-0000-0000-000017660000}"/>
    <cellStyle name="Sub totals 3 2 15 2" xfId="29159" xr:uid="{00000000-0005-0000-0000-000018660000}"/>
    <cellStyle name="Sub totals 3 2 15 2 2" xfId="29160" xr:uid="{00000000-0005-0000-0000-000019660000}"/>
    <cellStyle name="Sub totals 3 2 15 2 3" xfId="29161" xr:uid="{00000000-0005-0000-0000-00001A660000}"/>
    <cellStyle name="Sub totals 3 2 15 2 4" xfId="29162" xr:uid="{00000000-0005-0000-0000-00001B660000}"/>
    <cellStyle name="Sub totals 3 2 15 3" xfId="29163" xr:uid="{00000000-0005-0000-0000-00001C660000}"/>
    <cellStyle name="Sub totals 3 2 15 4" xfId="29164" xr:uid="{00000000-0005-0000-0000-00001D660000}"/>
    <cellStyle name="Sub totals 3 2 16" xfId="3855" xr:uid="{00000000-0005-0000-0000-00001E660000}"/>
    <cellStyle name="Sub totals 3 2 16 2" xfId="29165" xr:uid="{00000000-0005-0000-0000-00001F660000}"/>
    <cellStyle name="Sub totals 3 2 16 2 2" xfId="29166" xr:uid="{00000000-0005-0000-0000-000020660000}"/>
    <cellStyle name="Sub totals 3 2 16 2 3" xfId="29167" xr:uid="{00000000-0005-0000-0000-000021660000}"/>
    <cellStyle name="Sub totals 3 2 16 2 4" xfId="29168" xr:uid="{00000000-0005-0000-0000-000022660000}"/>
    <cellStyle name="Sub totals 3 2 16 3" xfId="29169" xr:uid="{00000000-0005-0000-0000-000023660000}"/>
    <cellStyle name="Sub totals 3 2 16 4" xfId="29170" xr:uid="{00000000-0005-0000-0000-000024660000}"/>
    <cellStyle name="Sub totals 3 2 17" xfId="3856" xr:uid="{00000000-0005-0000-0000-000025660000}"/>
    <cellStyle name="Sub totals 3 2 17 2" xfId="29171" xr:uid="{00000000-0005-0000-0000-000026660000}"/>
    <cellStyle name="Sub totals 3 2 17 2 2" xfId="29172" xr:uid="{00000000-0005-0000-0000-000027660000}"/>
    <cellStyle name="Sub totals 3 2 17 2 3" xfId="29173" xr:uid="{00000000-0005-0000-0000-000028660000}"/>
    <cellStyle name="Sub totals 3 2 17 2 4" xfId="29174" xr:uid="{00000000-0005-0000-0000-000029660000}"/>
    <cellStyle name="Sub totals 3 2 17 3" xfId="29175" xr:uid="{00000000-0005-0000-0000-00002A660000}"/>
    <cellStyle name="Sub totals 3 2 17 4" xfId="29176" xr:uid="{00000000-0005-0000-0000-00002B660000}"/>
    <cellStyle name="Sub totals 3 2 18" xfId="3857" xr:uid="{00000000-0005-0000-0000-00002C660000}"/>
    <cellStyle name="Sub totals 3 2 18 2" xfId="29177" xr:uid="{00000000-0005-0000-0000-00002D660000}"/>
    <cellStyle name="Sub totals 3 2 18 2 2" xfId="29178" xr:uid="{00000000-0005-0000-0000-00002E660000}"/>
    <cellStyle name="Sub totals 3 2 18 2 3" xfId="29179" xr:uid="{00000000-0005-0000-0000-00002F660000}"/>
    <cellStyle name="Sub totals 3 2 18 2 4" xfId="29180" xr:uid="{00000000-0005-0000-0000-000030660000}"/>
    <cellStyle name="Sub totals 3 2 18 3" xfId="29181" xr:uid="{00000000-0005-0000-0000-000031660000}"/>
    <cellStyle name="Sub totals 3 2 18 4" xfId="29182" xr:uid="{00000000-0005-0000-0000-000032660000}"/>
    <cellStyle name="Sub totals 3 2 19" xfId="3858" xr:uid="{00000000-0005-0000-0000-000033660000}"/>
    <cellStyle name="Sub totals 3 2 19 2" xfId="29183" xr:uid="{00000000-0005-0000-0000-000034660000}"/>
    <cellStyle name="Sub totals 3 2 19 2 2" xfId="29184" xr:uid="{00000000-0005-0000-0000-000035660000}"/>
    <cellStyle name="Sub totals 3 2 19 2 3" xfId="29185" xr:uid="{00000000-0005-0000-0000-000036660000}"/>
    <cellStyle name="Sub totals 3 2 19 2 4" xfId="29186" xr:uid="{00000000-0005-0000-0000-000037660000}"/>
    <cellStyle name="Sub totals 3 2 19 3" xfId="29187" xr:uid="{00000000-0005-0000-0000-000038660000}"/>
    <cellStyle name="Sub totals 3 2 19 4" xfId="29188" xr:uid="{00000000-0005-0000-0000-000039660000}"/>
    <cellStyle name="Sub totals 3 2 2" xfId="3859" xr:uid="{00000000-0005-0000-0000-00003A660000}"/>
    <cellStyle name="Sub totals 3 2 2 10" xfId="3860" xr:uid="{00000000-0005-0000-0000-00003B660000}"/>
    <cellStyle name="Sub totals 3 2 2 10 2" xfId="29189" xr:uid="{00000000-0005-0000-0000-00003C660000}"/>
    <cellStyle name="Sub totals 3 2 2 10 2 2" xfId="29190" xr:uid="{00000000-0005-0000-0000-00003D660000}"/>
    <cellStyle name="Sub totals 3 2 2 10 2 3" xfId="29191" xr:uid="{00000000-0005-0000-0000-00003E660000}"/>
    <cellStyle name="Sub totals 3 2 2 10 2 4" xfId="29192" xr:uid="{00000000-0005-0000-0000-00003F660000}"/>
    <cellStyle name="Sub totals 3 2 2 10 3" xfId="29193" xr:uid="{00000000-0005-0000-0000-000040660000}"/>
    <cellStyle name="Sub totals 3 2 2 10 4" xfId="29194" xr:uid="{00000000-0005-0000-0000-000041660000}"/>
    <cellStyle name="Sub totals 3 2 2 11" xfId="3861" xr:uid="{00000000-0005-0000-0000-000042660000}"/>
    <cellStyle name="Sub totals 3 2 2 11 2" xfId="29195" xr:uid="{00000000-0005-0000-0000-000043660000}"/>
    <cellStyle name="Sub totals 3 2 2 11 2 2" xfId="29196" xr:uid="{00000000-0005-0000-0000-000044660000}"/>
    <cellStyle name="Sub totals 3 2 2 11 2 3" xfId="29197" xr:uid="{00000000-0005-0000-0000-000045660000}"/>
    <cellStyle name="Sub totals 3 2 2 11 2 4" xfId="29198" xr:uid="{00000000-0005-0000-0000-000046660000}"/>
    <cellStyle name="Sub totals 3 2 2 11 3" xfId="29199" xr:uid="{00000000-0005-0000-0000-000047660000}"/>
    <cellStyle name="Sub totals 3 2 2 11 4" xfId="29200" xr:uid="{00000000-0005-0000-0000-000048660000}"/>
    <cellStyle name="Sub totals 3 2 2 12" xfId="3862" xr:uid="{00000000-0005-0000-0000-000049660000}"/>
    <cellStyle name="Sub totals 3 2 2 12 2" xfId="29201" xr:uid="{00000000-0005-0000-0000-00004A660000}"/>
    <cellStyle name="Sub totals 3 2 2 12 2 2" xfId="29202" xr:uid="{00000000-0005-0000-0000-00004B660000}"/>
    <cellStyle name="Sub totals 3 2 2 12 2 3" xfId="29203" xr:uid="{00000000-0005-0000-0000-00004C660000}"/>
    <cellStyle name="Sub totals 3 2 2 12 2 4" xfId="29204" xr:uid="{00000000-0005-0000-0000-00004D660000}"/>
    <cellStyle name="Sub totals 3 2 2 12 3" xfId="29205" xr:uid="{00000000-0005-0000-0000-00004E660000}"/>
    <cellStyle name="Sub totals 3 2 2 12 4" xfId="29206" xr:uid="{00000000-0005-0000-0000-00004F660000}"/>
    <cellStyle name="Sub totals 3 2 2 13" xfId="3863" xr:uid="{00000000-0005-0000-0000-000050660000}"/>
    <cellStyle name="Sub totals 3 2 2 13 2" xfId="29207" xr:uid="{00000000-0005-0000-0000-000051660000}"/>
    <cellStyle name="Sub totals 3 2 2 13 2 2" xfId="29208" xr:uid="{00000000-0005-0000-0000-000052660000}"/>
    <cellStyle name="Sub totals 3 2 2 13 2 3" xfId="29209" xr:uid="{00000000-0005-0000-0000-000053660000}"/>
    <cellStyle name="Sub totals 3 2 2 13 2 4" xfId="29210" xr:uid="{00000000-0005-0000-0000-000054660000}"/>
    <cellStyle name="Sub totals 3 2 2 13 3" xfId="29211" xr:uid="{00000000-0005-0000-0000-000055660000}"/>
    <cellStyle name="Sub totals 3 2 2 13 4" xfId="29212" xr:uid="{00000000-0005-0000-0000-000056660000}"/>
    <cellStyle name="Sub totals 3 2 2 14" xfId="3864" xr:uid="{00000000-0005-0000-0000-000057660000}"/>
    <cellStyle name="Sub totals 3 2 2 14 2" xfId="29213" xr:uid="{00000000-0005-0000-0000-000058660000}"/>
    <cellStyle name="Sub totals 3 2 2 14 2 2" xfId="29214" xr:uid="{00000000-0005-0000-0000-000059660000}"/>
    <cellStyle name="Sub totals 3 2 2 14 2 3" xfId="29215" xr:uid="{00000000-0005-0000-0000-00005A660000}"/>
    <cellStyle name="Sub totals 3 2 2 14 2 4" xfId="29216" xr:uid="{00000000-0005-0000-0000-00005B660000}"/>
    <cellStyle name="Sub totals 3 2 2 14 3" xfId="29217" xr:uid="{00000000-0005-0000-0000-00005C660000}"/>
    <cellStyle name="Sub totals 3 2 2 14 4" xfId="29218" xr:uid="{00000000-0005-0000-0000-00005D660000}"/>
    <cellStyle name="Sub totals 3 2 2 15" xfId="3865" xr:uid="{00000000-0005-0000-0000-00005E660000}"/>
    <cellStyle name="Sub totals 3 2 2 15 2" xfId="29219" xr:uid="{00000000-0005-0000-0000-00005F660000}"/>
    <cellStyle name="Sub totals 3 2 2 15 2 2" xfId="29220" xr:uid="{00000000-0005-0000-0000-000060660000}"/>
    <cellStyle name="Sub totals 3 2 2 15 2 3" xfId="29221" xr:uid="{00000000-0005-0000-0000-000061660000}"/>
    <cellStyle name="Sub totals 3 2 2 15 2 4" xfId="29222" xr:uid="{00000000-0005-0000-0000-000062660000}"/>
    <cellStyle name="Sub totals 3 2 2 15 3" xfId="29223" xr:uid="{00000000-0005-0000-0000-000063660000}"/>
    <cellStyle name="Sub totals 3 2 2 15 4" xfId="29224" xr:uid="{00000000-0005-0000-0000-000064660000}"/>
    <cellStyle name="Sub totals 3 2 2 16" xfId="3866" xr:uid="{00000000-0005-0000-0000-000065660000}"/>
    <cellStyle name="Sub totals 3 2 2 16 2" xfId="29225" xr:uid="{00000000-0005-0000-0000-000066660000}"/>
    <cellStyle name="Sub totals 3 2 2 16 2 2" xfId="29226" xr:uid="{00000000-0005-0000-0000-000067660000}"/>
    <cellStyle name="Sub totals 3 2 2 16 2 3" xfId="29227" xr:uid="{00000000-0005-0000-0000-000068660000}"/>
    <cellStyle name="Sub totals 3 2 2 16 2 4" xfId="29228" xr:uid="{00000000-0005-0000-0000-000069660000}"/>
    <cellStyle name="Sub totals 3 2 2 16 3" xfId="29229" xr:uid="{00000000-0005-0000-0000-00006A660000}"/>
    <cellStyle name="Sub totals 3 2 2 16 4" xfId="29230" xr:uid="{00000000-0005-0000-0000-00006B660000}"/>
    <cellStyle name="Sub totals 3 2 2 17" xfId="3867" xr:uid="{00000000-0005-0000-0000-00006C660000}"/>
    <cellStyle name="Sub totals 3 2 2 17 2" xfId="29231" xr:uid="{00000000-0005-0000-0000-00006D660000}"/>
    <cellStyle name="Sub totals 3 2 2 17 2 2" xfId="29232" xr:uid="{00000000-0005-0000-0000-00006E660000}"/>
    <cellStyle name="Sub totals 3 2 2 17 2 3" xfId="29233" xr:uid="{00000000-0005-0000-0000-00006F660000}"/>
    <cellStyle name="Sub totals 3 2 2 17 2 4" xfId="29234" xr:uid="{00000000-0005-0000-0000-000070660000}"/>
    <cellStyle name="Sub totals 3 2 2 17 3" xfId="29235" xr:uid="{00000000-0005-0000-0000-000071660000}"/>
    <cellStyle name="Sub totals 3 2 2 17 4" xfId="29236" xr:uid="{00000000-0005-0000-0000-000072660000}"/>
    <cellStyle name="Sub totals 3 2 2 18" xfId="3868" xr:uid="{00000000-0005-0000-0000-000073660000}"/>
    <cellStyle name="Sub totals 3 2 2 18 2" xfId="29237" xr:uid="{00000000-0005-0000-0000-000074660000}"/>
    <cellStyle name="Sub totals 3 2 2 18 2 2" xfId="29238" xr:uid="{00000000-0005-0000-0000-000075660000}"/>
    <cellStyle name="Sub totals 3 2 2 18 2 3" xfId="29239" xr:uid="{00000000-0005-0000-0000-000076660000}"/>
    <cellStyle name="Sub totals 3 2 2 18 2 4" xfId="29240" xr:uid="{00000000-0005-0000-0000-000077660000}"/>
    <cellStyle name="Sub totals 3 2 2 18 3" xfId="29241" xr:uid="{00000000-0005-0000-0000-000078660000}"/>
    <cellStyle name="Sub totals 3 2 2 18 4" xfId="29242" xr:uid="{00000000-0005-0000-0000-000079660000}"/>
    <cellStyle name="Sub totals 3 2 2 19" xfId="3869" xr:uid="{00000000-0005-0000-0000-00007A660000}"/>
    <cellStyle name="Sub totals 3 2 2 19 2" xfId="29243" xr:uid="{00000000-0005-0000-0000-00007B660000}"/>
    <cellStyle name="Sub totals 3 2 2 19 2 2" xfId="29244" xr:uid="{00000000-0005-0000-0000-00007C660000}"/>
    <cellStyle name="Sub totals 3 2 2 19 2 3" xfId="29245" xr:uid="{00000000-0005-0000-0000-00007D660000}"/>
    <cellStyle name="Sub totals 3 2 2 19 2 4" xfId="29246" xr:uid="{00000000-0005-0000-0000-00007E660000}"/>
    <cellStyle name="Sub totals 3 2 2 19 3" xfId="29247" xr:uid="{00000000-0005-0000-0000-00007F660000}"/>
    <cellStyle name="Sub totals 3 2 2 19 4" xfId="29248" xr:uid="{00000000-0005-0000-0000-000080660000}"/>
    <cellStyle name="Sub totals 3 2 2 2" xfId="3870" xr:uid="{00000000-0005-0000-0000-000081660000}"/>
    <cellStyle name="Sub totals 3 2 2 2 2" xfId="29249" xr:uid="{00000000-0005-0000-0000-000082660000}"/>
    <cellStyle name="Sub totals 3 2 2 2 2 2" xfId="29250" xr:uid="{00000000-0005-0000-0000-000083660000}"/>
    <cellStyle name="Sub totals 3 2 2 2 2 3" xfId="29251" xr:uid="{00000000-0005-0000-0000-000084660000}"/>
    <cellStyle name="Sub totals 3 2 2 2 2 4" xfId="29252" xr:uid="{00000000-0005-0000-0000-000085660000}"/>
    <cellStyle name="Sub totals 3 2 2 2 3" xfId="29253" xr:uid="{00000000-0005-0000-0000-000086660000}"/>
    <cellStyle name="Sub totals 3 2 2 2 4" xfId="29254" xr:uid="{00000000-0005-0000-0000-000087660000}"/>
    <cellStyle name="Sub totals 3 2 2 20" xfId="3871" xr:uid="{00000000-0005-0000-0000-000088660000}"/>
    <cellStyle name="Sub totals 3 2 2 20 2" xfId="29255" xr:uid="{00000000-0005-0000-0000-000089660000}"/>
    <cellStyle name="Sub totals 3 2 2 20 2 2" xfId="29256" xr:uid="{00000000-0005-0000-0000-00008A660000}"/>
    <cellStyle name="Sub totals 3 2 2 20 2 3" xfId="29257" xr:uid="{00000000-0005-0000-0000-00008B660000}"/>
    <cellStyle name="Sub totals 3 2 2 20 2 4" xfId="29258" xr:uid="{00000000-0005-0000-0000-00008C660000}"/>
    <cellStyle name="Sub totals 3 2 2 20 3" xfId="29259" xr:uid="{00000000-0005-0000-0000-00008D660000}"/>
    <cellStyle name="Sub totals 3 2 2 20 4" xfId="29260" xr:uid="{00000000-0005-0000-0000-00008E660000}"/>
    <cellStyle name="Sub totals 3 2 2 21" xfId="3872" xr:uid="{00000000-0005-0000-0000-00008F660000}"/>
    <cellStyle name="Sub totals 3 2 2 21 2" xfId="29261" xr:uid="{00000000-0005-0000-0000-000090660000}"/>
    <cellStyle name="Sub totals 3 2 2 21 2 2" xfId="29262" xr:uid="{00000000-0005-0000-0000-000091660000}"/>
    <cellStyle name="Sub totals 3 2 2 21 2 3" xfId="29263" xr:uid="{00000000-0005-0000-0000-000092660000}"/>
    <cellStyle name="Sub totals 3 2 2 21 2 4" xfId="29264" xr:uid="{00000000-0005-0000-0000-000093660000}"/>
    <cellStyle name="Sub totals 3 2 2 21 3" xfId="29265" xr:uid="{00000000-0005-0000-0000-000094660000}"/>
    <cellStyle name="Sub totals 3 2 2 21 4" xfId="29266" xr:uid="{00000000-0005-0000-0000-000095660000}"/>
    <cellStyle name="Sub totals 3 2 2 22" xfId="3873" xr:uid="{00000000-0005-0000-0000-000096660000}"/>
    <cellStyle name="Sub totals 3 2 2 22 2" xfId="29267" xr:uid="{00000000-0005-0000-0000-000097660000}"/>
    <cellStyle name="Sub totals 3 2 2 22 2 2" xfId="29268" xr:uid="{00000000-0005-0000-0000-000098660000}"/>
    <cellStyle name="Sub totals 3 2 2 22 2 3" xfId="29269" xr:uid="{00000000-0005-0000-0000-000099660000}"/>
    <cellStyle name="Sub totals 3 2 2 22 2 4" xfId="29270" xr:uid="{00000000-0005-0000-0000-00009A660000}"/>
    <cellStyle name="Sub totals 3 2 2 22 3" xfId="29271" xr:uid="{00000000-0005-0000-0000-00009B660000}"/>
    <cellStyle name="Sub totals 3 2 2 22 4" xfId="29272" xr:uid="{00000000-0005-0000-0000-00009C660000}"/>
    <cellStyle name="Sub totals 3 2 2 23" xfId="3874" xr:uid="{00000000-0005-0000-0000-00009D660000}"/>
    <cellStyle name="Sub totals 3 2 2 23 2" xfId="29273" xr:uid="{00000000-0005-0000-0000-00009E660000}"/>
    <cellStyle name="Sub totals 3 2 2 23 2 2" xfId="29274" xr:uid="{00000000-0005-0000-0000-00009F660000}"/>
    <cellStyle name="Sub totals 3 2 2 23 2 3" xfId="29275" xr:uid="{00000000-0005-0000-0000-0000A0660000}"/>
    <cellStyle name="Sub totals 3 2 2 23 2 4" xfId="29276" xr:uid="{00000000-0005-0000-0000-0000A1660000}"/>
    <cellStyle name="Sub totals 3 2 2 23 3" xfId="29277" xr:uid="{00000000-0005-0000-0000-0000A2660000}"/>
    <cellStyle name="Sub totals 3 2 2 23 4" xfId="29278" xr:uid="{00000000-0005-0000-0000-0000A3660000}"/>
    <cellStyle name="Sub totals 3 2 2 24" xfId="3875" xr:uid="{00000000-0005-0000-0000-0000A4660000}"/>
    <cellStyle name="Sub totals 3 2 2 24 2" xfId="29279" xr:uid="{00000000-0005-0000-0000-0000A5660000}"/>
    <cellStyle name="Sub totals 3 2 2 24 2 2" xfId="29280" xr:uid="{00000000-0005-0000-0000-0000A6660000}"/>
    <cellStyle name="Sub totals 3 2 2 24 2 3" xfId="29281" xr:uid="{00000000-0005-0000-0000-0000A7660000}"/>
    <cellStyle name="Sub totals 3 2 2 24 2 4" xfId="29282" xr:uid="{00000000-0005-0000-0000-0000A8660000}"/>
    <cellStyle name="Sub totals 3 2 2 24 3" xfId="29283" xr:uid="{00000000-0005-0000-0000-0000A9660000}"/>
    <cellStyle name="Sub totals 3 2 2 24 4" xfId="29284" xr:uid="{00000000-0005-0000-0000-0000AA660000}"/>
    <cellStyle name="Sub totals 3 2 2 25" xfId="3876" xr:uid="{00000000-0005-0000-0000-0000AB660000}"/>
    <cellStyle name="Sub totals 3 2 2 25 2" xfId="29285" xr:uid="{00000000-0005-0000-0000-0000AC660000}"/>
    <cellStyle name="Sub totals 3 2 2 25 2 2" xfId="29286" xr:uid="{00000000-0005-0000-0000-0000AD660000}"/>
    <cellStyle name="Sub totals 3 2 2 25 2 3" xfId="29287" xr:uid="{00000000-0005-0000-0000-0000AE660000}"/>
    <cellStyle name="Sub totals 3 2 2 25 2 4" xfId="29288" xr:uid="{00000000-0005-0000-0000-0000AF660000}"/>
    <cellStyle name="Sub totals 3 2 2 25 3" xfId="29289" xr:uid="{00000000-0005-0000-0000-0000B0660000}"/>
    <cellStyle name="Sub totals 3 2 2 25 4" xfId="29290" xr:uid="{00000000-0005-0000-0000-0000B1660000}"/>
    <cellStyle name="Sub totals 3 2 2 26" xfId="3877" xr:uid="{00000000-0005-0000-0000-0000B2660000}"/>
    <cellStyle name="Sub totals 3 2 2 26 2" xfId="29291" xr:uid="{00000000-0005-0000-0000-0000B3660000}"/>
    <cellStyle name="Sub totals 3 2 2 26 2 2" xfId="29292" xr:uid="{00000000-0005-0000-0000-0000B4660000}"/>
    <cellStyle name="Sub totals 3 2 2 26 2 3" xfId="29293" xr:uid="{00000000-0005-0000-0000-0000B5660000}"/>
    <cellStyle name="Sub totals 3 2 2 26 2 4" xfId="29294" xr:uid="{00000000-0005-0000-0000-0000B6660000}"/>
    <cellStyle name="Sub totals 3 2 2 26 3" xfId="29295" xr:uid="{00000000-0005-0000-0000-0000B7660000}"/>
    <cellStyle name="Sub totals 3 2 2 26 4" xfId="29296" xr:uid="{00000000-0005-0000-0000-0000B8660000}"/>
    <cellStyle name="Sub totals 3 2 2 27" xfId="3878" xr:uid="{00000000-0005-0000-0000-0000B9660000}"/>
    <cellStyle name="Sub totals 3 2 2 27 2" xfId="29297" xr:uid="{00000000-0005-0000-0000-0000BA660000}"/>
    <cellStyle name="Sub totals 3 2 2 27 2 2" xfId="29298" xr:uid="{00000000-0005-0000-0000-0000BB660000}"/>
    <cellStyle name="Sub totals 3 2 2 27 2 3" xfId="29299" xr:uid="{00000000-0005-0000-0000-0000BC660000}"/>
    <cellStyle name="Sub totals 3 2 2 27 2 4" xfId="29300" xr:uid="{00000000-0005-0000-0000-0000BD660000}"/>
    <cellStyle name="Sub totals 3 2 2 27 3" xfId="29301" xr:uid="{00000000-0005-0000-0000-0000BE660000}"/>
    <cellStyle name="Sub totals 3 2 2 27 4" xfId="29302" xr:uid="{00000000-0005-0000-0000-0000BF660000}"/>
    <cellStyle name="Sub totals 3 2 2 28" xfId="3879" xr:uid="{00000000-0005-0000-0000-0000C0660000}"/>
    <cellStyle name="Sub totals 3 2 2 28 2" xfId="29303" xr:uid="{00000000-0005-0000-0000-0000C1660000}"/>
    <cellStyle name="Sub totals 3 2 2 28 2 2" xfId="29304" xr:uid="{00000000-0005-0000-0000-0000C2660000}"/>
    <cellStyle name="Sub totals 3 2 2 28 2 3" xfId="29305" xr:uid="{00000000-0005-0000-0000-0000C3660000}"/>
    <cellStyle name="Sub totals 3 2 2 28 2 4" xfId="29306" xr:uid="{00000000-0005-0000-0000-0000C4660000}"/>
    <cellStyle name="Sub totals 3 2 2 28 3" xfId="29307" xr:uid="{00000000-0005-0000-0000-0000C5660000}"/>
    <cellStyle name="Sub totals 3 2 2 28 4" xfId="29308" xr:uid="{00000000-0005-0000-0000-0000C6660000}"/>
    <cellStyle name="Sub totals 3 2 2 29" xfId="3880" xr:uid="{00000000-0005-0000-0000-0000C7660000}"/>
    <cellStyle name="Sub totals 3 2 2 29 2" xfId="29309" xr:uid="{00000000-0005-0000-0000-0000C8660000}"/>
    <cellStyle name="Sub totals 3 2 2 29 2 2" xfId="29310" xr:uid="{00000000-0005-0000-0000-0000C9660000}"/>
    <cellStyle name="Sub totals 3 2 2 29 2 3" xfId="29311" xr:uid="{00000000-0005-0000-0000-0000CA660000}"/>
    <cellStyle name="Sub totals 3 2 2 29 2 4" xfId="29312" xr:uid="{00000000-0005-0000-0000-0000CB660000}"/>
    <cellStyle name="Sub totals 3 2 2 29 3" xfId="29313" xr:uid="{00000000-0005-0000-0000-0000CC660000}"/>
    <cellStyle name="Sub totals 3 2 2 29 4" xfId="29314" xr:uid="{00000000-0005-0000-0000-0000CD660000}"/>
    <cellStyle name="Sub totals 3 2 2 3" xfId="3881" xr:uid="{00000000-0005-0000-0000-0000CE660000}"/>
    <cellStyle name="Sub totals 3 2 2 3 2" xfId="29315" xr:uid="{00000000-0005-0000-0000-0000CF660000}"/>
    <cellStyle name="Sub totals 3 2 2 3 2 2" xfId="29316" xr:uid="{00000000-0005-0000-0000-0000D0660000}"/>
    <cellStyle name="Sub totals 3 2 2 3 2 3" xfId="29317" xr:uid="{00000000-0005-0000-0000-0000D1660000}"/>
    <cellStyle name="Sub totals 3 2 2 3 2 4" xfId="29318" xr:uid="{00000000-0005-0000-0000-0000D2660000}"/>
    <cellStyle name="Sub totals 3 2 2 3 3" xfId="29319" xr:uid="{00000000-0005-0000-0000-0000D3660000}"/>
    <cellStyle name="Sub totals 3 2 2 3 4" xfId="29320" xr:uid="{00000000-0005-0000-0000-0000D4660000}"/>
    <cellStyle name="Sub totals 3 2 2 30" xfId="3882" xr:uid="{00000000-0005-0000-0000-0000D5660000}"/>
    <cellStyle name="Sub totals 3 2 2 30 2" xfId="29321" xr:uid="{00000000-0005-0000-0000-0000D6660000}"/>
    <cellStyle name="Sub totals 3 2 2 30 2 2" xfId="29322" xr:uid="{00000000-0005-0000-0000-0000D7660000}"/>
    <cellStyle name="Sub totals 3 2 2 30 2 3" xfId="29323" xr:uid="{00000000-0005-0000-0000-0000D8660000}"/>
    <cellStyle name="Sub totals 3 2 2 30 2 4" xfId="29324" xr:uid="{00000000-0005-0000-0000-0000D9660000}"/>
    <cellStyle name="Sub totals 3 2 2 30 3" xfId="29325" xr:uid="{00000000-0005-0000-0000-0000DA660000}"/>
    <cellStyle name="Sub totals 3 2 2 30 4" xfId="29326" xr:uid="{00000000-0005-0000-0000-0000DB660000}"/>
    <cellStyle name="Sub totals 3 2 2 31" xfId="3883" xr:uid="{00000000-0005-0000-0000-0000DC660000}"/>
    <cellStyle name="Sub totals 3 2 2 31 2" xfId="29327" xr:uid="{00000000-0005-0000-0000-0000DD660000}"/>
    <cellStyle name="Sub totals 3 2 2 31 2 2" xfId="29328" xr:uid="{00000000-0005-0000-0000-0000DE660000}"/>
    <cellStyle name="Sub totals 3 2 2 31 2 3" xfId="29329" xr:uid="{00000000-0005-0000-0000-0000DF660000}"/>
    <cellStyle name="Sub totals 3 2 2 31 2 4" xfId="29330" xr:uid="{00000000-0005-0000-0000-0000E0660000}"/>
    <cellStyle name="Sub totals 3 2 2 31 3" xfId="29331" xr:uid="{00000000-0005-0000-0000-0000E1660000}"/>
    <cellStyle name="Sub totals 3 2 2 31 4" xfId="29332" xr:uid="{00000000-0005-0000-0000-0000E2660000}"/>
    <cellStyle name="Sub totals 3 2 2 32" xfId="3884" xr:uid="{00000000-0005-0000-0000-0000E3660000}"/>
    <cellStyle name="Sub totals 3 2 2 32 2" xfId="29333" xr:uid="{00000000-0005-0000-0000-0000E4660000}"/>
    <cellStyle name="Sub totals 3 2 2 32 2 2" xfId="29334" xr:uid="{00000000-0005-0000-0000-0000E5660000}"/>
    <cellStyle name="Sub totals 3 2 2 32 2 3" xfId="29335" xr:uid="{00000000-0005-0000-0000-0000E6660000}"/>
    <cellStyle name="Sub totals 3 2 2 32 2 4" xfId="29336" xr:uid="{00000000-0005-0000-0000-0000E7660000}"/>
    <cellStyle name="Sub totals 3 2 2 32 3" xfId="29337" xr:uid="{00000000-0005-0000-0000-0000E8660000}"/>
    <cellStyle name="Sub totals 3 2 2 32 4" xfId="29338" xr:uid="{00000000-0005-0000-0000-0000E9660000}"/>
    <cellStyle name="Sub totals 3 2 2 33" xfId="3885" xr:uid="{00000000-0005-0000-0000-0000EA660000}"/>
    <cellStyle name="Sub totals 3 2 2 33 2" xfId="29339" xr:uid="{00000000-0005-0000-0000-0000EB660000}"/>
    <cellStyle name="Sub totals 3 2 2 33 2 2" xfId="29340" xr:uid="{00000000-0005-0000-0000-0000EC660000}"/>
    <cellStyle name="Sub totals 3 2 2 33 2 3" xfId="29341" xr:uid="{00000000-0005-0000-0000-0000ED660000}"/>
    <cellStyle name="Sub totals 3 2 2 33 2 4" xfId="29342" xr:uid="{00000000-0005-0000-0000-0000EE660000}"/>
    <cellStyle name="Sub totals 3 2 2 33 3" xfId="29343" xr:uid="{00000000-0005-0000-0000-0000EF660000}"/>
    <cellStyle name="Sub totals 3 2 2 33 4" xfId="29344" xr:uid="{00000000-0005-0000-0000-0000F0660000}"/>
    <cellStyle name="Sub totals 3 2 2 34" xfId="3886" xr:uid="{00000000-0005-0000-0000-0000F1660000}"/>
    <cellStyle name="Sub totals 3 2 2 34 2" xfId="29345" xr:uid="{00000000-0005-0000-0000-0000F2660000}"/>
    <cellStyle name="Sub totals 3 2 2 34 2 2" xfId="29346" xr:uid="{00000000-0005-0000-0000-0000F3660000}"/>
    <cellStyle name="Sub totals 3 2 2 34 2 3" xfId="29347" xr:uid="{00000000-0005-0000-0000-0000F4660000}"/>
    <cellStyle name="Sub totals 3 2 2 34 2 4" xfId="29348" xr:uid="{00000000-0005-0000-0000-0000F5660000}"/>
    <cellStyle name="Sub totals 3 2 2 34 3" xfId="29349" xr:uid="{00000000-0005-0000-0000-0000F6660000}"/>
    <cellStyle name="Sub totals 3 2 2 34 4" xfId="29350" xr:uid="{00000000-0005-0000-0000-0000F7660000}"/>
    <cellStyle name="Sub totals 3 2 2 35" xfId="3887" xr:uid="{00000000-0005-0000-0000-0000F8660000}"/>
    <cellStyle name="Sub totals 3 2 2 35 2" xfId="29351" xr:uid="{00000000-0005-0000-0000-0000F9660000}"/>
    <cellStyle name="Sub totals 3 2 2 35 2 2" xfId="29352" xr:uid="{00000000-0005-0000-0000-0000FA660000}"/>
    <cellStyle name="Sub totals 3 2 2 35 2 3" xfId="29353" xr:uid="{00000000-0005-0000-0000-0000FB660000}"/>
    <cellStyle name="Sub totals 3 2 2 35 2 4" xfId="29354" xr:uid="{00000000-0005-0000-0000-0000FC660000}"/>
    <cellStyle name="Sub totals 3 2 2 35 3" xfId="29355" xr:uid="{00000000-0005-0000-0000-0000FD660000}"/>
    <cellStyle name="Sub totals 3 2 2 35 4" xfId="29356" xr:uid="{00000000-0005-0000-0000-0000FE660000}"/>
    <cellStyle name="Sub totals 3 2 2 36" xfId="3888" xr:uid="{00000000-0005-0000-0000-0000FF660000}"/>
    <cellStyle name="Sub totals 3 2 2 36 2" xfId="29357" xr:uid="{00000000-0005-0000-0000-000000670000}"/>
    <cellStyle name="Sub totals 3 2 2 36 2 2" xfId="29358" xr:uid="{00000000-0005-0000-0000-000001670000}"/>
    <cellStyle name="Sub totals 3 2 2 36 2 3" xfId="29359" xr:uid="{00000000-0005-0000-0000-000002670000}"/>
    <cellStyle name="Sub totals 3 2 2 36 2 4" xfId="29360" xr:uid="{00000000-0005-0000-0000-000003670000}"/>
    <cellStyle name="Sub totals 3 2 2 36 3" xfId="29361" xr:uid="{00000000-0005-0000-0000-000004670000}"/>
    <cellStyle name="Sub totals 3 2 2 36 4" xfId="29362" xr:uid="{00000000-0005-0000-0000-000005670000}"/>
    <cellStyle name="Sub totals 3 2 2 37" xfId="3889" xr:uid="{00000000-0005-0000-0000-000006670000}"/>
    <cellStyle name="Sub totals 3 2 2 37 2" xfId="29363" xr:uid="{00000000-0005-0000-0000-000007670000}"/>
    <cellStyle name="Sub totals 3 2 2 37 2 2" xfId="29364" xr:uid="{00000000-0005-0000-0000-000008670000}"/>
    <cellStyle name="Sub totals 3 2 2 37 2 3" xfId="29365" xr:uid="{00000000-0005-0000-0000-000009670000}"/>
    <cellStyle name="Sub totals 3 2 2 37 2 4" xfId="29366" xr:uid="{00000000-0005-0000-0000-00000A670000}"/>
    <cellStyle name="Sub totals 3 2 2 37 3" xfId="29367" xr:uid="{00000000-0005-0000-0000-00000B670000}"/>
    <cellStyle name="Sub totals 3 2 2 37 4" xfId="29368" xr:uid="{00000000-0005-0000-0000-00000C670000}"/>
    <cellStyle name="Sub totals 3 2 2 38" xfId="3890" xr:uid="{00000000-0005-0000-0000-00000D670000}"/>
    <cellStyle name="Sub totals 3 2 2 38 2" xfId="29369" xr:uid="{00000000-0005-0000-0000-00000E670000}"/>
    <cellStyle name="Sub totals 3 2 2 38 2 2" xfId="29370" xr:uid="{00000000-0005-0000-0000-00000F670000}"/>
    <cellStyle name="Sub totals 3 2 2 38 2 3" xfId="29371" xr:uid="{00000000-0005-0000-0000-000010670000}"/>
    <cellStyle name="Sub totals 3 2 2 38 2 4" xfId="29372" xr:uid="{00000000-0005-0000-0000-000011670000}"/>
    <cellStyle name="Sub totals 3 2 2 38 3" xfId="29373" xr:uid="{00000000-0005-0000-0000-000012670000}"/>
    <cellStyle name="Sub totals 3 2 2 38 4" xfId="29374" xr:uid="{00000000-0005-0000-0000-000013670000}"/>
    <cellStyle name="Sub totals 3 2 2 39" xfId="3891" xr:uid="{00000000-0005-0000-0000-000014670000}"/>
    <cellStyle name="Sub totals 3 2 2 39 2" xfId="29375" xr:uid="{00000000-0005-0000-0000-000015670000}"/>
    <cellStyle name="Sub totals 3 2 2 39 2 2" xfId="29376" xr:uid="{00000000-0005-0000-0000-000016670000}"/>
    <cellStyle name="Sub totals 3 2 2 39 2 3" xfId="29377" xr:uid="{00000000-0005-0000-0000-000017670000}"/>
    <cellStyle name="Sub totals 3 2 2 39 2 4" xfId="29378" xr:uid="{00000000-0005-0000-0000-000018670000}"/>
    <cellStyle name="Sub totals 3 2 2 39 3" xfId="29379" xr:uid="{00000000-0005-0000-0000-000019670000}"/>
    <cellStyle name="Sub totals 3 2 2 39 4" xfId="29380" xr:uid="{00000000-0005-0000-0000-00001A670000}"/>
    <cellStyle name="Sub totals 3 2 2 4" xfId="3892" xr:uid="{00000000-0005-0000-0000-00001B670000}"/>
    <cellStyle name="Sub totals 3 2 2 4 2" xfId="29381" xr:uid="{00000000-0005-0000-0000-00001C670000}"/>
    <cellStyle name="Sub totals 3 2 2 4 2 2" xfId="29382" xr:uid="{00000000-0005-0000-0000-00001D670000}"/>
    <cellStyle name="Sub totals 3 2 2 4 2 3" xfId="29383" xr:uid="{00000000-0005-0000-0000-00001E670000}"/>
    <cellStyle name="Sub totals 3 2 2 4 2 4" xfId="29384" xr:uid="{00000000-0005-0000-0000-00001F670000}"/>
    <cellStyle name="Sub totals 3 2 2 4 3" xfId="29385" xr:uid="{00000000-0005-0000-0000-000020670000}"/>
    <cellStyle name="Sub totals 3 2 2 4 4" xfId="29386" xr:uid="{00000000-0005-0000-0000-000021670000}"/>
    <cellStyle name="Sub totals 3 2 2 40" xfId="3893" xr:uid="{00000000-0005-0000-0000-000022670000}"/>
    <cellStyle name="Sub totals 3 2 2 40 2" xfId="29387" xr:uid="{00000000-0005-0000-0000-000023670000}"/>
    <cellStyle name="Sub totals 3 2 2 40 2 2" xfId="29388" xr:uid="{00000000-0005-0000-0000-000024670000}"/>
    <cellStyle name="Sub totals 3 2 2 40 2 3" xfId="29389" xr:uid="{00000000-0005-0000-0000-000025670000}"/>
    <cellStyle name="Sub totals 3 2 2 40 2 4" xfId="29390" xr:uid="{00000000-0005-0000-0000-000026670000}"/>
    <cellStyle name="Sub totals 3 2 2 40 3" xfId="29391" xr:uid="{00000000-0005-0000-0000-000027670000}"/>
    <cellStyle name="Sub totals 3 2 2 40 4" xfId="29392" xr:uid="{00000000-0005-0000-0000-000028670000}"/>
    <cellStyle name="Sub totals 3 2 2 41" xfId="3894" xr:uid="{00000000-0005-0000-0000-000029670000}"/>
    <cellStyle name="Sub totals 3 2 2 41 2" xfId="29393" xr:uid="{00000000-0005-0000-0000-00002A670000}"/>
    <cellStyle name="Sub totals 3 2 2 41 2 2" xfId="29394" xr:uid="{00000000-0005-0000-0000-00002B670000}"/>
    <cellStyle name="Sub totals 3 2 2 41 2 3" xfId="29395" xr:uid="{00000000-0005-0000-0000-00002C670000}"/>
    <cellStyle name="Sub totals 3 2 2 41 2 4" xfId="29396" xr:uid="{00000000-0005-0000-0000-00002D670000}"/>
    <cellStyle name="Sub totals 3 2 2 41 3" xfId="29397" xr:uid="{00000000-0005-0000-0000-00002E670000}"/>
    <cellStyle name="Sub totals 3 2 2 41 4" xfId="29398" xr:uid="{00000000-0005-0000-0000-00002F670000}"/>
    <cellStyle name="Sub totals 3 2 2 42" xfId="3895" xr:uid="{00000000-0005-0000-0000-000030670000}"/>
    <cellStyle name="Sub totals 3 2 2 42 2" xfId="29399" xr:uid="{00000000-0005-0000-0000-000031670000}"/>
    <cellStyle name="Sub totals 3 2 2 42 2 2" xfId="29400" xr:uid="{00000000-0005-0000-0000-000032670000}"/>
    <cellStyle name="Sub totals 3 2 2 42 2 3" xfId="29401" xr:uid="{00000000-0005-0000-0000-000033670000}"/>
    <cellStyle name="Sub totals 3 2 2 42 2 4" xfId="29402" xr:uid="{00000000-0005-0000-0000-000034670000}"/>
    <cellStyle name="Sub totals 3 2 2 42 3" xfId="29403" xr:uid="{00000000-0005-0000-0000-000035670000}"/>
    <cellStyle name="Sub totals 3 2 2 42 4" xfId="29404" xr:uid="{00000000-0005-0000-0000-000036670000}"/>
    <cellStyle name="Sub totals 3 2 2 43" xfId="3896" xr:uid="{00000000-0005-0000-0000-000037670000}"/>
    <cellStyle name="Sub totals 3 2 2 43 2" xfId="29405" xr:uid="{00000000-0005-0000-0000-000038670000}"/>
    <cellStyle name="Sub totals 3 2 2 43 2 2" xfId="29406" xr:uid="{00000000-0005-0000-0000-000039670000}"/>
    <cellStyle name="Sub totals 3 2 2 43 2 3" xfId="29407" xr:uid="{00000000-0005-0000-0000-00003A670000}"/>
    <cellStyle name="Sub totals 3 2 2 43 2 4" xfId="29408" xr:uid="{00000000-0005-0000-0000-00003B670000}"/>
    <cellStyle name="Sub totals 3 2 2 43 3" xfId="29409" xr:uid="{00000000-0005-0000-0000-00003C670000}"/>
    <cellStyle name="Sub totals 3 2 2 43 4" xfId="29410" xr:uid="{00000000-0005-0000-0000-00003D670000}"/>
    <cellStyle name="Sub totals 3 2 2 44" xfId="3897" xr:uid="{00000000-0005-0000-0000-00003E670000}"/>
    <cellStyle name="Sub totals 3 2 2 44 2" xfId="29411" xr:uid="{00000000-0005-0000-0000-00003F670000}"/>
    <cellStyle name="Sub totals 3 2 2 44 2 2" xfId="29412" xr:uid="{00000000-0005-0000-0000-000040670000}"/>
    <cellStyle name="Sub totals 3 2 2 44 2 3" xfId="29413" xr:uid="{00000000-0005-0000-0000-000041670000}"/>
    <cellStyle name="Sub totals 3 2 2 44 2 4" xfId="29414" xr:uid="{00000000-0005-0000-0000-000042670000}"/>
    <cellStyle name="Sub totals 3 2 2 44 3" xfId="29415" xr:uid="{00000000-0005-0000-0000-000043670000}"/>
    <cellStyle name="Sub totals 3 2 2 44 4" xfId="29416" xr:uid="{00000000-0005-0000-0000-000044670000}"/>
    <cellStyle name="Sub totals 3 2 2 45" xfId="29417" xr:uid="{00000000-0005-0000-0000-000045670000}"/>
    <cellStyle name="Sub totals 3 2 2 45 2" xfId="29418" xr:uid="{00000000-0005-0000-0000-000046670000}"/>
    <cellStyle name="Sub totals 3 2 2 45 3" xfId="29419" xr:uid="{00000000-0005-0000-0000-000047670000}"/>
    <cellStyle name="Sub totals 3 2 2 45 4" xfId="29420" xr:uid="{00000000-0005-0000-0000-000048670000}"/>
    <cellStyle name="Sub totals 3 2 2 46" xfId="29421" xr:uid="{00000000-0005-0000-0000-000049670000}"/>
    <cellStyle name="Sub totals 3 2 2 46 2" xfId="29422" xr:uid="{00000000-0005-0000-0000-00004A670000}"/>
    <cellStyle name="Sub totals 3 2 2 46 3" xfId="29423" xr:uid="{00000000-0005-0000-0000-00004B670000}"/>
    <cellStyle name="Sub totals 3 2 2 46 4" xfId="29424" xr:uid="{00000000-0005-0000-0000-00004C670000}"/>
    <cellStyle name="Sub totals 3 2 2 47" xfId="29425" xr:uid="{00000000-0005-0000-0000-00004D670000}"/>
    <cellStyle name="Sub totals 3 2 2 48" xfId="29426" xr:uid="{00000000-0005-0000-0000-00004E670000}"/>
    <cellStyle name="Sub totals 3 2 2 5" xfId="3898" xr:uid="{00000000-0005-0000-0000-00004F670000}"/>
    <cellStyle name="Sub totals 3 2 2 5 2" xfId="29427" xr:uid="{00000000-0005-0000-0000-000050670000}"/>
    <cellStyle name="Sub totals 3 2 2 5 2 2" xfId="29428" xr:uid="{00000000-0005-0000-0000-000051670000}"/>
    <cellStyle name="Sub totals 3 2 2 5 2 3" xfId="29429" xr:uid="{00000000-0005-0000-0000-000052670000}"/>
    <cellStyle name="Sub totals 3 2 2 5 2 4" xfId="29430" xr:uid="{00000000-0005-0000-0000-000053670000}"/>
    <cellStyle name="Sub totals 3 2 2 5 3" xfId="29431" xr:uid="{00000000-0005-0000-0000-000054670000}"/>
    <cellStyle name="Sub totals 3 2 2 5 4" xfId="29432" xr:uid="{00000000-0005-0000-0000-000055670000}"/>
    <cellStyle name="Sub totals 3 2 2 6" xfId="3899" xr:uid="{00000000-0005-0000-0000-000056670000}"/>
    <cellStyle name="Sub totals 3 2 2 6 2" xfId="29433" xr:uid="{00000000-0005-0000-0000-000057670000}"/>
    <cellStyle name="Sub totals 3 2 2 6 2 2" xfId="29434" xr:uid="{00000000-0005-0000-0000-000058670000}"/>
    <cellStyle name="Sub totals 3 2 2 6 2 3" xfId="29435" xr:uid="{00000000-0005-0000-0000-000059670000}"/>
    <cellStyle name="Sub totals 3 2 2 6 2 4" xfId="29436" xr:uid="{00000000-0005-0000-0000-00005A670000}"/>
    <cellStyle name="Sub totals 3 2 2 6 3" xfId="29437" xr:uid="{00000000-0005-0000-0000-00005B670000}"/>
    <cellStyle name="Sub totals 3 2 2 6 4" xfId="29438" xr:uid="{00000000-0005-0000-0000-00005C670000}"/>
    <cellStyle name="Sub totals 3 2 2 7" xfId="3900" xr:uid="{00000000-0005-0000-0000-00005D670000}"/>
    <cellStyle name="Sub totals 3 2 2 7 2" xfId="29439" xr:uid="{00000000-0005-0000-0000-00005E670000}"/>
    <cellStyle name="Sub totals 3 2 2 7 2 2" xfId="29440" xr:uid="{00000000-0005-0000-0000-00005F670000}"/>
    <cellStyle name="Sub totals 3 2 2 7 2 3" xfId="29441" xr:uid="{00000000-0005-0000-0000-000060670000}"/>
    <cellStyle name="Sub totals 3 2 2 7 2 4" xfId="29442" xr:uid="{00000000-0005-0000-0000-000061670000}"/>
    <cellStyle name="Sub totals 3 2 2 7 3" xfId="29443" xr:uid="{00000000-0005-0000-0000-000062670000}"/>
    <cellStyle name="Sub totals 3 2 2 7 4" xfId="29444" xr:uid="{00000000-0005-0000-0000-000063670000}"/>
    <cellStyle name="Sub totals 3 2 2 8" xfId="3901" xr:uid="{00000000-0005-0000-0000-000064670000}"/>
    <cellStyle name="Sub totals 3 2 2 8 2" xfId="29445" xr:uid="{00000000-0005-0000-0000-000065670000}"/>
    <cellStyle name="Sub totals 3 2 2 8 2 2" xfId="29446" xr:uid="{00000000-0005-0000-0000-000066670000}"/>
    <cellStyle name="Sub totals 3 2 2 8 2 3" xfId="29447" xr:uid="{00000000-0005-0000-0000-000067670000}"/>
    <cellStyle name="Sub totals 3 2 2 8 2 4" xfId="29448" xr:uid="{00000000-0005-0000-0000-000068670000}"/>
    <cellStyle name="Sub totals 3 2 2 8 3" xfId="29449" xr:uid="{00000000-0005-0000-0000-000069670000}"/>
    <cellStyle name="Sub totals 3 2 2 8 4" xfId="29450" xr:uid="{00000000-0005-0000-0000-00006A670000}"/>
    <cellStyle name="Sub totals 3 2 2 9" xfId="3902" xr:uid="{00000000-0005-0000-0000-00006B670000}"/>
    <cellStyle name="Sub totals 3 2 2 9 2" xfId="29451" xr:uid="{00000000-0005-0000-0000-00006C670000}"/>
    <cellStyle name="Sub totals 3 2 2 9 2 2" xfId="29452" xr:uid="{00000000-0005-0000-0000-00006D670000}"/>
    <cellStyle name="Sub totals 3 2 2 9 2 3" xfId="29453" xr:uid="{00000000-0005-0000-0000-00006E670000}"/>
    <cellStyle name="Sub totals 3 2 2 9 2 4" xfId="29454" xr:uid="{00000000-0005-0000-0000-00006F670000}"/>
    <cellStyle name="Sub totals 3 2 2 9 3" xfId="29455" xr:uid="{00000000-0005-0000-0000-000070670000}"/>
    <cellStyle name="Sub totals 3 2 2 9 4" xfId="29456" xr:uid="{00000000-0005-0000-0000-000071670000}"/>
    <cellStyle name="Sub totals 3 2 20" xfId="3903" xr:uid="{00000000-0005-0000-0000-000072670000}"/>
    <cellStyle name="Sub totals 3 2 20 2" xfId="29457" xr:uid="{00000000-0005-0000-0000-000073670000}"/>
    <cellStyle name="Sub totals 3 2 20 2 2" xfId="29458" xr:uid="{00000000-0005-0000-0000-000074670000}"/>
    <cellStyle name="Sub totals 3 2 20 2 3" xfId="29459" xr:uid="{00000000-0005-0000-0000-000075670000}"/>
    <cellStyle name="Sub totals 3 2 20 2 4" xfId="29460" xr:uid="{00000000-0005-0000-0000-000076670000}"/>
    <cellStyle name="Sub totals 3 2 20 3" xfId="29461" xr:uid="{00000000-0005-0000-0000-000077670000}"/>
    <cellStyle name="Sub totals 3 2 20 4" xfId="29462" xr:uid="{00000000-0005-0000-0000-000078670000}"/>
    <cellStyle name="Sub totals 3 2 21" xfId="3904" xr:uid="{00000000-0005-0000-0000-000079670000}"/>
    <cellStyle name="Sub totals 3 2 21 2" xfId="29463" xr:uid="{00000000-0005-0000-0000-00007A670000}"/>
    <cellStyle name="Sub totals 3 2 21 2 2" xfId="29464" xr:uid="{00000000-0005-0000-0000-00007B670000}"/>
    <cellStyle name="Sub totals 3 2 21 2 3" xfId="29465" xr:uid="{00000000-0005-0000-0000-00007C670000}"/>
    <cellStyle name="Sub totals 3 2 21 2 4" xfId="29466" xr:uid="{00000000-0005-0000-0000-00007D670000}"/>
    <cellStyle name="Sub totals 3 2 21 3" xfId="29467" xr:uid="{00000000-0005-0000-0000-00007E670000}"/>
    <cellStyle name="Sub totals 3 2 21 4" xfId="29468" xr:uid="{00000000-0005-0000-0000-00007F670000}"/>
    <cellStyle name="Sub totals 3 2 22" xfId="3905" xr:uid="{00000000-0005-0000-0000-000080670000}"/>
    <cellStyle name="Sub totals 3 2 22 2" xfId="29469" xr:uid="{00000000-0005-0000-0000-000081670000}"/>
    <cellStyle name="Sub totals 3 2 22 2 2" xfId="29470" xr:uid="{00000000-0005-0000-0000-000082670000}"/>
    <cellStyle name="Sub totals 3 2 22 2 3" xfId="29471" xr:uid="{00000000-0005-0000-0000-000083670000}"/>
    <cellStyle name="Sub totals 3 2 22 2 4" xfId="29472" xr:uid="{00000000-0005-0000-0000-000084670000}"/>
    <cellStyle name="Sub totals 3 2 22 3" xfId="29473" xr:uid="{00000000-0005-0000-0000-000085670000}"/>
    <cellStyle name="Sub totals 3 2 22 4" xfId="29474" xr:uid="{00000000-0005-0000-0000-000086670000}"/>
    <cellStyle name="Sub totals 3 2 23" xfId="3906" xr:uid="{00000000-0005-0000-0000-000087670000}"/>
    <cellStyle name="Sub totals 3 2 23 2" xfId="29475" xr:uid="{00000000-0005-0000-0000-000088670000}"/>
    <cellStyle name="Sub totals 3 2 23 2 2" xfId="29476" xr:uid="{00000000-0005-0000-0000-000089670000}"/>
    <cellStyle name="Sub totals 3 2 23 2 3" xfId="29477" xr:uid="{00000000-0005-0000-0000-00008A670000}"/>
    <cellStyle name="Sub totals 3 2 23 2 4" xfId="29478" xr:uid="{00000000-0005-0000-0000-00008B670000}"/>
    <cellStyle name="Sub totals 3 2 23 3" xfId="29479" xr:uid="{00000000-0005-0000-0000-00008C670000}"/>
    <cellStyle name="Sub totals 3 2 23 4" xfId="29480" xr:uid="{00000000-0005-0000-0000-00008D670000}"/>
    <cellStyle name="Sub totals 3 2 24" xfId="3907" xr:uid="{00000000-0005-0000-0000-00008E670000}"/>
    <cellStyle name="Sub totals 3 2 24 2" xfId="29481" xr:uid="{00000000-0005-0000-0000-00008F670000}"/>
    <cellStyle name="Sub totals 3 2 24 2 2" xfId="29482" xr:uid="{00000000-0005-0000-0000-000090670000}"/>
    <cellStyle name="Sub totals 3 2 24 2 3" xfId="29483" xr:uid="{00000000-0005-0000-0000-000091670000}"/>
    <cellStyle name="Sub totals 3 2 24 2 4" xfId="29484" xr:uid="{00000000-0005-0000-0000-000092670000}"/>
    <cellStyle name="Sub totals 3 2 24 3" xfId="29485" xr:uid="{00000000-0005-0000-0000-000093670000}"/>
    <cellStyle name="Sub totals 3 2 24 4" xfId="29486" xr:uid="{00000000-0005-0000-0000-000094670000}"/>
    <cellStyle name="Sub totals 3 2 25" xfId="3908" xr:uid="{00000000-0005-0000-0000-000095670000}"/>
    <cellStyle name="Sub totals 3 2 25 2" xfId="29487" xr:uid="{00000000-0005-0000-0000-000096670000}"/>
    <cellStyle name="Sub totals 3 2 25 2 2" xfId="29488" xr:uid="{00000000-0005-0000-0000-000097670000}"/>
    <cellStyle name="Sub totals 3 2 25 2 3" xfId="29489" xr:uid="{00000000-0005-0000-0000-000098670000}"/>
    <cellStyle name="Sub totals 3 2 25 2 4" xfId="29490" xr:uid="{00000000-0005-0000-0000-000099670000}"/>
    <cellStyle name="Sub totals 3 2 25 3" xfId="29491" xr:uid="{00000000-0005-0000-0000-00009A670000}"/>
    <cellStyle name="Sub totals 3 2 25 4" xfId="29492" xr:uid="{00000000-0005-0000-0000-00009B670000}"/>
    <cellStyle name="Sub totals 3 2 26" xfId="3909" xr:uid="{00000000-0005-0000-0000-00009C670000}"/>
    <cellStyle name="Sub totals 3 2 26 2" xfId="29493" xr:uid="{00000000-0005-0000-0000-00009D670000}"/>
    <cellStyle name="Sub totals 3 2 26 2 2" xfId="29494" xr:uid="{00000000-0005-0000-0000-00009E670000}"/>
    <cellStyle name="Sub totals 3 2 26 2 3" xfId="29495" xr:uid="{00000000-0005-0000-0000-00009F670000}"/>
    <cellStyle name="Sub totals 3 2 26 2 4" xfId="29496" xr:uid="{00000000-0005-0000-0000-0000A0670000}"/>
    <cellStyle name="Sub totals 3 2 26 3" xfId="29497" xr:uid="{00000000-0005-0000-0000-0000A1670000}"/>
    <cellStyle name="Sub totals 3 2 26 4" xfId="29498" xr:uid="{00000000-0005-0000-0000-0000A2670000}"/>
    <cellStyle name="Sub totals 3 2 27" xfId="3910" xr:uid="{00000000-0005-0000-0000-0000A3670000}"/>
    <cellStyle name="Sub totals 3 2 27 2" xfId="29499" xr:uid="{00000000-0005-0000-0000-0000A4670000}"/>
    <cellStyle name="Sub totals 3 2 27 2 2" xfId="29500" xr:uid="{00000000-0005-0000-0000-0000A5670000}"/>
    <cellStyle name="Sub totals 3 2 27 2 3" xfId="29501" xr:uid="{00000000-0005-0000-0000-0000A6670000}"/>
    <cellStyle name="Sub totals 3 2 27 2 4" xfId="29502" xr:uid="{00000000-0005-0000-0000-0000A7670000}"/>
    <cellStyle name="Sub totals 3 2 27 3" xfId="29503" xr:uid="{00000000-0005-0000-0000-0000A8670000}"/>
    <cellStyle name="Sub totals 3 2 27 4" xfId="29504" xr:uid="{00000000-0005-0000-0000-0000A9670000}"/>
    <cellStyle name="Sub totals 3 2 28" xfId="3911" xr:uid="{00000000-0005-0000-0000-0000AA670000}"/>
    <cellStyle name="Sub totals 3 2 28 2" xfId="29505" xr:uid="{00000000-0005-0000-0000-0000AB670000}"/>
    <cellStyle name="Sub totals 3 2 28 2 2" xfId="29506" xr:uid="{00000000-0005-0000-0000-0000AC670000}"/>
    <cellStyle name="Sub totals 3 2 28 2 3" xfId="29507" xr:uid="{00000000-0005-0000-0000-0000AD670000}"/>
    <cellStyle name="Sub totals 3 2 28 2 4" xfId="29508" xr:uid="{00000000-0005-0000-0000-0000AE670000}"/>
    <cellStyle name="Sub totals 3 2 28 3" xfId="29509" xr:uid="{00000000-0005-0000-0000-0000AF670000}"/>
    <cellStyle name="Sub totals 3 2 28 4" xfId="29510" xr:uid="{00000000-0005-0000-0000-0000B0670000}"/>
    <cellStyle name="Sub totals 3 2 29" xfId="3912" xr:uid="{00000000-0005-0000-0000-0000B1670000}"/>
    <cellStyle name="Sub totals 3 2 29 2" xfId="29511" xr:uid="{00000000-0005-0000-0000-0000B2670000}"/>
    <cellStyle name="Sub totals 3 2 29 2 2" xfId="29512" xr:uid="{00000000-0005-0000-0000-0000B3670000}"/>
    <cellStyle name="Sub totals 3 2 29 2 3" xfId="29513" xr:uid="{00000000-0005-0000-0000-0000B4670000}"/>
    <cellStyle name="Sub totals 3 2 29 2 4" xfId="29514" xr:uid="{00000000-0005-0000-0000-0000B5670000}"/>
    <cellStyle name="Sub totals 3 2 29 3" xfId="29515" xr:uid="{00000000-0005-0000-0000-0000B6670000}"/>
    <cellStyle name="Sub totals 3 2 29 4" xfId="29516" xr:uid="{00000000-0005-0000-0000-0000B7670000}"/>
    <cellStyle name="Sub totals 3 2 3" xfId="3913" xr:uid="{00000000-0005-0000-0000-0000B8670000}"/>
    <cellStyle name="Sub totals 3 2 3 2" xfId="29517" xr:uid="{00000000-0005-0000-0000-0000B9670000}"/>
    <cellStyle name="Sub totals 3 2 3 2 2" xfId="29518" xr:uid="{00000000-0005-0000-0000-0000BA670000}"/>
    <cellStyle name="Sub totals 3 2 3 2 3" xfId="29519" xr:uid="{00000000-0005-0000-0000-0000BB670000}"/>
    <cellStyle name="Sub totals 3 2 3 2 4" xfId="29520" xr:uid="{00000000-0005-0000-0000-0000BC670000}"/>
    <cellStyle name="Sub totals 3 2 3 3" xfId="29521" xr:uid="{00000000-0005-0000-0000-0000BD670000}"/>
    <cellStyle name="Sub totals 3 2 3 4" xfId="29522" xr:uid="{00000000-0005-0000-0000-0000BE670000}"/>
    <cellStyle name="Sub totals 3 2 30" xfId="3914" xr:uid="{00000000-0005-0000-0000-0000BF670000}"/>
    <cellStyle name="Sub totals 3 2 30 2" xfId="29523" xr:uid="{00000000-0005-0000-0000-0000C0670000}"/>
    <cellStyle name="Sub totals 3 2 30 2 2" xfId="29524" xr:uid="{00000000-0005-0000-0000-0000C1670000}"/>
    <cellStyle name="Sub totals 3 2 30 2 3" xfId="29525" xr:uid="{00000000-0005-0000-0000-0000C2670000}"/>
    <cellStyle name="Sub totals 3 2 30 2 4" xfId="29526" xr:uid="{00000000-0005-0000-0000-0000C3670000}"/>
    <cellStyle name="Sub totals 3 2 30 3" xfId="29527" xr:uid="{00000000-0005-0000-0000-0000C4670000}"/>
    <cellStyle name="Sub totals 3 2 30 4" xfId="29528" xr:uid="{00000000-0005-0000-0000-0000C5670000}"/>
    <cellStyle name="Sub totals 3 2 31" xfId="3915" xr:uid="{00000000-0005-0000-0000-0000C6670000}"/>
    <cellStyle name="Sub totals 3 2 31 2" xfId="29529" xr:uid="{00000000-0005-0000-0000-0000C7670000}"/>
    <cellStyle name="Sub totals 3 2 31 2 2" xfId="29530" xr:uid="{00000000-0005-0000-0000-0000C8670000}"/>
    <cellStyle name="Sub totals 3 2 31 2 3" xfId="29531" xr:uid="{00000000-0005-0000-0000-0000C9670000}"/>
    <cellStyle name="Sub totals 3 2 31 2 4" xfId="29532" xr:uid="{00000000-0005-0000-0000-0000CA670000}"/>
    <cellStyle name="Sub totals 3 2 31 3" xfId="29533" xr:uid="{00000000-0005-0000-0000-0000CB670000}"/>
    <cellStyle name="Sub totals 3 2 31 4" xfId="29534" xr:uid="{00000000-0005-0000-0000-0000CC670000}"/>
    <cellStyle name="Sub totals 3 2 32" xfId="3916" xr:uid="{00000000-0005-0000-0000-0000CD670000}"/>
    <cellStyle name="Sub totals 3 2 32 2" xfId="29535" xr:uid="{00000000-0005-0000-0000-0000CE670000}"/>
    <cellStyle name="Sub totals 3 2 32 2 2" xfId="29536" xr:uid="{00000000-0005-0000-0000-0000CF670000}"/>
    <cellStyle name="Sub totals 3 2 32 2 3" xfId="29537" xr:uid="{00000000-0005-0000-0000-0000D0670000}"/>
    <cellStyle name="Sub totals 3 2 32 2 4" xfId="29538" xr:uid="{00000000-0005-0000-0000-0000D1670000}"/>
    <cellStyle name="Sub totals 3 2 32 3" xfId="29539" xr:uid="{00000000-0005-0000-0000-0000D2670000}"/>
    <cellStyle name="Sub totals 3 2 32 4" xfId="29540" xr:uid="{00000000-0005-0000-0000-0000D3670000}"/>
    <cellStyle name="Sub totals 3 2 33" xfId="3917" xr:uid="{00000000-0005-0000-0000-0000D4670000}"/>
    <cellStyle name="Sub totals 3 2 33 2" xfId="29541" xr:uid="{00000000-0005-0000-0000-0000D5670000}"/>
    <cellStyle name="Sub totals 3 2 33 2 2" xfId="29542" xr:uid="{00000000-0005-0000-0000-0000D6670000}"/>
    <cellStyle name="Sub totals 3 2 33 2 3" xfId="29543" xr:uid="{00000000-0005-0000-0000-0000D7670000}"/>
    <cellStyle name="Sub totals 3 2 33 2 4" xfId="29544" xr:uid="{00000000-0005-0000-0000-0000D8670000}"/>
    <cellStyle name="Sub totals 3 2 33 3" xfId="29545" xr:uid="{00000000-0005-0000-0000-0000D9670000}"/>
    <cellStyle name="Sub totals 3 2 33 4" xfId="29546" xr:uid="{00000000-0005-0000-0000-0000DA670000}"/>
    <cellStyle name="Sub totals 3 2 34" xfId="3918" xr:uid="{00000000-0005-0000-0000-0000DB670000}"/>
    <cellStyle name="Sub totals 3 2 34 2" xfId="29547" xr:uid="{00000000-0005-0000-0000-0000DC670000}"/>
    <cellStyle name="Sub totals 3 2 34 2 2" xfId="29548" xr:uid="{00000000-0005-0000-0000-0000DD670000}"/>
    <cellStyle name="Sub totals 3 2 34 2 3" xfId="29549" xr:uid="{00000000-0005-0000-0000-0000DE670000}"/>
    <cellStyle name="Sub totals 3 2 34 2 4" xfId="29550" xr:uid="{00000000-0005-0000-0000-0000DF670000}"/>
    <cellStyle name="Sub totals 3 2 34 3" xfId="29551" xr:uid="{00000000-0005-0000-0000-0000E0670000}"/>
    <cellStyle name="Sub totals 3 2 34 4" xfId="29552" xr:uid="{00000000-0005-0000-0000-0000E1670000}"/>
    <cellStyle name="Sub totals 3 2 35" xfId="3919" xr:uid="{00000000-0005-0000-0000-0000E2670000}"/>
    <cellStyle name="Sub totals 3 2 35 2" xfId="29553" xr:uid="{00000000-0005-0000-0000-0000E3670000}"/>
    <cellStyle name="Sub totals 3 2 35 2 2" xfId="29554" xr:uid="{00000000-0005-0000-0000-0000E4670000}"/>
    <cellStyle name="Sub totals 3 2 35 2 3" xfId="29555" xr:uid="{00000000-0005-0000-0000-0000E5670000}"/>
    <cellStyle name="Sub totals 3 2 35 2 4" xfId="29556" xr:uid="{00000000-0005-0000-0000-0000E6670000}"/>
    <cellStyle name="Sub totals 3 2 35 3" xfId="29557" xr:uid="{00000000-0005-0000-0000-0000E7670000}"/>
    <cellStyle name="Sub totals 3 2 35 4" xfId="29558" xr:uid="{00000000-0005-0000-0000-0000E8670000}"/>
    <cellStyle name="Sub totals 3 2 36" xfId="3920" xr:uid="{00000000-0005-0000-0000-0000E9670000}"/>
    <cellStyle name="Sub totals 3 2 36 2" xfId="29559" xr:uid="{00000000-0005-0000-0000-0000EA670000}"/>
    <cellStyle name="Sub totals 3 2 36 2 2" xfId="29560" xr:uid="{00000000-0005-0000-0000-0000EB670000}"/>
    <cellStyle name="Sub totals 3 2 36 2 3" xfId="29561" xr:uid="{00000000-0005-0000-0000-0000EC670000}"/>
    <cellStyle name="Sub totals 3 2 36 2 4" xfId="29562" xr:uid="{00000000-0005-0000-0000-0000ED670000}"/>
    <cellStyle name="Sub totals 3 2 36 3" xfId="29563" xr:uid="{00000000-0005-0000-0000-0000EE670000}"/>
    <cellStyle name="Sub totals 3 2 36 4" xfId="29564" xr:uid="{00000000-0005-0000-0000-0000EF670000}"/>
    <cellStyle name="Sub totals 3 2 37" xfId="3921" xr:uid="{00000000-0005-0000-0000-0000F0670000}"/>
    <cellStyle name="Sub totals 3 2 37 2" xfId="29565" xr:uid="{00000000-0005-0000-0000-0000F1670000}"/>
    <cellStyle name="Sub totals 3 2 37 2 2" xfId="29566" xr:uid="{00000000-0005-0000-0000-0000F2670000}"/>
    <cellStyle name="Sub totals 3 2 37 2 3" xfId="29567" xr:uid="{00000000-0005-0000-0000-0000F3670000}"/>
    <cellStyle name="Sub totals 3 2 37 2 4" xfId="29568" xr:uid="{00000000-0005-0000-0000-0000F4670000}"/>
    <cellStyle name="Sub totals 3 2 37 3" xfId="29569" xr:uid="{00000000-0005-0000-0000-0000F5670000}"/>
    <cellStyle name="Sub totals 3 2 37 4" xfId="29570" xr:uid="{00000000-0005-0000-0000-0000F6670000}"/>
    <cellStyle name="Sub totals 3 2 38" xfId="3922" xr:uid="{00000000-0005-0000-0000-0000F7670000}"/>
    <cellStyle name="Sub totals 3 2 38 2" xfId="29571" xr:uid="{00000000-0005-0000-0000-0000F8670000}"/>
    <cellStyle name="Sub totals 3 2 38 2 2" xfId="29572" xr:uid="{00000000-0005-0000-0000-0000F9670000}"/>
    <cellStyle name="Sub totals 3 2 38 2 3" xfId="29573" xr:uid="{00000000-0005-0000-0000-0000FA670000}"/>
    <cellStyle name="Sub totals 3 2 38 2 4" xfId="29574" xr:uid="{00000000-0005-0000-0000-0000FB670000}"/>
    <cellStyle name="Sub totals 3 2 38 3" xfId="29575" xr:uid="{00000000-0005-0000-0000-0000FC670000}"/>
    <cellStyle name="Sub totals 3 2 38 4" xfId="29576" xr:uid="{00000000-0005-0000-0000-0000FD670000}"/>
    <cellStyle name="Sub totals 3 2 39" xfId="3923" xr:uid="{00000000-0005-0000-0000-0000FE670000}"/>
    <cellStyle name="Sub totals 3 2 39 2" xfId="29577" xr:uid="{00000000-0005-0000-0000-0000FF670000}"/>
    <cellStyle name="Sub totals 3 2 39 2 2" xfId="29578" xr:uid="{00000000-0005-0000-0000-000000680000}"/>
    <cellStyle name="Sub totals 3 2 39 2 3" xfId="29579" xr:uid="{00000000-0005-0000-0000-000001680000}"/>
    <cellStyle name="Sub totals 3 2 39 2 4" xfId="29580" xr:uid="{00000000-0005-0000-0000-000002680000}"/>
    <cellStyle name="Sub totals 3 2 39 3" xfId="29581" xr:uid="{00000000-0005-0000-0000-000003680000}"/>
    <cellStyle name="Sub totals 3 2 39 4" xfId="29582" xr:uid="{00000000-0005-0000-0000-000004680000}"/>
    <cellStyle name="Sub totals 3 2 4" xfId="3924" xr:uid="{00000000-0005-0000-0000-000005680000}"/>
    <cellStyle name="Sub totals 3 2 4 2" xfId="29583" xr:uid="{00000000-0005-0000-0000-000006680000}"/>
    <cellStyle name="Sub totals 3 2 4 2 2" xfId="29584" xr:uid="{00000000-0005-0000-0000-000007680000}"/>
    <cellStyle name="Sub totals 3 2 4 2 3" xfId="29585" xr:uid="{00000000-0005-0000-0000-000008680000}"/>
    <cellStyle name="Sub totals 3 2 4 2 4" xfId="29586" xr:uid="{00000000-0005-0000-0000-000009680000}"/>
    <cellStyle name="Sub totals 3 2 4 3" xfId="29587" xr:uid="{00000000-0005-0000-0000-00000A680000}"/>
    <cellStyle name="Sub totals 3 2 4 4" xfId="29588" xr:uid="{00000000-0005-0000-0000-00000B680000}"/>
    <cellStyle name="Sub totals 3 2 40" xfId="3925" xr:uid="{00000000-0005-0000-0000-00000C680000}"/>
    <cellStyle name="Sub totals 3 2 40 2" xfId="29589" xr:uid="{00000000-0005-0000-0000-00000D680000}"/>
    <cellStyle name="Sub totals 3 2 40 2 2" xfId="29590" xr:uid="{00000000-0005-0000-0000-00000E680000}"/>
    <cellStyle name="Sub totals 3 2 40 2 3" xfId="29591" xr:uid="{00000000-0005-0000-0000-00000F680000}"/>
    <cellStyle name="Sub totals 3 2 40 2 4" xfId="29592" xr:uid="{00000000-0005-0000-0000-000010680000}"/>
    <cellStyle name="Sub totals 3 2 40 3" xfId="29593" xr:uid="{00000000-0005-0000-0000-000011680000}"/>
    <cellStyle name="Sub totals 3 2 40 4" xfId="29594" xr:uid="{00000000-0005-0000-0000-000012680000}"/>
    <cellStyle name="Sub totals 3 2 41" xfId="3926" xr:uid="{00000000-0005-0000-0000-000013680000}"/>
    <cellStyle name="Sub totals 3 2 41 2" xfId="29595" xr:uid="{00000000-0005-0000-0000-000014680000}"/>
    <cellStyle name="Sub totals 3 2 41 2 2" xfId="29596" xr:uid="{00000000-0005-0000-0000-000015680000}"/>
    <cellStyle name="Sub totals 3 2 41 2 3" xfId="29597" xr:uid="{00000000-0005-0000-0000-000016680000}"/>
    <cellStyle name="Sub totals 3 2 41 2 4" xfId="29598" xr:uid="{00000000-0005-0000-0000-000017680000}"/>
    <cellStyle name="Sub totals 3 2 41 3" xfId="29599" xr:uid="{00000000-0005-0000-0000-000018680000}"/>
    <cellStyle name="Sub totals 3 2 41 4" xfId="29600" xr:uid="{00000000-0005-0000-0000-000019680000}"/>
    <cellStyle name="Sub totals 3 2 42" xfId="3927" xr:uid="{00000000-0005-0000-0000-00001A680000}"/>
    <cellStyle name="Sub totals 3 2 42 2" xfId="29601" xr:uid="{00000000-0005-0000-0000-00001B680000}"/>
    <cellStyle name="Sub totals 3 2 42 2 2" xfId="29602" xr:uid="{00000000-0005-0000-0000-00001C680000}"/>
    <cellStyle name="Sub totals 3 2 42 2 3" xfId="29603" xr:uid="{00000000-0005-0000-0000-00001D680000}"/>
    <cellStyle name="Sub totals 3 2 42 2 4" xfId="29604" xr:uid="{00000000-0005-0000-0000-00001E680000}"/>
    <cellStyle name="Sub totals 3 2 42 3" xfId="29605" xr:uid="{00000000-0005-0000-0000-00001F680000}"/>
    <cellStyle name="Sub totals 3 2 42 4" xfId="29606" xr:uid="{00000000-0005-0000-0000-000020680000}"/>
    <cellStyle name="Sub totals 3 2 43" xfId="3928" xr:uid="{00000000-0005-0000-0000-000021680000}"/>
    <cellStyle name="Sub totals 3 2 43 2" xfId="29607" xr:uid="{00000000-0005-0000-0000-000022680000}"/>
    <cellStyle name="Sub totals 3 2 43 2 2" xfId="29608" xr:uid="{00000000-0005-0000-0000-000023680000}"/>
    <cellStyle name="Sub totals 3 2 43 2 3" xfId="29609" xr:uid="{00000000-0005-0000-0000-000024680000}"/>
    <cellStyle name="Sub totals 3 2 43 2 4" xfId="29610" xr:uid="{00000000-0005-0000-0000-000025680000}"/>
    <cellStyle name="Sub totals 3 2 43 3" xfId="29611" xr:uid="{00000000-0005-0000-0000-000026680000}"/>
    <cellStyle name="Sub totals 3 2 43 4" xfId="29612" xr:uid="{00000000-0005-0000-0000-000027680000}"/>
    <cellStyle name="Sub totals 3 2 44" xfId="3929" xr:uid="{00000000-0005-0000-0000-000028680000}"/>
    <cellStyle name="Sub totals 3 2 44 2" xfId="29613" xr:uid="{00000000-0005-0000-0000-000029680000}"/>
    <cellStyle name="Sub totals 3 2 44 2 2" xfId="29614" xr:uid="{00000000-0005-0000-0000-00002A680000}"/>
    <cellStyle name="Sub totals 3 2 44 2 3" xfId="29615" xr:uid="{00000000-0005-0000-0000-00002B680000}"/>
    <cellStyle name="Sub totals 3 2 44 2 4" xfId="29616" xr:uid="{00000000-0005-0000-0000-00002C680000}"/>
    <cellStyle name="Sub totals 3 2 44 3" xfId="29617" xr:uid="{00000000-0005-0000-0000-00002D680000}"/>
    <cellStyle name="Sub totals 3 2 44 4" xfId="29618" xr:uid="{00000000-0005-0000-0000-00002E680000}"/>
    <cellStyle name="Sub totals 3 2 45" xfId="29619" xr:uid="{00000000-0005-0000-0000-00002F680000}"/>
    <cellStyle name="Sub totals 3 2 45 2" xfId="29620" xr:uid="{00000000-0005-0000-0000-000030680000}"/>
    <cellStyle name="Sub totals 3 2 45 3" xfId="29621" xr:uid="{00000000-0005-0000-0000-000031680000}"/>
    <cellStyle name="Sub totals 3 2 45 4" xfId="29622" xr:uid="{00000000-0005-0000-0000-000032680000}"/>
    <cellStyle name="Sub totals 3 2 46" xfId="29623" xr:uid="{00000000-0005-0000-0000-000033680000}"/>
    <cellStyle name="Sub totals 3 2 47" xfId="29624" xr:uid="{00000000-0005-0000-0000-000034680000}"/>
    <cellStyle name="Sub totals 3 2 5" xfId="3930" xr:uid="{00000000-0005-0000-0000-000035680000}"/>
    <cellStyle name="Sub totals 3 2 5 2" xfId="29625" xr:uid="{00000000-0005-0000-0000-000036680000}"/>
    <cellStyle name="Sub totals 3 2 5 2 2" xfId="29626" xr:uid="{00000000-0005-0000-0000-000037680000}"/>
    <cellStyle name="Sub totals 3 2 5 2 3" xfId="29627" xr:uid="{00000000-0005-0000-0000-000038680000}"/>
    <cellStyle name="Sub totals 3 2 5 2 4" xfId="29628" xr:uid="{00000000-0005-0000-0000-000039680000}"/>
    <cellStyle name="Sub totals 3 2 5 3" xfId="29629" xr:uid="{00000000-0005-0000-0000-00003A680000}"/>
    <cellStyle name="Sub totals 3 2 5 4" xfId="29630" xr:uid="{00000000-0005-0000-0000-00003B680000}"/>
    <cellStyle name="Sub totals 3 2 6" xfId="3931" xr:uid="{00000000-0005-0000-0000-00003C680000}"/>
    <cellStyle name="Sub totals 3 2 6 2" xfId="29631" xr:uid="{00000000-0005-0000-0000-00003D680000}"/>
    <cellStyle name="Sub totals 3 2 6 2 2" xfId="29632" xr:uid="{00000000-0005-0000-0000-00003E680000}"/>
    <cellStyle name="Sub totals 3 2 6 2 3" xfId="29633" xr:uid="{00000000-0005-0000-0000-00003F680000}"/>
    <cellStyle name="Sub totals 3 2 6 2 4" xfId="29634" xr:uid="{00000000-0005-0000-0000-000040680000}"/>
    <cellStyle name="Sub totals 3 2 6 3" xfId="29635" xr:uid="{00000000-0005-0000-0000-000041680000}"/>
    <cellStyle name="Sub totals 3 2 6 4" xfId="29636" xr:uid="{00000000-0005-0000-0000-000042680000}"/>
    <cellStyle name="Sub totals 3 2 7" xfId="3932" xr:uid="{00000000-0005-0000-0000-000043680000}"/>
    <cellStyle name="Sub totals 3 2 7 2" xfId="29637" xr:uid="{00000000-0005-0000-0000-000044680000}"/>
    <cellStyle name="Sub totals 3 2 7 2 2" xfId="29638" xr:uid="{00000000-0005-0000-0000-000045680000}"/>
    <cellStyle name="Sub totals 3 2 7 2 3" xfId="29639" xr:uid="{00000000-0005-0000-0000-000046680000}"/>
    <cellStyle name="Sub totals 3 2 7 2 4" xfId="29640" xr:uid="{00000000-0005-0000-0000-000047680000}"/>
    <cellStyle name="Sub totals 3 2 7 3" xfId="29641" xr:uid="{00000000-0005-0000-0000-000048680000}"/>
    <cellStyle name="Sub totals 3 2 7 4" xfId="29642" xr:uid="{00000000-0005-0000-0000-000049680000}"/>
    <cellStyle name="Sub totals 3 2 8" xfId="3933" xr:uid="{00000000-0005-0000-0000-00004A680000}"/>
    <cellStyle name="Sub totals 3 2 8 2" xfId="29643" xr:uid="{00000000-0005-0000-0000-00004B680000}"/>
    <cellStyle name="Sub totals 3 2 8 2 2" xfId="29644" xr:uid="{00000000-0005-0000-0000-00004C680000}"/>
    <cellStyle name="Sub totals 3 2 8 2 3" xfId="29645" xr:uid="{00000000-0005-0000-0000-00004D680000}"/>
    <cellStyle name="Sub totals 3 2 8 2 4" xfId="29646" xr:uid="{00000000-0005-0000-0000-00004E680000}"/>
    <cellStyle name="Sub totals 3 2 8 3" xfId="29647" xr:uid="{00000000-0005-0000-0000-00004F680000}"/>
    <cellStyle name="Sub totals 3 2 8 4" xfId="29648" xr:uid="{00000000-0005-0000-0000-000050680000}"/>
    <cellStyle name="Sub totals 3 2 9" xfId="3934" xr:uid="{00000000-0005-0000-0000-000051680000}"/>
    <cellStyle name="Sub totals 3 2 9 2" xfId="29649" xr:uid="{00000000-0005-0000-0000-000052680000}"/>
    <cellStyle name="Sub totals 3 2 9 2 2" xfId="29650" xr:uid="{00000000-0005-0000-0000-000053680000}"/>
    <cellStyle name="Sub totals 3 2 9 2 3" xfId="29651" xr:uid="{00000000-0005-0000-0000-000054680000}"/>
    <cellStyle name="Sub totals 3 2 9 2 4" xfId="29652" xr:uid="{00000000-0005-0000-0000-000055680000}"/>
    <cellStyle name="Sub totals 3 2 9 3" xfId="29653" xr:uid="{00000000-0005-0000-0000-000056680000}"/>
    <cellStyle name="Sub totals 3 2 9 4" xfId="29654" xr:uid="{00000000-0005-0000-0000-000057680000}"/>
    <cellStyle name="Sub totals 3 20" xfId="3935" xr:uid="{00000000-0005-0000-0000-000058680000}"/>
    <cellStyle name="Sub totals 3 20 2" xfId="29655" xr:uid="{00000000-0005-0000-0000-000059680000}"/>
    <cellStyle name="Sub totals 3 20 2 2" xfId="29656" xr:uid="{00000000-0005-0000-0000-00005A680000}"/>
    <cellStyle name="Sub totals 3 20 2 3" xfId="29657" xr:uid="{00000000-0005-0000-0000-00005B680000}"/>
    <cellStyle name="Sub totals 3 20 2 4" xfId="29658" xr:uid="{00000000-0005-0000-0000-00005C680000}"/>
    <cellStyle name="Sub totals 3 20 3" xfId="29659" xr:uid="{00000000-0005-0000-0000-00005D680000}"/>
    <cellStyle name="Sub totals 3 20 4" xfId="29660" xr:uid="{00000000-0005-0000-0000-00005E680000}"/>
    <cellStyle name="Sub totals 3 21" xfId="3936" xr:uid="{00000000-0005-0000-0000-00005F680000}"/>
    <cellStyle name="Sub totals 3 21 2" xfId="29661" xr:uid="{00000000-0005-0000-0000-000060680000}"/>
    <cellStyle name="Sub totals 3 21 2 2" xfId="29662" xr:uid="{00000000-0005-0000-0000-000061680000}"/>
    <cellStyle name="Sub totals 3 21 2 3" xfId="29663" xr:uid="{00000000-0005-0000-0000-000062680000}"/>
    <cellStyle name="Sub totals 3 21 2 4" xfId="29664" xr:uid="{00000000-0005-0000-0000-000063680000}"/>
    <cellStyle name="Sub totals 3 21 3" xfId="29665" xr:uid="{00000000-0005-0000-0000-000064680000}"/>
    <cellStyle name="Sub totals 3 21 4" xfId="29666" xr:uid="{00000000-0005-0000-0000-000065680000}"/>
    <cellStyle name="Sub totals 3 22" xfId="3937" xr:uid="{00000000-0005-0000-0000-000066680000}"/>
    <cellStyle name="Sub totals 3 22 2" xfId="29667" xr:uid="{00000000-0005-0000-0000-000067680000}"/>
    <cellStyle name="Sub totals 3 22 2 2" xfId="29668" xr:uid="{00000000-0005-0000-0000-000068680000}"/>
    <cellStyle name="Sub totals 3 22 2 3" xfId="29669" xr:uid="{00000000-0005-0000-0000-000069680000}"/>
    <cellStyle name="Sub totals 3 22 2 4" xfId="29670" xr:uid="{00000000-0005-0000-0000-00006A680000}"/>
    <cellStyle name="Sub totals 3 22 3" xfId="29671" xr:uid="{00000000-0005-0000-0000-00006B680000}"/>
    <cellStyle name="Sub totals 3 22 4" xfId="29672" xr:uid="{00000000-0005-0000-0000-00006C680000}"/>
    <cellStyle name="Sub totals 3 3" xfId="3938" xr:uid="{00000000-0005-0000-0000-00006D680000}"/>
    <cellStyle name="Sub totals 3 3 10" xfId="3939" xr:uid="{00000000-0005-0000-0000-00006E680000}"/>
    <cellStyle name="Sub totals 3 3 10 2" xfId="29673" xr:uid="{00000000-0005-0000-0000-00006F680000}"/>
    <cellStyle name="Sub totals 3 3 10 2 2" xfId="29674" xr:uid="{00000000-0005-0000-0000-000070680000}"/>
    <cellStyle name="Sub totals 3 3 10 2 3" xfId="29675" xr:uid="{00000000-0005-0000-0000-000071680000}"/>
    <cellStyle name="Sub totals 3 3 10 2 4" xfId="29676" xr:uid="{00000000-0005-0000-0000-000072680000}"/>
    <cellStyle name="Sub totals 3 3 10 3" xfId="29677" xr:uid="{00000000-0005-0000-0000-000073680000}"/>
    <cellStyle name="Sub totals 3 3 10 4" xfId="29678" xr:uid="{00000000-0005-0000-0000-000074680000}"/>
    <cellStyle name="Sub totals 3 3 11" xfId="3940" xr:uid="{00000000-0005-0000-0000-000075680000}"/>
    <cellStyle name="Sub totals 3 3 11 2" xfId="29679" xr:uid="{00000000-0005-0000-0000-000076680000}"/>
    <cellStyle name="Sub totals 3 3 11 2 2" xfId="29680" xr:uid="{00000000-0005-0000-0000-000077680000}"/>
    <cellStyle name="Sub totals 3 3 11 2 3" xfId="29681" xr:uid="{00000000-0005-0000-0000-000078680000}"/>
    <cellStyle name="Sub totals 3 3 11 2 4" xfId="29682" xr:uid="{00000000-0005-0000-0000-000079680000}"/>
    <cellStyle name="Sub totals 3 3 11 3" xfId="29683" xr:uid="{00000000-0005-0000-0000-00007A680000}"/>
    <cellStyle name="Sub totals 3 3 11 4" xfId="29684" xr:uid="{00000000-0005-0000-0000-00007B680000}"/>
    <cellStyle name="Sub totals 3 3 12" xfId="3941" xr:uid="{00000000-0005-0000-0000-00007C680000}"/>
    <cellStyle name="Sub totals 3 3 12 2" xfId="29685" xr:uid="{00000000-0005-0000-0000-00007D680000}"/>
    <cellStyle name="Sub totals 3 3 12 2 2" xfId="29686" xr:uid="{00000000-0005-0000-0000-00007E680000}"/>
    <cellStyle name="Sub totals 3 3 12 2 3" xfId="29687" xr:uid="{00000000-0005-0000-0000-00007F680000}"/>
    <cellStyle name="Sub totals 3 3 12 2 4" xfId="29688" xr:uid="{00000000-0005-0000-0000-000080680000}"/>
    <cellStyle name="Sub totals 3 3 12 3" xfId="29689" xr:uid="{00000000-0005-0000-0000-000081680000}"/>
    <cellStyle name="Sub totals 3 3 12 4" xfId="29690" xr:uid="{00000000-0005-0000-0000-000082680000}"/>
    <cellStyle name="Sub totals 3 3 13" xfId="3942" xr:uid="{00000000-0005-0000-0000-000083680000}"/>
    <cellStyle name="Sub totals 3 3 13 2" xfId="29691" xr:uid="{00000000-0005-0000-0000-000084680000}"/>
    <cellStyle name="Sub totals 3 3 13 2 2" xfId="29692" xr:uid="{00000000-0005-0000-0000-000085680000}"/>
    <cellStyle name="Sub totals 3 3 13 2 3" xfId="29693" xr:uid="{00000000-0005-0000-0000-000086680000}"/>
    <cellStyle name="Sub totals 3 3 13 2 4" xfId="29694" xr:uid="{00000000-0005-0000-0000-000087680000}"/>
    <cellStyle name="Sub totals 3 3 13 3" xfId="29695" xr:uid="{00000000-0005-0000-0000-000088680000}"/>
    <cellStyle name="Sub totals 3 3 13 4" xfId="29696" xr:uid="{00000000-0005-0000-0000-000089680000}"/>
    <cellStyle name="Sub totals 3 3 14" xfId="3943" xr:uid="{00000000-0005-0000-0000-00008A680000}"/>
    <cellStyle name="Sub totals 3 3 14 2" xfId="29697" xr:uid="{00000000-0005-0000-0000-00008B680000}"/>
    <cellStyle name="Sub totals 3 3 14 2 2" xfId="29698" xr:uid="{00000000-0005-0000-0000-00008C680000}"/>
    <cellStyle name="Sub totals 3 3 14 2 3" xfId="29699" xr:uid="{00000000-0005-0000-0000-00008D680000}"/>
    <cellStyle name="Sub totals 3 3 14 2 4" xfId="29700" xr:uid="{00000000-0005-0000-0000-00008E680000}"/>
    <cellStyle name="Sub totals 3 3 14 3" xfId="29701" xr:uid="{00000000-0005-0000-0000-00008F680000}"/>
    <cellStyle name="Sub totals 3 3 14 4" xfId="29702" xr:uid="{00000000-0005-0000-0000-000090680000}"/>
    <cellStyle name="Sub totals 3 3 15" xfId="3944" xr:uid="{00000000-0005-0000-0000-000091680000}"/>
    <cellStyle name="Sub totals 3 3 15 2" xfId="29703" xr:uid="{00000000-0005-0000-0000-000092680000}"/>
    <cellStyle name="Sub totals 3 3 15 2 2" xfId="29704" xr:uid="{00000000-0005-0000-0000-000093680000}"/>
    <cellStyle name="Sub totals 3 3 15 2 3" xfId="29705" xr:uid="{00000000-0005-0000-0000-000094680000}"/>
    <cellStyle name="Sub totals 3 3 15 2 4" xfId="29706" xr:uid="{00000000-0005-0000-0000-000095680000}"/>
    <cellStyle name="Sub totals 3 3 15 3" xfId="29707" xr:uid="{00000000-0005-0000-0000-000096680000}"/>
    <cellStyle name="Sub totals 3 3 15 4" xfId="29708" xr:uid="{00000000-0005-0000-0000-000097680000}"/>
    <cellStyle name="Sub totals 3 3 16" xfId="3945" xr:uid="{00000000-0005-0000-0000-000098680000}"/>
    <cellStyle name="Sub totals 3 3 16 2" xfId="29709" xr:uid="{00000000-0005-0000-0000-000099680000}"/>
    <cellStyle name="Sub totals 3 3 16 2 2" xfId="29710" xr:uid="{00000000-0005-0000-0000-00009A680000}"/>
    <cellStyle name="Sub totals 3 3 16 2 3" xfId="29711" xr:uid="{00000000-0005-0000-0000-00009B680000}"/>
    <cellStyle name="Sub totals 3 3 16 2 4" xfId="29712" xr:uid="{00000000-0005-0000-0000-00009C680000}"/>
    <cellStyle name="Sub totals 3 3 16 3" xfId="29713" xr:uid="{00000000-0005-0000-0000-00009D680000}"/>
    <cellStyle name="Sub totals 3 3 16 4" xfId="29714" xr:uid="{00000000-0005-0000-0000-00009E680000}"/>
    <cellStyle name="Sub totals 3 3 17" xfId="3946" xr:uid="{00000000-0005-0000-0000-00009F680000}"/>
    <cellStyle name="Sub totals 3 3 17 2" xfId="29715" xr:uid="{00000000-0005-0000-0000-0000A0680000}"/>
    <cellStyle name="Sub totals 3 3 17 2 2" xfId="29716" xr:uid="{00000000-0005-0000-0000-0000A1680000}"/>
    <cellStyle name="Sub totals 3 3 17 2 3" xfId="29717" xr:uid="{00000000-0005-0000-0000-0000A2680000}"/>
    <cellStyle name="Sub totals 3 3 17 2 4" xfId="29718" xr:uid="{00000000-0005-0000-0000-0000A3680000}"/>
    <cellStyle name="Sub totals 3 3 17 3" xfId="29719" xr:uid="{00000000-0005-0000-0000-0000A4680000}"/>
    <cellStyle name="Sub totals 3 3 17 4" xfId="29720" xr:uid="{00000000-0005-0000-0000-0000A5680000}"/>
    <cellStyle name="Sub totals 3 3 18" xfId="3947" xr:uid="{00000000-0005-0000-0000-0000A6680000}"/>
    <cellStyle name="Sub totals 3 3 18 2" xfId="29721" xr:uid="{00000000-0005-0000-0000-0000A7680000}"/>
    <cellStyle name="Sub totals 3 3 18 2 2" xfId="29722" xr:uid="{00000000-0005-0000-0000-0000A8680000}"/>
    <cellStyle name="Sub totals 3 3 18 2 3" xfId="29723" xr:uid="{00000000-0005-0000-0000-0000A9680000}"/>
    <cellStyle name="Sub totals 3 3 18 2 4" xfId="29724" xr:uid="{00000000-0005-0000-0000-0000AA680000}"/>
    <cellStyle name="Sub totals 3 3 18 3" xfId="29725" xr:uid="{00000000-0005-0000-0000-0000AB680000}"/>
    <cellStyle name="Sub totals 3 3 18 4" xfId="29726" xr:uid="{00000000-0005-0000-0000-0000AC680000}"/>
    <cellStyle name="Sub totals 3 3 19" xfId="3948" xr:uid="{00000000-0005-0000-0000-0000AD680000}"/>
    <cellStyle name="Sub totals 3 3 19 2" xfId="29727" xr:uid="{00000000-0005-0000-0000-0000AE680000}"/>
    <cellStyle name="Sub totals 3 3 19 2 2" xfId="29728" xr:uid="{00000000-0005-0000-0000-0000AF680000}"/>
    <cellStyle name="Sub totals 3 3 19 2 3" xfId="29729" xr:uid="{00000000-0005-0000-0000-0000B0680000}"/>
    <cellStyle name="Sub totals 3 3 19 2 4" xfId="29730" xr:uid="{00000000-0005-0000-0000-0000B1680000}"/>
    <cellStyle name="Sub totals 3 3 19 3" xfId="29731" xr:uid="{00000000-0005-0000-0000-0000B2680000}"/>
    <cellStyle name="Sub totals 3 3 19 4" xfId="29732" xr:uid="{00000000-0005-0000-0000-0000B3680000}"/>
    <cellStyle name="Sub totals 3 3 2" xfId="3949" xr:uid="{00000000-0005-0000-0000-0000B4680000}"/>
    <cellStyle name="Sub totals 3 3 2 10" xfId="3950" xr:uid="{00000000-0005-0000-0000-0000B5680000}"/>
    <cellStyle name="Sub totals 3 3 2 10 2" xfId="29733" xr:uid="{00000000-0005-0000-0000-0000B6680000}"/>
    <cellStyle name="Sub totals 3 3 2 10 2 2" xfId="29734" xr:uid="{00000000-0005-0000-0000-0000B7680000}"/>
    <cellStyle name="Sub totals 3 3 2 10 2 3" xfId="29735" xr:uid="{00000000-0005-0000-0000-0000B8680000}"/>
    <cellStyle name="Sub totals 3 3 2 10 2 4" xfId="29736" xr:uid="{00000000-0005-0000-0000-0000B9680000}"/>
    <cellStyle name="Sub totals 3 3 2 10 3" xfId="29737" xr:uid="{00000000-0005-0000-0000-0000BA680000}"/>
    <cellStyle name="Sub totals 3 3 2 10 4" xfId="29738" xr:uid="{00000000-0005-0000-0000-0000BB680000}"/>
    <cellStyle name="Sub totals 3 3 2 11" xfId="3951" xr:uid="{00000000-0005-0000-0000-0000BC680000}"/>
    <cellStyle name="Sub totals 3 3 2 11 2" xfId="29739" xr:uid="{00000000-0005-0000-0000-0000BD680000}"/>
    <cellStyle name="Sub totals 3 3 2 11 2 2" xfId="29740" xr:uid="{00000000-0005-0000-0000-0000BE680000}"/>
    <cellStyle name="Sub totals 3 3 2 11 2 3" xfId="29741" xr:uid="{00000000-0005-0000-0000-0000BF680000}"/>
    <cellStyle name="Sub totals 3 3 2 11 2 4" xfId="29742" xr:uid="{00000000-0005-0000-0000-0000C0680000}"/>
    <cellStyle name="Sub totals 3 3 2 11 3" xfId="29743" xr:uid="{00000000-0005-0000-0000-0000C1680000}"/>
    <cellStyle name="Sub totals 3 3 2 11 4" xfId="29744" xr:uid="{00000000-0005-0000-0000-0000C2680000}"/>
    <cellStyle name="Sub totals 3 3 2 12" xfId="3952" xr:uid="{00000000-0005-0000-0000-0000C3680000}"/>
    <cellStyle name="Sub totals 3 3 2 12 2" xfId="29745" xr:uid="{00000000-0005-0000-0000-0000C4680000}"/>
    <cellStyle name="Sub totals 3 3 2 12 2 2" xfId="29746" xr:uid="{00000000-0005-0000-0000-0000C5680000}"/>
    <cellStyle name="Sub totals 3 3 2 12 2 3" xfId="29747" xr:uid="{00000000-0005-0000-0000-0000C6680000}"/>
    <cellStyle name="Sub totals 3 3 2 12 2 4" xfId="29748" xr:uid="{00000000-0005-0000-0000-0000C7680000}"/>
    <cellStyle name="Sub totals 3 3 2 12 3" xfId="29749" xr:uid="{00000000-0005-0000-0000-0000C8680000}"/>
    <cellStyle name="Sub totals 3 3 2 12 4" xfId="29750" xr:uid="{00000000-0005-0000-0000-0000C9680000}"/>
    <cellStyle name="Sub totals 3 3 2 13" xfId="3953" xr:uid="{00000000-0005-0000-0000-0000CA680000}"/>
    <cellStyle name="Sub totals 3 3 2 13 2" xfId="29751" xr:uid="{00000000-0005-0000-0000-0000CB680000}"/>
    <cellStyle name="Sub totals 3 3 2 13 2 2" xfId="29752" xr:uid="{00000000-0005-0000-0000-0000CC680000}"/>
    <cellStyle name="Sub totals 3 3 2 13 2 3" xfId="29753" xr:uid="{00000000-0005-0000-0000-0000CD680000}"/>
    <cellStyle name="Sub totals 3 3 2 13 2 4" xfId="29754" xr:uid="{00000000-0005-0000-0000-0000CE680000}"/>
    <cellStyle name="Sub totals 3 3 2 13 3" xfId="29755" xr:uid="{00000000-0005-0000-0000-0000CF680000}"/>
    <cellStyle name="Sub totals 3 3 2 13 4" xfId="29756" xr:uid="{00000000-0005-0000-0000-0000D0680000}"/>
    <cellStyle name="Sub totals 3 3 2 14" xfId="3954" xr:uid="{00000000-0005-0000-0000-0000D1680000}"/>
    <cellStyle name="Sub totals 3 3 2 14 2" xfId="29757" xr:uid="{00000000-0005-0000-0000-0000D2680000}"/>
    <cellStyle name="Sub totals 3 3 2 14 2 2" xfId="29758" xr:uid="{00000000-0005-0000-0000-0000D3680000}"/>
    <cellStyle name="Sub totals 3 3 2 14 2 3" xfId="29759" xr:uid="{00000000-0005-0000-0000-0000D4680000}"/>
    <cellStyle name="Sub totals 3 3 2 14 2 4" xfId="29760" xr:uid="{00000000-0005-0000-0000-0000D5680000}"/>
    <cellStyle name="Sub totals 3 3 2 14 3" xfId="29761" xr:uid="{00000000-0005-0000-0000-0000D6680000}"/>
    <cellStyle name="Sub totals 3 3 2 14 4" xfId="29762" xr:uid="{00000000-0005-0000-0000-0000D7680000}"/>
    <cellStyle name="Sub totals 3 3 2 15" xfId="3955" xr:uid="{00000000-0005-0000-0000-0000D8680000}"/>
    <cellStyle name="Sub totals 3 3 2 15 2" xfId="29763" xr:uid="{00000000-0005-0000-0000-0000D9680000}"/>
    <cellStyle name="Sub totals 3 3 2 15 2 2" xfId="29764" xr:uid="{00000000-0005-0000-0000-0000DA680000}"/>
    <cellStyle name="Sub totals 3 3 2 15 2 3" xfId="29765" xr:uid="{00000000-0005-0000-0000-0000DB680000}"/>
    <cellStyle name="Sub totals 3 3 2 15 2 4" xfId="29766" xr:uid="{00000000-0005-0000-0000-0000DC680000}"/>
    <cellStyle name="Sub totals 3 3 2 15 3" xfId="29767" xr:uid="{00000000-0005-0000-0000-0000DD680000}"/>
    <cellStyle name="Sub totals 3 3 2 15 4" xfId="29768" xr:uid="{00000000-0005-0000-0000-0000DE680000}"/>
    <cellStyle name="Sub totals 3 3 2 16" xfId="3956" xr:uid="{00000000-0005-0000-0000-0000DF680000}"/>
    <cellStyle name="Sub totals 3 3 2 16 2" xfId="29769" xr:uid="{00000000-0005-0000-0000-0000E0680000}"/>
    <cellStyle name="Sub totals 3 3 2 16 2 2" xfId="29770" xr:uid="{00000000-0005-0000-0000-0000E1680000}"/>
    <cellStyle name="Sub totals 3 3 2 16 2 3" xfId="29771" xr:uid="{00000000-0005-0000-0000-0000E2680000}"/>
    <cellStyle name="Sub totals 3 3 2 16 2 4" xfId="29772" xr:uid="{00000000-0005-0000-0000-0000E3680000}"/>
    <cellStyle name="Sub totals 3 3 2 16 3" xfId="29773" xr:uid="{00000000-0005-0000-0000-0000E4680000}"/>
    <cellStyle name="Sub totals 3 3 2 16 4" xfId="29774" xr:uid="{00000000-0005-0000-0000-0000E5680000}"/>
    <cellStyle name="Sub totals 3 3 2 17" xfId="3957" xr:uid="{00000000-0005-0000-0000-0000E6680000}"/>
    <cellStyle name="Sub totals 3 3 2 17 2" xfId="29775" xr:uid="{00000000-0005-0000-0000-0000E7680000}"/>
    <cellStyle name="Sub totals 3 3 2 17 2 2" xfId="29776" xr:uid="{00000000-0005-0000-0000-0000E8680000}"/>
    <cellStyle name="Sub totals 3 3 2 17 2 3" xfId="29777" xr:uid="{00000000-0005-0000-0000-0000E9680000}"/>
    <cellStyle name="Sub totals 3 3 2 17 2 4" xfId="29778" xr:uid="{00000000-0005-0000-0000-0000EA680000}"/>
    <cellStyle name="Sub totals 3 3 2 17 3" xfId="29779" xr:uid="{00000000-0005-0000-0000-0000EB680000}"/>
    <cellStyle name="Sub totals 3 3 2 17 4" xfId="29780" xr:uid="{00000000-0005-0000-0000-0000EC680000}"/>
    <cellStyle name="Sub totals 3 3 2 18" xfId="3958" xr:uid="{00000000-0005-0000-0000-0000ED680000}"/>
    <cellStyle name="Sub totals 3 3 2 18 2" xfId="29781" xr:uid="{00000000-0005-0000-0000-0000EE680000}"/>
    <cellStyle name="Sub totals 3 3 2 18 2 2" xfId="29782" xr:uid="{00000000-0005-0000-0000-0000EF680000}"/>
    <cellStyle name="Sub totals 3 3 2 18 2 3" xfId="29783" xr:uid="{00000000-0005-0000-0000-0000F0680000}"/>
    <cellStyle name="Sub totals 3 3 2 18 2 4" xfId="29784" xr:uid="{00000000-0005-0000-0000-0000F1680000}"/>
    <cellStyle name="Sub totals 3 3 2 18 3" xfId="29785" xr:uid="{00000000-0005-0000-0000-0000F2680000}"/>
    <cellStyle name="Sub totals 3 3 2 18 4" xfId="29786" xr:uid="{00000000-0005-0000-0000-0000F3680000}"/>
    <cellStyle name="Sub totals 3 3 2 19" xfId="3959" xr:uid="{00000000-0005-0000-0000-0000F4680000}"/>
    <cellStyle name="Sub totals 3 3 2 19 2" xfId="29787" xr:uid="{00000000-0005-0000-0000-0000F5680000}"/>
    <cellStyle name="Sub totals 3 3 2 19 2 2" xfId="29788" xr:uid="{00000000-0005-0000-0000-0000F6680000}"/>
    <cellStyle name="Sub totals 3 3 2 19 2 3" xfId="29789" xr:uid="{00000000-0005-0000-0000-0000F7680000}"/>
    <cellStyle name="Sub totals 3 3 2 19 2 4" xfId="29790" xr:uid="{00000000-0005-0000-0000-0000F8680000}"/>
    <cellStyle name="Sub totals 3 3 2 19 3" xfId="29791" xr:uid="{00000000-0005-0000-0000-0000F9680000}"/>
    <cellStyle name="Sub totals 3 3 2 19 4" xfId="29792" xr:uid="{00000000-0005-0000-0000-0000FA680000}"/>
    <cellStyle name="Sub totals 3 3 2 2" xfId="3960" xr:uid="{00000000-0005-0000-0000-0000FB680000}"/>
    <cellStyle name="Sub totals 3 3 2 2 2" xfId="29793" xr:uid="{00000000-0005-0000-0000-0000FC680000}"/>
    <cellStyle name="Sub totals 3 3 2 2 2 2" xfId="29794" xr:uid="{00000000-0005-0000-0000-0000FD680000}"/>
    <cellStyle name="Sub totals 3 3 2 2 2 3" xfId="29795" xr:uid="{00000000-0005-0000-0000-0000FE680000}"/>
    <cellStyle name="Sub totals 3 3 2 2 2 4" xfId="29796" xr:uid="{00000000-0005-0000-0000-0000FF680000}"/>
    <cellStyle name="Sub totals 3 3 2 2 3" xfId="29797" xr:uid="{00000000-0005-0000-0000-000000690000}"/>
    <cellStyle name="Sub totals 3 3 2 2 4" xfId="29798" xr:uid="{00000000-0005-0000-0000-000001690000}"/>
    <cellStyle name="Sub totals 3 3 2 20" xfId="3961" xr:uid="{00000000-0005-0000-0000-000002690000}"/>
    <cellStyle name="Sub totals 3 3 2 20 2" xfId="29799" xr:uid="{00000000-0005-0000-0000-000003690000}"/>
    <cellStyle name="Sub totals 3 3 2 20 2 2" xfId="29800" xr:uid="{00000000-0005-0000-0000-000004690000}"/>
    <cellStyle name="Sub totals 3 3 2 20 2 3" xfId="29801" xr:uid="{00000000-0005-0000-0000-000005690000}"/>
    <cellStyle name="Sub totals 3 3 2 20 2 4" xfId="29802" xr:uid="{00000000-0005-0000-0000-000006690000}"/>
    <cellStyle name="Sub totals 3 3 2 20 3" xfId="29803" xr:uid="{00000000-0005-0000-0000-000007690000}"/>
    <cellStyle name="Sub totals 3 3 2 20 4" xfId="29804" xr:uid="{00000000-0005-0000-0000-000008690000}"/>
    <cellStyle name="Sub totals 3 3 2 21" xfId="3962" xr:uid="{00000000-0005-0000-0000-000009690000}"/>
    <cellStyle name="Sub totals 3 3 2 21 2" xfId="29805" xr:uid="{00000000-0005-0000-0000-00000A690000}"/>
    <cellStyle name="Sub totals 3 3 2 21 2 2" xfId="29806" xr:uid="{00000000-0005-0000-0000-00000B690000}"/>
    <cellStyle name="Sub totals 3 3 2 21 2 3" xfId="29807" xr:uid="{00000000-0005-0000-0000-00000C690000}"/>
    <cellStyle name="Sub totals 3 3 2 21 2 4" xfId="29808" xr:uid="{00000000-0005-0000-0000-00000D690000}"/>
    <cellStyle name="Sub totals 3 3 2 21 3" xfId="29809" xr:uid="{00000000-0005-0000-0000-00000E690000}"/>
    <cellStyle name="Sub totals 3 3 2 21 4" xfId="29810" xr:uid="{00000000-0005-0000-0000-00000F690000}"/>
    <cellStyle name="Sub totals 3 3 2 22" xfId="3963" xr:uid="{00000000-0005-0000-0000-000010690000}"/>
    <cellStyle name="Sub totals 3 3 2 22 2" xfId="29811" xr:uid="{00000000-0005-0000-0000-000011690000}"/>
    <cellStyle name="Sub totals 3 3 2 22 2 2" xfId="29812" xr:uid="{00000000-0005-0000-0000-000012690000}"/>
    <cellStyle name="Sub totals 3 3 2 22 2 3" xfId="29813" xr:uid="{00000000-0005-0000-0000-000013690000}"/>
    <cellStyle name="Sub totals 3 3 2 22 2 4" xfId="29814" xr:uid="{00000000-0005-0000-0000-000014690000}"/>
    <cellStyle name="Sub totals 3 3 2 22 3" xfId="29815" xr:uid="{00000000-0005-0000-0000-000015690000}"/>
    <cellStyle name="Sub totals 3 3 2 22 4" xfId="29816" xr:uid="{00000000-0005-0000-0000-000016690000}"/>
    <cellStyle name="Sub totals 3 3 2 23" xfId="3964" xr:uid="{00000000-0005-0000-0000-000017690000}"/>
    <cellStyle name="Sub totals 3 3 2 23 2" xfId="29817" xr:uid="{00000000-0005-0000-0000-000018690000}"/>
    <cellStyle name="Sub totals 3 3 2 23 2 2" xfId="29818" xr:uid="{00000000-0005-0000-0000-000019690000}"/>
    <cellStyle name="Sub totals 3 3 2 23 2 3" xfId="29819" xr:uid="{00000000-0005-0000-0000-00001A690000}"/>
    <cellStyle name="Sub totals 3 3 2 23 2 4" xfId="29820" xr:uid="{00000000-0005-0000-0000-00001B690000}"/>
    <cellStyle name="Sub totals 3 3 2 23 3" xfId="29821" xr:uid="{00000000-0005-0000-0000-00001C690000}"/>
    <cellStyle name="Sub totals 3 3 2 23 4" xfId="29822" xr:uid="{00000000-0005-0000-0000-00001D690000}"/>
    <cellStyle name="Sub totals 3 3 2 24" xfId="3965" xr:uid="{00000000-0005-0000-0000-00001E690000}"/>
    <cellStyle name="Sub totals 3 3 2 24 2" xfId="29823" xr:uid="{00000000-0005-0000-0000-00001F690000}"/>
    <cellStyle name="Sub totals 3 3 2 24 2 2" xfId="29824" xr:uid="{00000000-0005-0000-0000-000020690000}"/>
    <cellStyle name="Sub totals 3 3 2 24 2 3" xfId="29825" xr:uid="{00000000-0005-0000-0000-000021690000}"/>
    <cellStyle name="Sub totals 3 3 2 24 2 4" xfId="29826" xr:uid="{00000000-0005-0000-0000-000022690000}"/>
    <cellStyle name="Sub totals 3 3 2 24 3" xfId="29827" xr:uid="{00000000-0005-0000-0000-000023690000}"/>
    <cellStyle name="Sub totals 3 3 2 24 4" xfId="29828" xr:uid="{00000000-0005-0000-0000-000024690000}"/>
    <cellStyle name="Sub totals 3 3 2 25" xfId="3966" xr:uid="{00000000-0005-0000-0000-000025690000}"/>
    <cellStyle name="Sub totals 3 3 2 25 2" xfId="29829" xr:uid="{00000000-0005-0000-0000-000026690000}"/>
    <cellStyle name="Sub totals 3 3 2 25 2 2" xfId="29830" xr:uid="{00000000-0005-0000-0000-000027690000}"/>
    <cellStyle name="Sub totals 3 3 2 25 2 3" xfId="29831" xr:uid="{00000000-0005-0000-0000-000028690000}"/>
    <cellStyle name="Sub totals 3 3 2 25 2 4" xfId="29832" xr:uid="{00000000-0005-0000-0000-000029690000}"/>
    <cellStyle name="Sub totals 3 3 2 25 3" xfId="29833" xr:uid="{00000000-0005-0000-0000-00002A690000}"/>
    <cellStyle name="Sub totals 3 3 2 25 4" xfId="29834" xr:uid="{00000000-0005-0000-0000-00002B690000}"/>
    <cellStyle name="Sub totals 3 3 2 26" xfId="3967" xr:uid="{00000000-0005-0000-0000-00002C690000}"/>
    <cellStyle name="Sub totals 3 3 2 26 2" xfId="29835" xr:uid="{00000000-0005-0000-0000-00002D690000}"/>
    <cellStyle name="Sub totals 3 3 2 26 2 2" xfId="29836" xr:uid="{00000000-0005-0000-0000-00002E690000}"/>
    <cellStyle name="Sub totals 3 3 2 26 2 3" xfId="29837" xr:uid="{00000000-0005-0000-0000-00002F690000}"/>
    <cellStyle name="Sub totals 3 3 2 26 2 4" xfId="29838" xr:uid="{00000000-0005-0000-0000-000030690000}"/>
    <cellStyle name="Sub totals 3 3 2 26 3" xfId="29839" xr:uid="{00000000-0005-0000-0000-000031690000}"/>
    <cellStyle name="Sub totals 3 3 2 26 4" xfId="29840" xr:uid="{00000000-0005-0000-0000-000032690000}"/>
    <cellStyle name="Sub totals 3 3 2 27" xfId="3968" xr:uid="{00000000-0005-0000-0000-000033690000}"/>
    <cellStyle name="Sub totals 3 3 2 27 2" xfId="29841" xr:uid="{00000000-0005-0000-0000-000034690000}"/>
    <cellStyle name="Sub totals 3 3 2 27 2 2" xfId="29842" xr:uid="{00000000-0005-0000-0000-000035690000}"/>
    <cellStyle name="Sub totals 3 3 2 27 2 3" xfId="29843" xr:uid="{00000000-0005-0000-0000-000036690000}"/>
    <cellStyle name="Sub totals 3 3 2 27 2 4" xfId="29844" xr:uid="{00000000-0005-0000-0000-000037690000}"/>
    <cellStyle name="Sub totals 3 3 2 27 3" xfId="29845" xr:uid="{00000000-0005-0000-0000-000038690000}"/>
    <cellStyle name="Sub totals 3 3 2 27 4" xfId="29846" xr:uid="{00000000-0005-0000-0000-000039690000}"/>
    <cellStyle name="Sub totals 3 3 2 28" xfId="3969" xr:uid="{00000000-0005-0000-0000-00003A690000}"/>
    <cellStyle name="Sub totals 3 3 2 28 2" xfId="29847" xr:uid="{00000000-0005-0000-0000-00003B690000}"/>
    <cellStyle name="Sub totals 3 3 2 28 2 2" xfId="29848" xr:uid="{00000000-0005-0000-0000-00003C690000}"/>
    <cellStyle name="Sub totals 3 3 2 28 2 3" xfId="29849" xr:uid="{00000000-0005-0000-0000-00003D690000}"/>
    <cellStyle name="Sub totals 3 3 2 28 2 4" xfId="29850" xr:uid="{00000000-0005-0000-0000-00003E690000}"/>
    <cellStyle name="Sub totals 3 3 2 28 3" xfId="29851" xr:uid="{00000000-0005-0000-0000-00003F690000}"/>
    <cellStyle name="Sub totals 3 3 2 28 4" xfId="29852" xr:uid="{00000000-0005-0000-0000-000040690000}"/>
    <cellStyle name="Sub totals 3 3 2 29" xfId="3970" xr:uid="{00000000-0005-0000-0000-000041690000}"/>
    <cellStyle name="Sub totals 3 3 2 29 2" xfId="29853" xr:uid="{00000000-0005-0000-0000-000042690000}"/>
    <cellStyle name="Sub totals 3 3 2 29 2 2" xfId="29854" xr:uid="{00000000-0005-0000-0000-000043690000}"/>
    <cellStyle name="Sub totals 3 3 2 29 2 3" xfId="29855" xr:uid="{00000000-0005-0000-0000-000044690000}"/>
    <cellStyle name="Sub totals 3 3 2 29 2 4" xfId="29856" xr:uid="{00000000-0005-0000-0000-000045690000}"/>
    <cellStyle name="Sub totals 3 3 2 29 3" xfId="29857" xr:uid="{00000000-0005-0000-0000-000046690000}"/>
    <cellStyle name="Sub totals 3 3 2 29 4" xfId="29858" xr:uid="{00000000-0005-0000-0000-000047690000}"/>
    <cellStyle name="Sub totals 3 3 2 3" xfId="3971" xr:uid="{00000000-0005-0000-0000-000048690000}"/>
    <cellStyle name="Sub totals 3 3 2 3 2" xfId="29859" xr:uid="{00000000-0005-0000-0000-000049690000}"/>
    <cellStyle name="Sub totals 3 3 2 3 2 2" xfId="29860" xr:uid="{00000000-0005-0000-0000-00004A690000}"/>
    <cellStyle name="Sub totals 3 3 2 3 2 3" xfId="29861" xr:uid="{00000000-0005-0000-0000-00004B690000}"/>
    <cellStyle name="Sub totals 3 3 2 3 2 4" xfId="29862" xr:uid="{00000000-0005-0000-0000-00004C690000}"/>
    <cellStyle name="Sub totals 3 3 2 3 3" xfId="29863" xr:uid="{00000000-0005-0000-0000-00004D690000}"/>
    <cellStyle name="Sub totals 3 3 2 3 4" xfId="29864" xr:uid="{00000000-0005-0000-0000-00004E690000}"/>
    <cellStyle name="Sub totals 3 3 2 30" xfId="3972" xr:uid="{00000000-0005-0000-0000-00004F690000}"/>
    <cellStyle name="Sub totals 3 3 2 30 2" xfId="29865" xr:uid="{00000000-0005-0000-0000-000050690000}"/>
    <cellStyle name="Sub totals 3 3 2 30 2 2" xfId="29866" xr:uid="{00000000-0005-0000-0000-000051690000}"/>
    <cellStyle name="Sub totals 3 3 2 30 2 3" xfId="29867" xr:uid="{00000000-0005-0000-0000-000052690000}"/>
    <cellStyle name="Sub totals 3 3 2 30 2 4" xfId="29868" xr:uid="{00000000-0005-0000-0000-000053690000}"/>
    <cellStyle name="Sub totals 3 3 2 30 3" xfId="29869" xr:uid="{00000000-0005-0000-0000-000054690000}"/>
    <cellStyle name="Sub totals 3 3 2 30 4" xfId="29870" xr:uid="{00000000-0005-0000-0000-000055690000}"/>
    <cellStyle name="Sub totals 3 3 2 31" xfId="3973" xr:uid="{00000000-0005-0000-0000-000056690000}"/>
    <cellStyle name="Sub totals 3 3 2 31 2" xfId="29871" xr:uid="{00000000-0005-0000-0000-000057690000}"/>
    <cellStyle name="Sub totals 3 3 2 31 2 2" xfId="29872" xr:uid="{00000000-0005-0000-0000-000058690000}"/>
    <cellStyle name="Sub totals 3 3 2 31 2 3" xfId="29873" xr:uid="{00000000-0005-0000-0000-000059690000}"/>
    <cellStyle name="Sub totals 3 3 2 31 2 4" xfId="29874" xr:uid="{00000000-0005-0000-0000-00005A690000}"/>
    <cellStyle name="Sub totals 3 3 2 31 3" xfId="29875" xr:uid="{00000000-0005-0000-0000-00005B690000}"/>
    <cellStyle name="Sub totals 3 3 2 31 4" xfId="29876" xr:uid="{00000000-0005-0000-0000-00005C690000}"/>
    <cellStyle name="Sub totals 3 3 2 32" xfId="3974" xr:uid="{00000000-0005-0000-0000-00005D690000}"/>
    <cellStyle name="Sub totals 3 3 2 32 2" xfId="29877" xr:uid="{00000000-0005-0000-0000-00005E690000}"/>
    <cellStyle name="Sub totals 3 3 2 32 2 2" xfId="29878" xr:uid="{00000000-0005-0000-0000-00005F690000}"/>
    <cellStyle name="Sub totals 3 3 2 32 2 3" xfId="29879" xr:uid="{00000000-0005-0000-0000-000060690000}"/>
    <cellStyle name="Sub totals 3 3 2 32 2 4" xfId="29880" xr:uid="{00000000-0005-0000-0000-000061690000}"/>
    <cellStyle name="Sub totals 3 3 2 32 3" xfId="29881" xr:uid="{00000000-0005-0000-0000-000062690000}"/>
    <cellStyle name="Sub totals 3 3 2 32 4" xfId="29882" xr:uid="{00000000-0005-0000-0000-000063690000}"/>
    <cellStyle name="Sub totals 3 3 2 33" xfId="3975" xr:uid="{00000000-0005-0000-0000-000064690000}"/>
    <cellStyle name="Sub totals 3 3 2 33 2" xfId="29883" xr:uid="{00000000-0005-0000-0000-000065690000}"/>
    <cellStyle name="Sub totals 3 3 2 33 2 2" xfId="29884" xr:uid="{00000000-0005-0000-0000-000066690000}"/>
    <cellStyle name="Sub totals 3 3 2 33 2 3" xfId="29885" xr:uid="{00000000-0005-0000-0000-000067690000}"/>
    <cellStyle name="Sub totals 3 3 2 33 2 4" xfId="29886" xr:uid="{00000000-0005-0000-0000-000068690000}"/>
    <cellStyle name="Sub totals 3 3 2 33 3" xfId="29887" xr:uid="{00000000-0005-0000-0000-000069690000}"/>
    <cellStyle name="Sub totals 3 3 2 33 4" xfId="29888" xr:uid="{00000000-0005-0000-0000-00006A690000}"/>
    <cellStyle name="Sub totals 3 3 2 34" xfId="3976" xr:uid="{00000000-0005-0000-0000-00006B690000}"/>
    <cellStyle name="Sub totals 3 3 2 34 2" xfId="29889" xr:uid="{00000000-0005-0000-0000-00006C690000}"/>
    <cellStyle name="Sub totals 3 3 2 34 2 2" xfId="29890" xr:uid="{00000000-0005-0000-0000-00006D690000}"/>
    <cellStyle name="Sub totals 3 3 2 34 2 3" xfId="29891" xr:uid="{00000000-0005-0000-0000-00006E690000}"/>
    <cellStyle name="Sub totals 3 3 2 34 2 4" xfId="29892" xr:uid="{00000000-0005-0000-0000-00006F690000}"/>
    <cellStyle name="Sub totals 3 3 2 34 3" xfId="29893" xr:uid="{00000000-0005-0000-0000-000070690000}"/>
    <cellStyle name="Sub totals 3 3 2 34 4" xfId="29894" xr:uid="{00000000-0005-0000-0000-000071690000}"/>
    <cellStyle name="Sub totals 3 3 2 35" xfId="3977" xr:uid="{00000000-0005-0000-0000-000072690000}"/>
    <cellStyle name="Sub totals 3 3 2 35 2" xfId="29895" xr:uid="{00000000-0005-0000-0000-000073690000}"/>
    <cellStyle name="Sub totals 3 3 2 35 2 2" xfId="29896" xr:uid="{00000000-0005-0000-0000-000074690000}"/>
    <cellStyle name="Sub totals 3 3 2 35 2 3" xfId="29897" xr:uid="{00000000-0005-0000-0000-000075690000}"/>
    <cellStyle name="Sub totals 3 3 2 35 2 4" xfId="29898" xr:uid="{00000000-0005-0000-0000-000076690000}"/>
    <cellStyle name="Sub totals 3 3 2 35 3" xfId="29899" xr:uid="{00000000-0005-0000-0000-000077690000}"/>
    <cellStyle name="Sub totals 3 3 2 35 4" xfId="29900" xr:uid="{00000000-0005-0000-0000-000078690000}"/>
    <cellStyle name="Sub totals 3 3 2 36" xfId="3978" xr:uid="{00000000-0005-0000-0000-000079690000}"/>
    <cellStyle name="Sub totals 3 3 2 36 2" xfId="29901" xr:uid="{00000000-0005-0000-0000-00007A690000}"/>
    <cellStyle name="Sub totals 3 3 2 36 2 2" xfId="29902" xr:uid="{00000000-0005-0000-0000-00007B690000}"/>
    <cellStyle name="Sub totals 3 3 2 36 2 3" xfId="29903" xr:uid="{00000000-0005-0000-0000-00007C690000}"/>
    <cellStyle name="Sub totals 3 3 2 36 2 4" xfId="29904" xr:uid="{00000000-0005-0000-0000-00007D690000}"/>
    <cellStyle name="Sub totals 3 3 2 36 3" xfId="29905" xr:uid="{00000000-0005-0000-0000-00007E690000}"/>
    <cellStyle name="Sub totals 3 3 2 36 4" xfId="29906" xr:uid="{00000000-0005-0000-0000-00007F690000}"/>
    <cellStyle name="Sub totals 3 3 2 37" xfId="3979" xr:uid="{00000000-0005-0000-0000-000080690000}"/>
    <cellStyle name="Sub totals 3 3 2 37 2" xfId="29907" xr:uid="{00000000-0005-0000-0000-000081690000}"/>
    <cellStyle name="Sub totals 3 3 2 37 2 2" xfId="29908" xr:uid="{00000000-0005-0000-0000-000082690000}"/>
    <cellStyle name="Sub totals 3 3 2 37 2 3" xfId="29909" xr:uid="{00000000-0005-0000-0000-000083690000}"/>
    <cellStyle name="Sub totals 3 3 2 37 2 4" xfId="29910" xr:uid="{00000000-0005-0000-0000-000084690000}"/>
    <cellStyle name="Sub totals 3 3 2 37 3" xfId="29911" xr:uid="{00000000-0005-0000-0000-000085690000}"/>
    <cellStyle name="Sub totals 3 3 2 37 4" xfId="29912" xr:uid="{00000000-0005-0000-0000-000086690000}"/>
    <cellStyle name="Sub totals 3 3 2 38" xfId="3980" xr:uid="{00000000-0005-0000-0000-000087690000}"/>
    <cellStyle name="Sub totals 3 3 2 38 2" xfId="29913" xr:uid="{00000000-0005-0000-0000-000088690000}"/>
    <cellStyle name="Sub totals 3 3 2 38 2 2" xfId="29914" xr:uid="{00000000-0005-0000-0000-000089690000}"/>
    <cellStyle name="Sub totals 3 3 2 38 2 3" xfId="29915" xr:uid="{00000000-0005-0000-0000-00008A690000}"/>
    <cellStyle name="Sub totals 3 3 2 38 2 4" xfId="29916" xr:uid="{00000000-0005-0000-0000-00008B690000}"/>
    <cellStyle name="Sub totals 3 3 2 38 3" xfId="29917" xr:uid="{00000000-0005-0000-0000-00008C690000}"/>
    <cellStyle name="Sub totals 3 3 2 38 4" xfId="29918" xr:uid="{00000000-0005-0000-0000-00008D690000}"/>
    <cellStyle name="Sub totals 3 3 2 39" xfId="3981" xr:uid="{00000000-0005-0000-0000-00008E690000}"/>
    <cellStyle name="Sub totals 3 3 2 39 2" xfId="29919" xr:uid="{00000000-0005-0000-0000-00008F690000}"/>
    <cellStyle name="Sub totals 3 3 2 39 2 2" xfId="29920" xr:uid="{00000000-0005-0000-0000-000090690000}"/>
    <cellStyle name="Sub totals 3 3 2 39 2 3" xfId="29921" xr:uid="{00000000-0005-0000-0000-000091690000}"/>
    <cellStyle name="Sub totals 3 3 2 39 2 4" xfId="29922" xr:uid="{00000000-0005-0000-0000-000092690000}"/>
    <cellStyle name="Sub totals 3 3 2 39 3" xfId="29923" xr:uid="{00000000-0005-0000-0000-000093690000}"/>
    <cellStyle name="Sub totals 3 3 2 39 4" xfId="29924" xr:uid="{00000000-0005-0000-0000-000094690000}"/>
    <cellStyle name="Sub totals 3 3 2 4" xfId="3982" xr:uid="{00000000-0005-0000-0000-000095690000}"/>
    <cellStyle name="Sub totals 3 3 2 4 2" xfId="29925" xr:uid="{00000000-0005-0000-0000-000096690000}"/>
    <cellStyle name="Sub totals 3 3 2 4 2 2" xfId="29926" xr:uid="{00000000-0005-0000-0000-000097690000}"/>
    <cellStyle name="Sub totals 3 3 2 4 2 3" xfId="29927" xr:uid="{00000000-0005-0000-0000-000098690000}"/>
    <cellStyle name="Sub totals 3 3 2 4 2 4" xfId="29928" xr:uid="{00000000-0005-0000-0000-000099690000}"/>
    <cellStyle name="Sub totals 3 3 2 4 3" xfId="29929" xr:uid="{00000000-0005-0000-0000-00009A690000}"/>
    <cellStyle name="Sub totals 3 3 2 4 4" xfId="29930" xr:uid="{00000000-0005-0000-0000-00009B690000}"/>
    <cellStyle name="Sub totals 3 3 2 40" xfId="3983" xr:uid="{00000000-0005-0000-0000-00009C690000}"/>
    <cellStyle name="Sub totals 3 3 2 40 2" xfId="29931" xr:uid="{00000000-0005-0000-0000-00009D690000}"/>
    <cellStyle name="Sub totals 3 3 2 40 2 2" xfId="29932" xr:uid="{00000000-0005-0000-0000-00009E690000}"/>
    <cellStyle name="Sub totals 3 3 2 40 2 3" xfId="29933" xr:uid="{00000000-0005-0000-0000-00009F690000}"/>
    <cellStyle name="Sub totals 3 3 2 40 2 4" xfId="29934" xr:uid="{00000000-0005-0000-0000-0000A0690000}"/>
    <cellStyle name="Sub totals 3 3 2 40 3" xfId="29935" xr:uid="{00000000-0005-0000-0000-0000A1690000}"/>
    <cellStyle name="Sub totals 3 3 2 40 4" xfId="29936" xr:uid="{00000000-0005-0000-0000-0000A2690000}"/>
    <cellStyle name="Sub totals 3 3 2 41" xfId="3984" xr:uid="{00000000-0005-0000-0000-0000A3690000}"/>
    <cellStyle name="Sub totals 3 3 2 41 2" xfId="29937" xr:uid="{00000000-0005-0000-0000-0000A4690000}"/>
    <cellStyle name="Sub totals 3 3 2 41 2 2" xfId="29938" xr:uid="{00000000-0005-0000-0000-0000A5690000}"/>
    <cellStyle name="Sub totals 3 3 2 41 2 3" xfId="29939" xr:uid="{00000000-0005-0000-0000-0000A6690000}"/>
    <cellStyle name="Sub totals 3 3 2 41 2 4" xfId="29940" xr:uid="{00000000-0005-0000-0000-0000A7690000}"/>
    <cellStyle name="Sub totals 3 3 2 41 3" xfId="29941" xr:uid="{00000000-0005-0000-0000-0000A8690000}"/>
    <cellStyle name="Sub totals 3 3 2 41 4" xfId="29942" xr:uid="{00000000-0005-0000-0000-0000A9690000}"/>
    <cellStyle name="Sub totals 3 3 2 42" xfId="3985" xr:uid="{00000000-0005-0000-0000-0000AA690000}"/>
    <cellStyle name="Sub totals 3 3 2 42 2" xfId="29943" xr:uid="{00000000-0005-0000-0000-0000AB690000}"/>
    <cellStyle name="Sub totals 3 3 2 42 2 2" xfId="29944" xr:uid="{00000000-0005-0000-0000-0000AC690000}"/>
    <cellStyle name="Sub totals 3 3 2 42 2 3" xfId="29945" xr:uid="{00000000-0005-0000-0000-0000AD690000}"/>
    <cellStyle name="Sub totals 3 3 2 42 2 4" xfId="29946" xr:uid="{00000000-0005-0000-0000-0000AE690000}"/>
    <cellStyle name="Sub totals 3 3 2 42 3" xfId="29947" xr:uid="{00000000-0005-0000-0000-0000AF690000}"/>
    <cellStyle name="Sub totals 3 3 2 42 4" xfId="29948" xr:uid="{00000000-0005-0000-0000-0000B0690000}"/>
    <cellStyle name="Sub totals 3 3 2 43" xfId="3986" xr:uid="{00000000-0005-0000-0000-0000B1690000}"/>
    <cellStyle name="Sub totals 3 3 2 43 2" xfId="29949" xr:uid="{00000000-0005-0000-0000-0000B2690000}"/>
    <cellStyle name="Sub totals 3 3 2 43 2 2" xfId="29950" xr:uid="{00000000-0005-0000-0000-0000B3690000}"/>
    <cellStyle name="Sub totals 3 3 2 43 2 3" xfId="29951" xr:uid="{00000000-0005-0000-0000-0000B4690000}"/>
    <cellStyle name="Sub totals 3 3 2 43 2 4" xfId="29952" xr:uid="{00000000-0005-0000-0000-0000B5690000}"/>
    <cellStyle name="Sub totals 3 3 2 43 3" xfId="29953" xr:uid="{00000000-0005-0000-0000-0000B6690000}"/>
    <cellStyle name="Sub totals 3 3 2 43 4" xfId="29954" xr:uid="{00000000-0005-0000-0000-0000B7690000}"/>
    <cellStyle name="Sub totals 3 3 2 44" xfId="3987" xr:uid="{00000000-0005-0000-0000-0000B8690000}"/>
    <cellStyle name="Sub totals 3 3 2 44 2" xfId="29955" xr:uid="{00000000-0005-0000-0000-0000B9690000}"/>
    <cellStyle name="Sub totals 3 3 2 44 2 2" xfId="29956" xr:uid="{00000000-0005-0000-0000-0000BA690000}"/>
    <cellStyle name="Sub totals 3 3 2 44 2 3" xfId="29957" xr:uid="{00000000-0005-0000-0000-0000BB690000}"/>
    <cellStyle name="Sub totals 3 3 2 44 2 4" xfId="29958" xr:uid="{00000000-0005-0000-0000-0000BC690000}"/>
    <cellStyle name="Sub totals 3 3 2 44 3" xfId="29959" xr:uid="{00000000-0005-0000-0000-0000BD690000}"/>
    <cellStyle name="Sub totals 3 3 2 44 4" xfId="29960" xr:uid="{00000000-0005-0000-0000-0000BE690000}"/>
    <cellStyle name="Sub totals 3 3 2 45" xfId="29961" xr:uid="{00000000-0005-0000-0000-0000BF690000}"/>
    <cellStyle name="Sub totals 3 3 2 45 2" xfId="29962" xr:uid="{00000000-0005-0000-0000-0000C0690000}"/>
    <cellStyle name="Sub totals 3 3 2 45 3" xfId="29963" xr:uid="{00000000-0005-0000-0000-0000C1690000}"/>
    <cellStyle name="Sub totals 3 3 2 45 4" xfId="29964" xr:uid="{00000000-0005-0000-0000-0000C2690000}"/>
    <cellStyle name="Sub totals 3 3 2 46" xfId="29965" xr:uid="{00000000-0005-0000-0000-0000C3690000}"/>
    <cellStyle name="Sub totals 3 3 2 46 2" xfId="29966" xr:uid="{00000000-0005-0000-0000-0000C4690000}"/>
    <cellStyle name="Sub totals 3 3 2 46 3" xfId="29967" xr:uid="{00000000-0005-0000-0000-0000C5690000}"/>
    <cellStyle name="Sub totals 3 3 2 46 4" xfId="29968" xr:uid="{00000000-0005-0000-0000-0000C6690000}"/>
    <cellStyle name="Sub totals 3 3 2 47" xfId="29969" xr:uid="{00000000-0005-0000-0000-0000C7690000}"/>
    <cellStyle name="Sub totals 3 3 2 48" xfId="29970" xr:uid="{00000000-0005-0000-0000-0000C8690000}"/>
    <cellStyle name="Sub totals 3 3 2 5" xfId="3988" xr:uid="{00000000-0005-0000-0000-0000C9690000}"/>
    <cellStyle name="Sub totals 3 3 2 5 2" xfId="29971" xr:uid="{00000000-0005-0000-0000-0000CA690000}"/>
    <cellStyle name="Sub totals 3 3 2 5 2 2" xfId="29972" xr:uid="{00000000-0005-0000-0000-0000CB690000}"/>
    <cellStyle name="Sub totals 3 3 2 5 2 3" xfId="29973" xr:uid="{00000000-0005-0000-0000-0000CC690000}"/>
    <cellStyle name="Sub totals 3 3 2 5 2 4" xfId="29974" xr:uid="{00000000-0005-0000-0000-0000CD690000}"/>
    <cellStyle name="Sub totals 3 3 2 5 3" xfId="29975" xr:uid="{00000000-0005-0000-0000-0000CE690000}"/>
    <cellStyle name="Sub totals 3 3 2 5 4" xfId="29976" xr:uid="{00000000-0005-0000-0000-0000CF690000}"/>
    <cellStyle name="Sub totals 3 3 2 6" xfId="3989" xr:uid="{00000000-0005-0000-0000-0000D0690000}"/>
    <cellStyle name="Sub totals 3 3 2 6 2" xfId="29977" xr:uid="{00000000-0005-0000-0000-0000D1690000}"/>
    <cellStyle name="Sub totals 3 3 2 6 2 2" xfId="29978" xr:uid="{00000000-0005-0000-0000-0000D2690000}"/>
    <cellStyle name="Sub totals 3 3 2 6 2 3" xfId="29979" xr:uid="{00000000-0005-0000-0000-0000D3690000}"/>
    <cellStyle name="Sub totals 3 3 2 6 2 4" xfId="29980" xr:uid="{00000000-0005-0000-0000-0000D4690000}"/>
    <cellStyle name="Sub totals 3 3 2 6 3" xfId="29981" xr:uid="{00000000-0005-0000-0000-0000D5690000}"/>
    <cellStyle name="Sub totals 3 3 2 6 4" xfId="29982" xr:uid="{00000000-0005-0000-0000-0000D6690000}"/>
    <cellStyle name="Sub totals 3 3 2 7" xfId="3990" xr:uid="{00000000-0005-0000-0000-0000D7690000}"/>
    <cellStyle name="Sub totals 3 3 2 7 2" xfId="29983" xr:uid="{00000000-0005-0000-0000-0000D8690000}"/>
    <cellStyle name="Sub totals 3 3 2 7 2 2" xfId="29984" xr:uid="{00000000-0005-0000-0000-0000D9690000}"/>
    <cellStyle name="Sub totals 3 3 2 7 2 3" xfId="29985" xr:uid="{00000000-0005-0000-0000-0000DA690000}"/>
    <cellStyle name="Sub totals 3 3 2 7 2 4" xfId="29986" xr:uid="{00000000-0005-0000-0000-0000DB690000}"/>
    <cellStyle name="Sub totals 3 3 2 7 3" xfId="29987" xr:uid="{00000000-0005-0000-0000-0000DC690000}"/>
    <cellStyle name="Sub totals 3 3 2 7 4" xfId="29988" xr:uid="{00000000-0005-0000-0000-0000DD690000}"/>
    <cellStyle name="Sub totals 3 3 2 8" xfId="3991" xr:uid="{00000000-0005-0000-0000-0000DE690000}"/>
    <cellStyle name="Sub totals 3 3 2 8 2" xfId="29989" xr:uid="{00000000-0005-0000-0000-0000DF690000}"/>
    <cellStyle name="Sub totals 3 3 2 8 2 2" xfId="29990" xr:uid="{00000000-0005-0000-0000-0000E0690000}"/>
    <cellStyle name="Sub totals 3 3 2 8 2 3" xfId="29991" xr:uid="{00000000-0005-0000-0000-0000E1690000}"/>
    <cellStyle name="Sub totals 3 3 2 8 2 4" xfId="29992" xr:uid="{00000000-0005-0000-0000-0000E2690000}"/>
    <cellStyle name="Sub totals 3 3 2 8 3" xfId="29993" xr:uid="{00000000-0005-0000-0000-0000E3690000}"/>
    <cellStyle name="Sub totals 3 3 2 8 4" xfId="29994" xr:uid="{00000000-0005-0000-0000-0000E4690000}"/>
    <cellStyle name="Sub totals 3 3 2 9" xfId="3992" xr:uid="{00000000-0005-0000-0000-0000E5690000}"/>
    <cellStyle name="Sub totals 3 3 2 9 2" xfId="29995" xr:uid="{00000000-0005-0000-0000-0000E6690000}"/>
    <cellStyle name="Sub totals 3 3 2 9 2 2" xfId="29996" xr:uid="{00000000-0005-0000-0000-0000E7690000}"/>
    <cellStyle name="Sub totals 3 3 2 9 2 3" xfId="29997" xr:uid="{00000000-0005-0000-0000-0000E8690000}"/>
    <cellStyle name="Sub totals 3 3 2 9 2 4" xfId="29998" xr:uid="{00000000-0005-0000-0000-0000E9690000}"/>
    <cellStyle name="Sub totals 3 3 2 9 3" xfId="29999" xr:uid="{00000000-0005-0000-0000-0000EA690000}"/>
    <cellStyle name="Sub totals 3 3 2 9 4" xfId="30000" xr:uid="{00000000-0005-0000-0000-0000EB690000}"/>
    <cellStyle name="Sub totals 3 3 20" xfId="3993" xr:uid="{00000000-0005-0000-0000-0000EC690000}"/>
    <cellStyle name="Sub totals 3 3 20 2" xfId="30001" xr:uid="{00000000-0005-0000-0000-0000ED690000}"/>
    <cellStyle name="Sub totals 3 3 20 2 2" xfId="30002" xr:uid="{00000000-0005-0000-0000-0000EE690000}"/>
    <cellStyle name="Sub totals 3 3 20 2 3" xfId="30003" xr:uid="{00000000-0005-0000-0000-0000EF690000}"/>
    <cellStyle name="Sub totals 3 3 20 2 4" xfId="30004" xr:uid="{00000000-0005-0000-0000-0000F0690000}"/>
    <cellStyle name="Sub totals 3 3 20 3" xfId="30005" xr:uid="{00000000-0005-0000-0000-0000F1690000}"/>
    <cellStyle name="Sub totals 3 3 20 4" xfId="30006" xr:uid="{00000000-0005-0000-0000-0000F2690000}"/>
    <cellStyle name="Sub totals 3 3 21" xfId="3994" xr:uid="{00000000-0005-0000-0000-0000F3690000}"/>
    <cellStyle name="Sub totals 3 3 21 2" xfId="30007" xr:uid="{00000000-0005-0000-0000-0000F4690000}"/>
    <cellStyle name="Sub totals 3 3 21 2 2" xfId="30008" xr:uid="{00000000-0005-0000-0000-0000F5690000}"/>
    <cellStyle name="Sub totals 3 3 21 2 3" xfId="30009" xr:uid="{00000000-0005-0000-0000-0000F6690000}"/>
    <cellStyle name="Sub totals 3 3 21 2 4" xfId="30010" xr:uid="{00000000-0005-0000-0000-0000F7690000}"/>
    <cellStyle name="Sub totals 3 3 21 3" xfId="30011" xr:uid="{00000000-0005-0000-0000-0000F8690000}"/>
    <cellStyle name="Sub totals 3 3 21 4" xfId="30012" xr:uid="{00000000-0005-0000-0000-0000F9690000}"/>
    <cellStyle name="Sub totals 3 3 22" xfId="3995" xr:uid="{00000000-0005-0000-0000-0000FA690000}"/>
    <cellStyle name="Sub totals 3 3 22 2" xfId="30013" xr:uid="{00000000-0005-0000-0000-0000FB690000}"/>
    <cellStyle name="Sub totals 3 3 22 2 2" xfId="30014" xr:uid="{00000000-0005-0000-0000-0000FC690000}"/>
    <cellStyle name="Sub totals 3 3 22 2 3" xfId="30015" xr:uid="{00000000-0005-0000-0000-0000FD690000}"/>
    <cellStyle name="Sub totals 3 3 22 2 4" xfId="30016" xr:uid="{00000000-0005-0000-0000-0000FE690000}"/>
    <cellStyle name="Sub totals 3 3 22 3" xfId="30017" xr:uid="{00000000-0005-0000-0000-0000FF690000}"/>
    <cellStyle name="Sub totals 3 3 22 4" xfId="30018" xr:uid="{00000000-0005-0000-0000-0000006A0000}"/>
    <cellStyle name="Sub totals 3 3 23" xfId="3996" xr:uid="{00000000-0005-0000-0000-0000016A0000}"/>
    <cellStyle name="Sub totals 3 3 23 2" xfId="30019" xr:uid="{00000000-0005-0000-0000-0000026A0000}"/>
    <cellStyle name="Sub totals 3 3 23 2 2" xfId="30020" xr:uid="{00000000-0005-0000-0000-0000036A0000}"/>
    <cellStyle name="Sub totals 3 3 23 2 3" xfId="30021" xr:uid="{00000000-0005-0000-0000-0000046A0000}"/>
    <cellStyle name="Sub totals 3 3 23 2 4" xfId="30022" xr:uid="{00000000-0005-0000-0000-0000056A0000}"/>
    <cellStyle name="Sub totals 3 3 23 3" xfId="30023" xr:uid="{00000000-0005-0000-0000-0000066A0000}"/>
    <cellStyle name="Sub totals 3 3 23 4" xfId="30024" xr:uid="{00000000-0005-0000-0000-0000076A0000}"/>
    <cellStyle name="Sub totals 3 3 24" xfId="3997" xr:uid="{00000000-0005-0000-0000-0000086A0000}"/>
    <cellStyle name="Sub totals 3 3 24 2" xfId="30025" xr:uid="{00000000-0005-0000-0000-0000096A0000}"/>
    <cellStyle name="Sub totals 3 3 24 2 2" xfId="30026" xr:uid="{00000000-0005-0000-0000-00000A6A0000}"/>
    <cellStyle name="Sub totals 3 3 24 2 3" xfId="30027" xr:uid="{00000000-0005-0000-0000-00000B6A0000}"/>
    <cellStyle name="Sub totals 3 3 24 2 4" xfId="30028" xr:uid="{00000000-0005-0000-0000-00000C6A0000}"/>
    <cellStyle name="Sub totals 3 3 24 3" xfId="30029" xr:uid="{00000000-0005-0000-0000-00000D6A0000}"/>
    <cellStyle name="Sub totals 3 3 24 4" xfId="30030" xr:uid="{00000000-0005-0000-0000-00000E6A0000}"/>
    <cellStyle name="Sub totals 3 3 25" xfId="3998" xr:uid="{00000000-0005-0000-0000-00000F6A0000}"/>
    <cellStyle name="Sub totals 3 3 25 2" xfId="30031" xr:uid="{00000000-0005-0000-0000-0000106A0000}"/>
    <cellStyle name="Sub totals 3 3 25 2 2" xfId="30032" xr:uid="{00000000-0005-0000-0000-0000116A0000}"/>
    <cellStyle name="Sub totals 3 3 25 2 3" xfId="30033" xr:uid="{00000000-0005-0000-0000-0000126A0000}"/>
    <cellStyle name="Sub totals 3 3 25 2 4" xfId="30034" xr:uid="{00000000-0005-0000-0000-0000136A0000}"/>
    <cellStyle name="Sub totals 3 3 25 3" xfId="30035" xr:uid="{00000000-0005-0000-0000-0000146A0000}"/>
    <cellStyle name="Sub totals 3 3 25 4" xfId="30036" xr:uid="{00000000-0005-0000-0000-0000156A0000}"/>
    <cellStyle name="Sub totals 3 3 26" xfId="3999" xr:uid="{00000000-0005-0000-0000-0000166A0000}"/>
    <cellStyle name="Sub totals 3 3 26 2" xfId="30037" xr:uid="{00000000-0005-0000-0000-0000176A0000}"/>
    <cellStyle name="Sub totals 3 3 26 2 2" xfId="30038" xr:uid="{00000000-0005-0000-0000-0000186A0000}"/>
    <cellStyle name="Sub totals 3 3 26 2 3" xfId="30039" xr:uid="{00000000-0005-0000-0000-0000196A0000}"/>
    <cellStyle name="Sub totals 3 3 26 2 4" xfId="30040" xr:uid="{00000000-0005-0000-0000-00001A6A0000}"/>
    <cellStyle name="Sub totals 3 3 26 3" xfId="30041" xr:uid="{00000000-0005-0000-0000-00001B6A0000}"/>
    <cellStyle name="Sub totals 3 3 26 4" xfId="30042" xr:uid="{00000000-0005-0000-0000-00001C6A0000}"/>
    <cellStyle name="Sub totals 3 3 27" xfId="4000" xr:uid="{00000000-0005-0000-0000-00001D6A0000}"/>
    <cellStyle name="Sub totals 3 3 27 2" xfId="30043" xr:uid="{00000000-0005-0000-0000-00001E6A0000}"/>
    <cellStyle name="Sub totals 3 3 27 2 2" xfId="30044" xr:uid="{00000000-0005-0000-0000-00001F6A0000}"/>
    <cellStyle name="Sub totals 3 3 27 2 3" xfId="30045" xr:uid="{00000000-0005-0000-0000-0000206A0000}"/>
    <cellStyle name="Sub totals 3 3 27 2 4" xfId="30046" xr:uid="{00000000-0005-0000-0000-0000216A0000}"/>
    <cellStyle name="Sub totals 3 3 27 3" xfId="30047" xr:uid="{00000000-0005-0000-0000-0000226A0000}"/>
    <cellStyle name="Sub totals 3 3 27 4" xfId="30048" xr:uid="{00000000-0005-0000-0000-0000236A0000}"/>
    <cellStyle name="Sub totals 3 3 28" xfId="4001" xr:uid="{00000000-0005-0000-0000-0000246A0000}"/>
    <cellStyle name="Sub totals 3 3 28 2" xfId="30049" xr:uid="{00000000-0005-0000-0000-0000256A0000}"/>
    <cellStyle name="Sub totals 3 3 28 2 2" xfId="30050" xr:uid="{00000000-0005-0000-0000-0000266A0000}"/>
    <cellStyle name="Sub totals 3 3 28 2 3" xfId="30051" xr:uid="{00000000-0005-0000-0000-0000276A0000}"/>
    <cellStyle name="Sub totals 3 3 28 2 4" xfId="30052" xr:uid="{00000000-0005-0000-0000-0000286A0000}"/>
    <cellStyle name="Sub totals 3 3 28 3" xfId="30053" xr:uid="{00000000-0005-0000-0000-0000296A0000}"/>
    <cellStyle name="Sub totals 3 3 28 4" xfId="30054" xr:uid="{00000000-0005-0000-0000-00002A6A0000}"/>
    <cellStyle name="Sub totals 3 3 29" xfId="4002" xr:uid="{00000000-0005-0000-0000-00002B6A0000}"/>
    <cellStyle name="Sub totals 3 3 29 2" xfId="30055" xr:uid="{00000000-0005-0000-0000-00002C6A0000}"/>
    <cellStyle name="Sub totals 3 3 29 2 2" xfId="30056" xr:uid="{00000000-0005-0000-0000-00002D6A0000}"/>
    <cellStyle name="Sub totals 3 3 29 2 3" xfId="30057" xr:uid="{00000000-0005-0000-0000-00002E6A0000}"/>
    <cellStyle name="Sub totals 3 3 29 2 4" xfId="30058" xr:uid="{00000000-0005-0000-0000-00002F6A0000}"/>
    <cellStyle name="Sub totals 3 3 29 3" xfId="30059" xr:uid="{00000000-0005-0000-0000-0000306A0000}"/>
    <cellStyle name="Sub totals 3 3 29 4" xfId="30060" xr:uid="{00000000-0005-0000-0000-0000316A0000}"/>
    <cellStyle name="Sub totals 3 3 3" xfId="4003" xr:uid="{00000000-0005-0000-0000-0000326A0000}"/>
    <cellStyle name="Sub totals 3 3 3 2" xfId="30061" xr:uid="{00000000-0005-0000-0000-0000336A0000}"/>
    <cellStyle name="Sub totals 3 3 3 2 2" xfId="30062" xr:uid="{00000000-0005-0000-0000-0000346A0000}"/>
    <cellStyle name="Sub totals 3 3 3 2 3" xfId="30063" xr:uid="{00000000-0005-0000-0000-0000356A0000}"/>
    <cellStyle name="Sub totals 3 3 3 2 4" xfId="30064" xr:uid="{00000000-0005-0000-0000-0000366A0000}"/>
    <cellStyle name="Sub totals 3 3 3 3" xfId="30065" xr:uid="{00000000-0005-0000-0000-0000376A0000}"/>
    <cellStyle name="Sub totals 3 3 3 4" xfId="30066" xr:uid="{00000000-0005-0000-0000-0000386A0000}"/>
    <cellStyle name="Sub totals 3 3 30" xfId="4004" xr:uid="{00000000-0005-0000-0000-0000396A0000}"/>
    <cellStyle name="Sub totals 3 3 30 2" xfId="30067" xr:uid="{00000000-0005-0000-0000-00003A6A0000}"/>
    <cellStyle name="Sub totals 3 3 30 2 2" xfId="30068" xr:uid="{00000000-0005-0000-0000-00003B6A0000}"/>
    <cellStyle name="Sub totals 3 3 30 2 3" xfId="30069" xr:uid="{00000000-0005-0000-0000-00003C6A0000}"/>
    <cellStyle name="Sub totals 3 3 30 2 4" xfId="30070" xr:uid="{00000000-0005-0000-0000-00003D6A0000}"/>
    <cellStyle name="Sub totals 3 3 30 3" xfId="30071" xr:uid="{00000000-0005-0000-0000-00003E6A0000}"/>
    <cellStyle name="Sub totals 3 3 30 4" xfId="30072" xr:uid="{00000000-0005-0000-0000-00003F6A0000}"/>
    <cellStyle name="Sub totals 3 3 31" xfId="4005" xr:uid="{00000000-0005-0000-0000-0000406A0000}"/>
    <cellStyle name="Sub totals 3 3 31 2" xfId="30073" xr:uid="{00000000-0005-0000-0000-0000416A0000}"/>
    <cellStyle name="Sub totals 3 3 31 2 2" xfId="30074" xr:uid="{00000000-0005-0000-0000-0000426A0000}"/>
    <cellStyle name="Sub totals 3 3 31 2 3" xfId="30075" xr:uid="{00000000-0005-0000-0000-0000436A0000}"/>
    <cellStyle name="Sub totals 3 3 31 2 4" xfId="30076" xr:uid="{00000000-0005-0000-0000-0000446A0000}"/>
    <cellStyle name="Sub totals 3 3 31 3" xfId="30077" xr:uid="{00000000-0005-0000-0000-0000456A0000}"/>
    <cellStyle name="Sub totals 3 3 31 4" xfId="30078" xr:uid="{00000000-0005-0000-0000-0000466A0000}"/>
    <cellStyle name="Sub totals 3 3 32" xfId="4006" xr:uid="{00000000-0005-0000-0000-0000476A0000}"/>
    <cellStyle name="Sub totals 3 3 32 2" xfId="30079" xr:uid="{00000000-0005-0000-0000-0000486A0000}"/>
    <cellStyle name="Sub totals 3 3 32 2 2" xfId="30080" xr:uid="{00000000-0005-0000-0000-0000496A0000}"/>
    <cellStyle name="Sub totals 3 3 32 2 3" xfId="30081" xr:uid="{00000000-0005-0000-0000-00004A6A0000}"/>
    <cellStyle name="Sub totals 3 3 32 2 4" xfId="30082" xr:uid="{00000000-0005-0000-0000-00004B6A0000}"/>
    <cellStyle name="Sub totals 3 3 32 3" xfId="30083" xr:uid="{00000000-0005-0000-0000-00004C6A0000}"/>
    <cellStyle name="Sub totals 3 3 32 4" xfId="30084" xr:uid="{00000000-0005-0000-0000-00004D6A0000}"/>
    <cellStyle name="Sub totals 3 3 33" xfId="4007" xr:uid="{00000000-0005-0000-0000-00004E6A0000}"/>
    <cellStyle name="Sub totals 3 3 33 2" xfId="30085" xr:uid="{00000000-0005-0000-0000-00004F6A0000}"/>
    <cellStyle name="Sub totals 3 3 33 2 2" xfId="30086" xr:uid="{00000000-0005-0000-0000-0000506A0000}"/>
    <cellStyle name="Sub totals 3 3 33 2 3" xfId="30087" xr:uid="{00000000-0005-0000-0000-0000516A0000}"/>
    <cellStyle name="Sub totals 3 3 33 2 4" xfId="30088" xr:uid="{00000000-0005-0000-0000-0000526A0000}"/>
    <cellStyle name="Sub totals 3 3 33 3" xfId="30089" xr:uid="{00000000-0005-0000-0000-0000536A0000}"/>
    <cellStyle name="Sub totals 3 3 33 4" xfId="30090" xr:uid="{00000000-0005-0000-0000-0000546A0000}"/>
    <cellStyle name="Sub totals 3 3 34" xfId="4008" xr:uid="{00000000-0005-0000-0000-0000556A0000}"/>
    <cellStyle name="Sub totals 3 3 34 2" xfId="30091" xr:uid="{00000000-0005-0000-0000-0000566A0000}"/>
    <cellStyle name="Sub totals 3 3 34 2 2" xfId="30092" xr:uid="{00000000-0005-0000-0000-0000576A0000}"/>
    <cellStyle name="Sub totals 3 3 34 2 3" xfId="30093" xr:uid="{00000000-0005-0000-0000-0000586A0000}"/>
    <cellStyle name="Sub totals 3 3 34 2 4" xfId="30094" xr:uid="{00000000-0005-0000-0000-0000596A0000}"/>
    <cellStyle name="Sub totals 3 3 34 3" xfId="30095" xr:uid="{00000000-0005-0000-0000-00005A6A0000}"/>
    <cellStyle name="Sub totals 3 3 34 4" xfId="30096" xr:uid="{00000000-0005-0000-0000-00005B6A0000}"/>
    <cellStyle name="Sub totals 3 3 35" xfId="4009" xr:uid="{00000000-0005-0000-0000-00005C6A0000}"/>
    <cellStyle name="Sub totals 3 3 35 2" xfId="30097" xr:uid="{00000000-0005-0000-0000-00005D6A0000}"/>
    <cellStyle name="Sub totals 3 3 35 2 2" xfId="30098" xr:uid="{00000000-0005-0000-0000-00005E6A0000}"/>
    <cellStyle name="Sub totals 3 3 35 2 3" xfId="30099" xr:uid="{00000000-0005-0000-0000-00005F6A0000}"/>
    <cellStyle name="Sub totals 3 3 35 2 4" xfId="30100" xr:uid="{00000000-0005-0000-0000-0000606A0000}"/>
    <cellStyle name="Sub totals 3 3 35 3" xfId="30101" xr:uid="{00000000-0005-0000-0000-0000616A0000}"/>
    <cellStyle name="Sub totals 3 3 35 4" xfId="30102" xr:uid="{00000000-0005-0000-0000-0000626A0000}"/>
    <cellStyle name="Sub totals 3 3 36" xfId="4010" xr:uid="{00000000-0005-0000-0000-0000636A0000}"/>
    <cellStyle name="Sub totals 3 3 36 2" xfId="30103" xr:uid="{00000000-0005-0000-0000-0000646A0000}"/>
    <cellStyle name="Sub totals 3 3 36 2 2" xfId="30104" xr:uid="{00000000-0005-0000-0000-0000656A0000}"/>
    <cellStyle name="Sub totals 3 3 36 2 3" xfId="30105" xr:uid="{00000000-0005-0000-0000-0000666A0000}"/>
    <cellStyle name="Sub totals 3 3 36 2 4" xfId="30106" xr:uid="{00000000-0005-0000-0000-0000676A0000}"/>
    <cellStyle name="Sub totals 3 3 36 3" xfId="30107" xr:uid="{00000000-0005-0000-0000-0000686A0000}"/>
    <cellStyle name="Sub totals 3 3 36 4" xfId="30108" xr:uid="{00000000-0005-0000-0000-0000696A0000}"/>
    <cellStyle name="Sub totals 3 3 37" xfId="4011" xr:uid="{00000000-0005-0000-0000-00006A6A0000}"/>
    <cellStyle name="Sub totals 3 3 37 2" xfId="30109" xr:uid="{00000000-0005-0000-0000-00006B6A0000}"/>
    <cellStyle name="Sub totals 3 3 37 2 2" xfId="30110" xr:uid="{00000000-0005-0000-0000-00006C6A0000}"/>
    <cellStyle name="Sub totals 3 3 37 2 3" xfId="30111" xr:uid="{00000000-0005-0000-0000-00006D6A0000}"/>
    <cellStyle name="Sub totals 3 3 37 2 4" xfId="30112" xr:uid="{00000000-0005-0000-0000-00006E6A0000}"/>
    <cellStyle name="Sub totals 3 3 37 3" xfId="30113" xr:uid="{00000000-0005-0000-0000-00006F6A0000}"/>
    <cellStyle name="Sub totals 3 3 37 4" xfId="30114" xr:uid="{00000000-0005-0000-0000-0000706A0000}"/>
    <cellStyle name="Sub totals 3 3 38" xfId="4012" xr:uid="{00000000-0005-0000-0000-0000716A0000}"/>
    <cellStyle name="Sub totals 3 3 38 2" xfId="30115" xr:uid="{00000000-0005-0000-0000-0000726A0000}"/>
    <cellStyle name="Sub totals 3 3 38 2 2" xfId="30116" xr:uid="{00000000-0005-0000-0000-0000736A0000}"/>
    <cellStyle name="Sub totals 3 3 38 2 3" xfId="30117" xr:uid="{00000000-0005-0000-0000-0000746A0000}"/>
    <cellStyle name="Sub totals 3 3 38 2 4" xfId="30118" xr:uid="{00000000-0005-0000-0000-0000756A0000}"/>
    <cellStyle name="Sub totals 3 3 38 3" xfId="30119" xr:uid="{00000000-0005-0000-0000-0000766A0000}"/>
    <cellStyle name="Sub totals 3 3 38 4" xfId="30120" xr:uid="{00000000-0005-0000-0000-0000776A0000}"/>
    <cellStyle name="Sub totals 3 3 39" xfId="4013" xr:uid="{00000000-0005-0000-0000-0000786A0000}"/>
    <cellStyle name="Sub totals 3 3 39 2" xfId="30121" xr:uid="{00000000-0005-0000-0000-0000796A0000}"/>
    <cellStyle name="Sub totals 3 3 39 2 2" xfId="30122" xr:uid="{00000000-0005-0000-0000-00007A6A0000}"/>
    <cellStyle name="Sub totals 3 3 39 2 3" xfId="30123" xr:uid="{00000000-0005-0000-0000-00007B6A0000}"/>
    <cellStyle name="Sub totals 3 3 39 2 4" xfId="30124" xr:uid="{00000000-0005-0000-0000-00007C6A0000}"/>
    <cellStyle name="Sub totals 3 3 39 3" xfId="30125" xr:uid="{00000000-0005-0000-0000-00007D6A0000}"/>
    <cellStyle name="Sub totals 3 3 39 4" xfId="30126" xr:uid="{00000000-0005-0000-0000-00007E6A0000}"/>
    <cellStyle name="Sub totals 3 3 4" xfId="4014" xr:uid="{00000000-0005-0000-0000-00007F6A0000}"/>
    <cellStyle name="Sub totals 3 3 4 2" xfId="30127" xr:uid="{00000000-0005-0000-0000-0000806A0000}"/>
    <cellStyle name="Sub totals 3 3 4 2 2" xfId="30128" xr:uid="{00000000-0005-0000-0000-0000816A0000}"/>
    <cellStyle name="Sub totals 3 3 4 2 3" xfId="30129" xr:uid="{00000000-0005-0000-0000-0000826A0000}"/>
    <cellStyle name="Sub totals 3 3 4 2 4" xfId="30130" xr:uid="{00000000-0005-0000-0000-0000836A0000}"/>
    <cellStyle name="Sub totals 3 3 4 3" xfId="30131" xr:uid="{00000000-0005-0000-0000-0000846A0000}"/>
    <cellStyle name="Sub totals 3 3 4 4" xfId="30132" xr:uid="{00000000-0005-0000-0000-0000856A0000}"/>
    <cellStyle name="Sub totals 3 3 40" xfId="4015" xr:uid="{00000000-0005-0000-0000-0000866A0000}"/>
    <cellStyle name="Sub totals 3 3 40 2" xfId="30133" xr:uid="{00000000-0005-0000-0000-0000876A0000}"/>
    <cellStyle name="Sub totals 3 3 40 2 2" xfId="30134" xr:uid="{00000000-0005-0000-0000-0000886A0000}"/>
    <cellStyle name="Sub totals 3 3 40 2 3" xfId="30135" xr:uid="{00000000-0005-0000-0000-0000896A0000}"/>
    <cellStyle name="Sub totals 3 3 40 2 4" xfId="30136" xr:uid="{00000000-0005-0000-0000-00008A6A0000}"/>
    <cellStyle name="Sub totals 3 3 40 3" xfId="30137" xr:uid="{00000000-0005-0000-0000-00008B6A0000}"/>
    <cellStyle name="Sub totals 3 3 40 4" xfId="30138" xr:uid="{00000000-0005-0000-0000-00008C6A0000}"/>
    <cellStyle name="Sub totals 3 3 41" xfId="4016" xr:uid="{00000000-0005-0000-0000-00008D6A0000}"/>
    <cellStyle name="Sub totals 3 3 41 2" xfId="30139" xr:uid="{00000000-0005-0000-0000-00008E6A0000}"/>
    <cellStyle name="Sub totals 3 3 41 2 2" xfId="30140" xr:uid="{00000000-0005-0000-0000-00008F6A0000}"/>
    <cellStyle name="Sub totals 3 3 41 2 3" xfId="30141" xr:uid="{00000000-0005-0000-0000-0000906A0000}"/>
    <cellStyle name="Sub totals 3 3 41 2 4" xfId="30142" xr:uid="{00000000-0005-0000-0000-0000916A0000}"/>
    <cellStyle name="Sub totals 3 3 41 3" xfId="30143" xr:uid="{00000000-0005-0000-0000-0000926A0000}"/>
    <cellStyle name="Sub totals 3 3 41 4" xfId="30144" xr:uid="{00000000-0005-0000-0000-0000936A0000}"/>
    <cellStyle name="Sub totals 3 3 42" xfId="4017" xr:uid="{00000000-0005-0000-0000-0000946A0000}"/>
    <cellStyle name="Sub totals 3 3 42 2" xfId="30145" xr:uid="{00000000-0005-0000-0000-0000956A0000}"/>
    <cellStyle name="Sub totals 3 3 42 2 2" xfId="30146" xr:uid="{00000000-0005-0000-0000-0000966A0000}"/>
    <cellStyle name="Sub totals 3 3 42 2 3" xfId="30147" xr:uid="{00000000-0005-0000-0000-0000976A0000}"/>
    <cellStyle name="Sub totals 3 3 42 2 4" xfId="30148" xr:uid="{00000000-0005-0000-0000-0000986A0000}"/>
    <cellStyle name="Sub totals 3 3 42 3" xfId="30149" xr:uid="{00000000-0005-0000-0000-0000996A0000}"/>
    <cellStyle name="Sub totals 3 3 42 4" xfId="30150" xr:uid="{00000000-0005-0000-0000-00009A6A0000}"/>
    <cellStyle name="Sub totals 3 3 43" xfId="4018" xr:uid="{00000000-0005-0000-0000-00009B6A0000}"/>
    <cellStyle name="Sub totals 3 3 43 2" xfId="30151" xr:uid="{00000000-0005-0000-0000-00009C6A0000}"/>
    <cellStyle name="Sub totals 3 3 43 2 2" xfId="30152" xr:uid="{00000000-0005-0000-0000-00009D6A0000}"/>
    <cellStyle name="Sub totals 3 3 43 2 3" xfId="30153" xr:uid="{00000000-0005-0000-0000-00009E6A0000}"/>
    <cellStyle name="Sub totals 3 3 43 2 4" xfId="30154" xr:uid="{00000000-0005-0000-0000-00009F6A0000}"/>
    <cellStyle name="Sub totals 3 3 43 3" xfId="30155" xr:uid="{00000000-0005-0000-0000-0000A06A0000}"/>
    <cellStyle name="Sub totals 3 3 43 4" xfId="30156" xr:uid="{00000000-0005-0000-0000-0000A16A0000}"/>
    <cellStyle name="Sub totals 3 3 44" xfId="4019" xr:uid="{00000000-0005-0000-0000-0000A26A0000}"/>
    <cellStyle name="Sub totals 3 3 44 2" xfId="30157" xr:uid="{00000000-0005-0000-0000-0000A36A0000}"/>
    <cellStyle name="Sub totals 3 3 44 2 2" xfId="30158" xr:uid="{00000000-0005-0000-0000-0000A46A0000}"/>
    <cellStyle name="Sub totals 3 3 44 2 3" xfId="30159" xr:uid="{00000000-0005-0000-0000-0000A56A0000}"/>
    <cellStyle name="Sub totals 3 3 44 2 4" xfId="30160" xr:uid="{00000000-0005-0000-0000-0000A66A0000}"/>
    <cellStyle name="Sub totals 3 3 44 3" xfId="30161" xr:uid="{00000000-0005-0000-0000-0000A76A0000}"/>
    <cellStyle name="Sub totals 3 3 44 4" xfId="30162" xr:uid="{00000000-0005-0000-0000-0000A86A0000}"/>
    <cellStyle name="Sub totals 3 3 45" xfId="4020" xr:uid="{00000000-0005-0000-0000-0000A96A0000}"/>
    <cellStyle name="Sub totals 3 3 45 2" xfId="30163" xr:uid="{00000000-0005-0000-0000-0000AA6A0000}"/>
    <cellStyle name="Sub totals 3 3 45 2 2" xfId="30164" xr:uid="{00000000-0005-0000-0000-0000AB6A0000}"/>
    <cellStyle name="Sub totals 3 3 45 2 3" xfId="30165" xr:uid="{00000000-0005-0000-0000-0000AC6A0000}"/>
    <cellStyle name="Sub totals 3 3 45 2 4" xfId="30166" xr:uid="{00000000-0005-0000-0000-0000AD6A0000}"/>
    <cellStyle name="Sub totals 3 3 45 3" xfId="30167" xr:uid="{00000000-0005-0000-0000-0000AE6A0000}"/>
    <cellStyle name="Sub totals 3 3 45 4" xfId="30168" xr:uid="{00000000-0005-0000-0000-0000AF6A0000}"/>
    <cellStyle name="Sub totals 3 3 46" xfId="30169" xr:uid="{00000000-0005-0000-0000-0000B06A0000}"/>
    <cellStyle name="Sub totals 3 3 46 2" xfId="30170" xr:uid="{00000000-0005-0000-0000-0000B16A0000}"/>
    <cellStyle name="Sub totals 3 3 46 3" xfId="30171" xr:uid="{00000000-0005-0000-0000-0000B26A0000}"/>
    <cellStyle name="Sub totals 3 3 46 4" xfId="30172" xr:uid="{00000000-0005-0000-0000-0000B36A0000}"/>
    <cellStyle name="Sub totals 3 3 47" xfId="30173" xr:uid="{00000000-0005-0000-0000-0000B46A0000}"/>
    <cellStyle name="Sub totals 3 3 47 2" xfId="30174" xr:uid="{00000000-0005-0000-0000-0000B56A0000}"/>
    <cellStyle name="Sub totals 3 3 47 3" xfId="30175" xr:uid="{00000000-0005-0000-0000-0000B66A0000}"/>
    <cellStyle name="Sub totals 3 3 47 4" xfId="30176" xr:uid="{00000000-0005-0000-0000-0000B76A0000}"/>
    <cellStyle name="Sub totals 3 3 48" xfId="30177" xr:uid="{00000000-0005-0000-0000-0000B86A0000}"/>
    <cellStyle name="Sub totals 3 3 49" xfId="30178" xr:uid="{00000000-0005-0000-0000-0000B96A0000}"/>
    <cellStyle name="Sub totals 3 3 5" xfId="4021" xr:uid="{00000000-0005-0000-0000-0000BA6A0000}"/>
    <cellStyle name="Sub totals 3 3 5 2" xfId="30179" xr:uid="{00000000-0005-0000-0000-0000BB6A0000}"/>
    <cellStyle name="Sub totals 3 3 5 2 2" xfId="30180" xr:uid="{00000000-0005-0000-0000-0000BC6A0000}"/>
    <cellStyle name="Sub totals 3 3 5 2 3" xfId="30181" xr:uid="{00000000-0005-0000-0000-0000BD6A0000}"/>
    <cellStyle name="Sub totals 3 3 5 2 4" xfId="30182" xr:uid="{00000000-0005-0000-0000-0000BE6A0000}"/>
    <cellStyle name="Sub totals 3 3 5 3" xfId="30183" xr:uid="{00000000-0005-0000-0000-0000BF6A0000}"/>
    <cellStyle name="Sub totals 3 3 5 4" xfId="30184" xr:uid="{00000000-0005-0000-0000-0000C06A0000}"/>
    <cellStyle name="Sub totals 3 3 6" xfId="4022" xr:uid="{00000000-0005-0000-0000-0000C16A0000}"/>
    <cellStyle name="Sub totals 3 3 6 2" xfId="30185" xr:uid="{00000000-0005-0000-0000-0000C26A0000}"/>
    <cellStyle name="Sub totals 3 3 6 2 2" xfId="30186" xr:uid="{00000000-0005-0000-0000-0000C36A0000}"/>
    <cellStyle name="Sub totals 3 3 6 2 3" xfId="30187" xr:uid="{00000000-0005-0000-0000-0000C46A0000}"/>
    <cellStyle name="Sub totals 3 3 6 2 4" xfId="30188" xr:uid="{00000000-0005-0000-0000-0000C56A0000}"/>
    <cellStyle name="Sub totals 3 3 6 3" xfId="30189" xr:uid="{00000000-0005-0000-0000-0000C66A0000}"/>
    <cellStyle name="Sub totals 3 3 6 4" xfId="30190" xr:uid="{00000000-0005-0000-0000-0000C76A0000}"/>
    <cellStyle name="Sub totals 3 3 7" xfId="4023" xr:uid="{00000000-0005-0000-0000-0000C86A0000}"/>
    <cellStyle name="Sub totals 3 3 7 2" xfId="30191" xr:uid="{00000000-0005-0000-0000-0000C96A0000}"/>
    <cellStyle name="Sub totals 3 3 7 2 2" xfId="30192" xr:uid="{00000000-0005-0000-0000-0000CA6A0000}"/>
    <cellStyle name="Sub totals 3 3 7 2 3" xfId="30193" xr:uid="{00000000-0005-0000-0000-0000CB6A0000}"/>
    <cellStyle name="Sub totals 3 3 7 2 4" xfId="30194" xr:uid="{00000000-0005-0000-0000-0000CC6A0000}"/>
    <cellStyle name="Sub totals 3 3 7 3" xfId="30195" xr:uid="{00000000-0005-0000-0000-0000CD6A0000}"/>
    <cellStyle name="Sub totals 3 3 7 4" xfId="30196" xr:uid="{00000000-0005-0000-0000-0000CE6A0000}"/>
    <cellStyle name="Sub totals 3 3 8" xfId="4024" xr:uid="{00000000-0005-0000-0000-0000CF6A0000}"/>
    <cellStyle name="Sub totals 3 3 8 2" xfId="30197" xr:uid="{00000000-0005-0000-0000-0000D06A0000}"/>
    <cellStyle name="Sub totals 3 3 8 2 2" xfId="30198" xr:uid="{00000000-0005-0000-0000-0000D16A0000}"/>
    <cellStyle name="Sub totals 3 3 8 2 3" xfId="30199" xr:uid="{00000000-0005-0000-0000-0000D26A0000}"/>
    <cellStyle name="Sub totals 3 3 8 2 4" xfId="30200" xr:uid="{00000000-0005-0000-0000-0000D36A0000}"/>
    <cellStyle name="Sub totals 3 3 8 3" xfId="30201" xr:uid="{00000000-0005-0000-0000-0000D46A0000}"/>
    <cellStyle name="Sub totals 3 3 8 4" xfId="30202" xr:uid="{00000000-0005-0000-0000-0000D56A0000}"/>
    <cellStyle name="Sub totals 3 3 9" xfId="4025" xr:uid="{00000000-0005-0000-0000-0000D66A0000}"/>
    <cellStyle name="Sub totals 3 3 9 2" xfId="30203" xr:uid="{00000000-0005-0000-0000-0000D76A0000}"/>
    <cellStyle name="Sub totals 3 3 9 2 2" xfId="30204" xr:uid="{00000000-0005-0000-0000-0000D86A0000}"/>
    <cellStyle name="Sub totals 3 3 9 2 3" xfId="30205" xr:uid="{00000000-0005-0000-0000-0000D96A0000}"/>
    <cellStyle name="Sub totals 3 3 9 2 4" xfId="30206" xr:uid="{00000000-0005-0000-0000-0000DA6A0000}"/>
    <cellStyle name="Sub totals 3 3 9 3" xfId="30207" xr:uid="{00000000-0005-0000-0000-0000DB6A0000}"/>
    <cellStyle name="Sub totals 3 3 9 4" xfId="30208" xr:uid="{00000000-0005-0000-0000-0000DC6A0000}"/>
    <cellStyle name="Sub totals 3 4" xfId="4026" xr:uid="{00000000-0005-0000-0000-0000DD6A0000}"/>
    <cellStyle name="Sub totals 3 4 10" xfId="4027" xr:uid="{00000000-0005-0000-0000-0000DE6A0000}"/>
    <cellStyle name="Sub totals 3 4 10 2" xfId="30209" xr:uid="{00000000-0005-0000-0000-0000DF6A0000}"/>
    <cellStyle name="Sub totals 3 4 10 2 2" xfId="30210" xr:uid="{00000000-0005-0000-0000-0000E06A0000}"/>
    <cellStyle name="Sub totals 3 4 10 2 3" xfId="30211" xr:uid="{00000000-0005-0000-0000-0000E16A0000}"/>
    <cellStyle name="Sub totals 3 4 10 2 4" xfId="30212" xr:uid="{00000000-0005-0000-0000-0000E26A0000}"/>
    <cellStyle name="Sub totals 3 4 10 3" xfId="30213" xr:uid="{00000000-0005-0000-0000-0000E36A0000}"/>
    <cellStyle name="Sub totals 3 4 10 4" xfId="30214" xr:uid="{00000000-0005-0000-0000-0000E46A0000}"/>
    <cellStyle name="Sub totals 3 4 11" xfId="4028" xr:uid="{00000000-0005-0000-0000-0000E56A0000}"/>
    <cellStyle name="Sub totals 3 4 11 2" xfId="30215" xr:uid="{00000000-0005-0000-0000-0000E66A0000}"/>
    <cellStyle name="Sub totals 3 4 11 2 2" xfId="30216" xr:uid="{00000000-0005-0000-0000-0000E76A0000}"/>
    <cellStyle name="Sub totals 3 4 11 2 3" xfId="30217" xr:uid="{00000000-0005-0000-0000-0000E86A0000}"/>
    <cellStyle name="Sub totals 3 4 11 2 4" xfId="30218" xr:uid="{00000000-0005-0000-0000-0000E96A0000}"/>
    <cellStyle name="Sub totals 3 4 11 3" xfId="30219" xr:uid="{00000000-0005-0000-0000-0000EA6A0000}"/>
    <cellStyle name="Sub totals 3 4 11 4" xfId="30220" xr:uid="{00000000-0005-0000-0000-0000EB6A0000}"/>
    <cellStyle name="Sub totals 3 4 12" xfId="4029" xr:uid="{00000000-0005-0000-0000-0000EC6A0000}"/>
    <cellStyle name="Sub totals 3 4 12 2" xfId="30221" xr:uid="{00000000-0005-0000-0000-0000ED6A0000}"/>
    <cellStyle name="Sub totals 3 4 12 2 2" xfId="30222" xr:uid="{00000000-0005-0000-0000-0000EE6A0000}"/>
    <cellStyle name="Sub totals 3 4 12 2 3" xfId="30223" xr:uid="{00000000-0005-0000-0000-0000EF6A0000}"/>
    <cellStyle name="Sub totals 3 4 12 2 4" xfId="30224" xr:uid="{00000000-0005-0000-0000-0000F06A0000}"/>
    <cellStyle name="Sub totals 3 4 12 3" xfId="30225" xr:uid="{00000000-0005-0000-0000-0000F16A0000}"/>
    <cellStyle name="Sub totals 3 4 12 4" xfId="30226" xr:uid="{00000000-0005-0000-0000-0000F26A0000}"/>
    <cellStyle name="Sub totals 3 4 13" xfId="4030" xr:uid="{00000000-0005-0000-0000-0000F36A0000}"/>
    <cellStyle name="Sub totals 3 4 13 2" xfId="30227" xr:uid="{00000000-0005-0000-0000-0000F46A0000}"/>
    <cellStyle name="Sub totals 3 4 13 2 2" xfId="30228" xr:uid="{00000000-0005-0000-0000-0000F56A0000}"/>
    <cellStyle name="Sub totals 3 4 13 2 3" xfId="30229" xr:uid="{00000000-0005-0000-0000-0000F66A0000}"/>
    <cellStyle name="Sub totals 3 4 13 2 4" xfId="30230" xr:uid="{00000000-0005-0000-0000-0000F76A0000}"/>
    <cellStyle name="Sub totals 3 4 13 3" xfId="30231" xr:uid="{00000000-0005-0000-0000-0000F86A0000}"/>
    <cellStyle name="Sub totals 3 4 13 4" xfId="30232" xr:uid="{00000000-0005-0000-0000-0000F96A0000}"/>
    <cellStyle name="Sub totals 3 4 14" xfId="4031" xr:uid="{00000000-0005-0000-0000-0000FA6A0000}"/>
    <cellStyle name="Sub totals 3 4 14 2" xfId="30233" xr:uid="{00000000-0005-0000-0000-0000FB6A0000}"/>
    <cellStyle name="Sub totals 3 4 14 2 2" xfId="30234" xr:uid="{00000000-0005-0000-0000-0000FC6A0000}"/>
    <cellStyle name="Sub totals 3 4 14 2 3" xfId="30235" xr:uid="{00000000-0005-0000-0000-0000FD6A0000}"/>
    <cellStyle name="Sub totals 3 4 14 2 4" xfId="30236" xr:uid="{00000000-0005-0000-0000-0000FE6A0000}"/>
    <cellStyle name="Sub totals 3 4 14 3" xfId="30237" xr:uid="{00000000-0005-0000-0000-0000FF6A0000}"/>
    <cellStyle name="Sub totals 3 4 14 4" xfId="30238" xr:uid="{00000000-0005-0000-0000-0000006B0000}"/>
    <cellStyle name="Sub totals 3 4 15" xfId="4032" xr:uid="{00000000-0005-0000-0000-0000016B0000}"/>
    <cellStyle name="Sub totals 3 4 15 2" xfId="30239" xr:uid="{00000000-0005-0000-0000-0000026B0000}"/>
    <cellStyle name="Sub totals 3 4 15 2 2" xfId="30240" xr:uid="{00000000-0005-0000-0000-0000036B0000}"/>
    <cellStyle name="Sub totals 3 4 15 2 3" xfId="30241" xr:uid="{00000000-0005-0000-0000-0000046B0000}"/>
    <cellStyle name="Sub totals 3 4 15 2 4" xfId="30242" xr:uid="{00000000-0005-0000-0000-0000056B0000}"/>
    <cellStyle name="Sub totals 3 4 15 3" xfId="30243" xr:uid="{00000000-0005-0000-0000-0000066B0000}"/>
    <cellStyle name="Sub totals 3 4 15 4" xfId="30244" xr:uid="{00000000-0005-0000-0000-0000076B0000}"/>
    <cellStyle name="Sub totals 3 4 16" xfId="4033" xr:uid="{00000000-0005-0000-0000-0000086B0000}"/>
    <cellStyle name="Sub totals 3 4 16 2" xfId="30245" xr:uid="{00000000-0005-0000-0000-0000096B0000}"/>
    <cellStyle name="Sub totals 3 4 16 2 2" xfId="30246" xr:uid="{00000000-0005-0000-0000-00000A6B0000}"/>
    <cellStyle name="Sub totals 3 4 16 2 3" xfId="30247" xr:uid="{00000000-0005-0000-0000-00000B6B0000}"/>
    <cellStyle name="Sub totals 3 4 16 2 4" xfId="30248" xr:uid="{00000000-0005-0000-0000-00000C6B0000}"/>
    <cellStyle name="Sub totals 3 4 16 3" xfId="30249" xr:uid="{00000000-0005-0000-0000-00000D6B0000}"/>
    <cellStyle name="Sub totals 3 4 16 4" xfId="30250" xr:uid="{00000000-0005-0000-0000-00000E6B0000}"/>
    <cellStyle name="Sub totals 3 4 17" xfId="4034" xr:uid="{00000000-0005-0000-0000-00000F6B0000}"/>
    <cellStyle name="Sub totals 3 4 17 2" xfId="30251" xr:uid="{00000000-0005-0000-0000-0000106B0000}"/>
    <cellStyle name="Sub totals 3 4 17 2 2" xfId="30252" xr:uid="{00000000-0005-0000-0000-0000116B0000}"/>
    <cellStyle name="Sub totals 3 4 17 2 3" xfId="30253" xr:uid="{00000000-0005-0000-0000-0000126B0000}"/>
    <cellStyle name="Sub totals 3 4 17 2 4" xfId="30254" xr:uid="{00000000-0005-0000-0000-0000136B0000}"/>
    <cellStyle name="Sub totals 3 4 17 3" xfId="30255" xr:uid="{00000000-0005-0000-0000-0000146B0000}"/>
    <cellStyle name="Sub totals 3 4 17 4" xfId="30256" xr:uid="{00000000-0005-0000-0000-0000156B0000}"/>
    <cellStyle name="Sub totals 3 4 18" xfId="4035" xr:uid="{00000000-0005-0000-0000-0000166B0000}"/>
    <cellStyle name="Sub totals 3 4 18 2" xfId="30257" xr:uid="{00000000-0005-0000-0000-0000176B0000}"/>
    <cellStyle name="Sub totals 3 4 18 2 2" xfId="30258" xr:uid="{00000000-0005-0000-0000-0000186B0000}"/>
    <cellStyle name="Sub totals 3 4 18 2 3" xfId="30259" xr:uid="{00000000-0005-0000-0000-0000196B0000}"/>
    <cellStyle name="Sub totals 3 4 18 2 4" xfId="30260" xr:uid="{00000000-0005-0000-0000-00001A6B0000}"/>
    <cellStyle name="Sub totals 3 4 18 3" xfId="30261" xr:uid="{00000000-0005-0000-0000-00001B6B0000}"/>
    <cellStyle name="Sub totals 3 4 18 4" xfId="30262" xr:uid="{00000000-0005-0000-0000-00001C6B0000}"/>
    <cellStyle name="Sub totals 3 4 19" xfId="4036" xr:uid="{00000000-0005-0000-0000-00001D6B0000}"/>
    <cellStyle name="Sub totals 3 4 19 2" xfId="30263" xr:uid="{00000000-0005-0000-0000-00001E6B0000}"/>
    <cellStyle name="Sub totals 3 4 19 2 2" xfId="30264" xr:uid="{00000000-0005-0000-0000-00001F6B0000}"/>
    <cellStyle name="Sub totals 3 4 19 2 3" xfId="30265" xr:uid="{00000000-0005-0000-0000-0000206B0000}"/>
    <cellStyle name="Sub totals 3 4 19 2 4" xfId="30266" xr:uid="{00000000-0005-0000-0000-0000216B0000}"/>
    <cellStyle name="Sub totals 3 4 19 3" xfId="30267" xr:uid="{00000000-0005-0000-0000-0000226B0000}"/>
    <cellStyle name="Sub totals 3 4 19 4" xfId="30268" xr:uid="{00000000-0005-0000-0000-0000236B0000}"/>
    <cellStyle name="Sub totals 3 4 2" xfId="4037" xr:uid="{00000000-0005-0000-0000-0000246B0000}"/>
    <cellStyle name="Sub totals 3 4 2 10" xfId="4038" xr:uid="{00000000-0005-0000-0000-0000256B0000}"/>
    <cellStyle name="Sub totals 3 4 2 10 2" xfId="30269" xr:uid="{00000000-0005-0000-0000-0000266B0000}"/>
    <cellStyle name="Sub totals 3 4 2 10 2 2" xfId="30270" xr:uid="{00000000-0005-0000-0000-0000276B0000}"/>
    <cellStyle name="Sub totals 3 4 2 10 2 3" xfId="30271" xr:uid="{00000000-0005-0000-0000-0000286B0000}"/>
    <cellStyle name="Sub totals 3 4 2 10 2 4" xfId="30272" xr:uid="{00000000-0005-0000-0000-0000296B0000}"/>
    <cellStyle name="Sub totals 3 4 2 10 3" xfId="30273" xr:uid="{00000000-0005-0000-0000-00002A6B0000}"/>
    <cellStyle name="Sub totals 3 4 2 10 4" xfId="30274" xr:uid="{00000000-0005-0000-0000-00002B6B0000}"/>
    <cellStyle name="Sub totals 3 4 2 11" xfId="4039" xr:uid="{00000000-0005-0000-0000-00002C6B0000}"/>
    <cellStyle name="Sub totals 3 4 2 11 2" xfId="30275" xr:uid="{00000000-0005-0000-0000-00002D6B0000}"/>
    <cellStyle name="Sub totals 3 4 2 11 2 2" xfId="30276" xr:uid="{00000000-0005-0000-0000-00002E6B0000}"/>
    <cellStyle name="Sub totals 3 4 2 11 2 3" xfId="30277" xr:uid="{00000000-0005-0000-0000-00002F6B0000}"/>
    <cellStyle name="Sub totals 3 4 2 11 2 4" xfId="30278" xr:uid="{00000000-0005-0000-0000-0000306B0000}"/>
    <cellStyle name="Sub totals 3 4 2 11 3" xfId="30279" xr:uid="{00000000-0005-0000-0000-0000316B0000}"/>
    <cellStyle name="Sub totals 3 4 2 11 4" xfId="30280" xr:uid="{00000000-0005-0000-0000-0000326B0000}"/>
    <cellStyle name="Sub totals 3 4 2 12" xfId="4040" xr:uid="{00000000-0005-0000-0000-0000336B0000}"/>
    <cellStyle name="Sub totals 3 4 2 12 2" xfId="30281" xr:uid="{00000000-0005-0000-0000-0000346B0000}"/>
    <cellStyle name="Sub totals 3 4 2 12 2 2" xfId="30282" xr:uid="{00000000-0005-0000-0000-0000356B0000}"/>
    <cellStyle name="Sub totals 3 4 2 12 2 3" xfId="30283" xr:uid="{00000000-0005-0000-0000-0000366B0000}"/>
    <cellStyle name="Sub totals 3 4 2 12 2 4" xfId="30284" xr:uid="{00000000-0005-0000-0000-0000376B0000}"/>
    <cellStyle name="Sub totals 3 4 2 12 3" xfId="30285" xr:uid="{00000000-0005-0000-0000-0000386B0000}"/>
    <cellStyle name="Sub totals 3 4 2 12 4" xfId="30286" xr:uid="{00000000-0005-0000-0000-0000396B0000}"/>
    <cellStyle name="Sub totals 3 4 2 13" xfId="4041" xr:uid="{00000000-0005-0000-0000-00003A6B0000}"/>
    <cellStyle name="Sub totals 3 4 2 13 2" xfId="30287" xr:uid="{00000000-0005-0000-0000-00003B6B0000}"/>
    <cellStyle name="Sub totals 3 4 2 13 2 2" xfId="30288" xr:uid="{00000000-0005-0000-0000-00003C6B0000}"/>
    <cellStyle name="Sub totals 3 4 2 13 2 3" xfId="30289" xr:uid="{00000000-0005-0000-0000-00003D6B0000}"/>
    <cellStyle name="Sub totals 3 4 2 13 2 4" xfId="30290" xr:uid="{00000000-0005-0000-0000-00003E6B0000}"/>
    <cellStyle name="Sub totals 3 4 2 13 3" xfId="30291" xr:uid="{00000000-0005-0000-0000-00003F6B0000}"/>
    <cellStyle name="Sub totals 3 4 2 13 4" xfId="30292" xr:uid="{00000000-0005-0000-0000-0000406B0000}"/>
    <cellStyle name="Sub totals 3 4 2 14" xfId="4042" xr:uid="{00000000-0005-0000-0000-0000416B0000}"/>
    <cellStyle name="Sub totals 3 4 2 14 2" xfId="30293" xr:uid="{00000000-0005-0000-0000-0000426B0000}"/>
    <cellStyle name="Sub totals 3 4 2 14 2 2" xfId="30294" xr:uid="{00000000-0005-0000-0000-0000436B0000}"/>
    <cellStyle name="Sub totals 3 4 2 14 2 3" xfId="30295" xr:uid="{00000000-0005-0000-0000-0000446B0000}"/>
    <cellStyle name="Sub totals 3 4 2 14 2 4" xfId="30296" xr:uid="{00000000-0005-0000-0000-0000456B0000}"/>
    <cellStyle name="Sub totals 3 4 2 14 3" xfId="30297" xr:uid="{00000000-0005-0000-0000-0000466B0000}"/>
    <cellStyle name="Sub totals 3 4 2 14 4" xfId="30298" xr:uid="{00000000-0005-0000-0000-0000476B0000}"/>
    <cellStyle name="Sub totals 3 4 2 15" xfId="4043" xr:uid="{00000000-0005-0000-0000-0000486B0000}"/>
    <cellStyle name="Sub totals 3 4 2 15 2" xfId="30299" xr:uid="{00000000-0005-0000-0000-0000496B0000}"/>
    <cellStyle name="Sub totals 3 4 2 15 2 2" xfId="30300" xr:uid="{00000000-0005-0000-0000-00004A6B0000}"/>
    <cellStyle name="Sub totals 3 4 2 15 2 3" xfId="30301" xr:uid="{00000000-0005-0000-0000-00004B6B0000}"/>
    <cellStyle name="Sub totals 3 4 2 15 2 4" xfId="30302" xr:uid="{00000000-0005-0000-0000-00004C6B0000}"/>
    <cellStyle name="Sub totals 3 4 2 15 3" xfId="30303" xr:uid="{00000000-0005-0000-0000-00004D6B0000}"/>
    <cellStyle name="Sub totals 3 4 2 15 4" xfId="30304" xr:uid="{00000000-0005-0000-0000-00004E6B0000}"/>
    <cellStyle name="Sub totals 3 4 2 16" xfId="4044" xr:uid="{00000000-0005-0000-0000-00004F6B0000}"/>
    <cellStyle name="Sub totals 3 4 2 16 2" xfId="30305" xr:uid="{00000000-0005-0000-0000-0000506B0000}"/>
    <cellStyle name="Sub totals 3 4 2 16 2 2" xfId="30306" xr:uid="{00000000-0005-0000-0000-0000516B0000}"/>
    <cellStyle name="Sub totals 3 4 2 16 2 3" xfId="30307" xr:uid="{00000000-0005-0000-0000-0000526B0000}"/>
    <cellStyle name="Sub totals 3 4 2 16 2 4" xfId="30308" xr:uid="{00000000-0005-0000-0000-0000536B0000}"/>
    <cellStyle name="Sub totals 3 4 2 16 3" xfId="30309" xr:uid="{00000000-0005-0000-0000-0000546B0000}"/>
    <cellStyle name="Sub totals 3 4 2 16 4" xfId="30310" xr:uid="{00000000-0005-0000-0000-0000556B0000}"/>
    <cellStyle name="Sub totals 3 4 2 17" xfId="4045" xr:uid="{00000000-0005-0000-0000-0000566B0000}"/>
    <cellStyle name="Sub totals 3 4 2 17 2" xfId="30311" xr:uid="{00000000-0005-0000-0000-0000576B0000}"/>
    <cellStyle name="Sub totals 3 4 2 17 2 2" xfId="30312" xr:uid="{00000000-0005-0000-0000-0000586B0000}"/>
    <cellStyle name="Sub totals 3 4 2 17 2 3" xfId="30313" xr:uid="{00000000-0005-0000-0000-0000596B0000}"/>
    <cellStyle name="Sub totals 3 4 2 17 2 4" xfId="30314" xr:uid="{00000000-0005-0000-0000-00005A6B0000}"/>
    <cellStyle name="Sub totals 3 4 2 17 3" xfId="30315" xr:uid="{00000000-0005-0000-0000-00005B6B0000}"/>
    <cellStyle name="Sub totals 3 4 2 17 4" xfId="30316" xr:uid="{00000000-0005-0000-0000-00005C6B0000}"/>
    <cellStyle name="Sub totals 3 4 2 18" xfId="4046" xr:uid="{00000000-0005-0000-0000-00005D6B0000}"/>
    <cellStyle name="Sub totals 3 4 2 18 2" xfId="30317" xr:uid="{00000000-0005-0000-0000-00005E6B0000}"/>
    <cellStyle name="Sub totals 3 4 2 18 2 2" xfId="30318" xr:uid="{00000000-0005-0000-0000-00005F6B0000}"/>
    <cellStyle name="Sub totals 3 4 2 18 2 3" xfId="30319" xr:uid="{00000000-0005-0000-0000-0000606B0000}"/>
    <cellStyle name="Sub totals 3 4 2 18 2 4" xfId="30320" xr:uid="{00000000-0005-0000-0000-0000616B0000}"/>
    <cellStyle name="Sub totals 3 4 2 18 3" xfId="30321" xr:uid="{00000000-0005-0000-0000-0000626B0000}"/>
    <cellStyle name="Sub totals 3 4 2 18 4" xfId="30322" xr:uid="{00000000-0005-0000-0000-0000636B0000}"/>
    <cellStyle name="Sub totals 3 4 2 19" xfId="4047" xr:uid="{00000000-0005-0000-0000-0000646B0000}"/>
    <cellStyle name="Sub totals 3 4 2 19 2" xfId="30323" xr:uid="{00000000-0005-0000-0000-0000656B0000}"/>
    <cellStyle name="Sub totals 3 4 2 19 2 2" xfId="30324" xr:uid="{00000000-0005-0000-0000-0000666B0000}"/>
    <cellStyle name="Sub totals 3 4 2 19 2 3" xfId="30325" xr:uid="{00000000-0005-0000-0000-0000676B0000}"/>
    <cellStyle name="Sub totals 3 4 2 19 2 4" xfId="30326" xr:uid="{00000000-0005-0000-0000-0000686B0000}"/>
    <cellStyle name="Sub totals 3 4 2 19 3" xfId="30327" xr:uid="{00000000-0005-0000-0000-0000696B0000}"/>
    <cellStyle name="Sub totals 3 4 2 19 4" xfId="30328" xr:uid="{00000000-0005-0000-0000-00006A6B0000}"/>
    <cellStyle name="Sub totals 3 4 2 2" xfId="4048" xr:uid="{00000000-0005-0000-0000-00006B6B0000}"/>
    <cellStyle name="Sub totals 3 4 2 2 2" xfId="30329" xr:uid="{00000000-0005-0000-0000-00006C6B0000}"/>
    <cellStyle name="Sub totals 3 4 2 2 2 2" xfId="30330" xr:uid="{00000000-0005-0000-0000-00006D6B0000}"/>
    <cellStyle name="Sub totals 3 4 2 2 2 3" xfId="30331" xr:uid="{00000000-0005-0000-0000-00006E6B0000}"/>
    <cellStyle name="Sub totals 3 4 2 2 2 4" xfId="30332" xr:uid="{00000000-0005-0000-0000-00006F6B0000}"/>
    <cellStyle name="Sub totals 3 4 2 2 3" xfId="30333" xr:uid="{00000000-0005-0000-0000-0000706B0000}"/>
    <cellStyle name="Sub totals 3 4 2 2 4" xfId="30334" xr:uid="{00000000-0005-0000-0000-0000716B0000}"/>
    <cellStyle name="Sub totals 3 4 2 20" xfId="4049" xr:uid="{00000000-0005-0000-0000-0000726B0000}"/>
    <cellStyle name="Sub totals 3 4 2 20 2" xfId="30335" xr:uid="{00000000-0005-0000-0000-0000736B0000}"/>
    <cellStyle name="Sub totals 3 4 2 20 2 2" xfId="30336" xr:uid="{00000000-0005-0000-0000-0000746B0000}"/>
    <cellStyle name="Sub totals 3 4 2 20 2 3" xfId="30337" xr:uid="{00000000-0005-0000-0000-0000756B0000}"/>
    <cellStyle name="Sub totals 3 4 2 20 2 4" xfId="30338" xr:uid="{00000000-0005-0000-0000-0000766B0000}"/>
    <cellStyle name="Sub totals 3 4 2 20 3" xfId="30339" xr:uid="{00000000-0005-0000-0000-0000776B0000}"/>
    <cellStyle name="Sub totals 3 4 2 20 4" xfId="30340" xr:uid="{00000000-0005-0000-0000-0000786B0000}"/>
    <cellStyle name="Sub totals 3 4 2 21" xfId="4050" xr:uid="{00000000-0005-0000-0000-0000796B0000}"/>
    <cellStyle name="Sub totals 3 4 2 21 2" xfId="30341" xr:uid="{00000000-0005-0000-0000-00007A6B0000}"/>
    <cellStyle name="Sub totals 3 4 2 21 2 2" xfId="30342" xr:uid="{00000000-0005-0000-0000-00007B6B0000}"/>
    <cellStyle name="Sub totals 3 4 2 21 2 3" xfId="30343" xr:uid="{00000000-0005-0000-0000-00007C6B0000}"/>
    <cellStyle name="Sub totals 3 4 2 21 2 4" xfId="30344" xr:uid="{00000000-0005-0000-0000-00007D6B0000}"/>
    <cellStyle name="Sub totals 3 4 2 21 3" xfId="30345" xr:uid="{00000000-0005-0000-0000-00007E6B0000}"/>
    <cellStyle name="Sub totals 3 4 2 21 4" xfId="30346" xr:uid="{00000000-0005-0000-0000-00007F6B0000}"/>
    <cellStyle name="Sub totals 3 4 2 22" xfId="4051" xr:uid="{00000000-0005-0000-0000-0000806B0000}"/>
    <cellStyle name="Sub totals 3 4 2 22 2" xfId="30347" xr:uid="{00000000-0005-0000-0000-0000816B0000}"/>
    <cellStyle name="Sub totals 3 4 2 22 2 2" xfId="30348" xr:uid="{00000000-0005-0000-0000-0000826B0000}"/>
    <cellStyle name="Sub totals 3 4 2 22 2 3" xfId="30349" xr:uid="{00000000-0005-0000-0000-0000836B0000}"/>
    <cellStyle name="Sub totals 3 4 2 22 2 4" xfId="30350" xr:uid="{00000000-0005-0000-0000-0000846B0000}"/>
    <cellStyle name="Sub totals 3 4 2 22 3" xfId="30351" xr:uid="{00000000-0005-0000-0000-0000856B0000}"/>
    <cellStyle name="Sub totals 3 4 2 22 4" xfId="30352" xr:uid="{00000000-0005-0000-0000-0000866B0000}"/>
    <cellStyle name="Sub totals 3 4 2 23" xfId="4052" xr:uid="{00000000-0005-0000-0000-0000876B0000}"/>
    <cellStyle name="Sub totals 3 4 2 23 2" xfId="30353" xr:uid="{00000000-0005-0000-0000-0000886B0000}"/>
    <cellStyle name="Sub totals 3 4 2 23 2 2" xfId="30354" xr:uid="{00000000-0005-0000-0000-0000896B0000}"/>
    <cellStyle name="Sub totals 3 4 2 23 2 3" xfId="30355" xr:uid="{00000000-0005-0000-0000-00008A6B0000}"/>
    <cellStyle name="Sub totals 3 4 2 23 2 4" xfId="30356" xr:uid="{00000000-0005-0000-0000-00008B6B0000}"/>
    <cellStyle name="Sub totals 3 4 2 23 3" xfId="30357" xr:uid="{00000000-0005-0000-0000-00008C6B0000}"/>
    <cellStyle name="Sub totals 3 4 2 23 4" xfId="30358" xr:uid="{00000000-0005-0000-0000-00008D6B0000}"/>
    <cellStyle name="Sub totals 3 4 2 24" xfId="4053" xr:uid="{00000000-0005-0000-0000-00008E6B0000}"/>
    <cellStyle name="Sub totals 3 4 2 24 2" xfId="30359" xr:uid="{00000000-0005-0000-0000-00008F6B0000}"/>
    <cellStyle name="Sub totals 3 4 2 24 2 2" xfId="30360" xr:uid="{00000000-0005-0000-0000-0000906B0000}"/>
    <cellStyle name="Sub totals 3 4 2 24 2 3" xfId="30361" xr:uid="{00000000-0005-0000-0000-0000916B0000}"/>
    <cellStyle name="Sub totals 3 4 2 24 2 4" xfId="30362" xr:uid="{00000000-0005-0000-0000-0000926B0000}"/>
    <cellStyle name="Sub totals 3 4 2 24 3" xfId="30363" xr:uid="{00000000-0005-0000-0000-0000936B0000}"/>
    <cellStyle name="Sub totals 3 4 2 24 4" xfId="30364" xr:uid="{00000000-0005-0000-0000-0000946B0000}"/>
    <cellStyle name="Sub totals 3 4 2 25" xfId="4054" xr:uid="{00000000-0005-0000-0000-0000956B0000}"/>
    <cellStyle name="Sub totals 3 4 2 25 2" xfId="30365" xr:uid="{00000000-0005-0000-0000-0000966B0000}"/>
    <cellStyle name="Sub totals 3 4 2 25 2 2" xfId="30366" xr:uid="{00000000-0005-0000-0000-0000976B0000}"/>
    <cellStyle name="Sub totals 3 4 2 25 2 3" xfId="30367" xr:uid="{00000000-0005-0000-0000-0000986B0000}"/>
    <cellStyle name="Sub totals 3 4 2 25 2 4" xfId="30368" xr:uid="{00000000-0005-0000-0000-0000996B0000}"/>
    <cellStyle name="Sub totals 3 4 2 25 3" xfId="30369" xr:uid="{00000000-0005-0000-0000-00009A6B0000}"/>
    <cellStyle name="Sub totals 3 4 2 25 4" xfId="30370" xr:uid="{00000000-0005-0000-0000-00009B6B0000}"/>
    <cellStyle name="Sub totals 3 4 2 26" xfId="4055" xr:uid="{00000000-0005-0000-0000-00009C6B0000}"/>
    <cellStyle name="Sub totals 3 4 2 26 2" xfId="30371" xr:uid="{00000000-0005-0000-0000-00009D6B0000}"/>
    <cellStyle name="Sub totals 3 4 2 26 2 2" xfId="30372" xr:uid="{00000000-0005-0000-0000-00009E6B0000}"/>
    <cellStyle name="Sub totals 3 4 2 26 2 3" xfId="30373" xr:uid="{00000000-0005-0000-0000-00009F6B0000}"/>
    <cellStyle name="Sub totals 3 4 2 26 2 4" xfId="30374" xr:uid="{00000000-0005-0000-0000-0000A06B0000}"/>
    <cellStyle name="Sub totals 3 4 2 26 3" xfId="30375" xr:uid="{00000000-0005-0000-0000-0000A16B0000}"/>
    <cellStyle name="Sub totals 3 4 2 26 4" xfId="30376" xr:uid="{00000000-0005-0000-0000-0000A26B0000}"/>
    <cellStyle name="Sub totals 3 4 2 27" xfId="4056" xr:uid="{00000000-0005-0000-0000-0000A36B0000}"/>
    <cellStyle name="Sub totals 3 4 2 27 2" xfId="30377" xr:uid="{00000000-0005-0000-0000-0000A46B0000}"/>
    <cellStyle name="Sub totals 3 4 2 27 2 2" xfId="30378" xr:uid="{00000000-0005-0000-0000-0000A56B0000}"/>
    <cellStyle name="Sub totals 3 4 2 27 2 3" xfId="30379" xr:uid="{00000000-0005-0000-0000-0000A66B0000}"/>
    <cellStyle name="Sub totals 3 4 2 27 2 4" xfId="30380" xr:uid="{00000000-0005-0000-0000-0000A76B0000}"/>
    <cellStyle name="Sub totals 3 4 2 27 3" xfId="30381" xr:uid="{00000000-0005-0000-0000-0000A86B0000}"/>
    <cellStyle name="Sub totals 3 4 2 27 4" xfId="30382" xr:uid="{00000000-0005-0000-0000-0000A96B0000}"/>
    <cellStyle name="Sub totals 3 4 2 28" xfId="4057" xr:uid="{00000000-0005-0000-0000-0000AA6B0000}"/>
    <cellStyle name="Sub totals 3 4 2 28 2" xfId="30383" xr:uid="{00000000-0005-0000-0000-0000AB6B0000}"/>
    <cellStyle name="Sub totals 3 4 2 28 2 2" xfId="30384" xr:uid="{00000000-0005-0000-0000-0000AC6B0000}"/>
    <cellStyle name="Sub totals 3 4 2 28 2 3" xfId="30385" xr:uid="{00000000-0005-0000-0000-0000AD6B0000}"/>
    <cellStyle name="Sub totals 3 4 2 28 2 4" xfId="30386" xr:uid="{00000000-0005-0000-0000-0000AE6B0000}"/>
    <cellStyle name="Sub totals 3 4 2 28 3" xfId="30387" xr:uid="{00000000-0005-0000-0000-0000AF6B0000}"/>
    <cellStyle name="Sub totals 3 4 2 28 4" xfId="30388" xr:uid="{00000000-0005-0000-0000-0000B06B0000}"/>
    <cellStyle name="Sub totals 3 4 2 29" xfId="4058" xr:uid="{00000000-0005-0000-0000-0000B16B0000}"/>
    <cellStyle name="Sub totals 3 4 2 29 2" xfId="30389" xr:uid="{00000000-0005-0000-0000-0000B26B0000}"/>
    <cellStyle name="Sub totals 3 4 2 29 2 2" xfId="30390" xr:uid="{00000000-0005-0000-0000-0000B36B0000}"/>
    <cellStyle name="Sub totals 3 4 2 29 2 3" xfId="30391" xr:uid="{00000000-0005-0000-0000-0000B46B0000}"/>
    <cellStyle name="Sub totals 3 4 2 29 2 4" xfId="30392" xr:uid="{00000000-0005-0000-0000-0000B56B0000}"/>
    <cellStyle name="Sub totals 3 4 2 29 3" xfId="30393" xr:uid="{00000000-0005-0000-0000-0000B66B0000}"/>
    <cellStyle name="Sub totals 3 4 2 29 4" xfId="30394" xr:uid="{00000000-0005-0000-0000-0000B76B0000}"/>
    <cellStyle name="Sub totals 3 4 2 3" xfId="4059" xr:uid="{00000000-0005-0000-0000-0000B86B0000}"/>
    <cellStyle name="Sub totals 3 4 2 3 2" xfId="30395" xr:uid="{00000000-0005-0000-0000-0000B96B0000}"/>
    <cellStyle name="Sub totals 3 4 2 3 2 2" xfId="30396" xr:uid="{00000000-0005-0000-0000-0000BA6B0000}"/>
    <cellStyle name="Sub totals 3 4 2 3 2 3" xfId="30397" xr:uid="{00000000-0005-0000-0000-0000BB6B0000}"/>
    <cellStyle name="Sub totals 3 4 2 3 2 4" xfId="30398" xr:uid="{00000000-0005-0000-0000-0000BC6B0000}"/>
    <cellStyle name="Sub totals 3 4 2 3 3" xfId="30399" xr:uid="{00000000-0005-0000-0000-0000BD6B0000}"/>
    <cellStyle name="Sub totals 3 4 2 3 4" xfId="30400" xr:uid="{00000000-0005-0000-0000-0000BE6B0000}"/>
    <cellStyle name="Sub totals 3 4 2 30" xfId="4060" xr:uid="{00000000-0005-0000-0000-0000BF6B0000}"/>
    <cellStyle name="Sub totals 3 4 2 30 2" xfId="30401" xr:uid="{00000000-0005-0000-0000-0000C06B0000}"/>
    <cellStyle name="Sub totals 3 4 2 30 2 2" xfId="30402" xr:uid="{00000000-0005-0000-0000-0000C16B0000}"/>
    <cellStyle name="Sub totals 3 4 2 30 2 3" xfId="30403" xr:uid="{00000000-0005-0000-0000-0000C26B0000}"/>
    <cellStyle name="Sub totals 3 4 2 30 2 4" xfId="30404" xr:uid="{00000000-0005-0000-0000-0000C36B0000}"/>
    <cellStyle name="Sub totals 3 4 2 30 3" xfId="30405" xr:uid="{00000000-0005-0000-0000-0000C46B0000}"/>
    <cellStyle name="Sub totals 3 4 2 30 4" xfId="30406" xr:uid="{00000000-0005-0000-0000-0000C56B0000}"/>
    <cellStyle name="Sub totals 3 4 2 31" xfId="4061" xr:uid="{00000000-0005-0000-0000-0000C66B0000}"/>
    <cellStyle name="Sub totals 3 4 2 31 2" xfId="30407" xr:uid="{00000000-0005-0000-0000-0000C76B0000}"/>
    <cellStyle name="Sub totals 3 4 2 31 2 2" xfId="30408" xr:uid="{00000000-0005-0000-0000-0000C86B0000}"/>
    <cellStyle name="Sub totals 3 4 2 31 2 3" xfId="30409" xr:uid="{00000000-0005-0000-0000-0000C96B0000}"/>
    <cellStyle name="Sub totals 3 4 2 31 2 4" xfId="30410" xr:uid="{00000000-0005-0000-0000-0000CA6B0000}"/>
    <cellStyle name="Sub totals 3 4 2 31 3" xfId="30411" xr:uid="{00000000-0005-0000-0000-0000CB6B0000}"/>
    <cellStyle name="Sub totals 3 4 2 31 4" xfId="30412" xr:uid="{00000000-0005-0000-0000-0000CC6B0000}"/>
    <cellStyle name="Sub totals 3 4 2 32" xfId="4062" xr:uid="{00000000-0005-0000-0000-0000CD6B0000}"/>
    <cellStyle name="Sub totals 3 4 2 32 2" xfId="30413" xr:uid="{00000000-0005-0000-0000-0000CE6B0000}"/>
    <cellStyle name="Sub totals 3 4 2 32 2 2" xfId="30414" xr:uid="{00000000-0005-0000-0000-0000CF6B0000}"/>
    <cellStyle name="Sub totals 3 4 2 32 2 3" xfId="30415" xr:uid="{00000000-0005-0000-0000-0000D06B0000}"/>
    <cellStyle name="Sub totals 3 4 2 32 2 4" xfId="30416" xr:uid="{00000000-0005-0000-0000-0000D16B0000}"/>
    <cellStyle name="Sub totals 3 4 2 32 3" xfId="30417" xr:uid="{00000000-0005-0000-0000-0000D26B0000}"/>
    <cellStyle name="Sub totals 3 4 2 32 4" xfId="30418" xr:uid="{00000000-0005-0000-0000-0000D36B0000}"/>
    <cellStyle name="Sub totals 3 4 2 33" xfId="4063" xr:uid="{00000000-0005-0000-0000-0000D46B0000}"/>
    <cellStyle name="Sub totals 3 4 2 33 2" xfId="30419" xr:uid="{00000000-0005-0000-0000-0000D56B0000}"/>
    <cellStyle name="Sub totals 3 4 2 33 2 2" xfId="30420" xr:uid="{00000000-0005-0000-0000-0000D66B0000}"/>
    <cellStyle name="Sub totals 3 4 2 33 2 3" xfId="30421" xr:uid="{00000000-0005-0000-0000-0000D76B0000}"/>
    <cellStyle name="Sub totals 3 4 2 33 2 4" xfId="30422" xr:uid="{00000000-0005-0000-0000-0000D86B0000}"/>
    <cellStyle name="Sub totals 3 4 2 33 3" xfId="30423" xr:uid="{00000000-0005-0000-0000-0000D96B0000}"/>
    <cellStyle name="Sub totals 3 4 2 33 4" xfId="30424" xr:uid="{00000000-0005-0000-0000-0000DA6B0000}"/>
    <cellStyle name="Sub totals 3 4 2 34" xfId="4064" xr:uid="{00000000-0005-0000-0000-0000DB6B0000}"/>
    <cellStyle name="Sub totals 3 4 2 34 2" xfId="30425" xr:uid="{00000000-0005-0000-0000-0000DC6B0000}"/>
    <cellStyle name="Sub totals 3 4 2 34 2 2" xfId="30426" xr:uid="{00000000-0005-0000-0000-0000DD6B0000}"/>
    <cellStyle name="Sub totals 3 4 2 34 2 3" xfId="30427" xr:uid="{00000000-0005-0000-0000-0000DE6B0000}"/>
    <cellStyle name="Sub totals 3 4 2 34 2 4" xfId="30428" xr:uid="{00000000-0005-0000-0000-0000DF6B0000}"/>
    <cellStyle name="Sub totals 3 4 2 34 3" xfId="30429" xr:uid="{00000000-0005-0000-0000-0000E06B0000}"/>
    <cellStyle name="Sub totals 3 4 2 34 4" xfId="30430" xr:uid="{00000000-0005-0000-0000-0000E16B0000}"/>
    <cellStyle name="Sub totals 3 4 2 35" xfId="4065" xr:uid="{00000000-0005-0000-0000-0000E26B0000}"/>
    <cellStyle name="Sub totals 3 4 2 35 2" xfId="30431" xr:uid="{00000000-0005-0000-0000-0000E36B0000}"/>
    <cellStyle name="Sub totals 3 4 2 35 2 2" xfId="30432" xr:uid="{00000000-0005-0000-0000-0000E46B0000}"/>
    <cellStyle name="Sub totals 3 4 2 35 2 3" xfId="30433" xr:uid="{00000000-0005-0000-0000-0000E56B0000}"/>
    <cellStyle name="Sub totals 3 4 2 35 2 4" xfId="30434" xr:uid="{00000000-0005-0000-0000-0000E66B0000}"/>
    <cellStyle name="Sub totals 3 4 2 35 3" xfId="30435" xr:uid="{00000000-0005-0000-0000-0000E76B0000}"/>
    <cellStyle name="Sub totals 3 4 2 35 4" xfId="30436" xr:uid="{00000000-0005-0000-0000-0000E86B0000}"/>
    <cellStyle name="Sub totals 3 4 2 36" xfId="4066" xr:uid="{00000000-0005-0000-0000-0000E96B0000}"/>
    <cellStyle name="Sub totals 3 4 2 36 2" xfId="30437" xr:uid="{00000000-0005-0000-0000-0000EA6B0000}"/>
    <cellStyle name="Sub totals 3 4 2 36 2 2" xfId="30438" xr:uid="{00000000-0005-0000-0000-0000EB6B0000}"/>
    <cellStyle name="Sub totals 3 4 2 36 2 3" xfId="30439" xr:uid="{00000000-0005-0000-0000-0000EC6B0000}"/>
    <cellStyle name="Sub totals 3 4 2 36 2 4" xfId="30440" xr:uid="{00000000-0005-0000-0000-0000ED6B0000}"/>
    <cellStyle name="Sub totals 3 4 2 36 3" xfId="30441" xr:uid="{00000000-0005-0000-0000-0000EE6B0000}"/>
    <cellStyle name="Sub totals 3 4 2 36 4" xfId="30442" xr:uid="{00000000-0005-0000-0000-0000EF6B0000}"/>
    <cellStyle name="Sub totals 3 4 2 37" xfId="4067" xr:uid="{00000000-0005-0000-0000-0000F06B0000}"/>
    <cellStyle name="Sub totals 3 4 2 37 2" xfId="30443" xr:uid="{00000000-0005-0000-0000-0000F16B0000}"/>
    <cellStyle name="Sub totals 3 4 2 37 2 2" xfId="30444" xr:uid="{00000000-0005-0000-0000-0000F26B0000}"/>
    <cellStyle name="Sub totals 3 4 2 37 2 3" xfId="30445" xr:uid="{00000000-0005-0000-0000-0000F36B0000}"/>
    <cellStyle name="Sub totals 3 4 2 37 2 4" xfId="30446" xr:uid="{00000000-0005-0000-0000-0000F46B0000}"/>
    <cellStyle name="Sub totals 3 4 2 37 3" xfId="30447" xr:uid="{00000000-0005-0000-0000-0000F56B0000}"/>
    <cellStyle name="Sub totals 3 4 2 37 4" xfId="30448" xr:uid="{00000000-0005-0000-0000-0000F66B0000}"/>
    <cellStyle name="Sub totals 3 4 2 38" xfId="4068" xr:uid="{00000000-0005-0000-0000-0000F76B0000}"/>
    <cellStyle name="Sub totals 3 4 2 38 2" xfId="30449" xr:uid="{00000000-0005-0000-0000-0000F86B0000}"/>
    <cellStyle name="Sub totals 3 4 2 38 2 2" xfId="30450" xr:uid="{00000000-0005-0000-0000-0000F96B0000}"/>
    <cellStyle name="Sub totals 3 4 2 38 2 3" xfId="30451" xr:uid="{00000000-0005-0000-0000-0000FA6B0000}"/>
    <cellStyle name="Sub totals 3 4 2 38 2 4" xfId="30452" xr:uid="{00000000-0005-0000-0000-0000FB6B0000}"/>
    <cellStyle name="Sub totals 3 4 2 38 3" xfId="30453" xr:uid="{00000000-0005-0000-0000-0000FC6B0000}"/>
    <cellStyle name="Sub totals 3 4 2 38 4" xfId="30454" xr:uid="{00000000-0005-0000-0000-0000FD6B0000}"/>
    <cellStyle name="Sub totals 3 4 2 39" xfId="4069" xr:uid="{00000000-0005-0000-0000-0000FE6B0000}"/>
    <cellStyle name="Sub totals 3 4 2 39 2" xfId="30455" xr:uid="{00000000-0005-0000-0000-0000FF6B0000}"/>
    <cellStyle name="Sub totals 3 4 2 39 2 2" xfId="30456" xr:uid="{00000000-0005-0000-0000-0000006C0000}"/>
    <cellStyle name="Sub totals 3 4 2 39 2 3" xfId="30457" xr:uid="{00000000-0005-0000-0000-0000016C0000}"/>
    <cellStyle name="Sub totals 3 4 2 39 2 4" xfId="30458" xr:uid="{00000000-0005-0000-0000-0000026C0000}"/>
    <cellStyle name="Sub totals 3 4 2 39 3" xfId="30459" xr:uid="{00000000-0005-0000-0000-0000036C0000}"/>
    <cellStyle name="Sub totals 3 4 2 39 4" xfId="30460" xr:uid="{00000000-0005-0000-0000-0000046C0000}"/>
    <cellStyle name="Sub totals 3 4 2 4" xfId="4070" xr:uid="{00000000-0005-0000-0000-0000056C0000}"/>
    <cellStyle name="Sub totals 3 4 2 4 2" xfId="30461" xr:uid="{00000000-0005-0000-0000-0000066C0000}"/>
    <cellStyle name="Sub totals 3 4 2 4 2 2" xfId="30462" xr:uid="{00000000-0005-0000-0000-0000076C0000}"/>
    <cellStyle name="Sub totals 3 4 2 4 2 3" xfId="30463" xr:uid="{00000000-0005-0000-0000-0000086C0000}"/>
    <cellStyle name="Sub totals 3 4 2 4 2 4" xfId="30464" xr:uid="{00000000-0005-0000-0000-0000096C0000}"/>
    <cellStyle name="Sub totals 3 4 2 4 3" xfId="30465" xr:uid="{00000000-0005-0000-0000-00000A6C0000}"/>
    <cellStyle name="Sub totals 3 4 2 4 4" xfId="30466" xr:uid="{00000000-0005-0000-0000-00000B6C0000}"/>
    <cellStyle name="Sub totals 3 4 2 40" xfId="4071" xr:uid="{00000000-0005-0000-0000-00000C6C0000}"/>
    <cellStyle name="Sub totals 3 4 2 40 2" xfId="30467" xr:uid="{00000000-0005-0000-0000-00000D6C0000}"/>
    <cellStyle name="Sub totals 3 4 2 40 2 2" xfId="30468" xr:uid="{00000000-0005-0000-0000-00000E6C0000}"/>
    <cellStyle name="Sub totals 3 4 2 40 2 3" xfId="30469" xr:uid="{00000000-0005-0000-0000-00000F6C0000}"/>
    <cellStyle name="Sub totals 3 4 2 40 2 4" xfId="30470" xr:uid="{00000000-0005-0000-0000-0000106C0000}"/>
    <cellStyle name="Sub totals 3 4 2 40 3" xfId="30471" xr:uid="{00000000-0005-0000-0000-0000116C0000}"/>
    <cellStyle name="Sub totals 3 4 2 40 4" xfId="30472" xr:uid="{00000000-0005-0000-0000-0000126C0000}"/>
    <cellStyle name="Sub totals 3 4 2 41" xfId="4072" xr:uid="{00000000-0005-0000-0000-0000136C0000}"/>
    <cellStyle name="Sub totals 3 4 2 41 2" xfId="30473" xr:uid="{00000000-0005-0000-0000-0000146C0000}"/>
    <cellStyle name="Sub totals 3 4 2 41 2 2" xfId="30474" xr:uid="{00000000-0005-0000-0000-0000156C0000}"/>
    <cellStyle name="Sub totals 3 4 2 41 2 3" xfId="30475" xr:uid="{00000000-0005-0000-0000-0000166C0000}"/>
    <cellStyle name="Sub totals 3 4 2 41 2 4" xfId="30476" xr:uid="{00000000-0005-0000-0000-0000176C0000}"/>
    <cellStyle name="Sub totals 3 4 2 41 3" xfId="30477" xr:uid="{00000000-0005-0000-0000-0000186C0000}"/>
    <cellStyle name="Sub totals 3 4 2 41 4" xfId="30478" xr:uid="{00000000-0005-0000-0000-0000196C0000}"/>
    <cellStyle name="Sub totals 3 4 2 42" xfId="4073" xr:uid="{00000000-0005-0000-0000-00001A6C0000}"/>
    <cellStyle name="Sub totals 3 4 2 42 2" xfId="30479" xr:uid="{00000000-0005-0000-0000-00001B6C0000}"/>
    <cellStyle name="Sub totals 3 4 2 42 2 2" xfId="30480" xr:uid="{00000000-0005-0000-0000-00001C6C0000}"/>
    <cellStyle name="Sub totals 3 4 2 42 2 3" xfId="30481" xr:uid="{00000000-0005-0000-0000-00001D6C0000}"/>
    <cellStyle name="Sub totals 3 4 2 42 2 4" xfId="30482" xr:uid="{00000000-0005-0000-0000-00001E6C0000}"/>
    <cellStyle name="Sub totals 3 4 2 42 3" xfId="30483" xr:uid="{00000000-0005-0000-0000-00001F6C0000}"/>
    <cellStyle name="Sub totals 3 4 2 42 4" xfId="30484" xr:uid="{00000000-0005-0000-0000-0000206C0000}"/>
    <cellStyle name="Sub totals 3 4 2 43" xfId="4074" xr:uid="{00000000-0005-0000-0000-0000216C0000}"/>
    <cellStyle name="Sub totals 3 4 2 43 2" xfId="30485" xr:uid="{00000000-0005-0000-0000-0000226C0000}"/>
    <cellStyle name="Sub totals 3 4 2 43 2 2" xfId="30486" xr:uid="{00000000-0005-0000-0000-0000236C0000}"/>
    <cellStyle name="Sub totals 3 4 2 43 2 3" xfId="30487" xr:uid="{00000000-0005-0000-0000-0000246C0000}"/>
    <cellStyle name="Sub totals 3 4 2 43 2 4" xfId="30488" xr:uid="{00000000-0005-0000-0000-0000256C0000}"/>
    <cellStyle name="Sub totals 3 4 2 43 3" xfId="30489" xr:uid="{00000000-0005-0000-0000-0000266C0000}"/>
    <cellStyle name="Sub totals 3 4 2 43 4" xfId="30490" xr:uid="{00000000-0005-0000-0000-0000276C0000}"/>
    <cellStyle name="Sub totals 3 4 2 44" xfId="4075" xr:uid="{00000000-0005-0000-0000-0000286C0000}"/>
    <cellStyle name="Sub totals 3 4 2 44 2" xfId="30491" xr:uid="{00000000-0005-0000-0000-0000296C0000}"/>
    <cellStyle name="Sub totals 3 4 2 44 2 2" xfId="30492" xr:uid="{00000000-0005-0000-0000-00002A6C0000}"/>
    <cellStyle name="Sub totals 3 4 2 44 2 3" xfId="30493" xr:uid="{00000000-0005-0000-0000-00002B6C0000}"/>
    <cellStyle name="Sub totals 3 4 2 44 2 4" xfId="30494" xr:uid="{00000000-0005-0000-0000-00002C6C0000}"/>
    <cellStyle name="Sub totals 3 4 2 44 3" xfId="30495" xr:uid="{00000000-0005-0000-0000-00002D6C0000}"/>
    <cellStyle name="Sub totals 3 4 2 44 4" xfId="30496" xr:uid="{00000000-0005-0000-0000-00002E6C0000}"/>
    <cellStyle name="Sub totals 3 4 2 45" xfId="30497" xr:uid="{00000000-0005-0000-0000-00002F6C0000}"/>
    <cellStyle name="Sub totals 3 4 2 45 2" xfId="30498" xr:uid="{00000000-0005-0000-0000-0000306C0000}"/>
    <cellStyle name="Sub totals 3 4 2 45 3" xfId="30499" xr:uid="{00000000-0005-0000-0000-0000316C0000}"/>
    <cellStyle name="Sub totals 3 4 2 45 4" xfId="30500" xr:uid="{00000000-0005-0000-0000-0000326C0000}"/>
    <cellStyle name="Sub totals 3 4 2 46" xfId="30501" xr:uid="{00000000-0005-0000-0000-0000336C0000}"/>
    <cellStyle name="Sub totals 3 4 2 46 2" xfId="30502" xr:uid="{00000000-0005-0000-0000-0000346C0000}"/>
    <cellStyle name="Sub totals 3 4 2 46 3" xfId="30503" xr:uid="{00000000-0005-0000-0000-0000356C0000}"/>
    <cellStyle name="Sub totals 3 4 2 46 4" xfId="30504" xr:uid="{00000000-0005-0000-0000-0000366C0000}"/>
    <cellStyle name="Sub totals 3 4 2 47" xfId="30505" xr:uid="{00000000-0005-0000-0000-0000376C0000}"/>
    <cellStyle name="Sub totals 3 4 2 5" xfId="4076" xr:uid="{00000000-0005-0000-0000-0000386C0000}"/>
    <cellStyle name="Sub totals 3 4 2 5 2" xfId="30506" xr:uid="{00000000-0005-0000-0000-0000396C0000}"/>
    <cellStyle name="Sub totals 3 4 2 5 2 2" xfId="30507" xr:uid="{00000000-0005-0000-0000-00003A6C0000}"/>
    <cellStyle name="Sub totals 3 4 2 5 2 3" xfId="30508" xr:uid="{00000000-0005-0000-0000-00003B6C0000}"/>
    <cellStyle name="Sub totals 3 4 2 5 2 4" xfId="30509" xr:uid="{00000000-0005-0000-0000-00003C6C0000}"/>
    <cellStyle name="Sub totals 3 4 2 5 3" xfId="30510" xr:uid="{00000000-0005-0000-0000-00003D6C0000}"/>
    <cellStyle name="Sub totals 3 4 2 5 4" xfId="30511" xr:uid="{00000000-0005-0000-0000-00003E6C0000}"/>
    <cellStyle name="Sub totals 3 4 2 6" xfId="4077" xr:uid="{00000000-0005-0000-0000-00003F6C0000}"/>
    <cellStyle name="Sub totals 3 4 2 6 2" xfId="30512" xr:uid="{00000000-0005-0000-0000-0000406C0000}"/>
    <cellStyle name="Sub totals 3 4 2 6 2 2" xfId="30513" xr:uid="{00000000-0005-0000-0000-0000416C0000}"/>
    <cellStyle name="Sub totals 3 4 2 6 2 3" xfId="30514" xr:uid="{00000000-0005-0000-0000-0000426C0000}"/>
    <cellStyle name="Sub totals 3 4 2 6 2 4" xfId="30515" xr:uid="{00000000-0005-0000-0000-0000436C0000}"/>
    <cellStyle name="Sub totals 3 4 2 6 3" xfId="30516" xr:uid="{00000000-0005-0000-0000-0000446C0000}"/>
    <cellStyle name="Sub totals 3 4 2 6 4" xfId="30517" xr:uid="{00000000-0005-0000-0000-0000456C0000}"/>
    <cellStyle name="Sub totals 3 4 2 7" xfId="4078" xr:uid="{00000000-0005-0000-0000-0000466C0000}"/>
    <cellStyle name="Sub totals 3 4 2 7 2" xfId="30518" xr:uid="{00000000-0005-0000-0000-0000476C0000}"/>
    <cellStyle name="Sub totals 3 4 2 7 2 2" xfId="30519" xr:uid="{00000000-0005-0000-0000-0000486C0000}"/>
    <cellStyle name="Sub totals 3 4 2 7 2 3" xfId="30520" xr:uid="{00000000-0005-0000-0000-0000496C0000}"/>
    <cellStyle name="Sub totals 3 4 2 7 2 4" xfId="30521" xr:uid="{00000000-0005-0000-0000-00004A6C0000}"/>
    <cellStyle name="Sub totals 3 4 2 7 3" xfId="30522" xr:uid="{00000000-0005-0000-0000-00004B6C0000}"/>
    <cellStyle name="Sub totals 3 4 2 7 4" xfId="30523" xr:uid="{00000000-0005-0000-0000-00004C6C0000}"/>
    <cellStyle name="Sub totals 3 4 2 8" xfId="4079" xr:uid="{00000000-0005-0000-0000-00004D6C0000}"/>
    <cellStyle name="Sub totals 3 4 2 8 2" xfId="30524" xr:uid="{00000000-0005-0000-0000-00004E6C0000}"/>
    <cellStyle name="Sub totals 3 4 2 8 2 2" xfId="30525" xr:uid="{00000000-0005-0000-0000-00004F6C0000}"/>
    <cellStyle name="Sub totals 3 4 2 8 2 3" xfId="30526" xr:uid="{00000000-0005-0000-0000-0000506C0000}"/>
    <cellStyle name="Sub totals 3 4 2 8 2 4" xfId="30527" xr:uid="{00000000-0005-0000-0000-0000516C0000}"/>
    <cellStyle name="Sub totals 3 4 2 8 3" xfId="30528" xr:uid="{00000000-0005-0000-0000-0000526C0000}"/>
    <cellStyle name="Sub totals 3 4 2 8 4" xfId="30529" xr:uid="{00000000-0005-0000-0000-0000536C0000}"/>
    <cellStyle name="Sub totals 3 4 2 9" xfId="4080" xr:uid="{00000000-0005-0000-0000-0000546C0000}"/>
    <cellStyle name="Sub totals 3 4 2 9 2" xfId="30530" xr:uid="{00000000-0005-0000-0000-0000556C0000}"/>
    <cellStyle name="Sub totals 3 4 2 9 2 2" xfId="30531" xr:uid="{00000000-0005-0000-0000-0000566C0000}"/>
    <cellStyle name="Sub totals 3 4 2 9 2 3" xfId="30532" xr:uid="{00000000-0005-0000-0000-0000576C0000}"/>
    <cellStyle name="Sub totals 3 4 2 9 2 4" xfId="30533" xr:uid="{00000000-0005-0000-0000-0000586C0000}"/>
    <cellStyle name="Sub totals 3 4 2 9 3" xfId="30534" xr:uid="{00000000-0005-0000-0000-0000596C0000}"/>
    <cellStyle name="Sub totals 3 4 2 9 4" xfId="30535" xr:uid="{00000000-0005-0000-0000-00005A6C0000}"/>
    <cellStyle name="Sub totals 3 4 20" xfId="4081" xr:uid="{00000000-0005-0000-0000-00005B6C0000}"/>
    <cellStyle name="Sub totals 3 4 20 2" xfId="30536" xr:uid="{00000000-0005-0000-0000-00005C6C0000}"/>
    <cellStyle name="Sub totals 3 4 20 2 2" xfId="30537" xr:uid="{00000000-0005-0000-0000-00005D6C0000}"/>
    <cellStyle name="Sub totals 3 4 20 2 3" xfId="30538" xr:uid="{00000000-0005-0000-0000-00005E6C0000}"/>
    <cellStyle name="Sub totals 3 4 20 2 4" xfId="30539" xr:uid="{00000000-0005-0000-0000-00005F6C0000}"/>
    <cellStyle name="Sub totals 3 4 20 3" xfId="30540" xr:uid="{00000000-0005-0000-0000-0000606C0000}"/>
    <cellStyle name="Sub totals 3 4 20 4" xfId="30541" xr:uid="{00000000-0005-0000-0000-0000616C0000}"/>
    <cellStyle name="Sub totals 3 4 21" xfId="4082" xr:uid="{00000000-0005-0000-0000-0000626C0000}"/>
    <cellStyle name="Sub totals 3 4 21 2" xfId="30542" xr:uid="{00000000-0005-0000-0000-0000636C0000}"/>
    <cellStyle name="Sub totals 3 4 21 2 2" xfId="30543" xr:uid="{00000000-0005-0000-0000-0000646C0000}"/>
    <cellStyle name="Sub totals 3 4 21 2 3" xfId="30544" xr:uid="{00000000-0005-0000-0000-0000656C0000}"/>
    <cellStyle name="Sub totals 3 4 21 2 4" xfId="30545" xr:uid="{00000000-0005-0000-0000-0000666C0000}"/>
    <cellStyle name="Sub totals 3 4 21 3" xfId="30546" xr:uid="{00000000-0005-0000-0000-0000676C0000}"/>
    <cellStyle name="Sub totals 3 4 21 4" xfId="30547" xr:uid="{00000000-0005-0000-0000-0000686C0000}"/>
    <cellStyle name="Sub totals 3 4 22" xfId="4083" xr:uid="{00000000-0005-0000-0000-0000696C0000}"/>
    <cellStyle name="Sub totals 3 4 22 2" xfId="30548" xr:uid="{00000000-0005-0000-0000-00006A6C0000}"/>
    <cellStyle name="Sub totals 3 4 22 2 2" xfId="30549" xr:uid="{00000000-0005-0000-0000-00006B6C0000}"/>
    <cellStyle name="Sub totals 3 4 22 2 3" xfId="30550" xr:uid="{00000000-0005-0000-0000-00006C6C0000}"/>
    <cellStyle name="Sub totals 3 4 22 2 4" xfId="30551" xr:uid="{00000000-0005-0000-0000-00006D6C0000}"/>
    <cellStyle name="Sub totals 3 4 22 3" xfId="30552" xr:uid="{00000000-0005-0000-0000-00006E6C0000}"/>
    <cellStyle name="Sub totals 3 4 22 4" xfId="30553" xr:uid="{00000000-0005-0000-0000-00006F6C0000}"/>
    <cellStyle name="Sub totals 3 4 23" xfId="4084" xr:uid="{00000000-0005-0000-0000-0000706C0000}"/>
    <cellStyle name="Sub totals 3 4 23 2" xfId="30554" xr:uid="{00000000-0005-0000-0000-0000716C0000}"/>
    <cellStyle name="Sub totals 3 4 23 2 2" xfId="30555" xr:uid="{00000000-0005-0000-0000-0000726C0000}"/>
    <cellStyle name="Sub totals 3 4 23 2 3" xfId="30556" xr:uid="{00000000-0005-0000-0000-0000736C0000}"/>
    <cellStyle name="Sub totals 3 4 23 2 4" xfId="30557" xr:uid="{00000000-0005-0000-0000-0000746C0000}"/>
    <cellStyle name="Sub totals 3 4 23 3" xfId="30558" xr:uid="{00000000-0005-0000-0000-0000756C0000}"/>
    <cellStyle name="Sub totals 3 4 23 4" xfId="30559" xr:uid="{00000000-0005-0000-0000-0000766C0000}"/>
    <cellStyle name="Sub totals 3 4 24" xfId="4085" xr:uid="{00000000-0005-0000-0000-0000776C0000}"/>
    <cellStyle name="Sub totals 3 4 24 2" xfId="30560" xr:uid="{00000000-0005-0000-0000-0000786C0000}"/>
    <cellStyle name="Sub totals 3 4 24 2 2" xfId="30561" xr:uid="{00000000-0005-0000-0000-0000796C0000}"/>
    <cellStyle name="Sub totals 3 4 24 2 3" xfId="30562" xr:uid="{00000000-0005-0000-0000-00007A6C0000}"/>
    <cellStyle name="Sub totals 3 4 24 2 4" xfId="30563" xr:uid="{00000000-0005-0000-0000-00007B6C0000}"/>
    <cellStyle name="Sub totals 3 4 24 3" xfId="30564" xr:uid="{00000000-0005-0000-0000-00007C6C0000}"/>
    <cellStyle name="Sub totals 3 4 24 4" xfId="30565" xr:uid="{00000000-0005-0000-0000-00007D6C0000}"/>
    <cellStyle name="Sub totals 3 4 25" xfId="4086" xr:uid="{00000000-0005-0000-0000-00007E6C0000}"/>
    <cellStyle name="Sub totals 3 4 25 2" xfId="30566" xr:uid="{00000000-0005-0000-0000-00007F6C0000}"/>
    <cellStyle name="Sub totals 3 4 25 2 2" xfId="30567" xr:uid="{00000000-0005-0000-0000-0000806C0000}"/>
    <cellStyle name="Sub totals 3 4 25 2 3" xfId="30568" xr:uid="{00000000-0005-0000-0000-0000816C0000}"/>
    <cellStyle name="Sub totals 3 4 25 2 4" xfId="30569" xr:uid="{00000000-0005-0000-0000-0000826C0000}"/>
    <cellStyle name="Sub totals 3 4 25 3" xfId="30570" xr:uid="{00000000-0005-0000-0000-0000836C0000}"/>
    <cellStyle name="Sub totals 3 4 25 4" xfId="30571" xr:uid="{00000000-0005-0000-0000-0000846C0000}"/>
    <cellStyle name="Sub totals 3 4 26" xfId="4087" xr:uid="{00000000-0005-0000-0000-0000856C0000}"/>
    <cellStyle name="Sub totals 3 4 26 2" xfId="30572" xr:uid="{00000000-0005-0000-0000-0000866C0000}"/>
    <cellStyle name="Sub totals 3 4 26 2 2" xfId="30573" xr:uid="{00000000-0005-0000-0000-0000876C0000}"/>
    <cellStyle name="Sub totals 3 4 26 2 3" xfId="30574" xr:uid="{00000000-0005-0000-0000-0000886C0000}"/>
    <cellStyle name="Sub totals 3 4 26 2 4" xfId="30575" xr:uid="{00000000-0005-0000-0000-0000896C0000}"/>
    <cellStyle name="Sub totals 3 4 26 3" xfId="30576" xr:uid="{00000000-0005-0000-0000-00008A6C0000}"/>
    <cellStyle name="Sub totals 3 4 26 4" xfId="30577" xr:uid="{00000000-0005-0000-0000-00008B6C0000}"/>
    <cellStyle name="Sub totals 3 4 27" xfId="4088" xr:uid="{00000000-0005-0000-0000-00008C6C0000}"/>
    <cellStyle name="Sub totals 3 4 27 2" xfId="30578" xr:uid="{00000000-0005-0000-0000-00008D6C0000}"/>
    <cellStyle name="Sub totals 3 4 27 2 2" xfId="30579" xr:uid="{00000000-0005-0000-0000-00008E6C0000}"/>
    <cellStyle name="Sub totals 3 4 27 2 3" xfId="30580" xr:uid="{00000000-0005-0000-0000-00008F6C0000}"/>
    <cellStyle name="Sub totals 3 4 27 2 4" xfId="30581" xr:uid="{00000000-0005-0000-0000-0000906C0000}"/>
    <cellStyle name="Sub totals 3 4 27 3" xfId="30582" xr:uid="{00000000-0005-0000-0000-0000916C0000}"/>
    <cellStyle name="Sub totals 3 4 27 4" xfId="30583" xr:uid="{00000000-0005-0000-0000-0000926C0000}"/>
    <cellStyle name="Sub totals 3 4 28" xfId="4089" xr:uid="{00000000-0005-0000-0000-0000936C0000}"/>
    <cellStyle name="Sub totals 3 4 28 2" xfId="30584" xr:uid="{00000000-0005-0000-0000-0000946C0000}"/>
    <cellStyle name="Sub totals 3 4 28 2 2" xfId="30585" xr:uid="{00000000-0005-0000-0000-0000956C0000}"/>
    <cellStyle name="Sub totals 3 4 28 2 3" xfId="30586" xr:uid="{00000000-0005-0000-0000-0000966C0000}"/>
    <cellStyle name="Sub totals 3 4 28 2 4" xfId="30587" xr:uid="{00000000-0005-0000-0000-0000976C0000}"/>
    <cellStyle name="Sub totals 3 4 28 3" xfId="30588" xr:uid="{00000000-0005-0000-0000-0000986C0000}"/>
    <cellStyle name="Sub totals 3 4 28 4" xfId="30589" xr:uid="{00000000-0005-0000-0000-0000996C0000}"/>
    <cellStyle name="Sub totals 3 4 29" xfId="4090" xr:uid="{00000000-0005-0000-0000-00009A6C0000}"/>
    <cellStyle name="Sub totals 3 4 29 2" xfId="30590" xr:uid="{00000000-0005-0000-0000-00009B6C0000}"/>
    <cellStyle name="Sub totals 3 4 29 2 2" xfId="30591" xr:uid="{00000000-0005-0000-0000-00009C6C0000}"/>
    <cellStyle name="Sub totals 3 4 29 2 3" xfId="30592" xr:uid="{00000000-0005-0000-0000-00009D6C0000}"/>
    <cellStyle name="Sub totals 3 4 29 2 4" xfId="30593" xr:uid="{00000000-0005-0000-0000-00009E6C0000}"/>
    <cellStyle name="Sub totals 3 4 29 3" xfId="30594" xr:uid="{00000000-0005-0000-0000-00009F6C0000}"/>
    <cellStyle name="Sub totals 3 4 29 4" xfId="30595" xr:uid="{00000000-0005-0000-0000-0000A06C0000}"/>
    <cellStyle name="Sub totals 3 4 3" xfId="4091" xr:uid="{00000000-0005-0000-0000-0000A16C0000}"/>
    <cellStyle name="Sub totals 3 4 3 2" xfId="30596" xr:uid="{00000000-0005-0000-0000-0000A26C0000}"/>
    <cellStyle name="Sub totals 3 4 3 2 2" xfId="30597" xr:uid="{00000000-0005-0000-0000-0000A36C0000}"/>
    <cellStyle name="Sub totals 3 4 3 2 3" xfId="30598" xr:uid="{00000000-0005-0000-0000-0000A46C0000}"/>
    <cellStyle name="Sub totals 3 4 3 2 4" xfId="30599" xr:uid="{00000000-0005-0000-0000-0000A56C0000}"/>
    <cellStyle name="Sub totals 3 4 3 3" xfId="30600" xr:uid="{00000000-0005-0000-0000-0000A66C0000}"/>
    <cellStyle name="Sub totals 3 4 3 4" xfId="30601" xr:uid="{00000000-0005-0000-0000-0000A76C0000}"/>
    <cellStyle name="Sub totals 3 4 30" xfId="4092" xr:uid="{00000000-0005-0000-0000-0000A86C0000}"/>
    <cellStyle name="Sub totals 3 4 30 2" xfId="30602" xr:uid="{00000000-0005-0000-0000-0000A96C0000}"/>
    <cellStyle name="Sub totals 3 4 30 2 2" xfId="30603" xr:uid="{00000000-0005-0000-0000-0000AA6C0000}"/>
    <cellStyle name="Sub totals 3 4 30 2 3" xfId="30604" xr:uid="{00000000-0005-0000-0000-0000AB6C0000}"/>
    <cellStyle name="Sub totals 3 4 30 2 4" xfId="30605" xr:uid="{00000000-0005-0000-0000-0000AC6C0000}"/>
    <cellStyle name="Sub totals 3 4 30 3" xfId="30606" xr:uid="{00000000-0005-0000-0000-0000AD6C0000}"/>
    <cellStyle name="Sub totals 3 4 30 4" xfId="30607" xr:uid="{00000000-0005-0000-0000-0000AE6C0000}"/>
    <cellStyle name="Sub totals 3 4 31" xfId="4093" xr:uid="{00000000-0005-0000-0000-0000AF6C0000}"/>
    <cellStyle name="Sub totals 3 4 31 2" xfId="30608" xr:uid="{00000000-0005-0000-0000-0000B06C0000}"/>
    <cellStyle name="Sub totals 3 4 31 2 2" xfId="30609" xr:uid="{00000000-0005-0000-0000-0000B16C0000}"/>
    <cellStyle name="Sub totals 3 4 31 2 3" xfId="30610" xr:uid="{00000000-0005-0000-0000-0000B26C0000}"/>
    <cellStyle name="Sub totals 3 4 31 2 4" xfId="30611" xr:uid="{00000000-0005-0000-0000-0000B36C0000}"/>
    <cellStyle name="Sub totals 3 4 31 3" xfId="30612" xr:uid="{00000000-0005-0000-0000-0000B46C0000}"/>
    <cellStyle name="Sub totals 3 4 31 4" xfId="30613" xr:uid="{00000000-0005-0000-0000-0000B56C0000}"/>
    <cellStyle name="Sub totals 3 4 32" xfId="4094" xr:uid="{00000000-0005-0000-0000-0000B66C0000}"/>
    <cellStyle name="Sub totals 3 4 32 2" xfId="30614" xr:uid="{00000000-0005-0000-0000-0000B76C0000}"/>
    <cellStyle name="Sub totals 3 4 32 2 2" xfId="30615" xr:uid="{00000000-0005-0000-0000-0000B86C0000}"/>
    <cellStyle name="Sub totals 3 4 32 2 3" xfId="30616" xr:uid="{00000000-0005-0000-0000-0000B96C0000}"/>
    <cellStyle name="Sub totals 3 4 32 2 4" xfId="30617" xr:uid="{00000000-0005-0000-0000-0000BA6C0000}"/>
    <cellStyle name="Sub totals 3 4 32 3" xfId="30618" xr:uid="{00000000-0005-0000-0000-0000BB6C0000}"/>
    <cellStyle name="Sub totals 3 4 32 4" xfId="30619" xr:uid="{00000000-0005-0000-0000-0000BC6C0000}"/>
    <cellStyle name="Sub totals 3 4 33" xfId="4095" xr:uid="{00000000-0005-0000-0000-0000BD6C0000}"/>
    <cellStyle name="Sub totals 3 4 33 2" xfId="30620" xr:uid="{00000000-0005-0000-0000-0000BE6C0000}"/>
    <cellStyle name="Sub totals 3 4 33 2 2" xfId="30621" xr:uid="{00000000-0005-0000-0000-0000BF6C0000}"/>
    <cellStyle name="Sub totals 3 4 33 2 3" xfId="30622" xr:uid="{00000000-0005-0000-0000-0000C06C0000}"/>
    <cellStyle name="Sub totals 3 4 33 2 4" xfId="30623" xr:uid="{00000000-0005-0000-0000-0000C16C0000}"/>
    <cellStyle name="Sub totals 3 4 33 3" xfId="30624" xr:uid="{00000000-0005-0000-0000-0000C26C0000}"/>
    <cellStyle name="Sub totals 3 4 33 4" xfId="30625" xr:uid="{00000000-0005-0000-0000-0000C36C0000}"/>
    <cellStyle name="Sub totals 3 4 34" xfId="4096" xr:uid="{00000000-0005-0000-0000-0000C46C0000}"/>
    <cellStyle name="Sub totals 3 4 34 2" xfId="30626" xr:uid="{00000000-0005-0000-0000-0000C56C0000}"/>
    <cellStyle name="Sub totals 3 4 34 2 2" xfId="30627" xr:uid="{00000000-0005-0000-0000-0000C66C0000}"/>
    <cellStyle name="Sub totals 3 4 34 2 3" xfId="30628" xr:uid="{00000000-0005-0000-0000-0000C76C0000}"/>
    <cellStyle name="Sub totals 3 4 34 2 4" xfId="30629" xr:uid="{00000000-0005-0000-0000-0000C86C0000}"/>
    <cellStyle name="Sub totals 3 4 34 3" xfId="30630" xr:uid="{00000000-0005-0000-0000-0000C96C0000}"/>
    <cellStyle name="Sub totals 3 4 34 4" xfId="30631" xr:uid="{00000000-0005-0000-0000-0000CA6C0000}"/>
    <cellStyle name="Sub totals 3 4 35" xfId="4097" xr:uid="{00000000-0005-0000-0000-0000CB6C0000}"/>
    <cellStyle name="Sub totals 3 4 35 2" xfId="30632" xr:uid="{00000000-0005-0000-0000-0000CC6C0000}"/>
    <cellStyle name="Sub totals 3 4 35 2 2" xfId="30633" xr:uid="{00000000-0005-0000-0000-0000CD6C0000}"/>
    <cellStyle name="Sub totals 3 4 35 2 3" xfId="30634" xr:uid="{00000000-0005-0000-0000-0000CE6C0000}"/>
    <cellStyle name="Sub totals 3 4 35 2 4" xfId="30635" xr:uid="{00000000-0005-0000-0000-0000CF6C0000}"/>
    <cellStyle name="Sub totals 3 4 35 3" xfId="30636" xr:uid="{00000000-0005-0000-0000-0000D06C0000}"/>
    <cellStyle name="Sub totals 3 4 35 4" xfId="30637" xr:uid="{00000000-0005-0000-0000-0000D16C0000}"/>
    <cellStyle name="Sub totals 3 4 36" xfId="4098" xr:uid="{00000000-0005-0000-0000-0000D26C0000}"/>
    <cellStyle name="Sub totals 3 4 36 2" xfId="30638" xr:uid="{00000000-0005-0000-0000-0000D36C0000}"/>
    <cellStyle name="Sub totals 3 4 36 2 2" xfId="30639" xr:uid="{00000000-0005-0000-0000-0000D46C0000}"/>
    <cellStyle name="Sub totals 3 4 36 2 3" xfId="30640" xr:uid="{00000000-0005-0000-0000-0000D56C0000}"/>
    <cellStyle name="Sub totals 3 4 36 2 4" xfId="30641" xr:uid="{00000000-0005-0000-0000-0000D66C0000}"/>
    <cellStyle name="Sub totals 3 4 36 3" xfId="30642" xr:uid="{00000000-0005-0000-0000-0000D76C0000}"/>
    <cellStyle name="Sub totals 3 4 36 4" xfId="30643" xr:uid="{00000000-0005-0000-0000-0000D86C0000}"/>
    <cellStyle name="Sub totals 3 4 37" xfId="4099" xr:uid="{00000000-0005-0000-0000-0000D96C0000}"/>
    <cellStyle name="Sub totals 3 4 37 2" xfId="30644" xr:uid="{00000000-0005-0000-0000-0000DA6C0000}"/>
    <cellStyle name="Sub totals 3 4 37 2 2" xfId="30645" xr:uid="{00000000-0005-0000-0000-0000DB6C0000}"/>
    <cellStyle name="Sub totals 3 4 37 2 3" xfId="30646" xr:uid="{00000000-0005-0000-0000-0000DC6C0000}"/>
    <cellStyle name="Sub totals 3 4 37 2 4" xfId="30647" xr:uid="{00000000-0005-0000-0000-0000DD6C0000}"/>
    <cellStyle name="Sub totals 3 4 37 3" xfId="30648" xr:uid="{00000000-0005-0000-0000-0000DE6C0000}"/>
    <cellStyle name="Sub totals 3 4 37 4" xfId="30649" xr:uid="{00000000-0005-0000-0000-0000DF6C0000}"/>
    <cellStyle name="Sub totals 3 4 38" xfId="4100" xr:uid="{00000000-0005-0000-0000-0000E06C0000}"/>
    <cellStyle name="Sub totals 3 4 38 2" xfId="30650" xr:uid="{00000000-0005-0000-0000-0000E16C0000}"/>
    <cellStyle name="Sub totals 3 4 38 2 2" xfId="30651" xr:uid="{00000000-0005-0000-0000-0000E26C0000}"/>
    <cellStyle name="Sub totals 3 4 38 2 3" xfId="30652" xr:uid="{00000000-0005-0000-0000-0000E36C0000}"/>
    <cellStyle name="Sub totals 3 4 38 2 4" xfId="30653" xr:uid="{00000000-0005-0000-0000-0000E46C0000}"/>
    <cellStyle name="Sub totals 3 4 38 3" xfId="30654" xr:uid="{00000000-0005-0000-0000-0000E56C0000}"/>
    <cellStyle name="Sub totals 3 4 38 4" xfId="30655" xr:uid="{00000000-0005-0000-0000-0000E66C0000}"/>
    <cellStyle name="Sub totals 3 4 39" xfId="4101" xr:uid="{00000000-0005-0000-0000-0000E76C0000}"/>
    <cellStyle name="Sub totals 3 4 39 2" xfId="30656" xr:uid="{00000000-0005-0000-0000-0000E86C0000}"/>
    <cellStyle name="Sub totals 3 4 39 2 2" xfId="30657" xr:uid="{00000000-0005-0000-0000-0000E96C0000}"/>
    <cellStyle name="Sub totals 3 4 39 2 3" xfId="30658" xr:uid="{00000000-0005-0000-0000-0000EA6C0000}"/>
    <cellStyle name="Sub totals 3 4 39 2 4" xfId="30659" xr:uid="{00000000-0005-0000-0000-0000EB6C0000}"/>
    <cellStyle name="Sub totals 3 4 39 3" xfId="30660" xr:uid="{00000000-0005-0000-0000-0000EC6C0000}"/>
    <cellStyle name="Sub totals 3 4 39 4" xfId="30661" xr:uid="{00000000-0005-0000-0000-0000ED6C0000}"/>
    <cellStyle name="Sub totals 3 4 4" xfId="4102" xr:uid="{00000000-0005-0000-0000-0000EE6C0000}"/>
    <cellStyle name="Sub totals 3 4 4 2" xfId="30662" xr:uid="{00000000-0005-0000-0000-0000EF6C0000}"/>
    <cellStyle name="Sub totals 3 4 4 2 2" xfId="30663" xr:uid="{00000000-0005-0000-0000-0000F06C0000}"/>
    <cellStyle name="Sub totals 3 4 4 2 3" xfId="30664" xr:uid="{00000000-0005-0000-0000-0000F16C0000}"/>
    <cellStyle name="Sub totals 3 4 4 2 4" xfId="30665" xr:uid="{00000000-0005-0000-0000-0000F26C0000}"/>
    <cellStyle name="Sub totals 3 4 4 3" xfId="30666" xr:uid="{00000000-0005-0000-0000-0000F36C0000}"/>
    <cellStyle name="Sub totals 3 4 4 4" xfId="30667" xr:uid="{00000000-0005-0000-0000-0000F46C0000}"/>
    <cellStyle name="Sub totals 3 4 40" xfId="4103" xr:uid="{00000000-0005-0000-0000-0000F56C0000}"/>
    <cellStyle name="Sub totals 3 4 40 2" xfId="30668" xr:uid="{00000000-0005-0000-0000-0000F66C0000}"/>
    <cellStyle name="Sub totals 3 4 40 2 2" xfId="30669" xr:uid="{00000000-0005-0000-0000-0000F76C0000}"/>
    <cellStyle name="Sub totals 3 4 40 2 3" xfId="30670" xr:uid="{00000000-0005-0000-0000-0000F86C0000}"/>
    <cellStyle name="Sub totals 3 4 40 2 4" xfId="30671" xr:uid="{00000000-0005-0000-0000-0000F96C0000}"/>
    <cellStyle name="Sub totals 3 4 40 3" xfId="30672" xr:uid="{00000000-0005-0000-0000-0000FA6C0000}"/>
    <cellStyle name="Sub totals 3 4 40 4" xfId="30673" xr:uid="{00000000-0005-0000-0000-0000FB6C0000}"/>
    <cellStyle name="Sub totals 3 4 41" xfId="4104" xr:uid="{00000000-0005-0000-0000-0000FC6C0000}"/>
    <cellStyle name="Sub totals 3 4 41 2" xfId="30674" xr:uid="{00000000-0005-0000-0000-0000FD6C0000}"/>
    <cellStyle name="Sub totals 3 4 41 2 2" xfId="30675" xr:uid="{00000000-0005-0000-0000-0000FE6C0000}"/>
    <cellStyle name="Sub totals 3 4 41 2 3" xfId="30676" xr:uid="{00000000-0005-0000-0000-0000FF6C0000}"/>
    <cellStyle name="Sub totals 3 4 41 2 4" xfId="30677" xr:uid="{00000000-0005-0000-0000-0000006D0000}"/>
    <cellStyle name="Sub totals 3 4 41 3" xfId="30678" xr:uid="{00000000-0005-0000-0000-0000016D0000}"/>
    <cellStyle name="Sub totals 3 4 41 4" xfId="30679" xr:uid="{00000000-0005-0000-0000-0000026D0000}"/>
    <cellStyle name="Sub totals 3 4 42" xfId="4105" xr:uid="{00000000-0005-0000-0000-0000036D0000}"/>
    <cellStyle name="Sub totals 3 4 42 2" xfId="30680" xr:uid="{00000000-0005-0000-0000-0000046D0000}"/>
    <cellStyle name="Sub totals 3 4 42 2 2" xfId="30681" xr:uid="{00000000-0005-0000-0000-0000056D0000}"/>
    <cellStyle name="Sub totals 3 4 42 2 3" xfId="30682" xr:uid="{00000000-0005-0000-0000-0000066D0000}"/>
    <cellStyle name="Sub totals 3 4 42 2 4" xfId="30683" xr:uid="{00000000-0005-0000-0000-0000076D0000}"/>
    <cellStyle name="Sub totals 3 4 42 3" xfId="30684" xr:uid="{00000000-0005-0000-0000-0000086D0000}"/>
    <cellStyle name="Sub totals 3 4 42 4" xfId="30685" xr:uid="{00000000-0005-0000-0000-0000096D0000}"/>
    <cellStyle name="Sub totals 3 4 43" xfId="4106" xr:uid="{00000000-0005-0000-0000-00000A6D0000}"/>
    <cellStyle name="Sub totals 3 4 43 2" xfId="30686" xr:uid="{00000000-0005-0000-0000-00000B6D0000}"/>
    <cellStyle name="Sub totals 3 4 43 2 2" xfId="30687" xr:uid="{00000000-0005-0000-0000-00000C6D0000}"/>
    <cellStyle name="Sub totals 3 4 43 2 3" xfId="30688" xr:uid="{00000000-0005-0000-0000-00000D6D0000}"/>
    <cellStyle name="Sub totals 3 4 43 2 4" xfId="30689" xr:uid="{00000000-0005-0000-0000-00000E6D0000}"/>
    <cellStyle name="Sub totals 3 4 43 3" xfId="30690" xr:uid="{00000000-0005-0000-0000-00000F6D0000}"/>
    <cellStyle name="Sub totals 3 4 43 4" xfId="30691" xr:uid="{00000000-0005-0000-0000-0000106D0000}"/>
    <cellStyle name="Sub totals 3 4 44" xfId="4107" xr:uid="{00000000-0005-0000-0000-0000116D0000}"/>
    <cellStyle name="Sub totals 3 4 44 2" xfId="30692" xr:uid="{00000000-0005-0000-0000-0000126D0000}"/>
    <cellStyle name="Sub totals 3 4 44 2 2" xfId="30693" xr:uid="{00000000-0005-0000-0000-0000136D0000}"/>
    <cellStyle name="Sub totals 3 4 44 2 3" xfId="30694" xr:uid="{00000000-0005-0000-0000-0000146D0000}"/>
    <cellStyle name="Sub totals 3 4 44 2 4" xfId="30695" xr:uid="{00000000-0005-0000-0000-0000156D0000}"/>
    <cellStyle name="Sub totals 3 4 44 3" xfId="30696" xr:uid="{00000000-0005-0000-0000-0000166D0000}"/>
    <cellStyle name="Sub totals 3 4 44 4" xfId="30697" xr:uid="{00000000-0005-0000-0000-0000176D0000}"/>
    <cellStyle name="Sub totals 3 4 45" xfId="4108" xr:uid="{00000000-0005-0000-0000-0000186D0000}"/>
    <cellStyle name="Sub totals 3 4 45 2" xfId="30698" xr:uid="{00000000-0005-0000-0000-0000196D0000}"/>
    <cellStyle name="Sub totals 3 4 45 2 2" xfId="30699" xr:uid="{00000000-0005-0000-0000-00001A6D0000}"/>
    <cellStyle name="Sub totals 3 4 45 2 3" xfId="30700" xr:uid="{00000000-0005-0000-0000-00001B6D0000}"/>
    <cellStyle name="Sub totals 3 4 45 2 4" xfId="30701" xr:uid="{00000000-0005-0000-0000-00001C6D0000}"/>
    <cellStyle name="Sub totals 3 4 45 3" xfId="30702" xr:uid="{00000000-0005-0000-0000-00001D6D0000}"/>
    <cellStyle name="Sub totals 3 4 45 4" xfId="30703" xr:uid="{00000000-0005-0000-0000-00001E6D0000}"/>
    <cellStyle name="Sub totals 3 4 46" xfId="30704" xr:uid="{00000000-0005-0000-0000-00001F6D0000}"/>
    <cellStyle name="Sub totals 3 4 46 2" xfId="30705" xr:uid="{00000000-0005-0000-0000-0000206D0000}"/>
    <cellStyle name="Sub totals 3 4 46 3" xfId="30706" xr:uid="{00000000-0005-0000-0000-0000216D0000}"/>
    <cellStyle name="Sub totals 3 4 46 4" xfId="30707" xr:uid="{00000000-0005-0000-0000-0000226D0000}"/>
    <cellStyle name="Sub totals 3 4 47" xfId="30708" xr:uid="{00000000-0005-0000-0000-0000236D0000}"/>
    <cellStyle name="Sub totals 3 4 47 2" xfId="30709" xr:uid="{00000000-0005-0000-0000-0000246D0000}"/>
    <cellStyle name="Sub totals 3 4 47 3" xfId="30710" xr:uid="{00000000-0005-0000-0000-0000256D0000}"/>
    <cellStyle name="Sub totals 3 4 47 4" xfId="30711" xr:uid="{00000000-0005-0000-0000-0000266D0000}"/>
    <cellStyle name="Sub totals 3 4 5" xfId="4109" xr:uid="{00000000-0005-0000-0000-0000276D0000}"/>
    <cellStyle name="Sub totals 3 4 5 2" xfId="30712" xr:uid="{00000000-0005-0000-0000-0000286D0000}"/>
    <cellStyle name="Sub totals 3 4 5 2 2" xfId="30713" xr:uid="{00000000-0005-0000-0000-0000296D0000}"/>
    <cellStyle name="Sub totals 3 4 5 2 3" xfId="30714" xr:uid="{00000000-0005-0000-0000-00002A6D0000}"/>
    <cellStyle name="Sub totals 3 4 5 2 4" xfId="30715" xr:uid="{00000000-0005-0000-0000-00002B6D0000}"/>
    <cellStyle name="Sub totals 3 4 5 3" xfId="30716" xr:uid="{00000000-0005-0000-0000-00002C6D0000}"/>
    <cellStyle name="Sub totals 3 4 5 4" xfId="30717" xr:uid="{00000000-0005-0000-0000-00002D6D0000}"/>
    <cellStyle name="Sub totals 3 4 6" xfId="4110" xr:uid="{00000000-0005-0000-0000-00002E6D0000}"/>
    <cellStyle name="Sub totals 3 4 6 2" xfId="30718" xr:uid="{00000000-0005-0000-0000-00002F6D0000}"/>
    <cellStyle name="Sub totals 3 4 6 2 2" xfId="30719" xr:uid="{00000000-0005-0000-0000-0000306D0000}"/>
    <cellStyle name="Sub totals 3 4 6 2 3" xfId="30720" xr:uid="{00000000-0005-0000-0000-0000316D0000}"/>
    <cellStyle name="Sub totals 3 4 6 2 4" xfId="30721" xr:uid="{00000000-0005-0000-0000-0000326D0000}"/>
    <cellStyle name="Sub totals 3 4 6 3" xfId="30722" xr:uid="{00000000-0005-0000-0000-0000336D0000}"/>
    <cellStyle name="Sub totals 3 4 6 4" xfId="30723" xr:uid="{00000000-0005-0000-0000-0000346D0000}"/>
    <cellStyle name="Sub totals 3 4 7" xfId="4111" xr:uid="{00000000-0005-0000-0000-0000356D0000}"/>
    <cellStyle name="Sub totals 3 4 7 2" xfId="30724" xr:uid="{00000000-0005-0000-0000-0000366D0000}"/>
    <cellStyle name="Sub totals 3 4 7 2 2" xfId="30725" xr:uid="{00000000-0005-0000-0000-0000376D0000}"/>
    <cellStyle name="Sub totals 3 4 7 2 3" xfId="30726" xr:uid="{00000000-0005-0000-0000-0000386D0000}"/>
    <cellStyle name="Sub totals 3 4 7 2 4" xfId="30727" xr:uid="{00000000-0005-0000-0000-0000396D0000}"/>
    <cellStyle name="Sub totals 3 4 7 3" xfId="30728" xr:uid="{00000000-0005-0000-0000-00003A6D0000}"/>
    <cellStyle name="Sub totals 3 4 7 4" xfId="30729" xr:uid="{00000000-0005-0000-0000-00003B6D0000}"/>
    <cellStyle name="Sub totals 3 4 8" xfId="4112" xr:uid="{00000000-0005-0000-0000-00003C6D0000}"/>
    <cellStyle name="Sub totals 3 4 8 2" xfId="30730" xr:uid="{00000000-0005-0000-0000-00003D6D0000}"/>
    <cellStyle name="Sub totals 3 4 8 2 2" xfId="30731" xr:uid="{00000000-0005-0000-0000-00003E6D0000}"/>
    <cellStyle name="Sub totals 3 4 8 2 3" xfId="30732" xr:uid="{00000000-0005-0000-0000-00003F6D0000}"/>
    <cellStyle name="Sub totals 3 4 8 2 4" xfId="30733" xr:uid="{00000000-0005-0000-0000-0000406D0000}"/>
    <cellStyle name="Sub totals 3 4 8 3" xfId="30734" xr:uid="{00000000-0005-0000-0000-0000416D0000}"/>
    <cellStyle name="Sub totals 3 4 8 4" xfId="30735" xr:uid="{00000000-0005-0000-0000-0000426D0000}"/>
    <cellStyle name="Sub totals 3 4 9" xfId="4113" xr:uid="{00000000-0005-0000-0000-0000436D0000}"/>
    <cellStyle name="Sub totals 3 4 9 2" xfId="30736" xr:uid="{00000000-0005-0000-0000-0000446D0000}"/>
    <cellStyle name="Sub totals 3 4 9 2 2" xfId="30737" xr:uid="{00000000-0005-0000-0000-0000456D0000}"/>
    <cellStyle name="Sub totals 3 4 9 2 3" xfId="30738" xr:uid="{00000000-0005-0000-0000-0000466D0000}"/>
    <cellStyle name="Sub totals 3 4 9 2 4" xfId="30739" xr:uid="{00000000-0005-0000-0000-0000476D0000}"/>
    <cellStyle name="Sub totals 3 4 9 3" xfId="30740" xr:uid="{00000000-0005-0000-0000-0000486D0000}"/>
    <cellStyle name="Sub totals 3 4 9 4" xfId="30741" xr:uid="{00000000-0005-0000-0000-0000496D0000}"/>
    <cellStyle name="Sub totals 3 5" xfId="4114" xr:uid="{00000000-0005-0000-0000-00004A6D0000}"/>
    <cellStyle name="Sub totals 3 5 10" xfId="4115" xr:uid="{00000000-0005-0000-0000-00004B6D0000}"/>
    <cellStyle name="Sub totals 3 5 10 2" xfId="30742" xr:uid="{00000000-0005-0000-0000-00004C6D0000}"/>
    <cellStyle name="Sub totals 3 5 10 2 2" xfId="30743" xr:uid="{00000000-0005-0000-0000-00004D6D0000}"/>
    <cellStyle name="Sub totals 3 5 10 2 3" xfId="30744" xr:uid="{00000000-0005-0000-0000-00004E6D0000}"/>
    <cellStyle name="Sub totals 3 5 10 2 4" xfId="30745" xr:uid="{00000000-0005-0000-0000-00004F6D0000}"/>
    <cellStyle name="Sub totals 3 5 10 3" xfId="30746" xr:uid="{00000000-0005-0000-0000-0000506D0000}"/>
    <cellStyle name="Sub totals 3 5 10 4" xfId="30747" xr:uid="{00000000-0005-0000-0000-0000516D0000}"/>
    <cellStyle name="Sub totals 3 5 11" xfId="4116" xr:uid="{00000000-0005-0000-0000-0000526D0000}"/>
    <cellStyle name="Sub totals 3 5 11 2" xfId="30748" xr:uid="{00000000-0005-0000-0000-0000536D0000}"/>
    <cellStyle name="Sub totals 3 5 11 2 2" xfId="30749" xr:uid="{00000000-0005-0000-0000-0000546D0000}"/>
    <cellStyle name="Sub totals 3 5 11 2 3" xfId="30750" xr:uid="{00000000-0005-0000-0000-0000556D0000}"/>
    <cellStyle name="Sub totals 3 5 11 2 4" xfId="30751" xr:uid="{00000000-0005-0000-0000-0000566D0000}"/>
    <cellStyle name="Sub totals 3 5 11 3" xfId="30752" xr:uid="{00000000-0005-0000-0000-0000576D0000}"/>
    <cellStyle name="Sub totals 3 5 11 4" xfId="30753" xr:uid="{00000000-0005-0000-0000-0000586D0000}"/>
    <cellStyle name="Sub totals 3 5 12" xfId="4117" xr:uid="{00000000-0005-0000-0000-0000596D0000}"/>
    <cellStyle name="Sub totals 3 5 12 2" xfId="30754" xr:uid="{00000000-0005-0000-0000-00005A6D0000}"/>
    <cellStyle name="Sub totals 3 5 12 2 2" xfId="30755" xr:uid="{00000000-0005-0000-0000-00005B6D0000}"/>
    <cellStyle name="Sub totals 3 5 12 2 3" xfId="30756" xr:uid="{00000000-0005-0000-0000-00005C6D0000}"/>
    <cellStyle name="Sub totals 3 5 12 2 4" xfId="30757" xr:uid="{00000000-0005-0000-0000-00005D6D0000}"/>
    <cellStyle name="Sub totals 3 5 12 3" xfId="30758" xr:uid="{00000000-0005-0000-0000-00005E6D0000}"/>
    <cellStyle name="Sub totals 3 5 12 4" xfId="30759" xr:uid="{00000000-0005-0000-0000-00005F6D0000}"/>
    <cellStyle name="Sub totals 3 5 13" xfId="4118" xr:uid="{00000000-0005-0000-0000-0000606D0000}"/>
    <cellStyle name="Sub totals 3 5 13 2" xfId="30760" xr:uid="{00000000-0005-0000-0000-0000616D0000}"/>
    <cellStyle name="Sub totals 3 5 13 2 2" xfId="30761" xr:uid="{00000000-0005-0000-0000-0000626D0000}"/>
    <cellStyle name="Sub totals 3 5 13 2 3" xfId="30762" xr:uid="{00000000-0005-0000-0000-0000636D0000}"/>
    <cellStyle name="Sub totals 3 5 13 2 4" xfId="30763" xr:uid="{00000000-0005-0000-0000-0000646D0000}"/>
    <cellStyle name="Sub totals 3 5 13 3" xfId="30764" xr:uid="{00000000-0005-0000-0000-0000656D0000}"/>
    <cellStyle name="Sub totals 3 5 13 4" xfId="30765" xr:uid="{00000000-0005-0000-0000-0000666D0000}"/>
    <cellStyle name="Sub totals 3 5 14" xfId="4119" xr:uid="{00000000-0005-0000-0000-0000676D0000}"/>
    <cellStyle name="Sub totals 3 5 14 2" xfId="30766" xr:uid="{00000000-0005-0000-0000-0000686D0000}"/>
    <cellStyle name="Sub totals 3 5 14 2 2" xfId="30767" xr:uid="{00000000-0005-0000-0000-0000696D0000}"/>
    <cellStyle name="Sub totals 3 5 14 2 3" xfId="30768" xr:uid="{00000000-0005-0000-0000-00006A6D0000}"/>
    <cellStyle name="Sub totals 3 5 14 2 4" xfId="30769" xr:uid="{00000000-0005-0000-0000-00006B6D0000}"/>
    <cellStyle name="Sub totals 3 5 14 3" xfId="30770" xr:uid="{00000000-0005-0000-0000-00006C6D0000}"/>
    <cellStyle name="Sub totals 3 5 14 4" xfId="30771" xr:uid="{00000000-0005-0000-0000-00006D6D0000}"/>
    <cellStyle name="Sub totals 3 5 15" xfId="4120" xr:uid="{00000000-0005-0000-0000-00006E6D0000}"/>
    <cellStyle name="Sub totals 3 5 15 2" xfId="30772" xr:uid="{00000000-0005-0000-0000-00006F6D0000}"/>
    <cellStyle name="Sub totals 3 5 15 2 2" xfId="30773" xr:uid="{00000000-0005-0000-0000-0000706D0000}"/>
    <cellStyle name="Sub totals 3 5 15 2 3" xfId="30774" xr:uid="{00000000-0005-0000-0000-0000716D0000}"/>
    <cellStyle name="Sub totals 3 5 15 2 4" xfId="30775" xr:uid="{00000000-0005-0000-0000-0000726D0000}"/>
    <cellStyle name="Sub totals 3 5 15 3" xfId="30776" xr:uid="{00000000-0005-0000-0000-0000736D0000}"/>
    <cellStyle name="Sub totals 3 5 15 4" xfId="30777" xr:uid="{00000000-0005-0000-0000-0000746D0000}"/>
    <cellStyle name="Sub totals 3 5 16" xfId="4121" xr:uid="{00000000-0005-0000-0000-0000756D0000}"/>
    <cellStyle name="Sub totals 3 5 16 2" xfId="30778" xr:uid="{00000000-0005-0000-0000-0000766D0000}"/>
    <cellStyle name="Sub totals 3 5 16 2 2" xfId="30779" xr:uid="{00000000-0005-0000-0000-0000776D0000}"/>
    <cellStyle name="Sub totals 3 5 16 2 3" xfId="30780" xr:uid="{00000000-0005-0000-0000-0000786D0000}"/>
    <cellStyle name="Sub totals 3 5 16 2 4" xfId="30781" xr:uid="{00000000-0005-0000-0000-0000796D0000}"/>
    <cellStyle name="Sub totals 3 5 16 3" xfId="30782" xr:uid="{00000000-0005-0000-0000-00007A6D0000}"/>
    <cellStyle name="Sub totals 3 5 16 4" xfId="30783" xr:uid="{00000000-0005-0000-0000-00007B6D0000}"/>
    <cellStyle name="Sub totals 3 5 17" xfId="4122" xr:uid="{00000000-0005-0000-0000-00007C6D0000}"/>
    <cellStyle name="Sub totals 3 5 17 2" xfId="30784" xr:uid="{00000000-0005-0000-0000-00007D6D0000}"/>
    <cellStyle name="Sub totals 3 5 17 2 2" xfId="30785" xr:uid="{00000000-0005-0000-0000-00007E6D0000}"/>
    <cellStyle name="Sub totals 3 5 17 2 3" xfId="30786" xr:uid="{00000000-0005-0000-0000-00007F6D0000}"/>
    <cellStyle name="Sub totals 3 5 17 2 4" xfId="30787" xr:uid="{00000000-0005-0000-0000-0000806D0000}"/>
    <cellStyle name="Sub totals 3 5 17 3" xfId="30788" xr:uid="{00000000-0005-0000-0000-0000816D0000}"/>
    <cellStyle name="Sub totals 3 5 17 4" xfId="30789" xr:uid="{00000000-0005-0000-0000-0000826D0000}"/>
    <cellStyle name="Sub totals 3 5 18" xfId="4123" xr:uid="{00000000-0005-0000-0000-0000836D0000}"/>
    <cellStyle name="Sub totals 3 5 18 2" xfId="30790" xr:uid="{00000000-0005-0000-0000-0000846D0000}"/>
    <cellStyle name="Sub totals 3 5 18 2 2" xfId="30791" xr:uid="{00000000-0005-0000-0000-0000856D0000}"/>
    <cellStyle name="Sub totals 3 5 18 2 3" xfId="30792" xr:uid="{00000000-0005-0000-0000-0000866D0000}"/>
    <cellStyle name="Sub totals 3 5 18 2 4" xfId="30793" xr:uid="{00000000-0005-0000-0000-0000876D0000}"/>
    <cellStyle name="Sub totals 3 5 18 3" xfId="30794" xr:uid="{00000000-0005-0000-0000-0000886D0000}"/>
    <cellStyle name="Sub totals 3 5 18 4" xfId="30795" xr:uid="{00000000-0005-0000-0000-0000896D0000}"/>
    <cellStyle name="Sub totals 3 5 19" xfId="4124" xr:uid="{00000000-0005-0000-0000-00008A6D0000}"/>
    <cellStyle name="Sub totals 3 5 19 2" xfId="30796" xr:uid="{00000000-0005-0000-0000-00008B6D0000}"/>
    <cellStyle name="Sub totals 3 5 19 2 2" xfId="30797" xr:uid="{00000000-0005-0000-0000-00008C6D0000}"/>
    <cellStyle name="Sub totals 3 5 19 2 3" xfId="30798" xr:uid="{00000000-0005-0000-0000-00008D6D0000}"/>
    <cellStyle name="Sub totals 3 5 19 2 4" xfId="30799" xr:uid="{00000000-0005-0000-0000-00008E6D0000}"/>
    <cellStyle name="Sub totals 3 5 19 3" xfId="30800" xr:uid="{00000000-0005-0000-0000-00008F6D0000}"/>
    <cellStyle name="Sub totals 3 5 19 4" xfId="30801" xr:uid="{00000000-0005-0000-0000-0000906D0000}"/>
    <cellStyle name="Sub totals 3 5 2" xfId="4125" xr:uid="{00000000-0005-0000-0000-0000916D0000}"/>
    <cellStyle name="Sub totals 3 5 2 2" xfId="30802" xr:uid="{00000000-0005-0000-0000-0000926D0000}"/>
    <cellStyle name="Sub totals 3 5 2 2 2" xfId="30803" xr:uid="{00000000-0005-0000-0000-0000936D0000}"/>
    <cellStyle name="Sub totals 3 5 2 2 3" xfId="30804" xr:uid="{00000000-0005-0000-0000-0000946D0000}"/>
    <cellStyle name="Sub totals 3 5 2 2 4" xfId="30805" xr:uid="{00000000-0005-0000-0000-0000956D0000}"/>
    <cellStyle name="Sub totals 3 5 2 3" xfId="30806" xr:uid="{00000000-0005-0000-0000-0000966D0000}"/>
    <cellStyle name="Sub totals 3 5 2 4" xfId="30807" xr:uid="{00000000-0005-0000-0000-0000976D0000}"/>
    <cellStyle name="Sub totals 3 5 20" xfId="4126" xr:uid="{00000000-0005-0000-0000-0000986D0000}"/>
    <cellStyle name="Sub totals 3 5 20 2" xfId="30808" xr:uid="{00000000-0005-0000-0000-0000996D0000}"/>
    <cellStyle name="Sub totals 3 5 20 2 2" xfId="30809" xr:uid="{00000000-0005-0000-0000-00009A6D0000}"/>
    <cellStyle name="Sub totals 3 5 20 2 3" xfId="30810" xr:uid="{00000000-0005-0000-0000-00009B6D0000}"/>
    <cellStyle name="Sub totals 3 5 20 2 4" xfId="30811" xr:uid="{00000000-0005-0000-0000-00009C6D0000}"/>
    <cellStyle name="Sub totals 3 5 20 3" xfId="30812" xr:uid="{00000000-0005-0000-0000-00009D6D0000}"/>
    <cellStyle name="Sub totals 3 5 20 4" xfId="30813" xr:uid="{00000000-0005-0000-0000-00009E6D0000}"/>
    <cellStyle name="Sub totals 3 5 21" xfId="4127" xr:uid="{00000000-0005-0000-0000-00009F6D0000}"/>
    <cellStyle name="Sub totals 3 5 21 2" xfId="30814" xr:uid="{00000000-0005-0000-0000-0000A06D0000}"/>
    <cellStyle name="Sub totals 3 5 21 2 2" xfId="30815" xr:uid="{00000000-0005-0000-0000-0000A16D0000}"/>
    <cellStyle name="Sub totals 3 5 21 2 3" xfId="30816" xr:uid="{00000000-0005-0000-0000-0000A26D0000}"/>
    <cellStyle name="Sub totals 3 5 21 2 4" xfId="30817" xr:uid="{00000000-0005-0000-0000-0000A36D0000}"/>
    <cellStyle name="Sub totals 3 5 21 3" xfId="30818" xr:uid="{00000000-0005-0000-0000-0000A46D0000}"/>
    <cellStyle name="Sub totals 3 5 21 4" xfId="30819" xr:uid="{00000000-0005-0000-0000-0000A56D0000}"/>
    <cellStyle name="Sub totals 3 5 22" xfId="4128" xr:uid="{00000000-0005-0000-0000-0000A66D0000}"/>
    <cellStyle name="Sub totals 3 5 22 2" xfId="30820" xr:uid="{00000000-0005-0000-0000-0000A76D0000}"/>
    <cellStyle name="Sub totals 3 5 22 2 2" xfId="30821" xr:uid="{00000000-0005-0000-0000-0000A86D0000}"/>
    <cellStyle name="Sub totals 3 5 22 2 3" xfId="30822" xr:uid="{00000000-0005-0000-0000-0000A96D0000}"/>
    <cellStyle name="Sub totals 3 5 22 2 4" xfId="30823" xr:uid="{00000000-0005-0000-0000-0000AA6D0000}"/>
    <cellStyle name="Sub totals 3 5 22 3" xfId="30824" xr:uid="{00000000-0005-0000-0000-0000AB6D0000}"/>
    <cellStyle name="Sub totals 3 5 22 4" xfId="30825" xr:uid="{00000000-0005-0000-0000-0000AC6D0000}"/>
    <cellStyle name="Sub totals 3 5 23" xfId="4129" xr:uid="{00000000-0005-0000-0000-0000AD6D0000}"/>
    <cellStyle name="Sub totals 3 5 23 2" xfId="30826" xr:uid="{00000000-0005-0000-0000-0000AE6D0000}"/>
    <cellStyle name="Sub totals 3 5 23 2 2" xfId="30827" xr:uid="{00000000-0005-0000-0000-0000AF6D0000}"/>
    <cellStyle name="Sub totals 3 5 23 2 3" xfId="30828" xr:uid="{00000000-0005-0000-0000-0000B06D0000}"/>
    <cellStyle name="Sub totals 3 5 23 2 4" xfId="30829" xr:uid="{00000000-0005-0000-0000-0000B16D0000}"/>
    <cellStyle name="Sub totals 3 5 23 3" xfId="30830" xr:uid="{00000000-0005-0000-0000-0000B26D0000}"/>
    <cellStyle name="Sub totals 3 5 23 4" xfId="30831" xr:uid="{00000000-0005-0000-0000-0000B36D0000}"/>
    <cellStyle name="Sub totals 3 5 24" xfId="4130" xr:uid="{00000000-0005-0000-0000-0000B46D0000}"/>
    <cellStyle name="Sub totals 3 5 24 2" xfId="30832" xr:uid="{00000000-0005-0000-0000-0000B56D0000}"/>
    <cellStyle name="Sub totals 3 5 24 2 2" xfId="30833" xr:uid="{00000000-0005-0000-0000-0000B66D0000}"/>
    <cellStyle name="Sub totals 3 5 24 2 3" xfId="30834" xr:uid="{00000000-0005-0000-0000-0000B76D0000}"/>
    <cellStyle name="Sub totals 3 5 24 2 4" xfId="30835" xr:uid="{00000000-0005-0000-0000-0000B86D0000}"/>
    <cellStyle name="Sub totals 3 5 24 3" xfId="30836" xr:uid="{00000000-0005-0000-0000-0000B96D0000}"/>
    <cellStyle name="Sub totals 3 5 24 4" xfId="30837" xr:uid="{00000000-0005-0000-0000-0000BA6D0000}"/>
    <cellStyle name="Sub totals 3 5 25" xfId="4131" xr:uid="{00000000-0005-0000-0000-0000BB6D0000}"/>
    <cellStyle name="Sub totals 3 5 25 2" xfId="30838" xr:uid="{00000000-0005-0000-0000-0000BC6D0000}"/>
    <cellStyle name="Sub totals 3 5 25 2 2" xfId="30839" xr:uid="{00000000-0005-0000-0000-0000BD6D0000}"/>
    <cellStyle name="Sub totals 3 5 25 2 3" xfId="30840" xr:uid="{00000000-0005-0000-0000-0000BE6D0000}"/>
    <cellStyle name="Sub totals 3 5 25 2 4" xfId="30841" xr:uid="{00000000-0005-0000-0000-0000BF6D0000}"/>
    <cellStyle name="Sub totals 3 5 25 3" xfId="30842" xr:uid="{00000000-0005-0000-0000-0000C06D0000}"/>
    <cellStyle name="Sub totals 3 5 25 4" xfId="30843" xr:uid="{00000000-0005-0000-0000-0000C16D0000}"/>
    <cellStyle name="Sub totals 3 5 26" xfId="4132" xr:uid="{00000000-0005-0000-0000-0000C26D0000}"/>
    <cellStyle name="Sub totals 3 5 26 2" xfId="30844" xr:uid="{00000000-0005-0000-0000-0000C36D0000}"/>
    <cellStyle name="Sub totals 3 5 26 2 2" xfId="30845" xr:uid="{00000000-0005-0000-0000-0000C46D0000}"/>
    <cellStyle name="Sub totals 3 5 26 2 3" xfId="30846" xr:uid="{00000000-0005-0000-0000-0000C56D0000}"/>
    <cellStyle name="Sub totals 3 5 26 2 4" xfId="30847" xr:uid="{00000000-0005-0000-0000-0000C66D0000}"/>
    <cellStyle name="Sub totals 3 5 26 3" xfId="30848" xr:uid="{00000000-0005-0000-0000-0000C76D0000}"/>
    <cellStyle name="Sub totals 3 5 26 4" xfId="30849" xr:uid="{00000000-0005-0000-0000-0000C86D0000}"/>
    <cellStyle name="Sub totals 3 5 27" xfId="4133" xr:uid="{00000000-0005-0000-0000-0000C96D0000}"/>
    <cellStyle name="Sub totals 3 5 27 2" xfId="30850" xr:uid="{00000000-0005-0000-0000-0000CA6D0000}"/>
    <cellStyle name="Sub totals 3 5 27 2 2" xfId="30851" xr:uid="{00000000-0005-0000-0000-0000CB6D0000}"/>
    <cellStyle name="Sub totals 3 5 27 2 3" xfId="30852" xr:uid="{00000000-0005-0000-0000-0000CC6D0000}"/>
    <cellStyle name="Sub totals 3 5 27 2 4" xfId="30853" xr:uid="{00000000-0005-0000-0000-0000CD6D0000}"/>
    <cellStyle name="Sub totals 3 5 27 3" xfId="30854" xr:uid="{00000000-0005-0000-0000-0000CE6D0000}"/>
    <cellStyle name="Sub totals 3 5 27 4" xfId="30855" xr:uid="{00000000-0005-0000-0000-0000CF6D0000}"/>
    <cellStyle name="Sub totals 3 5 28" xfId="4134" xr:uid="{00000000-0005-0000-0000-0000D06D0000}"/>
    <cellStyle name="Sub totals 3 5 28 2" xfId="30856" xr:uid="{00000000-0005-0000-0000-0000D16D0000}"/>
    <cellStyle name="Sub totals 3 5 28 2 2" xfId="30857" xr:uid="{00000000-0005-0000-0000-0000D26D0000}"/>
    <cellStyle name="Sub totals 3 5 28 2 3" xfId="30858" xr:uid="{00000000-0005-0000-0000-0000D36D0000}"/>
    <cellStyle name="Sub totals 3 5 28 2 4" xfId="30859" xr:uid="{00000000-0005-0000-0000-0000D46D0000}"/>
    <cellStyle name="Sub totals 3 5 28 3" xfId="30860" xr:uid="{00000000-0005-0000-0000-0000D56D0000}"/>
    <cellStyle name="Sub totals 3 5 28 4" xfId="30861" xr:uid="{00000000-0005-0000-0000-0000D66D0000}"/>
    <cellStyle name="Sub totals 3 5 29" xfId="4135" xr:uid="{00000000-0005-0000-0000-0000D76D0000}"/>
    <cellStyle name="Sub totals 3 5 29 2" xfId="30862" xr:uid="{00000000-0005-0000-0000-0000D86D0000}"/>
    <cellStyle name="Sub totals 3 5 29 2 2" xfId="30863" xr:uid="{00000000-0005-0000-0000-0000D96D0000}"/>
    <cellStyle name="Sub totals 3 5 29 2 3" xfId="30864" xr:uid="{00000000-0005-0000-0000-0000DA6D0000}"/>
    <cellStyle name="Sub totals 3 5 29 2 4" xfId="30865" xr:uid="{00000000-0005-0000-0000-0000DB6D0000}"/>
    <cellStyle name="Sub totals 3 5 29 3" xfId="30866" xr:uid="{00000000-0005-0000-0000-0000DC6D0000}"/>
    <cellStyle name="Sub totals 3 5 29 4" xfId="30867" xr:uid="{00000000-0005-0000-0000-0000DD6D0000}"/>
    <cellStyle name="Sub totals 3 5 3" xfId="4136" xr:uid="{00000000-0005-0000-0000-0000DE6D0000}"/>
    <cellStyle name="Sub totals 3 5 3 2" xfId="30868" xr:uid="{00000000-0005-0000-0000-0000DF6D0000}"/>
    <cellStyle name="Sub totals 3 5 3 2 2" xfId="30869" xr:uid="{00000000-0005-0000-0000-0000E06D0000}"/>
    <cellStyle name="Sub totals 3 5 3 2 3" xfId="30870" xr:uid="{00000000-0005-0000-0000-0000E16D0000}"/>
    <cellStyle name="Sub totals 3 5 3 2 4" xfId="30871" xr:uid="{00000000-0005-0000-0000-0000E26D0000}"/>
    <cellStyle name="Sub totals 3 5 3 3" xfId="30872" xr:uid="{00000000-0005-0000-0000-0000E36D0000}"/>
    <cellStyle name="Sub totals 3 5 3 4" xfId="30873" xr:uid="{00000000-0005-0000-0000-0000E46D0000}"/>
    <cellStyle name="Sub totals 3 5 30" xfId="4137" xr:uid="{00000000-0005-0000-0000-0000E56D0000}"/>
    <cellStyle name="Sub totals 3 5 30 2" xfId="30874" xr:uid="{00000000-0005-0000-0000-0000E66D0000}"/>
    <cellStyle name="Sub totals 3 5 30 2 2" xfId="30875" xr:uid="{00000000-0005-0000-0000-0000E76D0000}"/>
    <cellStyle name="Sub totals 3 5 30 2 3" xfId="30876" xr:uid="{00000000-0005-0000-0000-0000E86D0000}"/>
    <cellStyle name="Sub totals 3 5 30 2 4" xfId="30877" xr:uid="{00000000-0005-0000-0000-0000E96D0000}"/>
    <cellStyle name="Sub totals 3 5 30 3" xfId="30878" xr:uid="{00000000-0005-0000-0000-0000EA6D0000}"/>
    <cellStyle name="Sub totals 3 5 30 4" xfId="30879" xr:uid="{00000000-0005-0000-0000-0000EB6D0000}"/>
    <cellStyle name="Sub totals 3 5 31" xfId="4138" xr:uid="{00000000-0005-0000-0000-0000EC6D0000}"/>
    <cellStyle name="Sub totals 3 5 31 2" xfId="30880" xr:uid="{00000000-0005-0000-0000-0000ED6D0000}"/>
    <cellStyle name="Sub totals 3 5 31 2 2" xfId="30881" xr:uid="{00000000-0005-0000-0000-0000EE6D0000}"/>
    <cellStyle name="Sub totals 3 5 31 2 3" xfId="30882" xr:uid="{00000000-0005-0000-0000-0000EF6D0000}"/>
    <cellStyle name="Sub totals 3 5 31 2 4" xfId="30883" xr:uid="{00000000-0005-0000-0000-0000F06D0000}"/>
    <cellStyle name="Sub totals 3 5 31 3" xfId="30884" xr:uid="{00000000-0005-0000-0000-0000F16D0000}"/>
    <cellStyle name="Sub totals 3 5 31 4" xfId="30885" xr:uid="{00000000-0005-0000-0000-0000F26D0000}"/>
    <cellStyle name="Sub totals 3 5 32" xfId="4139" xr:uid="{00000000-0005-0000-0000-0000F36D0000}"/>
    <cellStyle name="Sub totals 3 5 32 2" xfId="30886" xr:uid="{00000000-0005-0000-0000-0000F46D0000}"/>
    <cellStyle name="Sub totals 3 5 32 2 2" xfId="30887" xr:uid="{00000000-0005-0000-0000-0000F56D0000}"/>
    <cellStyle name="Sub totals 3 5 32 2 3" xfId="30888" xr:uid="{00000000-0005-0000-0000-0000F66D0000}"/>
    <cellStyle name="Sub totals 3 5 32 2 4" xfId="30889" xr:uid="{00000000-0005-0000-0000-0000F76D0000}"/>
    <cellStyle name="Sub totals 3 5 32 3" xfId="30890" xr:uid="{00000000-0005-0000-0000-0000F86D0000}"/>
    <cellStyle name="Sub totals 3 5 32 4" xfId="30891" xr:uid="{00000000-0005-0000-0000-0000F96D0000}"/>
    <cellStyle name="Sub totals 3 5 33" xfId="4140" xr:uid="{00000000-0005-0000-0000-0000FA6D0000}"/>
    <cellStyle name="Sub totals 3 5 33 2" xfId="30892" xr:uid="{00000000-0005-0000-0000-0000FB6D0000}"/>
    <cellStyle name="Sub totals 3 5 33 2 2" xfId="30893" xr:uid="{00000000-0005-0000-0000-0000FC6D0000}"/>
    <cellStyle name="Sub totals 3 5 33 2 3" xfId="30894" xr:uid="{00000000-0005-0000-0000-0000FD6D0000}"/>
    <cellStyle name="Sub totals 3 5 33 2 4" xfId="30895" xr:uid="{00000000-0005-0000-0000-0000FE6D0000}"/>
    <cellStyle name="Sub totals 3 5 33 3" xfId="30896" xr:uid="{00000000-0005-0000-0000-0000FF6D0000}"/>
    <cellStyle name="Sub totals 3 5 33 4" xfId="30897" xr:uid="{00000000-0005-0000-0000-0000006E0000}"/>
    <cellStyle name="Sub totals 3 5 34" xfId="4141" xr:uid="{00000000-0005-0000-0000-0000016E0000}"/>
    <cellStyle name="Sub totals 3 5 34 2" xfId="30898" xr:uid="{00000000-0005-0000-0000-0000026E0000}"/>
    <cellStyle name="Sub totals 3 5 34 2 2" xfId="30899" xr:uid="{00000000-0005-0000-0000-0000036E0000}"/>
    <cellStyle name="Sub totals 3 5 34 2 3" xfId="30900" xr:uid="{00000000-0005-0000-0000-0000046E0000}"/>
    <cellStyle name="Sub totals 3 5 34 2 4" xfId="30901" xr:uid="{00000000-0005-0000-0000-0000056E0000}"/>
    <cellStyle name="Sub totals 3 5 34 3" xfId="30902" xr:uid="{00000000-0005-0000-0000-0000066E0000}"/>
    <cellStyle name="Sub totals 3 5 34 4" xfId="30903" xr:uid="{00000000-0005-0000-0000-0000076E0000}"/>
    <cellStyle name="Sub totals 3 5 35" xfId="4142" xr:uid="{00000000-0005-0000-0000-0000086E0000}"/>
    <cellStyle name="Sub totals 3 5 35 2" xfId="30904" xr:uid="{00000000-0005-0000-0000-0000096E0000}"/>
    <cellStyle name="Sub totals 3 5 35 2 2" xfId="30905" xr:uid="{00000000-0005-0000-0000-00000A6E0000}"/>
    <cellStyle name="Sub totals 3 5 35 2 3" xfId="30906" xr:uid="{00000000-0005-0000-0000-00000B6E0000}"/>
    <cellStyle name="Sub totals 3 5 35 2 4" xfId="30907" xr:uid="{00000000-0005-0000-0000-00000C6E0000}"/>
    <cellStyle name="Sub totals 3 5 35 3" xfId="30908" xr:uid="{00000000-0005-0000-0000-00000D6E0000}"/>
    <cellStyle name="Sub totals 3 5 35 4" xfId="30909" xr:uid="{00000000-0005-0000-0000-00000E6E0000}"/>
    <cellStyle name="Sub totals 3 5 36" xfId="4143" xr:uid="{00000000-0005-0000-0000-00000F6E0000}"/>
    <cellStyle name="Sub totals 3 5 36 2" xfId="30910" xr:uid="{00000000-0005-0000-0000-0000106E0000}"/>
    <cellStyle name="Sub totals 3 5 36 2 2" xfId="30911" xr:uid="{00000000-0005-0000-0000-0000116E0000}"/>
    <cellStyle name="Sub totals 3 5 36 2 3" xfId="30912" xr:uid="{00000000-0005-0000-0000-0000126E0000}"/>
    <cellStyle name="Sub totals 3 5 36 2 4" xfId="30913" xr:uid="{00000000-0005-0000-0000-0000136E0000}"/>
    <cellStyle name="Sub totals 3 5 36 3" xfId="30914" xr:uid="{00000000-0005-0000-0000-0000146E0000}"/>
    <cellStyle name="Sub totals 3 5 36 4" xfId="30915" xr:uid="{00000000-0005-0000-0000-0000156E0000}"/>
    <cellStyle name="Sub totals 3 5 37" xfId="4144" xr:uid="{00000000-0005-0000-0000-0000166E0000}"/>
    <cellStyle name="Sub totals 3 5 37 2" xfId="30916" xr:uid="{00000000-0005-0000-0000-0000176E0000}"/>
    <cellStyle name="Sub totals 3 5 37 2 2" xfId="30917" xr:uid="{00000000-0005-0000-0000-0000186E0000}"/>
    <cellStyle name="Sub totals 3 5 37 2 3" xfId="30918" xr:uid="{00000000-0005-0000-0000-0000196E0000}"/>
    <cellStyle name="Sub totals 3 5 37 2 4" xfId="30919" xr:uid="{00000000-0005-0000-0000-00001A6E0000}"/>
    <cellStyle name="Sub totals 3 5 37 3" xfId="30920" xr:uid="{00000000-0005-0000-0000-00001B6E0000}"/>
    <cellStyle name="Sub totals 3 5 37 4" xfId="30921" xr:uid="{00000000-0005-0000-0000-00001C6E0000}"/>
    <cellStyle name="Sub totals 3 5 38" xfId="4145" xr:uid="{00000000-0005-0000-0000-00001D6E0000}"/>
    <cellStyle name="Sub totals 3 5 38 2" xfId="30922" xr:uid="{00000000-0005-0000-0000-00001E6E0000}"/>
    <cellStyle name="Sub totals 3 5 38 2 2" xfId="30923" xr:uid="{00000000-0005-0000-0000-00001F6E0000}"/>
    <cellStyle name="Sub totals 3 5 38 2 3" xfId="30924" xr:uid="{00000000-0005-0000-0000-0000206E0000}"/>
    <cellStyle name="Sub totals 3 5 38 2 4" xfId="30925" xr:uid="{00000000-0005-0000-0000-0000216E0000}"/>
    <cellStyle name="Sub totals 3 5 38 3" xfId="30926" xr:uid="{00000000-0005-0000-0000-0000226E0000}"/>
    <cellStyle name="Sub totals 3 5 38 4" xfId="30927" xr:uid="{00000000-0005-0000-0000-0000236E0000}"/>
    <cellStyle name="Sub totals 3 5 39" xfId="4146" xr:uid="{00000000-0005-0000-0000-0000246E0000}"/>
    <cellStyle name="Sub totals 3 5 39 2" xfId="30928" xr:uid="{00000000-0005-0000-0000-0000256E0000}"/>
    <cellStyle name="Sub totals 3 5 39 2 2" xfId="30929" xr:uid="{00000000-0005-0000-0000-0000266E0000}"/>
    <cellStyle name="Sub totals 3 5 39 2 3" xfId="30930" xr:uid="{00000000-0005-0000-0000-0000276E0000}"/>
    <cellStyle name="Sub totals 3 5 39 2 4" xfId="30931" xr:uid="{00000000-0005-0000-0000-0000286E0000}"/>
    <cellStyle name="Sub totals 3 5 39 3" xfId="30932" xr:uid="{00000000-0005-0000-0000-0000296E0000}"/>
    <cellStyle name="Sub totals 3 5 39 4" xfId="30933" xr:uid="{00000000-0005-0000-0000-00002A6E0000}"/>
    <cellStyle name="Sub totals 3 5 4" xfId="4147" xr:uid="{00000000-0005-0000-0000-00002B6E0000}"/>
    <cellStyle name="Sub totals 3 5 4 2" xfId="30934" xr:uid="{00000000-0005-0000-0000-00002C6E0000}"/>
    <cellStyle name="Sub totals 3 5 4 2 2" xfId="30935" xr:uid="{00000000-0005-0000-0000-00002D6E0000}"/>
    <cellStyle name="Sub totals 3 5 4 2 3" xfId="30936" xr:uid="{00000000-0005-0000-0000-00002E6E0000}"/>
    <cellStyle name="Sub totals 3 5 4 2 4" xfId="30937" xr:uid="{00000000-0005-0000-0000-00002F6E0000}"/>
    <cellStyle name="Sub totals 3 5 4 3" xfId="30938" xr:uid="{00000000-0005-0000-0000-0000306E0000}"/>
    <cellStyle name="Sub totals 3 5 4 4" xfId="30939" xr:uid="{00000000-0005-0000-0000-0000316E0000}"/>
    <cellStyle name="Sub totals 3 5 40" xfId="4148" xr:uid="{00000000-0005-0000-0000-0000326E0000}"/>
    <cellStyle name="Sub totals 3 5 40 2" xfId="30940" xr:uid="{00000000-0005-0000-0000-0000336E0000}"/>
    <cellStyle name="Sub totals 3 5 40 2 2" xfId="30941" xr:uid="{00000000-0005-0000-0000-0000346E0000}"/>
    <cellStyle name="Sub totals 3 5 40 2 3" xfId="30942" xr:uid="{00000000-0005-0000-0000-0000356E0000}"/>
    <cellStyle name="Sub totals 3 5 40 2 4" xfId="30943" xr:uid="{00000000-0005-0000-0000-0000366E0000}"/>
    <cellStyle name="Sub totals 3 5 40 3" xfId="30944" xr:uid="{00000000-0005-0000-0000-0000376E0000}"/>
    <cellStyle name="Sub totals 3 5 40 4" xfId="30945" xr:uid="{00000000-0005-0000-0000-0000386E0000}"/>
    <cellStyle name="Sub totals 3 5 41" xfId="4149" xr:uid="{00000000-0005-0000-0000-0000396E0000}"/>
    <cellStyle name="Sub totals 3 5 41 2" xfId="30946" xr:uid="{00000000-0005-0000-0000-00003A6E0000}"/>
    <cellStyle name="Sub totals 3 5 41 2 2" xfId="30947" xr:uid="{00000000-0005-0000-0000-00003B6E0000}"/>
    <cellStyle name="Sub totals 3 5 41 2 3" xfId="30948" xr:uid="{00000000-0005-0000-0000-00003C6E0000}"/>
    <cellStyle name="Sub totals 3 5 41 2 4" xfId="30949" xr:uid="{00000000-0005-0000-0000-00003D6E0000}"/>
    <cellStyle name="Sub totals 3 5 41 3" xfId="30950" xr:uid="{00000000-0005-0000-0000-00003E6E0000}"/>
    <cellStyle name="Sub totals 3 5 41 4" xfId="30951" xr:uid="{00000000-0005-0000-0000-00003F6E0000}"/>
    <cellStyle name="Sub totals 3 5 42" xfId="4150" xr:uid="{00000000-0005-0000-0000-0000406E0000}"/>
    <cellStyle name="Sub totals 3 5 42 2" xfId="30952" xr:uid="{00000000-0005-0000-0000-0000416E0000}"/>
    <cellStyle name="Sub totals 3 5 42 2 2" xfId="30953" xr:uid="{00000000-0005-0000-0000-0000426E0000}"/>
    <cellStyle name="Sub totals 3 5 42 2 3" xfId="30954" xr:uid="{00000000-0005-0000-0000-0000436E0000}"/>
    <cellStyle name="Sub totals 3 5 42 2 4" xfId="30955" xr:uid="{00000000-0005-0000-0000-0000446E0000}"/>
    <cellStyle name="Sub totals 3 5 42 3" xfId="30956" xr:uid="{00000000-0005-0000-0000-0000456E0000}"/>
    <cellStyle name="Sub totals 3 5 42 4" xfId="30957" xr:uid="{00000000-0005-0000-0000-0000466E0000}"/>
    <cellStyle name="Sub totals 3 5 43" xfId="4151" xr:uid="{00000000-0005-0000-0000-0000476E0000}"/>
    <cellStyle name="Sub totals 3 5 43 2" xfId="30958" xr:uid="{00000000-0005-0000-0000-0000486E0000}"/>
    <cellStyle name="Sub totals 3 5 43 2 2" xfId="30959" xr:uid="{00000000-0005-0000-0000-0000496E0000}"/>
    <cellStyle name="Sub totals 3 5 43 2 3" xfId="30960" xr:uid="{00000000-0005-0000-0000-00004A6E0000}"/>
    <cellStyle name="Sub totals 3 5 43 2 4" xfId="30961" xr:uid="{00000000-0005-0000-0000-00004B6E0000}"/>
    <cellStyle name="Sub totals 3 5 43 3" xfId="30962" xr:uid="{00000000-0005-0000-0000-00004C6E0000}"/>
    <cellStyle name="Sub totals 3 5 43 4" xfId="30963" xr:uid="{00000000-0005-0000-0000-00004D6E0000}"/>
    <cellStyle name="Sub totals 3 5 44" xfId="4152" xr:uid="{00000000-0005-0000-0000-00004E6E0000}"/>
    <cellStyle name="Sub totals 3 5 44 2" xfId="30964" xr:uid="{00000000-0005-0000-0000-00004F6E0000}"/>
    <cellStyle name="Sub totals 3 5 44 2 2" xfId="30965" xr:uid="{00000000-0005-0000-0000-0000506E0000}"/>
    <cellStyle name="Sub totals 3 5 44 2 3" xfId="30966" xr:uid="{00000000-0005-0000-0000-0000516E0000}"/>
    <cellStyle name="Sub totals 3 5 44 2 4" xfId="30967" xr:uid="{00000000-0005-0000-0000-0000526E0000}"/>
    <cellStyle name="Sub totals 3 5 44 3" xfId="30968" xr:uid="{00000000-0005-0000-0000-0000536E0000}"/>
    <cellStyle name="Sub totals 3 5 44 4" xfId="30969" xr:uid="{00000000-0005-0000-0000-0000546E0000}"/>
    <cellStyle name="Sub totals 3 5 45" xfId="30970" xr:uid="{00000000-0005-0000-0000-0000556E0000}"/>
    <cellStyle name="Sub totals 3 5 45 2" xfId="30971" xr:uid="{00000000-0005-0000-0000-0000566E0000}"/>
    <cellStyle name="Sub totals 3 5 45 3" xfId="30972" xr:uid="{00000000-0005-0000-0000-0000576E0000}"/>
    <cellStyle name="Sub totals 3 5 45 4" xfId="30973" xr:uid="{00000000-0005-0000-0000-0000586E0000}"/>
    <cellStyle name="Sub totals 3 5 46" xfId="30974" xr:uid="{00000000-0005-0000-0000-0000596E0000}"/>
    <cellStyle name="Sub totals 3 5 46 2" xfId="30975" xr:uid="{00000000-0005-0000-0000-00005A6E0000}"/>
    <cellStyle name="Sub totals 3 5 46 3" xfId="30976" xr:uid="{00000000-0005-0000-0000-00005B6E0000}"/>
    <cellStyle name="Sub totals 3 5 46 4" xfId="30977" xr:uid="{00000000-0005-0000-0000-00005C6E0000}"/>
    <cellStyle name="Sub totals 3 5 47" xfId="30978" xr:uid="{00000000-0005-0000-0000-00005D6E0000}"/>
    <cellStyle name="Sub totals 3 5 5" xfId="4153" xr:uid="{00000000-0005-0000-0000-00005E6E0000}"/>
    <cellStyle name="Sub totals 3 5 5 2" xfId="30979" xr:uid="{00000000-0005-0000-0000-00005F6E0000}"/>
    <cellStyle name="Sub totals 3 5 5 2 2" xfId="30980" xr:uid="{00000000-0005-0000-0000-0000606E0000}"/>
    <cellStyle name="Sub totals 3 5 5 2 3" xfId="30981" xr:uid="{00000000-0005-0000-0000-0000616E0000}"/>
    <cellStyle name="Sub totals 3 5 5 2 4" xfId="30982" xr:uid="{00000000-0005-0000-0000-0000626E0000}"/>
    <cellStyle name="Sub totals 3 5 5 3" xfId="30983" xr:uid="{00000000-0005-0000-0000-0000636E0000}"/>
    <cellStyle name="Sub totals 3 5 5 4" xfId="30984" xr:uid="{00000000-0005-0000-0000-0000646E0000}"/>
    <cellStyle name="Sub totals 3 5 6" xfId="4154" xr:uid="{00000000-0005-0000-0000-0000656E0000}"/>
    <cellStyle name="Sub totals 3 5 6 2" xfId="30985" xr:uid="{00000000-0005-0000-0000-0000666E0000}"/>
    <cellStyle name="Sub totals 3 5 6 2 2" xfId="30986" xr:uid="{00000000-0005-0000-0000-0000676E0000}"/>
    <cellStyle name="Sub totals 3 5 6 2 3" xfId="30987" xr:uid="{00000000-0005-0000-0000-0000686E0000}"/>
    <cellStyle name="Sub totals 3 5 6 2 4" xfId="30988" xr:uid="{00000000-0005-0000-0000-0000696E0000}"/>
    <cellStyle name="Sub totals 3 5 6 3" xfId="30989" xr:uid="{00000000-0005-0000-0000-00006A6E0000}"/>
    <cellStyle name="Sub totals 3 5 6 4" xfId="30990" xr:uid="{00000000-0005-0000-0000-00006B6E0000}"/>
    <cellStyle name="Sub totals 3 5 7" xfId="4155" xr:uid="{00000000-0005-0000-0000-00006C6E0000}"/>
    <cellStyle name="Sub totals 3 5 7 2" xfId="30991" xr:uid="{00000000-0005-0000-0000-00006D6E0000}"/>
    <cellStyle name="Sub totals 3 5 7 2 2" xfId="30992" xr:uid="{00000000-0005-0000-0000-00006E6E0000}"/>
    <cellStyle name="Sub totals 3 5 7 2 3" xfId="30993" xr:uid="{00000000-0005-0000-0000-00006F6E0000}"/>
    <cellStyle name="Sub totals 3 5 7 2 4" xfId="30994" xr:uid="{00000000-0005-0000-0000-0000706E0000}"/>
    <cellStyle name="Sub totals 3 5 7 3" xfId="30995" xr:uid="{00000000-0005-0000-0000-0000716E0000}"/>
    <cellStyle name="Sub totals 3 5 7 4" xfId="30996" xr:uid="{00000000-0005-0000-0000-0000726E0000}"/>
    <cellStyle name="Sub totals 3 5 8" xfId="4156" xr:uid="{00000000-0005-0000-0000-0000736E0000}"/>
    <cellStyle name="Sub totals 3 5 8 2" xfId="30997" xr:uid="{00000000-0005-0000-0000-0000746E0000}"/>
    <cellStyle name="Sub totals 3 5 8 2 2" xfId="30998" xr:uid="{00000000-0005-0000-0000-0000756E0000}"/>
    <cellStyle name="Sub totals 3 5 8 2 3" xfId="30999" xr:uid="{00000000-0005-0000-0000-0000766E0000}"/>
    <cellStyle name="Sub totals 3 5 8 2 4" xfId="31000" xr:uid="{00000000-0005-0000-0000-0000776E0000}"/>
    <cellStyle name="Sub totals 3 5 8 3" xfId="31001" xr:uid="{00000000-0005-0000-0000-0000786E0000}"/>
    <cellStyle name="Sub totals 3 5 8 4" xfId="31002" xr:uid="{00000000-0005-0000-0000-0000796E0000}"/>
    <cellStyle name="Sub totals 3 5 9" xfId="4157" xr:uid="{00000000-0005-0000-0000-00007A6E0000}"/>
    <cellStyle name="Sub totals 3 5 9 2" xfId="31003" xr:uid="{00000000-0005-0000-0000-00007B6E0000}"/>
    <cellStyle name="Sub totals 3 5 9 2 2" xfId="31004" xr:uid="{00000000-0005-0000-0000-00007C6E0000}"/>
    <cellStyle name="Sub totals 3 5 9 2 3" xfId="31005" xr:uid="{00000000-0005-0000-0000-00007D6E0000}"/>
    <cellStyle name="Sub totals 3 5 9 2 4" xfId="31006" xr:uid="{00000000-0005-0000-0000-00007E6E0000}"/>
    <cellStyle name="Sub totals 3 5 9 3" xfId="31007" xr:uid="{00000000-0005-0000-0000-00007F6E0000}"/>
    <cellStyle name="Sub totals 3 5 9 4" xfId="31008" xr:uid="{00000000-0005-0000-0000-0000806E0000}"/>
    <cellStyle name="Sub totals 3 6" xfId="4158" xr:uid="{00000000-0005-0000-0000-0000816E0000}"/>
    <cellStyle name="Sub totals 3 6 2" xfId="31009" xr:uid="{00000000-0005-0000-0000-0000826E0000}"/>
    <cellStyle name="Sub totals 3 6 2 2" xfId="31010" xr:uid="{00000000-0005-0000-0000-0000836E0000}"/>
    <cellStyle name="Sub totals 3 6 2 3" xfId="31011" xr:uid="{00000000-0005-0000-0000-0000846E0000}"/>
    <cellStyle name="Sub totals 3 6 2 4" xfId="31012" xr:uid="{00000000-0005-0000-0000-0000856E0000}"/>
    <cellStyle name="Sub totals 3 6 3" xfId="31013" xr:uid="{00000000-0005-0000-0000-0000866E0000}"/>
    <cellStyle name="Sub totals 3 6 4" xfId="31014" xr:uid="{00000000-0005-0000-0000-0000876E0000}"/>
    <cellStyle name="Sub totals 3 7" xfId="4159" xr:uid="{00000000-0005-0000-0000-0000886E0000}"/>
    <cellStyle name="Sub totals 3 7 2" xfId="31015" xr:uid="{00000000-0005-0000-0000-0000896E0000}"/>
    <cellStyle name="Sub totals 3 7 2 2" xfId="31016" xr:uid="{00000000-0005-0000-0000-00008A6E0000}"/>
    <cellStyle name="Sub totals 3 7 2 3" xfId="31017" xr:uid="{00000000-0005-0000-0000-00008B6E0000}"/>
    <cellStyle name="Sub totals 3 7 2 4" xfId="31018" xr:uid="{00000000-0005-0000-0000-00008C6E0000}"/>
    <cellStyle name="Sub totals 3 7 3" xfId="31019" xr:uid="{00000000-0005-0000-0000-00008D6E0000}"/>
    <cellStyle name="Sub totals 3 7 4" xfId="31020" xr:uid="{00000000-0005-0000-0000-00008E6E0000}"/>
    <cellStyle name="Sub totals 3 8" xfId="4160" xr:uid="{00000000-0005-0000-0000-00008F6E0000}"/>
    <cellStyle name="Sub totals 3 8 2" xfId="31021" xr:uid="{00000000-0005-0000-0000-0000906E0000}"/>
    <cellStyle name="Sub totals 3 8 2 2" xfId="31022" xr:uid="{00000000-0005-0000-0000-0000916E0000}"/>
    <cellStyle name="Sub totals 3 8 2 3" xfId="31023" xr:uid="{00000000-0005-0000-0000-0000926E0000}"/>
    <cellStyle name="Sub totals 3 8 2 4" xfId="31024" xr:uid="{00000000-0005-0000-0000-0000936E0000}"/>
    <cellStyle name="Sub totals 3 8 3" xfId="31025" xr:uid="{00000000-0005-0000-0000-0000946E0000}"/>
    <cellStyle name="Sub totals 3 8 4" xfId="31026" xr:uid="{00000000-0005-0000-0000-0000956E0000}"/>
    <cellStyle name="Sub totals 3 9" xfId="4161" xr:uid="{00000000-0005-0000-0000-0000966E0000}"/>
    <cellStyle name="Sub totals 3 9 2" xfId="31027" xr:uid="{00000000-0005-0000-0000-0000976E0000}"/>
    <cellStyle name="Sub totals 3 9 2 2" xfId="31028" xr:uid="{00000000-0005-0000-0000-0000986E0000}"/>
    <cellStyle name="Sub totals 3 9 2 3" xfId="31029" xr:uid="{00000000-0005-0000-0000-0000996E0000}"/>
    <cellStyle name="Sub totals 3 9 2 4" xfId="31030" xr:uid="{00000000-0005-0000-0000-00009A6E0000}"/>
    <cellStyle name="Sub totals 3 9 3" xfId="31031" xr:uid="{00000000-0005-0000-0000-00009B6E0000}"/>
    <cellStyle name="Sub totals 3 9 4" xfId="31032" xr:uid="{00000000-0005-0000-0000-00009C6E0000}"/>
    <cellStyle name="Sub totals 4" xfId="4162" xr:uid="{00000000-0005-0000-0000-00009D6E0000}"/>
    <cellStyle name="Sub totals 4 10" xfId="4163" xr:uid="{00000000-0005-0000-0000-00009E6E0000}"/>
    <cellStyle name="Sub totals 4 10 2" xfId="31033" xr:uid="{00000000-0005-0000-0000-00009F6E0000}"/>
    <cellStyle name="Sub totals 4 10 2 2" xfId="31034" xr:uid="{00000000-0005-0000-0000-0000A06E0000}"/>
    <cellStyle name="Sub totals 4 10 2 3" xfId="31035" xr:uid="{00000000-0005-0000-0000-0000A16E0000}"/>
    <cellStyle name="Sub totals 4 10 2 4" xfId="31036" xr:uid="{00000000-0005-0000-0000-0000A26E0000}"/>
    <cellStyle name="Sub totals 4 10 3" xfId="31037" xr:uid="{00000000-0005-0000-0000-0000A36E0000}"/>
    <cellStyle name="Sub totals 4 10 4" xfId="31038" xr:uid="{00000000-0005-0000-0000-0000A46E0000}"/>
    <cellStyle name="Sub totals 4 11" xfId="4164" xr:uid="{00000000-0005-0000-0000-0000A56E0000}"/>
    <cellStyle name="Sub totals 4 11 2" xfId="31039" xr:uid="{00000000-0005-0000-0000-0000A66E0000}"/>
    <cellStyle name="Sub totals 4 11 2 2" xfId="31040" xr:uid="{00000000-0005-0000-0000-0000A76E0000}"/>
    <cellStyle name="Sub totals 4 11 2 3" xfId="31041" xr:uid="{00000000-0005-0000-0000-0000A86E0000}"/>
    <cellStyle name="Sub totals 4 11 2 4" xfId="31042" xr:uid="{00000000-0005-0000-0000-0000A96E0000}"/>
    <cellStyle name="Sub totals 4 11 3" xfId="31043" xr:uid="{00000000-0005-0000-0000-0000AA6E0000}"/>
    <cellStyle name="Sub totals 4 11 4" xfId="31044" xr:uid="{00000000-0005-0000-0000-0000AB6E0000}"/>
    <cellStyle name="Sub totals 4 12" xfId="4165" xr:uid="{00000000-0005-0000-0000-0000AC6E0000}"/>
    <cellStyle name="Sub totals 4 12 2" xfId="31045" xr:uid="{00000000-0005-0000-0000-0000AD6E0000}"/>
    <cellStyle name="Sub totals 4 12 2 2" xfId="31046" xr:uid="{00000000-0005-0000-0000-0000AE6E0000}"/>
    <cellStyle name="Sub totals 4 12 2 3" xfId="31047" xr:uid="{00000000-0005-0000-0000-0000AF6E0000}"/>
    <cellStyle name="Sub totals 4 12 2 4" xfId="31048" xr:uid="{00000000-0005-0000-0000-0000B06E0000}"/>
    <cellStyle name="Sub totals 4 12 3" xfId="31049" xr:uid="{00000000-0005-0000-0000-0000B16E0000}"/>
    <cellStyle name="Sub totals 4 12 4" xfId="31050" xr:uid="{00000000-0005-0000-0000-0000B26E0000}"/>
    <cellStyle name="Sub totals 4 13" xfId="4166" xr:uid="{00000000-0005-0000-0000-0000B36E0000}"/>
    <cellStyle name="Sub totals 4 13 2" xfId="31051" xr:uid="{00000000-0005-0000-0000-0000B46E0000}"/>
    <cellStyle name="Sub totals 4 13 2 2" xfId="31052" xr:uid="{00000000-0005-0000-0000-0000B56E0000}"/>
    <cellStyle name="Sub totals 4 13 2 3" xfId="31053" xr:uid="{00000000-0005-0000-0000-0000B66E0000}"/>
    <cellStyle name="Sub totals 4 13 2 4" xfId="31054" xr:uid="{00000000-0005-0000-0000-0000B76E0000}"/>
    <cellStyle name="Sub totals 4 13 3" xfId="31055" xr:uid="{00000000-0005-0000-0000-0000B86E0000}"/>
    <cellStyle name="Sub totals 4 13 4" xfId="31056" xr:uid="{00000000-0005-0000-0000-0000B96E0000}"/>
    <cellStyle name="Sub totals 4 14" xfId="4167" xr:uid="{00000000-0005-0000-0000-0000BA6E0000}"/>
    <cellStyle name="Sub totals 4 14 2" xfId="31057" xr:uid="{00000000-0005-0000-0000-0000BB6E0000}"/>
    <cellStyle name="Sub totals 4 14 2 2" xfId="31058" xr:uid="{00000000-0005-0000-0000-0000BC6E0000}"/>
    <cellStyle name="Sub totals 4 14 2 3" xfId="31059" xr:uid="{00000000-0005-0000-0000-0000BD6E0000}"/>
    <cellStyle name="Sub totals 4 14 2 4" xfId="31060" xr:uid="{00000000-0005-0000-0000-0000BE6E0000}"/>
    <cellStyle name="Sub totals 4 14 3" xfId="31061" xr:uid="{00000000-0005-0000-0000-0000BF6E0000}"/>
    <cellStyle name="Sub totals 4 14 4" xfId="31062" xr:uid="{00000000-0005-0000-0000-0000C06E0000}"/>
    <cellStyle name="Sub totals 4 15" xfId="4168" xr:uid="{00000000-0005-0000-0000-0000C16E0000}"/>
    <cellStyle name="Sub totals 4 15 2" xfId="31063" xr:uid="{00000000-0005-0000-0000-0000C26E0000}"/>
    <cellStyle name="Sub totals 4 15 2 2" xfId="31064" xr:uid="{00000000-0005-0000-0000-0000C36E0000}"/>
    <cellStyle name="Sub totals 4 15 2 3" xfId="31065" xr:uid="{00000000-0005-0000-0000-0000C46E0000}"/>
    <cellStyle name="Sub totals 4 15 2 4" xfId="31066" xr:uid="{00000000-0005-0000-0000-0000C56E0000}"/>
    <cellStyle name="Sub totals 4 15 3" xfId="31067" xr:uid="{00000000-0005-0000-0000-0000C66E0000}"/>
    <cellStyle name="Sub totals 4 15 4" xfId="31068" xr:uid="{00000000-0005-0000-0000-0000C76E0000}"/>
    <cellStyle name="Sub totals 4 16" xfId="4169" xr:uid="{00000000-0005-0000-0000-0000C86E0000}"/>
    <cellStyle name="Sub totals 4 16 2" xfId="31069" xr:uid="{00000000-0005-0000-0000-0000C96E0000}"/>
    <cellStyle name="Sub totals 4 16 2 2" xfId="31070" xr:uid="{00000000-0005-0000-0000-0000CA6E0000}"/>
    <cellStyle name="Sub totals 4 16 2 3" xfId="31071" xr:uid="{00000000-0005-0000-0000-0000CB6E0000}"/>
    <cellStyle name="Sub totals 4 16 2 4" xfId="31072" xr:uid="{00000000-0005-0000-0000-0000CC6E0000}"/>
    <cellStyle name="Sub totals 4 16 3" xfId="31073" xr:uid="{00000000-0005-0000-0000-0000CD6E0000}"/>
    <cellStyle name="Sub totals 4 16 4" xfId="31074" xr:uid="{00000000-0005-0000-0000-0000CE6E0000}"/>
    <cellStyle name="Sub totals 4 17" xfId="4170" xr:uid="{00000000-0005-0000-0000-0000CF6E0000}"/>
    <cellStyle name="Sub totals 4 17 2" xfId="31075" xr:uid="{00000000-0005-0000-0000-0000D06E0000}"/>
    <cellStyle name="Sub totals 4 17 2 2" xfId="31076" xr:uid="{00000000-0005-0000-0000-0000D16E0000}"/>
    <cellStyle name="Sub totals 4 17 2 3" xfId="31077" xr:uid="{00000000-0005-0000-0000-0000D26E0000}"/>
    <cellStyle name="Sub totals 4 17 2 4" xfId="31078" xr:uid="{00000000-0005-0000-0000-0000D36E0000}"/>
    <cellStyle name="Sub totals 4 17 3" xfId="31079" xr:uid="{00000000-0005-0000-0000-0000D46E0000}"/>
    <cellStyle name="Sub totals 4 17 4" xfId="31080" xr:uid="{00000000-0005-0000-0000-0000D56E0000}"/>
    <cellStyle name="Sub totals 4 18" xfId="4171" xr:uid="{00000000-0005-0000-0000-0000D66E0000}"/>
    <cellStyle name="Sub totals 4 18 2" xfId="31081" xr:uid="{00000000-0005-0000-0000-0000D76E0000}"/>
    <cellStyle name="Sub totals 4 18 2 2" xfId="31082" xr:uid="{00000000-0005-0000-0000-0000D86E0000}"/>
    <cellStyle name="Sub totals 4 18 2 3" xfId="31083" xr:uid="{00000000-0005-0000-0000-0000D96E0000}"/>
    <cellStyle name="Sub totals 4 18 2 4" xfId="31084" xr:uid="{00000000-0005-0000-0000-0000DA6E0000}"/>
    <cellStyle name="Sub totals 4 18 3" xfId="31085" xr:uid="{00000000-0005-0000-0000-0000DB6E0000}"/>
    <cellStyle name="Sub totals 4 18 4" xfId="31086" xr:uid="{00000000-0005-0000-0000-0000DC6E0000}"/>
    <cellStyle name="Sub totals 4 19" xfId="4172" xr:uid="{00000000-0005-0000-0000-0000DD6E0000}"/>
    <cellStyle name="Sub totals 4 19 2" xfId="31087" xr:uid="{00000000-0005-0000-0000-0000DE6E0000}"/>
    <cellStyle name="Sub totals 4 19 2 2" xfId="31088" xr:uid="{00000000-0005-0000-0000-0000DF6E0000}"/>
    <cellStyle name="Sub totals 4 19 2 3" xfId="31089" xr:uid="{00000000-0005-0000-0000-0000E06E0000}"/>
    <cellStyle name="Sub totals 4 19 2 4" xfId="31090" xr:uid="{00000000-0005-0000-0000-0000E16E0000}"/>
    <cellStyle name="Sub totals 4 19 3" xfId="31091" xr:uid="{00000000-0005-0000-0000-0000E26E0000}"/>
    <cellStyle name="Sub totals 4 19 4" xfId="31092" xr:uid="{00000000-0005-0000-0000-0000E36E0000}"/>
    <cellStyle name="Sub totals 4 2" xfId="4173" xr:uid="{00000000-0005-0000-0000-0000E46E0000}"/>
    <cellStyle name="Sub totals 4 2 10" xfId="4174" xr:uid="{00000000-0005-0000-0000-0000E56E0000}"/>
    <cellStyle name="Sub totals 4 2 10 2" xfId="31093" xr:uid="{00000000-0005-0000-0000-0000E66E0000}"/>
    <cellStyle name="Sub totals 4 2 10 2 2" xfId="31094" xr:uid="{00000000-0005-0000-0000-0000E76E0000}"/>
    <cellStyle name="Sub totals 4 2 10 2 3" xfId="31095" xr:uid="{00000000-0005-0000-0000-0000E86E0000}"/>
    <cellStyle name="Sub totals 4 2 10 2 4" xfId="31096" xr:uid="{00000000-0005-0000-0000-0000E96E0000}"/>
    <cellStyle name="Sub totals 4 2 10 3" xfId="31097" xr:uid="{00000000-0005-0000-0000-0000EA6E0000}"/>
    <cellStyle name="Sub totals 4 2 10 4" xfId="31098" xr:uid="{00000000-0005-0000-0000-0000EB6E0000}"/>
    <cellStyle name="Sub totals 4 2 11" xfId="4175" xr:uid="{00000000-0005-0000-0000-0000EC6E0000}"/>
    <cellStyle name="Sub totals 4 2 11 2" xfId="31099" xr:uid="{00000000-0005-0000-0000-0000ED6E0000}"/>
    <cellStyle name="Sub totals 4 2 11 2 2" xfId="31100" xr:uid="{00000000-0005-0000-0000-0000EE6E0000}"/>
    <cellStyle name="Sub totals 4 2 11 2 3" xfId="31101" xr:uid="{00000000-0005-0000-0000-0000EF6E0000}"/>
    <cellStyle name="Sub totals 4 2 11 2 4" xfId="31102" xr:uid="{00000000-0005-0000-0000-0000F06E0000}"/>
    <cellStyle name="Sub totals 4 2 11 3" xfId="31103" xr:uid="{00000000-0005-0000-0000-0000F16E0000}"/>
    <cellStyle name="Sub totals 4 2 11 4" xfId="31104" xr:uid="{00000000-0005-0000-0000-0000F26E0000}"/>
    <cellStyle name="Sub totals 4 2 12" xfId="4176" xr:uid="{00000000-0005-0000-0000-0000F36E0000}"/>
    <cellStyle name="Sub totals 4 2 12 2" xfId="31105" xr:uid="{00000000-0005-0000-0000-0000F46E0000}"/>
    <cellStyle name="Sub totals 4 2 12 2 2" xfId="31106" xr:uid="{00000000-0005-0000-0000-0000F56E0000}"/>
    <cellStyle name="Sub totals 4 2 12 2 3" xfId="31107" xr:uid="{00000000-0005-0000-0000-0000F66E0000}"/>
    <cellStyle name="Sub totals 4 2 12 2 4" xfId="31108" xr:uid="{00000000-0005-0000-0000-0000F76E0000}"/>
    <cellStyle name="Sub totals 4 2 12 3" xfId="31109" xr:uid="{00000000-0005-0000-0000-0000F86E0000}"/>
    <cellStyle name="Sub totals 4 2 12 4" xfId="31110" xr:uid="{00000000-0005-0000-0000-0000F96E0000}"/>
    <cellStyle name="Sub totals 4 2 13" xfId="4177" xr:uid="{00000000-0005-0000-0000-0000FA6E0000}"/>
    <cellStyle name="Sub totals 4 2 13 2" xfId="31111" xr:uid="{00000000-0005-0000-0000-0000FB6E0000}"/>
    <cellStyle name="Sub totals 4 2 13 2 2" xfId="31112" xr:uid="{00000000-0005-0000-0000-0000FC6E0000}"/>
    <cellStyle name="Sub totals 4 2 13 2 3" xfId="31113" xr:uid="{00000000-0005-0000-0000-0000FD6E0000}"/>
    <cellStyle name="Sub totals 4 2 13 2 4" xfId="31114" xr:uid="{00000000-0005-0000-0000-0000FE6E0000}"/>
    <cellStyle name="Sub totals 4 2 13 3" xfId="31115" xr:uid="{00000000-0005-0000-0000-0000FF6E0000}"/>
    <cellStyle name="Sub totals 4 2 13 4" xfId="31116" xr:uid="{00000000-0005-0000-0000-0000006F0000}"/>
    <cellStyle name="Sub totals 4 2 14" xfId="4178" xr:uid="{00000000-0005-0000-0000-0000016F0000}"/>
    <cellStyle name="Sub totals 4 2 14 2" xfId="31117" xr:uid="{00000000-0005-0000-0000-0000026F0000}"/>
    <cellStyle name="Sub totals 4 2 14 2 2" xfId="31118" xr:uid="{00000000-0005-0000-0000-0000036F0000}"/>
    <cellStyle name="Sub totals 4 2 14 2 3" xfId="31119" xr:uid="{00000000-0005-0000-0000-0000046F0000}"/>
    <cellStyle name="Sub totals 4 2 14 2 4" xfId="31120" xr:uid="{00000000-0005-0000-0000-0000056F0000}"/>
    <cellStyle name="Sub totals 4 2 14 3" xfId="31121" xr:uid="{00000000-0005-0000-0000-0000066F0000}"/>
    <cellStyle name="Sub totals 4 2 14 4" xfId="31122" xr:uid="{00000000-0005-0000-0000-0000076F0000}"/>
    <cellStyle name="Sub totals 4 2 15" xfId="4179" xr:uid="{00000000-0005-0000-0000-0000086F0000}"/>
    <cellStyle name="Sub totals 4 2 15 2" xfId="31123" xr:uid="{00000000-0005-0000-0000-0000096F0000}"/>
    <cellStyle name="Sub totals 4 2 15 2 2" xfId="31124" xr:uid="{00000000-0005-0000-0000-00000A6F0000}"/>
    <cellStyle name="Sub totals 4 2 15 2 3" xfId="31125" xr:uid="{00000000-0005-0000-0000-00000B6F0000}"/>
    <cellStyle name="Sub totals 4 2 15 2 4" xfId="31126" xr:uid="{00000000-0005-0000-0000-00000C6F0000}"/>
    <cellStyle name="Sub totals 4 2 15 3" xfId="31127" xr:uid="{00000000-0005-0000-0000-00000D6F0000}"/>
    <cellStyle name="Sub totals 4 2 15 4" xfId="31128" xr:uid="{00000000-0005-0000-0000-00000E6F0000}"/>
    <cellStyle name="Sub totals 4 2 16" xfId="4180" xr:uid="{00000000-0005-0000-0000-00000F6F0000}"/>
    <cellStyle name="Sub totals 4 2 16 2" xfId="31129" xr:uid="{00000000-0005-0000-0000-0000106F0000}"/>
    <cellStyle name="Sub totals 4 2 16 2 2" xfId="31130" xr:uid="{00000000-0005-0000-0000-0000116F0000}"/>
    <cellStyle name="Sub totals 4 2 16 2 3" xfId="31131" xr:uid="{00000000-0005-0000-0000-0000126F0000}"/>
    <cellStyle name="Sub totals 4 2 16 2 4" xfId="31132" xr:uid="{00000000-0005-0000-0000-0000136F0000}"/>
    <cellStyle name="Sub totals 4 2 16 3" xfId="31133" xr:uid="{00000000-0005-0000-0000-0000146F0000}"/>
    <cellStyle name="Sub totals 4 2 16 4" xfId="31134" xr:uid="{00000000-0005-0000-0000-0000156F0000}"/>
    <cellStyle name="Sub totals 4 2 17" xfId="4181" xr:uid="{00000000-0005-0000-0000-0000166F0000}"/>
    <cellStyle name="Sub totals 4 2 17 2" xfId="31135" xr:uid="{00000000-0005-0000-0000-0000176F0000}"/>
    <cellStyle name="Sub totals 4 2 17 2 2" xfId="31136" xr:uid="{00000000-0005-0000-0000-0000186F0000}"/>
    <cellStyle name="Sub totals 4 2 17 2 3" xfId="31137" xr:uid="{00000000-0005-0000-0000-0000196F0000}"/>
    <cellStyle name="Sub totals 4 2 17 2 4" xfId="31138" xr:uid="{00000000-0005-0000-0000-00001A6F0000}"/>
    <cellStyle name="Sub totals 4 2 17 3" xfId="31139" xr:uid="{00000000-0005-0000-0000-00001B6F0000}"/>
    <cellStyle name="Sub totals 4 2 17 4" xfId="31140" xr:uid="{00000000-0005-0000-0000-00001C6F0000}"/>
    <cellStyle name="Sub totals 4 2 18" xfId="4182" xr:uid="{00000000-0005-0000-0000-00001D6F0000}"/>
    <cellStyle name="Sub totals 4 2 18 2" xfId="31141" xr:uid="{00000000-0005-0000-0000-00001E6F0000}"/>
    <cellStyle name="Sub totals 4 2 18 2 2" xfId="31142" xr:uid="{00000000-0005-0000-0000-00001F6F0000}"/>
    <cellStyle name="Sub totals 4 2 18 2 3" xfId="31143" xr:uid="{00000000-0005-0000-0000-0000206F0000}"/>
    <cellStyle name="Sub totals 4 2 18 2 4" xfId="31144" xr:uid="{00000000-0005-0000-0000-0000216F0000}"/>
    <cellStyle name="Sub totals 4 2 18 3" xfId="31145" xr:uid="{00000000-0005-0000-0000-0000226F0000}"/>
    <cellStyle name="Sub totals 4 2 18 4" xfId="31146" xr:uid="{00000000-0005-0000-0000-0000236F0000}"/>
    <cellStyle name="Sub totals 4 2 19" xfId="4183" xr:uid="{00000000-0005-0000-0000-0000246F0000}"/>
    <cellStyle name="Sub totals 4 2 19 2" xfId="31147" xr:uid="{00000000-0005-0000-0000-0000256F0000}"/>
    <cellStyle name="Sub totals 4 2 19 2 2" xfId="31148" xr:uid="{00000000-0005-0000-0000-0000266F0000}"/>
    <cellStyle name="Sub totals 4 2 19 2 3" xfId="31149" xr:uid="{00000000-0005-0000-0000-0000276F0000}"/>
    <cellStyle name="Sub totals 4 2 19 2 4" xfId="31150" xr:uid="{00000000-0005-0000-0000-0000286F0000}"/>
    <cellStyle name="Sub totals 4 2 19 3" xfId="31151" xr:uid="{00000000-0005-0000-0000-0000296F0000}"/>
    <cellStyle name="Sub totals 4 2 19 4" xfId="31152" xr:uid="{00000000-0005-0000-0000-00002A6F0000}"/>
    <cellStyle name="Sub totals 4 2 2" xfId="4184" xr:uid="{00000000-0005-0000-0000-00002B6F0000}"/>
    <cellStyle name="Sub totals 4 2 2 10" xfId="4185" xr:uid="{00000000-0005-0000-0000-00002C6F0000}"/>
    <cellStyle name="Sub totals 4 2 2 10 2" xfId="31153" xr:uid="{00000000-0005-0000-0000-00002D6F0000}"/>
    <cellStyle name="Sub totals 4 2 2 10 2 2" xfId="31154" xr:uid="{00000000-0005-0000-0000-00002E6F0000}"/>
    <cellStyle name="Sub totals 4 2 2 10 2 3" xfId="31155" xr:uid="{00000000-0005-0000-0000-00002F6F0000}"/>
    <cellStyle name="Sub totals 4 2 2 10 2 4" xfId="31156" xr:uid="{00000000-0005-0000-0000-0000306F0000}"/>
    <cellStyle name="Sub totals 4 2 2 10 3" xfId="31157" xr:uid="{00000000-0005-0000-0000-0000316F0000}"/>
    <cellStyle name="Sub totals 4 2 2 10 4" xfId="31158" xr:uid="{00000000-0005-0000-0000-0000326F0000}"/>
    <cellStyle name="Sub totals 4 2 2 11" xfId="4186" xr:uid="{00000000-0005-0000-0000-0000336F0000}"/>
    <cellStyle name="Sub totals 4 2 2 11 2" xfId="31159" xr:uid="{00000000-0005-0000-0000-0000346F0000}"/>
    <cellStyle name="Sub totals 4 2 2 11 2 2" xfId="31160" xr:uid="{00000000-0005-0000-0000-0000356F0000}"/>
    <cellStyle name="Sub totals 4 2 2 11 2 3" xfId="31161" xr:uid="{00000000-0005-0000-0000-0000366F0000}"/>
    <cellStyle name="Sub totals 4 2 2 11 2 4" xfId="31162" xr:uid="{00000000-0005-0000-0000-0000376F0000}"/>
    <cellStyle name="Sub totals 4 2 2 11 3" xfId="31163" xr:uid="{00000000-0005-0000-0000-0000386F0000}"/>
    <cellStyle name="Sub totals 4 2 2 11 4" xfId="31164" xr:uid="{00000000-0005-0000-0000-0000396F0000}"/>
    <cellStyle name="Sub totals 4 2 2 12" xfId="4187" xr:uid="{00000000-0005-0000-0000-00003A6F0000}"/>
    <cellStyle name="Sub totals 4 2 2 12 2" xfId="31165" xr:uid="{00000000-0005-0000-0000-00003B6F0000}"/>
    <cellStyle name="Sub totals 4 2 2 12 2 2" xfId="31166" xr:uid="{00000000-0005-0000-0000-00003C6F0000}"/>
    <cellStyle name="Sub totals 4 2 2 12 2 3" xfId="31167" xr:uid="{00000000-0005-0000-0000-00003D6F0000}"/>
    <cellStyle name="Sub totals 4 2 2 12 2 4" xfId="31168" xr:uid="{00000000-0005-0000-0000-00003E6F0000}"/>
    <cellStyle name="Sub totals 4 2 2 12 3" xfId="31169" xr:uid="{00000000-0005-0000-0000-00003F6F0000}"/>
    <cellStyle name="Sub totals 4 2 2 12 4" xfId="31170" xr:uid="{00000000-0005-0000-0000-0000406F0000}"/>
    <cellStyle name="Sub totals 4 2 2 13" xfId="4188" xr:uid="{00000000-0005-0000-0000-0000416F0000}"/>
    <cellStyle name="Sub totals 4 2 2 13 2" xfId="31171" xr:uid="{00000000-0005-0000-0000-0000426F0000}"/>
    <cellStyle name="Sub totals 4 2 2 13 2 2" xfId="31172" xr:uid="{00000000-0005-0000-0000-0000436F0000}"/>
    <cellStyle name="Sub totals 4 2 2 13 2 3" xfId="31173" xr:uid="{00000000-0005-0000-0000-0000446F0000}"/>
    <cellStyle name="Sub totals 4 2 2 13 2 4" xfId="31174" xr:uid="{00000000-0005-0000-0000-0000456F0000}"/>
    <cellStyle name="Sub totals 4 2 2 13 3" xfId="31175" xr:uid="{00000000-0005-0000-0000-0000466F0000}"/>
    <cellStyle name="Sub totals 4 2 2 13 4" xfId="31176" xr:uid="{00000000-0005-0000-0000-0000476F0000}"/>
    <cellStyle name="Sub totals 4 2 2 14" xfId="4189" xr:uid="{00000000-0005-0000-0000-0000486F0000}"/>
    <cellStyle name="Sub totals 4 2 2 14 2" xfId="31177" xr:uid="{00000000-0005-0000-0000-0000496F0000}"/>
    <cellStyle name="Sub totals 4 2 2 14 2 2" xfId="31178" xr:uid="{00000000-0005-0000-0000-00004A6F0000}"/>
    <cellStyle name="Sub totals 4 2 2 14 2 3" xfId="31179" xr:uid="{00000000-0005-0000-0000-00004B6F0000}"/>
    <cellStyle name="Sub totals 4 2 2 14 2 4" xfId="31180" xr:uid="{00000000-0005-0000-0000-00004C6F0000}"/>
    <cellStyle name="Sub totals 4 2 2 14 3" xfId="31181" xr:uid="{00000000-0005-0000-0000-00004D6F0000}"/>
    <cellStyle name="Sub totals 4 2 2 14 4" xfId="31182" xr:uid="{00000000-0005-0000-0000-00004E6F0000}"/>
    <cellStyle name="Sub totals 4 2 2 15" xfId="4190" xr:uid="{00000000-0005-0000-0000-00004F6F0000}"/>
    <cellStyle name="Sub totals 4 2 2 15 2" xfId="31183" xr:uid="{00000000-0005-0000-0000-0000506F0000}"/>
    <cellStyle name="Sub totals 4 2 2 15 2 2" xfId="31184" xr:uid="{00000000-0005-0000-0000-0000516F0000}"/>
    <cellStyle name="Sub totals 4 2 2 15 2 3" xfId="31185" xr:uid="{00000000-0005-0000-0000-0000526F0000}"/>
    <cellStyle name="Sub totals 4 2 2 15 2 4" xfId="31186" xr:uid="{00000000-0005-0000-0000-0000536F0000}"/>
    <cellStyle name="Sub totals 4 2 2 15 3" xfId="31187" xr:uid="{00000000-0005-0000-0000-0000546F0000}"/>
    <cellStyle name="Sub totals 4 2 2 15 4" xfId="31188" xr:uid="{00000000-0005-0000-0000-0000556F0000}"/>
    <cellStyle name="Sub totals 4 2 2 16" xfId="4191" xr:uid="{00000000-0005-0000-0000-0000566F0000}"/>
    <cellStyle name="Sub totals 4 2 2 16 2" xfId="31189" xr:uid="{00000000-0005-0000-0000-0000576F0000}"/>
    <cellStyle name="Sub totals 4 2 2 16 2 2" xfId="31190" xr:uid="{00000000-0005-0000-0000-0000586F0000}"/>
    <cellStyle name="Sub totals 4 2 2 16 2 3" xfId="31191" xr:uid="{00000000-0005-0000-0000-0000596F0000}"/>
    <cellStyle name="Sub totals 4 2 2 16 2 4" xfId="31192" xr:uid="{00000000-0005-0000-0000-00005A6F0000}"/>
    <cellStyle name="Sub totals 4 2 2 16 3" xfId="31193" xr:uid="{00000000-0005-0000-0000-00005B6F0000}"/>
    <cellStyle name="Sub totals 4 2 2 16 4" xfId="31194" xr:uid="{00000000-0005-0000-0000-00005C6F0000}"/>
    <cellStyle name="Sub totals 4 2 2 17" xfId="4192" xr:uid="{00000000-0005-0000-0000-00005D6F0000}"/>
    <cellStyle name="Sub totals 4 2 2 17 2" xfId="31195" xr:uid="{00000000-0005-0000-0000-00005E6F0000}"/>
    <cellStyle name="Sub totals 4 2 2 17 2 2" xfId="31196" xr:uid="{00000000-0005-0000-0000-00005F6F0000}"/>
    <cellStyle name="Sub totals 4 2 2 17 2 3" xfId="31197" xr:uid="{00000000-0005-0000-0000-0000606F0000}"/>
    <cellStyle name="Sub totals 4 2 2 17 2 4" xfId="31198" xr:uid="{00000000-0005-0000-0000-0000616F0000}"/>
    <cellStyle name="Sub totals 4 2 2 17 3" xfId="31199" xr:uid="{00000000-0005-0000-0000-0000626F0000}"/>
    <cellStyle name="Sub totals 4 2 2 17 4" xfId="31200" xr:uid="{00000000-0005-0000-0000-0000636F0000}"/>
    <cellStyle name="Sub totals 4 2 2 18" xfId="4193" xr:uid="{00000000-0005-0000-0000-0000646F0000}"/>
    <cellStyle name="Sub totals 4 2 2 18 2" xfId="31201" xr:uid="{00000000-0005-0000-0000-0000656F0000}"/>
    <cellStyle name="Sub totals 4 2 2 18 2 2" xfId="31202" xr:uid="{00000000-0005-0000-0000-0000666F0000}"/>
    <cellStyle name="Sub totals 4 2 2 18 2 3" xfId="31203" xr:uid="{00000000-0005-0000-0000-0000676F0000}"/>
    <cellStyle name="Sub totals 4 2 2 18 2 4" xfId="31204" xr:uid="{00000000-0005-0000-0000-0000686F0000}"/>
    <cellStyle name="Sub totals 4 2 2 18 3" xfId="31205" xr:uid="{00000000-0005-0000-0000-0000696F0000}"/>
    <cellStyle name="Sub totals 4 2 2 18 4" xfId="31206" xr:uid="{00000000-0005-0000-0000-00006A6F0000}"/>
    <cellStyle name="Sub totals 4 2 2 19" xfId="4194" xr:uid="{00000000-0005-0000-0000-00006B6F0000}"/>
    <cellStyle name="Sub totals 4 2 2 19 2" xfId="31207" xr:uid="{00000000-0005-0000-0000-00006C6F0000}"/>
    <cellStyle name="Sub totals 4 2 2 19 2 2" xfId="31208" xr:uid="{00000000-0005-0000-0000-00006D6F0000}"/>
    <cellStyle name="Sub totals 4 2 2 19 2 3" xfId="31209" xr:uid="{00000000-0005-0000-0000-00006E6F0000}"/>
    <cellStyle name="Sub totals 4 2 2 19 2 4" xfId="31210" xr:uid="{00000000-0005-0000-0000-00006F6F0000}"/>
    <cellStyle name="Sub totals 4 2 2 19 3" xfId="31211" xr:uid="{00000000-0005-0000-0000-0000706F0000}"/>
    <cellStyle name="Sub totals 4 2 2 19 4" xfId="31212" xr:uid="{00000000-0005-0000-0000-0000716F0000}"/>
    <cellStyle name="Sub totals 4 2 2 2" xfId="4195" xr:uid="{00000000-0005-0000-0000-0000726F0000}"/>
    <cellStyle name="Sub totals 4 2 2 2 2" xfId="31213" xr:uid="{00000000-0005-0000-0000-0000736F0000}"/>
    <cellStyle name="Sub totals 4 2 2 2 2 2" xfId="31214" xr:uid="{00000000-0005-0000-0000-0000746F0000}"/>
    <cellStyle name="Sub totals 4 2 2 2 2 3" xfId="31215" xr:uid="{00000000-0005-0000-0000-0000756F0000}"/>
    <cellStyle name="Sub totals 4 2 2 2 2 4" xfId="31216" xr:uid="{00000000-0005-0000-0000-0000766F0000}"/>
    <cellStyle name="Sub totals 4 2 2 2 3" xfId="31217" xr:uid="{00000000-0005-0000-0000-0000776F0000}"/>
    <cellStyle name="Sub totals 4 2 2 2 4" xfId="31218" xr:uid="{00000000-0005-0000-0000-0000786F0000}"/>
    <cellStyle name="Sub totals 4 2 2 20" xfId="4196" xr:uid="{00000000-0005-0000-0000-0000796F0000}"/>
    <cellStyle name="Sub totals 4 2 2 20 2" xfId="31219" xr:uid="{00000000-0005-0000-0000-00007A6F0000}"/>
    <cellStyle name="Sub totals 4 2 2 20 2 2" xfId="31220" xr:uid="{00000000-0005-0000-0000-00007B6F0000}"/>
    <cellStyle name="Sub totals 4 2 2 20 2 3" xfId="31221" xr:uid="{00000000-0005-0000-0000-00007C6F0000}"/>
    <cellStyle name="Sub totals 4 2 2 20 2 4" xfId="31222" xr:uid="{00000000-0005-0000-0000-00007D6F0000}"/>
    <cellStyle name="Sub totals 4 2 2 20 3" xfId="31223" xr:uid="{00000000-0005-0000-0000-00007E6F0000}"/>
    <cellStyle name="Sub totals 4 2 2 20 4" xfId="31224" xr:uid="{00000000-0005-0000-0000-00007F6F0000}"/>
    <cellStyle name="Sub totals 4 2 2 21" xfId="4197" xr:uid="{00000000-0005-0000-0000-0000806F0000}"/>
    <cellStyle name="Sub totals 4 2 2 21 2" xfId="31225" xr:uid="{00000000-0005-0000-0000-0000816F0000}"/>
    <cellStyle name="Sub totals 4 2 2 21 2 2" xfId="31226" xr:uid="{00000000-0005-0000-0000-0000826F0000}"/>
    <cellStyle name="Sub totals 4 2 2 21 2 3" xfId="31227" xr:uid="{00000000-0005-0000-0000-0000836F0000}"/>
    <cellStyle name="Sub totals 4 2 2 21 2 4" xfId="31228" xr:uid="{00000000-0005-0000-0000-0000846F0000}"/>
    <cellStyle name="Sub totals 4 2 2 21 3" xfId="31229" xr:uid="{00000000-0005-0000-0000-0000856F0000}"/>
    <cellStyle name="Sub totals 4 2 2 21 4" xfId="31230" xr:uid="{00000000-0005-0000-0000-0000866F0000}"/>
    <cellStyle name="Sub totals 4 2 2 22" xfId="4198" xr:uid="{00000000-0005-0000-0000-0000876F0000}"/>
    <cellStyle name="Sub totals 4 2 2 22 2" xfId="31231" xr:uid="{00000000-0005-0000-0000-0000886F0000}"/>
    <cellStyle name="Sub totals 4 2 2 22 2 2" xfId="31232" xr:uid="{00000000-0005-0000-0000-0000896F0000}"/>
    <cellStyle name="Sub totals 4 2 2 22 2 3" xfId="31233" xr:uid="{00000000-0005-0000-0000-00008A6F0000}"/>
    <cellStyle name="Sub totals 4 2 2 22 2 4" xfId="31234" xr:uid="{00000000-0005-0000-0000-00008B6F0000}"/>
    <cellStyle name="Sub totals 4 2 2 22 3" xfId="31235" xr:uid="{00000000-0005-0000-0000-00008C6F0000}"/>
    <cellStyle name="Sub totals 4 2 2 22 4" xfId="31236" xr:uid="{00000000-0005-0000-0000-00008D6F0000}"/>
    <cellStyle name="Sub totals 4 2 2 23" xfId="4199" xr:uid="{00000000-0005-0000-0000-00008E6F0000}"/>
    <cellStyle name="Sub totals 4 2 2 23 2" xfId="31237" xr:uid="{00000000-0005-0000-0000-00008F6F0000}"/>
    <cellStyle name="Sub totals 4 2 2 23 2 2" xfId="31238" xr:uid="{00000000-0005-0000-0000-0000906F0000}"/>
    <cellStyle name="Sub totals 4 2 2 23 2 3" xfId="31239" xr:uid="{00000000-0005-0000-0000-0000916F0000}"/>
    <cellStyle name="Sub totals 4 2 2 23 2 4" xfId="31240" xr:uid="{00000000-0005-0000-0000-0000926F0000}"/>
    <cellStyle name="Sub totals 4 2 2 23 3" xfId="31241" xr:uid="{00000000-0005-0000-0000-0000936F0000}"/>
    <cellStyle name="Sub totals 4 2 2 23 4" xfId="31242" xr:uid="{00000000-0005-0000-0000-0000946F0000}"/>
    <cellStyle name="Sub totals 4 2 2 24" xfId="4200" xr:uid="{00000000-0005-0000-0000-0000956F0000}"/>
    <cellStyle name="Sub totals 4 2 2 24 2" xfId="31243" xr:uid="{00000000-0005-0000-0000-0000966F0000}"/>
    <cellStyle name="Sub totals 4 2 2 24 2 2" xfId="31244" xr:uid="{00000000-0005-0000-0000-0000976F0000}"/>
    <cellStyle name="Sub totals 4 2 2 24 2 3" xfId="31245" xr:uid="{00000000-0005-0000-0000-0000986F0000}"/>
    <cellStyle name="Sub totals 4 2 2 24 2 4" xfId="31246" xr:uid="{00000000-0005-0000-0000-0000996F0000}"/>
    <cellStyle name="Sub totals 4 2 2 24 3" xfId="31247" xr:uid="{00000000-0005-0000-0000-00009A6F0000}"/>
    <cellStyle name="Sub totals 4 2 2 24 4" xfId="31248" xr:uid="{00000000-0005-0000-0000-00009B6F0000}"/>
    <cellStyle name="Sub totals 4 2 2 25" xfId="4201" xr:uid="{00000000-0005-0000-0000-00009C6F0000}"/>
    <cellStyle name="Sub totals 4 2 2 25 2" xfId="31249" xr:uid="{00000000-0005-0000-0000-00009D6F0000}"/>
    <cellStyle name="Sub totals 4 2 2 25 2 2" xfId="31250" xr:uid="{00000000-0005-0000-0000-00009E6F0000}"/>
    <cellStyle name="Sub totals 4 2 2 25 2 3" xfId="31251" xr:uid="{00000000-0005-0000-0000-00009F6F0000}"/>
    <cellStyle name="Sub totals 4 2 2 25 2 4" xfId="31252" xr:uid="{00000000-0005-0000-0000-0000A06F0000}"/>
    <cellStyle name="Sub totals 4 2 2 25 3" xfId="31253" xr:uid="{00000000-0005-0000-0000-0000A16F0000}"/>
    <cellStyle name="Sub totals 4 2 2 25 4" xfId="31254" xr:uid="{00000000-0005-0000-0000-0000A26F0000}"/>
    <cellStyle name="Sub totals 4 2 2 26" xfId="4202" xr:uid="{00000000-0005-0000-0000-0000A36F0000}"/>
    <cellStyle name="Sub totals 4 2 2 26 2" xfId="31255" xr:uid="{00000000-0005-0000-0000-0000A46F0000}"/>
    <cellStyle name="Sub totals 4 2 2 26 2 2" xfId="31256" xr:uid="{00000000-0005-0000-0000-0000A56F0000}"/>
    <cellStyle name="Sub totals 4 2 2 26 2 3" xfId="31257" xr:uid="{00000000-0005-0000-0000-0000A66F0000}"/>
    <cellStyle name="Sub totals 4 2 2 26 2 4" xfId="31258" xr:uid="{00000000-0005-0000-0000-0000A76F0000}"/>
    <cellStyle name="Sub totals 4 2 2 26 3" xfId="31259" xr:uid="{00000000-0005-0000-0000-0000A86F0000}"/>
    <cellStyle name="Sub totals 4 2 2 26 4" xfId="31260" xr:uid="{00000000-0005-0000-0000-0000A96F0000}"/>
    <cellStyle name="Sub totals 4 2 2 27" xfId="4203" xr:uid="{00000000-0005-0000-0000-0000AA6F0000}"/>
    <cellStyle name="Sub totals 4 2 2 27 2" xfId="31261" xr:uid="{00000000-0005-0000-0000-0000AB6F0000}"/>
    <cellStyle name="Sub totals 4 2 2 27 2 2" xfId="31262" xr:uid="{00000000-0005-0000-0000-0000AC6F0000}"/>
    <cellStyle name="Sub totals 4 2 2 27 2 3" xfId="31263" xr:uid="{00000000-0005-0000-0000-0000AD6F0000}"/>
    <cellStyle name="Sub totals 4 2 2 27 2 4" xfId="31264" xr:uid="{00000000-0005-0000-0000-0000AE6F0000}"/>
    <cellStyle name="Sub totals 4 2 2 27 3" xfId="31265" xr:uid="{00000000-0005-0000-0000-0000AF6F0000}"/>
    <cellStyle name="Sub totals 4 2 2 27 4" xfId="31266" xr:uid="{00000000-0005-0000-0000-0000B06F0000}"/>
    <cellStyle name="Sub totals 4 2 2 28" xfId="4204" xr:uid="{00000000-0005-0000-0000-0000B16F0000}"/>
    <cellStyle name="Sub totals 4 2 2 28 2" xfId="31267" xr:uid="{00000000-0005-0000-0000-0000B26F0000}"/>
    <cellStyle name="Sub totals 4 2 2 28 2 2" xfId="31268" xr:uid="{00000000-0005-0000-0000-0000B36F0000}"/>
    <cellStyle name="Sub totals 4 2 2 28 2 3" xfId="31269" xr:uid="{00000000-0005-0000-0000-0000B46F0000}"/>
    <cellStyle name="Sub totals 4 2 2 28 2 4" xfId="31270" xr:uid="{00000000-0005-0000-0000-0000B56F0000}"/>
    <cellStyle name="Sub totals 4 2 2 28 3" xfId="31271" xr:uid="{00000000-0005-0000-0000-0000B66F0000}"/>
    <cellStyle name="Sub totals 4 2 2 28 4" xfId="31272" xr:uid="{00000000-0005-0000-0000-0000B76F0000}"/>
    <cellStyle name="Sub totals 4 2 2 29" xfId="4205" xr:uid="{00000000-0005-0000-0000-0000B86F0000}"/>
    <cellStyle name="Sub totals 4 2 2 29 2" xfId="31273" xr:uid="{00000000-0005-0000-0000-0000B96F0000}"/>
    <cellStyle name="Sub totals 4 2 2 29 2 2" xfId="31274" xr:uid="{00000000-0005-0000-0000-0000BA6F0000}"/>
    <cellStyle name="Sub totals 4 2 2 29 2 3" xfId="31275" xr:uid="{00000000-0005-0000-0000-0000BB6F0000}"/>
    <cellStyle name="Sub totals 4 2 2 29 2 4" xfId="31276" xr:uid="{00000000-0005-0000-0000-0000BC6F0000}"/>
    <cellStyle name="Sub totals 4 2 2 29 3" xfId="31277" xr:uid="{00000000-0005-0000-0000-0000BD6F0000}"/>
    <cellStyle name="Sub totals 4 2 2 29 4" xfId="31278" xr:uid="{00000000-0005-0000-0000-0000BE6F0000}"/>
    <cellStyle name="Sub totals 4 2 2 3" xfId="4206" xr:uid="{00000000-0005-0000-0000-0000BF6F0000}"/>
    <cellStyle name="Sub totals 4 2 2 3 2" xfId="31279" xr:uid="{00000000-0005-0000-0000-0000C06F0000}"/>
    <cellStyle name="Sub totals 4 2 2 3 2 2" xfId="31280" xr:uid="{00000000-0005-0000-0000-0000C16F0000}"/>
    <cellStyle name="Sub totals 4 2 2 3 2 3" xfId="31281" xr:uid="{00000000-0005-0000-0000-0000C26F0000}"/>
    <cellStyle name="Sub totals 4 2 2 3 2 4" xfId="31282" xr:uid="{00000000-0005-0000-0000-0000C36F0000}"/>
    <cellStyle name="Sub totals 4 2 2 3 3" xfId="31283" xr:uid="{00000000-0005-0000-0000-0000C46F0000}"/>
    <cellStyle name="Sub totals 4 2 2 3 4" xfId="31284" xr:uid="{00000000-0005-0000-0000-0000C56F0000}"/>
    <cellStyle name="Sub totals 4 2 2 30" xfId="4207" xr:uid="{00000000-0005-0000-0000-0000C66F0000}"/>
    <cellStyle name="Sub totals 4 2 2 30 2" xfId="31285" xr:uid="{00000000-0005-0000-0000-0000C76F0000}"/>
    <cellStyle name="Sub totals 4 2 2 30 2 2" xfId="31286" xr:uid="{00000000-0005-0000-0000-0000C86F0000}"/>
    <cellStyle name="Sub totals 4 2 2 30 2 3" xfId="31287" xr:uid="{00000000-0005-0000-0000-0000C96F0000}"/>
    <cellStyle name="Sub totals 4 2 2 30 2 4" xfId="31288" xr:uid="{00000000-0005-0000-0000-0000CA6F0000}"/>
    <cellStyle name="Sub totals 4 2 2 30 3" xfId="31289" xr:uid="{00000000-0005-0000-0000-0000CB6F0000}"/>
    <cellStyle name="Sub totals 4 2 2 30 4" xfId="31290" xr:uid="{00000000-0005-0000-0000-0000CC6F0000}"/>
    <cellStyle name="Sub totals 4 2 2 31" xfId="4208" xr:uid="{00000000-0005-0000-0000-0000CD6F0000}"/>
    <cellStyle name="Sub totals 4 2 2 31 2" xfId="31291" xr:uid="{00000000-0005-0000-0000-0000CE6F0000}"/>
    <cellStyle name="Sub totals 4 2 2 31 2 2" xfId="31292" xr:uid="{00000000-0005-0000-0000-0000CF6F0000}"/>
    <cellStyle name="Sub totals 4 2 2 31 2 3" xfId="31293" xr:uid="{00000000-0005-0000-0000-0000D06F0000}"/>
    <cellStyle name="Sub totals 4 2 2 31 2 4" xfId="31294" xr:uid="{00000000-0005-0000-0000-0000D16F0000}"/>
    <cellStyle name="Sub totals 4 2 2 31 3" xfId="31295" xr:uid="{00000000-0005-0000-0000-0000D26F0000}"/>
    <cellStyle name="Sub totals 4 2 2 31 4" xfId="31296" xr:uid="{00000000-0005-0000-0000-0000D36F0000}"/>
    <cellStyle name="Sub totals 4 2 2 32" xfId="4209" xr:uid="{00000000-0005-0000-0000-0000D46F0000}"/>
    <cellStyle name="Sub totals 4 2 2 32 2" xfId="31297" xr:uid="{00000000-0005-0000-0000-0000D56F0000}"/>
    <cellStyle name="Sub totals 4 2 2 32 2 2" xfId="31298" xr:uid="{00000000-0005-0000-0000-0000D66F0000}"/>
    <cellStyle name="Sub totals 4 2 2 32 2 3" xfId="31299" xr:uid="{00000000-0005-0000-0000-0000D76F0000}"/>
    <cellStyle name="Sub totals 4 2 2 32 2 4" xfId="31300" xr:uid="{00000000-0005-0000-0000-0000D86F0000}"/>
    <cellStyle name="Sub totals 4 2 2 32 3" xfId="31301" xr:uid="{00000000-0005-0000-0000-0000D96F0000}"/>
    <cellStyle name="Sub totals 4 2 2 32 4" xfId="31302" xr:uid="{00000000-0005-0000-0000-0000DA6F0000}"/>
    <cellStyle name="Sub totals 4 2 2 33" xfId="4210" xr:uid="{00000000-0005-0000-0000-0000DB6F0000}"/>
    <cellStyle name="Sub totals 4 2 2 33 2" xfId="31303" xr:uid="{00000000-0005-0000-0000-0000DC6F0000}"/>
    <cellStyle name="Sub totals 4 2 2 33 2 2" xfId="31304" xr:uid="{00000000-0005-0000-0000-0000DD6F0000}"/>
    <cellStyle name="Sub totals 4 2 2 33 2 3" xfId="31305" xr:uid="{00000000-0005-0000-0000-0000DE6F0000}"/>
    <cellStyle name="Sub totals 4 2 2 33 2 4" xfId="31306" xr:uid="{00000000-0005-0000-0000-0000DF6F0000}"/>
    <cellStyle name="Sub totals 4 2 2 33 3" xfId="31307" xr:uid="{00000000-0005-0000-0000-0000E06F0000}"/>
    <cellStyle name="Sub totals 4 2 2 33 4" xfId="31308" xr:uid="{00000000-0005-0000-0000-0000E16F0000}"/>
    <cellStyle name="Sub totals 4 2 2 34" xfId="4211" xr:uid="{00000000-0005-0000-0000-0000E26F0000}"/>
    <cellStyle name="Sub totals 4 2 2 34 2" xfId="31309" xr:uid="{00000000-0005-0000-0000-0000E36F0000}"/>
    <cellStyle name="Sub totals 4 2 2 34 2 2" xfId="31310" xr:uid="{00000000-0005-0000-0000-0000E46F0000}"/>
    <cellStyle name="Sub totals 4 2 2 34 2 3" xfId="31311" xr:uid="{00000000-0005-0000-0000-0000E56F0000}"/>
    <cellStyle name="Sub totals 4 2 2 34 2 4" xfId="31312" xr:uid="{00000000-0005-0000-0000-0000E66F0000}"/>
    <cellStyle name="Sub totals 4 2 2 34 3" xfId="31313" xr:uid="{00000000-0005-0000-0000-0000E76F0000}"/>
    <cellStyle name="Sub totals 4 2 2 34 4" xfId="31314" xr:uid="{00000000-0005-0000-0000-0000E86F0000}"/>
    <cellStyle name="Sub totals 4 2 2 35" xfId="4212" xr:uid="{00000000-0005-0000-0000-0000E96F0000}"/>
    <cellStyle name="Sub totals 4 2 2 35 2" xfId="31315" xr:uid="{00000000-0005-0000-0000-0000EA6F0000}"/>
    <cellStyle name="Sub totals 4 2 2 35 2 2" xfId="31316" xr:uid="{00000000-0005-0000-0000-0000EB6F0000}"/>
    <cellStyle name="Sub totals 4 2 2 35 2 3" xfId="31317" xr:uid="{00000000-0005-0000-0000-0000EC6F0000}"/>
    <cellStyle name="Sub totals 4 2 2 35 2 4" xfId="31318" xr:uid="{00000000-0005-0000-0000-0000ED6F0000}"/>
    <cellStyle name="Sub totals 4 2 2 35 3" xfId="31319" xr:uid="{00000000-0005-0000-0000-0000EE6F0000}"/>
    <cellStyle name="Sub totals 4 2 2 35 4" xfId="31320" xr:uid="{00000000-0005-0000-0000-0000EF6F0000}"/>
    <cellStyle name="Sub totals 4 2 2 36" xfId="4213" xr:uid="{00000000-0005-0000-0000-0000F06F0000}"/>
    <cellStyle name="Sub totals 4 2 2 36 2" xfId="31321" xr:uid="{00000000-0005-0000-0000-0000F16F0000}"/>
    <cellStyle name="Sub totals 4 2 2 36 2 2" xfId="31322" xr:uid="{00000000-0005-0000-0000-0000F26F0000}"/>
    <cellStyle name="Sub totals 4 2 2 36 2 3" xfId="31323" xr:uid="{00000000-0005-0000-0000-0000F36F0000}"/>
    <cellStyle name="Sub totals 4 2 2 36 2 4" xfId="31324" xr:uid="{00000000-0005-0000-0000-0000F46F0000}"/>
    <cellStyle name="Sub totals 4 2 2 36 3" xfId="31325" xr:uid="{00000000-0005-0000-0000-0000F56F0000}"/>
    <cellStyle name="Sub totals 4 2 2 36 4" xfId="31326" xr:uid="{00000000-0005-0000-0000-0000F66F0000}"/>
    <cellStyle name="Sub totals 4 2 2 37" xfId="4214" xr:uid="{00000000-0005-0000-0000-0000F76F0000}"/>
    <cellStyle name="Sub totals 4 2 2 37 2" xfId="31327" xr:uid="{00000000-0005-0000-0000-0000F86F0000}"/>
    <cellStyle name="Sub totals 4 2 2 37 2 2" xfId="31328" xr:uid="{00000000-0005-0000-0000-0000F96F0000}"/>
    <cellStyle name="Sub totals 4 2 2 37 2 3" xfId="31329" xr:uid="{00000000-0005-0000-0000-0000FA6F0000}"/>
    <cellStyle name="Sub totals 4 2 2 37 2 4" xfId="31330" xr:uid="{00000000-0005-0000-0000-0000FB6F0000}"/>
    <cellStyle name="Sub totals 4 2 2 37 3" xfId="31331" xr:uid="{00000000-0005-0000-0000-0000FC6F0000}"/>
    <cellStyle name="Sub totals 4 2 2 37 4" xfId="31332" xr:uid="{00000000-0005-0000-0000-0000FD6F0000}"/>
    <cellStyle name="Sub totals 4 2 2 38" xfId="4215" xr:uid="{00000000-0005-0000-0000-0000FE6F0000}"/>
    <cellStyle name="Sub totals 4 2 2 38 2" xfId="31333" xr:uid="{00000000-0005-0000-0000-0000FF6F0000}"/>
    <cellStyle name="Sub totals 4 2 2 38 2 2" xfId="31334" xr:uid="{00000000-0005-0000-0000-000000700000}"/>
    <cellStyle name="Sub totals 4 2 2 38 2 3" xfId="31335" xr:uid="{00000000-0005-0000-0000-000001700000}"/>
    <cellStyle name="Sub totals 4 2 2 38 2 4" xfId="31336" xr:uid="{00000000-0005-0000-0000-000002700000}"/>
    <cellStyle name="Sub totals 4 2 2 38 3" xfId="31337" xr:uid="{00000000-0005-0000-0000-000003700000}"/>
    <cellStyle name="Sub totals 4 2 2 38 4" xfId="31338" xr:uid="{00000000-0005-0000-0000-000004700000}"/>
    <cellStyle name="Sub totals 4 2 2 39" xfId="4216" xr:uid="{00000000-0005-0000-0000-000005700000}"/>
    <cellStyle name="Sub totals 4 2 2 39 2" xfId="31339" xr:uid="{00000000-0005-0000-0000-000006700000}"/>
    <cellStyle name="Sub totals 4 2 2 39 2 2" xfId="31340" xr:uid="{00000000-0005-0000-0000-000007700000}"/>
    <cellStyle name="Sub totals 4 2 2 39 2 3" xfId="31341" xr:uid="{00000000-0005-0000-0000-000008700000}"/>
    <cellStyle name="Sub totals 4 2 2 39 2 4" xfId="31342" xr:uid="{00000000-0005-0000-0000-000009700000}"/>
    <cellStyle name="Sub totals 4 2 2 39 3" xfId="31343" xr:uid="{00000000-0005-0000-0000-00000A700000}"/>
    <cellStyle name="Sub totals 4 2 2 39 4" xfId="31344" xr:uid="{00000000-0005-0000-0000-00000B700000}"/>
    <cellStyle name="Sub totals 4 2 2 4" xfId="4217" xr:uid="{00000000-0005-0000-0000-00000C700000}"/>
    <cellStyle name="Sub totals 4 2 2 4 2" xfId="31345" xr:uid="{00000000-0005-0000-0000-00000D700000}"/>
    <cellStyle name="Sub totals 4 2 2 4 2 2" xfId="31346" xr:uid="{00000000-0005-0000-0000-00000E700000}"/>
    <cellStyle name="Sub totals 4 2 2 4 2 3" xfId="31347" xr:uid="{00000000-0005-0000-0000-00000F700000}"/>
    <cellStyle name="Sub totals 4 2 2 4 2 4" xfId="31348" xr:uid="{00000000-0005-0000-0000-000010700000}"/>
    <cellStyle name="Sub totals 4 2 2 4 3" xfId="31349" xr:uid="{00000000-0005-0000-0000-000011700000}"/>
    <cellStyle name="Sub totals 4 2 2 4 4" xfId="31350" xr:uid="{00000000-0005-0000-0000-000012700000}"/>
    <cellStyle name="Sub totals 4 2 2 40" xfId="4218" xr:uid="{00000000-0005-0000-0000-000013700000}"/>
    <cellStyle name="Sub totals 4 2 2 40 2" xfId="31351" xr:uid="{00000000-0005-0000-0000-000014700000}"/>
    <cellStyle name="Sub totals 4 2 2 40 2 2" xfId="31352" xr:uid="{00000000-0005-0000-0000-000015700000}"/>
    <cellStyle name="Sub totals 4 2 2 40 2 3" xfId="31353" xr:uid="{00000000-0005-0000-0000-000016700000}"/>
    <cellStyle name="Sub totals 4 2 2 40 2 4" xfId="31354" xr:uid="{00000000-0005-0000-0000-000017700000}"/>
    <cellStyle name="Sub totals 4 2 2 40 3" xfId="31355" xr:uid="{00000000-0005-0000-0000-000018700000}"/>
    <cellStyle name="Sub totals 4 2 2 40 4" xfId="31356" xr:uid="{00000000-0005-0000-0000-000019700000}"/>
    <cellStyle name="Sub totals 4 2 2 41" xfId="4219" xr:uid="{00000000-0005-0000-0000-00001A700000}"/>
    <cellStyle name="Sub totals 4 2 2 41 2" xfId="31357" xr:uid="{00000000-0005-0000-0000-00001B700000}"/>
    <cellStyle name="Sub totals 4 2 2 41 2 2" xfId="31358" xr:uid="{00000000-0005-0000-0000-00001C700000}"/>
    <cellStyle name="Sub totals 4 2 2 41 2 3" xfId="31359" xr:uid="{00000000-0005-0000-0000-00001D700000}"/>
    <cellStyle name="Sub totals 4 2 2 41 2 4" xfId="31360" xr:uid="{00000000-0005-0000-0000-00001E700000}"/>
    <cellStyle name="Sub totals 4 2 2 41 3" xfId="31361" xr:uid="{00000000-0005-0000-0000-00001F700000}"/>
    <cellStyle name="Sub totals 4 2 2 41 4" xfId="31362" xr:uid="{00000000-0005-0000-0000-000020700000}"/>
    <cellStyle name="Sub totals 4 2 2 42" xfId="4220" xr:uid="{00000000-0005-0000-0000-000021700000}"/>
    <cellStyle name="Sub totals 4 2 2 42 2" xfId="31363" xr:uid="{00000000-0005-0000-0000-000022700000}"/>
    <cellStyle name="Sub totals 4 2 2 42 2 2" xfId="31364" xr:uid="{00000000-0005-0000-0000-000023700000}"/>
    <cellStyle name="Sub totals 4 2 2 42 2 3" xfId="31365" xr:uid="{00000000-0005-0000-0000-000024700000}"/>
    <cellStyle name="Sub totals 4 2 2 42 2 4" xfId="31366" xr:uid="{00000000-0005-0000-0000-000025700000}"/>
    <cellStyle name="Sub totals 4 2 2 42 3" xfId="31367" xr:uid="{00000000-0005-0000-0000-000026700000}"/>
    <cellStyle name="Sub totals 4 2 2 42 4" xfId="31368" xr:uid="{00000000-0005-0000-0000-000027700000}"/>
    <cellStyle name="Sub totals 4 2 2 43" xfId="4221" xr:uid="{00000000-0005-0000-0000-000028700000}"/>
    <cellStyle name="Sub totals 4 2 2 43 2" xfId="31369" xr:uid="{00000000-0005-0000-0000-000029700000}"/>
    <cellStyle name="Sub totals 4 2 2 43 2 2" xfId="31370" xr:uid="{00000000-0005-0000-0000-00002A700000}"/>
    <cellStyle name="Sub totals 4 2 2 43 2 3" xfId="31371" xr:uid="{00000000-0005-0000-0000-00002B700000}"/>
    <cellStyle name="Sub totals 4 2 2 43 2 4" xfId="31372" xr:uid="{00000000-0005-0000-0000-00002C700000}"/>
    <cellStyle name="Sub totals 4 2 2 43 3" xfId="31373" xr:uid="{00000000-0005-0000-0000-00002D700000}"/>
    <cellStyle name="Sub totals 4 2 2 43 4" xfId="31374" xr:uid="{00000000-0005-0000-0000-00002E700000}"/>
    <cellStyle name="Sub totals 4 2 2 44" xfId="4222" xr:uid="{00000000-0005-0000-0000-00002F700000}"/>
    <cellStyle name="Sub totals 4 2 2 44 2" xfId="31375" xr:uid="{00000000-0005-0000-0000-000030700000}"/>
    <cellStyle name="Sub totals 4 2 2 44 2 2" xfId="31376" xr:uid="{00000000-0005-0000-0000-000031700000}"/>
    <cellStyle name="Sub totals 4 2 2 44 2 3" xfId="31377" xr:uid="{00000000-0005-0000-0000-000032700000}"/>
    <cellStyle name="Sub totals 4 2 2 44 2 4" xfId="31378" xr:uid="{00000000-0005-0000-0000-000033700000}"/>
    <cellStyle name="Sub totals 4 2 2 44 3" xfId="31379" xr:uid="{00000000-0005-0000-0000-000034700000}"/>
    <cellStyle name="Sub totals 4 2 2 44 4" xfId="31380" xr:uid="{00000000-0005-0000-0000-000035700000}"/>
    <cellStyle name="Sub totals 4 2 2 45" xfId="31381" xr:uid="{00000000-0005-0000-0000-000036700000}"/>
    <cellStyle name="Sub totals 4 2 2 45 2" xfId="31382" xr:uid="{00000000-0005-0000-0000-000037700000}"/>
    <cellStyle name="Sub totals 4 2 2 45 3" xfId="31383" xr:uid="{00000000-0005-0000-0000-000038700000}"/>
    <cellStyle name="Sub totals 4 2 2 45 4" xfId="31384" xr:uid="{00000000-0005-0000-0000-000039700000}"/>
    <cellStyle name="Sub totals 4 2 2 46" xfId="31385" xr:uid="{00000000-0005-0000-0000-00003A700000}"/>
    <cellStyle name="Sub totals 4 2 2 46 2" xfId="31386" xr:uid="{00000000-0005-0000-0000-00003B700000}"/>
    <cellStyle name="Sub totals 4 2 2 46 3" xfId="31387" xr:uid="{00000000-0005-0000-0000-00003C700000}"/>
    <cellStyle name="Sub totals 4 2 2 46 4" xfId="31388" xr:uid="{00000000-0005-0000-0000-00003D700000}"/>
    <cellStyle name="Sub totals 4 2 2 47" xfId="31389" xr:uid="{00000000-0005-0000-0000-00003E700000}"/>
    <cellStyle name="Sub totals 4 2 2 48" xfId="31390" xr:uid="{00000000-0005-0000-0000-00003F700000}"/>
    <cellStyle name="Sub totals 4 2 2 5" xfId="4223" xr:uid="{00000000-0005-0000-0000-000040700000}"/>
    <cellStyle name="Sub totals 4 2 2 5 2" xfId="31391" xr:uid="{00000000-0005-0000-0000-000041700000}"/>
    <cellStyle name="Sub totals 4 2 2 5 2 2" xfId="31392" xr:uid="{00000000-0005-0000-0000-000042700000}"/>
    <cellStyle name="Sub totals 4 2 2 5 2 3" xfId="31393" xr:uid="{00000000-0005-0000-0000-000043700000}"/>
    <cellStyle name="Sub totals 4 2 2 5 2 4" xfId="31394" xr:uid="{00000000-0005-0000-0000-000044700000}"/>
    <cellStyle name="Sub totals 4 2 2 5 3" xfId="31395" xr:uid="{00000000-0005-0000-0000-000045700000}"/>
    <cellStyle name="Sub totals 4 2 2 5 4" xfId="31396" xr:uid="{00000000-0005-0000-0000-000046700000}"/>
    <cellStyle name="Sub totals 4 2 2 6" xfId="4224" xr:uid="{00000000-0005-0000-0000-000047700000}"/>
    <cellStyle name="Sub totals 4 2 2 6 2" xfId="31397" xr:uid="{00000000-0005-0000-0000-000048700000}"/>
    <cellStyle name="Sub totals 4 2 2 6 2 2" xfId="31398" xr:uid="{00000000-0005-0000-0000-000049700000}"/>
    <cellStyle name="Sub totals 4 2 2 6 2 3" xfId="31399" xr:uid="{00000000-0005-0000-0000-00004A700000}"/>
    <cellStyle name="Sub totals 4 2 2 6 2 4" xfId="31400" xr:uid="{00000000-0005-0000-0000-00004B700000}"/>
    <cellStyle name="Sub totals 4 2 2 6 3" xfId="31401" xr:uid="{00000000-0005-0000-0000-00004C700000}"/>
    <cellStyle name="Sub totals 4 2 2 6 4" xfId="31402" xr:uid="{00000000-0005-0000-0000-00004D700000}"/>
    <cellStyle name="Sub totals 4 2 2 7" xfId="4225" xr:uid="{00000000-0005-0000-0000-00004E700000}"/>
    <cellStyle name="Sub totals 4 2 2 7 2" xfId="31403" xr:uid="{00000000-0005-0000-0000-00004F700000}"/>
    <cellStyle name="Sub totals 4 2 2 7 2 2" xfId="31404" xr:uid="{00000000-0005-0000-0000-000050700000}"/>
    <cellStyle name="Sub totals 4 2 2 7 2 3" xfId="31405" xr:uid="{00000000-0005-0000-0000-000051700000}"/>
    <cellStyle name="Sub totals 4 2 2 7 2 4" xfId="31406" xr:uid="{00000000-0005-0000-0000-000052700000}"/>
    <cellStyle name="Sub totals 4 2 2 7 3" xfId="31407" xr:uid="{00000000-0005-0000-0000-000053700000}"/>
    <cellStyle name="Sub totals 4 2 2 7 4" xfId="31408" xr:uid="{00000000-0005-0000-0000-000054700000}"/>
    <cellStyle name="Sub totals 4 2 2 8" xfId="4226" xr:uid="{00000000-0005-0000-0000-000055700000}"/>
    <cellStyle name="Sub totals 4 2 2 8 2" xfId="31409" xr:uid="{00000000-0005-0000-0000-000056700000}"/>
    <cellStyle name="Sub totals 4 2 2 8 2 2" xfId="31410" xr:uid="{00000000-0005-0000-0000-000057700000}"/>
    <cellStyle name="Sub totals 4 2 2 8 2 3" xfId="31411" xr:uid="{00000000-0005-0000-0000-000058700000}"/>
    <cellStyle name="Sub totals 4 2 2 8 2 4" xfId="31412" xr:uid="{00000000-0005-0000-0000-000059700000}"/>
    <cellStyle name="Sub totals 4 2 2 8 3" xfId="31413" xr:uid="{00000000-0005-0000-0000-00005A700000}"/>
    <cellStyle name="Sub totals 4 2 2 8 4" xfId="31414" xr:uid="{00000000-0005-0000-0000-00005B700000}"/>
    <cellStyle name="Sub totals 4 2 2 9" xfId="4227" xr:uid="{00000000-0005-0000-0000-00005C700000}"/>
    <cellStyle name="Sub totals 4 2 2 9 2" xfId="31415" xr:uid="{00000000-0005-0000-0000-00005D700000}"/>
    <cellStyle name="Sub totals 4 2 2 9 2 2" xfId="31416" xr:uid="{00000000-0005-0000-0000-00005E700000}"/>
    <cellStyle name="Sub totals 4 2 2 9 2 3" xfId="31417" xr:uid="{00000000-0005-0000-0000-00005F700000}"/>
    <cellStyle name="Sub totals 4 2 2 9 2 4" xfId="31418" xr:uid="{00000000-0005-0000-0000-000060700000}"/>
    <cellStyle name="Sub totals 4 2 2 9 3" xfId="31419" xr:uid="{00000000-0005-0000-0000-000061700000}"/>
    <cellStyle name="Sub totals 4 2 2 9 4" xfId="31420" xr:uid="{00000000-0005-0000-0000-000062700000}"/>
    <cellStyle name="Sub totals 4 2 20" xfId="4228" xr:uid="{00000000-0005-0000-0000-000063700000}"/>
    <cellStyle name="Sub totals 4 2 20 2" xfId="31421" xr:uid="{00000000-0005-0000-0000-000064700000}"/>
    <cellStyle name="Sub totals 4 2 20 2 2" xfId="31422" xr:uid="{00000000-0005-0000-0000-000065700000}"/>
    <cellStyle name="Sub totals 4 2 20 2 3" xfId="31423" xr:uid="{00000000-0005-0000-0000-000066700000}"/>
    <cellStyle name="Sub totals 4 2 20 2 4" xfId="31424" xr:uid="{00000000-0005-0000-0000-000067700000}"/>
    <cellStyle name="Sub totals 4 2 20 3" xfId="31425" xr:uid="{00000000-0005-0000-0000-000068700000}"/>
    <cellStyle name="Sub totals 4 2 20 4" xfId="31426" xr:uid="{00000000-0005-0000-0000-000069700000}"/>
    <cellStyle name="Sub totals 4 2 21" xfId="4229" xr:uid="{00000000-0005-0000-0000-00006A700000}"/>
    <cellStyle name="Sub totals 4 2 21 2" xfId="31427" xr:uid="{00000000-0005-0000-0000-00006B700000}"/>
    <cellStyle name="Sub totals 4 2 21 2 2" xfId="31428" xr:uid="{00000000-0005-0000-0000-00006C700000}"/>
    <cellStyle name="Sub totals 4 2 21 2 3" xfId="31429" xr:uid="{00000000-0005-0000-0000-00006D700000}"/>
    <cellStyle name="Sub totals 4 2 21 2 4" xfId="31430" xr:uid="{00000000-0005-0000-0000-00006E700000}"/>
    <cellStyle name="Sub totals 4 2 21 3" xfId="31431" xr:uid="{00000000-0005-0000-0000-00006F700000}"/>
    <cellStyle name="Sub totals 4 2 21 4" xfId="31432" xr:uid="{00000000-0005-0000-0000-000070700000}"/>
    <cellStyle name="Sub totals 4 2 22" xfId="4230" xr:uid="{00000000-0005-0000-0000-000071700000}"/>
    <cellStyle name="Sub totals 4 2 22 2" xfId="31433" xr:uid="{00000000-0005-0000-0000-000072700000}"/>
    <cellStyle name="Sub totals 4 2 22 2 2" xfId="31434" xr:uid="{00000000-0005-0000-0000-000073700000}"/>
    <cellStyle name="Sub totals 4 2 22 2 3" xfId="31435" xr:uid="{00000000-0005-0000-0000-000074700000}"/>
    <cellStyle name="Sub totals 4 2 22 2 4" xfId="31436" xr:uid="{00000000-0005-0000-0000-000075700000}"/>
    <cellStyle name="Sub totals 4 2 22 3" xfId="31437" xr:uid="{00000000-0005-0000-0000-000076700000}"/>
    <cellStyle name="Sub totals 4 2 22 4" xfId="31438" xr:uid="{00000000-0005-0000-0000-000077700000}"/>
    <cellStyle name="Sub totals 4 2 23" xfId="4231" xr:uid="{00000000-0005-0000-0000-000078700000}"/>
    <cellStyle name="Sub totals 4 2 23 2" xfId="31439" xr:uid="{00000000-0005-0000-0000-000079700000}"/>
    <cellStyle name="Sub totals 4 2 23 2 2" xfId="31440" xr:uid="{00000000-0005-0000-0000-00007A700000}"/>
    <cellStyle name="Sub totals 4 2 23 2 3" xfId="31441" xr:uid="{00000000-0005-0000-0000-00007B700000}"/>
    <cellStyle name="Sub totals 4 2 23 2 4" xfId="31442" xr:uid="{00000000-0005-0000-0000-00007C700000}"/>
    <cellStyle name="Sub totals 4 2 23 3" xfId="31443" xr:uid="{00000000-0005-0000-0000-00007D700000}"/>
    <cellStyle name="Sub totals 4 2 23 4" xfId="31444" xr:uid="{00000000-0005-0000-0000-00007E700000}"/>
    <cellStyle name="Sub totals 4 2 24" xfId="4232" xr:uid="{00000000-0005-0000-0000-00007F700000}"/>
    <cellStyle name="Sub totals 4 2 24 2" xfId="31445" xr:uid="{00000000-0005-0000-0000-000080700000}"/>
    <cellStyle name="Sub totals 4 2 24 2 2" xfId="31446" xr:uid="{00000000-0005-0000-0000-000081700000}"/>
    <cellStyle name="Sub totals 4 2 24 2 3" xfId="31447" xr:uid="{00000000-0005-0000-0000-000082700000}"/>
    <cellStyle name="Sub totals 4 2 24 2 4" xfId="31448" xr:uid="{00000000-0005-0000-0000-000083700000}"/>
    <cellStyle name="Sub totals 4 2 24 3" xfId="31449" xr:uid="{00000000-0005-0000-0000-000084700000}"/>
    <cellStyle name="Sub totals 4 2 24 4" xfId="31450" xr:uid="{00000000-0005-0000-0000-000085700000}"/>
    <cellStyle name="Sub totals 4 2 25" xfId="4233" xr:uid="{00000000-0005-0000-0000-000086700000}"/>
    <cellStyle name="Sub totals 4 2 25 2" xfId="31451" xr:uid="{00000000-0005-0000-0000-000087700000}"/>
    <cellStyle name="Sub totals 4 2 25 2 2" xfId="31452" xr:uid="{00000000-0005-0000-0000-000088700000}"/>
    <cellStyle name="Sub totals 4 2 25 2 3" xfId="31453" xr:uid="{00000000-0005-0000-0000-000089700000}"/>
    <cellStyle name="Sub totals 4 2 25 2 4" xfId="31454" xr:uid="{00000000-0005-0000-0000-00008A700000}"/>
    <cellStyle name="Sub totals 4 2 25 3" xfId="31455" xr:uid="{00000000-0005-0000-0000-00008B700000}"/>
    <cellStyle name="Sub totals 4 2 25 4" xfId="31456" xr:uid="{00000000-0005-0000-0000-00008C700000}"/>
    <cellStyle name="Sub totals 4 2 26" xfId="4234" xr:uid="{00000000-0005-0000-0000-00008D700000}"/>
    <cellStyle name="Sub totals 4 2 26 2" xfId="31457" xr:uid="{00000000-0005-0000-0000-00008E700000}"/>
    <cellStyle name="Sub totals 4 2 26 2 2" xfId="31458" xr:uid="{00000000-0005-0000-0000-00008F700000}"/>
    <cellStyle name="Sub totals 4 2 26 2 3" xfId="31459" xr:uid="{00000000-0005-0000-0000-000090700000}"/>
    <cellStyle name="Sub totals 4 2 26 2 4" xfId="31460" xr:uid="{00000000-0005-0000-0000-000091700000}"/>
    <cellStyle name="Sub totals 4 2 26 3" xfId="31461" xr:uid="{00000000-0005-0000-0000-000092700000}"/>
    <cellStyle name="Sub totals 4 2 26 4" xfId="31462" xr:uid="{00000000-0005-0000-0000-000093700000}"/>
    <cellStyle name="Sub totals 4 2 27" xfId="4235" xr:uid="{00000000-0005-0000-0000-000094700000}"/>
    <cellStyle name="Sub totals 4 2 27 2" xfId="31463" xr:uid="{00000000-0005-0000-0000-000095700000}"/>
    <cellStyle name="Sub totals 4 2 27 2 2" xfId="31464" xr:uid="{00000000-0005-0000-0000-000096700000}"/>
    <cellStyle name="Sub totals 4 2 27 2 3" xfId="31465" xr:uid="{00000000-0005-0000-0000-000097700000}"/>
    <cellStyle name="Sub totals 4 2 27 2 4" xfId="31466" xr:uid="{00000000-0005-0000-0000-000098700000}"/>
    <cellStyle name="Sub totals 4 2 27 3" xfId="31467" xr:uid="{00000000-0005-0000-0000-000099700000}"/>
    <cellStyle name="Sub totals 4 2 27 4" xfId="31468" xr:uid="{00000000-0005-0000-0000-00009A700000}"/>
    <cellStyle name="Sub totals 4 2 28" xfId="4236" xr:uid="{00000000-0005-0000-0000-00009B700000}"/>
    <cellStyle name="Sub totals 4 2 28 2" xfId="31469" xr:uid="{00000000-0005-0000-0000-00009C700000}"/>
    <cellStyle name="Sub totals 4 2 28 2 2" xfId="31470" xr:uid="{00000000-0005-0000-0000-00009D700000}"/>
    <cellStyle name="Sub totals 4 2 28 2 3" xfId="31471" xr:uid="{00000000-0005-0000-0000-00009E700000}"/>
    <cellStyle name="Sub totals 4 2 28 2 4" xfId="31472" xr:uid="{00000000-0005-0000-0000-00009F700000}"/>
    <cellStyle name="Sub totals 4 2 28 3" xfId="31473" xr:uid="{00000000-0005-0000-0000-0000A0700000}"/>
    <cellStyle name="Sub totals 4 2 28 4" xfId="31474" xr:uid="{00000000-0005-0000-0000-0000A1700000}"/>
    <cellStyle name="Sub totals 4 2 29" xfId="4237" xr:uid="{00000000-0005-0000-0000-0000A2700000}"/>
    <cellStyle name="Sub totals 4 2 29 2" xfId="31475" xr:uid="{00000000-0005-0000-0000-0000A3700000}"/>
    <cellStyle name="Sub totals 4 2 29 2 2" xfId="31476" xr:uid="{00000000-0005-0000-0000-0000A4700000}"/>
    <cellStyle name="Sub totals 4 2 29 2 3" xfId="31477" xr:uid="{00000000-0005-0000-0000-0000A5700000}"/>
    <cellStyle name="Sub totals 4 2 29 2 4" xfId="31478" xr:uid="{00000000-0005-0000-0000-0000A6700000}"/>
    <cellStyle name="Sub totals 4 2 29 3" xfId="31479" xr:uid="{00000000-0005-0000-0000-0000A7700000}"/>
    <cellStyle name="Sub totals 4 2 29 4" xfId="31480" xr:uid="{00000000-0005-0000-0000-0000A8700000}"/>
    <cellStyle name="Sub totals 4 2 3" xfId="4238" xr:uid="{00000000-0005-0000-0000-0000A9700000}"/>
    <cellStyle name="Sub totals 4 2 3 2" xfId="31481" xr:uid="{00000000-0005-0000-0000-0000AA700000}"/>
    <cellStyle name="Sub totals 4 2 3 2 2" xfId="31482" xr:uid="{00000000-0005-0000-0000-0000AB700000}"/>
    <cellStyle name="Sub totals 4 2 3 2 3" xfId="31483" xr:uid="{00000000-0005-0000-0000-0000AC700000}"/>
    <cellStyle name="Sub totals 4 2 3 2 4" xfId="31484" xr:uid="{00000000-0005-0000-0000-0000AD700000}"/>
    <cellStyle name="Sub totals 4 2 3 3" xfId="31485" xr:uid="{00000000-0005-0000-0000-0000AE700000}"/>
    <cellStyle name="Sub totals 4 2 3 4" xfId="31486" xr:uid="{00000000-0005-0000-0000-0000AF700000}"/>
    <cellStyle name="Sub totals 4 2 30" xfId="4239" xr:uid="{00000000-0005-0000-0000-0000B0700000}"/>
    <cellStyle name="Sub totals 4 2 30 2" xfId="31487" xr:uid="{00000000-0005-0000-0000-0000B1700000}"/>
    <cellStyle name="Sub totals 4 2 30 2 2" xfId="31488" xr:uid="{00000000-0005-0000-0000-0000B2700000}"/>
    <cellStyle name="Sub totals 4 2 30 2 3" xfId="31489" xr:uid="{00000000-0005-0000-0000-0000B3700000}"/>
    <cellStyle name="Sub totals 4 2 30 2 4" xfId="31490" xr:uid="{00000000-0005-0000-0000-0000B4700000}"/>
    <cellStyle name="Sub totals 4 2 30 3" xfId="31491" xr:uid="{00000000-0005-0000-0000-0000B5700000}"/>
    <cellStyle name="Sub totals 4 2 30 4" xfId="31492" xr:uid="{00000000-0005-0000-0000-0000B6700000}"/>
    <cellStyle name="Sub totals 4 2 31" xfId="4240" xr:uid="{00000000-0005-0000-0000-0000B7700000}"/>
    <cellStyle name="Sub totals 4 2 31 2" xfId="31493" xr:uid="{00000000-0005-0000-0000-0000B8700000}"/>
    <cellStyle name="Sub totals 4 2 31 2 2" xfId="31494" xr:uid="{00000000-0005-0000-0000-0000B9700000}"/>
    <cellStyle name="Sub totals 4 2 31 2 3" xfId="31495" xr:uid="{00000000-0005-0000-0000-0000BA700000}"/>
    <cellStyle name="Sub totals 4 2 31 2 4" xfId="31496" xr:uid="{00000000-0005-0000-0000-0000BB700000}"/>
    <cellStyle name="Sub totals 4 2 31 3" xfId="31497" xr:uid="{00000000-0005-0000-0000-0000BC700000}"/>
    <cellStyle name="Sub totals 4 2 31 4" xfId="31498" xr:uid="{00000000-0005-0000-0000-0000BD700000}"/>
    <cellStyle name="Sub totals 4 2 32" xfId="4241" xr:uid="{00000000-0005-0000-0000-0000BE700000}"/>
    <cellStyle name="Sub totals 4 2 32 2" xfId="31499" xr:uid="{00000000-0005-0000-0000-0000BF700000}"/>
    <cellStyle name="Sub totals 4 2 32 2 2" xfId="31500" xr:uid="{00000000-0005-0000-0000-0000C0700000}"/>
    <cellStyle name="Sub totals 4 2 32 2 3" xfId="31501" xr:uid="{00000000-0005-0000-0000-0000C1700000}"/>
    <cellStyle name="Sub totals 4 2 32 2 4" xfId="31502" xr:uid="{00000000-0005-0000-0000-0000C2700000}"/>
    <cellStyle name="Sub totals 4 2 32 3" xfId="31503" xr:uid="{00000000-0005-0000-0000-0000C3700000}"/>
    <cellStyle name="Sub totals 4 2 32 4" xfId="31504" xr:uid="{00000000-0005-0000-0000-0000C4700000}"/>
    <cellStyle name="Sub totals 4 2 33" xfId="4242" xr:uid="{00000000-0005-0000-0000-0000C5700000}"/>
    <cellStyle name="Sub totals 4 2 33 2" xfId="31505" xr:uid="{00000000-0005-0000-0000-0000C6700000}"/>
    <cellStyle name="Sub totals 4 2 33 2 2" xfId="31506" xr:uid="{00000000-0005-0000-0000-0000C7700000}"/>
    <cellStyle name="Sub totals 4 2 33 2 3" xfId="31507" xr:uid="{00000000-0005-0000-0000-0000C8700000}"/>
    <cellStyle name="Sub totals 4 2 33 2 4" xfId="31508" xr:uid="{00000000-0005-0000-0000-0000C9700000}"/>
    <cellStyle name="Sub totals 4 2 33 3" xfId="31509" xr:uid="{00000000-0005-0000-0000-0000CA700000}"/>
    <cellStyle name="Sub totals 4 2 33 4" xfId="31510" xr:uid="{00000000-0005-0000-0000-0000CB700000}"/>
    <cellStyle name="Sub totals 4 2 34" xfId="4243" xr:uid="{00000000-0005-0000-0000-0000CC700000}"/>
    <cellStyle name="Sub totals 4 2 34 2" xfId="31511" xr:uid="{00000000-0005-0000-0000-0000CD700000}"/>
    <cellStyle name="Sub totals 4 2 34 2 2" xfId="31512" xr:uid="{00000000-0005-0000-0000-0000CE700000}"/>
    <cellStyle name="Sub totals 4 2 34 2 3" xfId="31513" xr:uid="{00000000-0005-0000-0000-0000CF700000}"/>
    <cellStyle name="Sub totals 4 2 34 2 4" xfId="31514" xr:uid="{00000000-0005-0000-0000-0000D0700000}"/>
    <cellStyle name="Sub totals 4 2 34 3" xfId="31515" xr:uid="{00000000-0005-0000-0000-0000D1700000}"/>
    <cellStyle name="Sub totals 4 2 34 4" xfId="31516" xr:uid="{00000000-0005-0000-0000-0000D2700000}"/>
    <cellStyle name="Sub totals 4 2 35" xfId="4244" xr:uid="{00000000-0005-0000-0000-0000D3700000}"/>
    <cellStyle name="Sub totals 4 2 35 2" xfId="31517" xr:uid="{00000000-0005-0000-0000-0000D4700000}"/>
    <cellStyle name="Sub totals 4 2 35 2 2" xfId="31518" xr:uid="{00000000-0005-0000-0000-0000D5700000}"/>
    <cellStyle name="Sub totals 4 2 35 2 3" xfId="31519" xr:uid="{00000000-0005-0000-0000-0000D6700000}"/>
    <cellStyle name="Sub totals 4 2 35 2 4" xfId="31520" xr:uid="{00000000-0005-0000-0000-0000D7700000}"/>
    <cellStyle name="Sub totals 4 2 35 3" xfId="31521" xr:uid="{00000000-0005-0000-0000-0000D8700000}"/>
    <cellStyle name="Sub totals 4 2 35 4" xfId="31522" xr:uid="{00000000-0005-0000-0000-0000D9700000}"/>
    <cellStyle name="Sub totals 4 2 36" xfId="4245" xr:uid="{00000000-0005-0000-0000-0000DA700000}"/>
    <cellStyle name="Sub totals 4 2 36 2" xfId="31523" xr:uid="{00000000-0005-0000-0000-0000DB700000}"/>
    <cellStyle name="Sub totals 4 2 36 2 2" xfId="31524" xr:uid="{00000000-0005-0000-0000-0000DC700000}"/>
    <cellStyle name="Sub totals 4 2 36 2 3" xfId="31525" xr:uid="{00000000-0005-0000-0000-0000DD700000}"/>
    <cellStyle name="Sub totals 4 2 36 2 4" xfId="31526" xr:uid="{00000000-0005-0000-0000-0000DE700000}"/>
    <cellStyle name="Sub totals 4 2 36 3" xfId="31527" xr:uid="{00000000-0005-0000-0000-0000DF700000}"/>
    <cellStyle name="Sub totals 4 2 36 4" xfId="31528" xr:uid="{00000000-0005-0000-0000-0000E0700000}"/>
    <cellStyle name="Sub totals 4 2 37" xfId="4246" xr:uid="{00000000-0005-0000-0000-0000E1700000}"/>
    <cellStyle name="Sub totals 4 2 37 2" xfId="31529" xr:uid="{00000000-0005-0000-0000-0000E2700000}"/>
    <cellStyle name="Sub totals 4 2 37 2 2" xfId="31530" xr:uid="{00000000-0005-0000-0000-0000E3700000}"/>
    <cellStyle name="Sub totals 4 2 37 2 3" xfId="31531" xr:uid="{00000000-0005-0000-0000-0000E4700000}"/>
    <cellStyle name="Sub totals 4 2 37 2 4" xfId="31532" xr:uid="{00000000-0005-0000-0000-0000E5700000}"/>
    <cellStyle name="Sub totals 4 2 37 3" xfId="31533" xr:uid="{00000000-0005-0000-0000-0000E6700000}"/>
    <cellStyle name="Sub totals 4 2 37 4" xfId="31534" xr:uid="{00000000-0005-0000-0000-0000E7700000}"/>
    <cellStyle name="Sub totals 4 2 38" xfId="4247" xr:uid="{00000000-0005-0000-0000-0000E8700000}"/>
    <cellStyle name="Sub totals 4 2 38 2" xfId="31535" xr:uid="{00000000-0005-0000-0000-0000E9700000}"/>
    <cellStyle name="Sub totals 4 2 38 2 2" xfId="31536" xr:uid="{00000000-0005-0000-0000-0000EA700000}"/>
    <cellStyle name="Sub totals 4 2 38 2 3" xfId="31537" xr:uid="{00000000-0005-0000-0000-0000EB700000}"/>
    <cellStyle name="Sub totals 4 2 38 2 4" xfId="31538" xr:uid="{00000000-0005-0000-0000-0000EC700000}"/>
    <cellStyle name="Sub totals 4 2 38 3" xfId="31539" xr:uid="{00000000-0005-0000-0000-0000ED700000}"/>
    <cellStyle name="Sub totals 4 2 38 4" xfId="31540" xr:uid="{00000000-0005-0000-0000-0000EE700000}"/>
    <cellStyle name="Sub totals 4 2 39" xfId="4248" xr:uid="{00000000-0005-0000-0000-0000EF700000}"/>
    <cellStyle name="Sub totals 4 2 39 2" xfId="31541" xr:uid="{00000000-0005-0000-0000-0000F0700000}"/>
    <cellStyle name="Sub totals 4 2 39 2 2" xfId="31542" xr:uid="{00000000-0005-0000-0000-0000F1700000}"/>
    <cellStyle name="Sub totals 4 2 39 2 3" xfId="31543" xr:uid="{00000000-0005-0000-0000-0000F2700000}"/>
    <cellStyle name="Sub totals 4 2 39 2 4" xfId="31544" xr:uid="{00000000-0005-0000-0000-0000F3700000}"/>
    <cellStyle name="Sub totals 4 2 39 3" xfId="31545" xr:uid="{00000000-0005-0000-0000-0000F4700000}"/>
    <cellStyle name="Sub totals 4 2 39 4" xfId="31546" xr:uid="{00000000-0005-0000-0000-0000F5700000}"/>
    <cellStyle name="Sub totals 4 2 4" xfId="4249" xr:uid="{00000000-0005-0000-0000-0000F6700000}"/>
    <cellStyle name="Sub totals 4 2 4 2" xfId="31547" xr:uid="{00000000-0005-0000-0000-0000F7700000}"/>
    <cellStyle name="Sub totals 4 2 4 2 2" xfId="31548" xr:uid="{00000000-0005-0000-0000-0000F8700000}"/>
    <cellStyle name="Sub totals 4 2 4 2 3" xfId="31549" xr:uid="{00000000-0005-0000-0000-0000F9700000}"/>
    <cellStyle name="Sub totals 4 2 4 2 4" xfId="31550" xr:uid="{00000000-0005-0000-0000-0000FA700000}"/>
    <cellStyle name="Sub totals 4 2 4 3" xfId="31551" xr:uid="{00000000-0005-0000-0000-0000FB700000}"/>
    <cellStyle name="Sub totals 4 2 4 4" xfId="31552" xr:uid="{00000000-0005-0000-0000-0000FC700000}"/>
    <cellStyle name="Sub totals 4 2 40" xfId="4250" xr:uid="{00000000-0005-0000-0000-0000FD700000}"/>
    <cellStyle name="Sub totals 4 2 40 2" xfId="31553" xr:uid="{00000000-0005-0000-0000-0000FE700000}"/>
    <cellStyle name="Sub totals 4 2 40 2 2" xfId="31554" xr:uid="{00000000-0005-0000-0000-0000FF700000}"/>
    <cellStyle name="Sub totals 4 2 40 2 3" xfId="31555" xr:uid="{00000000-0005-0000-0000-000000710000}"/>
    <cellStyle name="Sub totals 4 2 40 2 4" xfId="31556" xr:uid="{00000000-0005-0000-0000-000001710000}"/>
    <cellStyle name="Sub totals 4 2 40 3" xfId="31557" xr:uid="{00000000-0005-0000-0000-000002710000}"/>
    <cellStyle name="Sub totals 4 2 40 4" xfId="31558" xr:uid="{00000000-0005-0000-0000-000003710000}"/>
    <cellStyle name="Sub totals 4 2 41" xfId="4251" xr:uid="{00000000-0005-0000-0000-000004710000}"/>
    <cellStyle name="Sub totals 4 2 41 2" xfId="31559" xr:uid="{00000000-0005-0000-0000-000005710000}"/>
    <cellStyle name="Sub totals 4 2 41 2 2" xfId="31560" xr:uid="{00000000-0005-0000-0000-000006710000}"/>
    <cellStyle name="Sub totals 4 2 41 2 3" xfId="31561" xr:uid="{00000000-0005-0000-0000-000007710000}"/>
    <cellStyle name="Sub totals 4 2 41 2 4" xfId="31562" xr:uid="{00000000-0005-0000-0000-000008710000}"/>
    <cellStyle name="Sub totals 4 2 41 3" xfId="31563" xr:uid="{00000000-0005-0000-0000-000009710000}"/>
    <cellStyle name="Sub totals 4 2 41 4" xfId="31564" xr:uid="{00000000-0005-0000-0000-00000A710000}"/>
    <cellStyle name="Sub totals 4 2 42" xfId="4252" xr:uid="{00000000-0005-0000-0000-00000B710000}"/>
    <cellStyle name="Sub totals 4 2 42 2" xfId="31565" xr:uid="{00000000-0005-0000-0000-00000C710000}"/>
    <cellStyle name="Sub totals 4 2 42 2 2" xfId="31566" xr:uid="{00000000-0005-0000-0000-00000D710000}"/>
    <cellStyle name="Sub totals 4 2 42 2 3" xfId="31567" xr:uid="{00000000-0005-0000-0000-00000E710000}"/>
    <cellStyle name="Sub totals 4 2 42 2 4" xfId="31568" xr:uid="{00000000-0005-0000-0000-00000F710000}"/>
    <cellStyle name="Sub totals 4 2 42 3" xfId="31569" xr:uid="{00000000-0005-0000-0000-000010710000}"/>
    <cellStyle name="Sub totals 4 2 42 4" xfId="31570" xr:uid="{00000000-0005-0000-0000-000011710000}"/>
    <cellStyle name="Sub totals 4 2 43" xfId="4253" xr:uid="{00000000-0005-0000-0000-000012710000}"/>
    <cellStyle name="Sub totals 4 2 43 2" xfId="31571" xr:uid="{00000000-0005-0000-0000-000013710000}"/>
    <cellStyle name="Sub totals 4 2 43 2 2" xfId="31572" xr:uid="{00000000-0005-0000-0000-000014710000}"/>
    <cellStyle name="Sub totals 4 2 43 2 3" xfId="31573" xr:uid="{00000000-0005-0000-0000-000015710000}"/>
    <cellStyle name="Sub totals 4 2 43 2 4" xfId="31574" xr:uid="{00000000-0005-0000-0000-000016710000}"/>
    <cellStyle name="Sub totals 4 2 43 3" xfId="31575" xr:uid="{00000000-0005-0000-0000-000017710000}"/>
    <cellStyle name="Sub totals 4 2 43 4" xfId="31576" xr:uid="{00000000-0005-0000-0000-000018710000}"/>
    <cellStyle name="Sub totals 4 2 44" xfId="4254" xr:uid="{00000000-0005-0000-0000-000019710000}"/>
    <cellStyle name="Sub totals 4 2 44 2" xfId="31577" xr:uid="{00000000-0005-0000-0000-00001A710000}"/>
    <cellStyle name="Sub totals 4 2 44 2 2" xfId="31578" xr:uid="{00000000-0005-0000-0000-00001B710000}"/>
    <cellStyle name="Sub totals 4 2 44 2 3" xfId="31579" xr:uid="{00000000-0005-0000-0000-00001C710000}"/>
    <cellStyle name="Sub totals 4 2 44 2 4" xfId="31580" xr:uid="{00000000-0005-0000-0000-00001D710000}"/>
    <cellStyle name="Sub totals 4 2 44 3" xfId="31581" xr:uid="{00000000-0005-0000-0000-00001E710000}"/>
    <cellStyle name="Sub totals 4 2 44 4" xfId="31582" xr:uid="{00000000-0005-0000-0000-00001F710000}"/>
    <cellStyle name="Sub totals 4 2 45" xfId="31583" xr:uid="{00000000-0005-0000-0000-000020710000}"/>
    <cellStyle name="Sub totals 4 2 45 2" xfId="31584" xr:uid="{00000000-0005-0000-0000-000021710000}"/>
    <cellStyle name="Sub totals 4 2 45 3" xfId="31585" xr:uid="{00000000-0005-0000-0000-000022710000}"/>
    <cellStyle name="Sub totals 4 2 45 4" xfId="31586" xr:uid="{00000000-0005-0000-0000-000023710000}"/>
    <cellStyle name="Sub totals 4 2 46" xfId="31587" xr:uid="{00000000-0005-0000-0000-000024710000}"/>
    <cellStyle name="Sub totals 4 2 47" xfId="31588" xr:uid="{00000000-0005-0000-0000-000025710000}"/>
    <cellStyle name="Sub totals 4 2 5" xfId="4255" xr:uid="{00000000-0005-0000-0000-000026710000}"/>
    <cellStyle name="Sub totals 4 2 5 2" xfId="31589" xr:uid="{00000000-0005-0000-0000-000027710000}"/>
    <cellStyle name="Sub totals 4 2 5 2 2" xfId="31590" xr:uid="{00000000-0005-0000-0000-000028710000}"/>
    <cellStyle name="Sub totals 4 2 5 2 3" xfId="31591" xr:uid="{00000000-0005-0000-0000-000029710000}"/>
    <cellStyle name="Sub totals 4 2 5 2 4" xfId="31592" xr:uid="{00000000-0005-0000-0000-00002A710000}"/>
    <cellStyle name="Sub totals 4 2 5 3" xfId="31593" xr:uid="{00000000-0005-0000-0000-00002B710000}"/>
    <cellStyle name="Sub totals 4 2 5 4" xfId="31594" xr:uid="{00000000-0005-0000-0000-00002C710000}"/>
    <cellStyle name="Sub totals 4 2 6" xfId="4256" xr:uid="{00000000-0005-0000-0000-00002D710000}"/>
    <cellStyle name="Sub totals 4 2 6 2" xfId="31595" xr:uid="{00000000-0005-0000-0000-00002E710000}"/>
    <cellStyle name="Sub totals 4 2 6 2 2" xfId="31596" xr:uid="{00000000-0005-0000-0000-00002F710000}"/>
    <cellStyle name="Sub totals 4 2 6 2 3" xfId="31597" xr:uid="{00000000-0005-0000-0000-000030710000}"/>
    <cellStyle name="Sub totals 4 2 6 2 4" xfId="31598" xr:uid="{00000000-0005-0000-0000-000031710000}"/>
    <cellStyle name="Sub totals 4 2 6 3" xfId="31599" xr:uid="{00000000-0005-0000-0000-000032710000}"/>
    <cellStyle name="Sub totals 4 2 6 4" xfId="31600" xr:uid="{00000000-0005-0000-0000-000033710000}"/>
    <cellStyle name="Sub totals 4 2 7" xfId="4257" xr:uid="{00000000-0005-0000-0000-000034710000}"/>
    <cellStyle name="Sub totals 4 2 7 2" xfId="31601" xr:uid="{00000000-0005-0000-0000-000035710000}"/>
    <cellStyle name="Sub totals 4 2 7 2 2" xfId="31602" xr:uid="{00000000-0005-0000-0000-000036710000}"/>
    <cellStyle name="Sub totals 4 2 7 2 3" xfId="31603" xr:uid="{00000000-0005-0000-0000-000037710000}"/>
    <cellStyle name="Sub totals 4 2 7 2 4" xfId="31604" xr:uid="{00000000-0005-0000-0000-000038710000}"/>
    <cellStyle name="Sub totals 4 2 7 3" xfId="31605" xr:uid="{00000000-0005-0000-0000-000039710000}"/>
    <cellStyle name="Sub totals 4 2 7 4" xfId="31606" xr:uid="{00000000-0005-0000-0000-00003A710000}"/>
    <cellStyle name="Sub totals 4 2 8" xfId="4258" xr:uid="{00000000-0005-0000-0000-00003B710000}"/>
    <cellStyle name="Sub totals 4 2 8 2" xfId="31607" xr:uid="{00000000-0005-0000-0000-00003C710000}"/>
    <cellStyle name="Sub totals 4 2 8 2 2" xfId="31608" xr:uid="{00000000-0005-0000-0000-00003D710000}"/>
    <cellStyle name="Sub totals 4 2 8 2 3" xfId="31609" xr:uid="{00000000-0005-0000-0000-00003E710000}"/>
    <cellStyle name="Sub totals 4 2 8 2 4" xfId="31610" xr:uid="{00000000-0005-0000-0000-00003F710000}"/>
    <cellStyle name="Sub totals 4 2 8 3" xfId="31611" xr:uid="{00000000-0005-0000-0000-000040710000}"/>
    <cellStyle name="Sub totals 4 2 8 4" xfId="31612" xr:uid="{00000000-0005-0000-0000-000041710000}"/>
    <cellStyle name="Sub totals 4 2 9" xfId="4259" xr:uid="{00000000-0005-0000-0000-000042710000}"/>
    <cellStyle name="Sub totals 4 2 9 2" xfId="31613" xr:uid="{00000000-0005-0000-0000-000043710000}"/>
    <cellStyle name="Sub totals 4 2 9 2 2" xfId="31614" xr:uid="{00000000-0005-0000-0000-000044710000}"/>
    <cellStyle name="Sub totals 4 2 9 2 3" xfId="31615" xr:uid="{00000000-0005-0000-0000-000045710000}"/>
    <cellStyle name="Sub totals 4 2 9 2 4" xfId="31616" xr:uid="{00000000-0005-0000-0000-000046710000}"/>
    <cellStyle name="Sub totals 4 2 9 3" xfId="31617" xr:uid="{00000000-0005-0000-0000-000047710000}"/>
    <cellStyle name="Sub totals 4 2 9 4" xfId="31618" xr:uid="{00000000-0005-0000-0000-000048710000}"/>
    <cellStyle name="Sub totals 4 20" xfId="4260" xr:uid="{00000000-0005-0000-0000-000049710000}"/>
    <cellStyle name="Sub totals 4 20 2" xfId="31619" xr:uid="{00000000-0005-0000-0000-00004A710000}"/>
    <cellStyle name="Sub totals 4 20 2 2" xfId="31620" xr:uid="{00000000-0005-0000-0000-00004B710000}"/>
    <cellStyle name="Sub totals 4 20 2 3" xfId="31621" xr:uid="{00000000-0005-0000-0000-00004C710000}"/>
    <cellStyle name="Sub totals 4 20 2 4" xfId="31622" xr:uid="{00000000-0005-0000-0000-00004D710000}"/>
    <cellStyle name="Sub totals 4 20 3" xfId="31623" xr:uid="{00000000-0005-0000-0000-00004E710000}"/>
    <cellStyle name="Sub totals 4 20 4" xfId="31624" xr:uid="{00000000-0005-0000-0000-00004F710000}"/>
    <cellStyle name="Sub totals 4 21" xfId="4261" xr:uid="{00000000-0005-0000-0000-000050710000}"/>
    <cellStyle name="Sub totals 4 21 2" xfId="31625" xr:uid="{00000000-0005-0000-0000-000051710000}"/>
    <cellStyle name="Sub totals 4 21 2 2" xfId="31626" xr:uid="{00000000-0005-0000-0000-000052710000}"/>
    <cellStyle name="Sub totals 4 21 2 3" xfId="31627" xr:uid="{00000000-0005-0000-0000-000053710000}"/>
    <cellStyle name="Sub totals 4 21 2 4" xfId="31628" xr:uid="{00000000-0005-0000-0000-000054710000}"/>
    <cellStyle name="Sub totals 4 21 3" xfId="31629" xr:uid="{00000000-0005-0000-0000-000055710000}"/>
    <cellStyle name="Sub totals 4 21 4" xfId="31630" xr:uid="{00000000-0005-0000-0000-000056710000}"/>
    <cellStyle name="Sub totals 4 22" xfId="4262" xr:uid="{00000000-0005-0000-0000-000057710000}"/>
    <cellStyle name="Sub totals 4 22 2" xfId="31631" xr:uid="{00000000-0005-0000-0000-000058710000}"/>
    <cellStyle name="Sub totals 4 22 2 2" xfId="31632" xr:uid="{00000000-0005-0000-0000-000059710000}"/>
    <cellStyle name="Sub totals 4 22 2 3" xfId="31633" xr:uid="{00000000-0005-0000-0000-00005A710000}"/>
    <cellStyle name="Sub totals 4 22 2 4" xfId="31634" xr:uid="{00000000-0005-0000-0000-00005B710000}"/>
    <cellStyle name="Sub totals 4 22 3" xfId="31635" xr:uid="{00000000-0005-0000-0000-00005C710000}"/>
    <cellStyle name="Sub totals 4 22 4" xfId="31636" xr:uid="{00000000-0005-0000-0000-00005D710000}"/>
    <cellStyle name="Sub totals 4 3" xfId="4263" xr:uid="{00000000-0005-0000-0000-00005E710000}"/>
    <cellStyle name="Sub totals 4 3 10" xfId="4264" xr:uid="{00000000-0005-0000-0000-00005F710000}"/>
    <cellStyle name="Sub totals 4 3 10 2" xfId="31637" xr:uid="{00000000-0005-0000-0000-000060710000}"/>
    <cellStyle name="Sub totals 4 3 10 2 2" xfId="31638" xr:uid="{00000000-0005-0000-0000-000061710000}"/>
    <cellStyle name="Sub totals 4 3 10 2 3" xfId="31639" xr:uid="{00000000-0005-0000-0000-000062710000}"/>
    <cellStyle name="Sub totals 4 3 10 2 4" xfId="31640" xr:uid="{00000000-0005-0000-0000-000063710000}"/>
    <cellStyle name="Sub totals 4 3 10 3" xfId="31641" xr:uid="{00000000-0005-0000-0000-000064710000}"/>
    <cellStyle name="Sub totals 4 3 10 4" xfId="31642" xr:uid="{00000000-0005-0000-0000-000065710000}"/>
    <cellStyle name="Sub totals 4 3 11" xfId="4265" xr:uid="{00000000-0005-0000-0000-000066710000}"/>
    <cellStyle name="Sub totals 4 3 11 2" xfId="31643" xr:uid="{00000000-0005-0000-0000-000067710000}"/>
    <cellStyle name="Sub totals 4 3 11 2 2" xfId="31644" xr:uid="{00000000-0005-0000-0000-000068710000}"/>
    <cellStyle name="Sub totals 4 3 11 2 3" xfId="31645" xr:uid="{00000000-0005-0000-0000-000069710000}"/>
    <cellStyle name="Sub totals 4 3 11 2 4" xfId="31646" xr:uid="{00000000-0005-0000-0000-00006A710000}"/>
    <cellStyle name="Sub totals 4 3 11 3" xfId="31647" xr:uid="{00000000-0005-0000-0000-00006B710000}"/>
    <cellStyle name="Sub totals 4 3 11 4" xfId="31648" xr:uid="{00000000-0005-0000-0000-00006C710000}"/>
    <cellStyle name="Sub totals 4 3 12" xfId="4266" xr:uid="{00000000-0005-0000-0000-00006D710000}"/>
    <cellStyle name="Sub totals 4 3 12 2" xfId="31649" xr:uid="{00000000-0005-0000-0000-00006E710000}"/>
    <cellStyle name="Sub totals 4 3 12 2 2" xfId="31650" xr:uid="{00000000-0005-0000-0000-00006F710000}"/>
    <cellStyle name="Sub totals 4 3 12 2 3" xfId="31651" xr:uid="{00000000-0005-0000-0000-000070710000}"/>
    <cellStyle name="Sub totals 4 3 12 2 4" xfId="31652" xr:uid="{00000000-0005-0000-0000-000071710000}"/>
    <cellStyle name="Sub totals 4 3 12 3" xfId="31653" xr:uid="{00000000-0005-0000-0000-000072710000}"/>
    <cellStyle name="Sub totals 4 3 12 4" xfId="31654" xr:uid="{00000000-0005-0000-0000-000073710000}"/>
    <cellStyle name="Sub totals 4 3 13" xfId="4267" xr:uid="{00000000-0005-0000-0000-000074710000}"/>
    <cellStyle name="Sub totals 4 3 13 2" xfId="31655" xr:uid="{00000000-0005-0000-0000-000075710000}"/>
    <cellStyle name="Sub totals 4 3 13 2 2" xfId="31656" xr:uid="{00000000-0005-0000-0000-000076710000}"/>
    <cellStyle name="Sub totals 4 3 13 2 3" xfId="31657" xr:uid="{00000000-0005-0000-0000-000077710000}"/>
    <cellStyle name="Sub totals 4 3 13 2 4" xfId="31658" xr:uid="{00000000-0005-0000-0000-000078710000}"/>
    <cellStyle name="Sub totals 4 3 13 3" xfId="31659" xr:uid="{00000000-0005-0000-0000-000079710000}"/>
    <cellStyle name="Sub totals 4 3 13 4" xfId="31660" xr:uid="{00000000-0005-0000-0000-00007A710000}"/>
    <cellStyle name="Sub totals 4 3 14" xfId="4268" xr:uid="{00000000-0005-0000-0000-00007B710000}"/>
    <cellStyle name="Sub totals 4 3 14 2" xfId="31661" xr:uid="{00000000-0005-0000-0000-00007C710000}"/>
    <cellStyle name="Sub totals 4 3 14 2 2" xfId="31662" xr:uid="{00000000-0005-0000-0000-00007D710000}"/>
    <cellStyle name="Sub totals 4 3 14 2 3" xfId="31663" xr:uid="{00000000-0005-0000-0000-00007E710000}"/>
    <cellStyle name="Sub totals 4 3 14 2 4" xfId="31664" xr:uid="{00000000-0005-0000-0000-00007F710000}"/>
    <cellStyle name="Sub totals 4 3 14 3" xfId="31665" xr:uid="{00000000-0005-0000-0000-000080710000}"/>
    <cellStyle name="Sub totals 4 3 14 4" xfId="31666" xr:uid="{00000000-0005-0000-0000-000081710000}"/>
    <cellStyle name="Sub totals 4 3 15" xfId="4269" xr:uid="{00000000-0005-0000-0000-000082710000}"/>
    <cellStyle name="Sub totals 4 3 15 2" xfId="31667" xr:uid="{00000000-0005-0000-0000-000083710000}"/>
    <cellStyle name="Sub totals 4 3 15 2 2" xfId="31668" xr:uid="{00000000-0005-0000-0000-000084710000}"/>
    <cellStyle name="Sub totals 4 3 15 2 3" xfId="31669" xr:uid="{00000000-0005-0000-0000-000085710000}"/>
    <cellStyle name="Sub totals 4 3 15 2 4" xfId="31670" xr:uid="{00000000-0005-0000-0000-000086710000}"/>
    <cellStyle name="Sub totals 4 3 15 3" xfId="31671" xr:uid="{00000000-0005-0000-0000-000087710000}"/>
    <cellStyle name="Sub totals 4 3 15 4" xfId="31672" xr:uid="{00000000-0005-0000-0000-000088710000}"/>
    <cellStyle name="Sub totals 4 3 16" xfId="4270" xr:uid="{00000000-0005-0000-0000-000089710000}"/>
    <cellStyle name="Sub totals 4 3 16 2" xfId="31673" xr:uid="{00000000-0005-0000-0000-00008A710000}"/>
    <cellStyle name="Sub totals 4 3 16 2 2" xfId="31674" xr:uid="{00000000-0005-0000-0000-00008B710000}"/>
    <cellStyle name="Sub totals 4 3 16 2 3" xfId="31675" xr:uid="{00000000-0005-0000-0000-00008C710000}"/>
    <cellStyle name="Sub totals 4 3 16 2 4" xfId="31676" xr:uid="{00000000-0005-0000-0000-00008D710000}"/>
    <cellStyle name="Sub totals 4 3 16 3" xfId="31677" xr:uid="{00000000-0005-0000-0000-00008E710000}"/>
    <cellStyle name="Sub totals 4 3 16 4" xfId="31678" xr:uid="{00000000-0005-0000-0000-00008F710000}"/>
    <cellStyle name="Sub totals 4 3 17" xfId="4271" xr:uid="{00000000-0005-0000-0000-000090710000}"/>
    <cellStyle name="Sub totals 4 3 17 2" xfId="31679" xr:uid="{00000000-0005-0000-0000-000091710000}"/>
    <cellStyle name="Sub totals 4 3 17 2 2" xfId="31680" xr:uid="{00000000-0005-0000-0000-000092710000}"/>
    <cellStyle name="Sub totals 4 3 17 2 3" xfId="31681" xr:uid="{00000000-0005-0000-0000-000093710000}"/>
    <cellStyle name="Sub totals 4 3 17 2 4" xfId="31682" xr:uid="{00000000-0005-0000-0000-000094710000}"/>
    <cellStyle name="Sub totals 4 3 17 3" xfId="31683" xr:uid="{00000000-0005-0000-0000-000095710000}"/>
    <cellStyle name="Sub totals 4 3 17 4" xfId="31684" xr:uid="{00000000-0005-0000-0000-000096710000}"/>
    <cellStyle name="Sub totals 4 3 18" xfId="4272" xr:uid="{00000000-0005-0000-0000-000097710000}"/>
    <cellStyle name="Sub totals 4 3 18 2" xfId="31685" xr:uid="{00000000-0005-0000-0000-000098710000}"/>
    <cellStyle name="Sub totals 4 3 18 2 2" xfId="31686" xr:uid="{00000000-0005-0000-0000-000099710000}"/>
    <cellStyle name="Sub totals 4 3 18 2 3" xfId="31687" xr:uid="{00000000-0005-0000-0000-00009A710000}"/>
    <cellStyle name="Sub totals 4 3 18 2 4" xfId="31688" xr:uid="{00000000-0005-0000-0000-00009B710000}"/>
    <cellStyle name="Sub totals 4 3 18 3" xfId="31689" xr:uid="{00000000-0005-0000-0000-00009C710000}"/>
    <cellStyle name="Sub totals 4 3 18 4" xfId="31690" xr:uid="{00000000-0005-0000-0000-00009D710000}"/>
    <cellStyle name="Sub totals 4 3 19" xfId="4273" xr:uid="{00000000-0005-0000-0000-00009E710000}"/>
    <cellStyle name="Sub totals 4 3 19 2" xfId="31691" xr:uid="{00000000-0005-0000-0000-00009F710000}"/>
    <cellStyle name="Sub totals 4 3 19 2 2" xfId="31692" xr:uid="{00000000-0005-0000-0000-0000A0710000}"/>
    <cellStyle name="Sub totals 4 3 19 2 3" xfId="31693" xr:uid="{00000000-0005-0000-0000-0000A1710000}"/>
    <cellStyle name="Sub totals 4 3 19 2 4" xfId="31694" xr:uid="{00000000-0005-0000-0000-0000A2710000}"/>
    <cellStyle name="Sub totals 4 3 19 3" xfId="31695" xr:uid="{00000000-0005-0000-0000-0000A3710000}"/>
    <cellStyle name="Sub totals 4 3 19 4" xfId="31696" xr:uid="{00000000-0005-0000-0000-0000A4710000}"/>
    <cellStyle name="Sub totals 4 3 2" xfId="4274" xr:uid="{00000000-0005-0000-0000-0000A5710000}"/>
    <cellStyle name="Sub totals 4 3 2 10" xfId="4275" xr:uid="{00000000-0005-0000-0000-0000A6710000}"/>
    <cellStyle name="Sub totals 4 3 2 10 2" xfId="31697" xr:uid="{00000000-0005-0000-0000-0000A7710000}"/>
    <cellStyle name="Sub totals 4 3 2 10 2 2" xfId="31698" xr:uid="{00000000-0005-0000-0000-0000A8710000}"/>
    <cellStyle name="Sub totals 4 3 2 10 2 3" xfId="31699" xr:uid="{00000000-0005-0000-0000-0000A9710000}"/>
    <cellStyle name="Sub totals 4 3 2 10 2 4" xfId="31700" xr:uid="{00000000-0005-0000-0000-0000AA710000}"/>
    <cellStyle name="Sub totals 4 3 2 10 3" xfId="31701" xr:uid="{00000000-0005-0000-0000-0000AB710000}"/>
    <cellStyle name="Sub totals 4 3 2 10 4" xfId="31702" xr:uid="{00000000-0005-0000-0000-0000AC710000}"/>
    <cellStyle name="Sub totals 4 3 2 11" xfId="4276" xr:uid="{00000000-0005-0000-0000-0000AD710000}"/>
    <cellStyle name="Sub totals 4 3 2 11 2" xfId="31703" xr:uid="{00000000-0005-0000-0000-0000AE710000}"/>
    <cellStyle name="Sub totals 4 3 2 11 2 2" xfId="31704" xr:uid="{00000000-0005-0000-0000-0000AF710000}"/>
    <cellStyle name="Sub totals 4 3 2 11 2 3" xfId="31705" xr:uid="{00000000-0005-0000-0000-0000B0710000}"/>
    <cellStyle name="Sub totals 4 3 2 11 2 4" xfId="31706" xr:uid="{00000000-0005-0000-0000-0000B1710000}"/>
    <cellStyle name="Sub totals 4 3 2 11 3" xfId="31707" xr:uid="{00000000-0005-0000-0000-0000B2710000}"/>
    <cellStyle name="Sub totals 4 3 2 11 4" xfId="31708" xr:uid="{00000000-0005-0000-0000-0000B3710000}"/>
    <cellStyle name="Sub totals 4 3 2 12" xfId="4277" xr:uid="{00000000-0005-0000-0000-0000B4710000}"/>
    <cellStyle name="Sub totals 4 3 2 12 2" xfId="31709" xr:uid="{00000000-0005-0000-0000-0000B5710000}"/>
    <cellStyle name="Sub totals 4 3 2 12 2 2" xfId="31710" xr:uid="{00000000-0005-0000-0000-0000B6710000}"/>
    <cellStyle name="Sub totals 4 3 2 12 2 3" xfId="31711" xr:uid="{00000000-0005-0000-0000-0000B7710000}"/>
    <cellStyle name="Sub totals 4 3 2 12 2 4" xfId="31712" xr:uid="{00000000-0005-0000-0000-0000B8710000}"/>
    <cellStyle name="Sub totals 4 3 2 12 3" xfId="31713" xr:uid="{00000000-0005-0000-0000-0000B9710000}"/>
    <cellStyle name="Sub totals 4 3 2 12 4" xfId="31714" xr:uid="{00000000-0005-0000-0000-0000BA710000}"/>
    <cellStyle name="Sub totals 4 3 2 13" xfId="4278" xr:uid="{00000000-0005-0000-0000-0000BB710000}"/>
    <cellStyle name="Sub totals 4 3 2 13 2" xfId="31715" xr:uid="{00000000-0005-0000-0000-0000BC710000}"/>
    <cellStyle name="Sub totals 4 3 2 13 2 2" xfId="31716" xr:uid="{00000000-0005-0000-0000-0000BD710000}"/>
    <cellStyle name="Sub totals 4 3 2 13 2 3" xfId="31717" xr:uid="{00000000-0005-0000-0000-0000BE710000}"/>
    <cellStyle name="Sub totals 4 3 2 13 2 4" xfId="31718" xr:uid="{00000000-0005-0000-0000-0000BF710000}"/>
    <cellStyle name="Sub totals 4 3 2 13 3" xfId="31719" xr:uid="{00000000-0005-0000-0000-0000C0710000}"/>
    <cellStyle name="Sub totals 4 3 2 13 4" xfId="31720" xr:uid="{00000000-0005-0000-0000-0000C1710000}"/>
    <cellStyle name="Sub totals 4 3 2 14" xfId="4279" xr:uid="{00000000-0005-0000-0000-0000C2710000}"/>
    <cellStyle name="Sub totals 4 3 2 14 2" xfId="31721" xr:uid="{00000000-0005-0000-0000-0000C3710000}"/>
    <cellStyle name="Sub totals 4 3 2 14 2 2" xfId="31722" xr:uid="{00000000-0005-0000-0000-0000C4710000}"/>
    <cellStyle name="Sub totals 4 3 2 14 2 3" xfId="31723" xr:uid="{00000000-0005-0000-0000-0000C5710000}"/>
    <cellStyle name="Sub totals 4 3 2 14 2 4" xfId="31724" xr:uid="{00000000-0005-0000-0000-0000C6710000}"/>
    <cellStyle name="Sub totals 4 3 2 14 3" xfId="31725" xr:uid="{00000000-0005-0000-0000-0000C7710000}"/>
    <cellStyle name="Sub totals 4 3 2 14 4" xfId="31726" xr:uid="{00000000-0005-0000-0000-0000C8710000}"/>
    <cellStyle name="Sub totals 4 3 2 15" xfId="4280" xr:uid="{00000000-0005-0000-0000-0000C9710000}"/>
    <cellStyle name="Sub totals 4 3 2 15 2" xfId="31727" xr:uid="{00000000-0005-0000-0000-0000CA710000}"/>
    <cellStyle name="Sub totals 4 3 2 15 2 2" xfId="31728" xr:uid="{00000000-0005-0000-0000-0000CB710000}"/>
    <cellStyle name="Sub totals 4 3 2 15 2 3" xfId="31729" xr:uid="{00000000-0005-0000-0000-0000CC710000}"/>
    <cellStyle name="Sub totals 4 3 2 15 2 4" xfId="31730" xr:uid="{00000000-0005-0000-0000-0000CD710000}"/>
    <cellStyle name="Sub totals 4 3 2 15 3" xfId="31731" xr:uid="{00000000-0005-0000-0000-0000CE710000}"/>
    <cellStyle name="Sub totals 4 3 2 15 4" xfId="31732" xr:uid="{00000000-0005-0000-0000-0000CF710000}"/>
    <cellStyle name="Sub totals 4 3 2 16" xfId="4281" xr:uid="{00000000-0005-0000-0000-0000D0710000}"/>
    <cellStyle name="Sub totals 4 3 2 16 2" xfId="31733" xr:uid="{00000000-0005-0000-0000-0000D1710000}"/>
    <cellStyle name="Sub totals 4 3 2 16 2 2" xfId="31734" xr:uid="{00000000-0005-0000-0000-0000D2710000}"/>
    <cellStyle name="Sub totals 4 3 2 16 2 3" xfId="31735" xr:uid="{00000000-0005-0000-0000-0000D3710000}"/>
    <cellStyle name="Sub totals 4 3 2 16 2 4" xfId="31736" xr:uid="{00000000-0005-0000-0000-0000D4710000}"/>
    <cellStyle name="Sub totals 4 3 2 16 3" xfId="31737" xr:uid="{00000000-0005-0000-0000-0000D5710000}"/>
    <cellStyle name="Sub totals 4 3 2 16 4" xfId="31738" xr:uid="{00000000-0005-0000-0000-0000D6710000}"/>
    <cellStyle name="Sub totals 4 3 2 17" xfId="4282" xr:uid="{00000000-0005-0000-0000-0000D7710000}"/>
    <cellStyle name="Sub totals 4 3 2 17 2" xfId="31739" xr:uid="{00000000-0005-0000-0000-0000D8710000}"/>
    <cellStyle name="Sub totals 4 3 2 17 2 2" xfId="31740" xr:uid="{00000000-0005-0000-0000-0000D9710000}"/>
    <cellStyle name="Sub totals 4 3 2 17 2 3" xfId="31741" xr:uid="{00000000-0005-0000-0000-0000DA710000}"/>
    <cellStyle name="Sub totals 4 3 2 17 2 4" xfId="31742" xr:uid="{00000000-0005-0000-0000-0000DB710000}"/>
    <cellStyle name="Sub totals 4 3 2 17 3" xfId="31743" xr:uid="{00000000-0005-0000-0000-0000DC710000}"/>
    <cellStyle name="Sub totals 4 3 2 17 4" xfId="31744" xr:uid="{00000000-0005-0000-0000-0000DD710000}"/>
    <cellStyle name="Sub totals 4 3 2 18" xfId="4283" xr:uid="{00000000-0005-0000-0000-0000DE710000}"/>
    <cellStyle name="Sub totals 4 3 2 18 2" xfId="31745" xr:uid="{00000000-0005-0000-0000-0000DF710000}"/>
    <cellStyle name="Sub totals 4 3 2 18 2 2" xfId="31746" xr:uid="{00000000-0005-0000-0000-0000E0710000}"/>
    <cellStyle name="Sub totals 4 3 2 18 2 3" xfId="31747" xr:uid="{00000000-0005-0000-0000-0000E1710000}"/>
    <cellStyle name="Sub totals 4 3 2 18 2 4" xfId="31748" xr:uid="{00000000-0005-0000-0000-0000E2710000}"/>
    <cellStyle name="Sub totals 4 3 2 18 3" xfId="31749" xr:uid="{00000000-0005-0000-0000-0000E3710000}"/>
    <cellStyle name="Sub totals 4 3 2 18 4" xfId="31750" xr:uid="{00000000-0005-0000-0000-0000E4710000}"/>
    <cellStyle name="Sub totals 4 3 2 19" xfId="4284" xr:uid="{00000000-0005-0000-0000-0000E5710000}"/>
    <cellStyle name="Sub totals 4 3 2 19 2" xfId="31751" xr:uid="{00000000-0005-0000-0000-0000E6710000}"/>
    <cellStyle name="Sub totals 4 3 2 19 2 2" xfId="31752" xr:uid="{00000000-0005-0000-0000-0000E7710000}"/>
    <cellStyle name="Sub totals 4 3 2 19 2 3" xfId="31753" xr:uid="{00000000-0005-0000-0000-0000E8710000}"/>
    <cellStyle name="Sub totals 4 3 2 19 2 4" xfId="31754" xr:uid="{00000000-0005-0000-0000-0000E9710000}"/>
    <cellStyle name="Sub totals 4 3 2 19 3" xfId="31755" xr:uid="{00000000-0005-0000-0000-0000EA710000}"/>
    <cellStyle name="Sub totals 4 3 2 19 4" xfId="31756" xr:uid="{00000000-0005-0000-0000-0000EB710000}"/>
    <cellStyle name="Sub totals 4 3 2 2" xfId="4285" xr:uid="{00000000-0005-0000-0000-0000EC710000}"/>
    <cellStyle name="Sub totals 4 3 2 2 2" xfId="31757" xr:uid="{00000000-0005-0000-0000-0000ED710000}"/>
    <cellStyle name="Sub totals 4 3 2 2 2 2" xfId="31758" xr:uid="{00000000-0005-0000-0000-0000EE710000}"/>
    <cellStyle name="Sub totals 4 3 2 2 2 3" xfId="31759" xr:uid="{00000000-0005-0000-0000-0000EF710000}"/>
    <cellStyle name="Sub totals 4 3 2 2 2 4" xfId="31760" xr:uid="{00000000-0005-0000-0000-0000F0710000}"/>
    <cellStyle name="Sub totals 4 3 2 2 3" xfId="31761" xr:uid="{00000000-0005-0000-0000-0000F1710000}"/>
    <cellStyle name="Sub totals 4 3 2 2 4" xfId="31762" xr:uid="{00000000-0005-0000-0000-0000F2710000}"/>
    <cellStyle name="Sub totals 4 3 2 20" xfId="4286" xr:uid="{00000000-0005-0000-0000-0000F3710000}"/>
    <cellStyle name="Sub totals 4 3 2 20 2" xfId="31763" xr:uid="{00000000-0005-0000-0000-0000F4710000}"/>
    <cellStyle name="Sub totals 4 3 2 20 2 2" xfId="31764" xr:uid="{00000000-0005-0000-0000-0000F5710000}"/>
    <cellStyle name="Sub totals 4 3 2 20 2 3" xfId="31765" xr:uid="{00000000-0005-0000-0000-0000F6710000}"/>
    <cellStyle name="Sub totals 4 3 2 20 2 4" xfId="31766" xr:uid="{00000000-0005-0000-0000-0000F7710000}"/>
    <cellStyle name="Sub totals 4 3 2 20 3" xfId="31767" xr:uid="{00000000-0005-0000-0000-0000F8710000}"/>
    <cellStyle name="Sub totals 4 3 2 20 4" xfId="31768" xr:uid="{00000000-0005-0000-0000-0000F9710000}"/>
    <cellStyle name="Sub totals 4 3 2 21" xfId="4287" xr:uid="{00000000-0005-0000-0000-0000FA710000}"/>
    <cellStyle name="Sub totals 4 3 2 21 2" xfId="31769" xr:uid="{00000000-0005-0000-0000-0000FB710000}"/>
    <cellStyle name="Sub totals 4 3 2 21 2 2" xfId="31770" xr:uid="{00000000-0005-0000-0000-0000FC710000}"/>
    <cellStyle name="Sub totals 4 3 2 21 2 3" xfId="31771" xr:uid="{00000000-0005-0000-0000-0000FD710000}"/>
    <cellStyle name="Sub totals 4 3 2 21 2 4" xfId="31772" xr:uid="{00000000-0005-0000-0000-0000FE710000}"/>
    <cellStyle name="Sub totals 4 3 2 21 3" xfId="31773" xr:uid="{00000000-0005-0000-0000-0000FF710000}"/>
    <cellStyle name="Sub totals 4 3 2 21 4" xfId="31774" xr:uid="{00000000-0005-0000-0000-000000720000}"/>
    <cellStyle name="Sub totals 4 3 2 22" xfId="4288" xr:uid="{00000000-0005-0000-0000-000001720000}"/>
    <cellStyle name="Sub totals 4 3 2 22 2" xfId="31775" xr:uid="{00000000-0005-0000-0000-000002720000}"/>
    <cellStyle name="Sub totals 4 3 2 22 2 2" xfId="31776" xr:uid="{00000000-0005-0000-0000-000003720000}"/>
    <cellStyle name="Sub totals 4 3 2 22 2 3" xfId="31777" xr:uid="{00000000-0005-0000-0000-000004720000}"/>
    <cellStyle name="Sub totals 4 3 2 22 2 4" xfId="31778" xr:uid="{00000000-0005-0000-0000-000005720000}"/>
    <cellStyle name="Sub totals 4 3 2 22 3" xfId="31779" xr:uid="{00000000-0005-0000-0000-000006720000}"/>
    <cellStyle name="Sub totals 4 3 2 22 4" xfId="31780" xr:uid="{00000000-0005-0000-0000-000007720000}"/>
    <cellStyle name="Sub totals 4 3 2 23" xfId="4289" xr:uid="{00000000-0005-0000-0000-000008720000}"/>
    <cellStyle name="Sub totals 4 3 2 23 2" xfId="31781" xr:uid="{00000000-0005-0000-0000-000009720000}"/>
    <cellStyle name="Sub totals 4 3 2 23 2 2" xfId="31782" xr:uid="{00000000-0005-0000-0000-00000A720000}"/>
    <cellStyle name="Sub totals 4 3 2 23 2 3" xfId="31783" xr:uid="{00000000-0005-0000-0000-00000B720000}"/>
    <cellStyle name="Sub totals 4 3 2 23 2 4" xfId="31784" xr:uid="{00000000-0005-0000-0000-00000C720000}"/>
    <cellStyle name="Sub totals 4 3 2 23 3" xfId="31785" xr:uid="{00000000-0005-0000-0000-00000D720000}"/>
    <cellStyle name="Sub totals 4 3 2 23 4" xfId="31786" xr:uid="{00000000-0005-0000-0000-00000E720000}"/>
    <cellStyle name="Sub totals 4 3 2 24" xfId="4290" xr:uid="{00000000-0005-0000-0000-00000F720000}"/>
    <cellStyle name="Sub totals 4 3 2 24 2" xfId="31787" xr:uid="{00000000-0005-0000-0000-000010720000}"/>
    <cellStyle name="Sub totals 4 3 2 24 2 2" xfId="31788" xr:uid="{00000000-0005-0000-0000-000011720000}"/>
    <cellStyle name="Sub totals 4 3 2 24 2 3" xfId="31789" xr:uid="{00000000-0005-0000-0000-000012720000}"/>
    <cellStyle name="Sub totals 4 3 2 24 2 4" xfId="31790" xr:uid="{00000000-0005-0000-0000-000013720000}"/>
    <cellStyle name="Sub totals 4 3 2 24 3" xfId="31791" xr:uid="{00000000-0005-0000-0000-000014720000}"/>
    <cellStyle name="Sub totals 4 3 2 24 4" xfId="31792" xr:uid="{00000000-0005-0000-0000-000015720000}"/>
    <cellStyle name="Sub totals 4 3 2 25" xfId="4291" xr:uid="{00000000-0005-0000-0000-000016720000}"/>
    <cellStyle name="Sub totals 4 3 2 25 2" xfId="31793" xr:uid="{00000000-0005-0000-0000-000017720000}"/>
    <cellStyle name="Sub totals 4 3 2 25 2 2" xfId="31794" xr:uid="{00000000-0005-0000-0000-000018720000}"/>
    <cellStyle name="Sub totals 4 3 2 25 2 3" xfId="31795" xr:uid="{00000000-0005-0000-0000-000019720000}"/>
    <cellStyle name="Sub totals 4 3 2 25 2 4" xfId="31796" xr:uid="{00000000-0005-0000-0000-00001A720000}"/>
    <cellStyle name="Sub totals 4 3 2 25 3" xfId="31797" xr:uid="{00000000-0005-0000-0000-00001B720000}"/>
    <cellStyle name="Sub totals 4 3 2 25 4" xfId="31798" xr:uid="{00000000-0005-0000-0000-00001C720000}"/>
    <cellStyle name="Sub totals 4 3 2 26" xfId="4292" xr:uid="{00000000-0005-0000-0000-00001D720000}"/>
    <cellStyle name="Sub totals 4 3 2 26 2" xfId="31799" xr:uid="{00000000-0005-0000-0000-00001E720000}"/>
    <cellStyle name="Sub totals 4 3 2 26 2 2" xfId="31800" xr:uid="{00000000-0005-0000-0000-00001F720000}"/>
    <cellStyle name="Sub totals 4 3 2 26 2 3" xfId="31801" xr:uid="{00000000-0005-0000-0000-000020720000}"/>
    <cellStyle name="Sub totals 4 3 2 26 2 4" xfId="31802" xr:uid="{00000000-0005-0000-0000-000021720000}"/>
    <cellStyle name="Sub totals 4 3 2 26 3" xfId="31803" xr:uid="{00000000-0005-0000-0000-000022720000}"/>
    <cellStyle name="Sub totals 4 3 2 26 4" xfId="31804" xr:uid="{00000000-0005-0000-0000-000023720000}"/>
    <cellStyle name="Sub totals 4 3 2 27" xfId="4293" xr:uid="{00000000-0005-0000-0000-000024720000}"/>
    <cellStyle name="Sub totals 4 3 2 27 2" xfId="31805" xr:uid="{00000000-0005-0000-0000-000025720000}"/>
    <cellStyle name="Sub totals 4 3 2 27 2 2" xfId="31806" xr:uid="{00000000-0005-0000-0000-000026720000}"/>
    <cellStyle name="Sub totals 4 3 2 27 2 3" xfId="31807" xr:uid="{00000000-0005-0000-0000-000027720000}"/>
    <cellStyle name="Sub totals 4 3 2 27 2 4" xfId="31808" xr:uid="{00000000-0005-0000-0000-000028720000}"/>
    <cellStyle name="Sub totals 4 3 2 27 3" xfId="31809" xr:uid="{00000000-0005-0000-0000-000029720000}"/>
    <cellStyle name="Sub totals 4 3 2 27 4" xfId="31810" xr:uid="{00000000-0005-0000-0000-00002A720000}"/>
    <cellStyle name="Sub totals 4 3 2 28" xfId="4294" xr:uid="{00000000-0005-0000-0000-00002B720000}"/>
    <cellStyle name="Sub totals 4 3 2 28 2" xfId="31811" xr:uid="{00000000-0005-0000-0000-00002C720000}"/>
    <cellStyle name="Sub totals 4 3 2 28 2 2" xfId="31812" xr:uid="{00000000-0005-0000-0000-00002D720000}"/>
    <cellStyle name="Sub totals 4 3 2 28 2 3" xfId="31813" xr:uid="{00000000-0005-0000-0000-00002E720000}"/>
    <cellStyle name="Sub totals 4 3 2 28 2 4" xfId="31814" xr:uid="{00000000-0005-0000-0000-00002F720000}"/>
    <cellStyle name="Sub totals 4 3 2 28 3" xfId="31815" xr:uid="{00000000-0005-0000-0000-000030720000}"/>
    <cellStyle name="Sub totals 4 3 2 28 4" xfId="31816" xr:uid="{00000000-0005-0000-0000-000031720000}"/>
    <cellStyle name="Sub totals 4 3 2 29" xfId="4295" xr:uid="{00000000-0005-0000-0000-000032720000}"/>
    <cellStyle name="Sub totals 4 3 2 29 2" xfId="31817" xr:uid="{00000000-0005-0000-0000-000033720000}"/>
    <cellStyle name="Sub totals 4 3 2 29 2 2" xfId="31818" xr:uid="{00000000-0005-0000-0000-000034720000}"/>
    <cellStyle name="Sub totals 4 3 2 29 2 3" xfId="31819" xr:uid="{00000000-0005-0000-0000-000035720000}"/>
    <cellStyle name="Sub totals 4 3 2 29 2 4" xfId="31820" xr:uid="{00000000-0005-0000-0000-000036720000}"/>
    <cellStyle name="Sub totals 4 3 2 29 3" xfId="31821" xr:uid="{00000000-0005-0000-0000-000037720000}"/>
    <cellStyle name="Sub totals 4 3 2 29 4" xfId="31822" xr:uid="{00000000-0005-0000-0000-000038720000}"/>
    <cellStyle name="Sub totals 4 3 2 3" xfId="4296" xr:uid="{00000000-0005-0000-0000-000039720000}"/>
    <cellStyle name="Sub totals 4 3 2 3 2" xfId="31823" xr:uid="{00000000-0005-0000-0000-00003A720000}"/>
    <cellStyle name="Sub totals 4 3 2 3 2 2" xfId="31824" xr:uid="{00000000-0005-0000-0000-00003B720000}"/>
    <cellStyle name="Sub totals 4 3 2 3 2 3" xfId="31825" xr:uid="{00000000-0005-0000-0000-00003C720000}"/>
    <cellStyle name="Sub totals 4 3 2 3 2 4" xfId="31826" xr:uid="{00000000-0005-0000-0000-00003D720000}"/>
    <cellStyle name="Sub totals 4 3 2 3 3" xfId="31827" xr:uid="{00000000-0005-0000-0000-00003E720000}"/>
    <cellStyle name="Sub totals 4 3 2 3 4" xfId="31828" xr:uid="{00000000-0005-0000-0000-00003F720000}"/>
    <cellStyle name="Sub totals 4 3 2 30" xfId="4297" xr:uid="{00000000-0005-0000-0000-000040720000}"/>
    <cellStyle name="Sub totals 4 3 2 30 2" xfId="31829" xr:uid="{00000000-0005-0000-0000-000041720000}"/>
    <cellStyle name="Sub totals 4 3 2 30 2 2" xfId="31830" xr:uid="{00000000-0005-0000-0000-000042720000}"/>
    <cellStyle name="Sub totals 4 3 2 30 2 3" xfId="31831" xr:uid="{00000000-0005-0000-0000-000043720000}"/>
    <cellStyle name="Sub totals 4 3 2 30 2 4" xfId="31832" xr:uid="{00000000-0005-0000-0000-000044720000}"/>
    <cellStyle name="Sub totals 4 3 2 30 3" xfId="31833" xr:uid="{00000000-0005-0000-0000-000045720000}"/>
    <cellStyle name="Sub totals 4 3 2 30 4" xfId="31834" xr:uid="{00000000-0005-0000-0000-000046720000}"/>
    <cellStyle name="Sub totals 4 3 2 31" xfId="4298" xr:uid="{00000000-0005-0000-0000-000047720000}"/>
    <cellStyle name="Sub totals 4 3 2 31 2" xfId="31835" xr:uid="{00000000-0005-0000-0000-000048720000}"/>
    <cellStyle name="Sub totals 4 3 2 31 2 2" xfId="31836" xr:uid="{00000000-0005-0000-0000-000049720000}"/>
    <cellStyle name="Sub totals 4 3 2 31 2 3" xfId="31837" xr:uid="{00000000-0005-0000-0000-00004A720000}"/>
    <cellStyle name="Sub totals 4 3 2 31 2 4" xfId="31838" xr:uid="{00000000-0005-0000-0000-00004B720000}"/>
    <cellStyle name="Sub totals 4 3 2 31 3" xfId="31839" xr:uid="{00000000-0005-0000-0000-00004C720000}"/>
    <cellStyle name="Sub totals 4 3 2 31 4" xfId="31840" xr:uid="{00000000-0005-0000-0000-00004D720000}"/>
    <cellStyle name="Sub totals 4 3 2 32" xfId="4299" xr:uid="{00000000-0005-0000-0000-00004E720000}"/>
    <cellStyle name="Sub totals 4 3 2 32 2" xfId="31841" xr:uid="{00000000-0005-0000-0000-00004F720000}"/>
    <cellStyle name="Sub totals 4 3 2 32 2 2" xfId="31842" xr:uid="{00000000-0005-0000-0000-000050720000}"/>
    <cellStyle name="Sub totals 4 3 2 32 2 3" xfId="31843" xr:uid="{00000000-0005-0000-0000-000051720000}"/>
    <cellStyle name="Sub totals 4 3 2 32 2 4" xfId="31844" xr:uid="{00000000-0005-0000-0000-000052720000}"/>
    <cellStyle name="Sub totals 4 3 2 32 3" xfId="31845" xr:uid="{00000000-0005-0000-0000-000053720000}"/>
    <cellStyle name="Sub totals 4 3 2 32 4" xfId="31846" xr:uid="{00000000-0005-0000-0000-000054720000}"/>
    <cellStyle name="Sub totals 4 3 2 33" xfId="4300" xr:uid="{00000000-0005-0000-0000-000055720000}"/>
    <cellStyle name="Sub totals 4 3 2 33 2" xfId="31847" xr:uid="{00000000-0005-0000-0000-000056720000}"/>
    <cellStyle name="Sub totals 4 3 2 33 2 2" xfId="31848" xr:uid="{00000000-0005-0000-0000-000057720000}"/>
    <cellStyle name="Sub totals 4 3 2 33 2 3" xfId="31849" xr:uid="{00000000-0005-0000-0000-000058720000}"/>
    <cellStyle name="Sub totals 4 3 2 33 2 4" xfId="31850" xr:uid="{00000000-0005-0000-0000-000059720000}"/>
    <cellStyle name="Sub totals 4 3 2 33 3" xfId="31851" xr:uid="{00000000-0005-0000-0000-00005A720000}"/>
    <cellStyle name="Sub totals 4 3 2 33 4" xfId="31852" xr:uid="{00000000-0005-0000-0000-00005B720000}"/>
    <cellStyle name="Sub totals 4 3 2 34" xfId="4301" xr:uid="{00000000-0005-0000-0000-00005C720000}"/>
    <cellStyle name="Sub totals 4 3 2 34 2" xfId="31853" xr:uid="{00000000-0005-0000-0000-00005D720000}"/>
    <cellStyle name="Sub totals 4 3 2 34 2 2" xfId="31854" xr:uid="{00000000-0005-0000-0000-00005E720000}"/>
    <cellStyle name="Sub totals 4 3 2 34 2 3" xfId="31855" xr:uid="{00000000-0005-0000-0000-00005F720000}"/>
    <cellStyle name="Sub totals 4 3 2 34 2 4" xfId="31856" xr:uid="{00000000-0005-0000-0000-000060720000}"/>
    <cellStyle name="Sub totals 4 3 2 34 3" xfId="31857" xr:uid="{00000000-0005-0000-0000-000061720000}"/>
    <cellStyle name="Sub totals 4 3 2 34 4" xfId="31858" xr:uid="{00000000-0005-0000-0000-000062720000}"/>
    <cellStyle name="Sub totals 4 3 2 35" xfId="4302" xr:uid="{00000000-0005-0000-0000-000063720000}"/>
    <cellStyle name="Sub totals 4 3 2 35 2" xfId="31859" xr:uid="{00000000-0005-0000-0000-000064720000}"/>
    <cellStyle name="Sub totals 4 3 2 35 2 2" xfId="31860" xr:uid="{00000000-0005-0000-0000-000065720000}"/>
    <cellStyle name="Sub totals 4 3 2 35 2 3" xfId="31861" xr:uid="{00000000-0005-0000-0000-000066720000}"/>
    <cellStyle name="Sub totals 4 3 2 35 2 4" xfId="31862" xr:uid="{00000000-0005-0000-0000-000067720000}"/>
    <cellStyle name="Sub totals 4 3 2 35 3" xfId="31863" xr:uid="{00000000-0005-0000-0000-000068720000}"/>
    <cellStyle name="Sub totals 4 3 2 35 4" xfId="31864" xr:uid="{00000000-0005-0000-0000-000069720000}"/>
    <cellStyle name="Sub totals 4 3 2 36" xfId="4303" xr:uid="{00000000-0005-0000-0000-00006A720000}"/>
    <cellStyle name="Sub totals 4 3 2 36 2" xfId="31865" xr:uid="{00000000-0005-0000-0000-00006B720000}"/>
    <cellStyle name="Sub totals 4 3 2 36 2 2" xfId="31866" xr:uid="{00000000-0005-0000-0000-00006C720000}"/>
    <cellStyle name="Sub totals 4 3 2 36 2 3" xfId="31867" xr:uid="{00000000-0005-0000-0000-00006D720000}"/>
    <cellStyle name="Sub totals 4 3 2 36 2 4" xfId="31868" xr:uid="{00000000-0005-0000-0000-00006E720000}"/>
    <cellStyle name="Sub totals 4 3 2 36 3" xfId="31869" xr:uid="{00000000-0005-0000-0000-00006F720000}"/>
    <cellStyle name="Sub totals 4 3 2 36 4" xfId="31870" xr:uid="{00000000-0005-0000-0000-000070720000}"/>
    <cellStyle name="Sub totals 4 3 2 37" xfId="4304" xr:uid="{00000000-0005-0000-0000-000071720000}"/>
    <cellStyle name="Sub totals 4 3 2 37 2" xfId="31871" xr:uid="{00000000-0005-0000-0000-000072720000}"/>
    <cellStyle name="Sub totals 4 3 2 37 2 2" xfId="31872" xr:uid="{00000000-0005-0000-0000-000073720000}"/>
    <cellStyle name="Sub totals 4 3 2 37 2 3" xfId="31873" xr:uid="{00000000-0005-0000-0000-000074720000}"/>
    <cellStyle name="Sub totals 4 3 2 37 2 4" xfId="31874" xr:uid="{00000000-0005-0000-0000-000075720000}"/>
    <cellStyle name="Sub totals 4 3 2 37 3" xfId="31875" xr:uid="{00000000-0005-0000-0000-000076720000}"/>
    <cellStyle name="Sub totals 4 3 2 37 4" xfId="31876" xr:uid="{00000000-0005-0000-0000-000077720000}"/>
    <cellStyle name="Sub totals 4 3 2 38" xfId="4305" xr:uid="{00000000-0005-0000-0000-000078720000}"/>
    <cellStyle name="Sub totals 4 3 2 38 2" xfId="31877" xr:uid="{00000000-0005-0000-0000-000079720000}"/>
    <cellStyle name="Sub totals 4 3 2 38 2 2" xfId="31878" xr:uid="{00000000-0005-0000-0000-00007A720000}"/>
    <cellStyle name="Sub totals 4 3 2 38 2 3" xfId="31879" xr:uid="{00000000-0005-0000-0000-00007B720000}"/>
    <cellStyle name="Sub totals 4 3 2 38 2 4" xfId="31880" xr:uid="{00000000-0005-0000-0000-00007C720000}"/>
    <cellStyle name="Sub totals 4 3 2 38 3" xfId="31881" xr:uid="{00000000-0005-0000-0000-00007D720000}"/>
    <cellStyle name="Sub totals 4 3 2 38 4" xfId="31882" xr:uid="{00000000-0005-0000-0000-00007E720000}"/>
    <cellStyle name="Sub totals 4 3 2 39" xfId="4306" xr:uid="{00000000-0005-0000-0000-00007F720000}"/>
    <cellStyle name="Sub totals 4 3 2 39 2" xfId="31883" xr:uid="{00000000-0005-0000-0000-000080720000}"/>
    <cellStyle name="Sub totals 4 3 2 39 2 2" xfId="31884" xr:uid="{00000000-0005-0000-0000-000081720000}"/>
    <cellStyle name="Sub totals 4 3 2 39 2 3" xfId="31885" xr:uid="{00000000-0005-0000-0000-000082720000}"/>
    <cellStyle name="Sub totals 4 3 2 39 2 4" xfId="31886" xr:uid="{00000000-0005-0000-0000-000083720000}"/>
    <cellStyle name="Sub totals 4 3 2 39 3" xfId="31887" xr:uid="{00000000-0005-0000-0000-000084720000}"/>
    <cellStyle name="Sub totals 4 3 2 39 4" xfId="31888" xr:uid="{00000000-0005-0000-0000-000085720000}"/>
    <cellStyle name="Sub totals 4 3 2 4" xfId="4307" xr:uid="{00000000-0005-0000-0000-000086720000}"/>
    <cellStyle name="Sub totals 4 3 2 4 2" xfId="31889" xr:uid="{00000000-0005-0000-0000-000087720000}"/>
    <cellStyle name="Sub totals 4 3 2 4 2 2" xfId="31890" xr:uid="{00000000-0005-0000-0000-000088720000}"/>
    <cellStyle name="Sub totals 4 3 2 4 2 3" xfId="31891" xr:uid="{00000000-0005-0000-0000-000089720000}"/>
    <cellStyle name="Sub totals 4 3 2 4 2 4" xfId="31892" xr:uid="{00000000-0005-0000-0000-00008A720000}"/>
    <cellStyle name="Sub totals 4 3 2 4 3" xfId="31893" xr:uid="{00000000-0005-0000-0000-00008B720000}"/>
    <cellStyle name="Sub totals 4 3 2 4 4" xfId="31894" xr:uid="{00000000-0005-0000-0000-00008C720000}"/>
    <cellStyle name="Sub totals 4 3 2 40" xfId="4308" xr:uid="{00000000-0005-0000-0000-00008D720000}"/>
    <cellStyle name="Sub totals 4 3 2 40 2" xfId="31895" xr:uid="{00000000-0005-0000-0000-00008E720000}"/>
    <cellStyle name="Sub totals 4 3 2 40 2 2" xfId="31896" xr:uid="{00000000-0005-0000-0000-00008F720000}"/>
    <cellStyle name="Sub totals 4 3 2 40 2 3" xfId="31897" xr:uid="{00000000-0005-0000-0000-000090720000}"/>
    <cellStyle name="Sub totals 4 3 2 40 2 4" xfId="31898" xr:uid="{00000000-0005-0000-0000-000091720000}"/>
    <cellStyle name="Sub totals 4 3 2 40 3" xfId="31899" xr:uid="{00000000-0005-0000-0000-000092720000}"/>
    <cellStyle name="Sub totals 4 3 2 40 4" xfId="31900" xr:uid="{00000000-0005-0000-0000-000093720000}"/>
    <cellStyle name="Sub totals 4 3 2 41" xfId="4309" xr:uid="{00000000-0005-0000-0000-000094720000}"/>
    <cellStyle name="Sub totals 4 3 2 41 2" xfId="31901" xr:uid="{00000000-0005-0000-0000-000095720000}"/>
    <cellStyle name="Sub totals 4 3 2 41 2 2" xfId="31902" xr:uid="{00000000-0005-0000-0000-000096720000}"/>
    <cellStyle name="Sub totals 4 3 2 41 2 3" xfId="31903" xr:uid="{00000000-0005-0000-0000-000097720000}"/>
    <cellStyle name="Sub totals 4 3 2 41 2 4" xfId="31904" xr:uid="{00000000-0005-0000-0000-000098720000}"/>
    <cellStyle name="Sub totals 4 3 2 41 3" xfId="31905" xr:uid="{00000000-0005-0000-0000-000099720000}"/>
    <cellStyle name="Sub totals 4 3 2 41 4" xfId="31906" xr:uid="{00000000-0005-0000-0000-00009A720000}"/>
    <cellStyle name="Sub totals 4 3 2 42" xfId="4310" xr:uid="{00000000-0005-0000-0000-00009B720000}"/>
    <cellStyle name="Sub totals 4 3 2 42 2" xfId="31907" xr:uid="{00000000-0005-0000-0000-00009C720000}"/>
    <cellStyle name="Sub totals 4 3 2 42 2 2" xfId="31908" xr:uid="{00000000-0005-0000-0000-00009D720000}"/>
    <cellStyle name="Sub totals 4 3 2 42 2 3" xfId="31909" xr:uid="{00000000-0005-0000-0000-00009E720000}"/>
    <cellStyle name="Sub totals 4 3 2 42 2 4" xfId="31910" xr:uid="{00000000-0005-0000-0000-00009F720000}"/>
    <cellStyle name="Sub totals 4 3 2 42 3" xfId="31911" xr:uid="{00000000-0005-0000-0000-0000A0720000}"/>
    <cellStyle name="Sub totals 4 3 2 42 4" xfId="31912" xr:uid="{00000000-0005-0000-0000-0000A1720000}"/>
    <cellStyle name="Sub totals 4 3 2 43" xfId="4311" xr:uid="{00000000-0005-0000-0000-0000A2720000}"/>
    <cellStyle name="Sub totals 4 3 2 43 2" xfId="31913" xr:uid="{00000000-0005-0000-0000-0000A3720000}"/>
    <cellStyle name="Sub totals 4 3 2 43 2 2" xfId="31914" xr:uid="{00000000-0005-0000-0000-0000A4720000}"/>
    <cellStyle name="Sub totals 4 3 2 43 2 3" xfId="31915" xr:uid="{00000000-0005-0000-0000-0000A5720000}"/>
    <cellStyle name="Sub totals 4 3 2 43 2 4" xfId="31916" xr:uid="{00000000-0005-0000-0000-0000A6720000}"/>
    <cellStyle name="Sub totals 4 3 2 43 3" xfId="31917" xr:uid="{00000000-0005-0000-0000-0000A7720000}"/>
    <cellStyle name="Sub totals 4 3 2 43 4" xfId="31918" xr:uid="{00000000-0005-0000-0000-0000A8720000}"/>
    <cellStyle name="Sub totals 4 3 2 44" xfId="4312" xr:uid="{00000000-0005-0000-0000-0000A9720000}"/>
    <cellStyle name="Sub totals 4 3 2 44 2" xfId="31919" xr:uid="{00000000-0005-0000-0000-0000AA720000}"/>
    <cellStyle name="Sub totals 4 3 2 44 2 2" xfId="31920" xr:uid="{00000000-0005-0000-0000-0000AB720000}"/>
    <cellStyle name="Sub totals 4 3 2 44 2 3" xfId="31921" xr:uid="{00000000-0005-0000-0000-0000AC720000}"/>
    <cellStyle name="Sub totals 4 3 2 44 2 4" xfId="31922" xr:uid="{00000000-0005-0000-0000-0000AD720000}"/>
    <cellStyle name="Sub totals 4 3 2 44 3" xfId="31923" xr:uid="{00000000-0005-0000-0000-0000AE720000}"/>
    <cellStyle name="Sub totals 4 3 2 44 4" xfId="31924" xr:uid="{00000000-0005-0000-0000-0000AF720000}"/>
    <cellStyle name="Sub totals 4 3 2 45" xfId="31925" xr:uid="{00000000-0005-0000-0000-0000B0720000}"/>
    <cellStyle name="Sub totals 4 3 2 45 2" xfId="31926" xr:uid="{00000000-0005-0000-0000-0000B1720000}"/>
    <cellStyle name="Sub totals 4 3 2 45 3" xfId="31927" xr:uid="{00000000-0005-0000-0000-0000B2720000}"/>
    <cellStyle name="Sub totals 4 3 2 45 4" xfId="31928" xr:uid="{00000000-0005-0000-0000-0000B3720000}"/>
    <cellStyle name="Sub totals 4 3 2 46" xfId="31929" xr:uid="{00000000-0005-0000-0000-0000B4720000}"/>
    <cellStyle name="Sub totals 4 3 2 46 2" xfId="31930" xr:uid="{00000000-0005-0000-0000-0000B5720000}"/>
    <cellStyle name="Sub totals 4 3 2 46 3" xfId="31931" xr:uid="{00000000-0005-0000-0000-0000B6720000}"/>
    <cellStyle name="Sub totals 4 3 2 46 4" xfId="31932" xr:uid="{00000000-0005-0000-0000-0000B7720000}"/>
    <cellStyle name="Sub totals 4 3 2 47" xfId="31933" xr:uid="{00000000-0005-0000-0000-0000B8720000}"/>
    <cellStyle name="Sub totals 4 3 2 48" xfId="31934" xr:uid="{00000000-0005-0000-0000-0000B9720000}"/>
    <cellStyle name="Sub totals 4 3 2 5" xfId="4313" xr:uid="{00000000-0005-0000-0000-0000BA720000}"/>
    <cellStyle name="Sub totals 4 3 2 5 2" xfId="31935" xr:uid="{00000000-0005-0000-0000-0000BB720000}"/>
    <cellStyle name="Sub totals 4 3 2 5 2 2" xfId="31936" xr:uid="{00000000-0005-0000-0000-0000BC720000}"/>
    <cellStyle name="Sub totals 4 3 2 5 2 3" xfId="31937" xr:uid="{00000000-0005-0000-0000-0000BD720000}"/>
    <cellStyle name="Sub totals 4 3 2 5 2 4" xfId="31938" xr:uid="{00000000-0005-0000-0000-0000BE720000}"/>
    <cellStyle name="Sub totals 4 3 2 5 3" xfId="31939" xr:uid="{00000000-0005-0000-0000-0000BF720000}"/>
    <cellStyle name="Sub totals 4 3 2 5 4" xfId="31940" xr:uid="{00000000-0005-0000-0000-0000C0720000}"/>
    <cellStyle name="Sub totals 4 3 2 6" xfId="4314" xr:uid="{00000000-0005-0000-0000-0000C1720000}"/>
    <cellStyle name="Sub totals 4 3 2 6 2" xfId="31941" xr:uid="{00000000-0005-0000-0000-0000C2720000}"/>
    <cellStyle name="Sub totals 4 3 2 6 2 2" xfId="31942" xr:uid="{00000000-0005-0000-0000-0000C3720000}"/>
    <cellStyle name="Sub totals 4 3 2 6 2 3" xfId="31943" xr:uid="{00000000-0005-0000-0000-0000C4720000}"/>
    <cellStyle name="Sub totals 4 3 2 6 2 4" xfId="31944" xr:uid="{00000000-0005-0000-0000-0000C5720000}"/>
    <cellStyle name="Sub totals 4 3 2 6 3" xfId="31945" xr:uid="{00000000-0005-0000-0000-0000C6720000}"/>
    <cellStyle name="Sub totals 4 3 2 6 4" xfId="31946" xr:uid="{00000000-0005-0000-0000-0000C7720000}"/>
    <cellStyle name="Sub totals 4 3 2 7" xfId="4315" xr:uid="{00000000-0005-0000-0000-0000C8720000}"/>
    <cellStyle name="Sub totals 4 3 2 7 2" xfId="31947" xr:uid="{00000000-0005-0000-0000-0000C9720000}"/>
    <cellStyle name="Sub totals 4 3 2 7 2 2" xfId="31948" xr:uid="{00000000-0005-0000-0000-0000CA720000}"/>
    <cellStyle name="Sub totals 4 3 2 7 2 3" xfId="31949" xr:uid="{00000000-0005-0000-0000-0000CB720000}"/>
    <cellStyle name="Sub totals 4 3 2 7 2 4" xfId="31950" xr:uid="{00000000-0005-0000-0000-0000CC720000}"/>
    <cellStyle name="Sub totals 4 3 2 7 3" xfId="31951" xr:uid="{00000000-0005-0000-0000-0000CD720000}"/>
    <cellStyle name="Sub totals 4 3 2 7 4" xfId="31952" xr:uid="{00000000-0005-0000-0000-0000CE720000}"/>
    <cellStyle name="Sub totals 4 3 2 8" xfId="4316" xr:uid="{00000000-0005-0000-0000-0000CF720000}"/>
    <cellStyle name="Sub totals 4 3 2 8 2" xfId="31953" xr:uid="{00000000-0005-0000-0000-0000D0720000}"/>
    <cellStyle name="Sub totals 4 3 2 8 2 2" xfId="31954" xr:uid="{00000000-0005-0000-0000-0000D1720000}"/>
    <cellStyle name="Sub totals 4 3 2 8 2 3" xfId="31955" xr:uid="{00000000-0005-0000-0000-0000D2720000}"/>
    <cellStyle name="Sub totals 4 3 2 8 2 4" xfId="31956" xr:uid="{00000000-0005-0000-0000-0000D3720000}"/>
    <cellStyle name="Sub totals 4 3 2 8 3" xfId="31957" xr:uid="{00000000-0005-0000-0000-0000D4720000}"/>
    <cellStyle name="Sub totals 4 3 2 8 4" xfId="31958" xr:uid="{00000000-0005-0000-0000-0000D5720000}"/>
    <cellStyle name="Sub totals 4 3 2 9" xfId="4317" xr:uid="{00000000-0005-0000-0000-0000D6720000}"/>
    <cellStyle name="Sub totals 4 3 2 9 2" xfId="31959" xr:uid="{00000000-0005-0000-0000-0000D7720000}"/>
    <cellStyle name="Sub totals 4 3 2 9 2 2" xfId="31960" xr:uid="{00000000-0005-0000-0000-0000D8720000}"/>
    <cellStyle name="Sub totals 4 3 2 9 2 3" xfId="31961" xr:uid="{00000000-0005-0000-0000-0000D9720000}"/>
    <cellStyle name="Sub totals 4 3 2 9 2 4" xfId="31962" xr:uid="{00000000-0005-0000-0000-0000DA720000}"/>
    <cellStyle name="Sub totals 4 3 2 9 3" xfId="31963" xr:uid="{00000000-0005-0000-0000-0000DB720000}"/>
    <cellStyle name="Sub totals 4 3 2 9 4" xfId="31964" xr:uid="{00000000-0005-0000-0000-0000DC720000}"/>
    <cellStyle name="Sub totals 4 3 20" xfId="4318" xr:uid="{00000000-0005-0000-0000-0000DD720000}"/>
    <cellStyle name="Sub totals 4 3 20 2" xfId="31965" xr:uid="{00000000-0005-0000-0000-0000DE720000}"/>
    <cellStyle name="Sub totals 4 3 20 2 2" xfId="31966" xr:uid="{00000000-0005-0000-0000-0000DF720000}"/>
    <cellStyle name="Sub totals 4 3 20 2 3" xfId="31967" xr:uid="{00000000-0005-0000-0000-0000E0720000}"/>
    <cellStyle name="Sub totals 4 3 20 2 4" xfId="31968" xr:uid="{00000000-0005-0000-0000-0000E1720000}"/>
    <cellStyle name="Sub totals 4 3 20 3" xfId="31969" xr:uid="{00000000-0005-0000-0000-0000E2720000}"/>
    <cellStyle name="Sub totals 4 3 20 4" xfId="31970" xr:uid="{00000000-0005-0000-0000-0000E3720000}"/>
    <cellStyle name="Sub totals 4 3 21" xfId="4319" xr:uid="{00000000-0005-0000-0000-0000E4720000}"/>
    <cellStyle name="Sub totals 4 3 21 2" xfId="31971" xr:uid="{00000000-0005-0000-0000-0000E5720000}"/>
    <cellStyle name="Sub totals 4 3 21 2 2" xfId="31972" xr:uid="{00000000-0005-0000-0000-0000E6720000}"/>
    <cellStyle name="Sub totals 4 3 21 2 3" xfId="31973" xr:uid="{00000000-0005-0000-0000-0000E7720000}"/>
    <cellStyle name="Sub totals 4 3 21 2 4" xfId="31974" xr:uid="{00000000-0005-0000-0000-0000E8720000}"/>
    <cellStyle name="Sub totals 4 3 21 3" xfId="31975" xr:uid="{00000000-0005-0000-0000-0000E9720000}"/>
    <cellStyle name="Sub totals 4 3 21 4" xfId="31976" xr:uid="{00000000-0005-0000-0000-0000EA720000}"/>
    <cellStyle name="Sub totals 4 3 22" xfId="4320" xr:uid="{00000000-0005-0000-0000-0000EB720000}"/>
    <cellStyle name="Sub totals 4 3 22 2" xfId="31977" xr:uid="{00000000-0005-0000-0000-0000EC720000}"/>
    <cellStyle name="Sub totals 4 3 22 2 2" xfId="31978" xr:uid="{00000000-0005-0000-0000-0000ED720000}"/>
    <cellStyle name="Sub totals 4 3 22 2 3" xfId="31979" xr:uid="{00000000-0005-0000-0000-0000EE720000}"/>
    <cellStyle name="Sub totals 4 3 22 2 4" xfId="31980" xr:uid="{00000000-0005-0000-0000-0000EF720000}"/>
    <cellStyle name="Sub totals 4 3 22 3" xfId="31981" xr:uid="{00000000-0005-0000-0000-0000F0720000}"/>
    <cellStyle name="Sub totals 4 3 22 4" xfId="31982" xr:uid="{00000000-0005-0000-0000-0000F1720000}"/>
    <cellStyle name="Sub totals 4 3 23" xfId="4321" xr:uid="{00000000-0005-0000-0000-0000F2720000}"/>
    <cellStyle name="Sub totals 4 3 23 2" xfId="31983" xr:uid="{00000000-0005-0000-0000-0000F3720000}"/>
    <cellStyle name="Sub totals 4 3 23 2 2" xfId="31984" xr:uid="{00000000-0005-0000-0000-0000F4720000}"/>
    <cellStyle name="Sub totals 4 3 23 2 3" xfId="31985" xr:uid="{00000000-0005-0000-0000-0000F5720000}"/>
    <cellStyle name="Sub totals 4 3 23 2 4" xfId="31986" xr:uid="{00000000-0005-0000-0000-0000F6720000}"/>
    <cellStyle name="Sub totals 4 3 23 3" xfId="31987" xr:uid="{00000000-0005-0000-0000-0000F7720000}"/>
    <cellStyle name="Sub totals 4 3 23 4" xfId="31988" xr:uid="{00000000-0005-0000-0000-0000F8720000}"/>
    <cellStyle name="Sub totals 4 3 24" xfId="4322" xr:uid="{00000000-0005-0000-0000-0000F9720000}"/>
    <cellStyle name="Sub totals 4 3 24 2" xfId="31989" xr:uid="{00000000-0005-0000-0000-0000FA720000}"/>
    <cellStyle name="Sub totals 4 3 24 2 2" xfId="31990" xr:uid="{00000000-0005-0000-0000-0000FB720000}"/>
    <cellStyle name="Sub totals 4 3 24 2 3" xfId="31991" xr:uid="{00000000-0005-0000-0000-0000FC720000}"/>
    <cellStyle name="Sub totals 4 3 24 2 4" xfId="31992" xr:uid="{00000000-0005-0000-0000-0000FD720000}"/>
    <cellStyle name="Sub totals 4 3 24 3" xfId="31993" xr:uid="{00000000-0005-0000-0000-0000FE720000}"/>
    <cellStyle name="Sub totals 4 3 24 4" xfId="31994" xr:uid="{00000000-0005-0000-0000-0000FF720000}"/>
    <cellStyle name="Sub totals 4 3 25" xfId="4323" xr:uid="{00000000-0005-0000-0000-000000730000}"/>
    <cellStyle name="Sub totals 4 3 25 2" xfId="31995" xr:uid="{00000000-0005-0000-0000-000001730000}"/>
    <cellStyle name="Sub totals 4 3 25 2 2" xfId="31996" xr:uid="{00000000-0005-0000-0000-000002730000}"/>
    <cellStyle name="Sub totals 4 3 25 2 3" xfId="31997" xr:uid="{00000000-0005-0000-0000-000003730000}"/>
    <cellStyle name="Sub totals 4 3 25 2 4" xfId="31998" xr:uid="{00000000-0005-0000-0000-000004730000}"/>
    <cellStyle name="Sub totals 4 3 25 3" xfId="31999" xr:uid="{00000000-0005-0000-0000-000005730000}"/>
    <cellStyle name="Sub totals 4 3 25 4" xfId="32000" xr:uid="{00000000-0005-0000-0000-000006730000}"/>
    <cellStyle name="Sub totals 4 3 26" xfId="4324" xr:uid="{00000000-0005-0000-0000-000007730000}"/>
    <cellStyle name="Sub totals 4 3 26 2" xfId="32001" xr:uid="{00000000-0005-0000-0000-000008730000}"/>
    <cellStyle name="Sub totals 4 3 26 2 2" xfId="32002" xr:uid="{00000000-0005-0000-0000-000009730000}"/>
    <cellStyle name="Sub totals 4 3 26 2 3" xfId="32003" xr:uid="{00000000-0005-0000-0000-00000A730000}"/>
    <cellStyle name="Sub totals 4 3 26 2 4" xfId="32004" xr:uid="{00000000-0005-0000-0000-00000B730000}"/>
    <cellStyle name="Sub totals 4 3 26 3" xfId="32005" xr:uid="{00000000-0005-0000-0000-00000C730000}"/>
    <cellStyle name="Sub totals 4 3 26 4" xfId="32006" xr:uid="{00000000-0005-0000-0000-00000D730000}"/>
    <cellStyle name="Sub totals 4 3 27" xfId="4325" xr:uid="{00000000-0005-0000-0000-00000E730000}"/>
    <cellStyle name="Sub totals 4 3 27 2" xfId="32007" xr:uid="{00000000-0005-0000-0000-00000F730000}"/>
    <cellStyle name="Sub totals 4 3 27 2 2" xfId="32008" xr:uid="{00000000-0005-0000-0000-000010730000}"/>
    <cellStyle name="Sub totals 4 3 27 2 3" xfId="32009" xr:uid="{00000000-0005-0000-0000-000011730000}"/>
    <cellStyle name="Sub totals 4 3 27 2 4" xfId="32010" xr:uid="{00000000-0005-0000-0000-000012730000}"/>
    <cellStyle name="Sub totals 4 3 27 3" xfId="32011" xr:uid="{00000000-0005-0000-0000-000013730000}"/>
    <cellStyle name="Sub totals 4 3 27 4" xfId="32012" xr:uid="{00000000-0005-0000-0000-000014730000}"/>
    <cellStyle name="Sub totals 4 3 28" xfId="4326" xr:uid="{00000000-0005-0000-0000-000015730000}"/>
    <cellStyle name="Sub totals 4 3 28 2" xfId="32013" xr:uid="{00000000-0005-0000-0000-000016730000}"/>
    <cellStyle name="Sub totals 4 3 28 2 2" xfId="32014" xr:uid="{00000000-0005-0000-0000-000017730000}"/>
    <cellStyle name="Sub totals 4 3 28 2 3" xfId="32015" xr:uid="{00000000-0005-0000-0000-000018730000}"/>
    <cellStyle name="Sub totals 4 3 28 2 4" xfId="32016" xr:uid="{00000000-0005-0000-0000-000019730000}"/>
    <cellStyle name="Sub totals 4 3 28 3" xfId="32017" xr:uid="{00000000-0005-0000-0000-00001A730000}"/>
    <cellStyle name="Sub totals 4 3 28 4" xfId="32018" xr:uid="{00000000-0005-0000-0000-00001B730000}"/>
    <cellStyle name="Sub totals 4 3 29" xfId="4327" xr:uid="{00000000-0005-0000-0000-00001C730000}"/>
    <cellStyle name="Sub totals 4 3 29 2" xfId="32019" xr:uid="{00000000-0005-0000-0000-00001D730000}"/>
    <cellStyle name="Sub totals 4 3 29 2 2" xfId="32020" xr:uid="{00000000-0005-0000-0000-00001E730000}"/>
    <cellStyle name="Sub totals 4 3 29 2 3" xfId="32021" xr:uid="{00000000-0005-0000-0000-00001F730000}"/>
    <cellStyle name="Sub totals 4 3 29 2 4" xfId="32022" xr:uid="{00000000-0005-0000-0000-000020730000}"/>
    <cellStyle name="Sub totals 4 3 29 3" xfId="32023" xr:uid="{00000000-0005-0000-0000-000021730000}"/>
    <cellStyle name="Sub totals 4 3 29 4" xfId="32024" xr:uid="{00000000-0005-0000-0000-000022730000}"/>
    <cellStyle name="Sub totals 4 3 3" xfId="4328" xr:uid="{00000000-0005-0000-0000-000023730000}"/>
    <cellStyle name="Sub totals 4 3 3 2" xfId="32025" xr:uid="{00000000-0005-0000-0000-000024730000}"/>
    <cellStyle name="Sub totals 4 3 3 2 2" xfId="32026" xr:uid="{00000000-0005-0000-0000-000025730000}"/>
    <cellStyle name="Sub totals 4 3 3 2 3" xfId="32027" xr:uid="{00000000-0005-0000-0000-000026730000}"/>
    <cellStyle name="Sub totals 4 3 3 2 4" xfId="32028" xr:uid="{00000000-0005-0000-0000-000027730000}"/>
    <cellStyle name="Sub totals 4 3 3 3" xfId="32029" xr:uid="{00000000-0005-0000-0000-000028730000}"/>
    <cellStyle name="Sub totals 4 3 3 4" xfId="32030" xr:uid="{00000000-0005-0000-0000-000029730000}"/>
    <cellStyle name="Sub totals 4 3 30" xfId="4329" xr:uid="{00000000-0005-0000-0000-00002A730000}"/>
    <cellStyle name="Sub totals 4 3 30 2" xfId="32031" xr:uid="{00000000-0005-0000-0000-00002B730000}"/>
    <cellStyle name="Sub totals 4 3 30 2 2" xfId="32032" xr:uid="{00000000-0005-0000-0000-00002C730000}"/>
    <cellStyle name="Sub totals 4 3 30 2 3" xfId="32033" xr:uid="{00000000-0005-0000-0000-00002D730000}"/>
    <cellStyle name="Sub totals 4 3 30 2 4" xfId="32034" xr:uid="{00000000-0005-0000-0000-00002E730000}"/>
    <cellStyle name="Sub totals 4 3 30 3" xfId="32035" xr:uid="{00000000-0005-0000-0000-00002F730000}"/>
    <cellStyle name="Sub totals 4 3 30 4" xfId="32036" xr:uid="{00000000-0005-0000-0000-000030730000}"/>
    <cellStyle name="Sub totals 4 3 31" xfId="4330" xr:uid="{00000000-0005-0000-0000-000031730000}"/>
    <cellStyle name="Sub totals 4 3 31 2" xfId="32037" xr:uid="{00000000-0005-0000-0000-000032730000}"/>
    <cellStyle name="Sub totals 4 3 31 2 2" xfId="32038" xr:uid="{00000000-0005-0000-0000-000033730000}"/>
    <cellStyle name="Sub totals 4 3 31 2 3" xfId="32039" xr:uid="{00000000-0005-0000-0000-000034730000}"/>
    <cellStyle name="Sub totals 4 3 31 2 4" xfId="32040" xr:uid="{00000000-0005-0000-0000-000035730000}"/>
    <cellStyle name="Sub totals 4 3 31 3" xfId="32041" xr:uid="{00000000-0005-0000-0000-000036730000}"/>
    <cellStyle name="Sub totals 4 3 31 4" xfId="32042" xr:uid="{00000000-0005-0000-0000-000037730000}"/>
    <cellStyle name="Sub totals 4 3 32" xfId="4331" xr:uid="{00000000-0005-0000-0000-000038730000}"/>
    <cellStyle name="Sub totals 4 3 32 2" xfId="32043" xr:uid="{00000000-0005-0000-0000-000039730000}"/>
    <cellStyle name="Sub totals 4 3 32 2 2" xfId="32044" xr:uid="{00000000-0005-0000-0000-00003A730000}"/>
    <cellStyle name="Sub totals 4 3 32 2 3" xfId="32045" xr:uid="{00000000-0005-0000-0000-00003B730000}"/>
    <cellStyle name="Sub totals 4 3 32 2 4" xfId="32046" xr:uid="{00000000-0005-0000-0000-00003C730000}"/>
    <cellStyle name="Sub totals 4 3 32 3" xfId="32047" xr:uid="{00000000-0005-0000-0000-00003D730000}"/>
    <cellStyle name="Sub totals 4 3 32 4" xfId="32048" xr:uid="{00000000-0005-0000-0000-00003E730000}"/>
    <cellStyle name="Sub totals 4 3 33" xfId="4332" xr:uid="{00000000-0005-0000-0000-00003F730000}"/>
    <cellStyle name="Sub totals 4 3 33 2" xfId="32049" xr:uid="{00000000-0005-0000-0000-000040730000}"/>
    <cellStyle name="Sub totals 4 3 33 2 2" xfId="32050" xr:uid="{00000000-0005-0000-0000-000041730000}"/>
    <cellStyle name="Sub totals 4 3 33 2 3" xfId="32051" xr:uid="{00000000-0005-0000-0000-000042730000}"/>
    <cellStyle name="Sub totals 4 3 33 2 4" xfId="32052" xr:uid="{00000000-0005-0000-0000-000043730000}"/>
    <cellStyle name="Sub totals 4 3 33 3" xfId="32053" xr:uid="{00000000-0005-0000-0000-000044730000}"/>
    <cellStyle name="Sub totals 4 3 33 4" xfId="32054" xr:uid="{00000000-0005-0000-0000-000045730000}"/>
    <cellStyle name="Sub totals 4 3 34" xfId="4333" xr:uid="{00000000-0005-0000-0000-000046730000}"/>
    <cellStyle name="Sub totals 4 3 34 2" xfId="32055" xr:uid="{00000000-0005-0000-0000-000047730000}"/>
    <cellStyle name="Sub totals 4 3 34 2 2" xfId="32056" xr:uid="{00000000-0005-0000-0000-000048730000}"/>
    <cellStyle name="Sub totals 4 3 34 2 3" xfId="32057" xr:uid="{00000000-0005-0000-0000-000049730000}"/>
    <cellStyle name="Sub totals 4 3 34 2 4" xfId="32058" xr:uid="{00000000-0005-0000-0000-00004A730000}"/>
    <cellStyle name="Sub totals 4 3 34 3" xfId="32059" xr:uid="{00000000-0005-0000-0000-00004B730000}"/>
    <cellStyle name="Sub totals 4 3 34 4" xfId="32060" xr:uid="{00000000-0005-0000-0000-00004C730000}"/>
    <cellStyle name="Sub totals 4 3 35" xfId="4334" xr:uid="{00000000-0005-0000-0000-00004D730000}"/>
    <cellStyle name="Sub totals 4 3 35 2" xfId="32061" xr:uid="{00000000-0005-0000-0000-00004E730000}"/>
    <cellStyle name="Sub totals 4 3 35 2 2" xfId="32062" xr:uid="{00000000-0005-0000-0000-00004F730000}"/>
    <cellStyle name="Sub totals 4 3 35 2 3" xfId="32063" xr:uid="{00000000-0005-0000-0000-000050730000}"/>
    <cellStyle name="Sub totals 4 3 35 2 4" xfId="32064" xr:uid="{00000000-0005-0000-0000-000051730000}"/>
    <cellStyle name="Sub totals 4 3 35 3" xfId="32065" xr:uid="{00000000-0005-0000-0000-000052730000}"/>
    <cellStyle name="Sub totals 4 3 35 4" xfId="32066" xr:uid="{00000000-0005-0000-0000-000053730000}"/>
    <cellStyle name="Sub totals 4 3 36" xfId="4335" xr:uid="{00000000-0005-0000-0000-000054730000}"/>
    <cellStyle name="Sub totals 4 3 36 2" xfId="32067" xr:uid="{00000000-0005-0000-0000-000055730000}"/>
    <cellStyle name="Sub totals 4 3 36 2 2" xfId="32068" xr:uid="{00000000-0005-0000-0000-000056730000}"/>
    <cellStyle name="Sub totals 4 3 36 2 3" xfId="32069" xr:uid="{00000000-0005-0000-0000-000057730000}"/>
    <cellStyle name="Sub totals 4 3 36 2 4" xfId="32070" xr:uid="{00000000-0005-0000-0000-000058730000}"/>
    <cellStyle name="Sub totals 4 3 36 3" xfId="32071" xr:uid="{00000000-0005-0000-0000-000059730000}"/>
    <cellStyle name="Sub totals 4 3 36 4" xfId="32072" xr:uid="{00000000-0005-0000-0000-00005A730000}"/>
    <cellStyle name="Sub totals 4 3 37" xfId="4336" xr:uid="{00000000-0005-0000-0000-00005B730000}"/>
    <cellStyle name="Sub totals 4 3 37 2" xfId="32073" xr:uid="{00000000-0005-0000-0000-00005C730000}"/>
    <cellStyle name="Sub totals 4 3 37 2 2" xfId="32074" xr:uid="{00000000-0005-0000-0000-00005D730000}"/>
    <cellStyle name="Sub totals 4 3 37 2 3" xfId="32075" xr:uid="{00000000-0005-0000-0000-00005E730000}"/>
    <cellStyle name="Sub totals 4 3 37 2 4" xfId="32076" xr:uid="{00000000-0005-0000-0000-00005F730000}"/>
    <cellStyle name="Sub totals 4 3 37 3" xfId="32077" xr:uid="{00000000-0005-0000-0000-000060730000}"/>
    <cellStyle name="Sub totals 4 3 37 4" xfId="32078" xr:uid="{00000000-0005-0000-0000-000061730000}"/>
    <cellStyle name="Sub totals 4 3 38" xfId="4337" xr:uid="{00000000-0005-0000-0000-000062730000}"/>
    <cellStyle name="Sub totals 4 3 38 2" xfId="32079" xr:uid="{00000000-0005-0000-0000-000063730000}"/>
    <cellStyle name="Sub totals 4 3 38 2 2" xfId="32080" xr:uid="{00000000-0005-0000-0000-000064730000}"/>
    <cellStyle name="Sub totals 4 3 38 2 3" xfId="32081" xr:uid="{00000000-0005-0000-0000-000065730000}"/>
    <cellStyle name="Sub totals 4 3 38 2 4" xfId="32082" xr:uid="{00000000-0005-0000-0000-000066730000}"/>
    <cellStyle name="Sub totals 4 3 38 3" xfId="32083" xr:uid="{00000000-0005-0000-0000-000067730000}"/>
    <cellStyle name="Sub totals 4 3 38 4" xfId="32084" xr:uid="{00000000-0005-0000-0000-000068730000}"/>
    <cellStyle name="Sub totals 4 3 39" xfId="4338" xr:uid="{00000000-0005-0000-0000-000069730000}"/>
    <cellStyle name="Sub totals 4 3 39 2" xfId="32085" xr:uid="{00000000-0005-0000-0000-00006A730000}"/>
    <cellStyle name="Sub totals 4 3 39 2 2" xfId="32086" xr:uid="{00000000-0005-0000-0000-00006B730000}"/>
    <cellStyle name="Sub totals 4 3 39 2 3" xfId="32087" xr:uid="{00000000-0005-0000-0000-00006C730000}"/>
    <cellStyle name="Sub totals 4 3 39 2 4" xfId="32088" xr:uid="{00000000-0005-0000-0000-00006D730000}"/>
    <cellStyle name="Sub totals 4 3 39 3" xfId="32089" xr:uid="{00000000-0005-0000-0000-00006E730000}"/>
    <cellStyle name="Sub totals 4 3 39 4" xfId="32090" xr:uid="{00000000-0005-0000-0000-00006F730000}"/>
    <cellStyle name="Sub totals 4 3 4" xfId="4339" xr:uid="{00000000-0005-0000-0000-000070730000}"/>
    <cellStyle name="Sub totals 4 3 4 2" xfId="32091" xr:uid="{00000000-0005-0000-0000-000071730000}"/>
    <cellStyle name="Sub totals 4 3 4 2 2" xfId="32092" xr:uid="{00000000-0005-0000-0000-000072730000}"/>
    <cellStyle name="Sub totals 4 3 4 2 3" xfId="32093" xr:uid="{00000000-0005-0000-0000-000073730000}"/>
    <cellStyle name="Sub totals 4 3 4 2 4" xfId="32094" xr:uid="{00000000-0005-0000-0000-000074730000}"/>
    <cellStyle name="Sub totals 4 3 4 3" xfId="32095" xr:uid="{00000000-0005-0000-0000-000075730000}"/>
    <cellStyle name="Sub totals 4 3 4 4" xfId="32096" xr:uid="{00000000-0005-0000-0000-000076730000}"/>
    <cellStyle name="Sub totals 4 3 40" xfId="4340" xr:uid="{00000000-0005-0000-0000-000077730000}"/>
    <cellStyle name="Sub totals 4 3 40 2" xfId="32097" xr:uid="{00000000-0005-0000-0000-000078730000}"/>
    <cellStyle name="Sub totals 4 3 40 2 2" xfId="32098" xr:uid="{00000000-0005-0000-0000-000079730000}"/>
    <cellStyle name="Sub totals 4 3 40 2 3" xfId="32099" xr:uid="{00000000-0005-0000-0000-00007A730000}"/>
    <cellStyle name="Sub totals 4 3 40 2 4" xfId="32100" xr:uid="{00000000-0005-0000-0000-00007B730000}"/>
    <cellStyle name="Sub totals 4 3 40 3" xfId="32101" xr:uid="{00000000-0005-0000-0000-00007C730000}"/>
    <cellStyle name="Sub totals 4 3 40 4" xfId="32102" xr:uid="{00000000-0005-0000-0000-00007D730000}"/>
    <cellStyle name="Sub totals 4 3 41" xfId="4341" xr:uid="{00000000-0005-0000-0000-00007E730000}"/>
    <cellStyle name="Sub totals 4 3 41 2" xfId="32103" xr:uid="{00000000-0005-0000-0000-00007F730000}"/>
    <cellStyle name="Sub totals 4 3 41 2 2" xfId="32104" xr:uid="{00000000-0005-0000-0000-000080730000}"/>
    <cellStyle name="Sub totals 4 3 41 2 3" xfId="32105" xr:uid="{00000000-0005-0000-0000-000081730000}"/>
    <cellStyle name="Sub totals 4 3 41 2 4" xfId="32106" xr:uid="{00000000-0005-0000-0000-000082730000}"/>
    <cellStyle name="Sub totals 4 3 41 3" xfId="32107" xr:uid="{00000000-0005-0000-0000-000083730000}"/>
    <cellStyle name="Sub totals 4 3 41 4" xfId="32108" xr:uid="{00000000-0005-0000-0000-000084730000}"/>
    <cellStyle name="Sub totals 4 3 42" xfId="4342" xr:uid="{00000000-0005-0000-0000-000085730000}"/>
    <cellStyle name="Sub totals 4 3 42 2" xfId="32109" xr:uid="{00000000-0005-0000-0000-000086730000}"/>
    <cellStyle name="Sub totals 4 3 42 2 2" xfId="32110" xr:uid="{00000000-0005-0000-0000-000087730000}"/>
    <cellStyle name="Sub totals 4 3 42 2 3" xfId="32111" xr:uid="{00000000-0005-0000-0000-000088730000}"/>
    <cellStyle name="Sub totals 4 3 42 2 4" xfId="32112" xr:uid="{00000000-0005-0000-0000-000089730000}"/>
    <cellStyle name="Sub totals 4 3 42 3" xfId="32113" xr:uid="{00000000-0005-0000-0000-00008A730000}"/>
    <cellStyle name="Sub totals 4 3 42 4" xfId="32114" xr:uid="{00000000-0005-0000-0000-00008B730000}"/>
    <cellStyle name="Sub totals 4 3 43" xfId="4343" xr:uid="{00000000-0005-0000-0000-00008C730000}"/>
    <cellStyle name="Sub totals 4 3 43 2" xfId="32115" xr:uid="{00000000-0005-0000-0000-00008D730000}"/>
    <cellStyle name="Sub totals 4 3 43 2 2" xfId="32116" xr:uid="{00000000-0005-0000-0000-00008E730000}"/>
    <cellStyle name="Sub totals 4 3 43 2 3" xfId="32117" xr:uid="{00000000-0005-0000-0000-00008F730000}"/>
    <cellStyle name="Sub totals 4 3 43 2 4" xfId="32118" xr:uid="{00000000-0005-0000-0000-000090730000}"/>
    <cellStyle name="Sub totals 4 3 43 3" xfId="32119" xr:uid="{00000000-0005-0000-0000-000091730000}"/>
    <cellStyle name="Sub totals 4 3 43 4" xfId="32120" xr:uid="{00000000-0005-0000-0000-000092730000}"/>
    <cellStyle name="Sub totals 4 3 44" xfId="4344" xr:uid="{00000000-0005-0000-0000-000093730000}"/>
    <cellStyle name="Sub totals 4 3 44 2" xfId="32121" xr:uid="{00000000-0005-0000-0000-000094730000}"/>
    <cellStyle name="Sub totals 4 3 44 2 2" xfId="32122" xr:uid="{00000000-0005-0000-0000-000095730000}"/>
    <cellStyle name="Sub totals 4 3 44 2 3" xfId="32123" xr:uid="{00000000-0005-0000-0000-000096730000}"/>
    <cellStyle name="Sub totals 4 3 44 2 4" xfId="32124" xr:uid="{00000000-0005-0000-0000-000097730000}"/>
    <cellStyle name="Sub totals 4 3 44 3" xfId="32125" xr:uid="{00000000-0005-0000-0000-000098730000}"/>
    <cellStyle name="Sub totals 4 3 44 4" xfId="32126" xr:uid="{00000000-0005-0000-0000-000099730000}"/>
    <cellStyle name="Sub totals 4 3 45" xfId="4345" xr:uid="{00000000-0005-0000-0000-00009A730000}"/>
    <cellStyle name="Sub totals 4 3 45 2" xfId="32127" xr:uid="{00000000-0005-0000-0000-00009B730000}"/>
    <cellStyle name="Sub totals 4 3 45 2 2" xfId="32128" xr:uid="{00000000-0005-0000-0000-00009C730000}"/>
    <cellStyle name="Sub totals 4 3 45 2 3" xfId="32129" xr:uid="{00000000-0005-0000-0000-00009D730000}"/>
    <cellStyle name="Sub totals 4 3 45 2 4" xfId="32130" xr:uid="{00000000-0005-0000-0000-00009E730000}"/>
    <cellStyle name="Sub totals 4 3 45 3" xfId="32131" xr:uid="{00000000-0005-0000-0000-00009F730000}"/>
    <cellStyle name="Sub totals 4 3 45 4" xfId="32132" xr:uid="{00000000-0005-0000-0000-0000A0730000}"/>
    <cellStyle name="Sub totals 4 3 46" xfId="32133" xr:uid="{00000000-0005-0000-0000-0000A1730000}"/>
    <cellStyle name="Sub totals 4 3 46 2" xfId="32134" xr:uid="{00000000-0005-0000-0000-0000A2730000}"/>
    <cellStyle name="Sub totals 4 3 46 3" xfId="32135" xr:uid="{00000000-0005-0000-0000-0000A3730000}"/>
    <cellStyle name="Sub totals 4 3 46 4" xfId="32136" xr:uid="{00000000-0005-0000-0000-0000A4730000}"/>
    <cellStyle name="Sub totals 4 3 47" xfId="32137" xr:uid="{00000000-0005-0000-0000-0000A5730000}"/>
    <cellStyle name="Sub totals 4 3 47 2" xfId="32138" xr:uid="{00000000-0005-0000-0000-0000A6730000}"/>
    <cellStyle name="Sub totals 4 3 47 3" xfId="32139" xr:uid="{00000000-0005-0000-0000-0000A7730000}"/>
    <cellStyle name="Sub totals 4 3 47 4" xfId="32140" xr:uid="{00000000-0005-0000-0000-0000A8730000}"/>
    <cellStyle name="Sub totals 4 3 48" xfId="32141" xr:uid="{00000000-0005-0000-0000-0000A9730000}"/>
    <cellStyle name="Sub totals 4 3 49" xfId="32142" xr:uid="{00000000-0005-0000-0000-0000AA730000}"/>
    <cellStyle name="Sub totals 4 3 5" xfId="4346" xr:uid="{00000000-0005-0000-0000-0000AB730000}"/>
    <cellStyle name="Sub totals 4 3 5 2" xfId="32143" xr:uid="{00000000-0005-0000-0000-0000AC730000}"/>
    <cellStyle name="Sub totals 4 3 5 2 2" xfId="32144" xr:uid="{00000000-0005-0000-0000-0000AD730000}"/>
    <cellStyle name="Sub totals 4 3 5 2 3" xfId="32145" xr:uid="{00000000-0005-0000-0000-0000AE730000}"/>
    <cellStyle name="Sub totals 4 3 5 2 4" xfId="32146" xr:uid="{00000000-0005-0000-0000-0000AF730000}"/>
    <cellStyle name="Sub totals 4 3 5 3" xfId="32147" xr:uid="{00000000-0005-0000-0000-0000B0730000}"/>
    <cellStyle name="Sub totals 4 3 5 4" xfId="32148" xr:uid="{00000000-0005-0000-0000-0000B1730000}"/>
    <cellStyle name="Sub totals 4 3 6" xfId="4347" xr:uid="{00000000-0005-0000-0000-0000B2730000}"/>
    <cellStyle name="Sub totals 4 3 6 2" xfId="32149" xr:uid="{00000000-0005-0000-0000-0000B3730000}"/>
    <cellStyle name="Sub totals 4 3 6 2 2" xfId="32150" xr:uid="{00000000-0005-0000-0000-0000B4730000}"/>
    <cellStyle name="Sub totals 4 3 6 2 3" xfId="32151" xr:uid="{00000000-0005-0000-0000-0000B5730000}"/>
    <cellStyle name="Sub totals 4 3 6 2 4" xfId="32152" xr:uid="{00000000-0005-0000-0000-0000B6730000}"/>
    <cellStyle name="Sub totals 4 3 6 3" xfId="32153" xr:uid="{00000000-0005-0000-0000-0000B7730000}"/>
    <cellStyle name="Sub totals 4 3 6 4" xfId="32154" xr:uid="{00000000-0005-0000-0000-0000B8730000}"/>
    <cellStyle name="Sub totals 4 3 7" xfId="4348" xr:uid="{00000000-0005-0000-0000-0000B9730000}"/>
    <cellStyle name="Sub totals 4 3 7 2" xfId="32155" xr:uid="{00000000-0005-0000-0000-0000BA730000}"/>
    <cellStyle name="Sub totals 4 3 7 2 2" xfId="32156" xr:uid="{00000000-0005-0000-0000-0000BB730000}"/>
    <cellStyle name="Sub totals 4 3 7 2 3" xfId="32157" xr:uid="{00000000-0005-0000-0000-0000BC730000}"/>
    <cellStyle name="Sub totals 4 3 7 2 4" xfId="32158" xr:uid="{00000000-0005-0000-0000-0000BD730000}"/>
    <cellStyle name="Sub totals 4 3 7 3" xfId="32159" xr:uid="{00000000-0005-0000-0000-0000BE730000}"/>
    <cellStyle name="Sub totals 4 3 7 4" xfId="32160" xr:uid="{00000000-0005-0000-0000-0000BF730000}"/>
    <cellStyle name="Sub totals 4 3 8" xfId="4349" xr:uid="{00000000-0005-0000-0000-0000C0730000}"/>
    <cellStyle name="Sub totals 4 3 8 2" xfId="32161" xr:uid="{00000000-0005-0000-0000-0000C1730000}"/>
    <cellStyle name="Sub totals 4 3 8 2 2" xfId="32162" xr:uid="{00000000-0005-0000-0000-0000C2730000}"/>
    <cellStyle name="Sub totals 4 3 8 2 3" xfId="32163" xr:uid="{00000000-0005-0000-0000-0000C3730000}"/>
    <cellStyle name="Sub totals 4 3 8 2 4" xfId="32164" xr:uid="{00000000-0005-0000-0000-0000C4730000}"/>
    <cellStyle name="Sub totals 4 3 8 3" xfId="32165" xr:uid="{00000000-0005-0000-0000-0000C5730000}"/>
    <cellStyle name="Sub totals 4 3 8 4" xfId="32166" xr:uid="{00000000-0005-0000-0000-0000C6730000}"/>
    <cellStyle name="Sub totals 4 3 9" xfId="4350" xr:uid="{00000000-0005-0000-0000-0000C7730000}"/>
    <cellStyle name="Sub totals 4 3 9 2" xfId="32167" xr:uid="{00000000-0005-0000-0000-0000C8730000}"/>
    <cellStyle name="Sub totals 4 3 9 2 2" xfId="32168" xr:uid="{00000000-0005-0000-0000-0000C9730000}"/>
    <cellStyle name="Sub totals 4 3 9 2 3" xfId="32169" xr:uid="{00000000-0005-0000-0000-0000CA730000}"/>
    <cellStyle name="Sub totals 4 3 9 2 4" xfId="32170" xr:uid="{00000000-0005-0000-0000-0000CB730000}"/>
    <cellStyle name="Sub totals 4 3 9 3" xfId="32171" xr:uid="{00000000-0005-0000-0000-0000CC730000}"/>
    <cellStyle name="Sub totals 4 3 9 4" xfId="32172" xr:uid="{00000000-0005-0000-0000-0000CD730000}"/>
    <cellStyle name="Sub totals 4 4" xfId="4351" xr:uid="{00000000-0005-0000-0000-0000CE730000}"/>
    <cellStyle name="Sub totals 4 4 10" xfId="4352" xr:uid="{00000000-0005-0000-0000-0000CF730000}"/>
    <cellStyle name="Sub totals 4 4 10 2" xfId="32173" xr:uid="{00000000-0005-0000-0000-0000D0730000}"/>
    <cellStyle name="Sub totals 4 4 10 2 2" xfId="32174" xr:uid="{00000000-0005-0000-0000-0000D1730000}"/>
    <cellStyle name="Sub totals 4 4 10 2 3" xfId="32175" xr:uid="{00000000-0005-0000-0000-0000D2730000}"/>
    <cellStyle name="Sub totals 4 4 10 2 4" xfId="32176" xr:uid="{00000000-0005-0000-0000-0000D3730000}"/>
    <cellStyle name="Sub totals 4 4 10 3" xfId="32177" xr:uid="{00000000-0005-0000-0000-0000D4730000}"/>
    <cellStyle name="Sub totals 4 4 10 4" xfId="32178" xr:uid="{00000000-0005-0000-0000-0000D5730000}"/>
    <cellStyle name="Sub totals 4 4 11" xfId="4353" xr:uid="{00000000-0005-0000-0000-0000D6730000}"/>
    <cellStyle name="Sub totals 4 4 11 2" xfId="32179" xr:uid="{00000000-0005-0000-0000-0000D7730000}"/>
    <cellStyle name="Sub totals 4 4 11 2 2" xfId="32180" xr:uid="{00000000-0005-0000-0000-0000D8730000}"/>
    <cellStyle name="Sub totals 4 4 11 2 3" xfId="32181" xr:uid="{00000000-0005-0000-0000-0000D9730000}"/>
    <cellStyle name="Sub totals 4 4 11 2 4" xfId="32182" xr:uid="{00000000-0005-0000-0000-0000DA730000}"/>
    <cellStyle name="Sub totals 4 4 11 3" xfId="32183" xr:uid="{00000000-0005-0000-0000-0000DB730000}"/>
    <cellStyle name="Sub totals 4 4 11 4" xfId="32184" xr:uid="{00000000-0005-0000-0000-0000DC730000}"/>
    <cellStyle name="Sub totals 4 4 12" xfId="4354" xr:uid="{00000000-0005-0000-0000-0000DD730000}"/>
    <cellStyle name="Sub totals 4 4 12 2" xfId="32185" xr:uid="{00000000-0005-0000-0000-0000DE730000}"/>
    <cellStyle name="Sub totals 4 4 12 2 2" xfId="32186" xr:uid="{00000000-0005-0000-0000-0000DF730000}"/>
    <cellStyle name="Sub totals 4 4 12 2 3" xfId="32187" xr:uid="{00000000-0005-0000-0000-0000E0730000}"/>
    <cellStyle name="Sub totals 4 4 12 2 4" xfId="32188" xr:uid="{00000000-0005-0000-0000-0000E1730000}"/>
    <cellStyle name="Sub totals 4 4 12 3" xfId="32189" xr:uid="{00000000-0005-0000-0000-0000E2730000}"/>
    <cellStyle name="Sub totals 4 4 12 4" xfId="32190" xr:uid="{00000000-0005-0000-0000-0000E3730000}"/>
    <cellStyle name="Sub totals 4 4 13" xfId="4355" xr:uid="{00000000-0005-0000-0000-0000E4730000}"/>
    <cellStyle name="Sub totals 4 4 13 2" xfId="32191" xr:uid="{00000000-0005-0000-0000-0000E5730000}"/>
    <cellStyle name="Sub totals 4 4 13 2 2" xfId="32192" xr:uid="{00000000-0005-0000-0000-0000E6730000}"/>
    <cellStyle name="Sub totals 4 4 13 2 3" xfId="32193" xr:uid="{00000000-0005-0000-0000-0000E7730000}"/>
    <cellStyle name="Sub totals 4 4 13 2 4" xfId="32194" xr:uid="{00000000-0005-0000-0000-0000E8730000}"/>
    <cellStyle name="Sub totals 4 4 13 3" xfId="32195" xr:uid="{00000000-0005-0000-0000-0000E9730000}"/>
    <cellStyle name="Sub totals 4 4 13 4" xfId="32196" xr:uid="{00000000-0005-0000-0000-0000EA730000}"/>
    <cellStyle name="Sub totals 4 4 14" xfId="4356" xr:uid="{00000000-0005-0000-0000-0000EB730000}"/>
    <cellStyle name="Sub totals 4 4 14 2" xfId="32197" xr:uid="{00000000-0005-0000-0000-0000EC730000}"/>
    <cellStyle name="Sub totals 4 4 14 2 2" xfId="32198" xr:uid="{00000000-0005-0000-0000-0000ED730000}"/>
    <cellStyle name="Sub totals 4 4 14 2 3" xfId="32199" xr:uid="{00000000-0005-0000-0000-0000EE730000}"/>
    <cellStyle name="Sub totals 4 4 14 2 4" xfId="32200" xr:uid="{00000000-0005-0000-0000-0000EF730000}"/>
    <cellStyle name="Sub totals 4 4 14 3" xfId="32201" xr:uid="{00000000-0005-0000-0000-0000F0730000}"/>
    <cellStyle name="Sub totals 4 4 14 4" xfId="32202" xr:uid="{00000000-0005-0000-0000-0000F1730000}"/>
    <cellStyle name="Sub totals 4 4 15" xfId="4357" xr:uid="{00000000-0005-0000-0000-0000F2730000}"/>
    <cellStyle name="Sub totals 4 4 15 2" xfId="32203" xr:uid="{00000000-0005-0000-0000-0000F3730000}"/>
    <cellStyle name="Sub totals 4 4 15 2 2" xfId="32204" xr:uid="{00000000-0005-0000-0000-0000F4730000}"/>
    <cellStyle name="Sub totals 4 4 15 2 3" xfId="32205" xr:uid="{00000000-0005-0000-0000-0000F5730000}"/>
    <cellStyle name="Sub totals 4 4 15 2 4" xfId="32206" xr:uid="{00000000-0005-0000-0000-0000F6730000}"/>
    <cellStyle name="Sub totals 4 4 15 3" xfId="32207" xr:uid="{00000000-0005-0000-0000-0000F7730000}"/>
    <cellStyle name="Sub totals 4 4 15 4" xfId="32208" xr:uid="{00000000-0005-0000-0000-0000F8730000}"/>
    <cellStyle name="Sub totals 4 4 16" xfId="4358" xr:uid="{00000000-0005-0000-0000-0000F9730000}"/>
    <cellStyle name="Sub totals 4 4 16 2" xfId="32209" xr:uid="{00000000-0005-0000-0000-0000FA730000}"/>
    <cellStyle name="Sub totals 4 4 16 2 2" xfId="32210" xr:uid="{00000000-0005-0000-0000-0000FB730000}"/>
    <cellStyle name="Sub totals 4 4 16 2 3" xfId="32211" xr:uid="{00000000-0005-0000-0000-0000FC730000}"/>
    <cellStyle name="Sub totals 4 4 16 2 4" xfId="32212" xr:uid="{00000000-0005-0000-0000-0000FD730000}"/>
    <cellStyle name="Sub totals 4 4 16 3" xfId="32213" xr:uid="{00000000-0005-0000-0000-0000FE730000}"/>
    <cellStyle name="Sub totals 4 4 16 4" xfId="32214" xr:uid="{00000000-0005-0000-0000-0000FF730000}"/>
    <cellStyle name="Sub totals 4 4 17" xfId="4359" xr:uid="{00000000-0005-0000-0000-000000740000}"/>
    <cellStyle name="Sub totals 4 4 17 2" xfId="32215" xr:uid="{00000000-0005-0000-0000-000001740000}"/>
    <cellStyle name="Sub totals 4 4 17 2 2" xfId="32216" xr:uid="{00000000-0005-0000-0000-000002740000}"/>
    <cellStyle name="Sub totals 4 4 17 2 3" xfId="32217" xr:uid="{00000000-0005-0000-0000-000003740000}"/>
    <cellStyle name="Sub totals 4 4 17 2 4" xfId="32218" xr:uid="{00000000-0005-0000-0000-000004740000}"/>
    <cellStyle name="Sub totals 4 4 17 3" xfId="32219" xr:uid="{00000000-0005-0000-0000-000005740000}"/>
    <cellStyle name="Sub totals 4 4 17 4" xfId="32220" xr:uid="{00000000-0005-0000-0000-000006740000}"/>
    <cellStyle name="Sub totals 4 4 18" xfId="4360" xr:uid="{00000000-0005-0000-0000-000007740000}"/>
    <cellStyle name="Sub totals 4 4 18 2" xfId="32221" xr:uid="{00000000-0005-0000-0000-000008740000}"/>
    <cellStyle name="Sub totals 4 4 18 2 2" xfId="32222" xr:uid="{00000000-0005-0000-0000-000009740000}"/>
    <cellStyle name="Sub totals 4 4 18 2 3" xfId="32223" xr:uid="{00000000-0005-0000-0000-00000A740000}"/>
    <cellStyle name="Sub totals 4 4 18 2 4" xfId="32224" xr:uid="{00000000-0005-0000-0000-00000B740000}"/>
    <cellStyle name="Sub totals 4 4 18 3" xfId="32225" xr:uid="{00000000-0005-0000-0000-00000C740000}"/>
    <cellStyle name="Sub totals 4 4 18 4" xfId="32226" xr:uid="{00000000-0005-0000-0000-00000D740000}"/>
    <cellStyle name="Sub totals 4 4 19" xfId="4361" xr:uid="{00000000-0005-0000-0000-00000E740000}"/>
    <cellStyle name="Sub totals 4 4 19 2" xfId="32227" xr:uid="{00000000-0005-0000-0000-00000F740000}"/>
    <cellStyle name="Sub totals 4 4 19 2 2" xfId="32228" xr:uid="{00000000-0005-0000-0000-000010740000}"/>
    <cellStyle name="Sub totals 4 4 19 2 3" xfId="32229" xr:uid="{00000000-0005-0000-0000-000011740000}"/>
    <cellStyle name="Sub totals 4 4 19 2 4" xfId="32230" xr:uid="{00000000-0005-0000-0000-000012740000}"/>
    <cellStyle name="Sub totals 4 4 19 3" xfId="32231" xr:uid="{00000000-0005-0000-0000-000013740000}"/>
    <cellStyle name="Sub totals 4 4 19 4" xfId="32232" xr:uid="{00000000-0005-0000-0000-000014740000}"/>
    <cellStyle name="Sub totals 4 4 2" xfId="4362" xr:uid="{00000000-0005-0000-0000-000015740000}"/>
    <cellStyle name="Sub totals 4 4 2 10" xfId="4363" xr:uid="{00000000-0005-0000-0000-000016740000}"/>
    <cellStyle name="Sub totals 4 4 2 10 2" xfId="32233" xr:uid="{00000000-0005-0000-0000-000017740000}"/>
    <cellStyle name="Sub totals 4 4 2 10 2 2" xfId="32234" xr:uid="{00000000-0005-0000-0000-000018740000}"/>
    <cellStyle name="Sub totals 4 4 2 10 2 3" xfId="32235" xr:uid="{00000000-0005-0000-0000-000019740000}"/>
    <cellStyle name="Sub totals 4 4 2 10 2 4" xfId="32236" xr:uid="{00000000-0005-0000-0000-00001A740000}"/>
    <cellStyle name="Sub totals 4 4 2 10 3" xfId="32237" xr:uid="{00000000-0005-0000-0000-00001B740000}"/>
    <cellStyle name="Sub totals 4 4 2 10 4" xfId="32238" xr:uid="{00000000-0005-0000-0000-00001C740000}"/>
    <cellStyle name="Sub totals 4 4 2 11" xfId="4364" xr:uid="{00000000-0005-0000-0000-00001D740000}"/>
    <cellStyle name="Sub totals 4 4 2 11 2" xfId="32239" xr:uid="{00000000-0005-0000-0000-00001E740000}"/>
    <cellStyle name="Sub totals 4 4 2 11 2 2" xfId="32240" xr:uid="{00000000-0005-0000-0000-00001F740000}"/>
    <cellStyle name="Sub totals 4 4 2 11 2 3" xfId="32241" xr:uid="{00000000-0005-0000-0000-000020740000}"/>
    <cellStyle name="Sub totals 4 4 2 11 2 4" xfId="32242" xr:uid="{00000000-0005-0000-0000-000021740000}"/>
    <cellStyle name="Sub totals 4 4 2 11 3" xfId="32243" xr:uid="{00000000-0005-0000-0000-000022740000}"/>
    <cellStyle name="Sub totals 4 4 2 11 4" xfId="32244" xr:uid="{00000000-0005-0000-0000-000023740000}"/>
    <cellStyle name="Sub totals 4 4 2 12" xfId="4365" xr:uid="{00000000-0005-0000-0000-000024740000}"/>
    <cellStyle name="Sub totals 4 4 2 12 2" xfId="32245" xr:uid="{00000000-0005-0000-0000-000025740000}"/>
    <cellStyle name="Sub totals 4 4 2 12 2 2" xfId="32246" xr:uid="{00000000-0005-0000-0000-000026740000}"/>
    <cellStyle name="Sub totals 4 4 2 12 2 3" xfId="32247" xr:uid="{00000000-0005-0000-0000-000027740000}"/>
    <cellStyle name="Sub totals 4 4 2 12 2 4" xfId="32248" xr:uid="{00000000-0005-0000-0000-000028740000}"/>
    <cellStyle name="Sub totals 4 4 2 12 3" xfId="32249" xr:uid="{00000000-0005-0000-0000-000029740000}"/>
    <cellStyle name="Sub totals 4 4 2 12 4" xfId="32250" xr:uid="{00000000-0005-0000-0000-00002A740000}"/>
    <cellStyle name="Sub totals 4 4 2 13" xfId="4366" xr:uid="{00000000-0005-0000-0000-00002B740000}"/>
    <cellStyle name="Sub totals 4 4 2 13 2" xfId="32251" xr:uid="{00000000-0005-0000-0000-00002C740000}"/>
    <cellStyle name="Sub totals 4 4 2 13 2 2" xfId="32252" xr:uid="{00000000-0005-0000-0000-00002D740000}"/>
    <cellStyle name="Sub totals 4 4 2 13 2 3" xfId="32253" xr:uid="{00000000-0005-0000-0000-00002E740000}"/>
    <cellStyle name="Sub totals 4 4 2 13 2 4" xfId="32254" xr:uid="{00000000-0005-0000-0000-00002F740000}"/>
    <cellStyle name="Sub totals 4 4 2 13 3" xfId="32255" xr:uid="{00000000-0005-0000-0000-000030740000}"/>
    <cellStyle name="Sub totals 4 4 2 13 4" xfId="32256" xr:uid="{00000000-0005-0000-0000-000031740000}"/>
    <cellStyle name="Sub totals 4 4 2 14" xfId="4367" xr:uid="{00000000-0005-0000-0000-000032740000}"/>
    <cellStyle name="Sub totals 4 4 2 14 2" xfId="32257" xr:uid="{00000000-0005-0000-0000-000033740000}"/>
    <cellStyle name="Sub totals 4 4 2 14 2 2" xfId="32258" xr:uid="{00000000-0005-0000-0000-000034740000}"/>
    <cellStyle name="Sub totals 4 4 2 14 2 3" xfId="32259" xr:uid="{00000000-0005-0000-0000-000035740000}"/>
    <cellStyle name="Sub totals 4 4 2 14 2 4" xfId="32260" xr:uid="{00000000-0005-0000-0000-000036740000}"/>
    <cellStyle name="Sub totals 4 4 2 14 3" xfId="32261" xr:uid="{00000000-0005-0000-0000-000037740000}"/>
    <cellStyle name="Sub totals 4 4 2 14 4" xfId="32262" xr:uid="{00000000-0005-0000-0000-000038740000}"/>
    <cellStyle name="Sub totals 4 4 2 15" xfId="4368" xr:uid="{00000000-0005-0000-0000-000039740000}"/>
    <cellStyle name="Sub totals 4 4 2 15 2" xfId="32263" xr:uid="{00000000-0005-0000-0000-00003A740000}"/>
    <cellStyle name="Sub totals 4 4 2 15 2 2" xfId="32264" xr:uid="{00000000-0005-0000-0000-00003B740000}"/>
    <cellStyle name="Sub totals 4 4 2 15 2 3" xfId="32265" xr:uid="{00000000-0005-0000-0000-00003C740000}"/>
    <cellStyle name="Sub totals 4 4 2 15 2 4" xfId="32266" xr:uid="{00000000-0005-0000-0000-00003D740000}"/>
    <cellStyle name="Sub totals 4 4 2 15 3" xfId="32267" xr:uid="{00000000-0005-0000-0000-00003E740000}"/>
    <cellStyle name="Sub totals 4 4 2 15 4" xfId="32268" xr:uid="{00000000-0005-0000-0000-00003F740000}"/>
    <cellStyle name="Sub totals 4 4 2 16" xfId="4369" xr:uid="{00000000-0005-0000-0000-000040740000}"/>
    <cellStyle name="Sub totals 4 4 2 16 2" xfId="32269" xr:uid="{00000000-0005-0000-0000-000041740000}"/>
    <cellStyle name="Sub totals 4 4 2 16 2 2" xfId="32270" xr:uid="{00000000-0005-0000-0000-000042740000}"/>
    <cellStyle name="Sub totals 4 4 2 16 2 3" xfId="32271" xr:uid="{00000000-0005-0000-0000-000043740000}"/>
    <cellStyle name="Sub totals 4 4 2 16 2 4" xfId="32272" xr:uid="{00000000-0005-0000-0000-000044740000}"/>
    <cellStyle name="Sub totals 4 4 2 16 3" xfId="32273" xr:uid="{00000000-0005-0000-0000-000045740000}"/>
    <cellStyle name="Sub totals 4 4 2 16 4" xfId="32274" xr:uid="{00000000-0005-0000-0000-000046740000}"/>
    <cellStyle name="Sub totals 4 4 2 17" xfId="4370" xr:uid="{00000000-0005-0000-0000-000047740000}"/>
    <cellStyle name="Sub totals 4 4 2 17 2" xfId="32275" xr:uid="{00000000-0005-0000-0000-000048740000}"/>
    <cellStyle name="Sub totals 4 4 2 17 2 2" xfId="32276" xr:uid="{00000000-0005-0000-0000-000049740000}"/>
    <cellStyle name="Sub totals 4 4 2 17 2 3" xfId="32277" xr:uid="{00000000-0005-0000-0000-00004A740000}"/>
    <cellStyle name="Sub totals 4 4 2 17 2 4" xfId="32278" xr:uid="{00000000-0005-0000-0000-00004B740000}"/>
    <cellStyle name="Sub totals 4 4 2 17 3" xfId="32279" xr:uid="{00000000-0005-0000-0000-00004C740000}"/>
    <cellStyle name="Sub totals 4 4 2 17 4" xfId="32280" xr:uid="{00000000-0005-0000-0000-00004D740000}"/>
    <cellStyle name="Sub totals 4 4 2 18" xfId="4371" xr:uid="{00000000-0005-0000-0000-00004E740000}"/>
    <cellStyle name="Sub totals 4 4 2 18 2" xfId="32281" xr:uid="{00000000-0005-0000-0000-00004F740000}"/>
    <cellStyle name="Sub totals 4 4 2 18 2 2" xfId="32282" xr:uid="{00000000-0005-0000-0000-000050740000}"/>
    <cellStyle name="Sub totals 4 4 2 18 2 3" xfId="32283" xr:uid="{00000000-0005-0000-0000-000051740000}"/>
    <cellStyle name="Sub totals 4 4 2 18 2 4" xfId="32284" xr:uid="{00000000-0005-0000-0000-000052740000}"/>
    <cellStyle name="Sub totals 4 4 2 18 3" xfId="32285" xr:uid="{00000000-0005-0000-0000-000053740000}"/>
    <cellStyle name="Sub totals 4 4 2 18 4" xfId="32286" xr:uid="{00000000-0005-0000-0000-000054740000}"/>
    <cellStyle name="Sub totals 4 4 2 19" xfId="4372" xr:uid="{00000000-0005-0000-0000-000055740000}"/>
    <cellStyle name="Sub totals 4 4 2 19 2" xfId="32287" xr:uid="{00000000-0005-0000-0000-000056740000}"/>
    <cellStyle name="Sub totals 4 4 2 19 2 2" xfId="32288" xr:uid="{00000000-0005-0000-0000-000057740000}"/>
    <cellStyle name="Sub totals 4 4 2 19 2 3" xfId="32289" xr:uid="{00000000-0005-0000-0000-000058740000}"/>
    <cellStyle name="Sub totals 4 4 2 19 2 4" xfId="32290" xr:uid="{00000000-0005-0000-0000-000059740000}"/>
    <cellStyle name="Sub totals 4 4 2 19 3" xfId="32291" xr:uid="{00000000-0005-0000-0000-00005A740000}"/>
    <cellStyle name="Sub totals 4 4 2 19 4" xfId="32292" xr:uid="{00000000-0005-0000-0000-00005B740000}"/>
    <cellStyle name="Sub totals 4 4 2 2" xfId="4373" xr:uid="{00000000-0005-0000-0000-00005C740000}"/>
    <cellStyle name="Sub totals 4 4 2 2 2" xfId="32293" xr:uid="{00000000-0005-0000-0000-00005D740000}"/>
    <cellStyle name="Sub totals 4 4 2 2 2 2" xfId="32294" xr:uid="{00000000-0005-0000-0000-00005E740000}"/>
    <cellStyle name="Sub totals 4 4 2 2 2 3" xfId="32295" xr:uid="{00000000-0005-0000-0000-00005F740000}"/>
    <cellStyle name="Sub totals 4 4 2 2 2 4" xfId="32296" xr:uid="{00000000-0005-0000-0000-000060740000}"/>
    <cellStyle name="Sub totals 4 4 2 2 3" xfId="32297" xr:uid="{00000000-0005-0000-0000-000061740000}"/>
    <cellStyle name="Sub totals 4 4 2 2 4" xfId="32298" xr:uid="{00000000-0005-0000-0000-000062740000}"/>
    <cellStyle name="Sub totals 4 4 2 20" xfId="4374" xr:uid="{00000000-0005-0000-0000-000063740000}"/>
    <cellStyle name="Sub totals 4 4 2 20 2" xfId="32299" xr:uid="{00000000-0005-0000-0000-000064740000}"/>
    <cellStyle name="Sub totals 4 4 2 20 2 2" xfId="32300" xr:uid="{00000000-0005-0000-0000-000065740000}"/>
    <cellStyle name="Sub totals 4 4 2 20 2 3" xfId="32301" xr:uid="{00000000-0005-0000-0000-000066740000}"/>
    <cellStyle name="Sub totals 4 4 2 20 2 4" xfId="32302" xr:uid="{00000000-0005-0000-0000-000067740000}"/>
    <cellStyle name="Sub totals 4 4 2 20 3" xfId="32303" xr:uid="{00000000-0005-0000-0000-000068740000}"/>
    <cellStyle name="Sub totals 4 4 2 20 4" xfId="32304" xr:uid="{00000000-0005-0000-0000-000069740000}"/>
    <cellStyle name="Sub totals 4 4 2 21" xfId="4375" xr:uid="{00000000-0005-0000-0000-00006A740000}"/>
    <cellStyle name="Sub totals 4 4 2 21 2" xfId="32305" xr:uid="{00000000-0005-0000-0000-00006B740000}"/>
    <cellStyle name="Sub totals 4 4 2 21 2 2" xfId="32306" xr:uid="{00000000-0005-0000-0000-00006C740000}"/>
    <cellStyle name="Sub totals 4 4 2 21 2 3" xfId="32307" xr:uid="{00000000-0005-0000-0000-00006D740000}"/>
    <cellStyle name="Sub totals 4 4 2 21 2 4" xfId="32308" xr:uid="{00000000-0005-0000-0000-00006E740000}"/>
    <cellStyle name="Sub totals 4 4 2 21 3" xfId="32309" xr:uid="{00000000-0005-0000-0000-00006F740000}"/>
    <cellStyle name="Sub totals 4 4 2 21 4" xfId="32310" xr:uid="{00000000-0005-0000-0000-000070740000}"/>
    <cellStyle name="Sub totals 4 4 2 22" xfId="4376" xr:uid="{00000000-0005-0000-0000-000071740000}"/>
    <cellStyle name="Sub totals 4 4 2 22 2" xfId="32311" xr:uid="{00000000-0005-0000-0000-000072740000}"/>
    <cellStyle name="Sub totals 4 4 2 22 2 2" xfId="32312" xr:uid="{00000000-0005-0000-0000-000073740000}"/>
    <cellStyle name="Sub totals 4 4 2 22 2 3" xfId="32313" xr:uid="{00000000-0005-0000-0000-000074740000}"/>
    <cellStyle name="Sub totals 4 4 2 22 2 4" xfId="32314" xr:uid="{00000000-0005-0000-0000-000075740000}"/>
    <cellStyle name="Sub totals 4 4 2 22 3" xfId="32315" xr:uid="{00000000-0005-0000-0000-000076740000}"/>
    <cellStyle name="Sub totals 4 4 2 22 4" xfId="32316" xr:uid="{00000000-0005-0000-0000-000077740000}"/>
    <cellStyle name="Sub totals 4 4 2 23" xfId="4377" xr:uid="{00000000-0005-0000-0000-000078740000}"/>
    <cellStyle name="Sub totals 4 4 2 23 2" xfId="32317" xr:uid="{00000000-0005-0000-0000-000079740000}"/>
    <cellStyle name="Sub totals 4 4 2 23 2 2" xfId="32318" xr:uid="{00000000-0005-0000-0000-00007A740000}"/>
    <cellStyle name="Sub totals 4 4 2 23 2 3" xfId="32319" xr:uid="{00000000-0005-0000-0000-00007B740000}"/>
    <cellStyle name="Sub totals 4 4 2 23 2 4" xfId="32320" xr:uid="{00000000-0005-0000-0000-00007C740000}"/>
    <cellStyle name="Sub totals 4 4 2 23 3" xfId="32321" xr:uid="{00000000-0005-0000-0000-00007D740000}"/>
    <cellStyle name="Sub totals 4 4 2 23 4" xfId="32322" xr:uid="{00000000-0005-0000-0000-00007E740000}"/>
    <cellStyle name="Sub totals 4 4 2 24" xfId="4378" xr:uid="{00000000-0005-0000-0000-00007F740000}"/>
    <cellStyle name="Sub totals 4 4 2 24 2" xfId="32323" xr:uid="{00000000-0005-0000-0000-000080740000}"/>
    <cellStyle name="Sub totals 4 4 2 24 2 2" xfId="32324" xr:uid="{00000000-0005-0000-0000-000081740000}"/>
    <cellStyle name="Sub totals 4 4 2 24 2 3" xfId="32325" xr:uid="{00000000-0005-0000-0000-000082740000}"/>
    <cellStyle name="Sub totals 4 4 2 24 2 4" xfId="32326" xr:uid="{00000000-0005-0000-0000-000083740000}"/>
    <cellStyle name="Sub totals 4 4 2 24 3" xfId="32327" xr:uid="{00000000-0005-0000-0000-000084740000}"/>
    <cellStyle name="Sub totals 4 4 2 24 4" xfId="32328" xr:uid="{00000000-0005-0000-0000-000085740000}"/>
    <cellStyle name="Sub totals 4 4 2 25" xfId="4379" xr:uid="{00000000-0005-0000-0000-000086740000}"/>
    <cellStyle name="Sub totals 4 4 2 25 2" xfId="32329" xr:uid="{00000000-0005-0000-0000-000087740000}"/>
    <cellStyle name="Sub totals 4 4 2 25 2 2" xfId="32330" xr:uid="{00000000-0005-0000-0000-000088740000}"/>
    <cellStyle name="Sub totals 4 4 2 25 2 3" xfId="32331" xr:uid="{00000000-0005-0000-0000-000089740000}"/>
    <cellStyle name="Sub totals 4 4 2 25 2 4" xfId="32332" xr:uid="{00000000-0005-0000-0000-00008A740000}"/>
    <cellStyle name="Sub totals 4 4 2 25 3" xfId="32333" xr:uid="{00000000-0005-0000-0000-00008B740000}"/>
    <cellStyle name="Sub totals 4 4 2 25 4" xfId="32334" xr:uid="{00000000-0005-0000-0000-00008C740000}"/>
    <cellStyle name="Sub totals 4 4 2 26" xfId="4380" xr:uid="{00000000-0005-0000-0000-00008D740000}"/>
    <cellStyle name="Sub totals 4 4 2 26 2" xfId="32335" xr:uid="{00000000-0005-0000-0000-00008E740000}"/>
    <cellStyle name="Sub totals 4 4 2 26 2 2" xfId="32336" xr:uid="{00000000-0005-0000-0000-00008F740000}"/>
    <cellStyle name="Sub totals 4 4 2 26 2 3" xfId="32337" xr:uid="{00000000-0005-0000-0000-000090740000}"/>
    <cellStyle name="Sub totals 4 4 2 26 2 4" xfId="32338" xr:uid="{00000000-0005-0000-0000-000091740000}"/>
    <cellStyle name="Sub totals 4 4 2 26 3" xfId="32339" xr:uid="{00000000-0005-0000-0000-000092740000}"/>
    <cellStyle name="Sub totals 4 4 2 26 4" xfId="32340" xr:uid="{00000000-0005-0000-0000-000093740000}"/>
    <cellStyle name="Sub totals 4 4 2 27" xfId="4381" xr:uid="{00000000-0005-0000-0000-000094740000}"/>
    <cellStyle name="Sub totals 4 4 2 27 2" xfId="32341" xr:uid="{00000000-0005-0000-0000-000095740000}"/>
    <cellStyle name="Sub totals 4 4 2 27 2 2" xfId="32342" xr:uid="{00000000-0005-0000-0000-000096740000}"/>
    <cellStyle name="Sub totals 4 4 2 27 2 3" xfId="32343" xr:uid="{00000000-0005-0000-0000-000097740000}"/>
    <cellStyle name="Sub totals 4 4 2 27 2 4" xfId="32344" xr:uid="{00000000-0005-0000-0000-000098740000}"/>
    <cellStyle name="Sub totals 4 4 2 27 3" xfId="32345" xr:uid="{00000000-0005-0000-0000-000099740000}"/>
    <cellStyle name="Sub totals 4 4 2 27 4" xfId="32346" xr:uid="{00000000-0005-0000-0000-00009A740000}"/>
    <cellStyle name="Sub totals 4 4 2 28" xfId="4382" xr:uid="{00000000-0005-0000-0000-00009B740000}"/>
    <cellStyle name="Sub totals 4 4 2 28 2" xfId="32347" xr:uid="{00000000-0005-0000-0000-00009C740000}"/>
    <cellStyle name="Sub totals 4 4 2 28 2 2" xfId="32348" xr:uid="{00000000-0005-0000-0000-00009D740000}"/>
    <cellStyle name="Sub totals 4 4 2 28 2 3" xfId="32349" xr:uid="{00000000-0005-0000-0000-00009E740000}"/>
    <cellStyle name="Sub totals 4 4 2 28 2 4" xfId="32350" xr:uid="{00000000-0005-0000-0000-00009F740000}"/>
    <cellStyle name="Sub totals 4 4 2 28 3" xfId="32351" xr:uid="{00000000-0005-0000-0000-0000A0740000}"/>
    <cellStyle name="Sub totals 4 4 2 28 4" xfId="32352" xr:uid="{00000000-0005-0000-0000-0000A1740000}"/>
    <cellStyle name="Sub totals 4 4 2 29" xfId="4383" xr:uid="{00000000-0005-0000-0000-0000A2740000}"/>
    <cellStyle name="Sub totals 4 4 2 29 2" xfId="32353" xr:uid="{00000000-0005-0000-0000-0000A3740000}"/>
    <cellStyle name="Sub totals 4 4 2 29 2 2" xfId="32354" xr:uid="{00000000-0005-0000-0000-0000A4740000}"/>
    <cellStyle name="Sub totals 4 4 2 29 2 3" xfId="32355" xr:uid="{00000000-0005-0000-0000-0000A5740000}"/>
    <cellStyle name="Sub totals 4 4 2 29 2 4" xfId="32356" xr:uid="{00000000-0005-0000-0000-0000A6740000}"/>
    <cellStyle name="Sub totals 4 4 2 29 3" xfId="32357" xr:uid="{00000000-0005-0000-0000-0000A7740000}"/>
    <cellStyle name="Sub totals 4 4 2 29 4" xfId="32358" xr:uid="{00000000-0005-0000-0000-0000A8740000}"/>
    <cellStyle name="Sub totals 4 4 2 3" xfId="4384" xr:uid="{00000000-0005-0000-0000-0000A9740000}"/>
    <cellStyle name="Sub totals 4 4 2 3 2" xfId="32359" xr:uid="{00000000-0005-0000-0000-0000AA740000}"/>
    <cellStyle name="Sub totals 4 4 2 3 2 2" xfId="32360" xr:uid="{00000000-0005-0000-0000-0000AB740000}"/>
    <cellStyle name="Sub totals 4 4 2 3 2 3" xfId="32361" xr:uid="{00000000-0005-0000-0000-0000AC740000}"/>
    <cellStyle name="Sub totals 4 4 2 3 2 4" xfId="32362" xr:uid="{00000000-0005-0000-0000-0000AD740000}"/>
    <cellStyle name="Sub totals 4 4 2 3 3" xfId="32363" xr:uid="{00000000-0005-0000-0000-0000AE740000}"/>
    <cellStyle name="Sub totals 4 4 2 3 4" xfId="32364" xr:uid="{00000000-0005-0000-0000-0000AF740000}"/>
    <cellStyle name="Sub totals 4 4 2 30" xfId="4385" xr:uid="{00000000-0005-0000-0000-0000B0740000}"/>
    <cellStyle name="Sub totals 4 4 2 30 2" xfId="32365" xr:uid="{00000000-0005-0000-0000-0000B1740000}"/>
    <cellStyle name="Sub totals 4 4 2 30 2 2" xfId="32366" xr:uid="{00000000-0005-0000-0000-0000B2740000}"/>
    <cellStyle name="Sub totals 4 4 2 30 2 3" xfId="32367" xr:uid="{00000000-0005-0000-0000-0000B3740000}"/>
    <cellStyle name="Sub totals 4 4 2 30 2 4" xfId="32368" xr:uid="{00000000-0005-0000-0000-0000B4740000}"/>
    <cellStyle name="Sub totals 4 4 2 30 3" xfId="32369" xr:uid="{00000000-0005-0000-0000-0000B5740000}"/>
    <cellStyle name="Sub totals 4 4 2 30 4" xfId="32370" xr:uid="{00000000-0005-0000-0000-0000B6740000}"/>
    <cellStyle name="Sub totals 4 4 2 31" xfId="4386" xr:uid="{00000000-0005-0000-0000-0000B7740000}"/>
    <cellStyle name="Sub totals 4 4 2 31 2" xfId="32371" xr:uid="{00000000-0005-0000-0000-0000B8740000}"/>
    <cellStyle name="Sub totals 4 4 2 31 2 2" xfId="32372" xr:uid="{00000000-0005-0000-0000-0000B9740000}"/>
    <cellStyle name="Sub totals 4 4 2 31 2 3" xfId="32373" xr:uid="{00000000-0005-0000-0000-0000BA740000}"/>
    <cellStyle name="Sub totals 4 4 2 31 2 4" xfId="32374" xr:uid="{00000000-0005-0000-0000-0000BB740000}"/>
    <cellStyle name="Sub totals 4 4 2 31 3" xfId="32375" xr:uid="{00000000-0005-0000-0000-0000BC740000}"/>
    <cellStyle name="Sub totals 4 4 2 31 4" xfId="32376" xr:uid="{00000000-0005-0000-0000-0000BD740000}"/>
    <cellStyle name="Sub totals 4 4 2 32" xfId="4387" xr:uid="{00000000-0005-0000-0000-0000BE740000}"/>
    <cellStyle name="Sub totals 4 4 2 32 2" xfId="32377" xr:uid="{00000000-0005-0000-0000-0000BF740000}"/>
    <cellStyle name="Sub totals 4 4 2 32 2 2" xfId="32378" xr:uid="{00000000-0005-0000-0000-0000C0740000}"/>
    <cellStyle name="Sub totals 4 4 2 32 2 3" xfId="32379" xr:uid="{00000000-0005-0000-0000-0000C1740000}"/>
    <cellStyle name="Sub totals 4 4 2 32 2 4" xfId="32380" xr:uid="{00000000-0005-0000-0000-0000C2740000}"/>
    <cellStyle name="Sub totals 4 4 2 32 3" xfId="32381" xr:uid="{00000000-0005-0000-0000-0000C3740000}"/>
    <cellStyle name="Sub totals 4 4 2 32 4" xfId="32382" xr:uid="{00000000-0005-0000-0000-0000C4740000}"/>
    <cellStyle name="Sub totals 4 4 2 33" xfId="4388" xr:uid="{00000000-0005-0000-0000-0000C5740000}"/>
    <cellStyle name="Sub totals 4 4 2 33 2" xfId="32383" xr:uid="{00000000-0005-0000-0000-0000C6740000}"/>
    <cellStyle name="Sub totals 4 4 2 33 2 2" xfId="32384" xr:uid="{00000000-0005-0000-0000-0000C7740000}"/>
    <cellStyle name="Sub totals 4 4 2 33 2 3" xfId="32385" xr:uid="{00000000-0005-0000-0000-0000C8740000}"/>
    <cellStyle name="Sub totals 4 4 2 33 2 4" xfId="32386" xr:uid="{00000000-0005-0000-0000-0000C9740000}"/>
    <cellStyle name="Sub totals 4 4 2 33 3" xfId="32387" xr:uid="{00000000-0005-0000-0000-0000CA740000}"/>
    <cellStyle name="Sub totals 4 4 2 33 4" xfId="32388" xr:uid="{00000000-0005-0000-0000-0000CB740000}"/>
    <cellStyle name="Sub totals 4 4 2 34" xfId="4389" xr:uid="{00000000-0005-0000-0000-0000CC740000}"/>
    <cellStyle name="Sub totals 4 4 2 34 2" xfId="32389" xr:uid="{00000000-0005-0000-0000-0000CD740000}"/>
    <cellStyle name="Sub totals 4 4 2 34 2 2" xfId="32390" xr:uid="{00000000-0005-0000-0000-0000CE740000}"/>
    <cellStyle name="Sub totals 4 4 2 34 2 3" xfId="32391" xr:uid="{00000000-0005-0000-0000-0000CF740000}"/>
    <cellStyle name="Sub totals 4 4 2 34 2 4" xfId="32392" xr:uid="{00000000-0005-0000-0000-0000D0740000}"/>
    <cellStyle name="Sub totals 4 4 2 34 3" xfId="32393" xr:uid="{00000000-0005-0000-0000-0000D1740000}"/>
    <cellStyle name="Sub totals 4 4 2 34 4" xfId="32394" xr:uid="{00000000-0005-0000-0000-0000D2740000}"/>
    <cellStyle name="Sub totals 4 4 2 35" xfId="4390" xr:uid="{00000000-0005-0000-0000-0000D3740000}"/>
    <cellStyle name="Sub totals 4 4 2 35 2" xfId="32395" xr:uid="{00000000-0005-0000-0000-0000D4740000}"/>
    <cellStyle name="Sub totals 4 4 2 35 2 2" xfId="32396" xr:uid="{00000000-0005-0000-0000-0000D5740000}"/>
    <cellStyle name="Sub totals 4 4 2 35 2 3" xfId="32397" xr:uid="{00000000-0005-0000-0000-0000D6740000}"/>
    <cellStyle name="Sub totals 4 4 2 35 2 4" xfId="32398" xr:uid="{00000000-0005-0000-0000-0000D7740000}"/>
    <cellStyle name="Sub totals 4 4 2 35 3" xfId="32399" xr:uid="{00000000-0005-0000-0000-0000D8740000}"/>
    <cellStyle name="Sub totals 4 4 2 35 4" xfId="32400" xr:uid="{00000000-0005-0000-0000-0000D9740000}"/>
    <cellStyle name="Sub totals 4 4 2 36" xfId="4391" xr:uid="{00000000-0005-0000-0000-0000DA740000}"/>
    <cellStyle name="Sub totals 4 4 2 36 2" xfId="32401" xr:uid="{00000000-0005-0000-0000-0000DB740000}"/>
    <cellStyle name="Sub totals 4 4 2 36 2 2" xfId="32402" xr:uid="{00000000-0005-0000-0000-0000DC740000}"/>
    <cellStyle name="Sub totals 4 4 2 36 2 3" xfId="32403" xr:uid="{00000000-0005-0000-0000-0000DD740000}"/>
    <cellStyle name="Sub totals 4 4 2 36 2 4" xfId="32404" xr:uid="{00000000-0005-0000-0000-0000DE740000}"/>
    <cellStyle name="Sub totals 4 4 2 36 3" xfId="32405" xr:uid="{00000000-0005-0000-0000-0000DF740000}"/>
    <cellStyle name="Sub totals 4 4 2 36 4" xfId="32406" xr:uid="{00000000-0005-0000-0000-0000E0740000}"/>
    <cellStyle name="Sub totals 4 4 2 37" xfId="4392" xr:uid="{00000000-0005-0000-0000-0000E1740000}"/>
    <cellStyle name="Sub totals 4 4 2 37 2" xfId="32407" xr:uid="{00000000-0005-0000-0000-0000E2740000}"/>
    <cellStyle name="Sub totals 4 4 2 37 2 2" xfId="32408" xr:uid="{00000000-0005-0000-0000-0000E3740000}"/>
    <cellStyle name="Sub totals 4 4 2 37 2 3" xfId="32409" xr:uid="{00000000-0005-0000-0000-0000E4740000}"/>
    <cellStyle name="Sub totals 4 4 2 37 2 4" xfId="32410" xr:uid="{00000000-0005-0000-0000-0000E5740000}"/>
    <cellStyle name="Sub totals 4 4 2 37 3" xfId="32411" xr:uid="{00000000-0005-0000-0000-0000E6740000}"/>
    <cellStyle name="Sub totals 4 4 2 37 4" xfId="32412" xr:uid="{00000000-0005-0000-0000-0000E7740000}"/>
    <cellStyle name="Sub totals 4 4 2 38" xfId="4393" xr:uid="{00000000-0005-0000-0000-0000E8740000}"/>
    <cellStyle name="Sub totals 4 4 2 38 2" xfId="32413" xr:uid="{00000000-0005-0000-0000-0000E9740000}"/>
    <cellStyle name="Sub totals 4 4 2 38 2 2" xfId="32414" xr:uid="{00000000-0005-0000-0000-0000EA740000}"/>
    <cellStyle name="Sub totals 4 4 2 38 2 3" xfId="32415" xr:uid="{00000000-0005-0000-0000-0000EB740000}"/>
    <cellStyle name="Sub totals 4 4 2 38 2 4" xfId="32416" xr:uid="{00000000-0005-0000-0000-0000EC740000}"/>
    <cellStyle name="Sub totals 4 4 2 38 3" xfId="32417" xr:uid="{00000000-0005-0000-0000-0000ED740000}"/>
    <cellStyle name="Sub totals 4 4 2 38 4" xfId="32418" xr:uid="{00000000-0005-0000-0000-0000EE740000}"/>
    <cellStyle name="Sub totals 4 4 2 39" xfId="4394" xr:uid="{00000000-0005-0000-0000-0000EF740000}"/>
    <cellStyle name="Sub totals 4 4 2 39 2" xfId="32419" xr:uid="{00000000-0005-0000-0000-0000F0740000}"/>
    <cellStyle name="Sub totals 4 4 2 39 2 2" xfId="32420" xr:uid="{00000000-0005-0000-0000-0000F1740000}"/>
    <cellStyle name="Sub totals 4 4 2 39 2 3" xfId="32421" xr:uid="{00000000-0005-0000-0000-0000F2740000}"/>
    <cellStyle name="Sub totals 4 4 2 39 2 4" xfId="32422" xr:uid="{00000000-0005-0000-0000-0000F3740000}"/>
    <cellStyle name="Sub totals 4 4 2 39 3" xfId="32423" xr:uid="{00000000-0005-0000-0000-0000F4740000}"/>
    <cellStyle name="Sub totals 4 4 2 39 4" xfId="32424" xr:uid="{00000000-0005-0000-0000-0000F5740000}"/>
    <cellStyle name="Sub totals 4 4 2 4" xfId="4395" xr:uid="{00000000-0005-0000-0000-0000F6740000}"/>
    <cellStyle name="Sub totals 4 4 2 4 2" xfId="32425" xr:uid="{00000000-0005-0000-0000-0000F7740000}"/>
    <cellStyle name="Sub totals 4 4 2 4 2 2" xfId="32426" xr:uid="{00000000-0005-0000-0000-0000F8740000}"/>
    <cellStyle name="Sub totals 4 4 2 4 2 3" xfId="32427" xr:uid="{00000000-0005-0000-0000-0000F9740000}"/>
    <cellStyle name="Sub totals 4 4 2 4 2 4" xfId="32428" xr:uid="{00000000-0005-0000-0000-0000FA740000}"/>
    <cellStyle name="Sub totals 4 4 2 4 3" xfId="32429" xr:uid="{00000000-0005-0000-0000-0000FB740000}"/>
    <cellStyle name="Sub totals 4 4 2 4 4" xfId="32430" xr:uid="{00000000-0005-0000-0000-0000FC740000}"/>
    <cellStyle name="Sub totals 4 4 2 40" xfId="4396" xr:uid="{00000000-0005-0000-0000-0000FD740000}"/>
    <cellStyle name="Sub totals 4 4 2 40 2" xfId="32431" xr:uid="{00000000-0005-0000-0000-0000FE740000}"/>
    <cellStyle name="Sub totals 4 4 2 40 2 2" xfId="32432" xr:uid="{00000000-0005-0000-0000-0000FF740000}"/>
    <cellStyle name="Sub totals 4 4 2 40 2 3" xfId="32433" xr:uid="{00000000-0005-0000-0000-000000750000}"/>
    <cellStyle name="Sub totals 4 4 2 40 2 4" xfId="32434" xr:uid="{00000000-0005-0000-0000-000001750000}"/>
    <cellStyle name="Sub totals 4 4 2 40 3" xfId="32435" xr:uid="{00000000-0005-0000-0000-000002750000}"/>
    <cellStyle name="Sub totals 4 4 2 40 4" xfId="32436" xr:uid="{00000000-0005-0000-0000-000003750000}"/>
    <cellStyle name="Sub totals 4 4 2 41" xfId="4397" xr:uid="{00000000-0005-0000-0000-000004750000}"/>
    <cellStyle name="Sub totals 4 4 2 41 2" xfId="32437" xr:uid="{00000000-0005-0000-0000-000005750000}"/>
    <cellStyle name="Sub totals 4 4 2 41 2 2" xfId="32438" xr:uid="{00000000-0005-0000-0000-000006750000}"/>
    <cellStyle name="Sub totals 4 4 2 41 2 3" xfId="32439" xr:uid="{00000000-0005-0000-0000-000007750000}"/>
    <cellStyle name="Sub totals 4 4 2 41 2 4" xfId="32440" xr:uid="{00000000-0005-0000-0000-000008750000}"/>
    <cellStyle name="Sub totals 4 4 2 41 3" xfId="32441" xr:uid="{00000000-0005-0000-0000-000009750000}"/>
    <cellStyle name="Sub totals 4 4 2 41 4" xfId="32442" xr:uid="{00000000-0005-0000-0000-00000A750000}"/>
    <cellStyle name="Sub totals 4 4 2 42" xfId="4398" xr:uid="{00000000-0005-0000-0000-00000B750000}"/>
    <cellStyle name="Sub totals 4 4 2 42 2" xfId="32443" xr:uid="{00000000-0005-0000-0000-00000C750000}"/>
    <cellStyle name="Sub totals 4 4 2 42 2 2" xfId="32444" xr:uid="{00000000-0005-0000-0000-00000D750000}"/>
    <cellStyle name="Sub totals 4 4 2 42 2 3" xfId="32445" xr:uid="{00000000-0005-0000-0000-00000E750000}"/>
    <cellStyle name="Sub totals 4 4 2 42 2 4" xfId="32446" xr:uid="{00000000-0005-0000-0000-00000F750000}"/>
    <cellStyle name="Sub totals 4 4 2 42 3" xfId="32447" xr:uid="{00000000-0005-0000-0000-000010750000}"/>
    <cellStyle name="Sub totals 4 4 2 42 4" xfId="32448" xr:uid="{00000000-0005-0000-0000-000011750000}"/>
    <cellStyle name="Sub totals 4 4 2 43" xfId="4399" xr:uid="{00000000-0005-0000-0000-000012750000}"/>
    <cellStyle name="Sub totals 4 4 2 43 2" xfId="32449" xr:uid="{00000000-0005-0000-0000-000013750000}"/>
    <cellStyle name="Sub totals 4 4 2 43 2 2" xfId="32450" xr:uid="{00000000-0005-0000-0000-000014750000}"/>
    <cellStyle name="Sub totals 4 4 2 43 2 3" xfId="32451" xr:uid="{00000000-0005-0000-0000-000015750000}"/>
    <cellStyle name="Sub totals 4 4 2 43 2 4" xfId="32452" xr:uid="{00000000-0005-0000-0000-000016750000}"/>
    <cellStyle name="Sub totals 4 4 2 43 3" xfId="32453" xr:uid="{00000000-0005-0000-0000-000017750000}"/>
    <cellStyle name="Sub totals 4 4 2 43 4" xfId="32454" xr:uid="{00000000-0005-0000-0000-000018750000}"/>
    <cellStyle name="Sub totals 4 4 2 44" xfId="4400" xr:uid="{00000000-0005-0000-0000-000019750000}"/>
    <cellStyle name="Sub totals 4 4 2 44 2" xfId="32455" xr:uid="{00000000-0005-0000-0000-00001A750000}"/>
    <cellStyle name="Sub totals 4 4 2 44 2 2" xfId="32456" xr:uid="{00000000-0005-0000-0000-00001B750000}"/>
    <cellStyle name="Sub totals 4 4 2 44 2 3" xfId="32457" xr:uid="{00000000-0005-0000-0000-00001C750000}"/>
    <cellStyle name="Sub totals 4 4 2 44 2 4" xfId="32458" xr:uid="{00000000-0005-0000-0000-00001D750000}"/>
    <cellStyle name="Sub totals 4 4 2 44 3" xfId="32459" xr:uid="{00000000-0005-0000-0000-00001E750000}"/>
    <cellStyle name="Sub totals 4 4 2 44 4" xfId="32460" xr:uid="{00000000-0005-0000-0000-00001F750000}"/>
    <cellStyle name="Sub totals 4 4 2 45" xfId="32461" xr:uid="{00000000-0005-0000-0000-000020750000}"/>
    <cellStyle name="Sub totals 4 4 2 45 2" xfId="32462" xr:uid="{00000000-0005-0000-0000-000021750000}"/>
    <cellStyle name="Sub totals 4 4 2 45 3" xfId="32463" xr:uid="{00000000-0005-0000-0000-000022750000}"/>
    <cellStyle name="Sub totals 4 4 2 45 4" xfId="32464" xr:uid="{00000000-0005-0000-0000-000023750000}"/>
    <cellStyle name="Sub totals 4 4 2 46" xfId="32465" xr:uid="{00000000-0005-0000-0000-000024750000}"/>
    <cellStyle name="Sub totals 4 4 2 46 2" xfId="32466" xr:uid="{00000000-0005-0000-0000-000025750000}"/>
    <cellStyle name="Sub totals 4 4 2 46 3" xfId="32467" xr:uid="{00000000-0005-0000-0000-000026750000}"/>
    <cellStyle name="Sub totals 4 4 2 46 4" xfId="32468" xr:uid="{00000000-0005-0000-0000-000027750000}"/>
    <cellStyle name="Sub totals 4 4 2 47" xfId="32469" xr:uid="{00000000-0005-0000-0000-000028750000}"/>
    <cellStyle name="Sub totals 4 4 2 5" xfId="4401" xr:uid="{00000000-0005-0000-0000-000029750000}"/>
    <cellStyle name="Sub totals 4 4 2 5 2" xfId="32470" xr:uid="{00000000-0005-0000-0000-00002A750000}"/>
    <cellStyle name="Sub totals 4 4 2 5 2 2" xfId="32471" xr:uid="{00000000-0005-0000-0000-00002B750000}"/>
    <cellStyle name="Sub totals 4 4 2 5 2 3" xfId="32472" xr:uid="{00000000-0005-0000-0000-00002C750000}"/>
    <cellStyle name="Sub totals 4 4 2 5 2 4" xfId="32473" xr:uid="{00000000-0005-0000-0000-00002D750000}"/>
    <cellStyle name="Sub totals 4 4 2 5 3" xfId="32474" xr:uid="{00000000-0005-0000-0000-00002E750000}"/>
    <cellStyle name="Sub totals 4 4 2 5 4" xfId="32475" xr:uid="{00000000-0005-0000-0000-00002F750000}"/>
    <cellStyle name="Sub totals 4 4 2 6" xfId="4402" xr:uid="{00000000-0005-0000-0000-000030750000}"/>
    <cellStyle name="Sub totals 4 4 2 6 2" xfId="32476" xr:uid="{00000000-0005-0000-0000-000031750000}"/>
    <cellStyle name="Sub totals 4 4 2 6 2 2" xfId="32477" xr:uid="{00000000-0005-0000-0000-000032750000}"/>
    <cellStyle name="Sub totals 4 4 2 6 2 3" xfId="32478" xr:uid="{00000000-0005-0000-0000-000033750000}"/>
    <cellStyle name="Sub totals 4 4 2 6 2 4" xfId="32479" xr:uid="{00000000-0005-0000-0000-000034750000}"/>
    <cellStyle name="Sub totals 4 4 2 6 3" xfId="32480" xr:uid="{00000000-0005-0000-0000-000035750000}"/>
    <cellStyle name="Sub totals 4 4 2 6 4" xfId="32481" xr:uid="{00000000-0005-0000-0000-000036750000}"/>
    <cellStyle name="Sub totals 4 4 2 7" xfId="4403" xr:uid="{00000000-0005-0000-0000-000037750000}"/>
    <cellStyle name="Sub totals 4 4 2 7 2" xfId="32482" xr:uid="{00000000-0005-0000-0000-000038750000}"/>
    <cellStyle name="Sub totals 4 4 2 7 2 2" xfId="32483" xr:uid="{00000000-0005-0000-0000-000039750000}"/>
    <cellStyle name="Sub totals 4 4 2 7 2 3" xfId="32484" xr:uid="{00000000-0005-0000-0000-00003A750000}"/>
    <cellStyle name="Sub totals 4 4 2 7 2 4" xfId="32485" xr:uid="{00000000-0005-0000-0000-00003B750000}"/>
    <cellStyle name="Sub totals 4 4 2 7 3" xfId="32486" xr:uid="{00000000-0005-0000-0000-00003C750000}"/>
    <cellStyle name="Sub totals 4 4 2 7 4" xfId="32487" xr:uid="{00000000-0005-0000-0000-00003D750000}"/>
    <cellStyle name="Sub totals 4 4 2 8" xfId="4404" xr:uid="{00000000-0005-0000-0000-00003E750000}"/>
    <cellStyle name="Sub totals 4 4 2 8 2" xfId="32488" xr:uid="{00000000-0005-0000-0000-00003F750000}"/>
    <cellStyle name="Sub totals 4 4 2 8 2 2" xfId="32489" xr:uid="{00000000-0005-0000-0000-000040750000}"/>
    <cellStyle name="Sub totals 4 4 2 8 2 3" xfId="32490" xr:uid="{00000000-0005-0000-0000-000041750000}"/>
    <cellStyle name="Sub totals 4 4 2 8 2 4" xfId="32491" xr:uid="{00000000-0005-0000-0000-000042750000}"/>
    <cellStyle name="Sub totals 4 4 2 8 3" xfId="32492" xr:uid="{00000000-0005-0000-0000-000043750000}"/>
    <cellStyle name="Sub totals 4 4 2 8 4" xfId="32493" xr:uid="{00000000-0005-0000-0000-000044750000}"/>
    <cellStyle name="Sub totals 4 4 2 9" xfId="4405" xr:uid="{00000000-0005-0000-0000-000045750000}"/>
    <cellStyle name="Sub totals 4 4 2 9 2" xfId="32494" xr:uid="{00000000-0005-0000-0000-000046750000}"/>
    <cellStyle name="Sub totals 4 4 2 9 2 2" xfId="32495" xr:uid="{00000000-0005-0000-0000-000047750000}"/>
    <cellStyle name="Sub totals 4 4 2 9 2 3" xfId="32496" xr:uid="{00000000-0005-0000-0000-000048750000}"/>
    <cellStyle name="Sub totals 4 4 2 9 2 4" xfId="32497" xr:uid="{00000000-0005-0000-0000-000049750000}"/>
    <cellStyle name="Sub totals 4 4 2 9 3" xfId="32498" xr:uid="{00000000-0005-0000-0000-00004A750000}"/>
    <cellStyle name="Sub totals 4 4 2 9 4" xfId="32499" xr:uid="{00000000-0005-0000-0000-00004B750000}"/>
    <cellStyle name="Sub totals 4 4 20" xfId="4406" xr:uid="{00000000-0005-0000-0000-00004C750000}"/>
    <cellStyle name="Sub totals 4 4 20 2" xfId="32500" xr:uid="{00000000-0005-0000-0000-00004D750000}"/>
    <cellStyle name="Sub totals 4 4 20 2 2" xfId="32501" xr:uid="{00000000-0005-0000-0000-00004E750000}"/>
    <cellStyle name="Sub totals 4 4 20 2 3" xfId="32502" xr:uid="{00000000-0005-0000-0000-00004F750000}"/>
    <cellStyle name="Sub totals 4 4 20 2 4" xfId="32503" xr:uid="{00000000-0005-0000-0000-000050750000}"/>
    <cellStyle name="Sub totals 4 4 20 3" xfId="32504" xr:uid="{00000000-0005-0000-0000-000051750000}"/>
    <cellStyle name="Sub totals 4 4 20 4" xfId="32505" xr:uid="{00000000-0005-0000-0000-000052750000}"/>
    <cellStyle name="Sub totals 4 4 21" xfId="4407" xr:uid="{00000000-0005-0000-0000-000053750000}"/>
    <cellStyle name="Sub totals 4 4 21 2" xfId="32506" xr:uid="{00000000-0005-0000-0000-000054750000}"/>
    <cellStyle name="Sub totals 4 4 21 2 2" xfId="32507" xr:uid="{00000000-0005-0000-0000-000055750000}"/>
    <cellStyle name="Sub totals 4 4 21 2 3" xfId="32508" xr:uid="{00000000-0005-0000-0000-000056750000}"/>
    <cellStyle name="Sub totals 4 4 21 2 4" xfId="32509" xr:uid="{00000000-0005-0000-0000-000057750000}"/>
    <cellStyle name="Sub totals 4 4 21 3" xfId="32510" xr:uid="{00000000-0005-0000-0000-000058750000}"/>
    <cellStyle name="Sub totals 4 4 21 4" xfId="32511" xr:uid="{00000000-0005-0000-0000-000059750000}"/>
    <cellStyle name="Sub totals 4 4 22" xfId="4408" xr:uid="{00000000-0005-0000-0000-00005A750000}"/>
    <cellStyle name="Sub totals 4 4 22 2" xfId="32512" xr:uid="{00000000-0005-0000-0000-00005B750000}"/>
    <cellStyle name="Sub totals 4 4 22 2 2" xfId="32513" xr:uid="{00000000-0005-0000-0000-00005C750000}"/>
    <cellStyle name="Sub totals 4 4 22 2 3" xfId="32514" xr:uid="{00000000-0005-0000-0000-00005D750000}"/>
    <cellStyle name="Sub totals 4 4 22 2 4" xfId="32515" xr:uid="{00000000-0005-0000-0000-00005E750000}"/>
    <cellStyle name="Sub totals 4 4 22 3" xfId="32516" xr:uid="{00000000-0005-0000-0000-00005F750000}"/>
    <cellStyle name="Sub totals 4 4 22 4" xfId="32517" xr:uid="{00000000-0005-0000-0000-000060750000}"/>
    <cellStyle name="Sub totals 4 4 23" xfId="4409" xr:uid="{00000000-0005-0000-0000-000061750000}"/>
    <cellStyle name="Sub totals 4 4 23 2" xfId="32518" xr:uid="{00000000-0005-0000-0000-000062750000}"/>
    <cellStyle name="Sub totals 4 4 23 2 2" xfId="32519" xr:uid="{00000000-0005-0000-0000-000063750000}"/>
    <cellStyle name="Sub totals 4 4 23 2 3" xfId="32520" xr:uid="{00000000-0005-0000-0000-000064750000}"/>
    <cellStyle name="Sub totals 4 4 23 2 4" xfId="32521" xr:uid="{00000000-0005-0000-0000-000065750000}"/>
    <cellStyle name="Sub totals 4 4 23 3" xfId="32522" xr:uid="{00000000-0005-0000-0000-000066750000}"/>
    <cellStyle name="Sub totals 4 4 23 4" xfId="32523" xr:uid="{00000000-0005-0000-0000-000067750000}"/>
    <cellStyle name="Sub totals 4 4 24" xfId="4410" xr:uid="{00000000-0005-0000-0000-000068750000}"/>
    <cellStyle name="Sub totals 4 4 24 2" xfId="32524" xr:uid="{00000000-0005-0000-0000-000069750000}"/>
    <cellStyle name="Sub totals 4 4 24 2 2" xfId="32525" xr:uid="{00000000-0005-0000-0000-00006A750000}"/>
    <cellStyle name="Sub totals 4 4 24 2 3" xfId="32526" xr:uid="{00000000-0005-0000-0000-00006B750000}"/>
    <cellStyle name="Sub totals 4 4 24 2 4" xfId="32527" xr:uid="{00000000-0005-0000-0000-00006C750000}"/>
    <cellStyle name="Sub totals 4 4 24 3" xfId="32528" xr:uid="{00000000-0005-0000-0000-00006D750000}"/>
    <cellStyle name="Sub totals 4 4 24 4" xfId="32529" xr:uid="{00000000-0005-0000-0000-00006E750000}"/>
    <cellStyle name="Sub totals 4 4 25" xfId="4411" xr:uid="{00000000-0005-0000-0000-00006F750000}"/>
    <cellStyle name="Sub totals 4 4 25 2" xfId="32530" xr:uid="{00000000-0005-0000-0000-000070750000}"/>
    <cellStyle name="Sub totals 4 4 25 2 2" xfId="32531" xr:uid="{00000000-0005-0000-0000-000071750000}"/>
    <cellStyle name="Sub totals 4 4 25 2 3" xfId="32532" xr:uid="{00000000-0005-0000-0000-000072750000}"/>
    <cellStyle name="Sub totals 4 4 25 2 4" xfId="32533" xr:uid="{00000000-0005-0000-0000-000073750000}"/>
    <cellStyle name="Sub totals 4 4 25 3" xfId="32534" xr:uid="{00000000-0005-0000-0000-000074750000}"/>
    <cellStyle name="Sub totals 4 4 25 4" xfId="32535" xr:uid="{00000000-0005-0000-0000-000075750000}"/>
    <cellStyle name="Sub totals 4 4 26" xfId="4412" xr:uid="{00000000-0005-0000-0000-000076750000}"/>
    <cellStyle name="Sub totals 4 4 26 2" xfId="32536" xr:uid="{00000000-0005-0000-0000-000077750000}"/>
    <cellStyle name="Sub totals 4 4 26 2 2" xfId="32537" xr:uid="{00000000-0005-0000-0000-000078750000}"/>
    <cellStyle name="Sub totals 4 4 26 2 3" xfId="32538" xr:uid="{00000000-0005-0000-0000-000079750000}"/>
    <cellStyle name="Sub totals 4 4 26 2 4" xfId="32539" xr:uid="{00000000-0005-0000-0000-00007A750000}"/>
    <cellStyle name="Sub totals 4 4 26 3" xfId="32540" xr:uid="{00000000-0005-0000-0000-00007B750000}"/>
    <cellStyle name="Sub totals 4 4 26 4" xfId="32541" xr:uid="{00000000-0005-0000-0000-00007C750000}"/>
    <cellStyle name="Sub totals 4 4 27" xfId="4413" xr:uid="{00000000-0005-0000-0000-00007D750000}"/>
    <cellStyle name="Sub totals 4 4 27 2" xfId="32542" xr:uid="{00000000-0005-0000-0000-00007E750000}"/>
    <cellStyle name="Sub totals 4 4 27 2 2" xfId="32543" xr:uid="{00000000-0005-0000-0000-00007F750000}"/>
    <cellStyle name="Sub totals 4 4 27 2 3" xfId="32544" xr:uid="{00000000-0005-0000-0000-000080750000}"/>
    <cellStyle name="Sub totals 4 4 27 2 4" xfId="32545" xr:uid="{00000000-0005-0000-0000-000081750000}"/>
    <cellStyle name="Sub totals 4 4 27 3" xfId="32546" xr:uid="{00000000-0005-0000-0000-000082750000}"/>
    <cellStyle name="Sub totals 4 4 27 4" xfId="32547" xr:uid="{00000000-0005-0000-0000-000083750000}"/>
    <cellStyle name="Sub totals 4 4 28" xfId="4414" xr:uid="{00000000-0005-0000-0000-000084750000}"/>
    <cellStyle name="Sub totals 4 4 28 2" xfId="32548" xr:uid="{00000000-0005-0000-0000-000085750000}"/>
    <cellStyle name="Sub totals 4 4 28 2 2" xfId="32549" xr:uid="{00000000-0005-0000-0000-000086750000}"/>
    <cellStyle name="Sub totals 4 4 28 2 3" xfId="32550" xr:uid="{00000000-0005-0000-0000-000087750000}"/>
    <cellStyle name="Sub totals 4 4 28 2 4" xfId="32551" xr:uid="{00000000-0005-0000-0000-000088750000}"/>
    <cellStyle name="Sub totals 4 4 28 3" xfId="32552" xr:uid="{00000000-0005-0000-0000-000089750000}"/>
    <cellStyle name="Sub totals 4 4 28 4" xfId="32553" xr:uid="{00000000-0005-0000-0000-00008A750000}"/>
    <cellStyle name="Sub totals 4 4 29" xfId="4415" xr:uid="{00000000-0005-0000-0000-00008B750000}"/>
    <cellStyle name="Sub totals 4 4 29 2" xfId="32554" xr:uid="{00000000-0005-0000-0000-00008C750000}"/>
    <cellStyle name="Sub totals 4 4 29 2 2" xfId="32555" xr:uid="{00000000-0005-0000-0000-00008D750000}"/>
    <cellStyle name="Sub totals 4 4 29 2 3" xfId="32556" xr:uid="{00000000-0005-0000-0000-00008E750000}"/>
    <cellStyle name="Sub totals 4 4 29 2 4" xfId="32557" xr:uid="{00000000-0005-0000-0000-00008F750000}"/>
    <cellStyle name="Sub totals 4 4 29 3" xfId="32558" xr:uid="{00000000-0005-0000-0000-000090750000}"/>
    <cellStyle name="Sub totals 4 4 29 4" xfId="32559" xr:uid="{00000000-0005-0000-0000-000091750000}"/>
    <cellStyle name="Sub totals 4 4 3" xfId="4416" xr:uid="{00000000-0005-0000-0000-000092750000}"/>
    <cellStyle name="Sub totals 4 4 3 2" xfId="32560" xr:uid="{00000000-0005-0000-0000-000093750000}"/>
    <cellStyle name="Sub totals 4 4 3 2 2" xfId="32561" xr:uid="{00000000-0005-0000-0000-000094750000}"/>
    <cellStyle name="Sub totals 4 4 3 2 3" xfId="32562" xr:uid="{00000000-0005-0000-0000-000095750000}"/>
    <cellStyle name="Sub totals 4 4 3 2 4" xfId="32563" xr:uid="{00000000-0005-0000-0000-000096750000}"/>
    <cellStyle name="Sub totals 4 4 3 3" xfId="32564" xr:uid="{00000000-0005-0000-0000-000097750000}"/>
    <cellStyle name="Sub totals 4 4 3 4" xfId="32565" xr:uid="{00000000-0005-0000-0000-000098750000}"/>
    <cellStyle name="Sub totals 4 4 30" xfId="4417" xr:uid="{00000000-0005-0000-0000-000099750000}"/>
    <cellStyle name="Sub totals 4 4 30 2" xfId="32566" xr:uid="{00000000-0005-0000-0000-00009A750000}"/>
    <cellStyle name="Sub totals 4 4 30 2 2" xfId="32567" xr:uid="{00000000-0005-0000-0000-00009B750000}"/>
    <cellStyle name="Sub totals 4 4 30 2 3" xfId="32568" xr:uid="{00000000-0005-0000-0000-00009C750000}"/>
    <cellStyle name="Sub totals 4 4 30 2 4" xfId="32569" xr:uid="{00000000-0005-0000-0000-00009D750000}"/>
    <cellStyle name="Sub totals 4 4 30 3" xfId="32570" xr:uid="{00000000-0005-0000-0000-00009E750000}"/>
    <cellStyle name="Sub totals 4 4 30 4" xfId="32571" xr:uid="{00000000-0005-0000-0000-00009F750000}"/>
    <cellStyle name="Sub totals 4 4 31" xfId="4418" xr:uid="{00000000-0005-0000-0000-0000A0750000}"/>
    <cellStyle name="Sub totals 4 4 31 2" xfId="32572" xr:uid="{00000000-0005-0000-0000-0000A1750000}"/>
    <cellStyle name="Sub totals 4 4 31 2 2" xfId="32573" xr:uid="{00000000-0005-0000-0000-0000A2750000}"/>
    <cellStyle name="Sub totals 4 4 31 2 3" xfId="32574" xr:uid="{00000000-0005-0000-0000-0000A3750000}"/>
    <cellStyle name="Sub totals 4 4 31 2 4" xfId="32575" xr:uid="{00000000-0005-0000-0000-0000A4750000}"/>
    <cellStyle name="Sub totals 4 4 31 3" xfId="32576" xr:uid="{00000000-0005-0000-0000-0000A5750000}"/>
    <cellStyle name="Sub totals 4 4 31 4" xfId="32577" xr:uid="{00000000-0005-0000-0000-0000A6750000}"/>
    <cellStyle name="Sub totals 4 4 32" xfId="4419" xr:uid="{00000000-0005-0000-0000-0000A7750000}"/>
    <cellStyle name="Sub totals 4 4 32 2" xfId="32578" xr:uid="{00000000-0005-0000-0000-0000A8750000}"/>
    <cellStyle name="Sub totals 4 4 32 2 2" xfId="32579" xr:uid="{00000000-0005-0000-0000-0000A9750000}"/>
    <cellStyle name="Sub totals 4 4 32 2 3" xfId="32580" xr:uid="{00000000-0005-0000-0000-0000AA750000}"/>
    <cellStyle name="Sub totals 4 4 32 2 4" xfId="32581" xr:uid="{00000000-0005-0000-0000-0000AB750000}"/>
    <cellStyle name="Sub totals 4 4 32 3" xfId="32582" xr:uid="{00000000-0005-0000-0000-0000AC750000}"/>
    <cellStyle name="Sub totals 4 4 32 4" xfId="32583" xr:uid="{00000000-0005-0000-0000-0000AD750000}"/>
    <cellStyle name="Sub totals 4 4 33" xfId="4420" xr:uid="{00000000-0005-0000-0000-0000AE750000}"/>
    <cellStyle name="Sub totals 4 4 33 2" xfId="32584" xr:uid="{00000000-0005-0000-0000-0000AF750000}"/>
    <cellStyle name="Sub totals 4 4 33 2 2" xfId="32585" xr:uid="{00000000-0005-0000-0000-0000B0750000}"/>
    <cellStyle name="Sub totals 4 4 33 2 3" xfId="32586" xr:uid="{00000000-0005-0000-0000-0000B1750000}"/>
    <cellStyle name="Sub totals 4 4 33 2 4" xfId="32587" xr:uid="{00000000-0005-0000-0000-0000B2750000}"/>
    <cellStyle name="Sub totals 4 4 33 3" xfId="32588" xr:uid="{00000000-0005-0000-0000-0000B3750000}"/>
    <cellStyle name="Sub totals 4 4 33 4" xfId="32589" xr:uid="{00000000-0005-0000-0000-0000B4750000}"/>
    <cellStyle name="Sub totals 4 4 34" xfId="4421" xr:uid="{00000000-0005-0000-0000-0000B5750000}"/>
    <cellStyle name="Sub totals 4 4 34 2" xfId="32590" xr:uid="{00000000-0005-0000-0000-0000B6750000}"/>
    <cellStyle name="Sub totals 4 4 34 2 2" xfId="32591" xr:uid="{00000000-0005-0000-0000-0000B7750000}"/>
    <cellStyle name="Sub totals 4 4 34 2 3" xfId="32592" xr:uid="{00000000-0005-0000-0000-0000B8750000}"/>
    <cellStyle name="Sub totals 4 4 34 2 4" xfId="32593" xr:uid="{00000000-0005-0000-0000-0000B9750000}"/>
    <cellStyle name="Sub totals 4 4 34 3" xfId="32594" xr:uid="{00000000-0005-0000-0000-0000BA750000}"/>
    <cellStyle name="Sub totals 4 4 34 4" xfId="32595" xr:uid="{00000000-0005-0000-0000-0000BB750000}"/>
    <cellStyle name="Sub totals 4 4 35" xfId="4422" xr:uid="{00000000-0005-0000-0000-0000BC750000}"/>
    <cellStyle name="Sub totals 4 4 35 2" xfId="32596" xr:uid="{00000000-0005-0000-0000-0000BD750000}"/>
    <cellStyle name="Sub totals 4 4 35 2 2" xfId="32597" xr:uid="{00000000-0005-0000-0000-0000BE750000}"/>
    <cellStyle name="Sub totals 4 4 35 2 3" xfId="32598" xr:uid="{00000000-0005-0000-0000-0000BF750000}"/>
    <cellStyle name="Sub totals 4 4 35 2 4" xfId="32599" xr:uid="{00000000-0005-0000-0000-0000C0750000}"/>
    <cellStyle name="Sub totals 4 4 35 3" xfId="32600" xr:uid="{00000000-0005-0000-0000-0000C1750000}"/>
    <cellStyle name="Sub totals 4 4 35 4" xfId="32601" xr:uid="{00000000-0005-0000-0000-0000C2750000}"/>
    <cellStyle name="Sub totals 4 4 36" xfId="4423" xr:uid="{00000000-0005-0000-0000-0000C3750000}"/>
    <cellStyle name="Sub totals 4 4 36 2" xfId="32602" xr:uid="{00000000-0005-0000-0000-0000C4750000}"/>
    <cellStyle name="Sub totals 4 4 36 2 2" xfId="32603" xr:uid="{00000000-0005-0000-0000-0000C5750000}"/>
    <cellStyle name="Sub totals 4 4 36 2 3" xfId="32604" xr:uid="{00000000-0005-0000-0000-0000C6750000}"/>
    <cellStyle name="Sub totals 4 4 36 2 4" xfId="32605" xr:uid="{00000000-0005-0000-0000-0000C7750000}"/>
    <cellStyle name="Sub totals 4 4 36 3" xfId="32606" xr:uid="{00000000-0005-0000-0000-0000C8750000}"/>
    <cellStyle name="Sub totals 4 4 36 4" xfId="32607" xr:uid="{00000000-0005-0000-0000-0000C9750000}"/>
    <cellStyle name="Sub totals 4 4 37" xfId="4424" xr:uid="{00000000-0005-0000-0000-0000CA750000}"/>
    <cellStyle name="Sub totals 4 4 37 2" xfId="32608" xr:uid="{00000000-0005-0000-0000-0000CB750000}"/>
    <cellStyle name="Sub totals 4 4 37 2 2" xfId="32609" xr:uid="{00000000-0005-0000-0000-0000CC750000}"/>
    <cellStyle name="Sub totals 4 4 37 2 3" xfId="32610" xr:uid="{00000000-0005-0000-0000-0000CD750000}"/>
    <cellStyle name="Sub totals 4 4 37 2 4" xfId="32611" xr:uid="{00000000-0005-0000-0000-0000CE750000}"/>
    <cellStyle name="Sub totals 4 4 37 3" xfId="32612" xr:uid="{00000000-0005-0000-0000-0000CF750000}"/>
    <cellStyle name="Sub totals 4 4 37 4" xfId="32613" xr:uid="{00000000-0005-0000-0000-0000D0750000}"/>
    <cellStyle name="Sub totals 4 4 38" xfId="4425" xr:uid="{00000000-0005-0000-0000-0000D1750000}"/>
    <cellStyle name="Sub totals 4 4 38 2" xfId="32614" xr:uid="{00000000-0005-0000-0000-0000D2750000}"/>
    <cellStyle name="Sub totals 4 4 38 2 2" xfId="32615" xr:uid="{00000000-0005-0000-0000-0000D3750000}"/>
    <cellStyle name="Sub totals 4 4 38 2 3" xfId="32616" xr:uid="{00000000-0005-0000-0000-0000D4750000}"/>
    <cellStyle name="Sub totals 4 4 38 2 4" xfId="32617" xr:uid="{00000000-0005-0000-0000-0000D5750000}"/>
    <cellStyle name="Sub totals 4 4 38 3" xfId="32618" xr:uid="{00000000-0005-0000-0000-0000D6750000}"/>
    <cellStyle name="Sub totals 4 4 38 4" xfId="32619" xr:uid="{00000000-0005-0000-0000-0000D7750000}"/>
    <cellStyle name="Sub totals 4 4 39" xfId="4426" xr:uid="{00000000-0005-0000-0000-0000D8750000}"/>
    <cellStyle name="Sub totals 4 4 39 2" xfId="32620" xr:uid="{00000000-0005-0000-0000-0000D9750000}"/>
    <cellStyle name="Sub totals 4 4 39 2 2" xfId="32621" xr:uid="{00000000-0005-0000-0000-0000DA750000}"/>
    <cellStyle name="Sub totals 4 4 39 2 3" xfId="32622" xr:uid="{00000000-0005-0000-0000-0000DB750000}"/>
    <cellStyle name="Sub totals 4 4 39 2 4" xfId="32623" xr:uid="{00000000-0005-0000-0000-0000DC750000}"/>
    <cellStyle name="Sub totals 4 4 39 3" xfId="32624" xr:uid="{00000000-0005-0000-0000-0000DD750000}"/>
    <cellStyle name="Sub totals 4 4 39 4" xfId="32625" xr:uid="{00000000-0005-0000-0000-0000DE750000}"/>
    <cellStyle name="Sub totals 4 4 4" xfId="4427" xr:uid="{00000000-0005-0000-0000-0000DF750000}"/>
    <cellStyle name="Sub totals 4 4 4 2" xfId="32626" xr:uid="{00000000-0005-0000-0000-0000E0750000}"/>
    <cellStyle name="Sub totals 4 4 4 2 2" xfId="32627" xr:uid="{00000000-0005-0000-0000-0000E1750000}"/>
    <cellStyle name="Sub totals 4 4 4 2 3" xfId="32628" xr:uid="{00000000-0005-0000-0000-0000E2750000}"/>
    <cellStyle name="Sub totals 4 4 4 2 4" xfId="32629" xr:uid="{00000000-0005-0000-0000-0000E3750000}"/>
    <cellStyle name="Sub totals 4 4 4 3" xfId="32630" xr:uid="{00000000-0005-0000-0000-0000E4750000}"/>
    <cellStyle name="Sub totals 4 4 4 4" xfId="32631" xr:uid="{00000000-0005-0000-0000-0000E5750000}"/>
    <cellStyle name="Sub totals 4 4 40" xfId="4428" xr:uid="{00000000-0005-0000-0000-0000E6750000}"/>
    <cellStyle name="Sub totals 4 4 40 2" xfId="32632" xr:uid="{00000000-0005-0000-0000-0000E7750000}"/>
    <cellStyle name="Sub totals 4 4 40 2 2" xfId="32633" xr:uid="{00000000-0005-0000-0000-0000E8750000}"/>
    <cellStyle name="Sub totals 4 4 40 2 3" xfId="32634" xr:uid="{00000000-0005-0000-0000-0000E9750000}"/>
    <cellStyle name="Sub totals 4 4 40 2 4" xfId="32635" xr:uid="{00000000-0005-0000-0000-0000EA750000}"/>
    <cellStyle name="Sub totals 4 4 40 3" xfId="32636" xr:uid="{00000000-0005-0000-0000-0000EB750000}"/>
    <cellStyle name="Sub totals 4 4 40 4" xfId="32637" xr:uid="{00000000-0005-0000-0000-0000EC750000}"/>
    <cellStyle name="Sub totals 4 4 41" xfId="4429" xr:uid="{00000000-0005-0000-0000-0000ED750000}"/>
    <cellStyle name="Sub totals 4 4 41 2" xfId="32638" xr:uid="{00000000-0005-0000-0000-0000EE750000}"/>
    <cellStyle name="Sub totals 4 4 41 2 2" xfId="32639" xr:uid="{00000000-0005-0000-0000-0000EF750000}"/>
    <cellStyle name="Sub totals 4 4 41 2 3" xfId="32640" xr:uid="{00000000-0005-0000-0000-0000F0750000}"/>
    <cellStyle name="Sub totals 4 4 41 2 4" xfId="32641" xr:uid="{00000000-0005-0000-0000-0000F1750000}"/>
    <cellStyle name="Sub totals 4 4 41 3" xfId="32642" xr:uid="{00000000-0005-0000-0000-0000F2750000}"/>
    <cellStyle name="Sub totals 4 4 41 4" xfId="32643" xr:uid="{00000000-0005-0000-0000-0000F3750000}"/>
    <cellStyle name="Sub totals 4 4 42" xfId="4430" xr:uid="{00000000-0005-0000-0000-0000F4750000}"/>
    <cellStyle name="Sub totals 4 4 42 2" xfId="32644" xr:uid="{00000000-0005-0000-0000-0000F5750000}"/>
    <cellStyle name="Sub totals 4 4 42 2 2" xfId="32645" xr:uid="{00000000-0005-0000-0000-0000F6750000}"/>
    <cellStyle name="Sub totals 4 4 42 2 3" xfId="32646" xr:uid="{00000000-0005-0000-0000-0000F7750000}"/>
    <cellStyle name="Sub totals 4 4 42 2 4" xfId="32647" xr:uid="{00000000-0005-0000-0000-0000F8750000}"/>
    <cellStyle name="Sub totals 4 4 42 3" xfId="32648" xr:uid="{00000000-0005-0000-0000-0000F9750000}"/>
    <cellStyle name="Sub totals 4 4 42 4" xfId="32649" xr:uid="{00000000-0005-0000-0000-0000FA750000}"/>
    <cellStyle name="Sub totals 4 4 43" xfId="4431" xr:uid="{00000000-0005-0000-0000-0000FB750000}"/>
    <cellStyle name="Sub totals 4 4 43 2" xfId="32650" xr:uid="{00000000-0005-0000-0000-0000FC750000}"/>
    <cellStyle name="Sub totals 4 4 43 2 2" xfId="32651" xr:uid="{00000000-0005-0000-0000-0000FD750000}"/>
    <cellStyle name="Sub totals 4 4 43 2 3" xfId="32652" xr:uid="{00000000-0005-0000-0000-0000FE750000}"/>
    <cellStyle name="Sub totals 4 4 43 2 4" xfId="32653" xr:uid="{00000000-0005-0000-0000-0000FF750000}"/>
    <cellStyle name="Sub totals 4 4 43 3" xfId="32654" xr:uid="{00000000-0005-0000-0000-000000760000}"/>
    <cellStyle name="Sub totals 4 4 43 4" xfId="32655" xr:uid="{00000000-0005-0000-0000-000001760000}"/>
    <cellStyle name="Sub totals 4 4 44" xfId="4432" xr:uid="{00000000-0005-0000-0000-000002760000}"/>
    <cellStyle name="Sub totals 4 4 44 2" xfId="32656" xr:uid="{00000000-0005-0000-0000-000003760000}"/>
    <cellStyle name="Sub totals 4 4 44 2 2" xfId="32657" xr:uid="{00000000-0005-0000-0000-000004760000}"/>
    <cellStyle name="Sub totals 4 4 44 2 3" xfId="32658" xr:uid="{00000000-0005-0000-0000-000005760000}"/>
    <cellStyle name="Sub totals 4 4 44 2 4" xfId="32659" xr:uid="{00000000-0005-0000-0000-000006760000}"/>
    <cellStyle name="Sub totals 4 4 44 3" xfId="32660" xr:uid="{00000000-0005-0000-0000-000007760000}"/>
    <cellStyle name="Sub totals 4 4 44 4" xfId="32661" xr:uid="{00000000-0005-0000-0000-000008760000}"/>
    <cellStyle name="Sub totals 4 4 45" xfId="4433" xr:uid="{00000000-0005-0000-0000-000009760000}"/>
    <cellStyle name="Sub totals 4 4 45 2" xfId="32662" xr:uid="{00000000-0005-0000-0000-00000A760000}"/>
    <cellStyle name="Sub totals 4 4 45 2 2" xfId="32663" xr:uid="{00000000-0005-0000-0000-00000B760000}"/>
    <cellStyle name="Sub totals 4 4 45 2 3" xfId="32664" xr:uid="{00000000-0005-0000-0000-00000C760000}"/>
    <cellStyle name="Sub totals 4 4 45 2 4" xfId="32665" xr:uid="{00000000-0005-0000-0000-00000D760000}"/>
    <cellStyle name="Sub totals 4 4 45 3" xfId="32666" xr:uid="{00000000-0005-0000-0000-00000E760000}"/>
    <cellStyle name="Sub totals 4 4 45 4" xfId="32667" xr:uid="{00000000-0005-0000-0000-00000F760000}"/>
    <cellStyle name="Sub totals 4 4 46" xfId="32668" xr:uid="{00000000-0005-0000-0000-000010760000}"/>
    <cellStyle name="Sub totals 4 4 46 2" xfId="32669" xr:uid="{00000000-0005-0000-0000-000011760000}"/>
    <cellStyle name="Sub totals 4 4 46 3" xfId="32670" xr:uid="{00000000-0005-0000-0000-000012760000}"/>
    <cellStyle name="Sub totals 4 4 46 4" xfId="32671" xr:uid="{00000000-0005-0000-0000-000013760000}"/>
    <cellStyle name="Sub totals 4 4 47" xfId="32672" xr:uid="{00000000-0005-0000-0000-000014760000}"/>
    <cellStyle name="Sub totals 4 4 47 2" xfId="32673" xr:uid="{00000000-0005-0000-0000-000015760000}"/>
    <cellStyle name="Sub totals 4 4 47 3" xfId="32674" xr:uid="{00000000-0005-0000-0000-000016760000}"/>
    <cellStyle name="Sub totals 4 4 47 4" xfId="32675" xr:uid="{00000000-0005-0000-0000-000017760000}"/>
    <cellStyle name="Sub totals 4 4 5" xfId="4434" xr:uid="{00000000-0005-0000-0000-000018760000}"/>
    <cellStyle name="Sub totals 4 4 5 2" xfId="32676" xr:uid="{00000000-0005-0000-0000-000019760000}"/>
    <cellStyle name="Sub totals 4 4 5 2 2" xfId="32677" xr:uid="{00000000-0005-0000-0000-00001A760000}"/>
    <cellStyle name="Sub totals 4 4 5 2 3" xfId="32678" xr:uid="{00000000-0005-0000-0000-00001B760000}"/>
    <cellStyle name="Sub totals 4 4 5 2 4" xfId="32679" xr:uid="{00000000-0005-0000-0000-00001C760000}"/>
    <cellStyle name="Sub totals 4 4 5 3" xfId="32680" xr:uid="{00000000-0005-0000-0000-00001D760000}"/>
    <cellStyle name="Sub totals 4 4 5 4" xfId="32681" xr:uid="{00000000-0005-0000-0000-00001E760000}"/>
    <cellStyle name="Sub totals 4 4 6" xfId="4435" xr:uid="{00000000-0005-0000-0000-00001F760000}"/>
    <cellStyle name="Sub totals 4 4 6 2" xfId="32682" xr:uid="{00000000-0005-0000-0000-000020760000}"/>
    <cellStyle name="Sub totals 4 4 6 2 2" xfId="32683" xr:uid="{00000000-0005-0000-0000-000021760000}"/>
    <cellStyle name="Sub totals 4 4 6 2 3" xfId="32684" xr:uid="{00000000-0005-0000-0000-000022760000}"/>
    <cellStyle name="Sub totals 4 4 6 2 4" xfId="32685" xr:uid="{00000000-0005-0000-0000-000023760000}"/>
    <cellStyle name="Sub totals 4 4 6 3" xfId="32686" xr:uid="{00000000-0005-0000-0000-000024760000}"/>
    <cellStyle name="Sub totals 4 4 6 4" xfId="32687" xr:uid="{00000000-0005-0000-0000-000025760000}"/>
    <cellStyle name="Sub totals 4 4 7" xfId="4436" xr:uid="{00000000-0005-0000-0000-000026760000}"/>
    <cellStyle name="Sub totals 4 4 7 2" xfId="32688" xr:uid="{00000000-0005-0000-0000-000027760000}"/>
    <cellStyle name="Sub totals 4 4 7 2 2" xfId="32689" xr:uid="{00000000-0005-0000-0000-000028760000}"/>
    <cellStyle name="Sub totals 4 4 7 2 3" xfId="32690" xr:uid="{00000000-0005-0000-0000-000029760000}"/>
    <cellStyle name="Sub totals 4 4 7 2 4" xfId="32691" xr:uid="{00000000-0005-0000-0000-00002A760000}"/>
    <cellStyle name="Sub totals 4 4 7 3" xfId="32692" xr:uid="{00000000-0005-0000-0000-00002B760000}"/>
    <cellStyle name="Sub totals 4 4 7 4" xfId="32693" xr:uid="{00000000-0005-0000-0000-00002C760000}"/>
    <cellStyle name="Sub totals 4 4 8" xfId="4437" xr:uid="{00000000-0005-0000-0000-00002D760000}"/>
    <cellStyle name="Sub totals 4 4 8 2" xfId="32694" xr:uid="{00000000-0005-0000-0000-00002E760000}"/>
    <cellStyle name="Sub totals 4 4 8 2 2" xfId="32695" xr:uid="{00000000-0005-0000-0000-00002F760000}"/>
    <cellStyle name="Sub totals 4 4 8 2 3" xfId="32696" xr:uid="{00000000-0005-0000-0000-000030760000}"/>
    <cellStyle name="Sub totals 4 4 8 2 4" xfId="32697" xr:uid="{00000000-0005-0000-0000-000031760000}"/>
    <cellStyle name="Sub totals 4 4 8 3" xfId="32698" xr:uid="{00000000-0005-0000-0000-000032760000}"/>
    <cellStyle name="Sub totals 4 4 8 4" xfId="32699" xr:uid="{00000000-0005-0000-0000-000033760000}"/>
    <cellStyle name="Sub totals 4 4 9" xfId="4438" xr:uid="{00000000-0005-0000-0000-000034760000}"/>
    <cellStyle name="Sub totals 4 4 9 2" xfId="32700" xr:uid="{00000000-0005-0000-0000-000035760000}"/>
    <cellStyle name="Sub totals 4 4 9 2 2" xfId="32701" xr:uid="{00000000-0005-0000-0000-000036760000}"/>
    <cellStyle name="Sub totals 4 4 9 2 3" xfId="32702" xr:uid="{00000000-0005-0000-0000-000037760000}"/>
    <cellStyle name="Sub totals 4 4 9 2 4" xfId="32703" xr:uid="{00000000-0005-0000-0000-000038760000}"/>
    <cellStyle name="Sub totals 4 4 9 3" xfId="32704" xr:uid="{00000000-0005-0000-0000-000039760000}"/>
    <cellStyle name="Sub totals 4 4 9 4" xfId="32705" xr:uid="{00000000-0005-0000-0000-00003A760000}"/>
    <cellStyle name="Sub totals 4 5" xfId="4439" xr:uid="{00000000-0005-0000-0000-00003B760000}"/>
    <cellStyle name="Sub totals 4 5 10" xfId="4440" xr:uid="{00000000-0005-0000-0000-00003C760000}"/>
    <cellStyle name="Sub totals 4 5 10 2" xfId="32706" xr:uid="{00000000-0005-0000-0000-00003D760000}"/>
    <cellStyle name="Sub totals 4 5 10 2 2" xfId="32707" xr:uid="{00000000-0005-0000-0000-00003E760000}"/>
    <cellStyle name="Sub totals 4 5 10 2 3" xfId="32708" xr:uid="{00000000-0005-0000-0000-00003F760000}"/>
    <cellStyle name="Sub totals 4 5 10 2 4" xfId="32709" xr:uid="{00000000-0005-0000-0000-000040760000}"/>
    <cellStyle name="Sub totals 4 5 10 3" xfId="32710" xr:uid="{00000000-0005-0000-0000-000041760000}"/>
    <cellStyle name="Sub totals 4 5 10 4" xfId="32711" xr:uid="{00000000-0005-0000-0000-000042760000}"/>
    <cellStyle name="Sub totals 4 5 11" xfId="4441" xr:uid="{00000000-0005-0000-0000-000043760000}"/>
    <cellStyle name="Sub totals 4 5 11 2" xfId="32712" xr:uid="{00000000-0005-0000-0000-000044760000}"/>
    <cellStyle name="Sub totals 4 5 11 2 2" xfId="32713" xr:uid="{00000000-0005-0000-0000-000045760000}"/>
    <cellStyle name="Sub totals 4 5 11 2 3" xfId="32714" xr:uid="{00000000-0005-0000-0000-000046760000}"/>
    <cellStyle name="Sub totals 4 5 11 2 4" xfId="32715" xr:uid="{00000000-0005-0000-0000-000047760000}"/>
    <cellStyle name="Sub totals 4 5 11 3" xfId="32716" xr:uid="{00000000-0005-0000-0000-000048760000}"/>
    <cellStyle name="Sub totals 4 5 11 4" xfId="32717" xr:uid="{00000000-0005-0000-0000-000049760000}"/>
    <cellStyle name="Sub totals 4 5 12" xfId="4442" xr:uid="{00000000-0005-0000-0000-00004A760000}"/>
    <cellStyle name="Sub totals 4 5 12 2" xfId="32718" xr:uid="{00000000-0005-0000-0000-00004B760000}"/>
    <cellStyle name="Sub totals 4 5 12 2 2" xfId="32719" xr:uid="{00000000-0005-0000-0000-00004C760000}"/>
    <cellStyle name="Sub totals 4 5 12 2 3" xfId="32720" xr:uid="{00000000-0005-0000-0000-00004D760000}"/>
    <cellStyle name="Sub totals 4 5 12 2 4" xfId="32721" xr:uid="{00000000-0005-0000-0000-00004E760000}"/>
    <cellStyle name="Sub totals 4 5 12 3" xfId="32722" xr:uid="{00000000-0005-0000-0000-00004F760000}"/>
    <cellStyle name="Sub totals 4 5 12 4" xfId="32723" xr:uid="{00000000-0005-0000-0000-000050760000}"/>
    <cellStyle name="Sub totals 4 5 13" xfId="4443" xr:uid="{00000000-0005-0000-0000-000051760000}"/>
    <cellStyle name="Sub totals 4 5 13 2" xfId="32724" xr:uid="{00000000-0005-0000-0000-000052760000}"/>
    <cellStyle name="Sub totals 4 5 13 2 2" xfId="32725" xr:uid="{00000000-0005-0000-0000-000053760000}"/>
    <cellStyle name="Sub totals 4 5 13 2 3" xfId="32726" xr:uid="{00000000-0005-0000-0000-000054760000}"/>
    <cellStyle name="Sub totals 4 5 13 2 4" xfId="32727" xr:uid="{00000000-0005-0000-0000-000055760000}"/>
    <cellStyle name="Sub totals 4 5 13 3" xfId="32728" xr:uid="{00000000-0005-0000-0000-000056760000}"/>
    <cellStyle name="Sub totals 4 5 13 4" xfId="32729" xr:uid="{00000000-0005-0000-0000-000057760000}"/>
    <cellStyle name="Sub totals 4 5 14" xfId="4444" xr:uid="{00000000-0005-0000-0000-000058760000}"/>
    <cellStyle name="Sub totals 4 5 14 2" xfId="32730" xr:uid="{00000000-0005-0000-0000-000059760000}"/>
    <cellStyle name="Sub totals 4 5 14 2 2" xfId="32731" xr:uid="{00000000-0005-0000-0000-00005A760000}"/>
    <cellStyle name="Sub totals 4 5 14 2 3" xfId="32732" xr:uid="{00000000-0005-0000-0000-00005B760000}"/>
    <cellStyle name="Sub totals 4 5 14 2 4" xfId="32733" xr:uid="{00000000-0005-0000-0000-00005C760000}"/>
    <cellStyle name="Sub totals 4 5 14 3" xfId="32734" xr:uid="{00000000-0005-0000-0000-00005D760000}"/>
    <cellStyle name="Sub totals 4 5 14 4" xfId="32735" xr:uid="{00000000-0005-0000-0000-00005E760000}"/>
    <cellStyle name="Sub totals 4 5 15" xfId="4445" xr:uid="{00000000-0005-0000-0000-00005F760000}"/>
    <cellStyle name="Sub totals 4 5 15 2" xfId="32736" xr:uid="{00000000-0005-0000-0000-000060760000}"/>
    <cellStyle name="Sub totals 4 5 15 2 2" xfId="32737" xr:uid="{00000000-0005-0000-0000-000061760000}"/>
    <cellStyle name="Sub totals 4 5 15 2 3" xfId="32738" xr:uid="{00000000-0005-0000-0000-000062760000}"/>
    <cellStyle name="Sub totals 4 5 15 2 4" xfId="32739" xr:uid="{00000000-0005-0000-0000-000063760000}"/>
    <cellStyle name="Sub totals 4 5 15 3" xfId="32740" xr:uid="{00000000-0005-0000-0000-000064760000}"/>
    <cellStyle name="Sub totals 4 5 15 4" xfId="32741" xr:uid="{00000000-0005-0000-0000-000065760000}"/>
    <cellStyle name="Sub totals 4 5 16" xfId="4446" xr:uid="{00000000-0005-0000-0000-000066760000}"/>
    <cellStyle name="Sub totals 4 5 16 2" xfId="32742" xr:uid="{00000000-0005-0000-0000-000067760000}"/>
    <cellStyle name="Sub totals 4 5 16 2 2" xfId="32743" xr:uid="{00000000-0005-0000-0000-000068760000}"/>
    <cellStyle name="Sub totals 4 5 16 2 3" xfId="32744" xr:uid="{00000000-0005-0000-0000-000069760000}"/>
    <cellStyle name="Sub totals 4 5 16 2 4" xfId="32745" xr:uid="{00000000-0005-0000-0000-00006A760000}"/>
    <cellStyle name="Sub totals 4 5 16 3" xfId="32746" xr:uid="{00000000-0005-0000-0000-00006B760000}"/>
    <cellStyle name="Sub totals 4 5 16 4" xfId="32747" xr:uid="{00000000-0005-0000-0000-00006C760000}"/>
    <cellStyle name="Sub totals 4 5 17" xfId="4447" xr:uid="{00000000-0005-0000-0000-00006D760000}"/>
    <cellStyle name="Sub totals 4 5 17 2" xfId="32748" xr:uid="{00000000-0005-0000-0000-00006E760000}"/>
    <cellStyle name="Sub totals 4 5 17 2 2" xfId="32749" xr:uid="{00000000-0005-0000-0000-00006F760000}"/>
    <cellStyle name="Sub totals 4 5 17 2 3" xfId="32750" xr:uid="{00000000-0005-0000-0000-000070760000}"/>
    <cellStyle name="Sub totals 4 5 17 2 4" xfId="32751" xr:uid="{00000000-0005-0000-0000-000071760000}"/>
    <cellStyle name="Sub totals 4 5 17 3" xfId="32752" xr:uid="{00000000-0005-0000-0000-000072760000}"/>
    <cellStyle name="Sub totals 4 5 17 4" xfId="32753" xr:uid="{00000000-0005-0000-0000-000073760000}"/>
    <cellStyle name="Sub totals 4 5 18" xfId="4448" xr:uid="{00000000-0005-0000-0000-000074760000}"/>
    <cellStyle name="Sub totals 4 5 18 2" xfId="32754" xr:uid="{00000000-0005-0000-0000-000075760000}"/>
    <cellStyle name="Sub totals 4 5 18 2 2" xfId="32755" xr:uid="{00000000-0005-0000-0000-000076760000}"/>
    <cellStyle name="Sub totals 4 5 18 2 3" xfId="32756" xr:uid="{00000000-0005-0000-0000-000077760000}"/>
    <cellStyle name="Sub totals 4 5 18 2 4" xfId="32757" xr:uid="{00000000-0005-0000-0000-000078760000}"/>
    <cellStyle name="Sub totals 4 5 18 3" xfId="32758" xr:uid="{00000000-0005-0000-0000-000079760000}"/>
    <cellStyle name="Sub totals 4 5 18 4" xfId="32759" xr:uid="{00000000-0005-0000-0000-00007A760000}"/>
    <cellStyle name="Sub totals 4 5 19" xfId="4449" xr:uid="{00000000-0005-0000-0000-00007B760000}"/>
    <cellStyle name="Sub totals 4 5 19 2" xfId="32760" xr:uid="{00000000-0005-0000-0000-00007C760000}"/>
    <cellStyle name="Sub totals 4 5 19 2 2" xfId="32761" xr:uid="{00000000-0005-0000-0000-00007D760000}"/>
    <cellStyle name="Sub totals 4 5 19 2 3" xfId="32762" xr:uid="{00000000-0005-0000-0000-00007E760000}"/>
    <cellStyle name="Sub totals 4 5 19 2 4" xfId="32763" xr:uid="{00000000-0005-0000-0000-00007F760000}"/>
    <cellStyle name="Sub totals 4 5 19 3" xfId="32764" xr:uid="{00000000-0005-0000-0000-000080760000}"/>
    <cellStyle name="Sub totals 4 5 19 4" xfId="32765" xr:uid="{00000000-0005-0000-0000-000081760000}"/>
    <cellStyle name="Sub totals 4 5 2" xfId="4450" xr:uid="{00000000-0005-0000-0000-000082760000}"/>
    <cellStyle name="Sub totals 4 5 2 2" xfId="32766" xr:uid="{00000000-0005-0000-0000-000083760000}"/>
    <cellStyle name="Sub totals 4 5 2 2 2" xfId="32767" xr:uid="{00000000-0005-0000-0000-000084760000}"/>
    <cellStyle name="Sub totals 4 5 2 2 3" xfId="32768" xr:uid="{00000000-0005-0000-0000-000085760000}"/>
    <cellStyle name="Sub totals 4 5 2 2 4" xfId="32769" xr:uid="{00000000-0005-0000-0000-000086760000}"/>
    <cellStyle name="Sub totals 4 5 2 3" xfId="32770" xr:uid="{00000000-0005-0000-0000-000087760000}"/>
    <cellStyle name="Sub totals 4 5 2 4" xfId="32771" xr:uid="{00000000-0005-0000-0000-000088760000}"/>
    <cellStyle name="Sub totals 4 5 20" xfId="4451" xr:uid="{00000000-0005-0000-0000-000089760000}"/>
    <cellStyle name="Sub totals 4 5 20 2" xfId="32772" xr:uid="{00000000-0005-0000-0000-00008A760000}"/>
    <cellStyle name="Sub totals 4 5 20 2 2" xfId="32773" xr:uid="{00000000-0005-0000-0000-00008B760000}"/>
    <cellStyle name="Sub totals 4 5 20 2 3" xfId="32774" xr:uid="{00000000-0005-0000-0000-00008C760000}"/>
    <cellStyle name="Sub totals 4 5 20 2 4" xfId="32775" xr:uid="{00000000-0005-0000-0000-00008D760000}"/>
    <cellStyle name="Sub totals 4 5 20 3" xfId="32776" xr:uid="{00000000-0005-0000-0000-00008E760000}"/>
    <cellStyle name="Sub totals 4 5 20 4" xfId="32777" xr:uid="{00000000-0005-0000-0000-00008F760000}"/>
    <cellStyle name="Sub totals 4 5 21" xfId="4452" xr:uid="{00000000-0005-0000-0000-000090760000}"/>
    <cellStyle name="Sub totals 4 5 21 2" xfId="32778" xr:uid="{00000000-0005-0000-0000-000091760000}"/>
    <cellStyle name="Sub totals 4 5 21 2 2" xfId="32779" xr:uid="{00000000-0005-0000-0000-000092760000}"/>
    <cellStyle name="Sub totals 4 5 21 2 3" xfId="32780" xr:uid="{00000000-0005-0000-0000-000093760000}"/>
    <cellStyle name="Sub totals 4 5 21 2 4" xfId="32781" xr:uid="{00000000-0005-0000-0000-000094760000}"/>
    <cellStyle name="Sub totals 4 5 21 3" xfId="32782" xr:uid="{00000000-0005-0000-0000-000095760000}"/>
    <cellStyle name="Sub totals 4 5 21 4" xfId="32783" xr:uid="{00000000-0005-0000-0000-000096760000}"/>
    <cellStyle name="Sub totals 4 5 22" xfId="4453" xr:uid="{00000000-0005-0000-0000-000097760000}"/>
    <cellStyle name="Sub totals 4 5 22 2" xfId="32784" xr:uid="{00000000-0005-0000-0000-000098760000}"/>
    <cellStyle name="Sub totals 4 5 22 2 2" xfId="32785" xr:uid="{00000000-0005-0000-0000-000099760000}"/>
    <cellStyle name="Sub totals 4 5 22 2 3" xfId="32786" xr:uid="{00000000-0005-0000-0000-00009A760000}"/>
    <cellStyle name="Sub totals 4 5 22 2 4" xfId="32787" xr:uid="{00000000-0005-0000-0000-00009B760000}"/>
    <cellStyle name="Sub totals 4 5 22 3" xfId="32788" xr:uid="{00000000-0005-0000-0000-00009C760000}"/>
    <cellStyle name="Sub totals 4 5 22 4" xfId="32789" xr:uid="{00000000-0005-0000-0000-00009D760000}"/>
    <cellStyle name="Sub totals 4 5 23" xfId="4454" xr:uid="{00000000-0005-0000-0000-00009E760000}"/>
    <cellStyle name="Sub totals 4 5 23 2" xfId="32790" xr:uid="{00000000-0005-0000-0000-00009F760000}"/>
    <cellStyle name="Sub totals 4 5 23 2 2" xfId="32791" xr:uid="{00000000-0005-0000-0000-0000A0760000}"/>
    <cellStyle name="Sub totals 4 5 23 2 3" xfId="32792" xr:uid="{00000000-0005-0000-0000-0000A1760000}"/>
    <cellStyle name="Sub totals 4 5 23 2 4" xfId="32793" xr:uid="{00000000-0005-0000-0000-0000A2760000}"/>
    <cellStyle name="Sub totals 4 5 23 3" xfId="32794" xr:uid="{00000000-0005-0000-0000-0000A3760000}"/>
    <cellStyle name="Sub totals 4 5 23 4" xfId="32795" xr:uid="{00000000-0005-0000-0000-0000A4760000}"/>
    <cellStyle name="Sub totals 4 5 24" xfId="4455" xr:uid="{00000000-0005-0000-0000-0000A5760000}"/>
    <cellStyle name="Sub totals 4 5 24 2" xfId="32796" xr:uid="{00000000-0005-0000-0000-0000A6760000}"/>
    <cellStyle name="Sub totals 4 5 24 2 2" xfId="32797" xr:uid="{00000000-0005-0000-0000-0000A7760000}"/>
    <cellStyle name="Sub totals 4 5 24 2 3" xfId="32798" xr:uid="{00000000-0005-0000-0000-0000A8760000}"/>
    <cellStyle name="Sub totals 4 5 24 2 4" xfId="32799" xr:uid="{00000000-0005-0000-0000-0000A9760000}"/>
    <cellStyle name="Sub totals 4 5 24 3" xfId="32800" xr:uid="{00000000-0005-0000-0000-0000AA760000}"/>
    <cellStyle name="Sub totals 4 5 24 4" xfId="32801" xr:uid="{00000000-0005-0000-0000-0000AB760000}"/>
    <cellStyle name="Sub totals 4 5 25" xfId="4456" xr:uid="{00000000-0005-0000-0000-0000AC760000}"/>
    <cellStyle name="Sub totals 4 5 25 2" xfId="32802" xr:uid="{00000000-0005-0000-0000-0000AD760000}"/>
    <cellStyle name="Sub totals 4 5 25 2 2" xfId="32803" xr:uid="{00000000-0005-0000-0000-0000AE760000}"/>
    <cellStyle name="Sub totals 4 5 25 2 3" xfId="32804" xr:uid="{00000000-0005-0000-0000-0000AF760000}"/>
    <cellStyle name="Sub totals 4 5 25 2 4" xfId="32805" xr:uid="{00000000-0005-0000-0000-0000B0760000}"/>
    <cellStyle name="Sub totals 4 5 25 3" xfId="32806" xr:uid="{00000000-0005-0000-0000-0000B1760000}"/>
    <cellStyle name="Sub totals 4 5 25 4" xfId="32807" xr:uid="{00000000-0005-0000-0000-0000B2760000}"/>
    <cellStyle name="Sub totals 4 5 26" xfId="4457" xr:uid="{00000000-0005-0000-0000-0000B3760000}"/>
    <cellStyle name="Sub totals 4 5 26 2" xfId="32808" xr:uid="{00000000-0005-0000-0000-0000B4760000}"/>
    <cellStyle name="Sub totals 4 5 26 2 2" xfId="32809" xr:uid="{00000000-0005-0000-0000-0000B5760000}"/>
    <cellStyle name="Sub totals 4 5 26 2 3" xfId="32810" xr:uid="{00000000-0005-0000-0000-0000B6760000}"/>
    <cellStyle name="Sub totals 4 5 26 2 4" xfId="32811" xr:uid="{00000000-0005-0000-0000-0000B7760000}"/>
    <cellStyle name="Sub totals 4 5 26 3" xfId="32812" xr:uid="{00000000-0005-0000-0000-0000B8760000}"/>
    <cellStyle name="Sub totals 4 5 26 4" xfId="32813" xr:uid="{00000000-0005-0000-0000-0000B9760000}"/>
    <cellStyle name="Sub totals 4 5 27" xfId="4458" xr:uid="{00000000-0005-0000-0000-0000BA760000}"/>
    <cellStyle name="Sub totals 4 5 27 2" xfId="32814" xr:uid="{00000000-0005-0000-0000-0000BB760000}"/>
    <cellStyle name="Sub totals 4 5 27 2 2" xfId="32815" xr:uid="{00000000-0005-0000-0000-0000BC760000}"/>
    <cellStyle name="Sub totals 4 5 27 2 3" xfId="32816" xr:uid="{00000000-0005-0000-0000-0000BD760000}"/>
    <cellStyle name="Sub totals 4 5 27 2 4" xfId="32817" xr:uid="{00000000-0005-0000-0000-0000BE760000}"/>
    <cellStyle name="Sub totals 4 5 27 3" xfId="32818" xr:uid="{00000000-0005-0000-0000-0000BF760000}"/>
    <cellStyle name="Sub totals 4 5 27 4" xfId="32819" xr:uid="{00000000-0005-0000-0000-0000C0760000}"/>
    <cellStyle name="Sub totals 4 5 28" xfId="4459" xr:uid="{00000000-0005-0000-0000-0000C1760000}"/>
    <cellStyle name="Sub totals 4 5 28 2" xfId="32820" xr:uid="{00000000-0005-0000-0000-0000C2760000}"/>
    <cellStyle name="Sub totals 4 5 28 2 2" xfId="32821" xr:uid="{00000000-0005-0000-0000-0000C3760000}"/>
    <cellStyle name="Sub totals 4 5 28 2 3" xfId="32822" xr:uid="{00000000-0005-0000-0000-0000C4760000}"/>
    <cellStyle name="Sub totals 4 5 28 2 4" xfId="32823" xr:uid="{00000000-0005-0000-0000-0000C5760000}"/>
    <cellStyle name="Sub totals 4 5 28 3" xfId="32824" xr:uid="{00000000-0005-0000-0000-0000C6760000}"/>
    <cellStyle name="Sub totals 4 5 28 4" xfId="32825" xr:uid="{00000000-0005-0000-0000-0000C7760000}"/>
    <cellStyle name="Sub totals 4 5 29" xfId="4460" xr:uid="{00000000-0005-0000-0000-0000C8760000}"/>
    <cellStyle name="Sub totals 4 5 29 2" xfId="32826" xr:uid="{00000000-0005-0000-0000-0000C9760000}"/>
    <cellStyle name="Sub totals 4 5 29 2 2" xfId="32827" xr:uid="{00000000-0005-0000-0000-0000CA760000}"/>
    <cellStyle name="Sub totals 4 5 29 2 3" xfId="32828" xr:uid="{00000000-0005-0000-0000-0000CB760000}"/>
    <cellStyle name="Sub totals 4 5 29 2 4" xfId="32829" xr:uid="{00000000-0005-0000-0000-0000CC760000}"/>
    <cellStyle name="Sub totals 4 5 29 3" xfId="32830" xr:uid="{00000000-0005-0000-0000-0000CD760000}"/>
    <cellStyle name="Sub totals 4 5 29 4" xfId="32831" xr:uid="{00000000-0005-0000-0000-0000CE760000}"/>
    <cellStyle name="Sub totals 4 5 3" xfId="4461" xr:uid="{00000000-0005-0000-0000-0000CF760000}"/>
    <cellStyle name="Sub totals 4 5 3 2" xfId="32832" xr:uid="{00000000-0005-0000-0000-0000D0760000}"/>
    <cellStyle name="Sub totals 4 5 3 2 2" xfId="32833" xr:uid="{00000000-0005-0000-0000-0000D1760000}"/>
    <cellStyle name="Sub totals 4 5 3 2 3" xfId="32834" xr:uid="{00000000-0005-0000-0000-0000D2760000}"/>
    <cellStyle name="Sub totals 4 5 3 2 4" xfId="32835" xr:uid="{00000000-0005-0000-0000-0000D3760000}"/>
    <cellStyle name="Sub totals 4 5 3 3" xfId="32836" xr:uid="{00000000-0005-0000-0000-0000D4760000}"/>
    <cellStyle name="Sub totals 4 5 3 4" xfId="32837" xr:uid="{00000000-0005-0000-0000-0000D5760000}"/>
    <cellStyle name="Sub totals 4 5 30" xfId="4462" xr:uid="{00000000-0005-0000-0000-0000D6760000}"/>
    <cellStyle name="Sub totals 4 5 30 2" xfId="32838" xr:uid="{00000000-0005-0000-0000-0000D7760000}"/>
    <cellStyle name="Sub totals 4 5 30 2 2" xfId="32839" xr:uid="{00000000-0005-0000-0000-0000D8760000}"/>
    <cellStyle name="Sub totals 4 5 30 2 3" xfId="32840" xr:uid="{00000000-0005-0000-0000-0000D9760000}"/>
    <cellStyle name="Sub totals 4 5 30 2 4" xfId="32841" xr:uid="{00000000-0005-0000-0000-0000DA760000}"/>
    <cellStyle name="Sub totals 4 5 30 3" xfId="32842" xr:uid="{00000000-0005-0000-0000-0000DB760000}"/>
    <cellStyle name="Sub totals 4 5 30 4" xfId="32843" xr:uid="{00000000-0005-0000-0000-0000DC760000}"/>
    <cellStyle name="Sub totals 4 5 31" xfId="4463" xr:uid="{00000000-0005-0000-0000-0000DD760000}"/>
    <cellStyle name="Sub totals 4 5 31 2" xfId="32844" xr:uid="{00000000-0005-0000-0000-0000DE760000}"/>
    <cellStyle name="Sub totals 4 5 31 2 2" xfId="32845" xr:uid="{00000000-0005-0000-0000-0000DF760000}"/>
    <cellStyle name="Sub totals 4 5 31 2 3" xfId="32846" xr:uid="{00000000-0005-0000-0000-0000E0760000}"/>
    <cellStyle name="Sub totals 4 5 31 2 4" xfId="32847" xr:uid="{00000000-0005-0000-0000-0000E1760000}"/>
    <cellStyle name="Sub totals 4 5 31 3" xfId="32848" xr:uid="{00000000-0005-0000-0000-0000E2760000}"/>
    <cellStyle name="Sub totals 4 5 31 4" xfId="32849" xr:uid="{00000000-0005-0000-0000-0000E3760000}"/>
    <cellStyle name="Sub totals 4 5 32" xfId="4464" xr:uid="{00000000-0005-0000-0000-0000E4760000}"/>
    <cellStyle name="Sub totals 4 5 32 2" xfId="32850" xr:uid="{00000000-0005-0000-0000-0000E5760000}"/>
    <cellStyle name="Sub totals 4 5 32 2 2" xfId="32851" xr:uid="{00000000-0005-0000-0000-0000E6760000}"/>
    <cellStyle name="Sub totals 4 5 32 2 3" xfId="32852" xr:uid="{00000000-0005-0000-0000-0000E7760000}"/>
    <cellStyle name="Sub totals 4 5 32 2 4" xfId="32853" xr:uid="{00000000-0005-0000-0000-0000E8760000}"/>
    <cellStyle name="Sub totals 4 5 32 3" xfId="32854" xr:uid="{00000000-0005-0000-0000-0000E9760000}"/>
    <cellStyle name="Sub totals 4 5 32 4" xfId="32855" xr:uid="{00000000-0005-0000-0000-0000EA760000}"/>
    <cellStyle name="Sub totals 4 5 33" xfId="4465" xr:uid="{00000000-0005-0000-0000-0000EB760000}"/>
    <cellStyle name="Sub totals 4 5 33 2" xfId="32856" xr:uid="{00000000-0005-0000-0000-0000EC760000}"/>
    <cellStyle name="Sub totals 4 5 33 2 2" xfId="32857" xr:uid="{00000000-0005-0000-0000-0000ED760000}"/>
    <cellStyle name="Sub totals 4 5 33 2 3" xfId="32858" xr:uid="{00000000-0005-0000-0000-0000EE760000}"/>
    <cellStyle name="Sub totals 4 5 33 2 4" xfId="32859" xr:uid="{00000000-0005-0000-0000-0000EF760000}"/>
    <cellStyle name="Sub totals 4 5 33 3" xfId="32860" xr:uid="{00000000-0005-0000-0000-0000F0760000}"/>
    <cellStyle name="Sub totals 4 5 33 4" xfId="32861" xr:uid="{00000000-0005-0000-0000-0000F1760000}"/>
    <cellStyle name="Sub totals 4 5 34" xfId="4466" xr:uid="{00000000-0005-0000-0000-0000F2760000}"/>
    <cellStyle name="Sub totals 4 5 34 2" xfId="32862" xr:uid="{00000000-0005-0000-0000-0000F3760000}"/>
    <cellStyle name="Sub totals 4 5 34 2 2" xfId="32863" xr:uid="{00000000-0005-0000-0000-0000F4760000}"/>
    <cellStyle name="Sub totals 4 5 34 2 3" xfId="32864" xr:uid="{00000000-0005-0000-0000-0000F5760000}"/>
    <cellStyle name="Sub totals 4 5 34 2 4" xfId="32865" xr:uid="{00000000-0005-0000-0000-0000F6760000}"/>
    <cellStyle name="Sub totals 4 5 34 3" xfId="32866" xr:uid="{00000000-0005-0000-0000-0000F7760000}"/>
    <cellStyle name="Sub totals 4 5 34 4" xfId="32867" xr:uid="{00000000-0005-0000-0000-0000F8760000}"/>
    <cellStyle name="Sub totals 4 5 35" xfId="4467" xr:uid="{00000000-0005-0000-0000-0000F9760000}"/>
    <cellStyle name="Sub totals 4 5 35 2" xfId="32868" xr:uid="{00000000-0005-0000-0000-0000FA760000}"/>
    <cellStyle name="Sub totals 4 5 35 2 2" xfId="32869" xr:uid="{00000000-0005-0000-0000-0000FB760000}"/>
    <cellStyle name="Sub totals 4 5 35 2 3" xfId="32870" xr:uid="{00000000-0005-0000-0000-0000FC760000}"/>
    <cellStyle name="Sub totals 4 5 35 2 4" xfId="32871" xr:uid="{00000000-0005-0000-0000-0000FD760000}"/>
    <cellStyle name="Sub totals 4 5 35 3" xfId="32872" xr:uid="{00000000-0005-0000-0000-0000FE760000}"/>
    <cellStyle name="Sub totals 4 5 35 4" xfId="32873" xr:uid="{00000000-0005-0000-0000-0000FF760000}"/>
    <cellStyle name="Sub totals 4 5 36" xfId="4468" xr:uid="{00000000-0005-0000-0000-000000770000}"/>
    <cellStyle name="Sub totals 4 5 36 2" xfId="32874" xr:uid="{00000000-0005-0000-0000-000001770000}"/>
    <cellStyle name="Sub totals 4 5 36 2 2" xfId="32875" xr:uid="{00000000-0005-0000-0000-000002770000}"/>
    <cellStyle name="Sub totals 4 5 36 2 3" xfId="32876" xr:uid="{00000000-0005-0000-0000-000003770000}"/>
    <cellStyle name="Sub totals 4 5 36 2 4" xfId="32877" xr:uid="{00000000-0005-0000-0000-000004770000}"/>
    <cellStyle name="Sub totals 4 5 36 3" xfId="32878" xr:uid="{00000000-0005-0000-0000-000005770000}"/>
    <cellStyle name="Sub totals 4 5 36 4" xfId="32879" xr:uid="{00000000-0005-0000-0000-000006770000}"/>
    <cellStyle name="Sub totals 4 5 37" xfId="4469" xr:uid="{00000000-0005-0000-0000-000007770000}"/>
    <cellStyle name="Sub totals 4 5 37 2" xfId="32880" xr:uid="{00000000-0005-0000-0000-000008770000}"/>
    <cellStyle name="Sub totals 4 5 37 2 2" xfId="32881" xr:uid="{00000000-0005-0000-0000-000009770000}"/>
    <cellStyle name="Sub totals 4 5 37 2 3" xfId="32882" xr:uid="{00000000-0005-0000-0000-00000A770000}"/>
    <cellStyle name="Sub totals 4 5 37 2 4" xfId="32883" xr:uid="{00000000-0005-0000-0000-00000B770000}"/>
    <cellStyle name="Sub totals 4 5 37 3" xfId="32884" xr:uid="{00000000-0005-0000-0000-00000C770000}"/>
    <cellStyle name="Sub totals 4 5 37 4" xfId="32885" xr:uid="{00000000-0005-0000-0000-00000D770000}"/>
    <cellStyle name="Sub totals 4 5 38" xfId="4470" xr:uid="{00000000-0005-0000-0000-00000E770000}"/>
    <cellStyle name="Sub totals 4 5 38 2" xfId="32886" xr:uid="{00000000-0005-0000-0000-00000F770000}"/>
    <cellStyle name="Sub totals 4 5 38 2 2" xfId="32887" xr:uid="{00000000-0005-0000-0000-000010770000}"/>
    <cellStyle name="Sub totals 4 5 38 2 3" xfId="32888" xr:uid="{00000000-0005-0000-0000-000011770000}"/>
    <cellStyle name="Sub totals 4 5 38 2 4" xfId="32889" xr:uid="{00000000-0005-0000-0000-000012770000}"/>
    <cellStyle name="Sub totals 4 5 38 3" xfId="32890" xr:uid="{00000000-0005-0000-0000-000013770000}"/>
    <cellStyle name="Sub totals 4 5 38 4" xfId="32891" xr:uid="{00000000-0005-0000-0000-000014770000}"/>
    <cellStyle name="Sub totals 4 5 39" xfId="4471" xr:uid="{00000000-0005-0000-0000-000015770000}"/>
    <cellStyle name="Sub totals 4 5 39 2" xfId="32892" xr:uid="{00000000-0005-0000-0000-000016770000}"/>
    <cellStyle name="Sub totals 4 5 39 2 2" xfId="32893" xr:uid="{00000000-0005-0000-0000-000017770000}"/>
    <cellStyle name="Sub totals 4 5 39 2 3" xfId="32894" xr:uid="{00000000-0005-0000-0000-000018770000}"/>
    <cellStyle name="Sub totals 4 5 39 2 4" xfId="32895" xr:uid="{00000000-0005-0000-0000-000019770000}"/>
    <cellStyle name="Sub totals 4 5 39 3" xfId="32896" xr:uid="{00000000-0005-0000-0000-00001A770000}"/>
    <cellStyle name="Sub totals 4 5 39 4" xfId="32897" xr:uid="{00000000-0005-0000-0000-00001B770000}"/>
    <cellStyle name="Sub totals 4 5 4" xfId="4472" xr:uid="{00000000-0005-0000-0000-00001C770000}"/>
    <cellStyle name="Sub totals 4 5 4 2" xfId="32898" xr:uid="{00000000-0005-0000-0000-00001D770000}"/>
    <cellStyle name="Sub totals 4 5 4 2 2" xfId="32899" xr:uid="{00000000-0005-0000-0000-00001E770000}"/>
    <cellStyle name="Sub totals 4 5 4 2 3" xfId="32900" xr:uid="{00000000-0005-0000-0000-00001F770000}"/>
    <cellStyle name="Sub totals 4 5 4 2 4" xfId="32901" xr:uid="{00000000-0005-0000-0000-000020770000}"/>
    <cellStyle name="Sub totals 4 5 4 3" xfId="32902" xr:uid="{00000000-0005-0000-0000-000021770000}"/>
    <cellStyle name="Sub totals 4 5 4 4" xfId="32903" xr:uid="{00000000-0005-0000-0000-000022770000}"/>
    <cellStyle name="Sub totals 4 5 40" xfId="4473" xr:uid="{00000000-0005-0000-0000-000023770000}"/>
    <cellStyle name="Sub totals 4 5 40 2" xfId="32904" xr:uid="{00000000-0005-0000-0000-000024770000}"/>
    <cellStyle name="Sub totals 4 5 40 2 2" xfId="32905" xr:uid="{00000000-0005-0000-0000-000025770000}"/>
    <cellStyle name="Sub totals 4 5 40 2 3" xfId="32906" xr:uid="{00000000-0005-0000-0000-000026770000}"/>
    <cellStyle name="Sub totals 4 5 40 2 4" xfId="32907" xr:uid="{00000000-0005-0000-0000-000027770000}"/>
    <cellStyle name="Sub totals 4 5 40 3" xfId="32908" xr:uid="{00000000-0005-0000-0000-000028770000}"/>
    <cellStyle name="Sub totals 4 5 40 4" xfId="32909" xr:uid="{00000000-0005-0000-0000-000029770000}"/>
    <cellStyle name="Sub totals 4 5 41" xfId="4474" xr:uid="{00000000-0005-0000-0000-00002A770000}"/>
    <cellStyle name="Sub totals 4 5 41 2" xfId="32910" xr:uid="{00000000-0005-0000-0000-00002B770000}"/>
    <cellStyle name="Sub totals 4 5 41 2 2" xfId="32911" xr:uid="{00000000-0005-0000-0000-00002C770000}"/>
    <cellStyle name="Sub totals 4 5 41 2 3" xfId="32912" xr:uid="{00000000-0005-0000-0000-00002D770000}"/>
    <cellStyle name="Sub totals 4 5 41 2 4" xfId="32913" xr:uid="{00000000-0005-0000-0000-00002E770000}"/>
    <cellStyle name="Sub totals 4 5 41 3" xfId="32914" xr:uid="{00000000-0005-0000-0000-00002F770000}"/>
    <cellStyle name="Sub totals 4 5 41 4" xfId="32915" xr:uid="{00000000-0005-0000-0000-000030770000}"/>
    <cellStyle name="Sub totals 4 5 42" xfId="4475" xr:uid="{00000000-0005-0000-0000-000031770000}"/>
    <cellStyle name="Sub totals 4 5 42 2" xfId="32916" xr:uid="{00000000-0005-0000-0000-000032770000}"/>
    <cellStyle name="Sub totals 4 5 42 2 2" xfId="32917" xr:uid="{00000000-0005-0000-0000-000033770000}"/>
    <cellStyle name="Sub totals 4 5 42 2 3" xfId="32918" xr:uid="{00000000-0005-0000-0000-000034770000}"/>
    <cellStyle name="Sub totals 4 5 42 2 4" xfId="32919" xr:uid="{00000000-0005-0000-0000-000035770000}"/>
    <cellStyle name="Sub totals 4 5 42 3" xfId="32920" xr:uid="{00000000-0005-0000-0000-000036770000}"/>
    <cellStyle name="Sub totals 4 5 42 4" xfId="32921" xr:uid="{00000000-0005-0000-0000-000037770000}"/>
    <cellStyle name="Sub totals 4 5 43" xfId="4476" xr:uid="{00000000-0005-0000-0000-000038770000}"/>
    <cellStyle name="Sub totals 4 5 43 2" xfId="32922" xr:uid="{00000000-0005-0000-0000-000039770000}"/>
    <cellStyle name="Sub totals 4 5 43 2 2" xfId="32923" xr:uid="{00000000-0005-0000-0000-00003A770000}"/>
    <cellStyle name="Sub totals 4 5 43 2 3" xfId="32924" xr:uid="{00000000-0005-0000-0000-00003B770000}"/>
    <cellStyle name="Sub totals 4 5 43 2 4" xfId="32925" xr:uid="{00000000-0005-0000-0000-00003C770000}"/>
    <cellStyle name="Sub totals 4 5 43 3" xfId="32926" xr:uid="{00000000-0005-0000-0000-00003D770000}"/>
    <cellStyle name="Sub totals 4 5 43 4" xfId="32927" xr:uid="{00000000-0005-0000-0000-00003E770000}"/>
    <cellStyle name="Sub totals 4 5 44" xfId="4477" xr:uid="{00000000-0005-0000-0000-00003F770000}"/>
    <cellStyle name="Sub totals 4 5 44 2" xfId="32928" xr:uid="{00000000-0005-0000-0000-000040770000}"/>
    <cellStyle name="Sub totals 4 5 44 2 2" xfId="32929" xr:uid="{00000000-0005-0000-0000-000041770000}"/>
    <cellStyle name="Sub totals 4 5 44 2 3" xfId="32930" xr:uid="{00000000-0005-0000-0000-000042770000}"/>
    <cellStyle name="Sub totals 4 5 44 2 4" xfId="32931" xr:uid="{00000000-0005-0000-0000-000043770000}"/>
    <cellStyle name="Sub totals 4 5 44 3" xfId="32932" xr:uid="{00000000-0005-0000-0000-000044770000}"/>
    <cellStyle name="Sub totals 4 5 44 4" xfId="32933" xr:uid="{00000000-0005-0000-0000-000045770000}"/>
    <cellStyle name="Sub totals 4 5 45" xfId="32934" xr:uid="{00000000-0005-0000-0000-000046770000}"/>
    <cellStyle name="Sub totals 4 5 45 2" xfId="32935" xr:uid="{00000000-0005-0000-0000-000047770000}"/>
    <cellStyle name="Sub totals 4 5 45 3" xfId="32936" xr:uid="{00000000-0005-0000-0000-000048770000}"/>
    <cellStyle name="Sub totals 4 5 45 4" xfId="32937" xr:uid="{00000000-0005-0000-0000-000049770000}"/>
    <cellStyle name="Sub totals 4 5 46" xfId="32938" xr:uid="{00000000-0005-0000-0000-00004A770000}"/>
    <cellStyle name="Sub totals 4 5 46 2" xfId="32939" xr:uid="{00000000-0005-0000-0000-00004B770000}"/>
    <cellStyle name="Sub totals 4 5 46 3" xfId="32940" xr:uid="{00000000-0005-0000-0000-00004C770000}"/>
    <cellStyle name="Sub totals 4 5 46 4" xfId="32941" xr:uid="{00000000-0005-0000-0000-00004D770000}"/>
    <cellStyle name="Sub totals 4 5 47" xfId="32942" xr:uid="{00000000-0005-0000-0000-00004E770000}"/>
    <cellStyle name="Sub totals 4 5 5" xfId="4478" xr:uid="{00000000-0005-0000-0000-00004F770000}"/>
    <cellStyle name="Sub totals 4 5 5 2" xfId="32943" xr:uid="{00000000-0005-0000-0000-000050770000}"/>
    <cellStyle name="Sub totals 4 5 5 2 2" xfId="32944" xr:uid="{00000000-0005-0000-0000-000051770000}"/>
    <cellStyle name="Sub totals 4 5 5 2 3" xfId="32945" xr:uid="{00000000-0005-0000-0000-000052770000}"/>
    <cellStyle name="Sub totals 4 5 5 2 4" xfId="32946" xr:uid="{00000000-0005-0000-0000-000053770000}"/>
    <cellStyle name="Sub totals 4 5 5 3" xfId="32947" xr:uid="{00000000-0005-0000-0000-000054770000}"/>
    <cellStyle name="Sub totals 4 5 5 4" xfId="32948" xr:uid="{00000000-0005-0000-0000-000055770000}"/>
    <cellStyle name="Sub totals 4 5 6" xfId="4479" xr:uid="{00000000-0005-0000-0000-000056770000}"/>
    <cellStyle name="Sub totals 4 5 6 2" xfId="32949" xr:uid="{00000000-0005-0000-0000-000057770000}"/>
    <cellStyle name="Sub totals 4 5 6 2 2" xfId="32950" xr:uid="{00000000-0005-0000-0000-000058770000}"/>
    <cellStyle name="Sub totals 4 5 6 2 3" xfId="32951" xr:uid="{00000000-0005-0000-0000-000059770000}"/>
    <cellStyle name="Sub totals 4 5 6 2 4" xfId="32952" xr:uid="{00000000-0005-0000-0000-00005A770000}"/>
    <cellStyle name="Sub totals 4 5 6 3" xfId="32953" xr:uid="{00000000-0005-0000-0000-00005B770000}"/>
    <cellStyle name="Sub totals 4 5 6 4" xfId="32954" xr:uid="{00000000-0005-0000-0000-00005C770000}"/>
    <cellStyle name="Sub totals 4 5 7" xfId="4480" xr:uid="{00000000-0005-0000-0000-00005D770000}"/>
    <cellStyle name="Sub totals 4 5 7 2" xfId="32955" xr:uid="{00000000-0005-0000-0000-00005E770000}"/>
    <cellStyle name="Sub totals 4 5 7 2 2" xfId="32956" xr:uid="{00000000-0005-0000-0000-00005F770000}"/>
    <cellStyle name="Sub totals 4 5 7 2 3" xfId="32957" xr:uid="{00000000-0005-0000-0000-000060770000}"/>
    <cellStyle name="Sub totals 4 5 7 2 4" xfId="32958" xr:uid="{00000000-0005-0000-0000-000061770000}"/>
    <cellStyle name="Sub totals 4 5 7 3" xfId="32959" xr:uid="{00000000-0005-0000-0000-000062770000}"/>
    <cellStyle name="Sub totals 4 5 7 4" xfId="32960" xr:uid="{00000000-0005-0000-0000-000063770000}"/>
    <cellStyle name="Sub totals 4 5 8" xfId="4481" xr:uid="{00000000-0005-0000-0000-000064770000}"/>
    <cellStyle name="Sub totals 4 5 8 2" xfId="32961" xr:uid="{00000000-0005-0000-0000-000065770000}"/>
    <cellStyle name="Sub totals 4 5 8 2 2" xfId="32962" xr:uid="{00000000-0005-0000-0000-000066770000}"/>
    <cellStyle name="Sub totals 4 5 8 2 3" xfId="32963" xr:uid="{00000000-0005-0000-0000-000067770000}"/>
    <cellStyle name="Sub totals 4 5 8 2 4" xfId="32964" xr:uid="{00000000-0005-0000-0000-000068770000}"/>
    <cellStyle name="Sub totals 4 5 8 3" xfId="32965" xr:uid="{00000000-0005-0000-0000-000069770000}"/>
    <cellStyle name="Sub totals 4 5 8 4" xfId="32966" xr:uid="{00000000-0005-0000-0000-00006A770000}"/>
    <cellStyle name="Sub totals 4 5 9" xfId="4482" xr:uid="{00000000-0005-0000-0000-00006B770000}"/>
    <cellStyle name="Sub totals 4 5 9 2" xfId="32967" xr:uid="{00000000-0005-0000-0000-00006C770000}"/>
    <cellStyle name="Sub totals 4 5 9 2 2" xfId="32968" xr:uid="{00000000-0005-0000-0000-00006D770000}"/>
    <cellStyle name="Sub totals 4 5 9 2 3" xfId="32969" xr:uid="{00000000-0005-0000-0000-00006E770000}"/>
    <cellStyle name="Sub totals 4 5 9 2 4" xfId="32970" xr:uid="{00000000-0005-0000-0000-00006F770000}"/>
    <cellStyle name="Sub totals 4 5 9 3" xfId="32971" xr:uid="{00000000-0005-0000-0000-000070770000}"/>
    <cellStyle name="Sub totals 4 5 9 4" xfId="32972" xr:uid="{00000000-0005-0000-0000-000071770000}"/>
    <cellStyle name="Sub totals 4 6" xfId="4483" xr:uid="{00000000-0005-0000-0000-000072770000}"/>
    <cellStyle name="Sub totals 4 6 2" xfId="32973" xr:uid="{00000000-0005-0000-0000-000073770000}"/>
    <cellStyle name="Sub totals 4 6 2 2" xfId="32974" xr:uid="{00000000-0005-0000-0000-000074770000}"/>
    <cellStyle name="Sub totals 4 6 2 3" xfId="32975" xr:uid="{00000000-0005-0000-0000-000075770000}"/>
    <cellStyle name="Sub totals 4 6 2 4" xfId="32976" xr:uid="{00000000-0005-0000-0000-000076770000}"/>
    <cellStyle name="Sub totals 4 6 3" xfId="32977" xr:uid="{00000000-0005-0000-0000-000077770000}"/>
    <cellStyle name="Sub totals 4 6 4" xfId="32978" xr:uid="{00000000-0005-0000-0000-000078770000}"/>
    <cellStyle name="Sub totals 4 7" xfId="4484" xr:uid="{00000000-0005-0000-0000-000079770000}"/>
    <cellStyle name="Sub totals 4 7 2" xfId="32979" xr:uid="{00000000-0005-0000-0000-00007A770000}"/>
    <cellStyle name="Sub totals 4 7 2 2" xfId="32980" xr:uid="{00000000-0005-0000-0000-00007B770000}"/>
    <cellStyle name="Sub totals 4 7 2 3" xfId="32981" xr:uid="{00000000-0005-0000-0000-00007C770000}"/>
    <cellStyle name="Sub totals 4 7 2 4" xfId="32982" xr:uid="{00000000-0005-0000-0000-00007D770000}"/>
    <cellStyle name="Sub totals 4 7 3" xfId="32983" xr:uid="{00000000-0005-0000-0000-00007E770000}"/>
    <cellStyle name="Sub totals 4 7 4" xfId="32984" xr:uid="{00000000-0005-0000-0000-00007F770000}"/>
    <cellStyle name="Sub totals 4 8" xfId="4485" xr:uid="{00000000-0005-0000-0000-000080770000}"/>
    <cellStyle name="Sub totals 4 8 2" xfId="32985" xr:uid="{00000000-0005-0000-0000-000081770000}"/>
    <cellStyle name="Sub totals 4 8 2 2" xfId="32986" xr:uid="{00000000-0005-0000-0000-000082770000}"/>
    <cellStyle name="Sub totals 4 8 2 3" xfId="32987" xr:uid="{00000000-0005-0000-0000-000083770000}"/>
    <cellStyle name="Sub totals 4 8 2 4" xfId="32988" xr:uid="{00000000-0005-0000-0000-000084770000}"/>
    <cellStyle name="Sub totals 4 8 3" xfId="32989" xr:uid="{00000000-0005-0000-0000-000085770000}"/>
    <cellStyle name="Sub totals 4 8 4" xfId="32990" xr:uid="{00000000-0005-0000-0000-000086770000}"/>
    <cellStyle name="Sub totals 4 9" xfId="4486" xr:uid="{00000000-0005-0000-0000-000087770000}"/>
    <cellStyle name="Sub totals 4 9 2" xfId="32991" xr:uid="{00000000-0005-0000-0000-000088770000}"/>
    <cellStyle name="Sub totals 4 9 2 2" xfId="32992" xr:uid="{00000000-0005-0000-0000-000089770000}"/>
    <cellStyle name="Sub totals 4 9 2 3" xfId="32993" xr:uid="{00000000-0005-0000-0000-00008A770000}"/>
    <cellStyle name="Sub totals 4 9 2 4" xfId="32994" xr:uid="{00000000-0005-0000-0000-00008B770000}"/>
    <cellStyle name="Sub totals 4 9 3" xfId="32995" xr:uid="{00000000-0005-0000-0000-00008C770000}"/>
    <cellStyle name="Sub totals 4 9 4" xfId="32996" xr:uid="{00000000-0005-0000-0000-00008D770000}"/>
    <cellStyle name="Sub totals 5" xfId="4487" xr:uid="{00000000-0005-0000-0000-00008E770000}"/>
    <cellStyle name="Sub totals 5 10" xfId="4488" xr:uid="{00000000-0005-0000-0000-00008F770000}"/>
    <cellStyle name="Sub totals 5 10 2" xfId="32997" xr:uid="{00000000-0005-0000-0000-000090770000}"/>
    <cellStyle name="Sub totals 5 10 2 2" xfId="32998" xr:uid="{00000000-0005-0000-0000-000091770000}"/>
    <cellStyle name="Sub totals 5 10 2 3" xfId="32999" xr:uid="{00000000-0005-0000-0000-000092770000}"/>
    <cellStyle name="Sub totals 5 10 2 4" xfId="33000" xr:uid="{00000000-0005-0000-0000-000093770000}"/>
    <cellStyle name="Sub totals 5 10 3" xfId="33001" xr:uid="{00000000-0005-0000-0000-000094770000}"/>
    <cellStyle name="Sub totals 5 10 4" xfId="33002" xr:uid="{00000000-0005-0000-0000-000095770000}"/>
    <cellStyle name="Sub totals 5 11" xfId="4489" xr:uid="{00000000-0005-0000-0000-000096770000}"/>
    <cellStyle name="Sub totals 5 11 2" xfId="33003" xr:uid="{00000000-0005-0000-0000-000097770000}"/>
    <cellStyle name="Sub totals 5 11 2 2" xfId="33004" xr:uid="{00000000-0005-0000-0000-000098770000}"/>
    <cellStyle name="Sub totals 5 11 2 3" xfId="33005" xr:uid="{00000000-0005-0000-0000-000099770000}"/>
    <cellStyle name="Sub totals 5 11 2 4" xfId="33006" xr:uid="{00000000-0005-0000-0000-00009A770000}"/>
    <cellStyle name="Sub totals 5 11 3" xfId="33007" xr:uid="{00000000-0005-0000-0000-00009B770000}"/>
    <cellStyle name="Sub totals 5 11 4" xfId="33008" xr:uid="{00000000-0005-0000-0000-00009C770000}"/>
    <cellStyle name="Sub totals 5 12" xfId="4490" xr:uid="{00000000-0005-0000-0000-00009D770000}"/>
    <cellStyle name="Sub totals 5 12 2" xfId="33009" xr:uid="{00000000-0005-0000-0000-00009E770000}"/>
    <cellStyle name="Sub totals 5 12 2 2" xfId="33010" xr:uid="{00000000-0005-0000-0000-00009F770000}"/>
    <cellStyle name="Sub totals 5 12 2 3" xfId="33011" xr:uid="{00000000-0005-0000-0000-0000A0770000}"/>
    <cellStyle name="Sub totals 5 12 2 4" xfId="33012" xr:uid="{00000000-0005-0000-0000-0000A1770000}"/>
    <cellStyle name="Sub totals 5 12 3" xfId="33013" xr:uid="{00000000-0005-0000-0000-0000A2770000}"/>
    <cellStyle name="Sub totals 5 12 4" xfId="33014" xr:uid="{00000000-0005-0000-0000-0000A3770000}"/>
    <cellStyle name="Sub totals 5 13" xfId="4491" xr:uid="{00000000-0005-0000-0000-0000A4770000}"/>
    <cellStyle name="Sub totals 5 13 2" xfId="33015" xr:uid="{00000000-0005-0000-0000-0000A5770000}"/>
    <cellStyle name="Sub totals 5 13 2 2" xfId="33016" xr:uid="{00000000-0005-0000-0000-0000A6770000}"/>
    <cellStyle name="Sub totals 5 13 2 3" xfId="33017" xr:uid="{00000000-0005-0000-0000-0000A7770000}"/>
    <cellStyle name="Sub totals 5 13 2 4" xfId="33018" xr:uid="{00000000-0005-0000-0000-0000A8770000}"/>
    <cellStyle name="Sub totals 5 13 3" xfId="33019" xr:uid="{00000000-0005-0000-0000-0000A9770000}"/>
    <cellStyle name="Sub totals 5 13 4" xfId="33020" xr:uid="{00000000-0005-0000-0000-0000AA770000}"/>
    <cellStyle name="Sub totals 5 14" xfId="4492" xr:uid="{00000000-0005-0000-0000-0000AB770000}"/>
    <cellStyle name="Sub totals 5 14 2" xfId="33021" xr:uid="{00000000-0005-0000-0000-0000AC770000}"/>
    <cellStyle name="Sub totals 5 14 2 2" xfId="33022" xr:uid="{00000000-0005-0000-0000-0000AD770000}"/>
    <cellStyle name="Sub totals 5 14 2 3" xfId="33023" xr:uid="{00000000-0005-0000-0000-0000AE770000}"/>
    <cellStyle name="Sub totals 5 14 2 4" xfId="33024" xr:uid="{00000000-0005-0000-0000-0000AF770000}"/>
    <cellStyle name="Sub totals 5 14 3" xfId="33025" xr:uid="{00000000-0005-0000-0000-0000B0770000}"/>
    <cellStyle name="Sub totals 5 14 4" xfId="33026" xr:uid="{00000000-0005-0000-0000-0000B1770000}"/>
    <cellStyle name="Sub totals 5 15" xfId="4493" xr:uid="{00000000-0005-0000-0000-0000B2770000}"/>
    <cellStyle name="Sub totals 5 15 2" xfId="33027" xr:uid="{00000000-0005-0000-0000-0000B3770000}"/>
    <cellStyle name="Sub totals 5 15 2 2" xfId="33028" xr:uid="{00000000-0005-0000-0000-0000B4770000}"/>
    <cellStyle name="Sub totals 5 15 2 3" xfId="33029" xr:uid="{00000000-0005-0000-0000-0000B5770000}"/>
    <cellStyle name="Sub totals 5 15 2 4" xfId="33030" xr:uid="{00000000-0005-0000-0000-0000B6770000}"/>
    <cellStyle name="Sub totals 5 15 3" xfId="33031" xr:uid="{00000000-0005-0000-0000-0000B7770000}"/>
    <cellStyle name="Sub totals 5 15 4" xfId="33032" xr:uid="{00000000-0005-0000-0000-0000B8770000}"/>
    <cellStyle name="Sub totals 5 16" xfId="4494" xr:uid="{00000000-0005-0000-0000-0000B9770000}"/>
    <cellStyle name="Sub totals 5 16 2" xfId="33033" xr:uid="{00000000-0005-0000-0000-0000BA770000}"/>
    <cellStyle name="Sub totals 5 16 2 2" xfId="33034" xr:uid="{00000000-0005-0000-0000-0000BB770000}"/>
    <cellStyle name="Sub totals 5 16 2 3" xfId="33035" xr:uid="{00000000-0005-0000-0000-0000BC770000}"/>
    <cellStyle name="Sub totals 5 16 2 4" xfId="33036" xr:uid="{00000000-0005-0000-0000-0000BD770000}"/>
    <cellStyle name="Sub totals 5 16 3" xfId="33037" xr:uid="{00000000-0005-0000-0000-0000BE770000}"/>
    <cellStyle name="Sub totals 5 16 4" xfId="33038" xr:uid="{00000000-0005-0000-0000-0000BF770000}"/>
    <cellStyle name="Sub totals 5 17" xfId="4495" xr:uid="{00000000-0005-0000-0000-0000C0770000}"/>
    <cellStyle name="Sub totals 5 17 2" xfId="33039" xr:uid="{00000000-0005-0000-0000-0000C1770000}"/>
    <cellStyle name="Sub totals 5 17 2 2" xfId="33040" xr:uid="{00000000-0005-0000-0000-0000C2770000}"/>
    <cellStyle name="Sub totals 5 17 2 3" xfId="33041" xr:uid="{00000000-0005-0000-0000-0000C3770000}"/>
    <cellStyle name="Sub totals 5 17 2 4" xfId="33042" xr:uid="{00000000-0005-0000-0000-0000C4770000}"/>
    <cellStyle name="Sub totals 5 17 3" xfId="33043" xr:uid="{00000000-0005-0000-0000-0000C5770000}"/>
    <cellStyle name="Sub totals 5 17 4" xfId="33044" xr:uid="{00000000-0005-0000-0000-0000C6770000}"/>
    <cellStyle name="Sub totals 5 18" xfId="4496" xr:uid="{00000000-0005-0000-0000-0000C7770000}"/>
    <cellStyle name="Sub totals 5 18 2" xfId="33045" xr:uid="{00000000-0005-0000-0000-0000C8770000}"/>
    <cellStyle name="Sub totals 5 18 2 2" xfId="33046" xr:uid="{00000000-0005-0000-0000-0000C9770000}"/>
    <cellStyle name="Sub totals 5 18 2 3" xfId="33047" xr:uid="{00000000-0005-0000-0000-0000CA770000}"/>
    <cellStyle name="Sub totals 5 18 2 4" xfId="33048" xr:uid="{00000000-0005-0000-0000-0000CB770000}"/>
    <cellStyle name="Sub totals 5 18 3" xfId="33049" xr:uid="{00000000-0005-0000-0000-0000CC770000}"/>
    <cellStyle name="Sub totals 5 18 4" xfId="33050" xr:uid="{00000000-0005-0000-0000-0000CD770000}"/>
    <cellStyle name="Sub totals 5 19" xfId="4497" xr:uid="{00000000-0005-0000-0000-0000CE770000}"/>
    <cellStyle name="Sub totals 5 19 2" xfId="33051" xr:uid="{00000000-0005-0000-0000-0000CF770000}"/>
    <cellStyle name="Sub totals 5 19 2 2" xfId="33052" xr:uid="{00000000-0005-0000-0000-0000D0770000}"/>
    <cellStyle name="Sub totals 5 19 2 3" xfId="33053" xr:uid="{00000000-0005-0000-0000-0000D1770000}"/>
    <cellStyle name="Sub totals 5 19 2 4" xfId="33054" xr:uid="{00000000-0005-0000-0000-0000D2770000}"/>
    <cellStyle name="Sub totals 5 19 3" xfId="33055" xr:uid="{00000000-0005-0000-0000-0000D3770000}"/>
    <cellStyle name="Sub totals 5 19 4" xfId="33056" xr:uid="{00000000-0005-0000-0000-0000D4770000}"/>
    <cellStyle name="Sub totals 5 2" xfId="4498" xr:uid="{00000000-0005-0000-0000-0000D5770000}"/>
    <cellStyle name="Sub totals 5 2 10" xfId="4499" xr:uid="{00000000-0005-0000-0000-0000D6770000}"/>
    <cellStyle name="Sub totals 5 2 10 2" xfId="33057" xr:uid="{00000000-0005-0000-0000-0000D7770000}"/>
    <cellStyle name="Sub totals 5 2 10 2 2" xfId="33058" xr:uid="{00000000-0005-0000-0000-0000D8770000}"/>
    <cellStyle name="Sub totals 5 2 10 2 3" xfId="33059" xr:uid="{00000000-0005-0000-0000-0000D9770000}"/>
    <cellStyle name="Sub totals 5 2 10 2 4" xfId="33060" xr:uid="{00000000-0005-0000-0000-0000DA770000}"/>
    <cellStyle name="Sub totals 5 2 10 3" xfId="33061" xr:uid="{00000000-0005-0000-0000-0000DB770000}"/>
    <cellStyle name="Sub totals 5 2 10 4" xfId="33062" xr:uid="{00000000-0005-0000-0000-0000DC770000}"/>
    <cellStyle name="Sub totals 5 2 11" xfId="4500" xr:uid="{00000000-0005-0000-0000-0000DD770000}"/>
    <cellStyle name="Sub totals 5 2 11 2" xfId="33063" xr:uid="{00000000-0005-0000-0000-0000DE770000}"/>
    <cellStyle name="Sub totals 5 2 11 2 2" xfId="33064" xr:uid="{00000000-0005-0000-0000-0000DF770000}"/>
    <cellStyle name="Sub totals 5 2 11 2 3" xfId="33065" xr:uid="{00000000-0005-0000-0000-0000E0770000}"/>
    <cellStyle name="Sub totals 5 2 11 2 4" xfId="33066" xr:uid="{00000000-0005-0000-0000-0000E1770000}"/>
    <cellStyle name="Sub totals 5 2 11 3" xfId="33067" xr:uid="{00000000-0005-0000-0000-0000E2770000}"/>
    <cellStyle name="Sub totals 5 2 11 4" xfId="33068" xr:uid="{00000000-0005-0000-0000-0000E3770000}"/>
    <cellStyle name="Sub totals 5 2 12" xfId="4501" xr:uid="{00000000-0005-0000-0000-0000E4770000}"/>
    <cellStyle name="Sub totals 5 2 12 2" xfId="33069" xr:uid="{00000000-0005-0000-0000-0000E5770000}"/>
    <cellStyle name="Sub totals 5 2 12 2 2" xfId="33070" xr:uid="{00000000-0005-0000-0000-0000E6770000}"/>
    <cellStyle name="Sub totals 5 2 12 2 3" xfId="33071" xr:uid="{00000000-0005-0000-0000-0000E7770000}"/>
    <cellStyle name="Sub totals 5 2 12 2 4" xfId="33072" xr:uid="{00000000-0005-0000-0000-0000E8770000}"/>
    <cellStyle name="Sub totals 5 2 12 3" xfId="33073" xr:uid="{00000000-0005-0000-0000-0000E9770000}"/>
    <cellStyle name="Sub totals 5 2 12 4" xfId="33074" xr:uid="{00000000-0005-0000-0000-0000EA770000}"/>
    <cellStyle name="Sub totals 5 2 13" xfId="4502" xr:uid="{00000000-0005-0000-0000-0000EB770000}"/>
    <cellStyle name="Sub totals 5 2 13 2" xfId="33075" xr:uid="{00000000-0005-0000-0000-0000EC770000}"/>
    <cellStyle name="Sub totals 5 2 13 2 2" xfId="33076" xr:uid="{00000000-0005-0000-0000-0000ED770000}"/>
    <cellStyle name="Sub totals 5 2 13 2 3" xfId="33077" xr:uid="{00000000-0005-0000-0000-0000EE770000}"/>
    <cellStyle name="Sub totals 5 2 13 2 4" xfId="33078" xr:uid="{00000000-0005-0000-0000-0000EF770000}"/>
    <cellStyle name="Sub totals 5 2 13 3" xfId="33079" xr:uid="{00000000-0005-0000-0000-0000F0770000}"/>
    <cellStyle name="Sub totals 5 2 13 4" xfId="33080" xr:uid="{00000000-0005-0000-0000-0000F1770000}"/>
    <cellStyle name="Sub totals 5 2 14" xfId="4503" xr:uid="{00000000-0005-0000-0000-0000F2770000}"/>
    <cellStyle name="Sub totals 5 2 14 2" xfId="33081" xr:uid="{00000000-0005-0000-0000-0000F3770000}"/>
    <cellStyle name="Sub totals 5 2 14 2 2" xfId="33082" xr:uid="{00000000-0005-0000-0000-0000F4770000}"/>
    <cellStyle name="Sub totals 5 2 14 2 3" xfId="33083" xr:uid="{00000000-0005-0000-0000-0000F5770000}"/>
    <cellStyle name="Sub totals 5 2 14 2 4" xfId="33084" xr:uid="{00000000-0005-0000-0000-0000F6770000}"/>
    <cellStyle name="Sub totals 5 2 14 3" xfId="33085" xr:uid="{00000000-0005-0000-0000-0000F7770000}"/>
    <cellStyle name="Sub totals 5 2 14 4" xfId="33086" xr:uid="{00000000-0005-0000-0000-0000F8770000}"/>
    <cellStyle name="Sub totals 5 2 15" xfId="4504" xr:uid="{00000000-0005-0000-0000-0000F9770000}"/>
    <cellStyle name="Sub totals 5 2 15 2" xfId="33087" xr:uid="{00000000-0005-0000-0000-0000FA770000}"/>
    <cellStyle name="Sub totals 5 2 15 2 2" xfId="33088" xr:uid="{00000000-0005-0000-0000-0000FB770000}"/>
    <cellStyle name="Sub totals 5 2 15 2 3" xfId="33089" xr:uid="{00000000-0005-0000-0000-0000FC770000}"/>
    <cellStyle name="Sub totals 5 2 15 2 4" xfId="33090" xr:uid="{00000000-0005-0000-0000-0000FD770000}"/>
    <cellStyle name="Sub totals 5 2 15 3" xfId="33091" xr:uid="{00000000-0005-0000-0000-0000FE770000}"/>
    <cellStyle name="Sub totals 5 2 15 4" xfId="33092" xr:uid="{00000000-0005-0000-0000-0000FF770000}"/>
    <cellStyle name="Sub totals 5 2 16" xfId="4505" xr:uid="{00000000-0005-0000-0000-000000780000}"/>
    <cellStyle name="Sub totals 5 2 16 2" xfId="33093" xr:uid="{00000000-0005-0000-0000-000001780000}"/>
    <cellStyle name="Sub totals 5 2 16 2 2" xfId="33094" xr:uid="{00000000-0005-0000-0000-000002780000}"/>
    <cellStyle name="Sub totals 5 2 16 2 3" xfId="33095" xr:uid="{00000000-0005-0000-0000-000003780000}"/>
    <cellStyle name="Sub totals 5 2 16 2 4" xfId="33096" xr:uid="{00000000-0005-0000-0000-000004780000}"/>
    <cellStyle name="Sub totals 5 2 16 3" xfId="33097" xr:uid="{00000000-0005-0000-0000-000005780000}"/>
    <cellStyle name="Sub totals 5 2 16 4" xfId="33098" xr:uid="{00000000-0005-0000-0000-000006780000}"/>
    <cellStyle name="Sub totals 5 2 17" xfId="4506" xr:uid="{00000000-0005-0000-0000-000007780000}"/>
    <cellStyle name="Sub totals 5 2 17 2" xfId="33099" xr:uid="{00000000-0005-0000-0000-000008780000}"/>
    <cellStyle name="Sub totals 5 2 17 2 2" xfId="33100" xr:uid="{00000000-0005-0000-0000-000009780000}"/>
    <cellStyle name="Sub totals 5 2 17 2 3" xfId="33101" xr:uid="{00000000-0005-0000-0000-00000A780000}"/>
    <cellStyle name="Sub totals 5 2 17 2 4" xfId="33102" xr:uid="{00000000-0005-0000-0000-00000B780000}"/>
    <cellStyle name="Sub totals 5 2 17 3" xfId="33103" xr:uid="{00000000-0005-0000-0000-00000C780000}"/>
    <cellStyle name="Sub totals 5 2 17 4" xfId="33104" xr:uid="{00000000-0005-0000-0000-00000D780000}"/>
    <cellStyle name="Sub totals 5 2 18" xfId="4507" xr:uid="{00000000-0005-0000-0000-00000E780000}"/>
    <cellStyle name="Sub totals 5 2 18 2" xfId="33105" xr:uid="{00000000-0005-0000-0000-00000F780000}"/>
    <cellStyle name="Sub totals 5 2 18 2 2" xfId="33106" xr:uid="{00000000-0005-0000-0000-000010780000}"/>
    <cellStyle name="Sub totals 5 2 18 2 3" xfId="33107" xr:uid="{00000000-0005-0000-0000-000011780000}"/>
    <cellStyle name="Sub totals 5 2 18 2 4" xfId="33108" xr:uid="{00000000-0005-0000-0000-000012780000}"/>
    <cellStyle name="Sub totals 5 2 18 3" xfId="33109" xr:uid="{00000000-0005-0000-0000-000013780000}"/>
    <cellStyle name="Sub totals 5 2 18 4" xfId="33110" xr:uid="{00000000-0005-0000-0000-000014780000}"/>
    <cellStyle name="Sub totals 5 2 19" xfId="4508" xr:uid="{00000000-0005-0000-0000-000015780000}"/>
    <cellStyle name="Sub totals 5 2 19 2" xfId="33111" xr:uid="{00000000-0005-0000-0000-000016780000}"/>
    <cellStyle name="Sub totals 5 2 19 2 2" xfId="33112" xr:uid="{00000000-0005-0000-0000-000017780000}"/>
    <cellStyle name="Sub totals 5 2 19 2 3" xfId="33113" xr:uid="{00000000-0005-0000-0000-000018780000}"/>
    <cellStyle name="Sub totals 5 2 19 2 4" xfId="33114" xr:uid="{00000000-0005-0000-0000-000019780000}"/>
    <cellStyle name="Sub totals 5 2 19 3" xfId="33115" xr:uid="{00000000-0005-0000-0000-00001A780000}"/>
    <cellStyle name="Sub totals 5 2 19 4" xfId="33116" xr:uid="{00000000-0005-0000-0000-00001B780000}"/>
    <cellStyle name="Sub totals 5 2 2" xfId="4509" xr:uid="{00000000-0005-0000-0000-00001C780000}"/>
    <cellStyle name="Sub totals 5 2 2 2" xfId="33117" xr:uid="{00000000-0005-0000-0000-00001D780000}"/>
    <cellStyle name="Sub totals 5 2 2 2 2" xfId="33118" xr:uid="{00000000-0005-0000-0000-00001E780000}"/>
    <cellStyle name="Sub totals 5 2 2 2 3" xfId="33119" xr:uid="{00000000-0005-0000-0000-00001F780000}"/>
    <cellStyle name="Sub totals 5 2 2 2 4" xfId="33120" xr:uid="{00000000-0005-0000-0000-000020780000}"/>
    <cellStyle name="Sub totals 5 2 2 3" xfId="33121" xr:uid="{00000000-0005-0000-0000-000021780000}"/>
    <cellStyle name="Sub totals 5 2 2 4" xfId="33122" xr:uid="{00000000-0005-0000-0000-000022780000}"/>
    <cellStyle name="Sub totals 5 2 20" xfId="4510" xr:uid="{00000000-0005-0000-0000-000023780000}"/>
    <cellStyle name="Sub totals 5 2 20 2" xfId="33123" xr:uid="{00000000-0005-0000-0000-000024780000}"/>
    <cellStyle name="Sub totals 5 2 20 2 2" xfId="33124" xr:uid="{00000000-0005-0000-0000-000025780000}"/>
    <cellStyle name="Sub totals 5 2 20 2 3" xfId="33125" xr:uid="{00000000-0005-0000-0000-000026780000}"/>
    <cellStyle name="Sub totals 5 2 20 2 4" xfId="33126" xr:uid="{00000000-0005-0000-0000-000027780000}"/>
    <cellStyle name="Sub totals 5 2 20 3" xfId="33127" xr:uid="{00000000-0005-0000-0000-000028780000}"/>
    <cellStyle name="Sub totals 5 2 20 4" xfId="33128" xr:uid="{00000000-0005-0000-0000-000029780000}"/>
    <cellStyle name="Sub totals 5 2 21" xfId="4511" xr:uid="{00000000-0005-0000-0000-00002A780000}"/>
    <cellStyle name="Sub totals 5 2 21 2" xfId="33129" xr:uid="{00000000-0005-0000-0000-00002B780000}"/>
    <cellStyle name="Sub totals 5 2 21 2 2" xfId="33130" xr:uid="{00000000-0005-0000-0000-00002C780000}"/>
    <cellStyle name="Sub totals 5 2 21 2 3" xfId="33131" xr:uid="{00000000-0005-0000-0000-00002D780000}"/>
    <cellStyle name="Sub totals 5 2 21 2 4" xfId="33132" xr:uid="{00000000-0005-0000-0000-00002E780000}"/>
    <cellStyle name="Sub totals 5 2 21 3" xfId="33133" xr:uid="{00000000-0005-0000-0000-00002F780000}"/>
    <cellStyle name="Sub totals 5 2 21 4" xfId="33134" xr:uid="{00000000-0005-0000-0000-000030780000}"/>
    <cellStyle name="Sub totals 5 2 22" xfId="4512" xr:uid="{00000000-0005-0000-0000-000031780000}"/>
    <cellStyle name="Sub totals 5 2 22 2" xfId="33135" xr:uid="{00000000-0005-0000-0000-000032780000}"/>
    <cellStyle name="Sub totals 5 2 22 2 2" xfId="33136" xr:uid="{00000000-0005-0000-0000-000033780000}"/>
    <cellStyle name="Sub totals 5 2 22 2 3" xfId="33137" xr:uid="{00000000-0005-0000-0000-000034780000}"/>
    <cellStyle name="Sub totals 5 2 22 2 4" xfId="33138" xr:uid="{00000000-0005-0000-0000-000035780000}"/>
    <cellStyle name="Sub totals 5 2 22 3" xfId="33139" xr:uid="{00000000-0005-0000-0000-000036780000}"/>
    <cellStyle name="Sub totals 5 2 22 4" xfId="33140" xr:uid="{00000000-0005-0000-0000-000037780000}"/>
    <cellStyle name="Sub totals 5 2 23" xfId="4513" xr:uid="{00000000-0005-0000-0000-000038780000}"/>
    <cellStyle name="Sub totals 5 2 23 2" xfId="33141" xr:uid="{00000000-0005-0000-0000-000039780000}"/>
    <cellStyle name="Sub totals 5 2 23 2 2" xfId="33142" xr:uid="{00000000-0005-0000-0000-00003A780000}"/>
    <cellStyle name="Sub totals 5 2 23 2 3" xfId="33143" xr:uid="{00000000-0005-0000-0000-00003B780000}"/>
    <cellStyle name="Sub totals 5 2 23 2 4" xfId="33144" xr:uid="{00000000-0005-0000-0000-00003C780000}"/>
    <cellStyle name="Sub totals 5 2 23 3" xfId="33145" xr:uid="{00000000-0005-0000-0000-00003D780000}"/>
    <cellStyle name="Sub totals 5 2 23 4" xfId="33146" xr:uid="{00000000-0005-0000-0000-00003E780000}"/>
    <cellStyle name="Sub totals 5 2 24" xfId="4514" xr:uid="{00000000-0005-0000-0000-00003F780000}"/>
    <cellStyle name="Sub totals 5 2 24 2" xfId="33147" xr:uid="{00000000-0005-0000-0000-000040780000}"/>
    <cellStyle name="Sub totals 5 2 24 2 2" xfId="33148" xr:uid="{00000000-0005-0000-0000-000041780000}"/>
    <cellStyle name="Sub totals 5 2 24 2 3" xfId="33149" xr:uid="{00000000-0005-0000-0000-000042780000}"/>
    <cellStyle name="Sub totals 5 2 24 2 4" xfId="33150" xr:uid="{00000000-0005-0000-0000-000043780000}"/>
    <cellStyle name="Sub totals 5 2 24 3" xfId="33151" xr:uid="{00000000-0005-0000-0000-000044780000}"/>
    <cellStyle name="Sub totals 5 2 24 4" xfId="33152" xr:uid="{00000000-0005-0000-0000-000045780000}"/>
    <cellStyle name="Sub totals 5 2 25" xfId="4515" xr:uid="{00000000-0005-0000-0000-000046780000}"/>
    <cellStyle name="Sub totals 5 2 25 2" xfId="33153" xr:uid="{00000000-0005-0000-0000-000047780000}"/>
    <cellStyle name="Sub totals 5 2 25 2 2" xfId="33154" xr:uid="{00000000-0005-0000-0000-000048780000}"/>
    <cellStyle name="Sub totals 5 2 25 2 3" xfId="33155" xr:uid="{00000000-0005-0000-0000-000049780000}"/>
    <cellStyle name="Sub totals 5 2 25 2 4" xfId="33156" xr:uid="{00000000-0005-0000-0000-00004A780000}"/>
    <cellStyle name="Sub totals 5 2 25 3" xfId="33157" xr:uid="{00000000-0005-0000-0000-00004B780000}"/>
    <cellStyle name="Sub totals 5 2 25 4" xfId="33158" xr:uid="{00000000-0005-0000-0000-00004C780000}"/>
    <cellStyle name="Sub totals 5 2 26" xfId="4516" xr:uid="{00000000-0005-0000-0000-00004D780000}"/>
    <cellStyle name="Sub totals 5 2 26 2" xfId="33159" xr:uid="{00000000-0005-0000-0000-00004E780000}"/>
    <cellStyle name="Sub totals 5 2 26 2 2" xfId="33160" xr:uid="{00000000-0005-0000-0000-00004F780000}"/>
    <cellStyle name="Sub totals 5 2 26 2 3" xfId="33161" xr:uid="{00000000-0005-0000-0000-000050780000}"/>
    <cellStyle name="Sub totals 5 2 26 2 4" xfId="33162" xr:uid="{00000000-0005-0000-0000-000051780000}"/>
    <cellStyle name="Sub totals 5 2 26 3" xfId="33163" xr:uid="{00000000-0005-0000-0000-000052780000}"/>
    <cellStyle name="Sub totals 5 2 26 4" xfId="33164" xr:uid="{00000000-0005-0000-0000-000053780000}"/>
    <cellStyle name="Sub totals 5 2 27" xfId="4517" xr:uid="{00000000-0005-0000-0000-000054780000}"/>
    <cellStyle name="Sub totals 5 2 27 2" xfId="33165" xr:uid="{00000000-0005-0000-0000-000055780000}"/>
    <cellStyle name="Sub totals 5 2 27 2 2" xfId="33166" xr:uid="{00000000-0005-0000-0000-000056780000}"/>
    <cellStyle name="Sub totals 5 2 27 2 3" xfId="33167" xr:uid="{00000000-0005-0000-0000-000057780000}"/>
    <cellStyle name="Sub totals 5 2 27 2 4" xfId="33168" xr:uid="{00000000-0005-0000-0000-000058780000}"/>
    <cellStyle name="Sub totals 5 2 27 3" xfId="33169" xr:uid="{00000000-0005-0000-0000-000059780000}"/>
    <cellStyle name="Sub totals 5 2 27 4" xfId="33170" xr:uid="{00000000-0005-0000-0000-00005A780000}"/>
    <cellStyle name="Sub totals 5 2 28" xfId="4518" xr:uid="{00000000-0005-0000-0000-00005B780000}"/>
    <cellStyle name="Sub totals 5 2 28 2" xfId="33171" xr:uid="{00000000-0005-0000-0000-00005C780000}"/>
    <cellStyle name="Sub totals 5 2 28 2 2" xfId="33172" xr:uid="{00000000-0005-0000-0000-00005D780000}"/>
    <cellStyle name="Sub totals 5 2 28 2 3" xfId="33173" xr:uid="{00000000-0005-0000-0000-00005E780000}"/>
    <cellStyle name="Sub totals 5 2 28 2 4" xfId="33174" xr:uid="{00000000-0005-0000-0000-00005F780000}"/>
    <cellStyle name="Sub totals 5 2 28 3" xfId="33175" xr:uid="{00000000-0005-0000-0000-000060780000}"/>
    <cellStyle name="Sub totals 5 2 28 4" xfId="33176" xr:uid="{00000000-0005-0000-0000-000061780000}"/>
    <cellStyle name="Sub totals 5 2 29" xfId="4519" xr:uid="{00000000-0005-0000-0000-000062780000}"/>
    <cellStyle name="Sub totals 5 2 29 2" xfId="33177" xr:uid="{00000000-0005-0000-0000-000063780000}"/>
    <cellStyle name="Sub totals 5 2 29 2 2" xfId="33178" xr:uid="{00000000-0005-0000-0000-000064780000}"/>
    <cellStyle name="Sub totals 5 2 29 2 3" xfId="33179" xr:uid="{00000000-0005-0000-0000-000065780000}"/>
    <cellStyle name="Sub totals 5 2 29 2 4" xfId="33180" xr:uid="{00000000-0005-0000-0000-000066780000}"/>
    <cellStyle name="Sub totals 5 2 29 3" xfId="33181" xr:uid="{00000000-0005-0000-0000-000067780000}"/>
    <cellStyle name="Sub totals 5 2 29 4" xfId="33182" xr:uid="{00000000-0005-0000-0000-000068780000}"/>
    <cellStyle name="Sub totals 5 2 3" xfId="4520" xr:uid="{00000000-0005-0000-0000-000069780000}"/>
    <cellStyle name="Sub totals 5 2 3 2" xfId="33183" xr:uid="{00000000-0005-0000-0000-00006A780000}"/>
    <cellStyle name="Sub totals 5 2 3 2 2" xfId="33184" xr:uid="{00000000-0005-0000-0000-00006B780000}"/>
    <cellStyle name="Sub totals 5 2 3 2 3" xfId="33185" xr:uid="{00000000-0005-0000-0000-00006C780000}"/>
    <cellStyle name="Sub totals 5 2 3 2 4" xfId="33186" xr:uid="{00000000-0005-0000-0000-00006D780000}"/>
    <cellStyle name="Sub totals 5 2 3 3" xfId="33187" xr:uid="{00000000-0005-0000-0000-00006E780000}"/>
    <cellStyle name="Sub totals 5 2 3 4" xfId="33188" xr:uid="{00000000-0005-0000-0000-00006F780000}"/>
    <cellStyle name="Sub totals 5 2 30" xfId="4521" xr:uid="{00000000-0005-0000-0000-000070780000}"/>
    <cellStyle name="Sub totals 5 2 30 2" xfId="33189" xr:uid="{00000000-0005-0000-0000-000071780000}"/>
    <cellStyle name="Sub totals 5 2 30 2 2" xfId="33190" xr:uid="{00000000-0005-0000-0000-000072780000}"/>
    <cellStyle name="Sub totals 5 2 30 2 3" xfId="33191" xr:uid="{00000000-0005-0000-0000-000073780000}"/>
    <cellStyle name="Sub totals 5 2 30 2 4" xfId="33192" xr:uid="{00000000-0005-0000-0000-000074780000}"/>
    <cellStyle name="Sub totals 5 2 30 3" xfId="33193" xr:uid="{00000000-0005-0000-0000-000075780000}"/>
    <cellStyle name="Sub totals 5 2 30 4" xfId="33194" xr:uid="{00000000-0005-0000-0000-000076780000}"/>
    <cellStyle name="Sub totals 5 2 31" xfId="4522" xr:uid="{00000000-0005-0000-0000-000077780000}"/>
    <cellStyle name="Sub totals 5 2 31 2" xfId="33195" xr:uid="{00000000-0005-0000-0000-000078780000}"/>
    <cellStyle name="Sub totals 5 2 31 2 2" xfId="33196" xr:uid="{00000000-0005-0000-0000-000079780000}"/>
    <cellStyle name="Sub totals 5 2 31 2 3" xfId="33197" xr:uid="{00000000-0005-0000-0000-00007A780000}"/>
    <cellStyle name="Sub totals 5 2 31 2 4" xfId="33198" xr:uid="{00000000-0005-0000-0000-00007B780000}"/>
    <cellStyle name="Sub totals 5 2 31 3" xfId="33199" xr:uid="{00000000-0005-0000-0000-00007C780000}"/>
    <cellStyle name="Sub totals 5 2 31 4" xfId="33200" xr:uid="{00000000-0005-0000-0000-00007D780000}"/>
    <cellStyle name="Sub totals 5 2 32" xfId="4523" xr:uid="{00000000-0005-0000-0000-00007E780000}"/>
    <cellStyle name="Sub totals 5 2 32 2" xfId="33201" xr:uid="{00000000-0005-0000-0000-00007F780000}"/>
    <cellStyle name="Sub totals 5 2 32 2 2" xfId="33202" xr:uid="{00000000-0005-0000-0000-000080780000}"/>
    <cellStyle name="Sub totals 5 2 32 2 3" xfId="33203" xr:uid="{00000000-0005-0000-0000-000081780000}"/>
    <cellStyle name="Sub totals 5 2 32 2 4" xfId="33204" xr:uid="{00000000-0005-0000-0000-000082780000}"/>
    <cellStyle name="Sub totals 5 2 32 3" xfId="33205" xr:uid="{00000000-0005-0000-0000-000083780000}"/>
    <cellStyle name="Sub totals 5 2 32 4" xfId="33206" xr:uid="{00000000-0005-0000-0000-000084780000}"/>
    <cellStyle name="Sub totals 5 2 33" xfId="4524" xr:uid="{00000000-0005-0000-0000-000085780000}"/>
    <cellStyle name="Sub totals 5 2 33 2" xfId="33207" xr:uid="{00000000-0005-0000-0000-000086780000}"/>
    <cellStyle name="Sub totals 5 2 33 2 2" xfId="33208" xr:uid="{00000000-0005-0000-0000-000087780000}"/>
    <cellStyle name="Sub totals 5 2 33 2 3" xfId="33209" xr:uid="{00000000-0005-0000-0000-000088780000}"/>
    <cellStyle name="Sub totals 5 2 33 2 4" xfId="33210" xr:uid="{00000000-0005-0000-0000-000089780000}"/>
    <cellStyle name="Sub totals 5 2 33 3" xfId="33211" xr:uid="{00000000-0005-0000-0000-00008A780000}"/>
    <cellStyle name="Sub totals 5 2 33 4" xfId="33212" xr:uid="{00000000-0005-0000-0000-00008B780000}"/>
    <cellStyle name="Sub totals 5 2 34" xfId="4525" xr:uid="{00000000-0005-0000-0000-00008C780000}"/>
    <cellStyle name="Sub totals 5 2 34 2" xfId="33213" xr:uid="{00000000-0005-0000-0000-00008D780000}"/>
    <cellStyle name="Sub totals 5 2 34 2 2" xfId="33214" xr:uid="{00000000-0005-0000-0000-00008E780000}"/>
    <cellStyle name="Sub totals 5 2 34 2 3" xfId="33215" xr:uid="{00000000-0005-0000-0000-00008F780000}"/>
    <cellStyle name="Sub totals 5 2 34 2 4" xfId="33216" xr:uid="{00000000-0005-0000-0000-000090780000}"/>
    <cellStyle name="Sub totals 5 2 34 3" xfId="33217" xr:uid="{00000000-0005-0000-0000-000091780000}"/>
    <cellStyle name="Sub totals 5 2 34 4" xfId="33218" xr:uid="{00000000-0005-0000-0000-000092780000}"/>
    <cellStyle name="Sub totals 5 2 35" xfId="4526" xr:uid="{00000000-0005-0000-0000-000093780000}"/>
    <cellStyle name="Sub totals 5 2 35 2" xfId="33219" xr:uid="{00000000-0005-0000-0000-000094780000}"/>
    <cellStyle name="Sub totals 5 2 35 2 2" xfId="33220" xr:uid="{00000000-0005-0000-0000-000095780000}"/>
    <cellStyle name="Sub totals 5 2 35 2 3" xfId="33221" xr:uid="{00000000-0005-0000-0000-000096780000}"/>
    <cellStyle name="Sub totals 5 2 35 2 4" xfId="33222" xr:uid="{00000000-0005-0000-0000-000097780000}"/>
    <cellStyle name="Sub totals 5 2 35 3" xfId="33223" xr:uid="{00000000-0005-0000-0000-000098780000}"/>
    <cellStyle name="Sub totals 5 2 35 4" xfId="33224" xr:uid="{00000000-0005-0000-0000-000099780000}"/>
    <cellStyle name="Sub totals 5 2 36" xfId="4527" xr:uid="{00000000-0005-0000-0000-00009A780000}"/>
    <cellStyle name="Sub totals 5 2 36 2" xfId="33225" xr:uid="{00000000-0005-0000-0000-00009B780000}"/>
    <cellStyle name="Sub totals 5 2 36 2 2" xfId="33226" xr:uid="{00000000-0005-0000-0000-00009C780000}"/>
    <cellStyle name="Sub totals 5 2 36 2 3" xfId="33227" xr:uid="{00000000-0005-0000-0000-00009D780000}"/>
    <cellStyle name="Sub totals 5 2 36 2 4" xfId="33228" xr:uid="{00000000-0005-0000-0000-00009E780000}"/>
    <cellStyle name="Sub totals 5 2 36 3" xfId="33229" xr:uid="{00000000-0005-0000-0000-00009F780000}"/>
    <cellStyle name="Sub totals 5 2 36 4" xfId="33230" xr:uid="{00000000-0005-0000-0000-0000A0780000}"/>
    <cellStyle name="Sub totals 5 2 37" xfId="4528" xr:uid="{00000000-0005-0000-0000-0000A1780000}"/>
    <cellStyle name="Sub totals 5 2 37 2" xfId="33231" xr:uid="{00000000-0005-0000-0000-0000A2780000}"/>
    <cellStyle name="Sub totals 5 2 37 2 2" xfId="33232" xr:uid="{00000000-0005-0000-0000-0000A3780000}"/>
    <cellStyle name="Sub totals 5 2 37 2 3" xfId="33233" xr:uid="{00000000-0005-0000-0000-0000A4780000}"/>
    <cellStyle name="Sub totals 5 2 37 2 4" xfId="33234" xr:uid="{00000000-0005-0000-0000-0000A5780000}"/>
    <cellStyle name="Sub totals 5 2 37 3" xfId="33235" xr:uid="{00000000-0005-0000-0000-0000A6780000}"/>
    <cellStyle name="Sub totals 5 2 37 4" xfId="33236" xr:uid="{00000000-0005-0000-0000-0000A7780000}"/>
    <cellStyle name="Sub totals 5 2 38" xfId="4529" xr:uid="{00000000-0005-0000-0000-0000A8780000}"/>
    <cellStyle name="Sub totals 5 2 38 2" xfId="33237" xr:uid="{00000000-0005-0000-0000-0000A9780000}"/>
    <cellStyle name="Sub totals 5 2 38 2 2" xfId="33238" xr:uid="{00000000-0005-0000-0000-0000AA780000}"/>
    <cellStyle name="Sub totals 5 2 38 2 3" xfId="33239" xr:uid="{00000000-0005-0000-0000-0000AB780000}"/>
    <cellStyle name="Sub totals 5 2 38 2 4" xfId="33240" xr:uid="{00000000-0005-0000-0000-0000AC780000}"/>
    <cellStyle name="Sub totals 5 2 38 3" xfId="33241" xr:uid="{00000000-0005-0000-0000-0000AD780000}"/>
    <cellStyle name="Sub totals 5 2 38 4" xfId="33242" xr:uid="{00000000-0005-0000-0000-0000AE780000}"/>
    <cellStyle name="Sub totals 5 2 39" xfId="4530" xr:uid="{00000000-0005-0000-0000-0000AF780000}"/>
    <cellStyle name="Sub totals 5 2 39 2" xfId="33243" xr:uid="{00000000-0005-0000-0000-0000B0780000}"/>
    <cellStyle name="Sub totals 5 2 39 2 2" xfId="33244" xr:uid="{00000000-0005-0000-0000-0000B1780000}"/>
    <cellStyle name="Sub totals 5 2 39 2 3" xfId="33245" xr:uid="{00000000-0005-0000-0000-0000B2780000}"/>
    <cellStyle name="Sub totals 5 2 39 2 4" xfId="33246" xr:uid="{00000000-0005-0000-0000-0000B3780000}"/>
    <cellStyle name="Sub totals 5 2 39 3" xfId="33247" xr:uid="{00000000-0005-0000-0000-0000B4780000}"/>
    <cellStyle name="Sub totals 5 2 39 4" xfId="33248" xr:uid="{00000000-0005-0000-0000-0000B5780000}"/>
    <cellStyle name="Sub totals 5 2 4" xfId="4531" xr:uid="{00000000-0005-0000-0000-0000B6780000}"/>
    <cellStyle name="Sub totals 5 2 4 2" xfId="33249" xr:uid="{00000000-0005-0000-0000-0000B7780000}"/>
    <cellStyle name="Sub totals 5 2 4 2 2" xfId="33250" xr:uid="{00000000-0005-0000-0000-0000B8780000}"/>
    <cellStyle name="Sub totals 5 2 4 2 3" xfId="33251" xr:uid="{00000000-0005-0000-0000-0000B9780000}"/>
    <cellStyle name="Sub totals 5 2 4 2 4" xfId="33252" xr:uid="{00000000-0005-0000-0000-0000BA780000}"/>
    <cellStyle name="Sub totals 5 2 4 3" xfId="33253" xr:uid="{00000000-0005-0000-0000-0000BB780000}"/>
    <cellStyle name="Sub totals 5 2 4 4" xfId="33254" xr:uid="{00000000-0005-0000-0000-0000BC780000}"/>
    <cellStyle name="Sub totals 5 2 40" xfId="4532" xr:uid="{00000000-0005-0000-0000-0000BD780000}"/>
    <cellStyle name="Sub totals 5 2 40 2" xfId="33255" xr:uid="{00000000-0005-0000-0000-0000BE780000}"/>
    <cellStyle name="Sub totals 5 2 40 2 2" xfId="33256" xr:uid="{00000000-0005-0000-0000-0000BF780000}"/>
    <cellStyle name="Sub totals 5 2 40 2 3" xfId="33257" xr:uid="{00000000-0005-0000-0000-0000C0780000}"/>
    <cellStyle name="Sub totals 5 2 40 2 4" xfId="33258" xr:uid="{00000000-0005-0000-0000-0000C1780000}"/>
    <cellStyle name="Sub totals 5 2 40 3" xfId="33259" xr:uid="{00000000-0005-0000-0000-0000C2780000}"/>
    <cellStyle name="Sub totals 5 2 40 4" xfId="33260" xr:uid="{00000000-0005-0000-0000-0000C3780000}"/>
    <cellStyle name="Sub totals 5 2 41" xfId="4533" xr:uid="{00000000-0005-0000-0000-0000C4780000}"/>
    <cellStyle name="Sub totals 5 2 41 2" xfId="33261" xr:uid="{00000000-0005-0000-0000-0000C5780000}"/>
    <cellStyle name="Sub totals 5 2 41 2 2" xfId="33262" xr:uid="{00000000-0005-0000-0000-0000C6780000}"/>
    <cellStyle name="Sub totals 5 2 41 2 3" xfId="33263" xr:uid="{00000000-0005-0000-0000-0000C7780000}"/>
    <cellStyle name="Sub totals 5 2 41 2 4" xfId="33264" xr:uid="{00000000-0005-0000-0000-0000C8780000}"/>
    <cellStyle name="Sub totals 5 2 41 3" xfId="33265" xr:uid="{00000000-0005-0000-0000-0000C9780000}"/>
    <cellStyle name="Sub totals 5 2 41 4" xfId="33266" xr:uid="{00000000-0005-0000-0000-0000CA780000}"/>
    <cellStyle name="Sub totals 5 2 42" xfId="4534" xr:uid="{00000000-0005-0000-0000-0000CB780000}"/>
    <cellStyle name="Sub totals 5 2 42 2" xfId="33267" xr:uid="{00000000-0005-0000-0000-0000CC780000}"/>
    <cellStyle name="Sub totals 5 2 42 2 2" xfId="33268" xr:uid="{00000000-0005-0000-0000-0000CD780000}"/>
    <cellStyle name="Sub totals 5 2 42 2 3" xfId="33269" xr:uid="{00000000-0005-0000-0000-0000CE780000}"/>
    <cellStyle name="Sub totals 5 2 42 2 4" xfId="33270" xr:uid="{00000000-0005-0000-0000-0000CF780000}"/>
    <cellStyle name="Sub totals 5 2 42 3" xfId="33271" xr:uid="{00000000-0005-0000-0000-0000D0780000}"/>
    <cellStyle name="Sub totals 5 2 42 4" xfId="33272" xr:uid="{00000000-0005-0000-0000-0000D1780000}"/>
    <cellStyle name="Sub totals 5 2 43" xfId="4535" xr:uid="{00000000-0005-0000-0000-0000D2780000}"/>
    <cellStyle name="Sub totals 5 2 43 2" xfId="33273" xr:uid="{00000000-0005-0000-0000-0000D3780000}"/>
    <cellStyle name="Sub totals 5 2 43 2 2" xfId="33274" xr:uid="{00000000-0005-0000-0000-0000D4780000}"/>
    <cellStyle name="Sub totals 5 2 43 2 3" xfId="33275" xr:uid="{00000000-0005-0000-0000-0000D5780000}"/>
    <cellStyle name="Sub totals 5 2 43 2 4" xfId="33276" xr:uid="{00000000-0005-0000-0000-0000D6780000}"/>
    <cellStyle name="Sub totals 5 2 43 3" xfId="33277" xr:uid="{00000000-0005-0000-0000-0000D7780000}"/>
    <cellStyle name="Sub totals 5 2 43 4" xfId="33278" xr:uid="{00000000-0005-0000-0000-0000D8780000}"/>
    <cellStyle name="Sub totals 5 2 44" xfId="4536" xr:uid="{00000000-0005-0000-0000-0000D9780000}"/>
    <cellStyle name="Sub totals 5 2 44 2" xfId="33279" xr:uid="{00000000-0005-0000-0000-0000DA780000}"/>
    <cellStyle name="Sub totals 5 2 44 2 2" xfId="33280" xr:uid="{00000000-0005-0000-0000-0000DB780000}"/>
    <cellStyle name="Sub totals 5 2 44 2 3" xfId="33281" xr:uid="{00000000-0005-0000-0000-0000DC780000}"/>
    <cellStyle name="Sub totals 5 2 44 2 4" xfId="33282" xr:uid="{00000000-0005-0000-0000-0000DD780000}"/>
    <cellStyle name="Sub totals 5 2 44 3" xfId="33283" xr:uid="{00000000-0005-0000-0000-0000DE780000}"/>
    <cellStyle name="Sub totals 5 2 44 4" xfId="33284" xr:uid="{00000000-0005-0000-0000-0000DF780000}"/>
    <cellStyle name="Sub totals 5 2 45" xfId="33285" xr:uid="{00000000-0005-0000-0000-0000E0780000}"/>
    <cellStyle name="Sub totals 5 2 45 2" xfId="33286" xr:uid="{00000000-0005-0000-0000-0000E1780000}"/>
    <cellStyle name="Sub totals 5 2 45 3" xfId="33287" xr:uid="{00000000-0005-0000-0000-0000E2780000}"/>
    <cellStyle name="Sub totals 5 2 45 4" xfId="33288" xr:uid="{00000000-0005-0000-0000-0000E3780000}"/>
    <cellStyle name="Sub totals 5 2 46" xfId="33289" xr:uid="{00000000-0005-0000-0000-0000E4780000}"/>
    <cellStyle name="Sub totals 5 2 46 2" xfId="33290" xr:uid="{00000000-0005-0000-0000-0000E5780000}"/>
    <cellStyle name="Sub totals 5 2 46 3" xfId="33291" xr:uid="{00000000-0005-0000-0000-0000E6780000}"/>
    <cellStyle name="Sub totals 5 2 46 4" xfId="33292" xr:uid="{00000000-0005-0000-0000-0000E7780000}"/>
    <cellStyle name="Sub totals 5 2 47" xfId="33293" xr:uid="{00000000-0005-0000-0000-0000E8780000}"/>
    <cellStyle name="Sub totals 5 2 48" xfId="33294" xr:uid="{00000000-0005-0000-0000-0000E9780000}"/>
    <cellStyle name="Sub totals 5 2 5" xfId="4537" xr:uid="{00000000-0005-0000-0000-0000EA780000}"/>
    <cellStyle name="Sub totals 5 2 5 2" xfId="33295" xr:uid="{00000000-0005-0000-0000-0000EB780000}"/>
    <cellStyle name="Sub totals 5 2 5 2 2" xfId="33296" xr:uid="{00000000-0005-0000-0000-0000EC780000}"/>
    <cellStyle name="Sub totals 5 2 5 2 3" xfId="33297" xr:uid="{00000000-0005-0000-0000-0000ED780000}"/>
    <cellStyle name="Sub totals 5 2 5 2 4" xfId="33298" xr:uid="{00000000-0005-0000-0000-0000EE780000}"/>
    <cellStyle name="Sub totals 5 2 5 3" xfId="33299" xr:uid="{00000000-0005-0000-0000-0000EF780000}"/>
    <cellStyle name="Sub totals 5 2 5 4" xfId="33300" xr:uid="{00000000-0005-0000-0000-0000F0780000}"/>
    <cellStyle name="Sub totals 5 2 6" xfId="4538" xr:uid="{00000000-0005-0000-0000-0000F1780000}"/>
    <cellStyle name="Sub totals 5 2 6 2" xfId="33301" xr:uid="{00000000-0005-0000-0000-0000F2780000}"/>
    <cellStyle name="Sub totals 5 2 6 2 2" xfId="33302" xr:uid="{00000000-0005-0000-0000-0000F3780000}"/>
    <cellStyle name="Sub totals 5 2 6 2 3" xfId="33303" xr:uid="{00000000-0005-0000-0000-0000F4780000}"/>
    <cellStyle name="Sub totals 5 2 6 2 4" xfId="33304" xr:uid="{00000000-0005-0000-0000-0000F5780000}"/>
    <cellStyle name="Sub totals 5 2 6 3" xfId="33305" xr:uid="{00000000-0005-0000-0000-0000F6780000}"/>
    <cellStyle name="Sub totals 5 2 6 4" xfId="33306" xr:uid="{00000000-0005-0000-0000-0000F7780000}"/>
    <cellStyle name="Sub totals 5 2 7" xfId="4539" xr:uid="{00000000-0005-0000-0000-0000F8780000}"/>
    <cellStyle name="Sub totals 5 2 7 2" xfId="33307" xr:uid="{00000000-0005-0000-0000-0000F9780000}"/>
    <cellStyle name="Sub totals 5 2 7 2 2" xfId="33308" xr:uid="{00000000-0005-0000-0000-0000FA780000}"/>
    <cellStyle name="Sub totals 5 2 7 2 3" xfId="33309" xr:uid="{00000000-0005-0000-0000-0000FB780000}"/>
    <cellStyle name="Sub totals 5 2 7 2 4" xfId="33310" xr:uid="{00000000-0005-0000-0000-0000FC780000}"/>
    <cellStyle name="Sub totals 5 2 7 3" xfId="33311" xr:uid="{00000000-0005-0000-0000-0000FD780000}"/>
    <cellStyle name="Sub totals 5 2 7 4" xfId="33312" xr:uid="{00000000-0005-0000-0000-0000FE780000}"/>
    <cellStyle name="Sub totals 5 2 8" xfId="4540" xr:uid="{00000000-0005-0000-0000-0000FF780000}"/>
    <cellStyle name="Sub totals 5 2 8 2" xfId="33313" xr:uid="{00000000-0005-0000-0000-000000790000}"/>
    <cellStyle name="Sub totals 5 2 8 2 2" xfId="33314" xr:uid="{00000000-0005-0000-0000-000001790000}"/>
    <cellStyle name="Sub totals 5 2 8 2 3" xfId="33315" xr:uid="{00000000-0005-0000-0000-000002790000}"/>
    <cellStyle name="Sub totals 5 2 8 2 4" xfId="33316" xr:uid="{00000000-0005-0000-0000-000003790000}"/>
    <cellStyle name="Sub totals 5 2 8 3" xfId="33317" xr:uid="{00000000-0005-0000-0000-000004790000}"/>
    <cellStyle name="Sub totals 5 2 8 4" xfId="33318" xr:uid="{00000000-0005-0000-0000-000005790000}"/>
    <cellStyle name="Sub totals 5 2 9" xfId="4541" xr:uid="{00000000-0005-0000-0000-000006790000}"/>
    <cellStyle name="Sub totals 5 2 9 2" xfId="33319" xr:uid="{00000000-0005-0000-0000-000007790000}"/>
    <cellStyle name="Sub totals 5 2 9 2 2" xfId="33320" xr:uid="{00000000-0005-0000-0000-000008790000}"/>
    <cellStyle name="Sub totals 5 2 9 2 3" xfId="33321" xr:uid="{00000000-0005-0000-0000-000009790000}"/>
    <cellStyle name="Sub totals 5 2 9 2 4" xfId="33322" xr:uid="{00000000-0005-0000-0000-00000A790000}"/>
    <cellStyle name="Sub totals 5 2 9 3" xfId="33323" xr:uid="{00000000-0005-0000-0000-00000B790000}"/>
    <cellStyle name="Sub totals 5 2 9 4" xfId="33324" xr:uid="{00000000-0005-0000-0000-00000C790000}"/>
    <cellStyle name="Sub totals 5 20" xfId="4542" xr:uid="{00000000-0005-0000-0000-00000D790000}"/>
    <cellStyle name="Sub totals 5 20 2" xfId="33325" xr:uid="{00000000-0005-0000-0000-00000E790000}"/>
    <cellStyle name="Sub totals 5 20 2 2" xfId="33326" xr:uid="{00000000-0005-0000-0000-00000F790000}"/>
    <cellStyle name="Sub totals 5 20 2 3" xfId="33327" xr:uid="{00000000-0005-0000-0000-000010790000}"/>
    <cellStyle name="Sub totals 5 20 2 4" xfId="33328" xr:uid="{00000000-0005-0000-0000-000011790000}"/>
    <cellStyle name="Sub totals 5 20 3" xfId="33329" xr:uid="{00000000-0005-0000-0000-000012790000}"/>
    <cellStyle name="Sub totals 5 20 4" xfId="33330" xr:uid="{00000000-0005-0000-0000-000013790000}"/>
    <cellStyle name="Sub totals 5 21" xfId="4543" xr:uid="{00000000-0005-0000-0000-000014790000}"/>
    <cellStyle name="Sub totals 5 21 2" xfId="33331" xr:uid="{00000000-0005-0000-0000-000015790000}"/>
    <cellStyle name="Sub totals 5 21 2 2" xfId="33332" xr:uid="{00000000-0005-0000-0000-000016790000}"/>
    <cellStyle name="Sub totals 5 21 2 3" xfId="33333" xr:uid="{00000000-0005-0000-0000-000017790000}"/>
    <cellStyle name="Sub totals 5 21 2 4" xfId="33334" xr:uid="{00000000-0005-0000-0000-000018790000}"/>
    <cellStyle name="Sub totals 5 21 3" xfId="33335" xr:uid="{00000000-0005-0000-0000-000019790000}"/>
    <cellStyle name="Sub totals 5 21 4" xfId="33336" xr:uid="{00000000-0005-0000-0000-00001A790000}"/>
    <cellStyle name="Sub totals 5 22" xfId="4544" xr:uid="{00000000-0005-0000-0000-00001B790000}"/>
    <cellStyle name="Sub totals 5 22 2" xfId="33337" xr:uid="{00000000-0005-0000-0000-00001C790000}"/>
    <cellStyle name="Sub totals 5 22 2 2" xfId="33338" xr:uid="{00000000-0005-0000-0000-00001D790000}"/>
    <cellStyle name="Sub totals 5 22 2 3" xfId="33339" xr:uid="{00000000-0005-0000-0000-00001E790000}"/>
    <cellStyle name="Sub totals 5 22 2 4" xfId="33340" xr:uid="{00000000-0005-0000-0000-00001F790000}"/>
    <cellStyle name="Sub totals 5 22 3" xfId="33341" xr:uid="{00000000-0005-0000-0000-000020790000}"/>
    <cellStyle name="Sub totals 5 22 4" xfId="33342" xr:uid="{00000000-0005-0000-0000-000021790000}"/>
    <cellStyle name="Sub totals 5 23" xfId="4545" xr:uid="{00000000-0005-0000-0000-000022790000}"/>
    <cellStyle name="Sub totals 5 23 2" xfId="33343" xr:uid="{00000000-0005-0000-0000-000023790000}"/>
    <cellStyle name="Sub totals 5 23 2 2" xfId="33344" xr:uid="{00000000-0005-0000-0000-000024790000}"/>
    <cellStyle name="Sub totals 5 23 2 3" xfId="33345" xr:uid="{00000000-0005-0000-0000-000025790000}"/>
    <cellStyle name="Sub totals 5 23 2 4" xfId="33346" xr:uid="{00000000-0005-0000-0000-000026790000}"/>
    <cellStyle name="Sub totals 5 23 3" xfId="33347" xr:uid="{00000000-0005-0000-0000-000027790000}"/>
    <cellStyle name="Sub totals 5 23 4" xfId="33348" xr:uid="{00000000-0005-0000-0000-000028790000}"/>
    <cellStyle name="Sub totals 5 24" xfId="4546" xr:uid="{00000000-0005-0000-0000-000029790000}"/>
    <cellStyle name="Sub totals 5 24 2" xfId="33349" xr:uid="{00000000-0005-0000-0000-00002A790000}"/>
    <cellStyle name="Sub totals 5 24 2 2" xfId="33350" xr:uid="{00000000-0005-0000-0000-00002B790000}"/>
    <cellStyle name="Sub totals 5 24 2 3" xfId="33351" xr:uid="{00000000-0005-0000-0000-00002C790000}"/>
    <cellStyle name="Sub totals 5 24 2 4" xfId="33352" xr:uid="{00000000-0005-0000-0000-00002D790000}"/>
    <cellStyle name="Sub totals 5 24 3" xfId="33353" xr:uid="{00000000-0005-0000-0000-00002E790000}"/>
    <cellStyle name="Sub totals 5 24 4" xfId="33354" xr:uid="{00000000-0005-0000-0000-00002F790000}"/>
    <cellStyle name="Sub totals 5 25" xfId="4547" xr:uid="{00000000-0005-0000-0000-000030790000}"/>
    <cellStyle name="Sub totals 5 25 2" xfId="33355" xr:uid="{00000000-0005-0000-0000-000031790000}"/>
    <cellStyle name="Sub totals 5 25 2 2" xfId="33356" xr:uid="{00000000-0005-0000-0000-000032790000}"/>
    <cellStyle name="Sub totals 5 25 2 3" xfId="33357" xr:uid="{00000000-0005-0000-0000-000033790000}"/>
    <cellStyle name="Sub totals 5 25 2 4" xfId="33358" xr:uid="{00000000-0005-0000-0000-000034790000}"/>
    <cellStyle name="Sub totals 5 25 3" xfId="33359" xr:uid="{00000000-0005-0000-0000-000035790000}"/>
    <cellStyle name="Sub totals 5 25 4" xfId="33360" xr:uid="{00000000-0005-0000-0000-000036790000}"/>
    <cellStyle name="Sub totals 5 26" xfId="4548" xr:uid="{00000000-0005-0000-0000-000037790000}"/>
    <cellStyle name="Sub totals 5 26 2" xfId="33361" xr:uid="{00000000-0005-0000-0000-000038790000}"/>
    <cellStyle name="Sub totals 5 26 2 2" xfId="33362" xr:uid="{00000000-0005-0000-0000-000039790000}"/>
    <cellStyle name="Sub totals 5 26 2 3" xfId="33363" xr:uid="{00000000-0005-0000-0000-00003A790000}"/>
    <cellStyle name="Sub totals 5 26 2 4" xfId="33364" xr:uid="{00000000-0005-0000-0000-00003B790000}"/>
    <cellStyle name="Sub totals 5 26 3" xfId="33365" xr:uid="{00000000-0005-0000-0000-00003C790000}"/>
    <cellStyle name="Sub totals 5 26 4" xfId="33366" xr:uid="{00000000-0005-0000-0000-00003D790000}"/>
    <cellStyle name="Sub totals 5 27" xfId="4549" xr:uid="{00000000-0005-0000-0000-00003E790000}"/>
    <cellStyle name="Sub totals 5 27 2" xfId="33367" xr:uid="{00000000-0005-0000-0000-00003F790000}"/>
    <cellStyle name="Sub totals 5 27 2 2" xfId="33368" xr:uid="{00000000-0005-0000-0000-000040790000}"/>
    <cellStyle name="Sub totals 5 27 2 3" xfId="33369" xr:uid="{00000000-0005-0000-0000-000041790000}"/>
    <cellStyle name="Sub totals 5 27 2 4" xfId="33370" xr:uid="{00000000-0005-0000-0000-000042790000}"/>
    <cellStyle name="Sub totals 5 27 3" xfId="33371" xr:uid="{00000000-0005-0000-0000-000043790000}"/>
    <cellStyle name="Sub totals 5 27 4" xfId="33372" xr:uid="{00000000-0005-0000-0000-000044790000}"/>
    <cellStyle name="Sub totals 5 28" xfId="4550" xr:uid="{00000000-0005-0000-0000-000045790000}"/>
    <cellStyle name="Sub totals 5 28 2" xfId="33373" xr:uid="{00000000-0005-0000-0000-000046790000}"/>
    <cellStyle name="Sub totals 5 28 2 2" xfId="33374" xr:uid="{00000000-0005-0000-0000-000047790000}"/>
    <cellStyle name="Sub totals 5 28 2 3" xfId="33375" xr:uid="{00000000-0005-0000-0000-000048790000}"/>
    <cellStyle name="Sub totals 5 28 2 4" xfId="33376" xr:uid="{00000000-0005-0000-0000-000049790000}"/>
    <cellStyle name="Sub totals 5 28 3" xfId="33377" xr:uid="{00000000-0005-0000-0000-00004A790000}"/>
    <cellStyle name="Sub totals 5 28 4" xfId="33378" xr:uid="{00000000-0005-0000-0000-00004B790000}"/>
    <cellStyle name="Sub totals 5 29" xfId="4551" xr:uid="{00000000-0005-0000-0000-00004C790000}"/>
    <cellStyle name="Sub totals 5 29 2" xfId="33379" xr:uid="{00000000-0005-0000-0000-00004D790000}"/>
    <cellStyle name="Sub totals 5 29 2 2" xfId="33380" xr:uid="{00000000-0005-0000-0000-00004E790000}"/>
    <cellStyle name="Sub totals 5 29 2 3" xfId="33381" xr:uid="{00000000-0005-0000-0000-00004F790000}"/>
    <cellStyle name="Sub totals 5 29 2 4" xfId="33382" xr:uid="{00000000-0005-0000-0000-000050790000}"/>
    <cellStyle name="Sub totals 5 29 3" xfId="33383" xr:uid="{00000000-0005-0000-0000-000051790000}"/>
    <cellStyle name="Sub totals 5 29 4" xfId="33384" xr:uid="{00000000-0005-0000-0000-000052790000}"/>
    <cellStyle name="Sub totals 5 3" xfId="4552" xr:uid="{00000000-0005-0000-0000-000053790000}"/>
    <cellStyle name="Sub totals 5 3 2" xfId="33385" xr:uid="{00000000-0005-0000-0000-000054790000}"/>
    <cellStyle name="Sub totals 5 3 2 2" xfId="33386" xr:uid="{00000000-0005-0000-0000-000055790000}"/>
    <cellStyle name="Sub totals 5 3 2 3" xfId="33387" xr:uid="{00000000-0005-0000-0000-000056790000}"/>
    <cellStyle name="Sub totals 5 3 2 4" xfId="33388" xr:uid="{00000000-0005-0000-0000-000057790000}"/>
    <cellStyle name="Sub totals 5 3 3" xfId="33389" xr:uid="{00000000-0005-0000-0000-000058790000}"/>
    <cellStyle name="Sub totals 5 3 4" xfId="33390" xr:uid="{00000000-0005-0000-0000-000059790000}"/>
    <cellStyle name="Sub totals 5 30" xfId="4553" xr:uid="{00000000-0005-0000-0000-00005A790000}"/>
    <cellStyle name="Sub totals 5 30 2" xfId="33391" xr:uid="{00000000-0005-0000-0000-00005B790000}"/>
    <cellStyle name="Sub totals 5 30 2 2" xfId="33392" xr:uid="{00000000-0005-0000-0000-00005C790000}"/>
    <cellStyle name="Sub totals 5 30 2 3" xfId="33393" xr:uid="{00000000-0005-0000-0000-00005D790000}"/>
    <cellStyle name="Sub totals 5 30 2 4" xfId="33394" xr:uid="{00000000-0005-0000-0000-00005E790000}"/>
    <cellStyle name="Sub totals 5 30 3" xfId="33395" xr:uid="{00000000-0005-0000-0000-00005F790000}"/>
    <cellStyle name="Sub totals 5 30 4" xfId="33396" xr:uid="{00000000-0005-0000-0000-000060790000}"/>
    <cellStyle name="Sub totals 5 31" xfId="4554" xr:uid="{00000000-0005-0000-0000-000061790000}"/>
    <cellStyle name="Sub totals 5 31 2" xfId="33397" xr:uid="{00000000-0005-0000-0000-000062790000}"/>
    <cellStyle name="Sub totals 5 31 2 2" xfId="33398" xr:uid="{00000000-0005-0000-0000-000063790000}"/>
    <cellStyle name="Sub totals 5 31 2 3" xfId="33399" xr:uid="{00000000-0005-0000-0000-000064790000}"/>
    <cellStyle name="Sub totals 5 31 2 4" xfId="33400" xr:uid="{00000000-0005-0000-0000-000065790000}"/>
    <cellStyle name="Sub totals 5 31 3" xfId="33401" xr:uid="{00000000-0005-0000-0000-000066790000}"/>
    <cellStyle name="Sub totals 5 31 4" xfId="33402" xr:uid="{00000000-0005-0000-0000-000067790000}"/>
    <cellStyle name="Sub totals 5 32" xfId="4555" xr:uid="{00000000-0005-0000-0000-000068790000}"/>
    <cellStyle name="Sub totals 5 32 2" xfId="33403" xr:uid="{00000000-0005-0000-0000-000069790000}"/>
    <cellStyle name="Sub totals 5 32 2 2" xfId="33404" xr:uid="{00000000-0005-0000-0000-00006A790000}"/>
    <cellStyle name="Sub totals 5 32 2 3" xfId="33405" xr:uid="{00000000-0005-0000-0000-00006B790000}"/>
    <cellStyle name="Sub totals 5 32 2 4" xfId="33406" xr:uid="{00000000-0005-0000-0000-00006C790000}"/>
    <cellStyle name="Sub totals 5 32 3" xfId="33407" xr:uid="{00000000-0005-0000-0000-00006D790000}"/>
    <cellStyle name="Sub totals 5 32 4" xfId="33408" xr:uid="{00000000-0005-0000-0000-00006E790000}"/>
    <cellStyle name="Sub totals 5 33" xfId="4556" xr:uid="{00000000-0005-0000-0000-00006F790000}"/>
    <cellStyle name="Sub totals 5 33 2" xfId="33409" xr:uid="{00000000-0005-0000-0000-000070790000}"/>
    <cellStyle name="Sub totals 5 33 2 2" xfId="33410" xr:uid="{00000000-0005-0000-0000-000071790000}"/>
    <cellStyle name="Sub totals 5 33 2 3" xfId="33411" xr:uid="{00000000-0005-0000-0000-000072790000}"/>
    <cellStyle name="Sub totals 5 33 2 4" xfId="33412" xr:uid="{00000000-0005-0000-0000-000073790000}"/>
    <cellStyle name="Sub totals 5 33 3" xfId="33413" xr:uid="{00000000-0005-0000-0000-000074790000}"/>
    <cellStyle name="Sub totals 5 33 4" xfId="33414" xr:uid="{00000000-0005-0000-0000-000075790000}"/>
    <cellStyle name="Sub totals 5 34" xfId="4557" xr:uid="{00000000-0005-0000-0000-000076790000}"/>
    <cellStyle name="Sub totals 5 34 2" xfId="33415" xr:uid="{00000000-0005-0000-0000-000077790000}"/>
    <cellStyle name="Sub totals 5 34 2 2" xfId="33416" xr:uid="{00000000-0005-0000-0000-000078790000}"/>
    <cellStyle name="Sub totals 5 34 2 3" xfId="33417" xr:uid="{00000000-0005-0000-0000-000079790000}"/>
    <cellStyle name="Sub totals 5 34 2 4" xfId="33418" xr:uid="{00000000-0005-0000-0000-00007A790000}"/>
    <cellStyle name="Sub totals 5 34 3" xfId="33419" xr:uid="{00000000-0005-0000-0000-00007B790000}"/>
    <cellStyle name="Sub totals 5 34 4" xfId="33420" xr:uid="{00000000-0005-0000-0000-00007C790000}"/>
    <cellStyle name="Sub totals 5 35" xfId="4558" xr:uid="{00000000-0005-0000-0000-00007D790000}"/>
    <cellStyle name="Sub totals 5 35 2" xfId="33421" xr:uid="{00000000-0005-0000-0000-00007E790000}"/>
    <cellStyle name="Sub totals 5 35 2 2" xfId="33422" xr:uid="{00000000-0005-0000-0000-00007F790000}"/>
    <cellStyle name="Sub totals 5 35 2 3" xfId="33423" xr:uid="{00000000-0005-0000-0000-000080790000}"/>
    <cellStyle name="Sub totals 5 35 2 4" xfId="33424" xr:uid="{00000000-0005-0000-0000-000081790000}"/>
    <cellStyle name="Sub totals 5 35 3" xfId="33425" xr:uid="{00000000-0005-0000-0000-000082790000}"/>
    <cellStyle name="Sub totals 5 35 4" xfId="33426" xr:uid="{00000000-0005-0000-0000-000083790000}"/>
    <cellStyle name="Sub totals 5 36" xfId="4559" xr:uid="{00000000-0005-0000-0000-000084790000}"/>
    <cellStyle name="Sub totals 5 36 2" xfId="33427" xr:uid="{00000000-0005-0000-0000-000085790000}"/>
    <cellStyle name="Sub totals 5 36 2 2" xfId="33428" xr:uid="{00000000-0005-0000-0000-000086790000}"/>
    <cellStyle name="Sub totals 5 36 2 3" xfId="33429" xr:uid="{00000000-0005-0000-0000-000087790000}"/>
    <cellStyle name="Sub totals 5 36 2 4" xfId="33430" xr:uid="{00000000-0005-0000-0000-000088790000}"/>
    <cellStyle name="Sub totals 5 36 3" xfId="33431" xr:uid="{00000000-0005-0000-0000-000089790000}"/>
    <cellStyle name="Sub totals 5 36 4" xfId="33432" xr:uid="{00000000-0005-0000-0000-00008A790000}"/>
    <cellStyle name="Sub totals 5 37" xfId="4560" xr:uid="{00000000-0005-0000-0000-00008B790000}"/>
    <cellStyle name="Sub totals 5 37 2" xfId="33433" xr:uid="{00000000-0005-0000-0000-00008C790000}"/>
    <cellStyle name="Sub totals 5 37 2 2" xfId="33434" xr:uid="{00000000-0005-0000-0000-00008D790000}"/>
    <cellStyle name="Sub totals 5 37 2 3" xfId="33435" xr:uid="{00000000-0005-0000-0000-00008E790000}"/>
    <cellStyle name="Sub totals 5 37 2 4" xfId="33436" xr:uid="{00000000-0005-0000-0000-00008F790000}"/>
    <cellStyle name="Sub totals 5 37 3" xfId="33437" xr:uid="{00000000-0005-0000-0000-000090790000}"/>
    <cellStyle name="Sub totals 5 37 4" xfId="33438" xr:uid="{00000000-0005-0000-0000-000091790000}"/>
    <cellStyle name="Sub totals 5 38" xfId="4561" xr:uid="{00000000-0005-0000-0000-000092790000}"/>
    <cellStyle name="Sub totals 5 38 2" xfId="33439" xr:uid="{00000000-0005-0000-0000-000093790000}"/>
    <cellStyle name="Sub totals 5 38 2 2" xfId="33440" xr:uid="{00000000-0005-0000-0000-000094790000}"/>
    <cellStyle name="Sub totals 5 38 2 3" xfId="33441" xr:uid="{00000000-0005-0000-0000-000095790000}"/>
    <cellStyle name="Sub totals 5 38 2 4" xfId="33442" xr:uid="{00000000-0005-0000-0000-000096790000}"/>
    <cellStyle name="Sub totals 5 38 3" xfId="33443" xr:uid="{00000000-0005-0000-0000-000097790000}"/>
    <cellStyle name="Sub totals 5 38 4" xfId="33444" xr:uid="{00000000-0005-0000-0000-000098790000}"/>
    <cellStyle name="Sub totals 5 39" xfId="4562" xr:uid="{00000000-0005-0000-0000-000099790000}"/>
    <cellStyle name="Sub totals 5 39 2" xfId="33445" xr:uid="{00000000-0005-0000-0000-00009A790000}"/>
    <cellStyle name="Sub totals 5 39 2 2" xfId="33446" xr:uid="{00000000-0005-0000-0000-00009B790000}"/>
    <cellStyle name="Sub totals 5 39 2 3" xfId="33447" xr:uid="{00000000-0005-0000-0000-00009C790000}"/>
    <cellStyle name="Sub totals 5 39 2 4" xfId="33448" xr:uid="{00000000-0005-0000-0000-00009D790000}"/>
    <cellStyle name="Sub totals 5 39 3" xfId="33449" xr:uid="{00000000-0005-0000-0000-00009E790000}"/>
    <cellStyle name="Sub totals 5 39 4" xfId="33450" xr:uid="{00000000-0005-0000-0000-00009F790000}"/>
    <cellStyle name="Sub totals 5 4" xfId="4563" xr:uid="{00000000-0005-0000-0000-0000A0790000}"/>
    <cellStyle name="Sub totals 5 4 2" xfId="33451" xr:uid="{00000000-0005-0000-0000-0000A1790000}"/>
    <cellStyle name="Sub totals 5 4 2 2" xfId="33452" xr:uid="{00000000-0005-0000-0000-0000A2790000}"/>
    <cellStyle name="Sub totals 5 4 2 3" xfId="33453" xr:uid="{00000000-0005-0000-0000-0000A3790000}"/>
    <cellStyle name="Sub totals 5 4 2 4" xfId="33454" xr:uid="{00000000-0005-0000-0000-0000A4790000}"/>
    <cellStyle name="Sub totals 5 4 3" xfId="33455" xr:uid="{00000000-0005-0000-0000-0000A5790000}"/>
    <cellStyle name="Sub totals 5 4 4" xfId="33456" xr:uid="{00000000-0005-0000-0000-0000A6790000}"/>
    <cellStyle name="Sub totals 5 40" xfId="4564" xr:uid="{00000000-0005-0000-0000-0000A7790000}"/>
    <cellStyle name="Sub totals 5 40 2" xfId="33457" xr:uid="{00000000-0005-0000-0000-0000A8790000}"/>
    <cellStyle name="Sub totals 5 40 2 2" xfId="33458" xr:uid="{00000000-0005-0000-0000-0000A9790000}"/>
    <cellStyle name="Sub totals 5 40 2 3" xfId="33459" xr:uid="{00000000-0005-0000-0000-0000AA790000}"/>
    <cellStyle name="Sub totals 5 40 2 4" xfId="33460" xr:uid="{00000000-0005-0000-0000-0000AB790000}"/>
    <cellStyle name="Sub totals 5 40 3" xfId="33461" xr:uid="{00000000-0005-0000-0000-0000AC790000}"/>
    <cellStyle name="Sub totals 5 40 4" xfId="33462" xr:uid="{00000000-0005-0000-0000-0000AD790000}"/>
    <cellStyle name="Sub totals 5 41" xfId="4565" xr:uid="{00000000-0005-0000-0000-0000AE790000}"/>
    <cellStyle name="Sub totals 5 41 2" xfId="33463" xr:uid="{00000000-0005-0000-0000-0000AF790000}"/>
    <cellStyle name="Sub totals 5 41 2 2" xfId="33464" xr:uid="{00000000-0005-0000-0000-0000B0790000}"/>
    <cellStyle name="Sub totals 5 41 2 3" xfId="33465" xr:uid="{00000000-0005-0000-0000-0000B1790000}"/>
    <cellStyle name="Sub totals 5 41 2 4" xfId="33466" xr:uid="{00000000-0005-0000-0000-0000B2790000}"/>
    <cellStyle name="Sub totals 5 41 3" xfId="33467" xr:uid="{00000000-0005-0000-0000-0000B3790000}"/>
    <cellStyle name="Sub totals 5 41 4" xfId="33468" xr:uid="{00000000-0005-0000-0000-0000B4790000}"/>
    <cellStyle name="Sub totals 5 42" xfId="4566" xr:uid="{00000000-0005-0000-0000-0000B5790000}"/>
    <cellStyle name="Sub totals 5 42 2" xfId="33469" xr:uid="{00000000-0005-0000-0000-0000B6790000}"/>
    <cellStyle name="Sub totals 5 42 2 2" xfId="33470" xr:uid="{00000000-0005-0000-0000-0000B7790000}"/>
    <cellStyle name="Sub totals 5 42 2 3" xfId="33471" xr:uid="{00000000-0005-0000-0000-0000B8790000}"/>
    <cellStyle name="Sub totals 5 42 2 4" xfId="33472" xr:uid="{00000000-0005-0000-0000-0000B9790000}"/>
    <cellStyle name="Sub totals 5 42 3" xfId="33473" xr:uid="{00000000-0005-0000-0000-0000BA790000}"/>
    <cellStyle name="Sub totals 5 42 4" xfId="33474" xr:uid="{00000000-0005-0000-0000-0000BB790000}"/>
    <cellStyle name="Sub totals 5 43" xfId="4567" xr:uid="{00000000-0005-0000-0000-0000BC790000}"/>
    <cellStyle name="Sub totals 5 43 2" xfId="33475" xr:uid="{00000000-0005-0000-0000-0000BD790000}"/>
    <cellStyle name="Sub totals 5 43 2 2" xfId="33476" xr:uid="{00000000-0005-0000-0000-0000BE790000}"/>
    <cellStyle name="Sub totals 5 43 2 3" xfId="33477" xr:uid="{00000000-0005-0000-0000-0000BF790000}"/>
    <cellStyle name="Sub totals 5 43 2 4" xfId="33478" xr:uid="{00000000-0005-0000-0000-0000C0790000}"/>
    <cellStyle name="Sub totals 5 43 3" xfId="33479" xr:uid="{00000000-0005-0000-0000-0000C1790000}"/>
    <cellStyle name="Sub totals 5 43 4" xfId="33480" xr:uid="{00000000-0005-0000-0000-0000C2790000}"/>
    <cellStyle name="Sub totals 5 44" xfId="4568" xr:uid="{00000000-0005-0000-0000-0000C3790000}"/>
    <cellStyle name="Sub totals 5 44 2" xfId="33481" xr:uid="{00000000-0005-0000-0000-0000C4790000}"/>
    <cellStyle name="Sub totals 5 44 2 2" xfId="33482" xr:uid="{00000000-0005-0000-0000-0000C5790000}"/>
    <cellStyle name="Sub totals 5 44 2 3" xfId="33483" xr:uid="{00000000-0005-0000-0000-0000C6790000}"/>
    <cellStyle name="Sub totals 5 44 2 4" xfId="33484" xr:uid="{00000000-0005-0000-0000-0000C7790000}"/>
    <cellStyle name="Sub totals 5 44 3" xfId="33485" xr:uid="{00000000-0005-0000-0000-0000C8790000}"/>
    <cellStyle name="Sub totals 5 44 4" xfId="33486" xr:uid="{00000000-0005-0000-0000-0000C9790000}"/>
    <cellStyle name="Sub totals 5 45" xfId="33487" xr:uid="{00000000-0005-0000-0000-0000CA790000}"/>
    <cellStyle name="Sub totals 5 45 2" xfId="33488" xr:uid="{00000000-0005-0000-0000-0000CB790000}"/>
    <cellStyle name="Sub totals 5 45 3" xfId="33489" xr:uid="{00000000-0005-0000-0000-0000CC790000}"/>
    <cellStyle name="Sub totals 5 45 4" xfId="33490" xr:uid="{00000000-0005-0000-0000-0000CD790000}"/>
    <cellStyle name="Sub totals 5 46" xfId="33491" xr:uid="{00000000-0005-0000-0000-0000CE790000}"/>
    <cellStyle name="Sub totals 5 47" xfId="33492" xr:uid="{00000000-0005-0000-0000-0000CF790000}"/>
    <cellStyle name="Sub totals 5 5" xfId="4569" xr:uid="{00000000-0005-0000-0000-0000D0790000}"/>
    <cellStyle name="Sub totals 5 5 2" xfId="33493" xr:uid="{00000000-0005-0000-0000-0000D1790000}"/>
    <cellStyle name="Sub totals 5 5 2 2" xfId="33494" xr:uid="{00000000-0005-0000-0000-0000D2790000}"/>
    <cellStyle name="Sub totals 5 5 2 3" xfId="33495" xr:uid="{00000000-0005-0000-0000-0000D3790000}"/>
    <cellStyle name="Sub totals 5 5 2 4" xfId="33496" xr:uid="{00000000-0005-0000-0000-0000D4790000}"/>
    <cellStyle name="Sub totals 5 5 3" xfId="33497" xr:uid="{00000000-0005-0000-0000-0000D5790000}"/>
    <cellStyle name="Sub totals 5 5 4" xfId="33498" xr:uid="{00000000-0005-0000-0000-0000D6790000}"/>
    <cellStyle name="Sub totals 5 6" xfId="4570" xr:uid="{00000000-0005-0000-0000-0000D7790000}"/>
    <cellStyle name="Sub totals 5 6 2" xfId="33499" xr:uid="{00000000-0005-0000-0000-0000D8790000}"/>
    <cellStyle name="Sub totals 5 6 2 2" xfId="33500" xr:uid="{00000000-0005-0000-0000-0000D9790000}"/>
    <cellStyle name="Sub totals 5 6 2 3" xfId="33501" xr:uid="{00000000-0005-0000-0000-0000DA790000}"/>
    <cellStyle name="Sub totals 5 6 2 4" xfId="33502" xr:uid="{00000000-0005-0000-0000-0000DB790000}"/>
    <cellStyle name="Sub totals 5 6 3" xfId="33503" xr:uid="{00000000-0005-0000-0000-0000DC790000}"/>
    <cellStyle name="Sub totals 5 6 4" xfId="33504" xr:uid="{00000000-0005-0000-0000-0000DD790000}"/>
    <cellStyle name="Sub totals 5 7" xfId="4571" xr:uid="{00000000-0005-0000-0000-0000DE790000}"/>
    <cellStyle name="Sub totals 5 7 2" xfId="33505" xr:uid="{00000000-0005-0000-0000-0000DF790000}"/>
    <cellStyle name="Sub totals 5 7 2 2" xfId="33506" xr:uid="{00000000-0005-0000-0000-0000E0790000}"/>
    <cellStyle name="Sub totals 5 7 2 3" xfId="33507" xr:uid="{00000000-0005-0000-0000-0000E1790000}"/>
    <cellStyle name="Sub totals 5 7 2 4" xfId="33508" xr:uid="{00000000-0005-0000-0000-0000E2790000}"/>
    <cellStyle name="Sub totals 5 7 3" xfId="33509" xr:uid="{00000000-0005-0000-0000-0000E3790000}"/>
    <cellStyle name="Sub totals 5 7 4" xfId="33510" xr:uid="{00000000-0005-0000-0000-0000E4790000}"/>
    <cellStyle name="Sub totals 5 8" xfId="4572" xr:uid="{00000000-0005-0000-0000-0000E5790000}"/>
    <cellStyle name="Sub totals 5 8 2" xfId="33511" xr:uid="{00000000-0005-0000-0000-0000E6790000}"/>
    <cellStyle name="Sub totals 5 8 2 2" xfId="33512" xr:uid="{00000000-0005-0000-0000-0000E7790000}"/>
    <cellStyle name="Sub totals 5 8 2 3" xfId="33513" xr:uid="{00000000-0005-0000-0000-0000E8790000}"/>
    <cellStyle name="Sub totals 5 8 2 4" xfId="33514" xr:uid="{00000000-0005-0000-0000-0000E9790000}"/>
    <cellStyle name="Sub totals 5 8 3" xfId="33515" xr:uid="{00000000-0005-0000-0000-0000EA790000}"/>
    <cellStyle name="Sub totals 5 8 4" xfId="33516" xr:uid="{00000000-0005-0000-0000-0000EB790000}"/>
    <cellStyle name="Sub totals 5 9" xfId="4573" xr:uid="{00000000-0005-0000-0000-0000EC790000}"/>
    <cellStyle name="Sub totals 5 9 2" xfId="33517" xr:uid="{00000000-0005-0000-0000-0000ED790000}"/>
    <cellStyle name="Sub totals 5 9 2 2" xfId="33518" xr:uid="{00000000-0005-0000-0000-0000EE790000}"/>
    <cellStyle name="Sub totals 5 9 2 3" xfId="33519" xr:uid="{00000000-0005-0000-0000-0000EF790000}"/>
    <cellStyle name="Sub totals 5 9 2 4" xfId="33520" xr:uid="{00000000-0005-0000-0000-0000F0790000}"/>
    <cellStyle name="Sub totals 5 9 3" xfId="33521" xr:uid="{00000000-0005-0000-0000-0000F1790000}"/>
    <cellStyle name="Sub totals 5 9 4" xfId="33522" xr:uid="{00000000-0005-0000-0000-0000F2790000}"/>
    <cellStyle name="Sub totals 6" xfId="4574" xr:uid="{00000000-0005-0000-0000-0000F3790000}"/>
    <cellStyle name="Sub totals 6 10" xfId="4575" xr:uid="{00000000-0005-0000-0000-0000F4790000}"/>
    <cellStyle name="Sub totals 6 10 2" xfId="33523" xr:uid="{00000000-0005-0000-0000-0000F5790000}"/>
    <cellStyle name="Sub totals 6 10 2 2" xfId="33524" xr:uid="{00000000-0005-0000-0000-0000F6790000}"/>
    <cellStyle name="Sub totals 6 10 2 3" xfId="33525" xr:uid="{00000000-0005-0000-0000-0000F7790000}"/>
    <cellStyle name="Sub totals 6 10 2 4" xfId="33526" xr:uid="{00000000-0005-0000-0000-0000F8790000}"/>
    <cellStyle name="Sub totals 6 10 3" xfId="33527" xr:uid="{00000000-0005-0000-0000-0000F9790000}"/>
    <cellStyle name="Sub totals 6 10 4" xfId="33528" xr:uid="{00000000-0005-0000-0000-0000FA790000}"/>
    <cellStyle name="Sub totals 6 11" xfId="4576" xr:uid="{00000000-0005-0000-0000-0000FB790000}"/>
    <cellStyle name="Sub totals 6 11 2" xfId="33529" xr:uid="{00000000-0005-0000-0000-0000FC790000}"/>
    <cellStyle name="Sub totals 6 11 2 2" xfId="33530" xr:uid="{00000000-0005-0000-0000-0000FD790000}"/>
    <cellStyle name="Sub totals 6 11 2 3" xfId="33531" xr:uid="{00000000-0005-0000-0000-0000FE790000}"/>
    <cellStyle name="Sub totals 6 11 2 4" xfId="33532" xr:uid="{00000000-0005-0000-0000-0000FF790000}"/>
    <cellStyle name="Sub totals 6 11 3" xfId="33533" xr:uid="{00000000-0005-0000-0000-0000007A0000}"/>
    <cellStyle name="Sub totals 6 11 4" xfId="33534" xr:uid="{00000000-0005-0000-0000-0000017A0000}"/>
    <cellStyle name="Sub totals 6 12" xfId="4577" xr:uid="{00000000-0005-0000-0000-0000027A0000}"/>
    <cellStyle name="Sub totals 6 12 2" xfId="33535" xr:uid="{00000000-0005-0000-0000-0000037A0000}"/>
    <cellStyle name="Sub totals 6 12 2 2" xfId="33536" xr:uid="{00000000-0005-0000-0000-0000047A0000}"/>
    <cellStyle name="Sub totals 6 12 2 3" xfId="33537" xr:uid="{00000000-0005-0000-0000-0000057A0000}"/>
    <cellStyle name="Sub totals 6 12 2 4" xfId="33538" xr:uid="{00000000-0005-0000-0000-0000067A0000}"/>
    <cellStyle name="Sub totals 6 12 3" xfId="33539" xr:uid="{00000000-0005-0000-0000-0000077A0000}"/>
    <cellStyle name="Sub totals 6 12 4" xfId="33540" xr:uid="{00000000-0005-0000-0000-0000087A0000}"/>
    <cellStyle name="Sub totals 6 13" xfId="4578" xr:uid="{00000000-0005-0000-0000-0000097A0000}"/>
    <cellStyle name="Sub totals 6 13 2" xfId="33541" xr:uid="{00000000-0005-0000-0000-00000A7A0000}"/>
    <cellStyle name="Sub totals 6 13 2 2" xfId="33542" xr:uid="{00000000-0005-0000-0000-00000B7A0000}"/>
    <cellStyle name="Sub totals 6 13 2 3" xfId="33543" xr:uid="{00000000-0005-0000-0000-00000C7A0000}"/>
    <cellStyle name="Sub totals 6 13 2 4" xfId="33544" xr:uid="{00000000-0005-0000-0000-00000D7A0000}"/>
    <cellStyle name="Sub totals 6 13 3" xfId="33545" xr:uid="{00000000-0005-0000-0000-00000E7A0000}"/>
    <cellStyle name="Sub totals 6 13 4" xfId="33546" xr:uid="{00000000-0005-0000-0000-00000F7A0000}"/>
    <cellStyle name="Sub totals 6 14" xfId="4579" xr:uid="{00000000-0005-0000-0000-0000107A0000}"/>
    <cellStyle name="Sub totals 6 14 2" xfId="33547" xr:uid="{00000000-0005-0000-0000-0000117A0000}"/>
    <cellStyle name="Sub totals 6 14 2 2" xfId="33548" xr:uid="{00000000-0005-0000-0000-0000127A0000}"/>
    <cellStyle name="Sub totals 6 14 2 3" xfId="33549" xr:uid="{00000000-0005-0000-0000-0000137A0000}"/>
    <cellStyle name="Sub totals 6 14 2 4" xfId="33550" xr:uid="{00000000-0005-0000-0000-0000147A0000}"/>
    <cellStyle name="Sub totals 6 14 3" xfId="33551" xr:uid="{00000000-0005-0000-0000-0000157A0000}"/>
    <cellStyle name="Sub totals 6 14 4" xfId="33552" xr:uid="{00000000-0005-0000-0000-0000167A0000}"/>
    <cellStyle name="Sub totals 6 15" xfId="4580" xr:uid="{00000000-0005-0000-0000-0000177A0000}"/>
    <cellStyle name="Sub totals 6 15 2" xfId="33553" xr:uid="{00000000-0005-0000-0000-0000187A0000}"/>
    <cellStyle name="Sub totals 6 15 2 2" xfId="33554" xr:uid="{00000000-0005-0000-0000-0000197A0000}"/>
    <cellStyle name="Sub totals 6 15 2 3" xfId="33555" xr:uid="{00000000-0005-0000-0000-00001A7A0000}"/>
    <cellStyle name="Sub totals 6 15 2 4" xfId="33556" xr:uid="{00000000-0005-0000-0000-00001B7A0000}"/>
    <cellStyle name="Sub totals 6 15 3" xfId="33557" xr:uid="{00000000-0005-0000-0000-00001C7A0000}"/>
    <cellStyle name="Sub totals 6 15 4" xfId="33558" xr:uid="{00000000-0005-0000-0000-00001D7A0000}"/>
    <cellStyle name="Sub totals 6 16" xfId="4581" xr:uid="{00000000-0005-0000-0000-00001E7A0000}"/>
    <cellStyle name="Sub totals 6 16 2" xfId="33559" xr:uid="{00000000-0005-0000-0000-00001F7A0000}"/>
    <cellStyle name="Sub totals 6 16 2 2" xfId="33560" xr:uid="{00000000-0005-0000-0000-0000207A0000}"/>
    <cellStyle name="Sub totals 6 16 2 3" xfId="33561" xr:uid="{00000000-0005-0000-0000-0000217A0000}"/>
    <cellStyle name="Sub totals 6 16 2 4" xfId="33562" xr:uid="{00000000-0005-0000-0000-0000227A0000}"/>
    <cellStyle name="Sub totals 6 16 3" xfId="33563" xr:uid="{00000000-0005-0000-0000-0000237A0000}"/>
    <cellStyle name="Sub totals 6 16 4" xfId="33564" xr:uid="{00000000-0005-0000-0000-0000247A0000}"/>
    <cellStyle name="Sub totals 6 17" xfId="4582" xr:uid="{00000000-0005-0000-0000-0000257A0000}"/>
    <cellStyle name="Sub totals 6 17 2" xfId="33565" xr:uid="{00000000-0005-0000-0000-0000267A0000}"/>
    <cellStyle name="Sub totals 6 17 2 2" xfId="33566" xr:uid="{00000000-0005-0000-0000-0000277A0000}"/>
    <cellStyle name="Sub totals 6 17 2 3" xfId="33567" xr:uid="{00000000-0005-0000-0000-0000287A0000}"/>
    <cellStyle name="Sub totals 6 17 2 4" xfId="33568" xr:uid="{00000000-0005-0000-0000-0000297A0000}"/>
    <cellStyle name="Sub totals 6 17 3" xfId="33569" xr:uid="{00000000-0005-0000-0000-00002A7A0000}"/>
    <cellStyle name="Sub totals 6 17 4" xfId="33570" xr:uid="{00000000-0005-0000-0000-00002B7A0000}"/>
    <cellStyle name="Sub totals 6 18" xfId="4583" xr:uid="{00000000-0005-0000-0000-00002C7A0000}"/>
    <cellStyle name="Sub totals 6 18 2" xfId="33571" xr:uid="{00000000-0005-0000-0000-00002D7A0000}"/>
    <cellStyle name="Sub totals 6 18 2 2" xfId="33572" xr:uid="{00000000-0005-0000-0000-00002E7A0000}"/>
    <cellStyle name="Sub totals 6 18 2 3" xfId="33573" xr:uid="{00000000-0005-0000-0000-00002F7A0000}"/>
    <cellStyle name="Sub totals 6 18 2 4" xfId="33574" xr:uid="{00000000-0005-0000-0000-0000307A0000}"/>
    <cellStyle name="Sub totals 6 18 3" xfId="33575" xr:uid="{00000000-0005-0000-0000-0000317A0000}"/>
    <cellStyle name="Sub totals 6 18 4" xfId="33576" xr:uid="{00000000-0005-0000-0000-0000327A0000}"/>
    <cellStyle name="Sub totals 6 19" xfId="4584" xr:uid="{00000000-0005-0000-0000-0000337A0000}"/>
    <cellStyle name="Sub totals 6 19 2" xfId="33577" xr:uid="{00000000-0005-0000-0000-0000347A0000}"/>
    <cellStyle name="Sub totals 6 19 2 2" xfId="33578" xr:uid="{00000000-0005-0000-0000-0000357A0000}"/>
    <cellStyle name="Sub totals 6 19 2 3" xfId="33579" xr:uid="{00000000-0005-0000-0000-0000367A0000}"/>
    <cellStyle name="Sub totals 6 19 2 4" xfId="33580" xr:uid="{00000000-0005-0000-0000-0000377A0000}"/>
    <cellStyle name="Sub totals 6 19 3" xfId="33581" xr:uid="{00000000-0005-0000-0000-0000387A0000}"/>
    <cellStyle name="Sub totals 6 19 4" xfId="33582" xr:uid="{00000000-0005-0000-0000-0000397A0000}"/>
    <cellStyle name="Sub totals 6 2" xfId="4585" xr:uid="{00000000-0005-0000-0000-00003A7A0000}"/>
    <cellStyle name="Sub totals 6 2 10" xfId="4586" xr:uid="{00000000-0005-0000-0000-00003B7A0000}"/>
    <cellStyle name="Sub totals 6 2 10 2" xfId="33583" xr:uid="{00000000-0005-0000-0000-00003C7A0000}"/>
    <cellStyle name="Sub totals 6 2 10 2 2" xfId="33584" xr:uid="{00000000-0005-0000-0000-00003D7A0000}"/>
    <cellStyle name="Sub totals 6 2 10 2 3" xfId="33585" xr:uid="{00000000-0005-0000-0000-00003E7A0000}"/>
    <cellStyle name="Sub totals 6 2 10 2 4" xfId="33586" xr:uid="{00000000-0005-0000-0000-00003F7A0000}"/>
    <cellStyle name="Sub totals 6 2 10 3" xfId="33587" xr:uid="{00000000-0005-0000-0000-0000407A0000}"/>
    <cellStyle name="Sub totals 6 2 10 4" xfId="33588" xr:uid="{00000000-0005-0000-0000-0000417A0000}"/>
    <cellStyle name="Sub totals 6 2 11" xfId="4587" xr:uid="{00000000-0005-0000-0000-0000427A0000}"/>
    <cellStyle name="Sub totals 6 2 11 2" xfId="33589" xr:uid="{00000000-0005-0000-0000-0000437A0000}"/>
    <cellStyle name="Sub totals 6 2 11 2 2" xfId="33590" xr:uid="{00000000-0005-0000-0000-0000447A0000}"/>
    <cellStyle name="Sub totals 6 2 11 2 3" xfId="33591" xr:uid="{00000000-0005-0000-0000-0000457A0000}"/>
    <cellStyle name="Sub totals 6 2 11 2 4" xfId="33592" xr:uid="{00000000-0005-0000-0000-0000467A0000}"/>
    <cellStyle name="Sub totals 6 2 11 3" xfId="33593" xr:uid="{00000000-0005-0000-0000-0000477A0000}"/>
    <cellStyle name="Sub totals 6 2 11 4" xfId="33594" xr:uid="{00000000-0005-0000-0000-0000487A0000}"/>
    <cellStyle name="Sub totals 6 2 12" xfId="4588" xr:uid="{00000000-0005-0000-0000-0000497A0000}"/>
    <cellStyle name="Sub totals 6 2 12 2" xfId="33595" xr:uid="{00000000-0005-0000-0000-00004A7A0000}"/>
    <cellStyle name="Sub totals 6 2 12 2 2" xfId="33596" xr:uid="{00000000-0005-0000-0000-00004B7A0000}"/>
    <cellStyle name="Sub totals 6 2 12 2 3" xfId="33597" xr:uid="{00000000-0005-0000-0000-00004C7A0000}"/>
    <cellStyle name="Sub totals 6 2 12 2 4" xfId="33598" xr:uid="{00000000-0005-0000-0000-00004D7A0000}"/>
    <cellStyle name="Sub totals 6 2 12 3" xfId="33599" xr:uid="{00000000-0005-0000-0000-00004E7A0000}"/>
    <cellStyle name="Sub totals 6 2 12 4" xfId="33600" xr:uid="{00000000-0005-0000-0000-00004F7A0000}"/>
    <cellStyle name="Sub totals 6 2 13" xfId="4589" xr:uid="{00000000-0005-0000-0000-0000507A0000}"/>
    <cellStyle name="Sub totals 6 2 13 2" xfId="33601" xr:uid="{00000000-0005-0000-0000-0000517A0000}"/>
    <cellStyle name="Sub totals 6 2 13 2 2" xfId="33602" xr:uid="{00000000-0005-0000-0000-0000527A0000}"/>
    <cellStyle name="Sub totals 6 2 13 2 3" xfId="33603" xr:uid="{00000000-0005-0000-0000-0000537A0000}"/>
    <cellStyle name="Sub totals 6 2 13 2 4" xfId="33604" xr:uid="{00000000-0005-0000-0000-0000547A0000}"/>
    <cellStyle name="Sub totals 6 2 13 3" xfId="33605" xr:uid="{00000000-0005-0000-0000-0000557A0000}"/>
    <cellStyle name="Sub totals 6 2 13 4" xfId="33606" xr:uid="{00000000-0005-0000-0000-0000567A0000}"/>
    <cellStyle name="Sub totals 6 2 14" xfId="4590" xr:uid="{00000000-0005-0000-0000-0000577A0000}"/>
    <cellStyle name="Sub totals 6 2 14 2" xfId="33607" xr:uid="{00000000-0005-0000-0000-0000587A0000}"/>
    <cellStyle name="Sub totals 6 2 14 2 2" xfId="33608" xr:uid="{00000000-0005-0000-0000-0000597A0000}"/>
    <cellStyle name="Sub totals 6 2 14 2 3" xfId="33609" xr:uid="{00000000-0005-0000-0000-00005A7A0000}"/>
    <cellStyle name="Sub totals 6 2 14 2 4" xfId="33610" xr:uid="{00000000-0005-0000-0000-00005B7A0000}"/>
    <cellStyle name="Sub totals 6 2 14 3" xfId="33611" xr:uid="{00000000-0005-0000-0000-00005C7A0000}"/>
    <cellStyle name="Sub totals 6 2 14 4" xfId="33612" xr:uid="{00000000-0005-0000-0000-00005D7A0000}"/>
    <cellStyle name="Sub totals 6 2 15" xfId="4591" xr:uid="{00000000-0005-0000-0000-00005E7A0000}"/>
    <cellStyle name="Sub totals 6 2 15 2" xfId="33613" xr:uid="{00000000-0005-0000-0000-00005F7A0000}"/>
    <cellStyle name="Sub totals 6 2 15 2 2" xfId="33614" xr:uid="{00000000-0005-0000-0000-0000607A0000}"/>
    <cellStyle name="Sub totals 6 2 15 2 3" xfId="33615" xr:uid="{00000000-0005-0000-0000-0000617A0000}"/>
    <cellStyle name="Sub totals 6 2 15 2 4" xfId="33616" xr:uid="{00000000-0005-0000-0000-0000627A0000}"/>
    <cellStyle name="Sub totals 6 2 15 3" xfId="33617" xr:uid="{00000000-0005-0000-0000-0000637A0000}"/>
    <cellStyle name="Sub totals 6 2 15 4" xfId="33618" xr:uid="{00000000-0005-0000-0000-0000647A0000}"/>
    <cellStyle name="Sub totals 6 2 16" xfId="4592" xr:uid="{00000000-0005-0000-0000-0000657A0000}"/>
    <cellStyle name="Sub totals 6 2 16 2" xfId="33619" xr:uid="{00000000-0005-0000-0000-0000667A0000}"/>
    <cellStyle name="Sub totals 6 2 16 2 2" xfId="33620" xr:uid="{00000000-0005-0000-0000-0000677A0000}"/>
    <cellStyle name="Sub totals 6 2 16 2 3" xfId="33621" xr:uid="{00000000-0005-0000-0000-0000687A0000}"/>
    <cellStyle name="Sub totals 6 2 16 2 4" xfId="33622" xr:uid="{00000000-0005-0000-0000-0000697A0000}"/>
    <cellStyle name="Sub totals 6 2 16 3" xfId="33623" xr:uid="{00000000-0005-0000-0000-00006A7A0000}"/>
    <cellStyle name="Sub totals 6 2 16 4" xfId="33624" xr:uid="{00000000-0005-0000-0000-00006B7A0000}"/>
    <cellStyle name="Sub totals 6 2 17" xfId="4593" xr:uid="{00000000-0005-0000-0000-00006C7A0000}"/>
    <cellStyle name="Sub totals 6 2 17 2" xfId="33625" xr:uid="{00000000-0005-0000-0000-00006D7A0000}"/>
    <cellStyle name="Sub totals 6 2 17 2 2" xfId="33626" xr:uid="{00000000-0005-0000-0000-00006E7A0000}"/>
    <cellStyle name="Sub totals 6 2 17 2 3" xfId="33627" xr:uid="{00000000-0005-0000-0000-00006F7A0000}"/>
    <cellStyle name="Sub totals 6 2 17 2 4" xfId="33628" xr:uid="{00000000-0005-0000-0000-0000707A0000}"/>
    <cellStyle name="Sub totals 6 2 17 3" xfId="33629" xr:uid="{00000000-0005-0000-0000-0000717A0000}"/>
    <cellStyle name="Sub totals 6 2 17 4" xfId="33630" xr:uid="{00000000-0005-0000-0000-0000727A0000}"/>
    <cellStyle name="Sub totals 6 2 18" xfId="4594" xr:uid="{00000000-0005-0000-0000-0000737A0000}"/>
    <cellStyle name="Sub totals 6 2 18 2" xfId="33631" xr:uid="{00000000-0005-0000-0000-0000747A0000}"/>
    <cellStyle name="Sub totals 6 2 18 2 2" xfId="33632" xr:uid="{00000000-0005-0000-0000-0000757A0000}"/>
    <cellStyle name="Sub totals 6 2 18 2 3" xfId="33633" xr:uid="{00000000-0005-0000-0000-0000767A0000}"/>
    <cellStyle name="Sub totals 6 2 18 2 4" xfId="33634" xr:uid="{00000000-0005-0000-0000-0000777A0000}"/>
    <cellStyle name="Sub totals 6 2 18 3" xfId="33635" xr:uid="{00000000-0005-0000-0000-0000787A0000}"/>
    <cellStyle name="Sub totals 6 2 18 4" xfId="33636" xr:uid="{00000000-0005-0000-0000-0000797A0000}"/>
    <cellStyle name="Sub totals 6 2 19" xfId="4595" xr:uid="{00000000-0005-0000-0000-00007A7A0000}"/>
    <cellStyle name="Sub totals 6 2 19 2" xfId="33637" xr:uid="{00000000-0005-0000-0000-00007B7A0000}"/>
    <cellStyle name="Sub totals 6 2 19 2 2" xfId="33638" xr:uid="{00000000-0005-0000-0000-00007C7A0000}"/>
    <cellStyle name="Sub totals 6 2 19 2 3" xfId="33639" xr:uid="{00000000-0005-0000-0000-00007D7A0000}"/>
    <cellStyle name="Sub totals 6 2 19 2 4" xfId="33640" xr:uid="{00000000-0005-0000-0000-00007E7A0000}"/>
    <cellStyle name="Sub totals 6 2 19 3" xfId="33641" xr:uid="{00000000-0005-0000-0000-00007F7A0000}"/>
    <cellStyle name="Sub totals 6 2 19 4" xfId="33642" xr:uid="{00000000-0005-0000-0000-0000807A0000}"/>
    <cellStyle name="Sub totals 6 2 2" xfId="4596" xr:uid="{00000000-0005-0000-0000-0000817A0000}"/>
    <cellStyle name="Sub totals 6 2 2 2" xfId="33643" xr:uid="{00000000-0005-0000-0000-0000827A0000}"/>
    <cellStyle name="Sub totals 6 2 2 2 2" xfId="33644" xr:uid="{00000000-0005-0000-0000-0000837A0000}"/>
    <cellStyle name="Sub totals 6 2 2 2 3" xfId="33645" xr:uid="{00000000-0005-0000-0000-0000847A0000}"/>
    <cellStyle name="Sub totals 6 2 2 2 4" xfId="33646" xr:uid="{00000000-0005-0000-0000-0000857A0000}"/>
    <cellStyle name="Sub totals 6 2 2 3" xfId="33647" xr:uid="{00000000-0005-0000-0000-0000867A0000}"/>
    <cellStyle name="Sub totals 6 2 2 4" xfId="33648" xr:uid="{00000000-0005-0000-0000-0000877A0000}"/>
    <cellStyle name="Sub totals 6 2 20" xfId="4597" xr:uid="{00000000-0005-0000-0000-0000887A0000}"/>
    <cellStyle name="Sub totals 6 2 20 2" xfId="33649" xr:uid="{00000000-0005-0000-0000-0000897A0000}"/>
    <cellStyle name="Sub totals 6 2 20 2 2" xfId="33650" xr:uid="{00000000-0005-0000-0000-00008A7A0000}"/>
    <cellStyle name="Sub totals 6 2 20 2 3" xfId="33651" xr:uid="{00000000-0005-0000-0000-00008B7A0000}"/>
    <cellStyle name="Sub totals 6 2 20 2 4" xfId="33652" xr:uid="{00000000-0005-0000-0000-00008C7A0000}"/>
    <cellStyle name="Sub totals 6 2 20 3" xfId="33653" xr:uid="{00000000-0005-0000-0000-00008D7A0000}"/>
    <cellStyle name="Sub totals 6 2 20 4" xfId="33654" xr:uid="{00000000-0005-0000-0000-00008E7A0000}"/>
    <cellStyle name="Sub totals 6 2 21" xfId="4598" xr:uid="{00000000-0005-0000-0000-00008F7A0000}"/>
    <cellStyle name="Sub totals 6 2 21 2" xfId="33655" xr:uid="{00000000-0005-0000-0000-0000907A0000}"/>
    <cellStyle name="Sub totals 6 2 21 2 2" xfId="33656" xr:uid="{00000000-0005-0000-0000-0000917A0000}"/>
    <cellStyle name="Sub totals 6 2 21 2 3" xfId="33657" xr:uid="{00000000-0005-0000-0000-0000927A0000}"/>
    <cellStyle name="Sub totals 6 2 21 2 4" xfId="33658" xr:uid="{00000000-0005-0000-0000-0000937A0000}"/>
    <cellStyle name="Sub totals 6 2 21 3" xfId="33659" xr:uid="{00000000-0005-0000-0000-0000947A0000}"/>
    <cellStyle name="Sub totals 6 2 21 4" xfId="33660" xr:uid="{00000000-0005-0000-0000-0000957A0000}"/>
    <cellStyle name="Sub totals 6 2 22" xfId="4599" xr:uid="{00000000-0005-0000-0000-0000967A0000}"/>
    <cellStyle name="Sub totals 6 2 22 2" xfId="33661" xr:uid="{00000000-0005-0000-0000-0000977A0000}"/>
    <cellStyle name="Sub totals 6 2 22 2 2" xfId="33662" xr:uid="{00000000-0005-0000-0000-0000987A0000}"/>
    <cellStyle name="Sub totals 6 2 22 2 3" xfId="33663" xr:uid="{00000000-0005-0000-0000-0000997A0000}"/>
    <cellStyle name="Sub totals 6 2 22 2 4" xfId="33664" xr:uid="{00000000-0005-0000-0000-00009A7A0000}"/>
    <cellStyle name="Sub totals 6 2 22 3" xfId="33665" xr:uid="{00000000-0005-0000-0000-00009B7A0000}"/>
    <cellStyle name="Sub totals 6 2 22 4" xfId="33666" xr:uid="{00000000-0005-0000-0000-00009C7A0000}"/>
    <cellStyle name="Sub totals 6 2 23" xfId="4600" xr:uid="{00000000-0005-0000-0000-00009D7A0000}"/>
    <cellStyle name="Sub totals 6 2 23 2" xfId="33667" xr:uid="{00000000-0005-0000-0000-00009E7A0000}"/>
    <cellStyle name="Sub totals 6 2 23 2 2" xfId="33668" xr:uid="{00000000-0005-0000-0000-00009F7A0000}"/>
    <cellStyle name="Sub totals 6 2 23 2 3" xfId="33669" xr:uid="{00000000-0005-0000-0000-0000A07A0000}"/>
    <cellStyle name="Sub totals 6 2 23 2 4" xfId="33670" xr:uid="{00000000-0005-0000-0000-0000A17A0000}"/>
    <cellStyle name="Sub totals 6 2 23 3" xfId="33671" xr:uid="{00000000-0005-0000-0000-0000A27A0000}"/>
    <cellStyle name="Sub totals 6 2 23 4" xfId="33672" xr:uid="{00000000-0005-0000-0000-0000A37A0000}"/>
    <cellStyle name="Sub totals 6 2 24" xfId="4601" xr:uid="{00000000-0005-0000-0000-0000A47A0000}"/>
    <cellStyle name="Sub totals 6 2 24 2" xfId="33673" xr:uid="{00000000-0005-0000-0000-0000A57A0000}"/>
    <cellStyle name="Sub totals 6 2 24 2 2" xfId="33674" xr:uid="{00000000-0005-0000-0000-0000A67A0000}"/>
    <cellStyle name="Sub totals 6 2 24 2 3" xfId="33675" xr:uid="{00000000-0005-0000-0000-0000A77A0000}"/>
    <cellStyle name="Sub totals 6 2 24 2 4" xfId="33676" xr:uid="{00000000-0005-0000-0000-0000A87A0000}"/>
    <cellStyle name="Sub totals 6 2 24 3" xfId="33677" xr:uid="{00000000-0005-0000-0000-0000A97A0000}"/>
    <cellStyle name="Sub totals 6 2 24 4" xfId="33678" xr:uid="{00000000-0005-0000-0000-0000AA7A0000}"/>
    <cellStyle name="Sub totals 6 2 25" xfId="4602" xr:uid="{00000000-0005-0000-0000-0000AB7A0000}"/>
    <cellStyle name="Sub totals 6 2 25 2" xfId="33679" xr:uid="{00000000-0005-0000-0000-0000AC7A0000}"/>
    <cellStyle name="Sub totals 6 2 25 2 2" xfId="33680" xr:uid="{00000000-0005-0000-0000-0000AD7A0000}"/>
    <cellStyle name="Sub totals 6 2 25 2 3" xfId="33681" xr:uid="{00000000-0005-0000-0000-0000AE7A0000}"/>
    <cellStyle name="Sub totals 6 2 25 2 4" xfId="33682" xr:uid="{00000000-0005-0000-0000-0000AF7A0000}"/>
    <cellStyle name="Sub totals 6 2 25 3" xfId="33683" xr:uid="{00000000-0005-0000-0000-0000B07A0000}"/>
    <cellStyle name="Sub totals 6 2 25 4" xfId="33684" xr:uid="{00000000-0005-0000-0000-0000B17A0000}"/>
    <cellStyle name="Sub totals 6 2 26" xfId="4603" xr:uid="{00000000-0005-0000-0000-0000B27A0000}"/>
    <cellStyle name="Sub totals 6 2 26 2" xfId="33685" xr:uid="{00000000-0005-0000-0000-0000B37A0000}"/>
    <cellStyle name="Sub totals 6 2 26 2 2" xfId="33686" xr:uid="{00000000-0005-0000-0000-0000B47A0000}"/>
    <cellStyle name="Sub totals 6 2 26 2 3" xfId="33687" xr:uid="{00000000-0005-0000-0000-0000B57A0000}"/>
    <cellStyle name="Sub totals 6 2 26 2 4" xfId="33688" xr:uid="{00000000-0005-0000-0000-0000B67A0000}"/>
    <cellStyle name="Sub totals 6 2 26 3" xfId="33689" xr:uid="{00000000-0005-0000-0000-0000B77A0000}"/>
    <cellStyle name="Sub totals 6 2 26 4" xfId="33690" xr:uid="{00000000-0005-0000-0000-0000B87A0000}"/>
    <cellStyle name="Sub totals 6 2 27" xfId="4604" xr:uid="{00000000-0005-0000-0000-0000B97A0000}"/>
    <cellStyle name="Sub totals 6 2 27 2" xfId="33691" xr:uid="{00000000-0005-0000-0000-0000BA7A0000}"/>
    <cellStyle name="Sub totals 6 2 27 2 2" xfId="33692" xr:uid="{00000000-0005-0000-0000-0000BB7A0000}"/>
    <cellStyle name="Sub totals 6 2 27 2 3" xfId="33693" xr:uid="{00000000-0005-0000-0000-0000BC7A0000}"/>
    <cellStyle name="Sub totals 6 2 27 2 4" xfId="33694" xr:uid="{00000000-0005-0000-0000-0000BD7A0000}"/>
    <cellStyle name="Sub totals 6 2 27 3" xfId="33695" xr:uid="{00000000-0005-0000-0000-0000BE7A0000}"/>
    <cellStyle name="Sub totals 6 2 27 4" xfId="33696" xr:uid="{00000000-0005-0000-0000-0000BF7A0000}"/>
    <cellStyle name="Sub totals 6 2 28" xfId="4605" xr:uid="{00000000-0005-0000-0000-0000C07A0000}"/>
    <cellStyle name="Sub totals 6 2 28 2" xfId="33697" xr:uid="{00000000-0005-0000-0000-0000C17A0000}"/>
    <cellStyle name="Sub totals 6 2 28 2 2" xfId="33698" xr:uid="{00000000-0005-0000-0000-0000C27A0000}"/>
    <cellStyle name="Sub totals 6 2 28 2 3" xfId="33699" xr:uid="{00000000-0005-0000-0000-0000C37A0000}"/>
    <cellStyle name="Sub totals 6 2 28 2 4" xfId="33700" xr:uid="{00000000-0005-0000-0000-0000C47A0000}"/>
    <cellStyle name="Sub totals 6 2 28 3" xfId="33701" xr:uid="{00000000-0005-0000-0000-0000C57A0000}"/>
    <cellStyle name="Sub totals 6 2 28 4" xfId="33702" xr:uid="{00000000-0005-0000-0000-0000C67A0000}"/>
    <cellStyle name="Sub totals 6 2 29" xfId="4606" xr:uid="{00000000-0005-0000-0000-0000C77A0000}"/>
    <cellStyle name="Sub totals 6 2 29 2" xfId="33703" xr:uid="{00000000-0005-0000-0000-0000C87A0000}"/>
    <cellStyle name="Sub totals 6 2 29 2 2" xfId="33704" xr:uid="{00000000-0005-0000-0000-0000C97A0000}"/>
    <cellStyle name="Sub totals 6 2 29 2 3" xfId="33705" xr:uid="{00000000-0005-0000-0000-0000CA7A0000}"/>
    <cellStyle name="Sub totals 6 2 29 2 4" xfId="33706" xr:uid="{00000000-0005-0000-0000-0000CB7A0000}"/>
    <cellStyle name="Sub totals 6 2 29 3" xfId="33707" xr:uid="{00000000-0005-0000-0000-0000CC7A0000}"/>
    <cellStyle name="Sub totals 6 2 29 4" xfId="33708" xr:uid="{00000000-0005-0000-0000-0000CD7A0000}"/>
    <cellStyle name="Sub totals 6 2 3" xfId="4607" xr:uid="{00000000-0005-0000-0000-0000CE7A0000}"/>
    <cellStyle name="Sub totals 6 2 3 2" xfId="33709" xr:uid="{00000000-0005-0000-0000-0000CF7A0000}"/>
    <cellStyle name="Sub totals 6 2 3 2 2" xfId="33710" xr:uid="{00000000-0005-0000-0000-0000D07A0000}"/>
    <cellStyle name="Sub totals 6 2 3 2 3" xfId="33711" xr:uid="{00000000-0005-0000-0000-0000D17A0000}"/>
    <cellStyle name="Sub totals 6 2 3 2 4" xfId="33712" xr:uid="{00000000-0005-0000-0000-0000D27A0000}"/>
    <cellStyle name="Sub totals 6 2 3 3" xfId="33713" xr:uid="{00000000-0005-0000-0000-0000D37A0000}"/>
    <cellStyle name="Sub totals 6 2 3 4" xfId="33714" xr:uid="{00000000-0005-0000-0000-0000D47A0000}"/>
    <cellStyle name="Sub totals 6 2 30" xfId="4608" xr:uid="{00000000-0005-0000-0000-0000D57A0000}"/>
    <cellStyle name="Sub totals 6 2 30 2" xfId="33715" xr:uid="{00000000-0005-0000-0000-0000D67A0000}"/>
    <cellStyle name="Sub totals 6 2 30 2 2" xfId="33716" xr:uid="{00000000-0005-0000-0000-0000D77A0000}"/>
    <cellStyle name="Sub totals 6 2 30 2 3" xfId="33717" xr:uid="{00000000-0005-0000-0000-0000D87A0000}"/>
    <cellStyle name="Sub totals 6 2 30 2 4" xfId="33718" xr:uid="{00000000-0005-0000-0000-0000D97A0000}"/>
    <cellStyle name="Sub totals 6 2 30 3" xfId="33719" xr:uid="{00000000-0005-0000-0000-0000DA7A0000}"/>
    <cellStyle name="Sub totals 6 2 30 4" xfId="33720" xr:uid="{00000000-0005-0000-0000-0000DB7A0000}"/>
    <cellStyle name="Sub totals 6 2 31" xfId="4609" xr:uid="{00000000-0005-0000-0000-0000DC7A0000}"/>
    <cellStyle name="Sub totals 6 2 31 2" xfId="33721" xr:uid="{00000000-0005-0000-0000-0000DD7A0000}"/>
    <cellStyle name="Sub totals 6 2 31 2 2" xfId="33722" xr:uid="{00000000-0005-0000-0000-0000DE7A0000}"/>
    <cellStyle name="Sub totals 6 2 31 2 3" xfId="33723" xr:uid="{00000000-0005-0000-0000-0000DF7A0000}"/>
    <cellStyle name="Sub totals 6 2 31 2 4" xfId="33724" xr:uid="{00000000-0005-0000-0000-0000E07A0000}"/>
    <cellStyle name="Sub totals 6 2 31 3" xfId="33725" xr:uid="{00000000-0005-0000-0000-0000E17A0000}"/>
    <cellStyle name="Sub totals 6 2 31 4" xfId="33726" xr:uid="{00000000-0005-0000-0000-0000E27A0000}"/>
    <cellStyle name="Sub totals 6 2 32" xfId="4610" xr:uid="{00000000-0005-0000-0000-0000E37A0000}"/>
    <cellStyle name="Sub totals 6 2 32 2" xfId="33727" xr:uid="{00000000-0005-0000-0000-0000E47A0000}"/>
    <cellStyle name="Sub totals 6 2 32 2 2" xfId="33728" xr:uid="{00000000-0005-0000-0000-0000E57A0000}"/>
    <cellStyle name="Sub totals 6 2 32 2 3" xfId="33729" xr:uid="{00000000-0005-0000-0000-0000E67A0000}"/>
    <cellStyle name="Sub totals 6 2 32 2 4" xfId="33730" xr:uid="{00000000-0005-0000-0000-0000E77A0000}"/>
    <cellStyle name="Sub totals 6 2 32 3" xfId="33731" xr:uid="{00000000-0005-0000-0000-0000E87A0000}"/>
    <cellStyle name="Sub totals 6 2 32 4" xfId="33732" xr:uid="{00000000-0005-0000-0000-0000E97A0000}"/>
    <cellStyle name="Sub totals 6 2 33" xfId="4611" xr:uid="{00000000-0005-0000-0000-0000EA7A0000}"/>
    <cellStyle name="Sub totals 6 2 33 2" xfId="33733" xr:uid="{00000000-0005-0000-0000-0000EB7A0000}"/>
    <cellStyle name="Sub totals 6 2 33 2 2" xfId="33734" xr:uid="{00000000-0005-0000-0000-0000EC7A0000}"/>
    <cellStyle name="Sub totals 6 2 33 2 3" xfId="33735" xr:uid="{00000000-0005-0000-0000-0000ED7A0000}"/>
    <cellStyle name="Sub totals 6 2 33 2 4" xfId="33736" xr:uid="{00000000-0005-0000-0000-0000EE7A0000}"/>
    <cellStyle name="Sub totals 6 2 33 3" xfId="33737" xr:uid="{00000000-0005-0000-0000-0000EF7A0000}"/>
    <cellStyle name="Sub totals 6 2 33 4" xfId="33738" xr:uid="{00000000-0005-0000-0000-0000F07A0000}"/>
    <cellStyle name="Sub totals 6 2 34" xfId="4612" xr:uid="{00000000-0005-0000-0000-0000F17A0000}"/>
    <cellStyle name="Sub totals 6 2 34 2" xfId="33739" xr:uid="{00000000-0005-0000-0000-0000F27A0000}"/>
    <cellStyle name="Sub totals 6 2 34 2 2" xfId="33740" xr:uid="{00000000-0005-0000-0000-0000F37A0000}"/>
    <cellStyle name="Sub totals 6 2 34 2 3" xfId="33741" xr:uid="{00000000-0005-0000-0000-0000F47A0000}"/>
    <cellStyle name="Sub totals 6 2 34 2 4" xfId="33742" xr:uid="{00000000-0005-0000-0000-0000F57A0000}"/>
    <cellStyle name="Sub totals 6 2 34 3" xfId="33743" xr:uid="{00000000-0005-0000-0000-0000F67A0000}"/>
    <cellStyle name="Sub totals 6 2 34 4" xfId="33744" xr:uid="{00000000-0005-0000-0000-0000F77A0000}"/>
    <cellStyle name="Sub totals 6 2 35" xfId="4613" xr:uid="{00000000-0005-0000-0000-0000F87A0000}"/>
    <cellStyle name="Sub totals 6 2 35 2" xfId="33745" xr:uid="{00000000-0005-0000-0000-0000F97A0000}"/>
    <cellStyle name="Sub totals 6 2 35 2 2" xfId="33746" xr:uid="{00000000-0005-0000-0000-0000FA7A0000}"/>
    <cellStyle name="Sub totals 6 2 35 2 3" xfId="33747" xr:uid="{00000000-0005-0000-0000-0000FB7A0000}"/>
    <cellStyle name="Sub totals 6 2 35 2 4" xfId="33748" xr:uid="{00000000-0005-0000-0000-0000FC7A0000}"/>
    <cellStyle name="Sub totals 6 2 35 3" xfId="33749" xr:uid="{00000000-0005-0000-0000-0000FD7A0000}"/>
    <cellStyle name="Sub totals 6 2 35 4" xfId="33750" xr:uid="{00000000-0005-0000-0000-0000FE7A0000}"/>
    <cellStyle name="Sub totals 6 2 36" xfId="4614" xr:uid="{00000000-0005-0000-0000-0000FF7A0000}"/>
    <cellStyle name="Sub totals 6 2 36 2" xfId="33751" xr:uid="{00000000-0005-0000-0000-0000007B0000}"/>
    <cellStyle name="Sub totals 6 2 36 2 2" xfId="33752" xr:uid="{00000000-0005-0000-0000-0000017B0000}"/>
    <cellStyle name="Sub totals 6 2 36 2 3" xfId="33753" xr:uid="{00000000-0005-0000-0000-0000027B0000}"/>
    <cellStyle name="Sub totals 6 2 36 2 4" xfId="33754" xr:uid="{00000000-0005-0000-0000-0000037B0000}"/>
    <cellStyle name="Sub totals 6 2 36 3" xfId="33755" xr:uid="{00000000-0005-0000-0000-0000047B0000}"/>
    <cellStyle name="Sub totals 6 2 36 4" xfId="33756" xr:uid="{00000000-0005-0000-0000-0000057B0000}"/>
    <cellStyle name="Sub totals 6 2 37" xfId="4615" xr:uid="{00000000-0005-0000-0000-0000067B0000}"/>
    <cellStyle name="Sub totals 6 2 37 2" xfId="33757" xr:uid="{00000000-0005-0000-0000-0000077B0000}"/>
    <cellStyle name="Sub totals 6 2 37 2 2" xfId="33758" xr:uid="{00000000-0005-0000-0000-0000087B0000}"/>
    <cellStyle name="Sub totals 6 2 37 2 3" xfId="33759" xr:uid="{00000000-0005-0000-0000-0000097B0000}"/>
    <cellStyle name="Sub totals 6 2 37 2 4" xfId="33760" xr:uid="{00000000-0005-0000-0000-00000A7B0000}"/>
    <cellStyle name="Sub totals 6 2 37 3" xfId="33761" xr:uid="{00000000-0005-0000-0000-00000B7B0000}"/>
    <cellStyle name="Sub totals 6 2 37 4" xfId="33762" xr:uid="{00000000-0005-0000-0000-00000C7B0000}"/>
    <cellStyle name="Sub totals 6 2 38" xfId="4616" xr:uid="{00000000-0005-0000-0000-00000D7B0000}"/>
    <cellStyle name="Sub totals 6 2 38 2" xfId="33763" xr:uid="{00000000-0005-0000-0000-00000E7B0000}"/>
    <cellStyle name="Sub totals 6 2 38 2 2" xfId="33764" xr:uid="{00000000-0005-0000-0000-00000F7B0000}"/>
    <cellStyle name="Sub totals 6 2 38 2 3" xfId="33765" xr:uid="{00000000-0005-0000-0000-0000107B0000}"/>
    <cellStyle name="Sub totals 6 2 38 2 4" xfId="33766" xr:uid="{00000000-0005-0000-0000-0000117B0000}"/>
    <cellStyle name="Sub totals 6 2 38 3" xfId="33767" xr:uid="{00000000-0005-0000-0000-0000127B0000}"/>
    <cellStyle name="Sub totals 6 2 38 4" xfId="33768" xr:uid="{00000000-0005-0000-0000-0000137B0000}"/>
    <cellStyle name="Sub totals 6 2 39" xfId="4617" xr:uid="{00000000-0005-0000-0000-0000147B0000}"/>
    <cellStyle name="Sub totals 6 2 39 2" xfId="33769" xr:uid="{00000000-0005-0000-0000-0000157B0000}"/>
    <cellStyle name="Sub totals 6 2 39 2 2" xfId="33770" xr:uid="{00000000-0005-0000-0000-0000167B0000}"/>
    <cellStyle name="Sub totals 6 2 39 2 3" xfId="33771" xr:uid="{00000000-0005-0000-0000-0000177B0000}"/>
    <cellStyle name="Sub totals 6 2 39 2 4" xfId="33772" xr:uid="{00000000-0005-0000-0000-0000187B0000}"/>
    <cellStyle name="Sub totals 6 2 39 3" xfId="33773" xr:uid="{00000000-0005-0000-0000-0000197B0000}"/>
    <cellStyle name="Sub totals 6 2 39 4" xfId="33774" xr:uid="{00000000-0005-0000-0000-00001A7B0000}"/>
    <cellStyle name="Sub totals 6 2 4" xfId="4618" xr:uid="{00000000-0005-0000-0000-00001B7B0000}"/>
    <cellStyle name="Sub totals 6 2 4 2" xfId="33775" xr:uid="{00000000-0005-0000-0000-00001C7B0000}"/>
    <cellStyle name="Sub totals 6 2 4 2 2" xfId="33776" xr:uid="{00000000-0005-0000-0000-00001D7B0000}"/>
    <cellStyle name="Sub totals 6 2 4 2 3" xfId="33777" xr:uid="{00000000-0005-0000-0000-00001E7B0000}"/>
    <cellStyle name="Sub totals 6 2 4 2 4" xfId="33778" xr:uid="{00000000-0005-0000-0000-00001F7B0000}"/>
    <cellStyle name="Sub totals 6 2 4 3" xfId="33779" xr:uid="{00000000-0005-0000-0000-0000207B0000}"/>
    <cellStyle name="Sub totals 6 2 4 4" xfId="33780" xr:uid="{00000000-0005-0000-0000-0000217B0000}"/>
    <cellStyle name="Sub totals 6 2 40" xfId="4619" xr:uid="{00000000-0005-0000-0000-0000227B0000}"/>
    <cellStyle name="Sub totals 6 2 40 2" xfId="33781" xr:uid="{00000000-0005-0000-0000-0000237B0000}"/>
    <cellStyle name="Sub totals 6 2 40 2 2" xfId="33782" xr:uid="{00000000-0005-0000-0000-0000247B0000}"/>
    <cellStyle name="Sub totals 6 2 40 2 3" xfId="33783" xr:uid="{00000000-0005-0000-0000-0000257B0000}"/>
    <cellStyle name="Sub totals 6 2 40 2 4" xfId="33784" xr:uid="{00000000-0005-0000-0000-0000267B0000}"/>
    <cellStyle name="Sub totals 6 2 40 3" xfId="33785" xr:uid="{00000000-0005-0000-0000-0000277B0000}"/>
    <cellStyle name="Sub totals 6 2 40 4" xfId="33786" xr:uid="{00000000-0005-0000-0000-0000287B0000}"/>
    <cellStyle name="Sub totals 6 2 41" xfId="4620" xr:uid="{00000000-0005-0000-0000-0000297B0000}"/>
    <cellStyle name="Sub totals 6 2 41 2" xfId="33787" xr:uid="{00000000-0005-0000-0000-00002A7B0000}"/>
    <cellStyle name="Sub totals 6 2 41 2 2" xfId="33788" xr:uid="{00000000-0005-0000-0000-00002B7B0000}"/>
    <cellStyle name="Sub totals 6 2 41 2 3" xfId="33789" xr:uid="{00000000-0005-0000-0000-00002C7B0000}"/>
    <cellStyle name="Sub totals 6 2 41 2 4" xfId="33790" xr:uid="{00000000-0005-0000-0000-00002D7B0000}"/>
    <cellStyle name="Sub totals 6 2 41 3" xfId="33791" xr:uid="{00000000-0005-0000-0000-00002E7B0000}"/>
    <cellStyle name="Sub totals 6 2 41 4" xfId="33792" xr:uid="{00000000-0005-0000-0000-00002F7B0000}"/>
    <cellStyle name="Sub totals 6 2 42" xfId="4621" xr:uid="{00000000-0005-0000-0000-0000307B0000}"/>
    <cellStyle name="Sub totals 6 2 42 2" xfId="33793" xr:uid="{00000000-0005-0000-0000-0000317B0000}"/>
    <cellStyle name="Sub totals 6 2 42 2 2" xfId="33794" xr:uid="{00000000-0005-0000-0000-0000327B0000}"/>
    <cellStyle name="Sub totals 6 2 42 2 3" xfId="33795" xr:uid="{00000000-0005-0000-0000-0000337B0000}"/>
    <cellStyle name="Sub totals 6 2 42 2 4" xfId="33796" xr:uid="{00000000-0005-0000-0000-0000347B0000}"/>
    <cellStyle name="Sub totals 6 2 42 3" xfId="33797" xr:uid="{00000000-0005-0000-0000-0000357B0000}"/>
    <cellStyle name="Sub totals 6 2 42 4" xfId="33798" xr:uid="{00000000-0005-0000-0000-0000367B0000}"/>
    <cellStyle name="Sub totals 6 2 43" xfId="4622" xr:uid="{00000000-0005-0000-0000-0000377B0000}"/>
    <cellStyle name="Sub totals 6 2 43 2" xfId="33799" xr:uid="{00000000-0005-0000-0000-0000387B0000}"/>
    <cellStyle name="Sub totals 6 2 43 2 2" xfId="33800" xr:uid="{00000000-0005-0000-0000-0000397B0000}"/>
    <cellStyle name="Sub totals 6 2 43 2 3" xfId="33801" xr:uid="{00000000-0005-0000-0000-00003A7B0000}"/>
    <cellStyle name="Sub totals 6 2 43 2 4" xfId="33802" xr:uid="{00000000-0005-0000-0000-00003B7B0000}"/>
    <cellStyle name="Sub totals 6 2 43 3" xfId="33803" xr:uid="{00000000-0005-0000-0000-00003C7B0000}"/>
    <cellStyle name="Sub totals 6 2 43 4" xfId="33804" xr:uid="{00000000-0005-0000-0000-00003D7B0000}"/>
    <cellStyle name="Sub totals 6 2 44" xfId="4623" xr:uid="{00000000-0005-0000-0000-00003E7B0000}"/>
    <cellStyle name="Sub totals 6 2 44 2" xfId="33805" xr:uid="{00000000-0005-0000-0000-00003F7B0000}"/>
    <cellStyle name="Sub totals 6 2 44 2 2" xfId="33806" xr:uid="{00000000-0005-0000-0000-0000407B0000}"/>
    <cellStyle name="Sub totals 6 2 44 2 3" xfId="33807" xr:uid="{00000000-0005-0000-0000-0000417B0000}"/>
    <cellStyle name="Sub totals 6 2 44 2 4" xfId="33808" xr:uid="{00000000-0005-0000-0000-0000427B0000}"/>
    <cellStyle name="Sub totals 6 2 44 3" xfId="33809" xr:uid="{00000000-0005-0000-0000-0000437B0000}"/>
    <cellStyle name="Sub totals 6 2 44 4" xfId="33810" xr:uid="{00000000-0005-0000-0000-0000447B0000}"/>
    <cellStyle name="Sub totals 6 2 45" xfId="33811" xr:uid="{00000000-0005-0000-0000-0000457B0000}"/>
    <cellStyle name="Sub totals 6 2 45 2" xfId="33812" xr:uid="{00000000-0005-0000-0000-0000467B0000}"/>
    <cellStyle name="Sub totals 6 2 45 3" xfId="33813" xr:uid="{00000000-0005-0000-0000-0000477B0000}"/>
    <cellStyle name="Sub totals 6 2 45 4" xfId="33814" xr:uid="{00000000-0005-0000-0000-0000487B0000}"/>
    <cellStyle name="Sub totals 6 2 46" xfId="33815" xr:uid="{00000000-0005-0000-0000-0000497B0000}"/>
    <cellStyle name="Sub totals 6 2 46 2" xfId="33816" xr:uid="{00000000-0005-0000-0000-00004A7B0000}"/>
    <cellStyle name="Sub totals 6 2 46 3" xfId="33817" xr:uid="{00000000-0005-0000-0000-00004B7B0000}"/>
    <cellStyle name="Sub totals 6 2 46 4" xfId="33818" xr:uid="{00000000-0005-0000-0000-00004C7B0000}"/>
    <cellStyle name="Sub totals 6 2 47" xfId="33819" xr:uid="{00000000-0005-0000-0000-00004D7B0000}"/>
    <cellStyle name="Sub totals 6 2 48" xfId="33820" xr:uid="{00000000-0005-0000-0000-00004E7B0000}"/>
    <cellStyle name="Sub totals 6 2 5" xfId="4624" xr:uid="{00000000-0005-0000-0000-00004F7B0000}"/>
    <cellStyle name="Sub totals 6 2 5 2" xfId="33821" xr:uid="{00000000-0005-0000-0000-0000507B0000}"/>
    <cellStyle name="Sub totals 6 2 5 2 2" xfId="33822" xr:uid="{00000000-0005-0000-0000-0000517B0000}"/>
    <cellStyle name="Sub totals 6 2 5 2 3" xfId="33823" xr:uid="{00000000-0005-0000-0000-0000527B0000}"/>
    <cellStyle name="Sub totals 6 2 5 2 4" xfId="33824" xr:uid="{00000000-0005-0000-0000-0000537B0000}"/>
    <cellStyle name="Sub totals 6 2 5 3" xfId="33825" xr:uid="{00000000-0005-0000-0000-0000547B0000}"/>
    <cellStyle name="Sub totals 6 2 5 4" xfId="33826" xr:uid="{00000000-0005-0000-0000-0000557B0000}"/>
    <cellStyle name="Sub totals 6 2 6" xfId="4625" xr:uid="{00000000-0005-0000-0000-0000567B0000}"/>
    <cellStyle name="Sub totals 6 2 6 2" xfId="33827" xr:uid="{00000000-0005-0000-0000-0000577B0000}"/>
    <cellStyle name="Sub totals 6 2 6 2 2" xfId="33828" xr:uid="{00000000-0005-0000-0000-0000587B0000}"/>
    <cellStyle name="Sub totals 6 2 6 2 3" xfId="33829" xr:uid="{00000000-0005-0000-0000-0000597B0000}"/>
    <cellStyle name="Sub totals 6 2 6 2 4" xfId="33830" xr:uid="{00000000-0005-0000-0000-00005A7B0000}"/>
    <cellStyle name="Sub totals 6 2 6 3" xfId="33831" xr:uid="{00000000-0005-0000-0000-00005B7B0000}"/>
    <cellStyle name="Sub totals 6 2 6 4" xfId="33832" xr:uid="{00000000-0005-0000-0000-00005C7B0000}"/>
    <cellStyle name="Sub totals 6 2 7" xfId="4626" xr:uid="{00000000-0005-0000-0000-00005D7B0000}"/>
    <cellStyle name="Sub totals 6 2 7 2" xfId="33833" xr:uid="{00000000-0005-0000-0000-00005E7B0000}"/>
    <cellStyle name="Sub totals 6 2 7 2 2" xfId="33834" xr:uid="{00000000-0005-0000-0000-00005F7B0000}"/>
    <cellStyle name="Sub totals 6 2 7 2 3" xfId="33835" xr:uid="{00000000-0005-0000-0000-0000607B0000}"/>
    <cellStyle name="Sub totals 6 2 7 2 4" xfId="33836" xr:uid="{00000000-0005-0000-0000-0000617B0000}"/>
    <cellStyle name="Sub totals 6 2 7 3" xfId="33837" xr:uid="{00000000-0005-0000-0000-0000627B0000}"/>
    <cellStyle name="Sub totals 6 2 7 4" xfId="33838" xr:uid="{00000000-0005-0000-0000-0000637B0000}"/>
    <cellStyle name="Sub totals 6 2 8" xfId="4627" xr:uid="{00000000-0005-0000-0000-0000647B0000}"/>
    <cellStyle name="Sub totals 6 2 8 2" xfId="33839" xr:uid="{00000000-0005-0000-0000-0000657B0000}"/>
    <cellStyle name="Sub totals 6 2 8 2 2" xfId="33840" xr:uid="{00000000-0005-0000-0000-0000667B0000}"/>
    <cellStyle name="Sub totals 6 2 8 2 3" xfId="33841" xr:uid="{00000000-0005-0000-0000-0000677B0000}"/>
    <cellStyle name="Sub totals 6 2 8 2 4" xfId="33842" xr:uid="{00000000-0005-0000-0000-0000687B0000}"/>
    <cellStyle name="Sub totals 6 2 8 3" xfId="33843" xr:uid="{00000000-0005-0000-0000-0000697B0000}"/>
    <cellStyle name="Sub totals 6 2 8 4" xfId="33844" xr:uid="{00000000-0005-0000-0000-00006A7B0000}"/>
    <cellStyle name="Sub totals 6 2 9" xfId="4628" xr:uid="{00000000-0005-0000-0000-00006B7B0000}"/>
    <cellStyle name="Sub totals 6 2 9 2" xfId="33845" xr:uid="{00000000-0005-0000-0000-00006C7B0000}"/>
    <cellStyle name="Sub totals 6 2 9 2 2" xfId="33846" xr:uid="{00000000-0005-0000-0000-00006D7B0000}"/>
    <cellStyle name="Sub totals 6 2 9 2 3" xfId="33847" xr:uid="{00000000-0005-0000-0000-00006E7B0000}"/>
    <cellStyle name="Sub totals 6 2 9 2 4" xfId="33848" xr:uid="{00000000-0005-0000-0000-00006F7B0000}"/>
    <cellStyle name="Sub totals 6 2 9 3" xfId="33849" xr:uid="{00000000-0005-0000-0000-0000707B0000}"/>
    <cellStyle name="Sub totals 6 2 9 4" xfId="33850" xr:uid="{00000000-0005-0000-0000-0000717B0000}"/>
    <cellStyle name="Sub totals 6 20" xfId="4629" xr:uid="{00000000-0005-0000-0000-0000727B0000}"/>
    <cellStyle name="Sub totals 6 20 2" xfId="33851" xr:uid="{00000000-0005-0000-0000-0000737B0000}"/>
    <cellStyle name="Sub totals 6 20 2 2" xfId="33852" xr:uid="{00000000-0005-0000-0000-0000747B0000}"/>
    <cellStyle name="Sub totals 6 20 2 3" xfId="33853" xr:uid="{00000000-0005-0000-0000-0000757B0000}"/>
    <cellStyle name="Sub totals 6 20 2 4" xfId="33854" xr:uid="{00000000-0005-0000-0000-0000767B0000}"/>
    <cellStyle name="Sub totals 6 20 3" xfId="33855" xr:uid="{00000000-0005-0000-0000-0000777B0000}"/>
    <cellStyle name="Sub totals 6 20 4" xfId="33856" xr:uid="{00000000-0005-0000-0000-0000787B0000}"/>
    <cellStyle name="Sub totals 6 21" xfId="4630" xr:uid="{00000000-0005-0000-0000-0000797B0000}"/>
    <cellStyle name="Sub totals 6 21 2" xfId="33857" xr:uid="{00000000-0005-0000-0000-00007A7B0000}"/>
    <cellStyle name="Sub totals 6 21 2 2" xfId="33858" xr:uid="{00000000-0005-0000-0000-00007B7B0000}"/>
    <cellStyle name="Sub totals 6 21 2 3" xfId="33859" xr:uid="{00000000-0005-0000-0000-00007C7B0000}"/>
    <cellStyle name="Sub totals 6 21 2 4" xfId="33860" xr:uid="{00000000-0005-0000-0000-00007D7B0000}"/>
    <cellStyle name="Sub totals 6 21 3" xfId="33861" xr:uid="{00000000-0005-0000-0000-00007E7B0000}"/>
    <cellStyle name="Sub totals 6 21 4" xfId="33862" xr:uid="{00000000-0005-0000-0000-00007F7B0000}"/>
    <cellStyle name="Sub totals 6 22" xfId="4631" xr:uid="{00000000-0005-0000-0000-0000807B0000}"/>
    <cellStyle name="Sub totals 6 22 2" xfId="33863" xr:uid="{00000000-0005-0000-0000-0000817B0000}"/>
    <cellStyle name="Sub totals 6 22 2 2" xfId="33864" xr:uid="{00000000-0005-0000-0000-0000827B0000}"/>
    <cellStyle name="Sub totals 6 22 2 3" xfId="33865" xr:uid="{00000000-0005-0000-0000-0000837B0000}"/>
    <cellStyle name="Sub totals 6 22 2 4" xfId="33866" xr:uid="{00000000-0005-0000-0000-0000847B0000}"/>
    <cellStyle name="Sub totals 6 22 3" xfId="33867" xr:uid="{00000000-0005-0000-0000-0000857B0000}"/>
    <cellStyle name="Sub totals 6 22 4" xfId="33868" xr:uid="{00000000-0005-0000-0000-0000867B0000}"/>
    <cellStyle name="Sub totals 6 23" xfId="4632" xr:uid="{00000000-0005-0000-0000-0000877B0000}"/>
    <cellStyle name="Sub totals 6 23 2" xfId="33869" xr:uid="{00000000-0005-0000-0000-0000887B0000}"/>
    <cellStyle name="Sub totals 6 23 2 2" xfId="33870" xr:uid="{00000000-0005-0000-0000-0000897B0000}"/>
    <cellStyle name="Sub totals 6 23 2 3" xfId="33871" xr:uid="{00000000-0005-0000-0000-00008A7B0000}"/>
    <cellStyle name="Sub totals 6 23 2 4" xfId="33872" xr:uid="{00000000-0005-0000-0000-00008B7B0000}"/>
    <cellStyle name="Sub totals 6 23 3" xfId="33873" xr:uid="{00000000-0005-0000-0000-00008C7B0000}"/>
    <cellStyle name="Sub totals 6 23 4" xfId="33874" xr:uid="{00000000-0005-0000-0000-00008D7B0000}"/>
    <cellStyle name="Sub totals 6 24" xfId="4633" xr:uid="{00000000-0005-0000-0000-00008E7B0000}"/>
    <cellStyle name="Sub totals 6 24 2" xfId="33875" xr:uid="{00000000-0005-0000-0000-00008F7B0000}"/>
    <cellStyle name="Sub totals 6 24 2 2" xfId="33876" xr:uid="{00000000-0005-0000-0000-0000907B0000}"/>
    <cellStyle name="Sub totals 6 24 2 3" xfId="33877" xr:uid="{00000000-0005-0000-0000-0000917B0000}"/>
    <cellStyle name="Sub totals 6 24 2 4" xfId="33878" xr:uid="{00000000-0005-0000-0000-0000927B0000}"/>
    <cellStyle name="Sub totals 6 24 3" xfId="33879" xr:uid="{00000000-0005-0000-0000-0000937B0000}"/>
    <cellStyle name="Sub totals 6 24 4" xfId="33880" xr:uid="{00000000-0005-0000-0000-0000947B0000}"/>
    <cellStyle name="Sub totals 6 25" xfId="4634" xr:uid="{00000000-0005-0000-0000-0000957B0000}"/>
    <cellStyle name="Sub totals 6 25 2" xfId="33881" xr:uid="{00000000-0005-0000-0000-0000967B0000}"/>
    <cellStyle name="Sub totals 6 25 2 2" xfId="33882" xr:uid="{00000000-0005-0000-0000-0000977B0000}"/>
    <cellStyle name="Sub totals 6 25 2 3" xfId="33883" xr:uid="{00000000-0005-0000-0000-0000987B0000}"/>
    <cellStyle name="Sub totals 6 25 2 4" xfId="33884" xr:uid="{00000000-0005-0000-0000-0000997B0000}"/>
    <cellStyle name="Sub totals 6 25 3" xfId="33885" xr:uid="{00000000-0005-0000-0000-00009A7B0000}"/>
    <cellStyle name="Sub totals 6 25 4" xfId="33886" xr:uid="{00000000-0005-0000-0000-00009B7B0000}"/>
    <cellStyle name="Sub totals 6 26" xfId="4635" xr:uid="{00000000-0005-0000-0000-00009C7B0000}"/>
    <cellStyle name="Sub totals 6 26 2" xfId="33887" xr:uid="{00000000-0005-0000-0000-00009D7B0000}"/>
    <cellStyle name="Sub totals 6 26 2 2" xfId="33888" xr:uid="{00000000-0005-0000-0000-00009E7B0000}"/>
    <cellStyle name="Sub totals 6 26 2 3" xfId="33889" xr:uid="{00000000-0005-0000-0000-00009F7B0000}"/>
    <cellStyle name="Sub totals 6 26 2 4" xfId="33890" xr:uid="{00000000-0005-0000-0000-0000A07B0000}"/>
    <cellStyle name="Sub totals 6 26 3" xfId="33891" xr:uid="{00000000-0005-0000-0000-0000A17B0000}"/>
    <cellStyle name="Sub totals 6 26 4" xfId="33892" xr:uid="{00000000-0005-0000-0000-0000A27B0000}"/>
    <cellStyle name="Sub totals 6 27" xfId="4636" xr:uid="{00000000-0005-0000-0000-0000A37B0000}"/>
    <cellStyle name="Sub totals 6 27 2" xfId="33893" xr:uid="{00000000-0005-0000-0000-0000A47B0000}"/>
    <cellStyle name="Sub totals 6 27 2 2" xfId="33894" xr:uid="{00000000-0005-0000-0000-0000A57B0000}"/>
    <cellStyle name="Sub totals 6 27 2 3" xfId="33895" xr:uid="{00000000-0005-0000-0000-0000A67B0000}"/>
    <cellStyle name="Sub totals 6 27 2 4" xfId="33896" xr:uid="{00000000-0005-0000-0000-0000A77B0000}"/>
    <cellStyle name="Sub totals 6 27 3" xfId="33897" xr:uid="{00000000-0005-0000-0000-0000A87B0000}"/>
    <cellStyle name="Sub totals 6 27 4" xfId="33898" xr:uid="{00000000-0005-0000-0000-0000A97B0000}"/>
    <cellStyle name="Sub totals 6 28" xfId="4637" xr:uid="{00000000-0005-0000-0000-0000AA7B0000}"/>
    <cellStyle name="Sub totals 6 28 2" xfId="33899" xr:uid="{00000000-0005-0000-0000-0000AB7B0000}"/>
    <cellStyle name="Sub totals 6 28 2 2" xfId="33900" xr:uid="{00000000-0005-0000-0000-0000AC7B0000}"/>
    <cellStyle name="Sub totals 6 28 2 3" xfId="33901" xr:uid="{00000000-0005-0000-0000-0000AD7B0000}"/>
    <cellStyle name="Sub totals 6 28 2 4" xfId="33902" xr:uid="{00000000-0005-0000-0000-0000AE7B0000}"/>
    <cellStyle name="Sub totals 6 28 3" xfId="33903" xr:uid="{00000000-0005-0000-0000-0000AF7B0000}"/>
    <cellStyle name="Sub totals 6 28 4" xfId="33904" xr:uid="{00000000-0005-0000-0000-0000B07B0000}"/>
    <cellStyle name="Sub totals 6 29" xfId="4638" xr:uid="{00000000-0005-0000-0000-0000B17B0000}"/>
    <cellStyle name="Sub totals 6 29 2" xfId="33905" xr:uid="{00000000-0005-0000-0000-0000B27B0000}"/>
    <cellStyle name="Sub totals 6 29 2 2" xfId="33906" xr:uid="{00000000-0005-0000-0000-0000B37B0000}"/>
    <cellStyle name="Sub totals 6 29 2 3" xfId="33907" xr:uid="{00000000-0005-0000-0000-0000B47B0000}"/>
    <cellStyle name="Sub totals 6 29 2 4" xfId="33908" xr:uid="{00000000-0005-0000-0000-0000B57B0000}"/>
    <cellStyle name="Sub totals 6 29 3" xfId="33909" xr:uid="{00000000-0005-0000-0000-0000B67B0000}"/>
    <cellStyle name="Sub totals 6 29 4" xfId="33910" xr:uid="{00000000-0005-0000-0000-0000B77B0000}"/>
    <cellStyle name="Sub totals 6 3" xfId="4639" xr:uid="{00000000-0005-0000-0000-0000B87B0000}"/>
    <cellStyle name="Sub totals 6 3 2" xfId="33911" xr:uid="{00000000-0005-0000-0000-0000B97B0000}"/>
    <cellStyle name="Sub totals 6 3 2 2" xfId="33912" xr:uid="{00000000-0005-0000-0000-0000BA7B0000}"/>
    <cellStyle name="Sub totals 6 3 2 3" xfId="33913" xr:uid="{00000000-0005-0000-0000-0000BB7B0000}"/>
    <cellStyle name="Sub totals 6 3 2 4" xfId="33914" xr:uid="{00000000-0005-0000-0000-0000BC7B0000}"/>
    <cellStyle name="Sub totals 6 3 3" xfId="33915" xr:uid="{00000000-0005-0000-0000-0000BD7B0000}"/>
    <cellStyle name="Sub totals 6 3 4" xfId="33916" xr:uid="{00000000-0005-0000-0000-0000BE7B0000}"/>
    <cellStyle name="Sub totals 6 30" xfId="4640" xr:uid="{00000000-0005-0000-0000-0000BF7B0000}"/>
    <cellStyle name="Sub totals 6 30 2" xfId="33917" xr:uid="{00000000-0005-0000-0000-0000C07B0000}"/>
    <cellStyle name="Sub totals 6 30 2 2" xfId="33918" xr:uid="{00000000-0005-0000-0000-0000C17B0000}"/>
    <cellStyle name="Sub totals 6 30 2 3" xfId="33919" xr:uid="{00000000-0005-0000-0000-0000C27B0000}"/>
    <cellStyle name="Sub totals 6 30 2 4" xfId="33920" xr:uid="{00000000-0005-0000-0000-0000C37B0000}"/>
    <cellStyle name="Sub totals 6 30 3" xfId="33921" xr:uid="{00000000-0005-0000-0000-0000C47B0000}"/>
    <cellStyle name="Sub totals 6 30 4" xfId="33922" xr:uid="{00000000-0005-0000-0000-0000C57B0000}"/>
    <cellStyle name="Sub totals 6 31" xfId="4641" xr:uid="{00000000-0005-0000-0000-0000C67B0000}"/>
    <cellStyle name="Sub totals 6 31 2" xfId="33923" xr:uid="{00000000-0005-0000-0000-0000C77B0000}"/>
    <cellStyle name="Sub totals 6 31 2 2" xfId="33924" xr:uid="{00000000-0005-0000-0000-0000C87B0000}"/>
    <cellStyle name="Sub totals 6 31 2 3" xfId="33925" xr:uid="{00000000-0005-0000-0000-0000C97B0000}"/>
    <cellStyle name="Sub totals 6 31 2 4" xfId="33926" xr:uid="{00000000-0005-0000-0000-0000CA7B0000}"/>
    <cellStyle name="Sub totals 6 31 3" xfId="33927" xr:uid="{00000000-0005-0000-0000-0000CB7B0000}"/>
    <cellStyle name="Sub totals 6 31 4" xfId="33928" xr:uid="{00000000-0005-0000-0000-0000CC7B0000}"/>
    <cellStyle name="Sub totals 6 32" xfId="4642" xr:uid="{00000000-0005-0000-0000-0000CD7B0000}"/>
    <cellStyle name="Sub totals 6 32 2" xfId="33929" xr:uid="{00000000-0005-0000-0000-0000CE7B0000}"/>
    <cellStyle name="Sub totals 6 32 2 2" xfId="33930" xr:uid="{00000000-0005-0000-0000-0000CF7B0000}"/>
    <cellStyle name="Sub totals 6 32 2 3" xfId="33931" xr:uid="{00000000-0005-0000-0000-0000D07B0000}"/>
    <cellStyle name="Sub totals 6 32 2 4" xfId="33932" xr:uid="{00000000-0005-0000-0000-0000D17B0000}"/>
    <cellStyle name="Sub totals 6 32 3" xfId="33933" xr:uid="{00000000-0005-0000-0000-0000D27B0000}"/>
    <cellStyle name="Sub totals 6 32 4" xfId="33934" xr:uid="{00000000-0005-0000-0000-0000D37B0000}"/>
    <cellStyle name="Sub totals 6 33" xfId="4643" xr:uid="{00000000-0005-0000-0000-0000D47B0000}"/>
    <cellStyle name="Sub totals 6 33 2" xfId="33935" xr:uid="{00000000-0005-0000-0000-0000D57B0000}"/>
    <cellStyle name="Sub totals 6 33 2 2" xfId="33936" xr:uid="{00000000-0005-0000-0000-0000D67B0000}"/>
    <cellStyle name="Sub totals 6 33 2 3" xfId="33937" xr:uid="{00000000-0005-0000-0000-0000D77B0000}"/>
    <cellStyle name="Sub totals 6 33 2 4" xfId="33938" xr:uid="{00000000-0005-0000-0000-0000D87B0000}"/>
    <cellStyle name="Sub totals 6 33 3" xfId="33939" xr:uid="{00000000-0005-0000-0000-0000D97B0000}"/>
    <cellStyle name="Sub totals 6 33 4" xfId="33940" xr:uid="{00000000-0005-0000-0000-0000DA7B0000}"/>
    <cellStyle name="Sub totals 6 34" xfId="4644" xr:uid="{00000000-0005-0000-0000-0000DB7B0000}"/>
    <cellStyle name="Sub totals 6 34 2" xfId="33941" xr:uid="{00000000-0005-0000-0000-0000DC7B0000}"/>
    <cellStyle name="Sub totals 6 34 2 2" xfId="33942" xr:uid="{00000000-0005-0000-0000-0000DD7B0000}"/>
    <cellStyle name="Sub totals 6 34 2 3" xfId="33943" xr:uid="{00000000-0005-0000-0000-0000DE7B0000}"/>
    <cellStyle name="Sub totals 6 34 2 4" xfId="33944" xr:uid="{00000000-0005-0000-0000-0000DF7B0000}"/>
    <cellStyle name="Sub totals 6 34 3" xfId="33945" xr:uid="{00000000-0005-0000-0000-0000E07B0000}"/>
    <cellStyle name="Sub totals 6 34 4" xfId="33946" xr:uid="{00000000-0005-0000-0000-0000E17B0000}"/>
    <cellStyle name="Sub totals 6 35" xfId="4645" xr:uid="{00000000-0005-0000-0000-0000E27B0000}"/>
    <cellStyle name="Sub totals 6 35 2" xfId="33947" xr:uid="{00000000-0005-0000-0000-0000E37B0000}"/>
    <cellStyle name="Sub totals 6 35 2 2" xfId="33948" xr:uid="{00000000-0005-0000-0000-0000E47B0000}"/>
    <cellStyle name="Sub totals 6 35 2 3" xfId="33949" xr:uid="{00000000-0005-0000-0000-0000E57B0000}"/>
    <cellStyle name="Sub totals 6 35 2 4" xfId="33950" xr:uid="{00000000-0005-0000-0000-0000E67B0000}"/>
    <cellStyle name="Sub totals 6 35 3" xfId="33951" xr:uid="{00000000-0005-0000-0000-0000E77B0000}"/>
    <cellStyle name="Sub totals 6 35 4" xfId="33952" xr:uid="{00000000-0005-0000-0000-0000E87B0000}"/>
    <cellStyle name="Sub totals 6 36" xfId="4646" xr:uid="{00000000-0005-0000-0000-0000E97B0000}"/>
    <cellStyle name="Sub totals 6 36 2" xfId="33953" xr:uid="{00000000-0005-0000-0000-0000EA7B0000}"/>
    <cellStyle name="Sub totals 6 36 2 2" xfId="33954" xr:uid="{00000000-0005-0000-0000-0000EB7B0000}"/>
    <cellStyle name="Sub totals 6 36 2 3" xfId="33955" xr:uid="{00000000-0005-0000-0000-0000EC7B0000}"/>
    <cellStyle name="Sub totals 6 36 2 4" xfId="33956" xr:uid="{00000000-0005-0000-0000-0000ED7B0000}"/>
    <cellStyle name="Sub totals 6 36 3" xfId="33957" xr:uid="{00000000-0005-0000-0000-0000EE7B0000}"/>
    <cellStyle name="Sub totals 6 36 4" xfId="33958" xr:uid="{00000000-0005-0000-0000-0000EF7B0000}"/>
    <cellStyle name="Sub totals 6 37" xfId="4647" xr:uid="{00000000-0005-0000-0000-0000F07B0000}"/>
    <cellStyle name="Sub totals 6 37 2" xfId="33959" xr:uid="{00000000-0005-0000-0000-0000F17B0000}"/>
    <cellStyle name="Sub totals 6 37 2 2" xfId="33960" xr:uid="{00000000-0005-0000-0000-0000F27B0000}"/>
    <cellStyle name="Sub totals 6 37 2 3" xfId="33961" xr:uid="{00000000-0005-0000-0000-0000F37B0000}"/>
    <cellStyle name="Sub totals 6 37 2 4" xfId="33962" xr:uid="{00000000-0005-0000-0000-0000F47B0000}"/>
    <cellStyle name="Sub totals 6 37 3" xfId="33963" xr:uid="{00000000-0005-0000-0000-0000F57B0000}"/>
    <cellStyle name="Sub totals 6 37 4" xfId="33964" xr:uid="{00000000-0005-0000-0000-0000F67B0000}"/>
    <cellStyle name="Sub totals 6 38" xfId="4648" xr:uid="{00000000-0005-0000-0000-0000F77B0000}"/>
    <cellStyle name="Sub totals 6 38 2" xfId="33965" xr:uid="{00000000-0005-0000-0000-0000F87B0000}"/>
    <cellStyle name="Sub totals 6 38 2 2" xfId="33966" xr:uid="{00000000-0005-0000-0000-0000F97B0000}"/>
    <cellStyle name="Sub totals 6 38 2 3" xfId="33967" xr:uid="{00000000-0005-0000-0000-0000FA7B0000}"/>
    <cellStyle name="Sub totals 6 38 2 4" xfId="33968" xr:uid="{00000000-0005-0000-0000-0000FB7B0000}"/>
    <cellStyle name="Sub totals 6 38 3" xfId="33969" xr:uid="{00000000-0005-0000-0000-0000FC7B0000}"/>
    <cellStyle name="Sub totals 6 38 4" xfId="33970" xr:uid="{00000000-0005-0000-0000-0000FD7B0000}"/>
    <cellStyle name="Sub totals 6 39" xfId="4649" xr:uid="{00000000-0005-0000-0000-0000FE7B0000}"/>
    <cellStyle name="Sub totals 6 39 2" xfId="33971" xr:uid="{00000000-0005-0000-0000-0000FF7B0000}"/>
    <cellStyle name="Sub totals 6 39 2 2" xfId="33972" xr:uid="{00000000-0005-0000-0000-0000007C0000}"/>
    <cellStyle name="Sub totals 6 39 2 3" xfId="33973" xr:uid="{00000000-0005-0000-0000-0000017C0000}"/>
    <cellStyle name="Sub totals 6 39 2 4" xfId="33974" xr:uid="{00000000-0005-0000-0000-0000027C0000}"/>
    <cellStyle name="Sub totals 6 39 3" xfId="33975" xr:uid="{00000000-0005-0000-0000-0000037C0000}"/>
    <cellStyle name="Sub totals 6 39 4" xfId="33976" xr:uid="{00000000-0005-0000-0000-0000047C0000}"/>
    <cellStyle name="Sub totals 6 4" xfId="4650" xr:uid="{00000000-0005-0000-0000-0000057C0000}"/>
    <cellStyle name="Sub totals 6 4 2" xfId="33977" xr:uid="{00000000-0005-0000-0000-0000067C0000}"/>
    <cellStyle name="Sub totals 6 4 2 2" xfId="33978" xr:uid="{00000000-0005-0000-0000-0000077C0000}"/>
    <cellStyle name="Sub totals 6 4 2 3" xfId="33979" xr:uid="{00000000-0005-0000-0000-0000087C0000}"/>
    <cellStyle name="Sub totals 6 4 2 4" xfId="33980" xr:uid="{00000000-0005-0000-0000-0000097C0000}"/>
    <cellStyle name="Sub totals 6 4 3" xfId="33981" xr:uid="{00000000-0005-0000-0000-00000A7C0000}"/>
    <cellStyle name="Sub totals 6 4 4" xfId="33982" xr:uid="{00000000-0005-0000-0000-00000B7C0000}"/>
    <cellStyle name="Sub totals 6 40" xfId="4651" xr:uid="{00000000-0005-0000-0000-00000C7C0000}"/>
    <cellStyle name="Sub totals 6 40 2" xfId="33983" xr:uid="{00000000-0005-0000-0000-00000D7C0000}"/>
    <cellStyle name="Sub totals 6 40 2 2" xfId="33984" xr:uid="{00000000-0005-0000-0000-00000E7C0000}"/>
    <cellStyle name="Sub totals 6 40 2 3" xfId="33985" xr:uid="{00000000-0005-0000-0000-00000F7C0000}"/>
    <cellStyle name="Sub totals 6 40 2 4" xfId="33986" xr:uid="{00000000-0005-0000-0000-0000107C0000}"/>
    <cellStyle name="Sub totals 6 40 3" xfId="33987" xr:uid="{00000000-0005-0000-0000-0000117C0000}"/>
    <cellStyle name="Sub totals 6 40 4" xfId="33988" xr:uid="{00000000-0005-0000-0000-0000127C0000}"/>
    <cellStyle name="Sub totals 6 41" xfId="4652" xr:uid="{00000000-0005-0000-0000-0000137C0000}"/>
    <cellStyle name="Sub totals 6 41 2" xfId="33989" xr:uid="{00000000-0005-0000-0000-0000147C0000}"/>
    <cellStyle name="Sub totals 6 41 2 2" xfId="33990" xr:uid="{00000000-0005-0000-0000-0000157C0000}"/>
    <cellStyle name="Sub totals 6 41 2 3" xfId="33991" xr:uid="{00000000-0005-0000-0000-0000167C0000}"/>
    <cellStyle name="Sub totals 6 41 2 4" xfId="33992" xr:uid="{00000000-0005-0000-0000-0000177C0000}"/>
    <cellStyle name="Sub totals 6 41 3" xfId="33993" xr:uid="{00000000-0005-0000-0000-0000187C0000}"/>
    <cellStyle name="Sub totals 6 41 4" xfId="33994" xr:uid="{00000000-0005-0000-0000-0000197C0000}"/>
    <cellStyle name="Sub totals 6 42" xfId="4653" xr:uid="{00000000-0005-0000-0000-00001A7C0000}"/>
    <cellStyle name="Sub totals 6 42 2" xfId="33995" xr:uid="{00000000-0005-0000-0000-00001B7C0000}"/>
    <cellStyle name="Sub totals 6 42 2 2" xfId="33996" xr:uid="{00000000-0005-0000-0000-00001C7C0000}"/>
    <cellStyle name="Sub totals 6 42 2 3" xfId="33997" xr:uid="{00000000-0005-0000-0000-00001D7C0000}"/>
    <cellStyle name="Sub totals 6 42 2 4" xfId="33998" xr:uid="{00000000-0005-0000-0000-00001E7C0000}"/>
    <cellStyle name="Sub totals 6 42 3" xfId="33999" xr:uid="{00000000-0005-0000-0000-00001F7C0000}"/>
    <cellStyle name="Sub totals 6 42 4" xfId="34000" xr:uid="{00000000-0005-0000-0000-0000207C0000}"/>
    <cellStyle name="Sub totals 6 43" xfId="4654" xr:uid="{00000000-0005-0000-0000-0000217C0000}"/>
    <cellStyle name="Sub totals 6 43 2" xfId="34001" xr:uid="{00000000-0005-0000-0000-0000227C0000}"/>
    <cellStyle name="Sub totals 6 43 2 2" xfId="34002" xr:uid="{00000000-0005-0000-0000-0000237C0000}"/>
    <cellStyle name="Sub totals 6 43 2 3" xfId="34003" xr:uid="{00000000-0005-0000-0000-0000247C0000}"/>
    <cellStyle name="Sub totals 6 43 2 4" xfId="34004" xr:uid="{00000000-0005-0000-0000-0000257C0000}"/>
    <cellStyle name="Sub totals 6 43 3" xfId="34005" xr:uid="{00000000-0005-0000-0000-0000267C0000}"/>
    <cellStyle name="Sub totals 6 43 4" xfId="34006" xr:uid="{00000000-0005-0000-0000-0000277C0000}"/>
    <cellStyle name="Sub totals 6 44" xfId="4655" xr:uid="{00000000-0005-0000-0000-0000287C0000}"/>
    <cellStyle name="Sub totals 6 44 2" xfId="34007" xr:uid="{00000000-0005-0000-0000-0000297C0000}"/>
    <cellStyle name="Sub totals 6 44 2 2" xfId="34008" xr:uid="{00000000-0005-0000-0000-00002A7C0000}"/>
    <cellStyle name="Sub totals 6 44 2 3" xfId="34009" xr:uid="{00000000-0005-0000-0000-00002B7C0000}"/>
    <cellStyle name="Sub totals 6 44 2 4" xfId="34010" xr:uid="{00000000-0005-0000-0000-00002C7C0000}"/>
    <cellStyle name="Sub totals 6 44 3" xfId="34011" xr:uid="{00000000-0005-0000-0000-00002D7C0000}"/>
    <cellStyle name="Sub totals 6 44 4" xfId="34012" xr:uid="{00000000-0005-0000-0000-00002E7C0000}"/>
    <cellStyle name="Sub totals 6 45" xfId="4656" xr:uid="{00000000-0005-0000-0000-00002F7C0000}"/>
    <cellStyle name="Sub totals 6 45 2" xfId="34013" xr:uid="{00000000-0005-0000-0000-0000307C0000}"/>
    <cellStyle name="Sub totals 6 45 2 2" xfId="34014" xr:uid="{00000000-0005-0000-0000-0000317C0000}"/>
    <cellStyle name="Sub totals 6 45 2 3" xfId="34015" xr:uid="{00000000-0005-0000-0000-0000327C0000}"/>
    <cellStyle name="Sub totals 6 45 2 4" xfId="34016" xr:uid="{00000000-0005-0000-0000-0000337C0000}"/>
    <cellStyle name="Sub totals 6 45 3" xfId="34017" xr:uid="{00000000-0005-0000-0000-0000347C0000}"/>
    <cellStyle name="Sub totals 6 45 4" xfId="34018" xr:uid="{00000000-0005-0000-0000-0000357C0000}"/>
    <cellStyle name="Sub totals 6 46" xfId="34019" xr:uid="{00000000-0005-0000-0000-0000367C0000}"/>
    <cellStyle name="Sub totals 6 46 2" xfId="34020" xr:uid="{00000000-0005-0000-0000-0000377C0000}"/>
    <cellStyle name="Sub totals 6 46 3" xfId="34021" xr:uid="{00000000-0005-0000-0000-0000387C0000}"/>
    <cellStyle name="Sub totals 6 46 4" xfId="34022" xr:uid="{00000000-0005-0000-0000-0000397C0000}"/>
    <cellStyle name="Sub totals 6 47" xfId="34023" xr:uid="{00000000-0005-0000-0000-00003A7C0000}"/>
    <cellStyle name="Sub totals 6 47 2" xfId="34024" xr:uid="{00000000-0005-0000-0000-00003B7C0000}"/>
    <cellStyle name="Sub totals 6 47 3" xfId="34025" xr:uid="{00000000-0005-0000-0000-00003C7C0000}"/>
    <cellStyle name="Sub totals 6 47 4" xfId="34026" xr:uid="{00000000-0005-0000-0000-00003D7C0000}"/>
    <cellStyle name="Sub totals 6 48" xfId="34027" xr:uid="{00000000-0005-0000-0000-00003E7C0000}"/>
    <cellStyle name="Sub totals 6 49" xfId="34028" xr:uid="{00000000-0005-0000-0000-00003F7C0000}"/>
    <cellStyle name="Sub totals 6 5" xfId="4657" xr:uid="{00000000-0005-0000-0000-0000407C0000}"/>
    <cellStyle name="Sub totals 6 5 2" xfId="34029" xr:uid="{00000000-0005-0000-0000-0000417C0000}"/>
    <cellStyle name="Sub totals 6 5 2 2" xfId="34030" xr:uid="{00000000-0005-0000-0000-0000427C0000}"/>
    <cellStyle name="Sub totals 6 5 2 3" xfId="34031" xr:uid="{00000000-0005-0000-0000-0000437C0000}"/>
    <cellStyle name="Sub totals 6 5 2 4" xfId="34032" xr:uid="{00000000-0005-0000-0000-0000447C0000}"/>
    <cellStyle name="Sub totals 6 5 3" xfId="34033" xr:uid="{00000000-0005-0000-0000-0000457C0000}"/>
    <cellStyle name="Sub totals 6 5 4" xfId="34034" xr:uid="{00000000-0005-0000-0000-0000467C0000}"/>
    <cellStyle name="Sub totals 6 6" xfId="4658" xr:uid="{00000000-0005-0000-0000-0000477C0000}"/>
    <cellStyle name="Sub totals 6 6 2" xfId="34035" xr:uid="{00000000-0005-0000-0000-0000487C0000}"/>
    <cellStyle name="Sub totals 6 6 2 2" xfId="34036" xr:uid="{00000000-0005-0000-0000-0000497C0000}"/>
    <cellStyle name="Sub totals 6 6 2 3" xfId="34037" xr:uid="{00000000-0005-0000-0000-00004A7C0000}"/>
    <cellStyle name="Sub totals 6 6 2 4" xfId="34038" xr:uid="{00000000-0005-0000-0000-00004B7C0000}"/>
    <cellStyle name="Sub totals 6 6 3" xfId="34039" xr:uid="{00000000-0005-0000-0000-00004C7C0000}"/>
    <cellStyle name="Sub totals 6 6 4" xfId="34040" xr:uid="{00000000-0005-0000-0000-00004D7C0000}"/>
    <cellStyle name="Sub totals 6 7" xfId="4659" xr:uid="{00000000-0005-0000-0000-00004E7C0000}"/>
    <cellStyle name="Sub totals 6 7 2" xfId="34041" xr:uid="{00000000-0005-0000-0000-00004F7C0000}"/>
    <cellStyle name="Sub totals 6 7 2 2" xfId="34042" xr:uid="{00000000-0005-0000-0000-0000507C0000}"/>
    <cellStyle name="Sub totals 6 7 2 3" xfId="34043" xr:uid="{00000000-0005-0000-0000-0000517C0000}"/>
    <cellStyle name="Sub totals 6 7 2 4" xfId="34044" xr:uid="{00000000-0005-0000-0000-0000527C0000}"/>
    <cellStyle name="Sub totals 6 7 3" xfId="34045" xr:uid="{00000000-0005-0000-0000-0000537C0000}"/>
    <cellStyle name="Sub totals 6 7 4" xfId="34046" xr:uid="{00000000-0005-0000-0000-0000547C0000}"/>
    <cellStyle name="Sub totals 6 8" xfId="4660" xr:uid="{00000000-0005-0000-0000-0000557C0000}"/>
    <cellStyle name="Sub totals 6 8 2" xfId="34047" xr:uid="{00000000-0005-0000-0000-0000567C0000}"/>
    <cellStyle name="Sub totals 6 8 2 2" xfId="34048" xr:uid="{00000000-0005-0000-0000-0000577C0000}"/>
    <cellStyle name="Sub totals 6 8 2 3" xfId="34049" xr:uid="{00000000-0005-0000-0000-0000587C0000}"/>
    <cellStyle name="Sub totals 6 8 2 4" xfId="34050" xr:uid="{00000000-0005-0000-0000-0000597C0000}"/>
    <cellStyle name="Sub totals 6 8 3" xfId="34051" xr:uid="{00000000-0005-0000-0000-00005A7C0000}"/>
    <cellStyle name="Sub totals 6 8 4" xfId="34052" xr:uid="{00000000-0005-0000-0000-00005B7C0000}"/>
    <cellStyle name="Sub totals 6 9" xfId="4661" xr:uid="{00000000-0005-0000-0000-00005C7C0000}"/>
    <cellStyle name="Sub totals 6 9 2" xfId="34053" xr:uid="{00000000-0005-0000-0000-00005D7C0000}"/>
    <cellStyle name="Sub totals 6 9 2 2" xfId="34054" xr:uid="{00000000-0005-0000-0000-00005E7C0000}"/>
    <cellStyle name="Sub totals 6 9 2 3" xfId="34055" xr:uid="{00000000-0005-0000-0000-00005F7C0000}"/>
    <cellStyle name="Sub totals 6 9 2 4" xfId="34056" xr:uid="{00000000-0005-0000-0000-0000607C0000}"/>
    <cellStyle name="Sub totals 6 9 3" xfId="34057" xr:uid="{00000000-0005-0000-0000-0000617C0000}"/>
    <cellStyle name="Sub totals 6 9 4" xfId="34058" xr:uid="{00000000-0005-0000-0000-0000627C0000}"/>
    <cellStyle name="Sub totals 7" xfId="4662" xr:uid="{00000000-0005-0000-0000-0000637C0000}"/>
    <cellStyle name="Sub totals 7 10" xfId="4663" xr:uid="{00000000-0005-0000-0000-0000647C0000}"/>
    <cellStyle name="Sub totals 7 10 2" xfId="34059" xr:uid="{00000000-0005-0000-0000-0000657C0000}"/>
    <cellStyle name="Sub totals 7 10 2 2" xfId="34060" xr:uid="{00000000-0005-0000-0000-0000667C0000}"/>
    <cellStyle name="Sub totals 7 10 2 3" xfId="34061" xr:uid="{00000000-0005-0000-0000-0000677C0000}"/>
    <cellStyle name="Sub totals 7 10 2 4" xfId="34062" xr:uid="{00000000-0005-0000-0000-0000687C0000}"/>
    <cellStyle name="Sub totals 7 10 3" xfId="34063" xr:uid="{00000000-0005-0000-0000-0000697C0000}"/>
    <cellStyle name="Sub totals 7 10 4" xfId="34064" xr:uid="{00000000-0005-0000-0000-00006A7C0000}"/>
    <cellStyle name="Sub totals 7 11" xfId="4664" xr:uid="{00000000-0005-0000-0000-00006B7C0000}"/>
    <cellStyle name="Sub totals 7 11 2" xfId="34065" xr:uid="{00000000-0005-0000-0000-00006C7C0000}"/>
    <cellStyle name="Sub totals 7 11 2 2" xfId="34066" xr:uid="{00000000-0005-0000-0000-00006D7C0000}"/>
    <cellStyle name="Sub totals 7 11 2 3" xfId="34067" xr:uid="{00000000-0005-0000-0000-00006E7C0000}"/>
    <cellStyle name="Sub totals 7 11 2 4" xfId="34068" xr:uid="{00000000-0005-0000-0000-00006F7C0000}"/>
    <cellStyle name="Sub totals 7 11 3" xfId="34069" xr:uid="{00000000-0005-0000-0000-0000707C0000}"/>
    <cellStyle name="Sub totals 7 11 4" xfId="34070" xr:uid="{00000000-0005-0000-0000-0000717C0000}"/>
    <cellStyle name="Sub totals 7 12" xfId="4665" xr:uid="{00000000-0005-0000-0000-0000727C0000}"/>
    <cellStyle name="Sub totals 7 12 2" xfId="34071" xr:uid="{00000000-0005-0000-0000-0000737C0000}"/>
    <cellStyle name="Sub totals 7 12 2 2" xfId="34072" xr:uid="{00000000-0005-0000-0000-0000747C0000}"/>
    <cellStyle name="Sub totals 7 12 2 3" xfId="34073" xr:uid="{00000000-0005-0000-0000-0000757C0000}"/>
    <cellStyle name="Sub totals 7 12 2 4" xfId="34074" xr:uid="{00000000-0005-0000-0000-0000767C0000}"/>
    <cellStyle name="Sub totals 7 12 3" xfId="34075" xr:uid="{00000000-0005-0000-0000-0000777C0000}"/>
    <cellStyle name="Sub totals 7 12 4" xfId="34076" xr:uid="{00000000-0005-0000-0000-0000787C0000}"/>
    <cellStyle name="Sub totals 7 13" xfId="4666" xr:uid="{00000000-0005-0000-0000-0000797C0000}"/>
    <cellStyle name="Sub totals 7 13 2" xfId="34077" xr:uid="{00000000-0005-0000-0000-00007A7C0000}"/>
    <cellStyle name="Sub totals 7 13 2 2" xfId="34078" xr:uid="{00000000-0005-0000-0000-00007B7C0000}"/>
    <cellStyle name="Sub totals 7 13 2 3" xfId="34079" xr:uid="{00000000-0005-0000-0000-00007C7C0000}"/>
    <cellStyle name="Sub totals 7 13 2 4" xfId="34080" xr:uid="{00000000-0005-0000-0000-00007D7C0000}"/>
    <cellStyle name="Sub totals 7 13 3" xfId="34081" xr:uid="{00000000-0005-0000-0000-00007E7C0000}"/>
    <cellStyle name="Sub totals 7 13 4" xfId="34082" xr:uid="{00000000-0005-0000-0000-00007F7C0000}"/>
    <cellStyle name="Sub totals 7 14" xfId="4667" xr:uid="{00000000-0005-0000-0000-0000807C0000}"/>
    <cellStyle name="Sub totals 7 14 2" xfId="34083" xr:uid="{00000000-0005-0000-0000-0000817C0000}"/>
    <cellStyle name="Sub totals 7 14 2 2" xfId="34084" xr:uid="{00000000-0005-0000-0000-0000827C0000}"/>
    <cellStyle name="Sub totals 7 14 2 3" xfId="34085" xr:uid="{00000000-0005-0000-0000-0000837C0000}"/>
    <cellStyle name="Sub totals 7 14 2 4" xfId="34086" xr:uid="{00000000-0005-0000-0000-0000847C0000}"/>
    <cellStyle name="Sub totals 7 14 3" xfId="34087" xr:uid="{00000000-0005-0000-0000-0000857C0000}"/>
    <cellStyle name="Sub totals 7 14 4" xfId="34088" xr:uid="{00000000-0005-0000-0000-0000867C0000}"/>
    <cellStyle name="Sub totals 7 15" xfId="4668" xr:uid="{00000000-0005-0000-0000-0000877C0000}"/>
    <cellStyle name="Sub totals 7 15 2" xfId="34089" xr:uid="{00000000-0005-0000-0000-0000887C0000}"/>
    <cellStyle name="Sub totals 7 15 2 2" xfId="34090" xr:uid="{00000000-0005-0000-0000-0000897C0000}"/>
    <cellStyle name="Sub totals 7 15 2 3" xfId="34091" xr:uid="{00000000-0005-0000-0000-00008A7C0000}"/>
    <cellStyle name="Sub totals 7 15 2 4" xfId="34092" xr:uid="{00000000-0005-0000-0000-00008B7C0000}"/>
    <cellStyle name="Sub totals 7 15 3" xfId="34093" xr:uid="{00000000-0005-0000-0000-00008C7C0000}"/>
    <cellStyle name="Sub totals 7 15 4" xfId="34094" xr:uid="{00000000-0005-0000-0000-00008D7C0000}"/>
    <cellStyle name="Sub totals 7 16" xfId="4669" xr:uid="{00000000-0005-0000-0000-00008E7C0000}"/>
    <cellStyle name="Sub totals 7 16 2" xfId="34095" xr:uid="{00000000-0005-0000-0000-00008F7C0000}"/>
    <cellStyle name="Sub totals 7 16 2 2" xfId="34096" xr:uid="{00000000-0005-0000-0000-0000907C0000}"/>
    <cellStyle name="Sub totals 7 16 2 3" xfId="34097" xr:uid="{00000000-0005-0000-0000-0000917C0000}"/>
    <cellStyle name="Sub totals 7 16 2 4" xfId="34098" xr:uid="{00000000-0005-0000-0000-0000927C0000}"/>
    <cellStyle name="Sub totals 7 16 3" xfId="34099" xr:uid="{00000000-0005-0000-0000-0000937C0000}"/>
    <cellStyle name="Sub totals 7 16 4" xfId="34100" xr:uid="{00000000-0005-0000-0000-0000947C0000}"/>
    <cellStyle name="Sub totals 7 17" xfId="4670" xr:uid="{00000000-0005-0000-0000-0000957C0000}"/>
    <cellStyle name="Sub totals 7 17 2" xfId="34101" xr:uid="{00000000-0005-0000-0000-0000967C0000}"/>
    <cellStyle name="Sub totals 7 17 2 2" xfId="34102" xr:uid="{00000000-0005-0000-0000-0000977C0000}"/>
    <cellStyle name="Sub totals 7 17 2 3" xfId="34103" xr:uid="{00000000-0005-0000-0000-0000987C0000}"/>
    <cellStyle name="Sub totals 7 17 2 4" xfId="34104" xr:uid="{00000000-0005-0000-0000-0000997C0000}"/>
    <cellStyle name="Sub totals 7 17 3" xfId="34105" xr:uid="{00000000-0005-0000-0000-00009A7C0000}"/>
    <cellStyle name="Sub totals 7 17 4" xfId="34106" xr:uid="{00000000-0005-0000-0000-00009B7C0000}"/>
    <cellStyle name="Sub totals 7 18" xfId="4671" xr:uid="{00000000-0005-0000-0000-00009C7C0000}"/>
    <cellStyle name="Sub totals 7 18 2" xfId="34107" xr:uid="{00000000-0005-0000-0000-00009D7C0000}"/>
    <cellStyle name="Sub totals 7 18 2 2" xfId="34108" xr:uid="{00000000-0005-0000-0000-00009E7C0000}"/>
    <cellStyle name="Sub totals 7 18 2 3" xfId="34109" xr:uid="{00000000-0005-0000-0000-00009F7C0000}"/>
    <cellStyle name="Sub totals 7 18 2 4" xfId="34110" xr:uid="{00000000-0005-0000-0000-0000A07C0000}"/>
    <cellStyle name="Sub totals 7 18 3" xfId="34111" xr:uid="{00000000-0005-0000-0000-0000A17C0000}"/>
    <cellStyle name="Sub totals 7 18 4" xfId="34112" xr:uid="{00000000-0005-0000-0000-0000A27C0000}"/>
    <cellStyle name="Sub totals 7 19" xfId="4672" xr:uid="{00000000-0005-0000-0000-0000A37C0000}"/>
    <cellStyle name="Sub totals 7 19 2" xfId="34113" xr:uid="{00000000-0005-0000-0000-0000A47C0000}"/>
    <cellStyle name="Sub totals 7 19 2 2" xfId="34114" xr:uid="{00000000-0005-0000-0000-0000A57C0000}"/>
    <cellStyle name="Sub totals 7 19 2 3" xfId="34115" xr:uid="{00000000-0005-0000-0000-0000A67C0000}"/>
    <cellStyle name="Sub totals 7 19 2 4" xfId="34116" xr:uid="{00000000-0005-0000-0000-0000A77C0000}"/>
    <cellStyle name="Sub totals 7 19 3" xfId="34117" xr:uid="{00000000-0005-0000-0000-0000A87C0000}"/>
    <cellStyle name="Sub totals 7 19 4" xfId="34118" xr:uid="{00000000-0005-0000-0000-0000A97C0000}"/>
    <cellStyle name="Sub totals 7 2" xfId="4673" xr:uid="{00000000-0005-0000-0000-0000AA7C0000}"/>
    <cellStyle name="Sub totals 7 2 10" xfId="4674" xr:uid="{00000000-0005-0000-0000-0000AB7C0000}"/>
    <cellStyle name="Sub totals 7 2 10 2" xfId="34119" xr:uid="{00000000-0005-0000-0000-0000AC7C0000}"/>
    <cellStyle name="Sub totals 7 2 10 2 2" xfId="34120" xr:uid="{00000000-0005-0000-0000-0000AD7C0000}"/>
    <cellStyle name="Sub totals 7 2 10 2 3" xfId="34121" xr:uid="{00000000-0005-0000-0000-0000AE7C0000}"/>
    <cellStyle name="Sub totals 7 2 10 2 4" xfId="34122" xr:uid="{00000000-0005-0000-0000-0000AF7C0000}"/>
    <cellStyle name="Sub totals 7 2 10 3" xfId="34123" xr:uid="{00000000-0005-0000-0000-0000B07C0000}"/>
    <cellStyle name="Sub totals 7 2 10 4" xfId="34124" xr:uid="{00000000-0005-0000-0000-0000B17C0000}"/>
    <cellStyle name="Sub totals 7 2 11" xfId="4675" xr:uid="{00000000-0005-0000-0000-0000B27C0000}"/>
    <cellStyle name="Sub totals 7 2 11 2" xfId="34125" xr:uid="{00000000-0005-0000-0000-0000B37C0000}"/>
    <cellStyle name="Sub totals 7 2 11 2 2" xfId="34126" xr:uid="{00000000-0005-0000-0000-0000B47C0000}"/>
    <cellStyle name="Sub totals 7 2 11 2 3" xfId="34127" xr:uid="{00000000-0005-0000-0000-0000B57C0000}"/>
    <cellStyle name="Sub totals 7 2 11 2 4" xfId="34128" xr:uid="{00000000-0005-0000-0000-0000B67C0000}"/>
    <cellStyle name="Sub totals 7 2 11 3" xfId="34129" xr:uid="{00000000-0005-0000-0000-0000B77C0000}"/>
    <cellStyle name="Sub totals 7 2 11 4" xfId="34130" xr:uid="{00000000-0005-0000-0000-0000B87C0000}"/>
    <cellStyle name="Sub totals 7 2 12" xfId="4676" xr:uid="{00000000-0005-0000-0000-0000B97C0000}"/>
    <cellStyle name="Sub totals 7 2 12 2" xfId="34131" xr:uid="{00000000-0005-0000-0000-0000BA7C0000}"/>
    <cellStyle name="Sub totals 7 2 12 2 2" xfId="34132" xr:uid="{00000000-0005-0000-0000-0000BB7C0000}"/>
    <cellStyle name="Sub totals 7 2 12 2 3" xfId="34133" xr:uid="{00000000-0005-0000-0000-0000BC7C0000}"/>
    <cellStyle name="Sub totals 7 2 12 2 4" xfId="34134" xr:uid="{00000000-0005-0000-0000-0000BD7C0000}"/>
    <cellStyle name="Sub totals 7 2 12 3" xfId="34135" xr:uid="{00000000-0005-0000-0000-0000BE7C0000}"/>
    <cellStyle name="Sub totals 7 2 12 4" xfId="34136" xr:uid="{00000000-0005-0000-0000-0000BF7C0000}"/>
    <cellStyle name="Sub totals 7 2 13" xfId="4677" xr:uid="{00000000-0005-0000-0000-0000C07C0000}"/>
    <cellStyle name="Sub totals 7 2 13 2" xfId="34137" xr:uid="{00000000-0005-0000-0000-0000C17C0000}"/>
    <cellStyle name="Sub totals 7 2 13 2 2" xfId="34138" xr:uid="{00000000-0005-0000-0000-0000C27C0000}"/>
    <cellStyle name="Sub totals 7 2 13 2 3" xfId="34139" xr:uid="{00000000-0005-0000-0000-0000C37C0000}"/>
    <cellStyle name="Sub totals 7 2 13 2 4" xfId="34140" xr:uid="{00000000-0005-0000-0000-0000C47C0000}"/>
    <cellStyle name="Sub totals 7 2 13 3" xfId="34141" xr:uid="{00000000-0005-0000-0000-0000C57C0000}"/>
    <cellStyle name="Sub totals 7 2 13 4" xfId="34142" xr:uid="{00000000-0005-0000-0000-0000C67C0000}"/>
    <cellStyle name="Sub totals 7 2 14" xfId="4678" xr:uid="{00000000-0005-0000-0000-0000C77C0000}"/>
    <cellStyle name="Sub totals 7 2 14 2" xfId="34143" xr:uid="{00000000-0005-0000-0000-0000C87C0000}"/>
    <cellStyle name="Sub totals 7 2 14 2 2" xfId="34144" xr:uid="{00000000-0005-0000-0000-0000C97C0000}"/>
    <cellStyle name="Sub totals 7 2 14 2 3" xfId="34145" xr:uid="{00000000-0005-0000-0000-0000CA7C0000}"/>
    <cellStyle name="Sub totals 7 2 14 2 4" xfId="34146" xr:uid="{00000000-0005-0000-0000-0000CB7C0000}"/>
    <cellStyle name="Sub totals 7 2 14 3" xfId="34147" xr:uid="{00000000-0005-0000-0000-0000CC7C0000}"/>
    <cellStyle name="Sub totals 7 2 14 4" xfId="34148" xr:uid="{00000000-0005-0000-0000-0000CD7C0000}"/>
    <cellStyle name="Sub totals 7 2 15" xfId="4679" xr:uid="{00000000-0005-0000-0000-0000CE7C0000}"/>
    <cellStyle name="Sub totals 7 2 15 2" xfId="34149" xr:uid="{00000000-0005-0000-0000-0000CF7C0000}"/>
    <cellStyle name="Sub totals 7 2 15 2 2" xfId="34150" xr:uid="{00000000-0005-0000-0000-0000D07C0000}"/>
    <cellStyle name="Sub totals 7 2 15 2 3" xfId="34151" xr:uid="{00000000-0005-0000-0000-0000D17C0000}"/>
    <cellStyle name="Sub totals 7 2 15 2 4" xfId="34152" xr:uid="{00000000-0005-0000-0000-0000D27C0000}"/>
    <cellStyle name="Sub totals 7 2 15 3" xfId="34153" xr:uid="{00000000-0005-0000-0000-0000D37C0000}"/>
    <cellStyle name="Sub totals 7 2 15 4" xfId="34154" xr:uid="{00000000-0005-0000-0000-0000D47C0000}"/>
    <cellStyle name="Sub totals 7 2 16" xfId="4680" xr:uid="{00000000-0005-0000-0000-0000D57C0000}"/>
    <cellStyle name="Sub totals 7 2 16 2" xfId="34155" xr:uid="{00000000-0005-0000-0000-0000D67C0000}"/>
    <cellStyle name="Sub totals 7 2 16 2 2" xfId="34156" xr:uid="{00000000-0005-0000-0000-0000D77C0000}"/>
    <cellStyle name="Sub totals 7 2 16 2 3" xfId="34157" xr:uid="{00000000-0005-0000-0000-0000D87C0000}"/>
    <cellStyle name="Sub totals 7 2 16 2 4" xfId="34158" xr:uid="{00000000-0005-0000-0000-0000D97C0000}"/>
    <cellStyle name="Sub totals 7 2 16 3" xfId="34159" xr:uid="{00000000-0005-0000-0000-0000DA7C0000}"/>
    <cellStyle name="Sub totals 7 2 16 4" xfId="34160" xr:uid="{00000000-0005-0000-0000-0000DB7C0000}"/>
    <cellStyle name="Sub totals 7 2 17" xfId="4681" xr:uid="{00000000-0005-0000-0000-0000DC7C0000}"/>
    <cellStyle name="Sub totals 7 2 17 2" xfId="34161" xr:uid="{00000000-0005-0000-0000-0000DD7C0000}"/>
    <cellStyle name="Sub totals 7 2 17 2 2" xfId="34162" xr:uid="{00000000-0005-0000-0000-0000DE7C0000}"/>
    <cellStyle name="Sub totals 7 2 17 2 3" xfId="34163" xr:uid="{00000000-0005-0000-0000-0000DF7C0000}"/>
    <cellStyle name="Sub totals 7 2 17 2 4" xfId="34164" xr:uid="{00000000-0005-0000-0000-0000E07C0000}"/>
    <cellStyle name="Sub totals 7 2 17 3" xfId="34165" xr:uid="{00000000-0005-0000-0000-0000E17C0000}"/>
    <cellStyle name="Sub totals 7 2 17 4" xfId="34166" xr:uid="{00000000-0005-0000-0000-0000E27C0000}"/>
    <cellStyle name="Sub totals 7 2 18" xfId="4682" xr:uid="{00000000-0005-0000-0000-0000E37C0000}"/>
    <cellStyle name="Sub totals 7 2 18 2" xfId="34167" xr:uid="{00000000-0005-0000-0000-0000E47C0000}"/>
    <cellStyle name="Sub totals 7 2 18 2 2" xfId="34168" xr:uid="{00000000-0005-0000-0000-0000E57C0000}"/>
    <cellStyle name="Sub totals 7 2 18 2 3" xfId="34169" xr:uid="{00000000-0005-0000-0000-0000E67C0000}"/>
    <cellStyle name="Sub totals 7 2 18 2 4" xfId="34170" xr:uid="{00000000-0005-0000-0000-0000E77C0000}"/>
    <cellStyle name="Sub totals 7 2 18 3" xfId="34171" xr:uid="{00000000-0005-0000-0000-0000E87C0000}"/>
    <cellStyle name="Sub totals 7 2 18 4" xfId="34172" xr:uid="{00000000-0005-0000-0000-0000E97C0000}"/>
    <cellStyle name="Sub totals 7 2 19" xfId="4683" xr:uid="{00000000-0005-0000-0000-0000EA7C0000}"/>
    <cellStyle name="Sub totals 7 2 19 2" xfId="34173" xr:uid="{00000000-0005-0000-0000-0000EB7C0000}"/>
    <cellStyle name="Sub totals 7 2 19 2 2" xfId="34174" xr:uid="{00000000-0005-0000-0000-0000EC7C0000}"/>
    <cellStyle name="Sub totals 7 2 19 2 3" xfId="34175" xr:uid="{00000000-0005-0000-0000-0000ED7C0000}"/>
    <cellStyle name="Sub totals 7 2 19 2 4" xfId="34176" xr:uid="{00000000-0005-0000-0000-0000EE7C0000}"/>
    <cellStyle name="Sub totals 7 2 19 3" xfId="34177" xr:uid="{00000000-0005-0000-0000-0000EF7C0000}"/>
    <cellStyle name="Sub totals 7 2 19 4" xfId="34178" xr:uid="{00000000-0005-0000-0000-0000F07C0000}"/>
    <cellStyle name="Sub totals 7 2 2" xfId="4684" xr:uid="{00000000-0005-0000-0000-0000F17C0000}"/>
    <cellStyle name="Sub totals 7 2 2 2" xfId="34179" xr:uid="{00000000-0005-0000-0000-0000F27C0000}"/>
    <cellStyle name="Sub totals 7 2 2 2 2" xfId="34180" xr:uid="{00000000-0005-0000-0000-0000F37C0000}"/>
    <cellStyle name="Sub totals 7 2 2 2 3" xfId="34181" xr:uid="{00000000-0005-0000-0000-0000F47C0000}"/>
    <cellStyle name="Sub totals 7 2 2 2 4" xfId="34182" xr:uid="{00000000-0005-0000-0000-0000F57C0000}"/>
    <cellStyle name="Sub totals 7 2 2 3" xfId="34183" xr:uid="{00000000-0005-0000-0000-0000F67C0000}"/>
    <cellStyle name="Sub totals 7 2 2 4" xfId="34184" xr:uid="{00000000-0005-0000-0000-0000F77C0000}"/>
    <cellStyle name="Sub totals 7 2 20" xfId="4685" xr:uid="{00000000-0005-0000-0000-0000F87C0000}"/>
    <cellStyle name="Sub totals 7 2 20 2" xfId="34185" xr:uid="{00000000-0005-0000-0000-0000F97C0000}"/>
    <cellStyle name="Sub totals 7 2 20 2 2" xfId="34186" xr:uid="{00000000-0005-0000-0000-0000FA7C0000}"/>
    <cellStyle name="Sub totals 7 2 20 2 3" xfId="34187" xr:uid="{00000000-0005-0000-0000-0000FB7C0000}"/>
    <cellStyle name="Sub totals 7 2 20 2 4" xfId="34188" xr:uid="{00000000-0005-0000-0000-0000FC7C0000}"/>
    <cellStyle name="Sub totals 7 2 20 3" xfId="34189" xr:uid="{00000000-0005-0000-0000-0000FD7C0000}"/>
    <cellStyle name="Sub totals 7 2 20 4" xfId="34190" xr:uid="{00000000-0005-0000-0000-0000FE7C0000}"/>
    <cellStyle name="Sub totals 7 2 21" xfId="4686" xr:uid="{00000000-0005-0000-0000-0000FF7C0000}"/>
    <cellStyle name="Sub totals 7 2 21 2" xfId="34191" xr:uid="{00000000-0005-0000-0000-0000007D0000}"/>
    <cellStyle name="Sub totals 7 2 21 2 2" xfId="34192" xr:uid="{00000000-0005-0000-0000-0000017D0000}"/>
    <cellStyle name="Sub totals 7 2 21 2 3" xfId="34193" xr:uid="{00000000-0005-0000-0000-0000027D0000}"/>
    <cellStyle name="Sub totals 7 2 21 2 4" xfId="34194" xr:uid="{00000000-0005-0000-0000-0000037D0000}"/>
    <cellStyle name="Sub totals 7 2 21 3" xfId="34195" xr:uid="{00000000-0005-0000-0000-0000047D0000}"/>
    <cellStyle name="Sub totals 7 2 21 4" xfId="34196" xr:uid="{00000000-0005-0000-0000-0000057D0000}"/>
    <cellStyle name="Sub totals 7 2 22" xfId="4687" xr:uid="{00000000-0005-0000-0000-0000067D0000}"/>
    <cellStyle name="Sub totals 7 2 22 2" xfId="34197" xr:uid="{00000000-0005-0000-0000-0000077D0000}"/>
    <cellStyle name="Sub totals 7 2 22 2 2" xfId="34198" xr:uid="{00000000-0005-0000-0000-0000087D0000}"/>
    <cellStyle name="Sub totals 7 2 22 2 3" xfId="34199" xr:uid="{00000000-0005-0000-0000-0000097D0000}"/>
    <cellStyle name="Sub totals 7 2 22 2 4" xfId="34200" xr:uid="{00000000-0005-0000-0000-00000A7D0000}"/>
    <cellStyle name="Sub totals 7 2 22 3" xfId="34201" xr:uid="{00000000-0005-0000-0000-00000B7D0000}"/>
    <cellStyle name="Sub totals 7 2 22 4" xfId="34202" xr:uid="{00000000-0005-0000-0000-00000C7D0000}"/>
    <cellStyle name="Sub totals 7 2 23" xfId="4688" xr:uid="{00000000-0005-0000-0000-00000D7D0000}"/>
    <cellStyle name="Sub totals 7 2 23 2" xfId="34203" xr:uid="{00000000-0005-0000-0000-00000E7D0000}"/>
    <cellStyle name="Sub totals 7 2 23 2 2" xfId="34204" xr:uid="{00000000-0005-0000-0000-00000F7D0000}"/>
    <cellStyle name="Sub totals 7 2 23 2 3" xfId="34205" xr:uid="{00000000-0005-0000-0000-0000107D0000}"/>
    <cellStyle name="Sub totals 7 2 23 2 4" xfId="34206" xr:uid="{00000000-0005-0000-0000-0000117D0000}"/>
    <cellStyle name="Sub totals 7 2 23 3" xfId="34207" xr:uid="{00000000-0005-0000-0000-0000127D0000}"/>
    <cellStyle name="Sub totals 7 2 23 4" xfId="34208" xr:uid="{00000000-0005-0000-0000-0000137D0000}"/>
    <cellStyle name="Sub totals 7 2 24" xfId="4689" xr:uid="{00000000-0005-0000-0000-0000147D0000}"/>
    <cellStyle name="Sub totals 7 2 24 2" xfId="34209" xr:uid="{00000000-0005-0000-0000-0000157D0000}"/>
    <cellStyle name="Sub totals 7 2 24 2 2" xfId="34210" xr:uid="{00000000-0005-0000-0000-0000167D0000}"/>
    <cellStyle name="Sub totals 7 2 24 2 3" xfId="34211" xr:uid="{00000000-0005-0000-0000-0000177D0000}"/>
    <cellStyle name="Sub totals 7 2 24 2 4" xfId="34212" xr:uid="{00000000-0005-0000-0000-0000187D0000}"/>
    <cellStyle name="Sub totals 7 2 24 3" xfId="34213" xr:uid="{00000000-0005-0000-0000-0000197D0000}"/>
    <cellStyle name="Sub totals 7 2 24 4" xfId="34214" xr:uid="{00000000-0005-0000-0000-00001A7D0000}"/>
    <cellStyle name="Sub totals 7 2 25" xfId="4690" xr:uid="{00000000-0005-0000-0000-00001B7D0000}"/>
    <cellStyle name="Sub totals 7 2 25 2" xfId="34215" xr:uid="{00000000-0005-0000-0000-00001C7D0000}"/>
    <cellStyle name="Sub totals 7 2 25 2 2" xfId="34216" xr:uid="{00000000-0005-0000-0000-00001D7D0000}"/>
    <cellStyle name="Sub totals 7 2 25 2 3" xfId="34217" xr:uid="{00000000-0005-0000-0000-00001E7D0000}"/>
    <cellStyle name="Sub totals 7 2 25 2 4" xfId="34218" xr:uid="{00000000-0005-0000-0000-00001F7D0000}"/>
    <cellStyle name="Sub totals 7 2 25 3" xfId="34219" xr:uid="{00000000-0005-0000-0000-0000207D0000}"/>
    <cellStyle name="Sub totals 7 2 25 4" xfId="34220" xr:uid="{00000000-0005-0000-0000-0000217D0000}"/>
    <cellStyle name="Sub totals 7 2 26" xfId="4691" xr:uid="{00000000-0005-0000-0000-0000227D0000}"/>
    <cellStyle name="Sub totals 7 2 26 2" xfId="34221" xr:uid="{00000000-0005-0000-0000-0000237D0000}"/>
    <cellStyle name="Sub totals 7 2 26 2 2" xfId="34222" xr:uid="{00000000-0005-0000-0000-0000247D0000}"/>
    <cellStyle name="Sub totals 7 2 26 2 3" xfId="34223" xr:uid="{00000000-0005-0000-0000-0000257D0000}"/>
    <cellStyle name="Sub totals 7 2 26 2 4" xfId="34224" xr:uid="{00000000-0005-0000-0000-0000267D0000}"/>
    <cellStyle name="Sub totals 7 2 26 3" xfId="34225" xr:uid="{00000000-0005-0000-0000-0000277D0000}"/>
    <cellStyle name="Sub totals 7 2 26 4" xfId="34226" xr:uid="{00000000-0005-0000-0000-0000287D0000}"/>
    <cellStyle name="Sub totals 7 2 27" xfId="4692" xr:uid="{00000000-0005-0000-0000-0000297D0000}"/>
    <cellStyle name="Sub totals 7 2 27 2" xfId="34227" xr:uid="{00000000-0005-0000-0000-00002A7D0000}"/>
    <cellStyle name="Sub totals 7 2 27 2 2" xfId="34228" xr:uid="{00000000-0005-0000-0000-00002B7D0000}"/>
    <cellStyle name="Sub totals 7 2 27 2 3" xfId="34229" xr:uid="{00000000-0005-0000-0000-00002C7D0000}"/>
    <cellStyle name="Sub totals 7 2 27 2 4" xfId="34230" xr:uid="{00000000-0005-0000-0000-00002D7D0000}"/>
    <cellStyle name="Sub totals 7 2 27 3" xfId="34231" xr:uid="{00000000-0005-0000-0000-00002E7D0000}"/>
    <cellStyle name="Sub totals 7 2 27 4" xfId="34232" xr:uid="{00000000-0005-0000-0000-00002F7D0000}"/>
    <cellStyle name="Sub totals 7 2 28" xfId="4693" xr:uid="{00000000-0005-0000-0000-0000307D0000}"/>
    <cellStyle name="Sub totals 7 2 28 2" xfId="34233" xr:uid="{00000000-0005-0000-0000-0000317D0000}"/>
    <cellStyle name="Sub totals 7 2 28 2 2" xfId="34234" xr:uid="{00000000-0005-0000-0000-0000327D0000}"/>
    <cellStyle name="Sub totals 7 2 28 2 3" xfId="34235" xr:uid="{00000000-0005-0000-0000-0000337D0000}"/>
    <cellStyle name="Sub totals 7 2 28 2 4" xfId="34236" xr:uid="{00000000-0005-0000-0000-0000347D0000}"/>
    <cellStyle name="Sub totals 7 2 28 3" xfId="34237" xr:uid="{00000000-0005-0000-0000-0000357D0000}"/>
    <cellStyle name="Sub totals 7 2 28 4" xfId="34238" xr:uid="{00000000-0005-0000-0000-0000367D0000}"/>
    <cellStyle name="Sub totals 7 2 29" xfId="4694" xr:uid="{00000000-0005-0000-0000-0000377D0000}"/>
    <cellStyle name="Sub totals 7 2 29 2" xfId="34239" xr:uid="{00000000-0005-0000-0000-0000387D0000}"/>
    <cellStyle name="Sub totals 7 2 29 2 2" xfId="34240" xr:uid="{00000000-0005-0000-0000-0000397D0000}"/>
    <cellStyle name="Sub totals 7 2 29 2 3" xfId="34241" xr:uid="{00000000-0005-0000-0000-00003A7D0000}"/>
    <cellStyle name="Sub totals 7 2 29 2 4" xfId="34242" xr:uid="{00000000-0005-0000-0000-00003B7D0000}"/>
    <cellStyle name="Sub totals 7 2 29 3" xfId="34243" xr:uid="{00000000-0005-0000-0000-00003C7D0000}"/>
    <cellStyle name="Sub totals 7 2 29 4" xfId="34244" xr:uid="{00000000-0005-0000-0000-00003D7D0000}"/>
    <cellStyle name="Sub totals 7 2 3" xfId="4695" xr:uid="{00000000-0005-0000-0000-00003E7D0000}"/>
    <cellStyle name="Sub totals 7 2 3 2" xfId="34245" xr:uid="{00000000-0005-0000-0000-00003F7D0000}"/>
    <cellStyle name="Sub totals 7 2 3 2 2" xfId="34246" xr:uid="{00000000-0005-0000-0000-0000407D0000}"/>
    <cellStyle name="Sub totals 7 2 3 2 3" xfId="34247" xr:uid="{00000000-0005-0000-0000-0000417D0000}"/>
    <cellStyle name="Sub totals 7 2 3 2 4" xfId="34248" xr:uid="{00000000-0005-0000-0000-0000427D0000}"/>
    <cellStyle name="Sub totals 7 2 3 3" xfId="34249" xr:uid="{00000000-0005-0000-0000-0000437D0000}"/>
    <cellStyle name="Sub totals 7 2 3 4" xfId="34250" xr:uid="{00000000-0005-0000-0000-0000447D0000}"/>
    <cellStyle name="Sub totals 7 2 30" xfId="4696" xr:uid="{00000000-0005-0000-0000-0000457D0000}"/>
    <cellStyle name="Sub totals 7 2 30 2" xfId="34251" xr:uid="{00000000-0005-0000-0000-0000467D0000}"/>
    <cellStyle name="Sub totals 7 2 30 2 2" xfId="34252" xr:uid="{00000000-0005-0000-0000-0000477D0000}"/>
    <cellStyle name="Sub totals 7 2 30 2 3" xfId="34253" xr:uid="{00000000-0005-0000-0000-0000487D0000}"/>
    <cellStyle name="Sub totals 7 2 30 2 4" xfId="34254" xr:uid="{00000000-0005-0000-0000-0000497D0000}"/>
    <cellStyle name="Sub totals 7 2 30 3" xfId="34255" xr:uid="{00000000-0005-0000-0000-00004A7D0000}"/>
    <cellStyle name="Sub totals 7 2 30 4" xfId="34256" xr:uid="{00000000-0005-0000-0000-00004B7D0000}"/>
    <cellStyle name="Sub totals 7 2 31" xfId="4697" xr:uid="{00000000-0005-0000-0000-00004C7D0000}"/>
    <cellStyle name="Sub totals 7 2 31 2" xfId="34257" xr:uid="{00000000-0005-0000-0000-00004D7D0000}"/>
    <cellStyle name="Sub totals 7 2 31 2 2" xfId="34258" xr:uid="{00000000-0005-0000-0000-00004E7D0000}"/>
    <cellStyle name="Sub totals 7 2 31 2 3" xfId="34259" xr:uid="{00000000-0005-0000-0000-00004F7D0000}"/>
    <cellStyle name="Sub totals 7 2 31 2 4" xfId="34260" xr:uid="{00000000-0005-0000-0000-0000507D0000}"/>
    <cellStyle name="Sub totals 7 2 31 3" xfId="34261" xr:uid="{00000000-0005-0000-0000-0000517D0000}"/>
    <cellStyle name="Sub totals 7 2 31 4" xfId="34262" xr:uid="{00000000-0005-0000-0000-0000527D0000}"/>
    <cellStyle name="Sub totals 7 2 32" xfId="4698" xr:uid="{00000000-0005-0000-0000-0000537D0000}"/>
    <cellStyle name="Sub totals 7 2 32 2" xfId="34263" xr:uid="{00000000-0005-0000-0000-0000547D0000}"/>
    <cellStyle name="Sub totals 7 2 32 2 2" xfId="34264" xr:uid="{00000000-0005-0000-0000-0000557D0000}"/>
    <cellStyle name="Sub totals 7 2 32 2 3" xfId="34265" xr:uid="{00000000-0005-0000-0000-0000567D0000}"/>
    <cellStyle name="Sub totals 7 2 32 2 4" xfId="34266" xr:uid="{00000000-0005-0000-0000-0000577D0000}"/>
    <cellStyle name="Sub totals 7 2 32 3" xfId="34267" xr:uid="{00000000-0005-0000-0000-0000587D0000}"/>
    <cellStyle name="Sub totals 7 2 32 4" xfId="34268" xr:uid="{00000000-0005-0000-0000-0000597D0000}"/>
    <cellStyle name="Sub totals 7 2 33" xfId="4699" xr:uid="{00000000-0005-0000-0000-00005A7D0000}"/>
    <cellStyle name="Sub totals 7 2 33 2" xfId="34269" xr:uid="{00000000-0005-0000-0000-00005B7D0000}"/>
    <cellStyle name="Sub totals 7 2 33 2 2" xfId="34270" xr:uid="{00000000-0005-0000-0000-00005C7D0000}"/>
    <cellStyle name="Sub totals 7 2 33 2 3" xfId="34271" xr:uid="{00000000-0005-0000-0000-00005D7D0000}"/>
    <cellStyle name="Sub totals 7 2 33 2 4" xfId="34272" xr:uid="{00000000-0005-0000-0000-00005E7D0000}"/>
    <cellStyle name="Sub totals 7 2 33 3" xfId="34273" xr:uid="{00000000-0005-0000-0000-00005F7D0000}"/>
    <cellStyle name="Sub totals 7 2 33 4" xfId="34274" xr:uid="{00000000-0005-0000-0000-0000607D0000}"/>
    <cellStyle name="Sub totals 7 2 34" xfId="4700" xr:uid="{00000000-0005-0000-0000-0000617D0000}"/>
    <cellStyle name="Sub totals 7 2 34 2" xfId="34275" xr:uid="{00000000-0005-0000-0000-0000627D0000}"/>
    <cellStyle name="Sub totals 7 2 34 2 2" xfId="34276" xr:uid="{00000000-0005-0000-0000-0000637D0000}"/>
    <cellStyle name="Sub totals 7 2 34 2 3" xfId="34277" xr:uid="{00000000-0005-0000-0000-0000647D0000}"/>
    <cellStyle name="Sub totals 7 2 34 2 4" xfId="34278" xr:uid="{00000000-0005-0000-0000-0000657D0000}"/>
    <cellStyle name="Sub totals 7 2 34 3" xfId="34279" xr:uid="{00000000-0005-0000-0000-0000667D0000}"/>
    <cellStyle name="Sub totals 7 2 34 4" xfId="34280" xr:uid="{00000000-0005-0000-0000-0000677D0000}"/>
    <cellStyle name="Sub totals 7 2 35" xfId="4701" xr:uid="{00000000-0005-0000-0000-0000687D0000}"/>
    <cellStyle name="Sub totals 7 2 35 2" xfId="34281" xr:uid="{00000000-0005-0000-0000-0000697D0000}"/>
    <cellStyle name="Sub totals 7 2 35 2 2" xfId="34282" xr:uid="{00000000-0005-0000-0000-00006A7D0000}"/>
    <cellStyle name="Sub totals 7 2 35 2 3" xfId="34283" xr:uid="{00000000-0005-0000-0000-00006B7D0000}"/>
    <cellStyle name="Sub totals 7 2 35 2 4" xfId="34284" xr:uid="{00000000-0005-0000-0000-00006C7D0000}"/>
    <cellStyle name="Sub totals 7 2 35 3" xfId="34285" xr:uid="{00000000-0005-0000-0000-00006D7D0000}"/>
    <cellStyle name="Sub totals 7 2 35 4" xfId="34286" xr:uid="{00000000-0005-0000-0000-00006E7D0000}"/>
    <cellStyle name="Sub totals 7 2 36" xfId="4702" xr:uid="{00000000-0005-0000-0000-00006F7D0000}"/>
    <cellStyle name="Sub totals 7 2 36 2" xfId="34287" xr:uid="{00000000-0005-0000-0000-0000707D0000}"/>
    <cellStyle name="Sub totals 7 2 36 2 2" xfId="34288" xr:uid="{00000000-0005-0000-0000-0000717D0000}"/>
    <cellStyle name="Sub totals 7 2 36 2 3" xfId="34289" xr:uid="{00000000-0005-0000-0000-0000727D0000}"/>
    <cellStyle name="Sub totals 7 2 36 2 4" xfId="34290" xr:uid="{00000000-0005-0000-0000-0000737D0000}"/>
    <cellStyle name="Sub totals 7 2 36 3" xfId="34291" xr:uid="{00000000-0005-0000-0000-0000747D0000}"/>
    <cellStyle name="Sub totals 7 2 36 4" xfId="34292" xr:uid="{00000000-0005-0000-0000-0000757D0000}"/>
    <cellStyle name="Sub totals 7 2 37" xfId="4703" xr:uid="{00000000-0005-0000-0000-0000767D0000}"/>
    <cellStyle name="Sub totals 7 2 37 2" xfId="34293" xr:uid="{00000000-0005-0000-0000-0000777D0000}"/>
    <cellStyle name="Sub totals 7 2 37 2 2" xfId="34294" xr:uid="{00000000-0005-0000-0000-0000787D0000}"/>
    <cellStyle name="Sub totals 7 2 37 2 3" xfId="34295" xr:uid="{00000000-0005-0000-0000-0000797D0000}"/>
    <cellStyle name="Sub totals 7 2 37 2 4" xfId="34296" xr:uid="{00000000-0005-0000-0000-00007A7D0000}"/>
    <cellStyle name="Sub totals 7 2 37 3" xfId="34297" xr:uid="{00000000-0005-0000-0000-00007B7D0000}"/>
    <cellStyle name="Sub totals 7 2 37 4" xfId="34298" xr:uid="{00000000-0005-0000-0000-00007C7D0000}"/>
    <cellStyle name="Sub totals 7 2 38" xfId="4704" xr:uid="{00000000-0005-0000-0000-00007D7D0000}"/>
    <cellStyle name="Sub totals 7 2 38 2" xfId="34299" xr:uid="{00000000-0005-0000-0000-00007E7D0000}"/>
    <cellStyle name="Sub totals 7 2 38 2 2" xfId="34300" xr:uid="{00000000-0005-0000-0000-00007F7D0000}"/>
    <cellStyle name="Sub totals 7 2 38 2 3" xfId="34301" xr:uid="{00000000-0005-0000-0000-0000807D0000}"/>
    <cellStyle name="Sub totals 7 2 38 2 4" xfId="34302" xr:uid="{00000000-0005-0000-0000-0000817D0000}"/>
    <cellStyle name="Sub totals 7 2 38 3" xfId="34303" xr:uid="{00000000-0005-0000-0000-0000827D0000}"/>
    <cellStyle name="Sub totals 7 2 38 4" xfId="34304" xr:uid="{00000000-0005-0000-0000-0000837D0000}"/>
    <cellStyle name="Sub totals 7 2 39" xfId="4705" xr:uid="{00000000-0005-0000-0000-0000847D0000}"/>
    <cellStyle name="Sub totals 7 2 39 2" xfId="34305" xr:uid="{00000000-0005-0000-0000-0000857D0000}"/>
    <cellStyle name="Sub totals 7 2 39 2 2" xfId="34306" xr:uid="{00000000-0005-0000-0000-0000867D0000}"/>
    <cellStyle name="Sub totals 7 2 39 2 3" xfId="34307" xr:uid="{00000000-0005-0000-0000-0000877D0000}"/>
    <cellStyle name="Sub totals 7 2 39 2 4" xfId="34308" xr:uid="{00000000-0005-0000-0000-0000887D0000}"/>
    <cellStyle name="Sub totals 7 2 39 3" xfId="34309" xr:uid="{00000000-0005-0000-0000-0000897D0000}"/>
    <cellStyle name="Sub totals 7 2 39 4" xfId="34310" xr:uid="{00000000-0005-0000-0000-00008A7D0000}"/>
    <cellStyle name="Sub totals 7 2 4" xfId="4706" xr:uid="{00000000-0005-0000-0000-00008B7D0000}"/>
    <cellStyle name="Sub totals 7 2 4 2" xfId="34311" xr:uid="{00000000-0005-0000-0000-00008C7D0000}"/>
    <cellStyle name="Sub totals 7 2 4 2 2" xfId="34312" xr:uid="{00000000-0005-0000-0000-00008D7D0000}"/>
    <cellStyle name="Sub totals 7 2 4 2 3" xfId="34313" xr:uid="{00000000-0005-0000-0000-00008E7D0000}"/>
    <cellStyle name="Sub totals 7 2 4 2 4" xfId="34314" xr:uid="{00000000-0005-0000-0000-00008F7D0000}"/>
    <cellStyle name="Sub totals 7 2 4 3" xfId="34315" xr:uid="{00000000-0005-0000-0000-0000907D0000}"/>
    <cellStyle name="Sub totals 7 2 4 4" xfId="34316" xr:uid="{00000000-0005-0000-0000-0000917D0000}"/>
    <cellStyle name="Sub totals 7 2 40" xfId="4707" xr:uid="{00000000-0005-0000-0000-0000927D0000}"/>
    <cellStyle name="Sub totals 7 2 40 2" xfId="34317" xr:uid="{00000000-0005-0000-0000-0000937D0000}"/>
    <cellStyle name="Sub totals 7 2 40 2 2" xfId="34318" xr:uid="{00000000-0005-0000-0000-0000947D0000}"/>
    <cellStyle name="Sub totals 7 2 40 2 3" xfId="34319" xr:uid="{00000000-0005-0000-0000-0000957D0000}"/>
    <cellStyle name="Sub totals 7 2 40 2 4" xfId="34320" xr:uid="{00000000-0005-0000-0000-0000967D0000}"/>
    <cellStyle name="Sub totals 7 2 40 3" xfId="34321" xr:uid="{00000000-0005-0000-0000-0000977D0000}"/>
    <cellStyle name="Sub totals 7 2 40 4" xfId="34322" xr:uid="{00000000-0005-0000-0000-0000987D0000}"/>
    <cellStyle name="Sub totals 7 2 41" xfId="4708" xr:uid="{00000000-0005-0000-0000-0000997D0000}"/>
    <cellStyle name="Sub totals 7 2 41 2" xfId="34323" xr:uid="{00000000-0005-0000-0000-00009A7D0000}"/>
    <cellStyle name="Sub totals 7 2 41 2 2" xfId="34324" xr:uid="{00000000-0005-0000-0000-00009B7D0000}"/>
    <cellStyle name="Sub totals 7 2 41 2 3" xfId="34325" xr:uid="{00000000-0005-0000-0000-00009C7D0000}"/>
    <cellStyle name="Sub totals 7 2 41 2 4" xfId="34326" xr:uid="{00000000-0005-0000-0000-00009D7D0000}"/>
    <cellStyle name="Sub totals 7 2 41 3" xfId="34327" xr:uid="{00000000-0005-0000-0000-00009E7D0000}"/>
    <cellStyle name="Sub totals 7 2 41 4" xfId="34328" xr:uid="{00000000-0005-0000-0000-00009F7D0000}"/>
    <cellStyle name="Sub totals 7 2 42" xfId="4709" xr:uid="{00000000-0005-0000-0000-0000A07D0000}"/>
    <cellStyle name="Sub totals 7 2 42 2" xfId="34329" xr:uid="{00000000-0005-0000-0000-0000A17D0000}"/>
    <cellStyle name="Sub totals 7 2 42 2 2" xfId="34330" xr:uid="{00000000-0005-0000-0000-0000A27D0000}"/>
    <cellStyle name="Sub totals 7 2 42 2 3" xfId="34331" xr:uid="{00000000-0005-0000-0000-0000A37D0000}"/>
    <cellStyle name="Sub totals 7 2 42 2 4" xfId="34332" xr:uid="{00000000-0005-0000-0000-0000A47D0000}"/>
    <cellStyle name="Sub totals 7 2 42 3" xfId="34333" xr:uid="{00000000-0005-0000-0000-0000A57D0000}"/>
    <cellStyle name="Sub totals 7 2 42 4" xfId="34334" xr:uid="{00000000-0005-0000-0000-0000A67D0000}"/>
    <cellStyle name="Sub totals 7 2 43" xfId="4710" xr:uid="{00000000-0005-0000-0000-0000A77D0000}"/>
    <cellStyle name="Sub totals 7 2 43 2" xfId="34335" xr:uid="{00000000-0005-0000-0000-0000A87D0000}"/>
    <cellStyle name="Sub totals 7 2 43 2 2" xfId="34336" xr:uid="{00000000-0005-0000-0000-0000A97D0000}"/>
    <cellStyle name="Sub totals 7 2 43 2 3" xfId="34337" xr:uid="{00000000-0005-0000-0000-0000AA7D0000}"/>
    <cellStyle name="Sub totals 7 2 43 2 4" xfId="34338" xr:uid="{00000000-0005-0000-0000-0000AB7D0000}"/>
    <cellStyle name="Sub totals 7 2 43 3" xfId="34339" xr:uid="{00000000-0005-0000-0000-0000AC7D0000}"/>
    <cellStyle name="Sub totals 7 2 43 4" xfId="34340" xr:uid="{00000000-0005-0000-0000-0000AD7D0000}"/>
    <cellStyle name="Sub totals 7 2 44" xfId="4711" xr:uid="{00000000-0005-0000-0000-0000AE7D0000}"/>
    <cellStyle name="Sub totals 7 2 44 2" xfId="34341" xr:uid="{00000000-0005-0000-0000-0000AF7D0000}"/>
    <cellStyle name="Sub totals 7 2 44 2 2" xfId="34342" xr:uid="{00000000-0005-0000-0000-0000B07D0000}"/>
    <cellStyle name="Sub totals 7 2 44 2 3" xfId="34343" xr:uid="{00000000-0005-0000-0000-0000B17D0000}"/>
    <cellStyle name="Sub totals 7 2 44 2 4" xfId="34344" xr:uid="{00000000-0005-0000-0000-0000B27D0000}"/>
    <cellStyle name="Sub totals 7 2 44 3" xfId="34345" xr:uid="{00000000-0005-0000-0000-0000B37D0000}"/>
    <cellStyle name="Sub totals 7 2 44 4" xfId="34346" xr:uid="{00000000-0005-0000-0000-0000B47D0000}"/>
    <cellStyle name="Sub totals 7 2 45" xfId="34347" xr:uid="{00000000-0005-0000-0000-0000B57D0000}"/>
    <cellStyle name="Sub totals 7 2 45 2" xfId="34348" xr:uid="{00000000-0005-0000-0000-0000B67D0000}"/>
    <cellStyle name="Sub totals 7 2 45 3" xfId="34349" xr:uid="{00000000-0005-0000-0000-0000B77D0000}"/>
    <cellStyle name="Sub totals 7 2 45 4" xfId="34350" xr:uid="{00000000-0005-0000-0000-0000B87D0000}"/>
    <cellStyle name="Sub totals 7 2 46" xfId="34351" xr:uid="{00000000-0005-0000-0000-0000B97D0000}"/>
    <cellStyle name="Sub totals 7 2 46 2" xfId="34352" xr:uid="{00000000-0005-0000-0000-0000BA7D0000}"/>
    <cellStyle name="Sub totals 7 2 46 3" xfId="34353" xr:uid="{00000000-0005-0000-0000-0000BB7D0000}"/>
    <cellStyle name="Sub totals 7 2 46 4" xfId="34354" xr:uid="{00000000-0005-0000-0000-0000BC7D0000}"/>
    <cellStyle name="Sub totals 7 2 47" xfId="34355" xr:uid="{00000000-0005-0000-0000-0000BD7D0000}"/>
    <cellStyle name="Sub totals 7 2 5" xfId="4712" xr:uid="{00000000-0005-0000-0000-0000BE7D0000}"/>
    <cellStyle name="Sub totals 7 2 5 2" xfId="34356" xr:uid="{00000000-0005-0000-0000-0000BF7D0000}"/>
    <cellStyle name="Sub totals 7 2 5 2 2" xfId="34357" xr:uid="{00000000-0005-0000-0000-0000C07D0000}"/>
    <cellStyle name="Sub totals 7 2 5 2 3" xfId="34358" xr:uid="{00000000-0005-0000-0000-0000C17D0000}"/>
    <cellStyle name="Sub totals 7 2 5 2 4" xfId="34359" xr:uid="{00000000-0005-0000-0000-0000C27D0000}"/>
    <cellStyle name="Sub totals 7 2 5 3" xfId="34360" xr:uid="{00000000-0005-0000-0000-0000C37D0000}"/>
    <cellStyle name="Sub totals 7 2 5 4" xfId="34361" xr:uid="{00000000-0005-0000-0000-0000C47D0000}"/>
    <cellStyle name="Sub totals 7 2 6" xfId="4713" xr:uid="{00000000-0005-0000-0000-0000C57D0000}"/>
    <cellStyle name="Sub totals 7 2 6 2" xfId="34362" xr:uid="{00000000-0005-0000-0000-0000C67D0000}"/>
    <cellStyle name="Sub totals 7 2 6 2 2" xfId="34363" xr:uid="{00000000-0005-0000-0000-0000C77D0000}"/>
    <cellStyle name="Sub totals 7 2 6 2 3" xfId="34364" xr:uid="{00000000-0005-0000-0000-0000C87D0000}"/>
    <cellStyle name="Sub totals 7 2 6 2 4" xfId="34365" xr:uid="{00000000-0005-0000-0000-0000C97D0000}"/>
    <cellStyle name="Sub totals 7 2 6 3" xfId="34366" xr:uid="{00000000-0005-0000-0000-0000CA7D0000}"/>
    <cellStyle name="Sub totals 7 2 6 4" xfId="34367" xr:uid="{00000000-0005-0000-0000-0000CB7D0000}"/>
    <cellStyle name="Sub totals 7 2 7" xfId="4714" xr:uid="{00000000-0005-0000-0000-0000CC7D0000}"/>
    <cellStyle name="Sub totals 7 2 7 2" xfId="34368" xr:uid="{00000000-0005-0000-0000-0000CD7D0000}"/>
    <cellStyle name="Sub totals 7 2 7 2 2" xfId="34369" xr:uid="{00000000-0005-0000-0000-0000CE7D0000}"/>
    <cellStyle name="Sub totals 7 2 7 2 3" xfId="34370" xr:uid="{00000000-0005-0000-0000-0000CF7D0000}"/>
    <cellStyle name="Sub totals 7 2 7 2 4" xfId="34371" xr:uid="{00000000-0005-0000-0000-0000D07D0000}"/>
    <cellStyle name="Sub totals 7 2 7 3" xfId="34372" xr:uid="{00000000-0005-0000-0000-0000D17D0000}"/>
    <cellStyle name="Sub totals 7 2 7 4" xfId="34373" xr:uid="{00000000-0005-0000-0000-0000D27D0000}"/>
    <cellStyle name="Sub totals 7 2 8" xfId="4715" xr:uid="{00000000-0005-0000-0000-0000D37D0000}"/>
    <cellStyle name="Sub totals 7 2 8 2" xfId="34374" xr:uid="{00000000-0005-0000-0000-0000D47D0000}"/>
    <cellStyle name="Sub totals 7 2 8 2 2" xfId="34375" xr:uid="{00000000-0005-0000-0000-0000D57D0000}"/>
    <cellStyle name="Sub totals 7 2 8 2 3" xfId="34376" xr:uid="{00000000-0005-0000-0000-0000D67D0000}"/>
    <cellStyle name="Sub totals 7 2 8 2 4" xfId="34377" xr:uid="{00000000-0005-0000-0000-0000D77D0000}"/>
    <cellStyle name="Sub totals 7 2 8 3" xfId="34378" xr:uid="{00000000-0005-0000-0000-0000D87D0000}"/>
    <cellStyle name="Sub totals 7 2 8 4" xfId="34379" xr:uid="{00000000-0005-0000-0000-0000D97D0000}"/>
    <cellStyle name="Sub totals 7 2 9" xfId="4716" xr:uid="{00000000-0005-0000-0000-0000DA7D0000}"/>
    <cellStyle name="Sub totals 7 2 9 2" xfId="34380" xr:uid="{00000000-0005-0000-0000-0000DB7D0000}"/>
    <cellStyle name="Sub totals 7 2 9 2 2" xfId="34381" xr:uid="{00000000-0005-0000-0000-0000DC7D0000}"/>
    <cellStyle name="Sub totals 7 2 9 2 3" xfId="34382" xr:uid="{00000000-0005-0000-0000-0000DD7D0000}"/>
    <cellStyle name="Sub totals 7 2 9 2 4" xfId="34383" xr:uid="{00000000-0005-0000-0000-0000DE7D0000}"/>
    <cellStyle name="Sub totals 7 2 9 3" xfId="34384" xr:uid="{00000000-0005-0000-0000-0000DF7D0000}"/>
    <cellStyle name="Sub totals 7 2 9 4" xfId="34385" xr:uid="{00000000-0005-0000-0000-0000E07D0000}"/>
    <cellStyle name="Sub totals 7 20" xfId="4717" xr:uid="{00000000-0005-0000-0000-0000E17D0000}"/>
    <cellStyle name="Sub totals 7 20 2" xfId="34386" xr:uid="{00000000-0005-0000-0000-0000E27D0000}"/>
    <cellStyle name="Sub totals 7 20 2 2" xfId="34387" xr:uid="{00000000-0005-0000-0000-0000E37D0000}"/>
    <cellStyle name="Sub totals 7 20 2 3" xfId="34388" xr:uid="{00000000-0005-0000-0000-0000E47D0000}"/>
    <cellStyle name="Sub totals 7 20 2 4" xfId="34389" xr:uid="{00000000-0005-0000-0000-0000E57D0000}"/>
    <cellStyle name="Sub totals 7 20 3" xfId="34390" xr:uid="{00000000-0005-0000-0000-0000E67D0000}"/>
    <cellStyle name="Sub totals 7 20 4" xfId="34391" xr:uid="{00000000-0005-0000-0000-0000E77D0000}"/>
    <cellStyle name="Sub totals 7 21" xfId="4718" xr:uid="{00000000-0005-0000-0000-0000E87D0000}"/>
    <cellStyle name="Sub totals 7 21 2" xfId="34392" xr:uid="{00000000-0005-0000-0000-0000E97D0000}"/>
    <cellStyle name="Sub totals 7 21 2 2" xfId="34393" xr:uid="{00000000-0005-0000-0000-0000EA7D0000}"/>
    <cellStyle name="Sub totals 7 21 2 3" xfId="34394" xr:uid="{00000000-0005-0000-0000-0000EB7D0000}"/>
    <cellStyle name="Sub totals 7 21 2 4" xfId="34395" xr:uid="{00000000-0005-0000-0000-0000EC7D0000}"/>
    <cellStyle name="Sub totals 7 21 3" xfId="34396" xr:uid="{00000000-0005-0000-0000-0000ED7D0000}"/>
    <cellStyle name="Sub totals 7 21 4" xfId="34397" xr:uid="{00000000-0005-0000-0000-0000EE7D0000}"/>
    <cellStyle name="Sub totals 7 22" xfId="4719" xr:uid="{00000000-0005-0000-0000-0000EF7D0000}"/>
    <cellStyle name="Sub totals 7 22 2" xfId="34398" xr:uid="{00000000-0005-0000-0000-0000F07D0000}"/>
    <cellStyle name="Sub totals 7 22 2 2" xfId="34399" xr:uid="{00000000-0005-0000-0000-0000F17D0000}"/>
    <cellStyle name="Sub totals 7 22 2 3" xfId="34400" xr:uid="{00000000-0005-0000-0000-0000F27D0000}"/>
    <cellStyle name="Sub totals 7 22 2 4" xfId="34401" xr:uid="{00000000-0005-0000-0000-0000F37D0000}"/>
    <cellStyle name="Sub totals 7 22 3" xfId="34402" xr:uid="{00000000-0005-0000-0000-0000F47D0000}"/>
    <cellStyle name="Sub totals 7 22 4" xfId="34403" xr:uid="{00000000-0005-0000-0000-0000F57D0000}"/>
    <cellStyle name="Sub totals 7 23" xfId="4720" xr:uid="{00000000-0005-0000-0000-0000F67D0000}"/>
    <cellStyle name="Sub totals 7 23 2" xfId="34404" xr:uid="{00000000-0005-0000-0000-0000F77D0000}"/>
    <cellStyle name="Sub totals 7 23 2 2" xfId="34405" xr:uid="{00000000-0005-0000-0000-0000F87D0000}"/>
    <cellStyle name="Sub totals 7 23 2 3" xfId="34406" xr:uid="{00000000-0005-0000-0000-0000F97D0000}"/>
    <cellStyle name="Sub totals 7 23 2 4" xfId="34407" xr:uid="{00000000-0005-0000-0000-0000FA7D0000}"/>
    <cellStyle name="Sub totals 7 23 3" xfId="34408" xr:uid="{00000000-0005-0000-0000-0000FB7D0000}"/>
    <cellStyle name="Sub totals 7 23 4" xfId="34409" xr:uid="{00000000-0005-0000-0000-0000FC7D0000}"/>
    <cellStyle name="Sub totals 7 24" xfId="4721" xr:uid="{00000000-0005-0000-0000-0000FD7D0000}"/>
    <cellStyle name="Sub totals 7 24 2" xfId="34410" xr:uid="{00000000-0005-0000-0000-0000FE7D0000}"/>
    <cellStyle name="Sub totals 7 24 2 2" xfId="34411" xr:uid="{00000000-0005-0000-0000-0000FF7D0000}"/>
    <cellStyle name="Sub totals 7 24 2 3" xfId="34412" xr:uid="{00000000-0005-0000-0000-0000007E0000}"/>
    <cellStyle name="Sub totals 7 24 2 4" xfId="34413" xr:uid="{00000000-0005-0000-0000-0000017E0000}"/>
    <cellStyle name="Sub totals 7 24 3" xfId="34414" xr:uid="{00000000-0005-0000-0000-0000027E0000}"/>
    <cellStyle name="Sub totals 7 24 4" xfId="34415" xr:uid="{00000000-0005-0000-0000-0000037E0000}"/>
    <cellStyle name="Sub totals 7 25" xfId="4722" xr:uid="{00000000-0005-0000-0000-0000047E0000}"/>
    <cellStyle name="Sub totals 7 25 2" xfId="34416" xr:uid="{00000000-0005-0000-0000-0000057E0000}"/>
    <cellStyle name="Sub totals 7 25 2 2" xfId="34417" xr:uid="{00000000-0005-0000-0000-0000067E0000}"/>
    <cellStyle name="Sub totals 7 25 2 3" xfId="34418" xr:uid="{00000000-0005-0000-0000-0000077E0000}"/>
    <cellStyle name="Sub totals 7 25 2 4" xfId="34419" xr:uid="{00000000-0005-0000-0000-0000087E0000}"/>
    <cellStyle name="Sub totals 7 25 3" xfId="34420" xr:uid="{00000000-0005-0000-0000-0000097E0000}"/>
    <cellStyle name="Sub totals 7 25 4" xfId="34421" xr:uid="{00000000-0005-0000-0000-00000A7E0000}"/>
    <cellStyle name="Sub totals 7 26" xfId="4723" xr:uid="{00000000-0005-0000-0000-00000B7E0000}"/>
    <cellStyle name="Sub totals 7 26 2" xfId="34422" xr:uid="{00000000-0005-0000-0000-00000C7E0000}"/>
    <cellStyle name="Sub totals 7 26 2 2" xfId="34423" xr:uid="{00000000-0005-0000-0000-00000D7E0000}"/>
    <cellStyle name="Sub totals 7 26 2 3" xfId="34424" xr:uid="{00000000-0005-0000-0000-00000E7E0000}"/>
    <cellStyle name="Sub totals 7 26 2 4" xfId="34425" xr:uid="{00000000-0005-0000-0000-00000F7E0000}"/>
    <cellStyle name="Sub totals 7 26 3" xfId="34426" xr:uid="{00000000-0005-0000-0000-0000107E0000}"/>
    <cellStyle name="Sub totals 7 26 4" xfId="34427" xr:uid="{00000000-0005-0000-0000-0000117E0000}"/>
    <cellStyle name="Sub totals 7 27" xfId="4724" xr:uid="{00000000-0005-0000-0000-0000127E0000}"/>
    <cellStyle name="Sub totals 7 27 2" xfId="34428" xr:uid="{00000000-0005-0000-0000-0000137E0000}"/>
    <cellStyle name="Sub totals 7 27 2 2" xfId="34429" xr:uid="{00000000-0005-0000-0000-0000147E0000}"/>
    <cellStyle name="Sub totals 7 27 2 3" xfId="34430" xr:uid="{00000000-0005-0000-0000-0000157E0000}"/>
    <cellStyle name="Sub totals 7 27 2 4" xfId="34431" xr:uid="{00000000-0005-0000-0000-0000167E0000}"/>
    <cellStyle name="Sub totals 7 27 3" xfId="34432" xr:uid="{00000000-0005-0000-0000-0000177E0000}"/>
    <cellStyle name="Sub totals 7 27 4" xfId="34433" xr:uid="{00000000-0005-0000-0000-0000187E0000}"/>
    <cellStyle name="Sub totals 7 28" xfId="4725" xr:uid="{00000000-0005-0000-0000-0000197E0000}"/>
    <cellStyle name="Sub totals 7 28 2" xfId="34434" xr:uid="{00000000-0005-0000-0000-00001A7E0000}"/>
    <cellStyle name="Sub totals 7 28 2 2" xfId="34435" xr:uid="{00000000-0005-0000-0000-00001B7E0000}"/>
    <cellStyle name="Sub totals 7 28 2 3" xfId="34436" xr:uid="{00000000-0005-0000-0000-00001C7E0000}"/>
    <cellStyle name="Sub totals 7 28 2 4" xfId="34437" xr:uid="{00000000-0005-0000-0000-00001D7E0000}"/>
    <cellStyle name="Sub totals 7 28 3" xfId="34438" xr:uid="{00000000-0005-0000-0000-00001E7E0000}"/>
    <cellStyle name="Sub totals 7 28 4" xfId="34439" xr:uid="{00000000-0005-0000-0000-00001F7E0000}"/>
    <cellStyle name="Sub totals 7 29" xfId="4726" xr:uid="{00000000-0005-0000-0000-0000207E0000}"/>
    <cellStyle name="Sub totals 7 29 2" xfId="34440" xr:uid="{00000000-0005-0000-0000-0000217E0000}"/>
    <cellStyle name="Sub totals 7 29 2 2" xfId="34441" xr:uid="{00000000-0005-0000-0000-0000227E0000}"/>
    <cellStyle name="Sub totals 7 29 2 3" xfId="34442" xr:uid="{00000000-0005-0000-0000-0000237E0000}"/>
    <cellStyle name="Sub totals 7 29 2 4" xfId="34443" xr:uid="{00000000-0005-0000-0000-0000247E0000}"/>
    <cellStyle name="Sub totals 7 29 3" xfId="34444" xr:uid="{00000000-0005-0000-0000-0000257E0000}"/>
    <cellStyle name="Sub totals 7 29 4" xfId="34445" xr:uid="{00000000-0005-0000-0000-0000267E0000}"/>
    <cellStyle name="Sub totals 7 3" xfId="4727" xr:uid="{00000000-0005-0000-0000-0000277E0000}"/>
    <cellStyle name="Sub totals 7 3 2" xfId="34446" xr:uid="{00000000-0005-0000-0000-0000287E0000}"/>
    <cellStyle name="Sub totals 7 3 2 2" xfId="34447" xr:uid="{00000000-0005-0000-0000-0000297E0000}"/>
    <cellStyle name="Sub totals 7 3 2 3" xfId="34448" xr:uid="{00000000-0005-0000-0000-00002A7E0000}"/>
    <cellStyle name="Sub totals 7 3 2 4" xfId="34449" xr:uid="{00000000-0005-0000-0000-00002B7E0000}"/>
    <cellStyle name="Sub totals 7 3 3" xfId="34450" xr:uid="{00000000-0005-0000-0000-00002C7E0000}"/>
    <cellStyle name="Sub totals 7 3 4" xfId="34451" xr:uid="{00000000-0005-0000-0000-00002D7E0000}"/>
    <cellStyle name="Sub totals 7 30" xfId="4728" xr:uid="{00000000-0005-0000-0000-00002E7E0000}"/>
    <cellStyle name="Sub totals 7 30 2" xfId="34452" xr:uid="{00000000-0005-0000-0000-00002F7E0000}"/>
    <cellStyle name="Sub totals 7 30 2 2" xfId="34453" xr:uid="{00000000-0005-0000-0000-0000307E0000}"/>
    <cellStyle name="Sub totals 7 30 2 3" xfId="34454" xr:uid="{00000000-0005-0000-0000-0000317E0000}"/>
    <cellStyle name="Sub totals 7 30 2 4" xfId="34455" xr:uid="{00000000-0005-0000-0000-0000327E0000}"/>
    <cellStyle name="Sub totals 7 30 3" xfId="34456" xr:uid="{00000000-0005-0000-0000-0000337E0000}"/>
    <cellStyle name="Sub totals 7 30 4" xfId="34457" xr:uid="{00000000-0005-0000-0000-0000347E0000}"/>
    <cellStyle name="Sub totals 7 31" xfId="4729" xr:uid="{00000000-0005-0000-0000-0000357E0000}"/>
    <cellStyle name="Sub totals 7 31 2" xfId="34458" xr:uid="{00000000-0005-0000-0000-0000367E0000}"/>
    <cellStyle name="Sub totals 7 31 2 2" xfId="34459" xr:uid="{00000000-0005-0000-0000-0000377E0000}"/>
    <cellStyle name="Sub totals 7 31 2 3" xfId="34460" xr:uid="{00000000-0005-0000-0000-0000387E0000}"/>
    <cellStyle name="Sub totals 7 31 2 4" xfId="34461" xr:uid="{00000000-0005-0000-0000-0000397E0000}"/>
    <cellStyle name="Sub totals 7 31 3" xfId="34462" xr:uid="{00000000-0005-0000-0000-00003A7E0000}"/>
    <cellStyle name="Sub totals 7 31 4" xfId="34463" xr:uid="{00000000-0005-0000-0000-00003B7E0000}"/>
    <cellStyle name="Sub totals 7 32" xfId="4730" xr:uid="{00000000-0005-0000-0000-00003C7E0000}"/>
    <cellStyle name="Sub totals 7 32 2" xfId="34464" xr:uid="{00000000-0005-0000-0000-00003D7E0000}"/>
    <cellStyle name="Sub totals 7 32 2 2" xfId="34465" xr:uid="{00000000-0005-0000-0000-00003E7E0000}"/>
    <cellStyle name="Sub totals 7 32 2 3" xfId="34466" xr:uid="{00000000-0005-0000-0000-00003F7E0000}"/>
    <cellStyle name="Sub totals 7 32 2 4" xfId="34467" xr:uid="{00000000-0005-0000-0000-0000407E0000}"/>
    <cellStyle name="Sub totals 7 32 3" xfId="34468" xr:uid="{00000000-0005-0000-0000-0000417E0000}"/>
    <cellStyle name="Sub totals 7 32 4" xfId="34469" xr:uid="{00000000-0005-0000-0000-0000427E0000}"/>
    <cellStyle name="Sub totals 7 33" xfId="4731" xr:uid="{00000000-0005-0000-0000-0000437E0000}"/>
    <cellStyle name="Sub totals 7 33 2" xfId="34470" xr:uid="{00000000-0005-0000-0000-0000447E0000}"/>
    <cellStyle name="Sub totals 7 33 2 2" xfId="34471" xr:uid="{00000000-0005-0000-0000-0000457E0000}"/>
    <cellStyle name="Sub totals 7 33 2 3" xfId="34472" xr:uid="{00000000-0005-0000-0000-0000467E0000}"/>
    <cellStyle name="Sub totals 7 33 2 4" xfId="34473" xr:uid="{00000000-0005-0000-0000-0000477E0000}"/>
    <cellStyle name="Sub totals 7 33 3" xfId="34474" xr:uid="{00000000-0005-0000-0000-0000487E0000}"/>
    <cellStyle name="Sub totals 7 33 4" xfId="34475" xr:uid="{00000000-0005-0000-0000-0000497E0000}"/>
    <cellStyle name="Sub totals 7 34" xfId="4732" xr:uid="{00000000-0005-0000-0000-00004A7E0000}"/>
    <cellStyle name="Sub totals 7 34 2" xfId="34476" xr:uid="{00000000-0005-0000-0000-00004B7E0000}"/>
    <cellStyle name="Sub totals 7 34 2 2" xfId="34477" xr:uid="{00000000-0005-0000-0000-00004C7E0000}"/>
    <cellStyle name="Sub totals 7 34 2 3" xfId="34478" xr:uid="{00000000-0005-0000-0000-00004D7E0000}"/>
    <cellStyle name="Sub totals 7 34 2 4" xfId="34479" xr:uid="{00000000-0005-0000-0000-00004E7E0000}"/>
    <cellStyle name="Sub totals 7 34 3" xfId="34480" xr:uid="{00000000-0005-0000-0000-00004F7E0000}"/>
    <cellStyle name="Sub totals 7 34 4" xfId="34481" xr:uid="{00000000-0005-0000-0000-0000507E0000}"/>
    <cellStyle name="Sub totals 7 35" xfId="4733" xr:uid="{00000000-0005-0000-0000-0000517E0000}"/>
    <cellStyle name="Sub totals 7 35 2" xfId="34482" xr:uid="{00000000-0005-0000-0000-0000527E0000}"/>
    <cellStyle name="Sub totals 7 35 2 2" xfId="34483" xr:uid="{00000000-0005-0000-0000-0000537E0000}"/>
    <cellStyle name="Sub totals 7 35 2 3" xfId="34484" xr:uid="{00000000-0005-0000-0000-0000547E0000}"/>
    <cellStyle name="Sub totals 7 35 2 4" xfId="34485" xr:uid="{00000000-0005-0000-0000-0000557E0000}"/>
    <cellStyle name="Sub totals 7 35 3" xfId="34486" xr:uid="{00000000-0005-0000-0000-0000567E0000}"/>
    <cellStyle name="Sub totals 7 35 4" xfId="34487" xr:uid="{00000000-0005-0000-0000-0000577E0000}"/>
    <cellStyle name="Sub totals 7 36" xfId="4734" xr:uid="{00000000-0005-0000-0000-0000587E0000}"/>
    <cellStyle name="Sub totals 7 36 2" xfId="34488" xr:uid="{00000000-0005-0000-0000-0000597E0000}"/>
    <cellStyle name="Sub totals 7 36 2 2" xfId="34489" xr:uid="{00000000-0005-0000-0000-00005A7E0000}"/>
    <cellStyle name="Sub totals 7 36 2 3" xfId="34490" xr:uid="{00000000-0005-0000-0000-00005B7E0000}"/>
    <cellStyle name="Sub totals 7 36 2 4" xfId="34491" xr:uid="{00000000-0005-0000-0000-00005C7E0000}"/>
    <cellStyle name="Sub totals 7 36 3" xfId="34492" xr:uid="{00000000-0005-0000-0000-00005D7E0000}"/>
    <cellStyle name="Sub totals 7 36 4" xfId="34493" xr:uid="{00000000-0005-0000-0000-00005E7E0000}"/>
    <cellStyle name="Sub totals 7 37" xfId="4735" xr:uid="{00000000-0005-0000-0000-00005F7E0000}"/>
    <cellStyle name="Sub totals 7 37 2" xfId="34494" xr:uid="{00000000-0005-0000-0000-0000607E0000}"/>
    <cellStyle name="Sub totals 7 37 2 2" xfId="34495" xr:uid="{00000000-0005-0000-0000-0000617E0000}"/>
    <cellStyle name="Sub totals 7 37 2 3" xfId="34496" xr:uid="{00000000-0005-0000-0000-0000627E0000}"/>
    <cellStyle name="Sub totals 7 37 2 4" xfId="34497" xr:uid="{00000000-0005-0000-0000-0000637E0000}"/>
    <cellStyle name="Sub totals 7 37 3" xfId="34498" xr:uid="{00000000-0005-0000-0000-0000647E0000}"/>
    <cellStyle name="Sub totals 7 37 4" xfId="34499" xr:uid="{00000000-0005-0000-0000-0000657E0000}"/>
    <cellStyle name="Sub totals 7 38" xfId="4736" xr:uid="{00000000-0005-0000-0000-0000667E0000}"/>
    <cellStyle name="Sub totals 7 38 2" xfId="34500" xr:uid="{00000000-0005-0000-0000-0000677E0000}"/>
    <cellStyle name="Sub totals 7 38 2 2" xfId="34501" xr:uid="{00000000-0005-0000-0000-0000687E0000}"/>
    <cellStyle name="Sub totals 7 38 2 3" xfId="34502" xr:uid="{00000000-0005-0000-0000-0000697E0000}"/>
    <cellStyle name="Sub totals 7 38 2 4" xfId="34503" xr:uid="{00000000-0005-0000-0000-00006A7E0000}"/>
    <cellStyle name="Sub totals 7 38 3" xfId="34504" xr:uid="{00000000-0005-0000-0000-00006B7E0000}"/>
    <cellStyle name="Sub totals 7 38 4" xfId="34505" xr:uid="{00000000-0005-0000-0000-00006C7E0000}"/>
    <cellStyle name="Sub totals 7 39" xfId="4737" xr:uid="{00000000-0005-0000-0000-00006D7E0000}"/>
    <cellStyle name="Sub totals 7 39 2" xfId="34506" xr:uid="{00000000-0005-0000-0000-00006E7E0000}"/>
    <cellStyle name="Sub totals 7 39 2 2" xfId="34507" xr:uid="{00000000-0005-0000-0000-00006F7E0000}"/>
    <cellStyle name="Sub totals 7 39 2 3" xfId="34508" xr:uid="{00000000-0005-0000-0000-0000707E0000}"/>
    <cellStyle name="Sub totals 7 39 2 4" xfId="34509" xr:uid="{00000000-0005-0000-0000-0000717E0000}"/>
    <cellStyle name="Sub totals 7 39 3" xfId="34510" xr:uid="{00000000-0005-0000-0000-0000727E0000}"/>
    <cellStyle name="Sub totals 7 39 4" xfId="34511" xr:uid="{00000000-0005-0000-0000-0000737E0000}"/>
    <cellStyle name="Sub totals 7 4" xfId="4738" xr:uid="{00000000-0005-0000-0000-0000747E0000}"/>
    <cellStyle name="Sub totals 7 4 2" xfId="34512" xr:uid="{00000000-0005-0000-0000-0000757E0000}"/>
    <cellStyle name="Sub totals 7 4 2 2" xfId="34513" xr:uid="{00000000-0005-0000-0000-0000767E0000}"/>
    <cellStyle name="Sub totals 7 4 2 3" xfId="34514" xr:uid="{00000000-0005-0000-0000-0000777E0000}"/>
    <cellStyle name="Sub totals 7 4 2 4" xfId="34515" xr:uid="{00000000-0005-0000-0000-0000787E0000}"/>
    <cellStyle name="Sub totals 7 4 3" xfId="34516" xr:uid="{00000000-0005-0000-0000-0000797E0000}"/>
    <cellStyle name="Sub totals 7 4 4" xfId="34517" xr:uid="{00000000-0005-0000-0000-00007A7E0000}"/>
    <cellStyle name="Sub totals 7 40" xfId="4739" xr:uid="{00000000-0005-0000-0000-00007B7E0000}"/>
    <cellStyle name="Sub totals 7 40 2" xfId="34518" xr:uid="{00000000-0005-0000-0000-00007C7E0000}"/>
    <cellStyle name="Sub totals 7 40 2 2" xfId="34519" xr:uid="{00000000-0005-0000-0000-00007D7E0000}"/>
    <cellStyle name="Sub totals 7 40 2 3" xfId="34520" xr:uid="{00000000-0005-0000-0000-00007E7E0000}"/>
    <cellStyle name="Sub totals 7 40 2 4" xfId="34521" xr:uid="{00000000-0005-0000-0000-00007F7E0000}"/>
    <cellStyle name="Sub totals 7 40 3" xfId="34522" xr:uid="{00000000-0005-0000-0000-0000807E0000}"/>
    <cellStyle name="Sub totals 7 40 4" xfId="34523" xr:uid="{00000000-0005-0000-0000-0000817E0000}"/>
    <cellStyle name="Sub totals 7 41" xfId="4740" xr:uid="{00000000-0005-0000-0000-0000827E0000}"/>
    <cellStyle name="Sub totals 7 41 2" xfId="34524" xr:uid="{00000000-0005-0000-0000-0000837E0000}"/>
    <cellStyle name="Sub totals 7 41 2 2" xfId="34525" xr:uid="{00000000-0005-0000-0000-0000847E0000}"/>
    <cellStyle name="Sub totals 7 41 2 3" xfId="34526" xr:uid="{00000000-0005-0000-0000-0000857E0000}"/>
    <cellStyle name="Sub totals 7 41 2 4" xfId="34527" xr:uid="{00000000-0005-0000-0000-0000867E0000}"/>
    <cellStyle name="Sub totals 7 41 3" xfId="34528" xr:uid="{00000000-0005-0000-0000-0000877E0000}"/>
    <cellStyle name="Sub totals 7 41 4" xfId="34529" xr:uid="{00000000-0005-0000-0000-0000887E0000}"/>
    <cellStyle name="Sub totals 7 42" xfId="4741" xr:uid="{00000000-0005-0000-0000-0000897E0000}"/>
    <cellStyle name="Sub totals 7 42 2" xfId="34530" xr:uid="{00000000-0005-0000-0000-00008A7E0000}"/>
    <cellStyle name="Sub totals 7 42 2 2" xfId="34531" xr:uid="{00000000-0005-0000-0000-00008B7E0000}"/>
    <cellStyle name="Sub totals 7 42 2 3" xfId="34532" xr:uid="{00000000-0005-0000-0000-00008C7E0000}"/>
    <cellStyle name="Sub totals 7 42 2 4" xfId="34533" xr:uid="{00000000-0005-0000-0000-00008D7E0000}"/>
    <cellStyle name="Sub totals 7 42 3" xfId="34534" xr:uid="{00000000-0005-0000-0000-00008E7E0000}"/>
    <cellStyle name="Sub totals 7 42 4" xfId="34535" xr:uid="{00000000-0005-0000-0000-00008F7E0000}"/>
    <cellStyle name="Sub totals 7 43" xfId="4742" xr:uid="{00000000-0005-0000-0000-0000907E0000}"/>
    <cellStyle name="Sub totals 7 43 2" xfId="34536" xr:uid="{00000000-0005-0000-0000-0000917E0000}"/>
    <cellStyle name="Sub totals 7 43 2 2" xfId="34537" xr:uid="{00000000-0005-0000-0000-0000927E0000}"/>
    <cellStyle name="Sub totals 7 43 2 3" xfId="34538" xr:uid="{00000000-0005-0000-0000-0000937E0000}"/>
    <cellStyle name="Sub totals 7 43 2 4" xfId="34539" xr:uid="{00000000-0005-0000-0000-0000947E0000}"/>
    <cellStyle name="Sub totals 7 43 3" xfId="34540" xr:uid="{00000000-0005-0000-0000-0000957E0000}"/>
    <cellStyle name="Sub totals 7 43 4" xfId="34541" xr:uid="{00000000-0005-0000-0000-0000967E0000}"/>
    <cellStyle name="Sub totals 7 44" xfId="4743" xr:uid="{00000000-0005-0000-0000-0000977E0000}"/>
    <cellStyle name="Sub totals 7 44 2" xfId="34542" xr:uid="{00000000-0005-0000-0000-0000987E0000}"/>
    <cellStyle name="Sub totals 7 44 2 2" xfId="34543" xr:uid="{00000000-0005-0000-0000-0000997E0000}"/>
    <cellStyle name="Sub totals 7 44 2 3" xfId="34544" xr:uid="{00000000-0005-0000-0000-00009A7E0000}"/>
    <cellStyle name="Sub totals 7 44 2 4" xfId="34545" xr:uid="{00000000-0005-0000-0000-00009B7E0000}"/>
    <cellStyle name="Sub totals 7 44 3" xfId="34546" xr:uid="{00000000-0005-0000-0000-00009C7E0000}"/>
    <cellStyle name="Sub totals 7 44 4" xfId="34547" xr:uid="{00000000-0005-0000-0000-00009D7E0000}"/>
    <cellStyle name="Sub totals 7 45" xfId="4744" xr:uid="{00000000-0005-0000-0000-00009E7E0000}"/>
    <cellStyle name="Sub totals 7 45 2" xfId="34548" xr:uid="{00000000-0005-0000-0000-00009F7E0000}"/>
    <cellStyle name="Sub totals 7 45 2 2" xfId="34549" xr:uid="{00000000-0005-0000-0000-0000A07E0000}"/>
    <cellStyle name="Sub totals 7 45 2 3" xfId="34550" xr:uid="{00000000-0005-0000-0000-0000A17E0000}"/>
    <cellStyle name="Sub totals 7 45 2 4" xfId="34551" xr:uid="{00000000-0005-0000-0000-0000A27E0000}"/>
    <cellStyle name="Sub totals 7 45 3" xfId="34552" xr:uid="{00000000-0005-0000-0000-0000A37E0000}"/>
    <cellStyle name="Sub totals 7 45 4" xfId="34553" xr:uid="{00000000-0005-0000-0000-0000A47E0000}"/>
    <cellStyle name="Sub totals 7 46" xfId="34554" xr:uid="{00000000-0005-0000-0000-0000A57E0000}"/>
    <cellStyle name="Sub totals 7 46 2" xfId="34555" xr:uid="{00000000-0005-0000-0000-0000A67E0000}"/>
    <cellStyle name="Sub totals 7 46 3" xfId="34556" xr:uid="{00000000-0005-0000-0000-0000A77E0000}"/>
    <cellStyle name="Sub totals 7 46 4" xfId="34557" xr:uid="{00000000-0005-0000-0000-0000A87E0000}"/>
    <cellStyle name="Sub totals 7 47" xfId="34558" xr:uid="{00000000-0005-0000-0000-0000A97E0000}"/>
    <cellStyle name="Sub totals 7 47 2" xfId="34559" xr:uid="{00000000-0005-0000-0000-0000AA7E0000}"/>
    <cellStyle name="Sub totals 7 47 3" xfId="34560" xr:uid="{00000000-0005-0000-0000-0000AB7E0000}"/>
    <cellStyle name="Sub totals 7 47 4" xfId="34561" xr:uid="{00000000-0005-0000-0000-0000AC7E0000}"/>
    <cellStyle name="Sub totals 7 5" xfId="4745" xr:uid="{00000000-0005-0000-0000-0000AD7E0000}"/>
    <cellStyle name="Sub totals 7 5 2" xfId="34562" xr:uid="{00000000-0005-0000-0000-0000AE7E0000}"/>
    <cellStyle name="Sub totals 7 5 2 2" xfId="34563" xr:uid="{00000000-0005-0000-0000-0000AF7E0000}"/>
    <cellStyle name="Sub totals 7 5 2 3" xfId="34564" xr:uid="{00000000-0005-0000-0000-0000B07E0000}"/>
    <cellStyle name="Sub totals 7 5 2 4" xfId="34565" xr:uid="{00000000-0005-0000-0000-0000B17E0000}"/>
    <cellStyle name="Sub totals 7 5 3" xfId="34566" xr:uid="{00000000-0005-0000-0000-0000B27E0000}"/>
    <cellStyle name="Sub totals 7 5 4" xfId="34567" xr:uid="{00000000-0005-0000-0000-0000B37E0000}"/>
    <cellStyle name="Sub totals 7 6" xfId="4746" xr:uid="{00000000-0005-0000-0000-0000B47E0000}"/>
    <cellStyle name="Sub totals 7 6 2" xfId="34568" xr:uid="{00000000-0005-0000-0000-0000B57E0000}"/>
    <cellStyle name="Sub totals 7 6 2 2" xfId="34569" xr:uid="{00000000-0005-0000-0000-0000B67E0000}"/>
    <cellStyle name="Sub totals 7 6 2 3" xfId="34570" xr:uid="{00000000-0005-0000-0000-0000B77E0000}"/>
    <cellStyle name="Sub totals 7 6 2 4" xfId="34571" xr:uid="{00000000-0005-0000-0000-0000B87E0000}"/>
    <cellStyle name="Sub totals 7 6 3" xfId="34572" xr:uid="{00000000-0005-0000-0000-0000B97E0000}"/>
    <cellStyle name="Sub totals 7 6 4" xfId="34573" xr:uid="{00000000-0005-0000-0000-0000BA7E0000}"/>
    <cellStyle name="Sub totals 7 7" xfId="4747" xr:uid="{00000000-0005-0000-0000-0000BB7E0000}"/>
    <cellStyle name="Sub totals 7 7 2" xfId="34574" xr:uid="{00000000-0005-0000-0000-0000BC7E0000}"/>
    <cellStyle name="Sub totals 7 7 2 2" xfId="34575" xr:uid="{00000000-0005-0000-0000-0000BD7E0000}"/>
    <cellStyle name="Sub totals 7 7 2 3" xfId="34576" xr:uid="{00000000-0005-0000-0000-0000BE7E0000}"/>
    <cellStyle name="Sub totals 7 7 2 4" xfId="34577" xr:uid="{00000000-0005-0000-0000-0000BF7E0000}"/>
    <cellStyle name="Sub totals 7 7 3" xfId="34578" xr:uid="{00000000-0005-0000-0000-0000C07E0000}"/>
    <cellStyle name="Sub totals 7 7 4" xfId="34579" xr:uid="{00000000-0005-0000-0000-0000C17E0000}"/>
    <cellStyle name="Sub totals 7 8" xfId="4748" xr:uid="{00000000-0005-0000-0000-0000C27E0000}"/>
    <cellStyle name="Sub totals 7 8 2" xfId="34580" xr:uid="{00000000-0005-0000-0000-0000C37E0000}"/>
    <cellStyle name="Sub totals 7 8 2 2" xfId="34581" xr:uid="{00000000-0005-0000-0000-0000C47E0000}"/>
    <cellStyle name="Sub totals 7 8 2 3" xfId="34582" xr:uid="{00000000-0005-0000-0000-0000C57E0000}"/>
    <cellStyle name="Sub totals 7 8 2 4" xfId="34583" xr:uid="{00000000-0005-0000-0000-0000C67E0000}"/>
    <cellStyle name="Sub totals 7 8 3" xfId="34584" xr:uid="{00000000-0005-0000-0000-0000C77E0000}"/>
    <cellStyle name="Sub totals 7 8 4" xfId="34585" xr:uid="{00000000-0005-0000-0000-0000C87E0000}"/>
    <cellStyle name="Sub totals 7 9" xfId="4749" xr:uid="{00000000-0005-0000-0000-0000C97E0000}"/>
    <cellStyle name="Sub totals 7 9 2" xfId="34586" xr:uid="{00000000-0005-0000-0000-0000CA7E0000}"/>
    <cellStyle name="Sub totals 7 9 2 2" xfId="34587" xr:uid="{00000000-0005-0000-0000-0000CB7E0000}"/>
    <cellStyle name="Sub totals 7 9 2 3" xfId="34588" xr:uid="{00000000-0005-0000-0000-0000CC7E0000}"/>
    <cellStyle name="Sub totals 7 9 2 4" xfId="34589" xr:uid="{00000000-0005-0000-0000-0000CD7E0000}"/>
    <cellStyle name="Sub totals 7 9 3" xfId="34590" xr:uid="{00000000-0005-0000-0000-0000CE7E0000}"/>
    <cellStyle name="Sub totals 7 9 4" xfId="34591" xr:uid="{00000000-0005-0000-0000-0000CF7E0000}"/>
    <cellStyle name="Sub totals 8" xfId="4750" xr:uid="{00000000-0005-0000-0000-0000D07E0000}"/>
    <cellStyle name="Sub totals 8 10" xfId="4751" xr:uid="{00000000-0005-0000-0000-0000D17E0000}"/>
    <cellStyle name="Sub totals 8 10 2" xfId="34592" xr:uid="{00000000-0005-0000-0000-0000D27E0000}"/>
    <cellStyle name="Sub totals 8 10 2 2" xfId="34593" xr:uid="{00000000-0005-0000-0000-0000D37E0000}"/>
    <cellStyle name="Sub totals 8 10 2 3" xfId="34594" xr:uid="{00000000-0005-0000-0000-0000D47E0000}"/>
    <cellStyle name="Sub totals 8 10 2 4" xfId="34595" xr:uid="{00000000-0005-0000-0000-0000D57E0000}"/>
    <cellStyle name="Sub totals 8 10 3" xfId="34596" xr:uid="{00000000-0005-0000-0000-0000D67E0000}"/>
    <cellStyle name="Sub totals 8 10 4" xfId="34597" xr:uid="{00000000-0005-0000-0000-0000D77E0000}"/>
    <cellStyle name="Sub totals 8 11" xfId="4752" xr:uid="{00000000-0005-0000-0000-0000D87E0000}"/>
    <cellStyle name="Sub totals 8 11 2" xfId="34598" xr:uid="{00000000-0005-0000-0000-0000D97E0000}"/>
    <cellStyle name="Sub totals 8 11 2 2" xfId="34599" xr:uid="{00000000-0005-0000-0000-0000DA7E0000}"/>
    <cellStyle name="Sub totals 8 11 2 3" xfId="34600" xr:uid="{00000000-0005-0000-0000-0000DB7E0000}"/>
    <cellStyle name="Sub totals 8 11 2 4" xfId="34601" xr:uid="{00000000-0005-0000-0000-0000DC7E0000}"/>
    <cellStyle name="Sub totals 8 11 3" xfId="34602" xr:uid="{00000000-0005-0000-0000-0000DD7E0000}"/>
    <cellStyle name="Sub totals 8 11 4" xfId="34603" xr:uid="{00000000-0005-0000-0000-0000DE7E0000}"/>
    <cellStyle name="Sub totals 8 12" xfId="4753" xr:uid="{00000000-0005-0000-0000-0000DF7E0000}"/>
    <cellStyle name="Sub totals 8 12 2" xfId="34604" xr:uid="{00000000-0005-0000-0000-0000E07E0000}"/>
    <cellStyle name="Sub totals 8 12 2 2" xfId="34605" xr:uid="{00000000-0005-0000-0000-0000E17E0000}"/>
    <cellStyle name="Sub totals 8 12 2 3" xfId="34606" xr:uid="{00000000-0005-0000-0000-0000E27E0000}"/>
    <cellStyle name="Sub totals 8 12 2 4" xfId="34607" xr:uid="{00000000-0005-0000-0000-0000E37E0000}"/>
    <cellStyle name="Sub totals 8 12 3" xfId="34608" xr:uid="{00000000-0005-0000-0000-0000E47E0000}"/>
    <cellStyle name="Sub totals 8 12 4" xfId="34609" xr:uid="{00000000-0005-0000-0000-0000E57E0000}"/>
    <cellStyle name="Sub totals 8 13" xfId="4754" xr:uid="{00000000-0005-0000-0000-0000E67E0000}"/>
    <cellStyle name="Sub totals 8 13 2" xfId="34610" xr:uid="{00000000-0005-0000-0000-0000E77E0000}"/>
    <cellStyle name="Sub totals 8 13 2 2" xfId="34611" xr:uid="{00000000-0005-0000-0000-0000E87E0000}"/>
    <cellStyle name="Sub totals 8 13 2 3" xfId="34612" xr:uid="{00000000-0005-0000-0000-0000E97E0000}"/>
    <cellStyle name="Sub totals 8 13 2 4" xfId="34613" xr:uid="{00000000-0005-0000-0000-0000EA7E0000}"/>
    <cellStyle name="Sub totals 8 13 3" xfId="34614" xr:uid="{00000000-0005-0000-0000-0000EB7E0000}"/>
    <cellStyle name="Sub totals 8 13 4" xfId="34615" xr:uid="{00000000-0005-0000-0000-0000EC7E0000}"/>
    <cellStyle name="Sub totals 8 14" xfId="4755" xr:uid="{00000000-0005-0000-0000-0000ED7E0000}"/>
    <cellStyle name="Sub totals 8 14 2" xfId="34616" xr:uid="{00000000-0005-0000-0000-0000EE7E0000}"/>
    <cellStyle name="Sub totals 8 14 2 2" xfId="34617" xr:uid="{00000000-0005-0000-0000-0000EF7E0000}"/>
    <cellStyle name="Sub totals 8 14 2 3" xfId="34618" xr:uid="{00000000-0005-0000-0000-0000F07E0000}"/>
    <cellStyle name="Sub totals 8 14 2 4" xfId="34619" xr:uid="{00000000-0005-0000-0000-0000F17E0000}"/>
    <cellStyle name="Sub totals 8 14 3" xfId="34620" xr:uid="{00000000-0005-0000-0000-0000F27E0000}"/>
    <cellStyle name="Sub totals 8 14 4" xfId="34621" xr:uid="{00000000-0005-0000-0000-0000F37E0000}"/>
    <cellStyle name="Sub totals 8 15" xfId="4756" xr:uid="{00000000-0005-0000-0000-0000F47E0000}"/>
    <cellStyle name="Sub totals 8 15 2" xfId="34622" xr:uid="{00000000-0005-0000-0000-0000F57E0000}"/>
    <cellStyle name="Sub totals 8 15 2 2" xfId="34623" xr:uid="{00000000-0005-0000-0000-0000F67E0000}"/>
    <cellStyle name="Sub totals 8 15 2 3" xfId="34624" xr:uid="{00000000-0005-0000-0000-0000F77E0000}"/>
    <cellStyle name="Sub totals 8 15 2 4" xfId="34625" xr:uid="{00000000-0005-0000-0000-0000F87E0000}"/>
    <cellStyle name="Sub totals 8 15 3" xfId="34626" xr:uid="{00000000-0005-0000-0000-0000F97E0000}"/>
    <cellStyle name="Sub totals 8 15 4" xfId="34627" xr:uid="{00000000-0005-0000-0000-0000FA7E0000}"/>
    <cellStyle name="Sub totals 8 16" xfId="4757" xr:uid="{00000000-0005-0000-0000-0000FB7E0000}"/>
    <cellStyle name="Sub totals 8 16 2" xfId="34628" xr:uid="{00000000-0005-0000-0000-0000FC7E0000}"/>
    <cellStyle name="Sub totals 8 16 2 2" xfId="34629" xr:uid="{00000000-0005-0000-0000-0000FD7E0000}"/>
    <cellStyle name="Sub totals 8 16 2 3" xfId="34630" xr:uid="{00000000-0005-0000-0000-0000FE7E0000}"/>
    <cellStyle name="Sub totals 8 16 2 4" xfId="34631" xr:uid="{00000000-0005-0000-0000-0000FF7E0000}"/>
    <cellStyle name="Sub totals 8 16 3" xfId="34632" xr:uid="{00000000-0005-0000-0000-0000007F0000}"/>
    <cellStyle name="Sub totals 8 16 4" xfId="34633" xr:uid="{00000000-0005-0000-0000-0000017F0000}"/>
    <cellStyle name="Sub totals 8 17" xfId="4758" xr:uid="{00000000-0005-0000-0000-0000027F0000}"/>
    <cellStyle name="Sub totals 8 17 2" xfId="34634" xr:uid="{00000000-0005-0000-0000-0000037F0000}"/>
    <cellStyle name="Sub totals 8 17 2 2" xfId="34635" xr:uid="{00000000-0005-0000-0000-0000047F0000}"/>
    <cellStyle name="Sub totals 8 17 2 3" xfId="34636" xr:uid="{00000000-0005-0000-0000-0000057F0000}"/>
    <cellStyle name="Sub totals 8 17 2 4" xfId="34637" xr:uid="{00000000-0005-0000-0000-0000067F0000}"/>
    <cellStyle name="Sub totals 8 17 3" xfId="34638" xr:uid="{00000000-0005-0000-0000-0000077F0000}"/>
    <cellStyle name="Sub totals 8 17 4" xfId="34639" xr:uid="{00000000-0005-0000-0000-0000087F0000}"/>
    <cellStyle name="Sub totals 8 18" xfId="4759" xr:uid="{00000000-0005-0000-0000-0000097F0000}"/>
    <cellStyle name="Sub totals 8 18 2" xfId="34640" xr:uid="{00000000-0005-0000-0000-00000A7F0000}"/>
    <cellStyle name="Sub totals 8 18 2 2" xfId="34641" xr:uid="{00000000-0005-0000-0000-00000B7F0000}"/>
    <cellStyle name="Sub totals 8 18 2 3" xfId="34642" xr:uid="{00000000-0005-0000-0000-00000C7F0000}"/>
    <cellStyle name="Sub totals 8 18 2 4" xfId="34643" xr:uid="{00000000-0005-0000-0000-00000D7F0000}"/>
    <cellStyle name="Sub totals 8 18 3" xfId="34644" xr:uid="{00000000-0005-0000-0000-00000E7F0000}"/>
    <cellStyle name="Sub totals 8 18 4" xfId="34645" xr:uid="{00000000-0005-0000-0000-00000F7F0000}"/>
    <cellStyle name="Sub totals 8 19" xfId="4760" xr:uid="{00000000-0005-0000-0000-0000107F0000}"/>
    <cellStyle name="Sub totals 8 19 2" xfId="34646" xr:uid="{00000000-0005-0000-0000-0000117F0000}"/>
    <cellStyle name="Sub totals 8 19 2 2" xfId="34647" xr:uid="{00000000-0005-0000-0000-0000127F0000}"/>
    <cellStyle name="Sub totals 8 19 2 3" xfId="34648" xr:uid="{00000000-0005-0000-0000-0000137F0000}"/>
    <cellStyle name="Sub totals 8 19 2 4" xfId="34649" xr:uid="{00000000-0005-0000-0000-0000147F0000}"/>
    <cellStyle name="Sub totals 8 19 3" xfId="34650" xr:uid="{00000000-0005-0000-0000-0000157F0000}"/>
    <cellStyle name="Sub totals 8 19 4" xfId="34651" xr:uid="{00000000-0005-0000-0000-0000167F0000}"/>
    <cellStyle name="Sub totals 8 2" xfId="4761" xr:uid="{00000000-0005-0000-0000-0000177F0000}"/>
    <cellStyle name="Sub totals 8 2 2" xfId="34652" xr:uid="{00000000-0005-0000-0000-0000187F0000}"/>
    <cellStyle name="Sub totals 8 2 2 2" xfId="34653" xr:uid="{00000000-0005-0000-0000-0000197F0000}"/>
    <cellStyle name="Sub totals 8 2 2 3" xfId="34654" xr:uid="{00000000-0005-0000-0000-00001A7F0000}"/>
    <cellStyle name="Sub totals 8 2 2 4" xfId="34655" xr:uid="{00000000-0005-0000-0000-00001B7F0000}"/>
    <cellStyle name="Sub totals 8 2 3" xfId="34656" xr:uid="{00000000-0005-0000-0000-00001C7F0000}"/>
    <cellStyle name="Sub totals 8 2 4" xfId="34657" xr:uid="{00000000-0005-0000-0000-00001D7F0000}"/>
    <cellStyle name="Sub totals 8 20" xfId="4762" xr:uid="{00000000-0005-0000-0000-00001E7F0000}"/>
    <cellStyle name="Sub totals 8 20 2" xfId="34658" xr:uid="{00000000-0005-0000-0000-00001F7F0000}"/>
    <cellStyle name="Sub totals 8 20 2 2" xfId="34659" xr:uid="{00000000-0005-0000-0000-0000207F0000}"/>
    <cellStyle name="Sub totals 8 20 2 3" xfId="34660" xr:uid="{00000000-0005-0000-0000-0000217F0000}"/>
    <cellStyle name="Sub totals 8 20 2 4" xfId="34661" xr:uid="{00000000-0005-0000-0000-0000227F0000}"/>
    <cellStyle name="Sub totals 8 20 3" xfId="34662" xr:uid="{00000000-0005-0000-0000-0000237F0000}"/>
    <cellStyle name="Sub totals 8 20 4" xfId="34663" xr:uid="{00000000-0005-0000-0000-0000247F0000}"/>
    <cellStyle name="Sub totals 8 21" xfId="4763" xr:uid="{00000000-0005-0000-0000-0000257F0000}"/>
    <cellStyle name="Sub totals 8 21 2" xfId="34664" xr:uid="{00000000-0005-0000-0000-0000267F0000}"/>
    <cellStyle name="Sub totals 8 21 2 2" xfId="34665" xr:uid="{00000000-0005-0000-0000-0000277F0000}"/>
    <cellStyle name="Sub totals 8 21 2 3" xfId="34666" xr:uid="{00000000-0005-0000-0000-0000287F0000}"/>
    <cellStyle name="Sub totals 8 21 2 4" xfId="34667" xr:uid="{00000000-0005-0000-0000-0000297F0000}"/>
    <cellStyle name="Sub totals 8 21 3" xfId="34668" xr:uid="{00000000-0005-0000-0000-00002A7F0000}"/>
    <cellStyle name="Sub totals 8 21 4" xfId="34669" xr:uid="{00000000-0005-0000-0000-00002B7F0000}"/>
    <cellStyle name="Sub totals 8 22" xfId="4764" xr:uid="{00000000-0005-0000-0000-00002C7F0000}"/>
    <cellStyle name="Sub totals 8 22 2" xfId="34670" xr:uid="{00000000-0005-0000-0000-00002D7F0000}"/>
    <cellStyle name="Sub totals 8 22 2 2" xfId="34671" xr:uid="{00000000-0005-0000-0000-00002E7F0000}"/>
    <cellStyle name="Sub totals 8 22 2 3" xfId="34672" xr:uid="{00000000-0005-0000-0000-00002F7F0000}"/>
    <cellStyle name="Sub totals 8 22 2 4" xfId="34673" xr:uid="{00000000-0005-0000-0000-0000307F0000}"/>
    <cellStyle name="Sub totals 8 22 3" xfId="34674" xr:uid="{00000000-0005-0000-0000-0000317F0000}"/>
    <cellStyle name="Sub totals 8 22 4" xfId="34675" xr:uid="{00000000-0005-0000-0000-0000327F0000}"/>
    <cellStyle name="Sub totals 8 23" xfId="4765" xr:uid="{00000000-0005-0000-0000-0000337F0000}"/>
    <cellStyle name="Sub totals 8 23 2" xfId="34676" xr:uid="{00000000-0005-0000-0000-0000347F0000}"/>
    <cellStyle name="Sub totals 8 23 2 2" xfId="34677" xr:uid="{00000000-0005-0000-0000-0000357F0000}"/>
    <cellStyle name="Sub totals 8 23 2 3" xfId="34678" xr:uid="{00000000-0005-0000-0000-0000367F0000}"/>
    <cellStyle name="Sub totals 8 23 2 4" xfId="34679" xr:uid="{00000000-0005-0000-0000-0000377F0000}"/>
    <cellStyle name="Sub totals 8 23 3" xfId="34680" xr:uid="{00000000-0005-0000-0000-0000387F0000}"/>
    <cellStyle name="Sub totals 8 23 4" xfId="34681" xr:uid="{00000000-0005-0000-0000-0000397F0000}"/>
    <cellStyle name="Sub totals 8 24" xfId="4766" xr:uid="{00000000-0005-0000-0000-00003A7F0000}"/>
    <cellStyle name="Sub totals 8 24 2" xfId="34682" xr:uid="{00000000-0005-0000-0000-00003B7F0000}"/>
    <cellStyle name="Sub totals 8 24 2 2" xfId="34683" xr:uid="{00000000-0005-0000-0000-00003C7F0000}"/>
    <cellStyle name="Sub totals 8 24 2 3" xfId="34684" xr:uid="{00000000-0005-0000-0000-00003D7F0000}"/>
    <cellStyle name="Sub totals 8 24 2 4" xfId="34685" xr:uid="{00000000-0005-0000-0000-00003E7F0000}"/>
    <cellStyle name="Sub totals 8 24 3" xfId="34686" xr:uid="{00000000-0005-0000-0000-00003F7F0000}"/>
    <cellStyle name="Sub totals 8 24 4" xfId="34687" xr:uid="{00000000-0005-0000-0000-0000407F0000}"/>
    <cellStyle name="Sub totals 8 25" xfId="4767" xr:uid="{00000000-0005-0000-0000-0000417F0000}"/>
    <cellStyle name="Sub totals 8 25 2" xfId="34688" xr:uid="{00000000-0005-0000-0000-0000427F0000}"/>
    <cellStyle name="Sub totals 8 25 2 2" xfId="34689" xr:uid="{00000000-0005-0000-0000-0000437F0000}"/>
    <cellStyle name="Sub totals 8 25 2 3" xfId="34690" xr:uid="{00000000-0005-0000-0000-0000447F0000}"/>
    <cellStyle name="Sub totals 8 25 2 4" xfId="34691" xr:uid="{00000000-0005-0000-0000-0000457F0000}"/>
    <cellStyle name="Sub totals 8 25 3" xfId="34692" xr:uid="{00000000-0005-0000-0000-0000467F0000}"/>
    <cellStyle name="Sub totals 8 25 4" xfId="34693" xr:uid="{00000000-0005-0000-0000-0000477F0000}"/>
    <cellStyle name="Sub totals 8 26" xfId="4768" xr:uid="{00000000-0005-0000-0000-0000487F0000}"/>
    <cellStyle name="Sub totals 8 26 2" xfId="34694" xr:uid="{00000000-0005-0000-0000-0000497F0000}"/>
    <cellStyle name="Sub totals 8 26 2 2" xfId="34695" xr:uid="{00000000-0005-0000-0000-00004A7F0000}"/>
    <cellStyle name="Sub totals 8 26 2 3" xfId="34696" xr:uid="{00000000-0005-0000-0000-00004B7F0000}"/>
    <cellStyle name="Sub totals 8 26 2 4" xfId="34697" xr:uid="{00000000-0005-0000-0000-00004C7F0000}"/>
    <cellStyle name="Sub totals 8 26 3" xfId="34698" xr:uid="{00000000-0005-0000-0000-00004D7F0000}"/>
    <cellStyle name="Sub totals 8 26 4" xfId="34699" xr:uid="{00000000-0005-0000-0000-00004E7F0000}"/>
    <cellStyle name="Sub totals 8 27" xfId="4769" xr:uid="{00000000-0005-0000-0000-00004F7F0000}"/>
    <cellStyle name="Sub totals 8 27 2" xfId="34700" xr:uid="{00000000-0005-0000-0000-0000507F0000}"/>
    <cellStyle name="Sub totals 8 27 2 2" xfId="34701" xr:uid="{00000000-0005-0000-0000-0000517F0000}"/>
    <cellStyle name="Sub totals 8 27 2 3" xfId="34702" xr:uid="{00000000-0005-0000-0000-0000527F0000}"/>
    <cellStyle name="Sub totals 8 27 2 4" xfId="34703" xr:uid="{00000000-0005-0000-0000-0000537F0000}"/>
    <cellStyle name="Sub totals 8 27 3" xfId="34704" xr:uid="{00000000-0005-0000-0000-0000547F0000}"/>
    <cellStyle name="Sub totals 8 27 4" xfId="34705" xr:uid="{00000000-0005-0000-0000-0000557F0000}"/>
    <cellStyle name="Sub totals 8 28" xfId="4770" xr:uid="{00000000-0005-0000-0000-0000567F0000}"/>
    <cellStyle name="Sub totals 8 28 2" xfId="34706" xr:uid="{00000000-0005-0000-0000-0000577F0000}"/>
    <cellStyle name="Sub totals 8 28 2 2" xfId="34707" xr:uid="{00000000-0005-0000-0000-0000587F0000}"/>
    <cellStyle name="Sub totals 8 28 2 3" xfId="34708" xr:uid="{00000000-0005-0000-0000-0000597F0000}"/>
    <cellStyle name="Sub totals 8 28 2 4" xfId="34709" xr:uid="{00000000-0005-0000-0000-00005A7F0000}"/>
    <cellStyle name="Sub totals 8 28 3" xfId="34710" xr:uid="{00000000-0005-0000-0000-00005B7F0000}"/>
    <cellStyle name="Sub totals 8 28 4" xfId="34711" xr:uid="{00000000-0005-0000-0000-00005C7F0000}"/>
    <cellStyle name="Sub totals 8 29" xfId="4771" xr:uid="{00000000-0005-0000-0000-00005D7F0000}"/>
    <cellStyle name="Sub totals 8 29 2" xfId="34712" xr:uid="{00000000-0005-0000-0000-00005E7F0000}"/>
    <cellStyle name="Sub totals 8 29 2 2" xfId="34713" xr:uid="{00000000-0005-0000-0000-00005F7F0000}"/>
    <cellStyle name="Sub totals 8 29 2 3" xfId="34714" xr:uid="{00000000-0005-0000-0000-0000607F0000}"/>
    <cellStyle name="Sub totals 8 29 2 4" xfId="34715" xr:uid="{00000000-0005-0000-0000-0000617F0000}"/>
    <cellStyle name="Sub totals 8 29 3" xfId="34716" xr:uid="{00000000-0005-0000-0000-0000627F0000}"/>
    <cellStyle name="Sub totals 8 29 4" xfId="34717" xr:uid="{00000000-0005-0000-0000-0000637F0000}"/>
    <cellStyle name="Sub totals 8 3" xfId="4772" xr:uid="{00000000-0005-0000-0000-0000647F0000}"/>
    <cellStyle name="Sub totals 8 3 2" xfId="34718" xr:uid="{00000000-0005-0000-0000-0000657F0000}"/>
    <cellStyle name="Sub totals 8 3 2 2" xfId="34719" xr:uid="{00000000-0005-0000-0000-0000667F0000}"/>
    <cellStyle name="Sub totals 8 3 2 3" xfId="34720" xr:uid="{00000000-0005-0000-0000-0000677F0000}"/>
    <cellStyle name="Sub totals 8 3 2 4" xfId="34721" xr:uid="{00000000-0005-0000-0000-0000687F0000}"/>
    <cellStyle name="Sub totals 8 3 3" xfId="34722" xr:uid="{00000000-0005-0000-0000-0000697F0000}"/>
    <cellStyle name="Sub totals 8 3 4" xfId="34723" xr:uid="{00000000-0005-0000-0000-00006A7F0000}"/>
    <cellStyle name="Sub totals 8 30" xfId="4773" xr:uid="{00000000-0005-0000-0000-00006B7F0000}"/>
    <cellStyle name="Sub totals 8 30 2" xfId="34724" xr:uid="{00000000-0005-0000-0000-00006C7F0000}"/>
    <cellStyle name="Sub totals 8 30 2 2" xfId="34725" xr:uid="{00000000-0005-0000-0000-00006D7F0000}"/>
    <cellStyle name="Sub totals 8 30 2 3" xfId="34726" xr:uid="{00000000-0005-0000-0000-00006E7F0000}"/>
    <cellStyle name="Sub totals 8 30 2 4" xfId="34727" xr:uid="{00000000-0005-0000-0000-00006F7F0000}"/>
    <cellStyle name="Sub totals 8 30 3" xfId="34728" xr:uid="{00000000-0005-0000-0000-0000707F0000}"/>
    <cellStyle name="Sub totals 8 30 4" xfId="34729" xr:uid="{00000000-0005-0000-0000-0000717F0000}"/>
    <cellStyle name="Sub totals 8 31" xfId="4774" xr:uid="{00000000-0005-0000-0000-0000727F0000}"/>
    <cellStyle name="Sub totals 8 31 2" xfId="34730" xr:uid="{00000000-0005-0000-0000-0000737F0000}"/>
    <cellStyle name="Sub totals 8 31 2 2" xfId="34731" xr:uid="{00000000-0005-0000-0000-0000747F0000}"/>
    <cellStyle name="Sub totals 8 31 2 3" xfId="34732" xr:uid="{00000000-0005-0000-0000-0000757F0000}"/>
    <cellStyle name="Sub totals 8 31 2 4" xfId="34733" xr:uid="{00000000-0005-0000-0000-0000767F0000}"/>
    <cellStyle name="Sub totals 8 31 3" xfId="34734" xr:uid="{00000000-0005-0000-0000-0000777F0000}"/>
    <cellStyle name="Sub totals 8 31 4" xfId="34735" xr:uid="{00000000-0005-0000-0000-0000787F0000}"/>
    <cellStyle name="Sub totals 8 32" xfId="4775" xr:uid="{00000000-0005-0000-0000-0000797F0000}"/>
    <cellStyle name="Sub totals 8 32 2" xfId="34736" xr:uid="{00000000-0005-0000-0000-00007A7F0000}"/>
    <cellStyle name="Sub totals 8 32 2 2" xfId="34737" xr:uid="{00000000-0005-0000-0000-00007B7F0000}"/>
    <cellStyle name="Sub totals 8 32 2 3" xfId="34738" xr:uid="{00000000-0005-0000-0000-00007C7F0000}"/>
    <cellStyle name="Sub totals 8 32 2 4" xfId="34739" xr:uid="{00000000-0005-0000-0000-00007D7F0000}"/>
    <cellStyle name="Sub totals 8 32 3" xfId="34740" xr:uid="{00000000-0005-0000-0000-00007E7F0000}"/>
    <cellStyle name="Sub totals 8 32 4" xfId="34741" xr:uid="{00000000-0005-0000-0000-00007F7F0000}"/>
    <cellStyle name="Sub totals 8 33" xfId="4776" xr:uid="{00000000-0005-0000-0000-0000807F0000}"/>
    <cellStyle name="Sub totals 8 33 2" xfId="34742" xr:uid="{00000000-0005-0000-0000-0000817F0000}"/>
    <cellStyle name="Sub totals 8 33 2 2" xfId="34743" xr:uid="{00000000-0005-0000-0000-0000827F0000}"/>
    <cellStyle name="Sub totals 8 33 2 3" xfId="34744" xr:uid="{00000000-0005-0000-0000-0000837F0000}"/>
    <cellStyle name="Sub totals 8 33 2 4" xfId="34745" xr:uid="{00000000-0005-0000-0000-0000847F0000}"/>
    <cellStyle name="Sub totals 8 33 3" xfId="34746" xr:uid="{00000000-0005-0000-0000-0000857F0000}"/>
    <cellStyle name="Sub totals 8 33 4" xfId="34747" xr:uid="{00000000-0005-0000-0000-0000867F0000}"/>
    <cellStyle name="Sub totals 8 34" xfId="4777" xr:uid="{00000000-0005-0000-0000-0000877F0000}"/>
    <cellStyle name="Sub totals 8 34 2" xfId="34748" xr:uid="{00000000-0005-0000-0000-0000887F0000}"/>
    <cellStyle name="Sub totals 8 34 2 2" xfId="34749" xr:uid="{00000000-0005-0000-0000-0000897F0000}"/>
    <cellStyle name="Sub totals 8 34 2 3" xfId="34750" xr:uid="{00000000-0005-0000-0000-00008A7F0000}"/>
    <cellStyle name="Sub totals 8 34 2 4" xfId="34751" xr:uid="{00000000-0005-0000-0000-00008B7F0000}"/>
    <cellStyle name="Sub totals 8 34 3" xfId="34752" xr:uid="{00000000-0005-0000-0000-00008C7F0000}"/>
    <cellStyle name="Sub totals 8 34 4" xfId="34753" xr:uid="{00000000-0005-0000-0000-00008D7F0000}"/>
    <cellStyle name="Sub totals 8 35" xfId="4778" xr:uid="{00000000-0005-0000-0000-00008E7F0000}"/>
    <cellStyle name="Sub totals 8 35 2" xfId="34754" xr:uid="{00000000-0005-0000-0000-00008F7F0000}"/>
    <cellStyle name="Sub totals 8 35 2 2" xfId="34755" xr:uid="{00000000-0005-0000-0000-0000907F0000}"/>
    <cellStyle name="Sub totals 8 35 2 3" xfId="34756" xr:uid="{00000000-0005-0000-0000-0000917F0000}"/>
    <cellStyle name="Sub totals 8 35 2 4" xfId="34757" xr:uid="{00000000-0005-0000-0000-0000927F0000}"/>
    <cellStyle name="Sub totals 8 35 3" xfId="34758" xr:uid="{00000000-0005-0000-0000-0000937F0000}"/>
    <cellStyle name="Sub totals 8 35 4" xfId="34759" xr:uid="{00000000-0005-0000-0000-0000947F0000}"/>
    <cellStyle name="Sub totals 8 36" xfId="4779" xr:uid="{00000000-0005-0000-0000-0000957F0000}"/>
    <cellStyle name="Sub totals 8 36 2" xfId="34760" xr:uid="{00000000-0005-0000-0000-0000967F0000}"/>
    <cellStyle name="Sub totals 8 36 2 2" xfId="34761" xr:uid="{00000000-0005-0000-0000-0000977F0000}"/>
    <cellStyle name="Sub totals 8 36 2 3" xfId="34762" xr:uid="{00000000-0005-0000-0000-0000987F0000}"/>
    <cellStyle name="Sub totals 8 36 2 4" xfId="34763" xr:uid="{00000000-0005-0000-0000-0000997F0000}"/>
    <cellStyle name="Sub totals 8 36 3" xfId="34764" xr:uid="{00000000-0005-0000-0000-00009A7F0000}"/>
    <cellStyle name="Sub totals 8 36 4" xfId="34765" xr:uid="{00000000-0005-0000-0000-00009B7F0000}"/>
    <cellStyle name="Sub totals 8 37" xfId="4780" xr:uid="{00000000-0005-0000-0000-00009C7F0000}"/>
    <cellStyle name="Sub totals 8 37 2" xfId="34766" xr:uid="{00000000-0005-0000-0000-00009D7F0000}"/>
    <cellStyle name="Sub totals 8 37 2 2" xfId="34767" xr:uid="{00000000-0005-0000-0000-00009E7F0000}"/>
    <cellStyle name="Sub totals 8 37 2 3" xfId="34768" xr:uid="{00000000-0005-0000-0000-00009F7F0000}"/>
    <cellStyle name="Sub totals 8 37 2 4" xfId="34769" xr:uid="{00000000-0005-0000-0000-0000A07F0000}"/>
    <cellStyle name="Sub totals 8 37 3" xfId="34770" xr:uid="{00000000-0005-0000-0000-0000A17F0000}"/>
    <cellStyle name="Sub totals 8 37 4" xfId="34771" xr:uid="{00000000-0005-0000-0000-0000A27F0000}"/>
    <cellStyle name="Sub totals 8 38" xfId="4781" xr:uid="{00000000-0005-0000-0000-0000A37F0000}"/>
    <cellStyle name="Sub totals 8 38 2" xfId="34772" xr:uid="{00000000-0005-0000-0000-0000A47F0000}"/>
    <cellStyle name="Sub totals 8 38 2 2" xfId="34773" xr:uid="{00000000-0005-0000-0000-0000A57F0000}"/>
    <cellStyle name="Sub totals 8 38 2 3" xfId="34774" xr:uid="{00000000-0005-0000-0000-0000A67F0000}"/>
    <cellStyle name="Sub totals 8 38 2 4" xfId="34775" xr:uid="{00000000-0005-0000-0000-0000A77F0000}"/>
    <cellStyle name="Sub totals 8 38 3" xfId="34776" xr:uid="{00000000-0005-0000-0000-0000A87F0000}"/>
    <cellStyle name="Sub totals 8 38 4" xfId="34777" xr:uid="{00000000-0005-0000-0000-0000A97F0000}"/>
    <cellStyle name="Sub totals 8 39" xfId="4782" xr:uid="{00000000-0005-0000-0000-0000AA7F0000}"/>
    <cellStyle name="Sub totals 8 39 2" xfId="34778" xr:uid="{00000000-0005-0000-0000-0000AB7F0000}"/>
    <cellStyle name="Sub totals 8 39 2 2" xfId="34779" xr:uid="{00000000-0005-0000-0000-0000AC7F0000}"/>
    <cellStyle name="Sub totals 8 39 2 3" xfId="34780" xr:uid="{00000000-0005-0000-0000-0000AD7F0000}"/>
    <cellStyle name="Sub totals 8 39 2 4" xfId="34781" xr:uid="{00000000-0005-0000-0000-0000AE7F0000}"/>
    <cellStyle name="Sub totals 8 39 3" xfId="34782" xr:uid="{00000000-0005-0000-0000-0000AF7F0000}"/>
    <cellStyle name="Sub totals 8 39 4" xfId="34783" xr:uid="{00000000-0005-0000-0000-0000B07F0000}"/>
    <cellStyle name="Sub totals 8 4" xfId="4783" xr:uid="{00000000-0005-0000-0000-0000B17F0000}"/>
    <cellStyle name="Sub totals 8 4 2" xfId="34784" xr:uid="{00000000-0005-0000-0000-0000B27F0000}"/>
    <cellStyle name="Sub totals 8 4 2 2" xfId="34785" xr:uid="{00000000-0005-0000-0000-0000B37F0000}"/>
    <cellStyle name="Sub totals 8 4 2 3" xfId="34786" xr:uid="{00000000-0005-0000-0000-0000B47F0000}"/>
    <cellStyle name="Sub totals 8 4 2 4" xfId="34787" xr:uid="{00000000-0005-0000-0000-0000B57F0000}"/>
    <cellStyle name="Sub totals 8 4 3" xfId="34788" xr:uid="{00000000-0005-0000-0000-0000B67F0000}"/>
    <cellStyle name="Sub totals 8 4 4" xfId="34789" xr:uid="{00000000-0005-0000-0000-0000B77F0000}"/>
    <cellStyle name="Sub totals 8 40" xfId="4784" xr:uid="{00000000-0005-0000-0000-0000B87F0000}"/>
    <cellStyle name="Sub totals 8 40 2" xfId="34790" xr:uid="{00000000-0005-0000-0000-0000B97F0000}"/>
    <cellStyle name="Sub totals 8 40 2 2" xfId="34791" xr:uid="{00000000-0005-0000-0000-0000BA7F0000}"/>
    <cellStyle name="Sub totals 8 40 2 3" xfId="34792" xr:uid="{00000000-0005-0000-0000-0000BB7F0000}"/>
    <cellStyle name="Sub totals 8 40 2 4" xfId="34793" xr:uid="{00000000-0005-0000-0000-0000BC7F0000}"/>
    <cellStyle name="Sub totals 8 40 3" xfId="34794" xr:uid="{00000000-0005-0000-0000-0000BD7F0000}"/>
    <cellStyle name="Sub totals 8 40 4" xfId="34795" xr:uid="{00000000-0005-0000-0000-0000BE7F0000}"/>
    <cellStyle name="Sub totals 8 41" xfId="4785" xr:uid="{00000000-0005-0000-0000-0000BF7F0000}"/>
    <cellStyle name="Sub totals 8 41 2" xfId="34796" xr:uid="{00000000-0005-0000-0000-0000C07F0000}"/>
    <cellStyle name="Sub totals 8 41 2 2" xfId="34797" xr:uid="{00000000-0005-0000-0000-0000C17F0000}"/>
    <cellStyle name="Sub totals 8 41 2 3" xfId="34798" xr:uid="{00000000-0005-0000-0000-0000C27F0000}"/>
    <cellStyle name="Sub totals 8 41 2 4" xfId="34799" xr:uid="{00000000-0005-0000-0000-0000C37F0000}"/>
    <cellStyle name="Sub totals 8 41 3" xfId="34800" xr:uid="{00000000-0005-0000-0000-0000C47F0000}"/>
    <cellStyle name="Sub totals 8 41 4" xfId="34801" xr:uid="{00000000-0005-0000-0000-0000C57F0000}"/>
    <cellStyle name="Sub totals 8 42" xfId="4786" xr:uid="{00000000-0005-0000-0000-0000C67F0000}"/>
    <cellStyle name="Sub totals 8 42 2" xfId="34802" xr:uid="{00000000-0005-0000-0000-0000C77F0000}"/>
    <cellStyle name="Sub totals 8 42 2 2" xfId="34803" xr:uid="{00000000-0005-0000-0000-0000C87F0000}"/>
    <cellStyle name="Sub totals 8 42 2 3" xfId="34804" xr:uid="{00000000-0005-0000-0000-0000C97F0000}"/>
    <cellStyle name="Sub totals 8 42 2 4" xfId="34805" xr:uid="{00000000-0005-0000-0000-0000CA7F0000}"/>
    <cellStyle name="Sub totals 8 42 3" xfId="34806" xr:uid="{00000000-0005-0000-0000-0000CB7F0000}"/>
    <cellStyle name="Sub totals 8 42 4" xfId="34807" xr:uid="{00000000-0005-0000-0000-0000CC7F0000}"/>
    <cellStyle name="Sub totals 8 43" xfId="4787" xr:uid="{00000000-0005-0000-0000-0000CD7F0000}"/>
    <cellStyle name="Sub totals 8 43 2" xfId="34808" xr:uid="{00000000-0005-0000-0000-0000CE7F0000}"/>
    <cellStyle name="Sub totals 8 43 2 2" xfId="34809" xr:uid="{00000000-0005-0000-0000-0000CF7F0000}"/>
    <cellStyle name="Sub totals 8 43 2 3" xfId="34810" xr:uid="{00000000-0005-0000-0000-0000D07F0000}"/>
    <cellStyle name="Sub totals 8 43 2 4" xfId="34811" xr:uid="{00000000-0005-0000-0000-0000D17F0000}"/>
    <cellStyle name="Sub totals 8 43 3" xfId="34812" xr:uid="{00000000-0005-0000-0000-0000D27F0000}"/>
    <cellStyle name="Sub totals 8 43 4" xfId="34813" xr:uid="{00000000-0005-0000-0000-0000D37F0000}"/>
    <cellStyle name="Sub totals 8 44" xfId="4788" xr:uid="{00000000-0005-0000-0000-0000D47F0000}"/>
    <cellStyle name="Sub totals 8 44 2" xfId="34814" xr:uid="{00000000-0005-0000-0000-0000D57F0000}"/>
    <cellStyle name="Sub totals 8 44 2 2" xfId="34815" xr:uid="{00000000-0005-0000-0000-0000D67F0000}"/>
    <cellStyle name="Sub totals 8 44 2 3" xfId="34816" xr:uid="{00000000-0005-0000-0000-0000D77F0000}"/>
    <cellStyle name="Sub totals 8 44 2 4" xfId="34817" xr:uid="{00000000-0005-0000-0000-0000D87F0000}"/>
    <cellStyle name="Sub totals 8 44 3" xfId="34818" xr:uid="{00000000-0005-0000-0000-0000D97F0000}"/>
    <cellStyle name="Sub totals 8 44 4" xfId="34819" xr:uid="{00000000-0005-0000-0000-0000DA7F0000}"/>
    <cellStyle name="Sub totals 8 45" xfId="34820" xr:uid="{00000000-0005-0000-0000-0000DB7F0000}"/>
    <cellStyle name="Sub totals 8 45 2" xfId="34821" xr:uid="{00000000-0005-0000-0000-0000DC7F0000}"/>
    <cellStyle name="Sub totals 8 45 3" xfId="34822" xr:uid="{00000000-0005-0000-0000-0000DD7F0000}"/>
    <cellStyle name="Sub totals 8 45 4" xfId="34823" xr:uid="{00000000-0005-0000-0000-0000DE7F0000}"/>
    <cellStyle name="Sub totals 8 46" xfId="34824" xr:uid="{00000000-0005-0000-0000-0000DF7F0000}"/>
    <cellStyle name="Sub totals 8 46 2" xfId="34825" xr:uid="{00000000-0005-0000-0000-0000E07F0000}"/>
    <cellStyle name="Sub totals 8 46 3" xfId="34826" xr:uid="{00000000-0005-0000-0000-0000E17F0000}"/>
    <cellStyle name="Sub totals 8 46 4" xfId="34827" xr:uid="{00000000-0005-0000-0000-0000E27F0000}"/>
    <cellStyle name="Sub totals 8 47" xfId="34828" xr:uid="{00000000-0005-0000-0000-0000E37F0000}"/>
    <cellStyle name="Sub totals 8 5" xfId="4789" xr:uid="{00000000-0005-0000-0000-0000E47F0000}"/>
    <cellStyle name="Sub totals 8 5 2" xfId="34829" xr:uid="{00000000-0005-0000-0000-0000E57F0000}"/>
    <cellStyle name="Sub totals 8 5 2 2" xfId="34830" xr:uid="{00000000-0005-0000-0000-0000E67F0000}"/>
    <cellStyle name="Sub totals 8 5 2 3" xfId="34831" xr:uid="{00000000-0005-0000-0000-0000E77F0000}"/>
    <cellStyle name="Sub totals 8 5 2 4" xfId="34832" xr:uid="{00000000-0005-0000-0000-0000E87F0000}"/>
    <cellStyle name="Sub totals 8 5 3" xfId="34833" xr:uid="{00000000-0005-0000-0000-0000E97F0000}"/>
    <cellStyle name="Sub totals 8 5 4" xfId="34834" xr:uid="{00000000-0005-0000-0000-0000EA7F0000}"/>
    <cellStyle name="Sub totals 8 6" xfId="4790" xr:uid="{00000000-0005-0000-0000-0000EB7F0000}"/>
    <cellStyle name="Sub totals 8 6 2" xfId="34835" xr:uid="{00000000-0005-0000-0000-0000EC7F0000}"/>
    <cellStyle name="Sub totals 8 6 2 2" xfId="34836" xr:uid="{00000000-0005-0000-0000-0000ED7F0000}"/>
    <cellStyle name="Sub totals 8 6 2 3" xfId="34837" xr:uid="{00000000-0005-0000-0000-0000EE7F0000}"/>
    <cellStyle name="Sub totals 8 6 2 4" xfId="34838" xr:uid="{00000000-0005-0000-0000-0000EF7F0000}"/>
    <cellStyle name="Sub totals 8 6 3" xfId="34839" xr:uid="{00000000-0005-0000-0000-0000F07F0000}"/>
    <cellStyle name="Sub totals 8 6 4" xfId="34840" xr:uid="{00000000-0005-0000-0000-0000F17F0000}"/>
    <cellStyle name="Sub totals 8 7" xfId="4791" xr:uid="{00000000-0005-0000-0000-0000F27F0000}"/>
    <cellStyle name="Sub totals 8 7 2" xfId="34841" xr:uid="{00000000-0005-0000-0000-0000F37F0000}"/>
    <cellStyle name="Sub totals 8 7 2 2" xfId="34842" xr:uid="{00000000-0005-0000-0000-0000F47F0000}"/>
    <cellStyle name="Sub totals 8 7 2 3" xfId="34843" xr:uid="{00000000-0005-0000-0000-0000F57F0000}"/>
    <cellStyle name="Sub totals 8 7 2 4" xfId="34844" xr:uid="{00000000-0005-0000-0000-0000F67F0000}"/>
    <cellStyle name="Sub totals 8 7 3" xfId="34845" xr:uid="{00000000-0005-0000-0000-0000F77F0000}"/>
    <cellStyle name="Sub totals 8 7 4" xfId="34846" xr:uid="{00000000-0005-0000-0000-0000F87F0000}"/>
    <cellStyle name="Sub totals 8 8" xfId="4792" xr:uid="{00000000-0005-0000-0000-0000F97F0000}"/>
    <cellStyle name="Sub totals 8 8 2" xfId="34847" xr:uid="{00000000-0005-0000-0000-0000FA7F0000}"/>
    <cellStyle name="Sub totals 8 8 2 2" xfId="34848" xr:uid="{00000000-0005-0000-0000-0000FB7F0000}"/>
    <cellStyle name="Sub totals 8 8 2 3" xfId="34849" xr:uid="{00000000-0005-0000-0000-0000FC7F0000}"/>
    <cellStyle name="Sub totals 8 8 2 4" xfId="34850" xr:uid="{00000000-0005-0000-0000-0000FD7F0000}"/>
    <cellStyle name="Sub totals 8 8 3" xfId="34851" xr:uid="{00000000-0005-0000-0000-0000FE7F0000}"/>
    <cellStyle name="Sub totals 8 8 4" xfId="34852" xr:uid="{00000000-0005-0000-0000-0000FF7F0000}"/>
    <cellStyle name="Sub totals 8 9" xfId="4793" xr:uid="{00000000-0005-0000-0000-000000800000}"/>
    <cellStyle name="Sub totals 8 9 2" xfId="34853" xr:uid="{00000000-0005-0000-0000-000001800000}"/>
    <cellStyle name="Sub totals 8 9 2 2" xfId="34854" xr:uid="{00000000-0005-0000-0000-000002800000}"/>
    <cellStyle name="Sub totals 8 9 2 3" xfId="34855" xr:uid="{00000000-0005-0000-0000-000003800000}"/>
    <cellStyle name="Sub totals 8 9 2 4" xfId="34856" xr:uid="{00000000-0005-0000-0000-000004800000}"/>
    <cellStyle name="Sub totals 8 9 3" xfId="34857" xr:uid="{00000000-0005-0000-0000-000005800000}"/>
    <cellStyle name="Sub totals 8 9 4" xfId="34858" xr:uid="{00000000-0005-0000-0000-000006800000}"/>
    <cellStyle name="Sub totals 9" xfId="4794" xr:uid="{00000000-0005-0000-0000-000007800000}"/>
    <cellStyle name="Sub totals 9 2" xfId="34859" xr:uid="{00000000-0005-0000-0000-000008800000}"/>
    <cellStyle name="Sub totals 9 2 2" xfId="34860" xr:uid="{00000000-0005-0000-0000-000009800000}"/>
    <cellStyle name="Sub totals 9 2 3" xfId="34861" xr:uid="{00000000-0005-0000-0000-00000A800000}"/>
    <cellStyle name="Sub totals 9 2 4" xfId="34862" xr:uid="{00000000-0005-0000-0000-00000B800000}"/>
    <cellStyle name="Sub totals 9 3" xfId="34863" xr:uid="{00000000-0005-0000-0000-00000C800000}"/>
    <cellStyle name="Sub totals 9 4" xfId="34864" xr:uid="{00000000-0005-0000-0000-00000D800000}"/>
    <cellStyle name="Subtotal (line)" xfId="4795" xr:uid="{00000000-0005-0000-0000-00000E800000}"/>
    <cellStyle name="Subtotal (line) 10" xfId="4796" xr:uid="{00000000-0005-0000-0000-00000F800000}"/>
    <cellStyle name="Subtotal (line) 10 2" xfId="34865" xr:uid="{00000000-0005-0000-0000-000010800000}"/>
    <cellStyle name="Subtotal (line) 10 2 2" xfId="34866" xr:uid="{00000000-0005-0000-0000-000011800000}"/>
    <cellStyle name="Subtotal (line) 10 2 3" xfId="34867" xr:uid="{00000000-0005-0000-0000-000012800000}"/>
    <cellStyle name="Subtotal (line) 10 2 4" xfId="34868" xr:uid="{00000000-0005-0000-0000-000013800000}"/>
    <cellStyle name="Subtotal (line) 10 3" xfId="34869" xr:uid="{00000000-0005-0000-0000-000014800000}"/>
    <cellStyle name="Subtotal (line) 10 4" xfId="34870" xr:uid="{00000000-0005-0000-0000-000015800000}"/>
    <cellStyle name="Subtotal (line) 10 5" xfId="34871" xr:uid="{00000000-0005-0000-0000-000016800000}"/>
    <cellStyle name="Subtotal (line) 11" xfId="4797" xr:uid="{00000000-0005-0000-0000-000017800000}"/>
    <cellStyle name="Subtotal (line) 11 2" xfId="34872" xr:uid="{00000000-0005-0000-0000-000018800000}"/>
    <cellStyle name="Subtotal (line) 11 2 2" xfId="34873" xr:uid="{00000000-0005-0000-0000-000019800000}"/>
    <cellStyle name="Subtotal (line) 11 2 3" xfId="34874" xr:uid="{00000000-0005-0000-0000-00001A800000}"/>
    <cellStyle name="Subtotal (line) 11 2 4" xfId="34875" xr:uid="{00000000-0005-0000-0000-00001B800000}"/>
    <cellStyle name="Subtotal (line) 11 3" xfId="34876" xr:uid="{00000000-0005-0000-0000-00001C800000}"/>
    <cellStyle name="Subtotal (line) 11 4" xfId="34877" xr:uid="{00000000-0005-0000-0000-00001D800000}"/>
    <cellStyle name="Subtotal (line) 11 5" xfId="34878" xr:uid="{00000000-0005-0000-0000-00001E800000}"/>
    <cellStyle name="Subtotal (line) 12" xfId="4798" xr:uid="{00000000-0005-0000-0000-00001F800000}"/>
    <cellStyle name="Subtotal (line) 12 2" xfId="34879" xr:uid="{00000000-0005-0000-0000-000020800000}"/>
    <cellStyle name="Subtotal (line) 12 2 2" xfId="34880" xr:uid="{00000000-0005-0000-0000-000021800000}"/>
    <cellStyle name="Subtotal (line) 12 2 3" xfId="34881" xr:uid="{00000000-0005-0000-0000-000022800000}"/>
    <cellStyle name="Subtotal (line) 12 2 4" xfId="34882" xr:uid="{00000000-0005-0000-0000-000023800000}"/>
    <cellStyle name="Subtotal (line) 12 3" xfId="34883" xr:uid="{00000000-0005-0000-0000-000024800000}"/>
    <cellStyle name="Subtotal (line) 12 4" xfId="34884" xr:uid="{00000000-0005-0000-0000-000025800000}"/>
    <cellStyle name="Subtotal (line) 12 5" xfId="34885" xr:uid="{00000000-0005-0000-0000-000026800000}"/>
    <cellStyle name="Subtotal (line) 13" xfId="4799" xr:uid="{00000000-0005-0000-0000-000027800000}"/>
    <cellStyle name="Subtotal (line) 13 2" xfId="34886" xr:uid="{00000000-0005-0000-0000-000028800000}"/>
    <cellStyle name="Subtotal (line) 13 2 2" xfId="34887" xr:uid="{00000000-0005-0000-0000-000029800000}"/>
    <cellStyle name="Subtotal (line) 13 2 3" xfId="34888" xr:uid="{00000000-0005-0000-0000-00002A800000}"/>
    <cellStyle name="Subtotal (line) 13 2 4" xfId="34889" xr:uid="{00000000-0005-0000-0000-00002B800000}"/>
    <cellStyle name="Subtotal (line) 13 3" xfId="34890" xr:uid="{00000000-0005-0000-0000-00002C800000}"/>
    <cellStyle name="Subtotal (line) 13 4" xfId="34891" xr:uid="{00000000-0005-0000-0000-00002D800000}"/>
    <cellStyle name="Subtotal (line) 13 5" xfId="34892" xr:uid="{00000000-0005-0000-0000-00002E800000}"/>
    <cellStyle name="Subtotal (line) 14" xfId="4800" xr:uid="{00000000-0005-0000-0000-00002F800000}"/>
    <cellStyle name="Subtotal (line) 14 2" xfId="34893" xr:uid="{00000000-0005-0000-0000-000030800000}"/>
    <cellStyle name="Subtotal (line) 14 2 2" xfId="34894" xr:uid="{00000000-0005-0000-0000-000031800000}"/>
    <cellStyle name="Subtotal (line) 14 2 3" xfId="34895" xr:uid="{00000000-0005-0000-0000-000032800000}"/>
    <cellStyle name="Subtotal (line) 14 2 4" xfId="34896" xr:uid="{00000000-0005-0000-0000-000033800000}"/>
    <cellStyle name="Subtotal (line) 14 3" xfId="34897" xr:uid="{00000000-0005-0000-0000-000034800000}"/>
    <cellStyle name="Subtotal (line) 14 4" xfId="34898" xr:uid="{00000000-0005-0000-0000-000035800000}"/>
    <cellStyle name="Subtotal (line) 14 5" xfId="34899" xr:uid="{00000000-0005-0000-0000-000036800000}"/>
    <cellStyle name="Subtotal (line) 15" xfId="4801" xr:uid="{00000000-0005-0000-0000-000037800000}"/>
    <cellStyle name="Subtotal (line) 15 2" xfId="34900" xr:uid="{00000000-0005-0000-0000-000038800000}"/>
    <cellStyle name="Subtotal (line) 15 2 2" xfId="34901" xr:uid="{00000000-0005-0000-0000-000039800000}"/>
    <cellStyle name="Subtotal (line) 15 2 3" xfId="34902" xr:uid="{00000000-0005-0000-0000-00003A800000}"/>
    <cellStyle name="Subtotal (line) 15 2 4" xfId="34903" xr:uid="{00000000-0005-0000-0000-00003B800000}"/>
    <cellStyle name="Subtotal (line) 15 3" xfId="34904" xr:uid="{00000000-0005-0000-0000-00003C800000}"/>
    <cellStyle name="Subtotal (line) 15 4" xfId="34905" xr:uid="{00000000-0005-0000-0000-00003D800000}"/>
    <cellStyle name="Subtotal (line) 15 5" xfId="34906" xr:uid="{00000000-0005-0000-0000-00003E800000}"/>
    <cellStyle name="Subtotal (line) 16" xfId="4802" xr:uid="{00000000-0005-0000-0000-00003F800000}"/>
    <cellStyle name="Subtotal (line) 16 2" xfId="34907" xr:uid="{00000000-0005-0000-0000-000040800000}"/>
    <cellStyle name="Subtotal (line) 16 2 2" xfId="34908" xr:uid="{00000000-0005-0000-0000-000041800000}"/>
    <cellStyle name="Subtotal (line) 16 2 3" xfId="34909" xr:uid="{00000000-0005-0000-0000-000042800000}"/>
    <cellStyle name="Subtotal (line) 16 2 4" xfId="34910" xr:uid="{00000000-0005-0000-0000-000043800000}"/>
    <cellStyle name="Subtotal (line) 16 3" xfId="34911" xr:uid="{00000000-0005-0000-0000-000044800000}"/>
    <cellStyle name="Subtotal (line) 16 4" xfId="34912" xr:uid="{00000000-0005-0000-0000-000045800000}"/>
    <cellStyle name="Subtotal (line) 16 5" xfId="34913" xr:uid="{00000000-0005-0000-0000-000046800000}"/>
    <cellStyle name="Subtotal (line) 17" xfId="4803" xr:uid="{00000000-0005-0000-0000-000047800000}"/>
    <cellStyle name="Subtotal (line) 17 2" xfId="34914" xr:uid="{00000000-0005-0000-0000-000048800000}"/>
    <cellStyle name="Subtotal (line) 17 2 2" xfId="34915" xr:uid="{00000000-0005-0000-0000-000049800000}"/>
    <cellStyle name="Subtotal (line) 17 2 3" xfId="34916" xr:uid="{00000000-0005-0000-0000-00004A800000}"/>
    <cellStyle name="Subtotal (line) 17 2 4" xfId="34917" xr:uid="{00000000-0005-0000-0000-00004B800000}"/>
    <cellStyle name="Subtotal (line) 17 3" xfId="34918" xr:uid="{00000000-0005-0000-0000-00004C800000}"/>
    <cellStyle name="Subtotal (line) 17 4" xfId="34919" xr:uid="{00000000-0005-0000-0000-00004D800000}"/>
    <cellStyle name="Subtotal (line) 17 5" xfId="34920" xr:uid="{00000000-0005-0000-0000-00004E800000}"/>
    <cellStyle name="Subtotal (line) 18" xfId="4804" xr:uid="{00000000-0005-0000-0000-00004F800000}"/>
    <cellStyle name="Subtotal (line) 18 2" xfId="34921" xr:uid="{00000000-0005-0000-0000-000050800000}"/>
    <cellStyle name="Subtotal (line) 18 2 2" xfId="34922" xr:uid="{00000000-0005-0000-0000-000051800000}"/>
    <cellStyle name="Subtotal (line) 18 2 3" xfId="34923" xr:uid="{00000000-0005-0000-0000-000052800000}"/>
    <cellStyle name="Subtotal (line) 18 2 4" xfId="34924" xr:uid="{00000000-0005-0000-0000-000053800000}"/>
    <cellStyle name="Subtotal (line) 18 3" xfId="34925" xr:uid="{00000000-0005-0000-0000-000054800000}"/>
    <cellStyle name="Subtotal (line) 18 4" xfId="34926" xr:uid="{00000000-0005-0000-0000-000055800000}"/>
    <cellStyle name="Subtotal (line) 18 5" xfId="34927" xr:uid="{00000000-0005-0000-0000-000056800000}"/>
    <cellStyle name="Subtotal (line) 19" xfId="4805" xr:uid="{00000000-0005-0000-0000-000057800000}"/>
    <cellStyle name="Subtotal (line) 19 2" xfId="34928" xr:uid="{00000000-0005-0000-0000-000058800000}"/>
    <cellStyle name="Subtotal (line) 19 2 2" xfId="34929" xr:uid="{00000000-0005-0000-0000-000059800000}"/>
    <cellStyle name="Subtotal (line) 19 2 3" xfId="34930" xr:uid="{00000000-0005-0000-0000-00005A800000}"/>
    <cellStyle name="Subtotal (line) 19 2 4" xfId="34931" xr:uid="{00000000-0005-0000-0000-00005B800000}"/>
    <cellStyle name="Subtotal (line) 19 3" xfId="34932" xr:uid="{00000000-0005-0000-0000-00005C800000}"/>
    <cellStyle name="Subtotal (line) 19 4" xfId="34933" xr:uid="{00000000-0005-0000-0000-00005D800000}"/>
    <cellStyle name="Subtotal (line) 19 5" xfId="34934" xr:uid="{00000000-0005-0000-0000-00005E800000}"/>
    <cellStyle name="Subtotal (line) 2" xfId="4806" xr:uid="{00000000-0005-0000-0000-00005F800000}"/>
    <cellStyle name="Subtotal (line) 2 10" xfId="4807" xr:uid="{00000000-0005-0000-0000-000060800000}"/>
    <cellStyle name="Subtotal (line) 2 10 2" xfId="34935" xr:uid="{00000000-0005-0000-0000-000061800000}"/>
    <cellStyle name="Subtotal (line) 2 10 2 2" xfId="34936" xr:uid="{00000000-0005-0000-0000-000062800000}"/>
    <cellStyle name="Subtotal (line) 2 10 2 3" xfId="34937" xr:uid="{00000000-0005-0000-0000-000063800000}"/>
    <cellStyle name="Subtotal (line) 2 10 2 4" xfId="34938" xr:uid="{00000000-0005-0000-0000-000064800000}"/>
    <cellStyle name="Subtotal (line) 2 10 3" xfId="34939" xr:uid="{00000000-0005-0000-0000-000065800000}"/>
    <cellStyle name="Subtotal (line) 2 10 4" xfId="34940" xr:uid="{00000000-0005-0000-0000-000066800000}"/>
    <cellStyle name="Subtotal (line) 2 10 5" xfId="34941" xr:uid="{00000000-0005-0000-0000-000067800000}"/>
    <cellStyle name="Subtotal (line) 2 11" xfId="4808" xr:uid="{00000000-0005-0000-0000-000068800000}"/>
    <cellStyle name="Subtotal (line) 2 11 2" xfId="34942" xr:uid="{00000000-0005-0000-0000-000069800000}"/>
    <cellStyle name="Subtotal (line) 2 11 2 2" xfId="34943" xr:uid="{00000000-0005-0000-0000-00006A800000}"/>
    <cellStyle name="Subtotal (line) 2 11 2 3" xfId="34944" xr:uid="{00000000-0005-0000-0000-00006B800000}"/>
    <cellStyle name="Subtotal (line) 2 11 2 4" xfId="34945" xr:uid="{00000000-0005-0000-0000-00006C800000}"/>
    <cellStyle name="Subtotal (line) 2 11 3" xfId="34946" xr:uid="{00000000-0005-0000-0000-00006D800000}"/>
    <cellStyle name="Subtotal (line) 2 11 4" xfId="34947" xr:uid="{00000000-0005-0000-0000-00006E800000}"/>
    <cellStyle name="Subtotal (line) 2 11 5" xfId="34948" xr:uid="{00000000-0005-0000-0000-00006F800000}"/>
    <cellStyle name="Subtotal (line) 2 12" xfId="4809" xr:uid="{00000000-0005-0000-0000-000070800000}"/>
    <cellStyle name="Subtotal (line) 2 12 2" xfId="34949" xr:uid="{00000000-0005-0000-0000-000071800000}"/>
    <cellStyle name="Subtotal (line) 2 12 2 2" xfId="34950" xr:uid="{00000000-0005-0000-0000-000072800000}"/>
    <cellStyle name="Subtotal (line) 2 12 2 3" xfId="34951" xr:uid="{00000000-0005-0000-0000-000073800000}"/>
    <cellStyle name="Subtotal (line) 2 12 2 4" xfId="34952" xr:uid="{00000000-0005-0000-0000-000074800000}"/>
    <cellStyle name="Subtotal (line) 2 12 3" xfId="34953" xr:uid="{00000000-0005-0000-0000-000075800000}"/>
    <cellStyle name="Subtotal (line) 2 12 4" xfId="34954" xr:uid="{00000000-0005-0000-0000-000076800000}"/>
    <cellStyle name="Subtotal (line) 2 12 5" xfId="34955" xr:uid="{00000000-0005-0000-0000-000077800000}"/>
    <cellStyle name="Subtotal (line) 2 13" xfId="4810" xr:uid="{00000000-0005-0000-0000-000078800000}"/>
    <cellStyle name="Subtotal (line) 2 13 2" xfId="34956" xr:uid="{00000000-0005-0000-0000-000079800000}"/>
    <cellStyle name="Subtotal (line) 2 13 2 2" xfId="34957" xr:uid="{00000000-0005-0000-0000-00007A800000}"/>
    <cellStyle name="Subtotal (line) 2 13 2 3" xfId="34958" xr:uid="{00000000-0005-0000-0000-00007B800000}"/>
    <cellStyle name="Subtotal (line) 2 13 2 4" xfId="34959" xr:uid="{00000000-0005-0000-0000-00007C800000}"/>
    <cellStyle name="Subtotal (line) 2 13 3" xfId="34960" xr:uid="{00000000-0005-0000-0000-00007D800000}"/>
    <cellStyle name="Subtotal (line) 2 13 4" xfId="34961" xr:uid="{00000000-0005-0000-0000-00007E800000}"/>
    <cellStyle name="Subtotal (line) 2 13 5" xfId="34962" xr:uid="{00000000-0005-0000-0000-00007F800000}"/>
    <cellStyle name="Subtotal (line) 2 14" xfId="4811" xr:uid="{00000000-0005-0000-0000-000080800000}"/>
    <cellStyle name="Subtotal (line) 2 14 2" xfId="34963" xr:uid="{00000000-0005-0000-0000-000081800000}"/>
    <cellStyle name="Subtotal (line) 2 14 2 2" xfId="34964" xr:uid="{00000000-0005-0000-0000-000082800000}"/>
    <cellStyle name="Subtotal (line) 2 14 2 3" xfId="34965" xr:uid="{00000000-0005-0000-0000-000083800000}"/>
    <cellStyle name="Subtotal (line) 2 14 2 4" xfId="34966" xr:uid="{00000000-0005-0000-0000-000084800000}"/>
    <cellStyle name="Subtotal (line) 2 14 3" xfId="34967" xr:uid="{00000000-0005-0000-0000-000085800000}"/>
    <cellStyle name="Subtotal (line) 2 14 4" xfId="34968" xr:uid="{00000000-0005-0000-0000-000086800000}"/>
    <cellStyle name="Subtotal (line) 2 14 5" xfId="34969" xr:uid="{00000000-0005-0000-0000-000087800000}"/>
    <cellStyle name="Subtotal (line) 2 15" xfId="4812" xr:uid="{00000000-0005-0000-0000-000088800000}"/>
    <cellStyle name="Subtotal (line) 2 15 2" xfId="34970" xr:uid="{00000000-0005-0000-0000-000089800000}"/>
    <cellStyle name="Subtotal (line) 2 15 2 2" xfId="34971" xr:uid="{00000000-0005-0000-0000-00008A800000}"/>
    <cellStyle name="Subtotal (line) 2 15 2 3" xfId="34972" xr:uid="{00000000-0005-0000-0000-00008B800000}"/>
    <cellStyle name="Subtotal (line) 2 15 2 4" xfId="34973" xr:uid="{00000000-0005-0000-0000-00008C800000}"/>
    <cellStyle name="Subtotal (line) 2 15 3" xfId="34974" xr:uid="{00000000-0005-0000-0000-00008D800000}"/>
    <cellStyle name="Subtotal (line) 2 15 4" xfId="34975" xr:uid="{00000000-0005-0000-0000-00008E800000}"/>
    <cellStyle name="Subtotal (line) 2 15 5" xfId="34976" xr:uid="{00000000-0005-0000-0000-00008F800000}"/>
    <cellStyle name="Subtotal (line) 2 16" xfId="4813" xr:uid="{00000000-0005-0000-0000-000090800000}"/>
    <cellStyle name="Subtotal (line) 2 16 2" xfId="34977" xr:uid="{00000000-0005-0000-0000-000091800000}"/>
    <cellStyle name="Subtotal (line) 2 16 2 2" xfId="34978" xr:uid="{00000000-0005-0000-0000-000092800000}"/>
    <cellStyle name="Subtotal (line) 2 16 2 3" xfId="34979" xr:uid="{00000000-0005-0000-0000-000093800000}"/>
    <cellStyle name="Subtotal (line) 2 16 2 4" xfId="34980" xr:uid="{00000000-0005-0000-0000-000094800000}"/>
    <cellStyle name="Subtotal (line) 2 16 3" xfId="34981" xr:uid="{00000000-0005-0000-0000-000095800000}"/>
    <cellStyle name="Subtotal (line) 2 16 4" xfId="34982" xr:uid="{00000000-0005-0000-0000-000096800000}"/>
    <cellStyle name="Subtotal (line) 2 16 5" xfId="34983" xr:uid="{00000000-0005-0000-0000-000097800000}"/>
    <cellStyle name="Subtotal (line) 2 17" xfId="34984" xr:uid="{00000000-0005-0000-0000-000098800000}"/>
    <cellStyle name="Subtotal (line) 2 2" xfId="4814" xr:uid="{00000000-0005-0000-0000-000099800000}"/>
    <cellStyle name="Subtotal (line) 2 2 10" xfId="4815" xr:uid="{00000000-0005-0000-0000-00009A800000}"/>
    <cellStyle name="Subtotal (line) 2 2 10 2" xfId="34985" xr:uid="{00000000-0005-0000-0000-00009B800000}"/>
    <cellStyle name="Subtotal (line) 2 2 10 2 2" xfId="34986" xr:uid="{00000000-0005-0000-0000-00009C800000}"/>
    <cellStyle name="Subtotal (line) 2 2 10 2 3" xfId="34987" xr:uid="{00000000-0005-0000-0000-00009D800000}"/>
    <cellStyle name="Subtotal (line) 2 2 10 2 4" xfId="34988" xr:uid="{00000000-0005-0000-0000-00009E800000}"/>
    <cellStyle name="Subtotal (line) 2 2 10 3" xfId="34989" xr:uid="{00000000-0005-0000-0000-00009F800000}"/>
    <cellStyle name="Subtotal (line) 2 2 10 4" xfId="34990" xr:uid="{00000000-0005-0000-0000-0000A0800000}"/>
    <cellStyle name="Subtotal (line) 2 2 10 5" xfId="34991" xr:uid="{00000000-0005-0000-0000-0000A1800000}"/>
    <cellStyle name="Subtotal (line) 2 2 11" xfId="4816" xr:uid="{00000000-0005-0000-0000-0000A2800000}"/>
    <cellStyle name="Subtotal (line) 2 2 11 2" xfId="34992" xr:uid="{00000000-0005-0000-0000-0000A3800000}"/>
    <cellStyle name="Subtotal (line) 2 2 11 2 2" xfId="34993" xr:uid="{00000000-0005-0000-0000-0000A4800000}"/>
    <cellStyle name="Subtotal (line) 2 2 11 2 3" xfId="34994" xr:uid="{00000000-0005-0000-0000-0000A5800000}"/>
    <cellStyle name="Subtotal (line) 2 2 11 2 4" xfId="34995" xr:uid="{00000000-0005-0000-0000-0000A6800000}"/>
    <cellStyle name="Subtotal (line) 2 2 11 3" xfId="34996" xr:uid="{00000000-0005-0000-0000-0000A7800000}"/>
    <cellStyle name="Subtotal (line) 2 2 11 4" xfId="34997" xr:uid="{00000000-0005-0000-0000-0000A8800000}"/>
    <cellStyle name="Subtotal (line) 2 2 11 5" xfId="34998" xr:uid="{00000000-0005-0000-0000-0000A9800000}"/>
    <cellStyle name="Subtotal (line) 2 2 12" xfId="4817" xr:uid="{00000000-0005-0000-0000-0000AA800000}"/>
    <cellStyle name="Subtotal (line) 2 2 12 2" xfId="34999" xr:uid="{00000000-0005-0000-0000-0000AB800000}"/>
    <cellStyle name="Subtotal (line) 2 2 12 2 2" xfId="35000" xr:uid="{00000000-0005-0000-0000-0000AC800000}"/>
    <cellStyle name="Subtotal (line) 2 2 12 2 3" xfId="35001" xr:uid="{00000000-0005-0000-0000-0000AD800000}"/>
    <cellStyle name="Subtotal (line) 2 2 12 2 4" xfId="35002" xr:uid="{00000000-0005-0000-0000-0000AE800000}"/>
    <cellStyle name="Subtotal (line) 2 2 12 3" xfId="35003" xr:uid="{00000000-0005-0000-0000-0000AF800000}"/>
    <cellStyle name="Subtotal (line) 2 2 12 4" xfId="35004" xr:uid="{00000000-0005-0000-0000-0000B0800000}"/>
    <cellStyle name="Subtotal (line) 2 2 12 5" xfId="35005" xr:uid="{00000000-0005-0000-0000-0000B1800000}"/>
    <cellStyle name="Subtotal (line) 2 2 13" xfId="4818" xr:uid="{00000000-0005-0000-0000-0000B2800000}"/>
    <cellStyle name="Subtotal (line) 2 2 13 2" xfId="35006" xr:uid="{00000000-0005-0000-0000-0000B3800000}"/>
    <cellStyle name="Subtotal (line) 2 2 13 2 2" xfId="35007" xr:uid="{00000000-0005-0000-0000-0000B4800000}"/>
    <cellStyle name="Subtotal (line) 2 2 13 2 3" xfId="35008" xr:uid="{00000000-0005-0000-0000-0000B5800000}"/>
    <cellStyle name="Subtotal (line) 2 2 13 2 4" xfId="35009" xr:uid="{00000000-0005-0000-0000-0000B6800000}"/>
    <cellStyle name="Subtotal (line) 2 2 13 3" xfId="35010" xr:uid="{00000000-0005-0000-0000-0000B7800000}"/>
    <cellStyle name="Subtotal (line) 2 2 13 4" xfId="35011" xr:uid="{00000000-0005-0000-0000-0000B8800000}"/>
    <cellStyle name="Subtotal (line) 2 2 13 5" xfId="35012" xr:uid="{00000000-0005-0000-0000-0000B9800000}"/>
    <cellStyle name="Subtotal (line) 2 2 14" xfId="4819" xr:uid="{00000000-0005-0000-0000-0000BA800000}"/>
    <cellStyle name="Subtotal (line) 2 2 14 2" xfId="35013" xr:uid="{00000000-0005-0000-0000-0000BB800000}"/>
    <cellStyle name="Subtotal (line) 2 2 14 2 2" xfId="35014" xr:uid="{00000000-0005-0000-0000-0000BC800000}"/>
    <cellStyle name="Subtotal (line) 2 2 14 2 3" xfId="35015" xr:uid="{00000000-0005-0000-0000-0000BD800000}"/>
    <cellStyle name="Subtotal (line) 2 2 14 2 4" xfId="35016" xr:uid="{00000000-0005-0000-0000-0000BE800000}"/>
    <cellStyle name="Subtotal (line) 2 2 14 3" xfId="35017" xr:uid="{00000000-0005-0000-0000-0000BF800000}"/>
    <cellStyle name="Subtotal (line) 2 2 14 4" xfId="35018" xr:uid="{00000000-0005-0000-0000-0000C0800000}"/>
    <cellStyle name="Subtotal (line) 2 2 14 5" xfId="35019" xr:uid="{00000000-0005-0000-0000-0000C1800000}"/>
    <cellStyle name="Subtotal (line) 2 2 15" xfId="4820" xr:uid="{00000000-0005-0000-0000-0000C2800000}"/>
    <cellStyle name="Subtotal (line) 2 2 15 2" xfId="35020" xr:uid="{00000000-0005-0000-0000-0000C3800000}"/>
    <cellStyle name="Subtotal (line) 2 2 15 2 2" xfId="35021" xr:uid="{00000000-0005-0000-0000-0000C4800000}"/>
    <cellStyle name="Subtotal (line) 2 2 15 2 3" xfId="35022" xr:uid="{00000000-0005-0000-0000-0000C5800000}"/>
    <cellStyle name="Subtotal (line) 2 2 15 2 4" xfId="35023" xr:uid="{00000000-0005-0000-0000-0000C6800000}"/>
    <cellStyle name="Subtotal (line) 2 2 15 3" xfId="35024" xr:uid="{00000000-0005-0000-0000-0000C7800000}"/>
    <cellStyle name="Subtotal (line) 2 2 15 4" xfId="35025" xr:uid="{00000000-0005-0000-0000-0000C8800000}"/>
    <cellStyle name="Subtotal (line) 2 2 15 5" xfId="35026" xr:uid="{00000000-0005-0000-0000-0000C9800000}"/>
    <cellStyle name="Subtotal (line) 2 2 16" xfId="4821" xr:uid="{00000000-0005-0000-0000-0000CA800000}"/>
    <cellStyle name="Subtotal (line) 2 2 16 2" xfId="35027" xr:uid="{00000000-0005-0000-0000-0000CB800000}"/>
    <cellStyle name="Subtotal (line) 2 2 16 2 2" xfId="35028" xr:uid="{00000000-0005-0000-0000-0000CC800000}"/>
    <cellStyle name="Subtotal (line) 2 2 16 2 3" xfId="35029" xr:uid="{00000000-0005-0000-0000-0000CD800000}"/>
    <cellStyle name="Subtotal (line) 2 2 16 2 4" xfId="35030" xr:uid="{00000000-0005-0000-0000-0000CE800000}"/>
    <cellStyle name="Subtotal (line) 2 2 16 3" xfId="35031" xr:uid="{00000000-0005-0000-0000-0000CF800000}"/>
    <cellStyle name="Subtotal (line) 2 2 16 4" xfId="35032" xr:uid="{00000000-0005-0000-0000-0000D0800000}"/>
    <cellStyle name="Subtotal (line) 2 2 16 5" xfId="35033" xr:uid="{00000000-0005-0000-0000-0000D1800000}"/>
    <cellStyle name="Subtotal (line) 2 2 17" xfId="4822" xr:uid="{00000000-0005-0000-0000-0000D2800000}"/>
    <cellStyle name="Subtotal (line) 2 2 17 2" xfId="35034" xr:uid="{00000000-0005-0000-0000-0000D3800000}"/>
    <cellStyle name="Subtotal (line) 2 2 17 2 2" xfId="35035" xr:uid="{00000000-0005-0000-0000-0000D4800000}"/>
    <cellStyle name="Subtotal (line) 2 2 17 2 3" xfId="35036" xr:uid="{00000000-0005-0000-0000-0000D5800000}"/>
    <cellStyle name="Subtotal (line) 2 2 17 2 4" xfId="35037" xr:uid="{00000000-0005-0000-0000-0000D6800000}"/>
    <cellStyle name="Subtotal (line) 2 2 17 3" xfId="35038" xr:uid="{00000000-0005-0000-0000-0000D7800000}"/>
    <cellStyle name="Subtotal (line) 2 2 17 4" xfId="35039" xr:uid="{00000000-0005-0000-0000-0000D8800000}"/>
    <cellStyle name="Subtotal (line) 2 2 17 5" xfId="35040" xr:uid="{00000000-0005-0000-0000-0000D9800000}"/>
    <cellStyle name="Subtotal (line) 2 2 18" xfId="4823" xr:uid="{00000000-0005-0000-0000-0000DA800000}"/>
    <cellStyle name="Subtotal (line) 2 2 18 2" xfId="35041" xr:uid="{00000000-0005-0000-0000-0000DB800000}"/>
    <cellStyle name="Subtotal (line) 2 2 18 2 2" xfId="35042" xr:uid="{00000000-0005-0000-0000-0000DC800000}"/>
    <cellStyle name="Subtotal (line) 2 2 18 2 3" xfId="35043" xr:uid="{00000000-0005-0000-0000-0000DD800000}"/>
    <cellStyle name="Subtotal (line) 2 2 18 2 4" xfId="35044" xr:uid="{00000000-0005-0000-0000-0000DE800000}"/>
    <cellStyle name="Subtotal (line) 2 2 18 3" xfId="35045" xr:uid="{00000000-0005-0000-0000-0000DF800000}"/>
    <cellStyle name="Subtotal (line) 2 2 18 4" xfId="35046" xr:uid="{00000000-0005-0000-0000-0000E0800000}"/>
    <cellStyle name="Subtotal (line) 2 2 18 5" xfId="35047" xr:uid="{00000000-0005-0000-0000-0000E1800000}"/>
    <cellStyle name="Subtotal (line) 2 2 19" xfId="4824" xr:uid="{00000000-0005-0000-0000-0000E2800000}"/>
    <cellStyle name="Subtotal (line) 2 2 19 2" xfId="35048" xr:uid="{00000000-0005-0000-0000-0000E3800000}"/>
    <cellStyle name="Subtotal (line) 2 2 19 2 2" xfId="35049" xr:uid="{00000000-0005-0000-0000-0000E4800000}"/>
    <cellStyle name="Subtotal (line) 2 2 19 2 3" xfId="35050" xr:uid="{00000000-0005-0000-0000-0000E5800000}"/>
    <cellStyle name="Subtotal (line) 2 2 19 2 4" xfId="35051" xr:uid="{00000000-0005-0000-0000-0000E6800000}"/>
    <cellStyle name="Subtotal (line) 2 2 19 3" xfId="35052" xr:uid="{00000000-0005-0000-0000-0000E7800000}"/>
    <cellStyle name="Subtotal (line) 2 2 19 4" xfId="35053" xr:uid="{00000000-0005-0000-0000-0000E8800000}"/>
    <cellStyle name="Subtotal (line) 2 2 19 5" xfId="35054" xr:uid="{00000000-0005-0000-0000-0000E9800000}"/>
    <cellStyle name="Subtotal (line) 2 2 2" xfId="4825" xr:uid="{00000000-0005-0000-0000-0000EA800000}"/>
    <cellStyle name="Subtotal (line) 2 2 2 10" xfId="4826" xr:uid="{00000000-0005-0000-0000-0000EB800000}"/>
    <cellStyle name="Subtotal (line) 2 2 2 10 2" xfId="35055" xr:uid="{00000000-0005-0000-0000-0000EC800000}"/>
    <cellStyle name="Subtotal (line) 2 2 2 10 2 2" xfId="35056" xr:uid="{00000000-0005-0000-0000-0000ED800000}"/>
    <cellStyle name="Subtotal (line) 2 2 2 10 2 3" xfId="35057" xr:uid="{00000000-0005-0000-0000-0000EE800000}"/>
    <cellStyle name="Subtotal (line) 2 2 2 10 2 4" xfId="35058" xr:uid="{00000000-0005-0000-0000-0000EF800000}"/>
    <cellStyle name="Subtotal (line) 2 2 2 10 3" xfId="35059" xr:uid="{00000000-0005-0000-0000-0000F0800000}"/>
    <cellStyle name="Subtotal (line) 2 2 2 10 4" xfId="35060" xr:uid="{00000000-0005-0000-0000-0000F1800000}"/>
    <cellStyle name="Subtotal (line) 2 2 2 10 5" xfId="35061" xr:uid="{00000000-0005-0000-0000-0000F2800000}"/>
    <cellStyle name="Subtotal (line) 2 2 2 11" xfId="4827" xr:uid="{00000000-0005-0000-0000-0000F3800000}"/>
    <cellStyle name="Subtotal (line) 2 2 2 11 2" xfId="35062" xr:uid="{00000000-0005-0000-0000-0000F4800000}"/>
    <cellStyle name="Subtotal (line) 2 2 2 11 2 2" xfId="35063" xr:uid="{00000000-0005-0000-0000-0000F5800000}"/>
    <cellStyle name="Subtotal (line) 2 2 2 11 2 3" xfId="35064" xr:uid="{00000000-0005-0000-0000-0000F6800000}"/>
    <cellStyle name="Subtotal (line) 2 2 2 11 2 4" xfId="35065" xr:uid="{00000000-0005-0000-0000-0000F7800000}"/>
    <cellStyle name="Subtotal (line) 2 2 2 11 3" xfId="35066" xr:uid="{00000000-0005-0000-0000-0000F8800000}"/>
    <cellStyle name="Subtotal (line) 2 2 2 11 4" xfId="35067" xr:uid="{00000000-0005-0000-0000-0000F9800000}"/>
    <cellStyle name="Subtotal (line) 2 2 2 11 5" xfId="35068" xr:uid="{00000000-0005-0000-0000-0000FA800000}"/>
    <cellStyle name="Subtotal (line) 2 2 2 12" xfId="4828" xr:uid="{00000000-0005-0000-0000-0000FB800000}"/>
    <cellStyle name="Subtotal (line) 2 2 2 12 2" xfId="35069" xr:uid="{00000000-0005-0000-0000-0000FC800000}"/>
    <cellStyle name="Subtotal (line) 2 2 2 12 2 2" xfId="35070" xr:uid="{00000000-0005-0000-0000-0000FD800000}"/>
    <cellStyle name="Subtotal (line) 2 2 2 12 2 3" xfId="35071" xr:uid="{00000000-0005-0000-0000-0000FE800000}"/>
    <cellStyle name="Subtotal (line) 2 2 2 12 2 4" xfId="35072" xr:uid="{00000000-0005-0000-0000-0000FF800000}"/>
    <cellStyle name="Subtotal (line) 2 2 2 12 3" xfId="35073" xr:uid="{00000000-0005-0000-0000-000000810000}"/>
    <cellStyle name="Subtotal (line) 2 2 2 12 4" xfId="35074" xr:uid="{00000000-0005-0000-0000-000001810000}"/>
    <cellStyle name="Subtotal (line) 2 2 2 12 5" xfId="35075" xr:uid="{00000000-0005-0000-0000-000002810000}"/>
    <cellStyle name="Subtotal (line) 2 2 2 13" xfId="4829" xr:uid="{00000000-0005-0000-0000-000003810000}"/>
    <cellStyle name="Subtotal (line) 2 2 2 13 2" xfId="35076" xr:uid="{00000000-0005-0000-0000-000004810000}"/>
    <cellStyle name="Subtotal (line) 2 2 2 13 2 2" xfId="35077" xr:uid="{00000000-0005-0000-0000-000005810000}"/>
    <cellStyle name="Subtotal (line) 2 2 2 13 2 3" xfId="35078" xr:uid="{00000000-0005-0000-0000-000006810000}"/>
    <cellStyle name="Subtotal (line) 2 2 2 13 2 4" xfId="35079" xr:uid="{00000000-0005-0000-0000-000007810000}"/>
    <cellStyle name="Subtotal (line) 2 2 2 13 3" xfId="35080" xr:uid="{00000000-0005-0000-0000-000008810000}"/>
    <cellStyle name="Subtotal (line) 2 2 2 13 4" xfId="35081" xr:uid="{00000000-0005-0000-0000-000009810000}"/>
    <cellStyle name="Subtotal (line) 2 2 2 13 5" xfId="35082" xr:uid="{00000000-0005-0000-0000-00000A810000}"/>
    <cellStyle name="Subtotal (line) 2 2 2 14" xfId="4830" xr:uid="{00000000-0005-0000-0000-00000B810000}"/>
    <cellStyle name="Subtotal (line) 2 2 2 14 2" xfId="35083" xr:uid="{00000000-0005-0000-0000-00000C810000}"/>
    <cellStyle name="Subtotal (line) 2 2 2 14 2 2" xfId="35084" xr:uid="{00000000-0005-0000-0000-00000D810000}"/>
    <cellStyle name="Subtotal (line) 2 2 2 14 2 3" xfId="35085" xr:uid="{00000000-0005-0000-0000-00000E810000}"/>
    <cellStyle name="Subtotal (line) 2 2 2 14 2 4" xfId="35086" xr:uid="{00000000-0005-0000-0000-00000F810000}"/>
    <cellStyle name="Subtotal (line) 2 2 2 14 3" xfId="35087" xr:uid="{00000000-0005-0000-0000-000010810000}"/>
    <cellStyle name="Subtotal (line) 2 2 2 14 4" xfId="35088" xr:uid="{00000000-0005-0000-0000-000011810000}"/>
    <cellStyle name="Subtotal (line) 2 2 2 14 5" xfId="35089" xr:uid="{00000000-0005-0000-0000-000012810000}"/>
    <cellStyle name="Subtotal (line) 2 2 2 15" xfId="4831" xr:uid="{00000000-0005-0000-0000-000013810000}"/>
    <cellStyle name="Subtotal (line) 2 2 2 15 2" xfId="35090" xr:uid="{00000000-0005-0000-0000-000014810000}"/>
    <cellStyle name="Subtotal (line) 2 2 2 15 2 2" xfId="35091" xr:uid="{00000000-0005-0000-0000-000015810000}"/>
    <cellStyle name="Subtotal (line) 2 2 2 15 2 3" xfId="35092" xr:uid="{00000000-0005-0000-0000-000016810000}"/>
    <cellStyle name="Subtotal (line) 2 2 2 15 2 4" xfId="35093" xr:uid="{00000000-0005-0000-0000-000017810000}"/>
    <cellStyle name="Subtotal (line) 2 2 2 15 3" xfId="35094" xr:uid="{00000000-0005-0000-0000-000018810000}"/>
    <cellStyle name="Subtotal (line) 2 2 2 15 4" xfId="35095" xr:uid="{00000000-0005-0000-0000-000019810000}"/>
    <cellStyle name="Subtotal (line) 2 2 2 15 5" xfId="35096" xr:uid="{00000000-0005-0000-0000-00001A810000}"/>
    <cellStyle name="Subtotal (line) 2 2 2 16" xfId="4832" xr:uid="{00000000-0005-0000-0000-00001B810000}"/>
    <cellStyle name="Subtotal (line) 2 2 2 16 2" xfId="35097" xr:uid="{00000000-0005-0000-0000-00001C810000}"/>
    <cellStyle name="Subtotal (line) 2 2 2 16 2 2" xfId="35098" xr:uid="{00000000-0005-0000-0000-00001D810000}"/>
    <cellStyle name="Subtotal (line) 2 2 2 16 2 3" xfId="35099" xr:uid="{00000000-0005-0000-0000-00001E810000}"/>
    <cellStyle name="Subtotal (line) 2 2 2 16 2 4" xfId="35100" xr:uid="{00000000-0005-0000-0000-00001F810000}"/>
    <cellStyle name="Subtotal (line) 2 2 2 16 3" xfId="35101" xr:uid="{00000000-0005-0000-0000-000020810000}"/>
    <cellStyle name="Subtotal (line) 2 2 2 16 4" xfId="35102" xr:uid="{00000000-0005-0000-0000-000021810000}"/>
    <cellStyle name="Subtotal (line) 2 2 2 16 5" xfId="35103" xr:uid="{00000000-0005-0000-0000-000022810000}"/>
    <cellStyle name="Subtotal (line) 2 2 2 17" xfId="4833" xr:uid="{00000000-0005-0000-0000-000023810000}"/>
    <cellStyle name="Subtotal (line) 2 2 2 17 2" xfId="35104" xr:uid="{00000000-0005-0000-0000-000024810000}"/>
    <cellStyle name="Subtotal (line) 2 2 2 17 2 2" xfId="35105" xr:uid="{00000000-0005-0000-0000-000025810000}"/>
    <cellStyle name="Subtotal (line) 2 2 2 17 2 3" xfId="35106" xr:uid="{00000000-0005-0000-0000-000026810000}"/>
    <cellStyle name="Subtotal (line) 2 2 2 17 2 4" xfId="35107" xr:uid="{00000000-0005-0000-0000-000027810000}"/>
    <cellStyle name="Subtotal (line) 2 2 2 17 3" xfId="35108" xr:uid="{00000000-0005-0000-0000-000028810000}"/>
    <cellStyle name="Subtotal (line) 2 2 2 17 4" xfId="35109" xr:uid="{00000000-0005-0000-0000-000029810000}"/>
    <cellStyle name="Subtotal (line) 2 2 2 17 5" xfId="35110" xr:uid="{00000000-0005-0000-0000-00002A810000}"/>
    <cellStyle name="Subtotal (line) 2 2 2 18" xfId="4834" xr:uid="{00000000-0005-0000-0000-00002B810000}"/>
    <cellStyle name="Subtotal (line) 2 2 2 18 2" xfId="35111" xr:uid="{00000000-0005-0000-0000-00002C810000}"/>
    <cellStyle name="Subtotal (line) 2 2 2 18 2 2" xfId="35112" xr:uid="{00000000-0005-0000-0000-00002D810000}"/>
    <cellStyle name="Subtotal (line) 2 2 2 18 2 3" xfId="35113" xr:uid="{00000000-0005-0000-0000-00002E810000}"/>
    <cellStyle name="Subtotal (line) 2 2 2 18 2 4" xfId="35114" xr:uid="{00000000-0005-0000-0000-00002F810000}"/>
    <cellStyle name="Subtotal (line) 2 2 2 18 3" xfId="35115" xr:uid="{00000000-0005-0000-0000-000030810000}"/>
    <cellStyle name="Subtotal (line) 2 2 2 18 4" xfId="35116" xr:uid="{00000000-0005-0000-0000-000031810000}"/>
    <cellStyle name="Subtotal (line) 2 2 2 18 5" xfId="35117" xr:uid="{00000000-0005-0000-0000-000032810000}"/>
    <cellStyle name="Subtotal (line) 2 2 2 19" xfId="4835" xr:uid="{00000000-0005-0000-0000-000033810000}"/>
    <cellStyle name="Subtotal (line) 2 2 2 19 2" xfId="35118" xr:uid="{00000000-0005-0000-0000-000034810000}"/>
    <cellStyle name="Subtotal (line) 2 2 2 19 2 2" xfId="35119" xr:uid="{00000000-0005-0000-0000-000035810000}"/>
    <cellStyle name="Subtotal (line) 2 2 2 19 2 3" xfId="35120" xr:uid="{00000000-0005-0000-0000-000036810000}"/>
    <cellStyle name="Subtotal (line) 2 2 2 19 2 4" xfId="35121" xr:uid="{00000000-0005-0000-0000-000037810000}"/>
    <cellStyle name="Subtotal (line) 2 2 2 19 3" xfId="35122" xr:uid="{00000000-0005-0000-0000-000038810000}"/>
    <cellStyle name="Subtotal (line) 2 2 2 19 4" xfId="35123" xr:uid="{00000000-0005-0000-0000-000039810000}"/>
    <cellStyle name="Subtotal (line) 2 2 2 19 5" xfId="35124" xr:uid="{00000000-0005-0000-0000-00003A810000}"/>
    <cellStyle name="Subtotal (line) 2 2 2 2" xfId="4836" xr:uid="{00000000-0005-0000-0000-00003B810000}"/>
    <cellStyle name="Subtotal (line) 2 2 2 2 2" xfId="35125" xr:uid="{00000000-0005-0000-0000-00003C810000}"/>
    <cellStyle name="Subtotal (line) 2 2 2 2 2 2" xfId="35126" xr:uid="{00000000-0005-0000-0000-00003D810000}"/>
    <cellStyle name="Subtotal (line) 2 2 2 2 2 3" xfId="35127" xr:uid="{00000000-0005-0000-0000-00003E810000}"/>
    <cellStyle name="Subtotal (line) 2 2 2 2 2 4" xfId="35128" xr:uid="{00000000-0005-0000-0000-00003F810000}"/>
    <cellStyle name="Subtotal (line) 2 2 2 2 3" xfId="35129" xr:uid="{00000000-0005-0000-0000-000040810000}"/>
    <cellStyle name="Subtotal (line) 2 2 2 2 4" xfId="35130" xr:uid="{00000000-0005-0000-0000-000041810000}"/>
    <cellStyle name="Subtotal (line) 2 2 2 2 5" xfId="35131" xr:uid="{00000000-0005-0000-0000-000042810000}"/>
    <cellStyle name="Subtotal (line) 2 2 2 20" xfId="4837" xr:uid="{00000000-0005-0000-0000-000043810000}"/>
    <cellStyle name="Subtotal (line) 2 2 2 20 2" xfId="35132" xr:uid="{00000000-0005-0000-0000-000044810000}"/>
    <cellStyle name="Subtotal (line) 2 2 2 20 2 2" xfId="35133" xr:uid="{00000000-0005-0000-0000-000045810000}"/>
    <cellStyle name="Subtotal (line) 2 2 2 20 2 3" xfId="35134" xr:uid="{00000000-0005-0000-0000-000046810000}"/>
    <cellStyle name="Subtotal (line) 2 2 2 20 2 4" xfId="35135" xr:uid="{00000000-0005-0000-0000-000047810000}"/>
    <cellStyle name="Subtotal (line) 2 2 2 20 3" xfId="35136" xr:uid="{00000000-0005-0000-0000-000048810000}"/>
    <cellStyle name="Subtotal (line) 2 2 2 20 4" xfId="35137" xr:uid="{00000000-0005-0000-0000-000049810000}"/>
    <cellStyle name="Subtotal (line) 2 2 2 20 5" xfId="35138" xr:uid="{00000000-0005-0000-0000-00004A810000}"/>
    <cellStyle name="Subtotal (line) 2 2 2 21" xfId="4838" xr:uid="{00000000-0005-0000-0000-00004B810000}"/>
    <cellStyle name="Subtotal (line) 2 2 2 21 2" xfId="35139" xr:uid="{00000000-0005-0000-0000-00004C810000}"/>
    <cellStyle name="Subtotal (line) 2 2 2 21 2 2" xfId="35140" xr:uid="{00000000-0005-0000-0000-00004D810000}"/>
    <cellStyle name="Subtotal (line) 2 2 2 21 2 3" xfId="35141" xr:uid="{00000000-0005-0000-0000-00004E810000}"/>
    <cellStyle name="Subtotal (line) 2 2 2 21 2 4" xfId="35142" xr:uid="{00000000-0005-0000-0000-00004F810000}"/>
    <cellStyle name="Subtotal (line) 2 2 2 21 3" xfId="35143" xr:uid="{00000000-0005-0000-0000-000050810000}"/>
    <cellStyle name="Subtotal (line) 2 2 2 21 4" xfId="35144" xr:uid="{00000000-0005-0000-0000-000051810000}"/>
    <cellStyle name="Subtotal (line) 2 2 2 21 5" xfId="35145" xr:uid="{00000000-0005-0000-0000-000052810000}"/>
    <cellStyle name="Subtotal (line) 2 2 2 22" xfId="4839" xr:uid="{00000000-0005-0000-0000-000053810000}"/>
    <cellStyle name="Subtotal (line) 2 2 2 22 2" xfId="35146" xr:uid="{00000000-0005-0000-0000-000054810000}"/>
    <cellStyle name="Subtotal (line) 2 2 2 22 2 2" xfId="35147" xr:uid="{00000000-0005-0000-0000-000055810000}"/>
    <cellStyle name="Subtotal (line) 2 2 2 22 2 3" xfId="35148" xr:uid="{00000000-0005-0000-0000-000056810000}"/>
    <cellStyle name="Subtotal (line) 2 2 2 22 2 4" xfId="35149" xr:uid="{00000000-0005-0000-0000-000057810000}"/>
    <cellStyle name="Subtotal (line) 2 2 2 22 3" xfId="35150" xr:uid="{00000000-0005-0000-0000-000058810000}"/>
    <cellStyle name="Subtotal (line) 2 2 2 22 4" xfId="35151" xr:uid="{00000000-0005-0000-0000-000059810000}"/>
    <cellStyle name="Subtotal (line) 2 2 2 22 5" xfId="35152" xr:uid="{00000000-0005-0000-0000-00005A810000}"/>
    <cellStyle name="Subtotal (line) 2 2 2 23" xfId="4840" xr:uid="{00000000-0005-0000-0000-00005B810000}"/>
    <cellStyle name="Subtotal (line) 2 2 2 23 2" xfId="35153" xr:uid="{00000000-0005-0000-0000-00005C810000}"/>
    <cellStyle name="Subtotal (line) 2 2 2 23 2 2" xfId="35154" xr:uid="{00000000-0005-0000-0000-00005D810000}"/>
    <cellStyle name="Subtotal (line) 2 2 2 23 2 3" xfId="35155" xr:uid="{00000000-0005-0000-0000-00005E810000}"/>
    <cellStyle name="Subtotal (line) 2 2 2 23 2 4" xfId="35156" xr:uid="{00000000-0005-0000-0000-00005F810000}"/>
    <cellStyle name="Subtotal (line) 2 2 2 23 3" xfId="35157" xr:uid="{00000000-0005-0000-0000-000060810000}"/>
    <cellStyle name="Subtotal (line) 2 2 2 23 4" xfId="35158" xr:uid="{00000000-0005-0000-0000-000061810000}"/>
    <cellStyle name="Subtotal (line) 2 2 2 23 5" xfId="35159" xr:uid="{00000000-0005-0000-0000-000062810000}"/>
    <cellStyle name="Subtotal (line) 2 2 2 24" xfId="4841" xr:uid="{00000000-0005-0000-0000-000063810000}"/>
    <cellStyle name="Subtotal (line) 2 2 2 24 2" xfId="35160" xr:uid="{00000000-0005-0000-0000-000064810000}"/>
    <cellStyle name="Subtotal (line) 2 2 2 24 2 2" xfId="35161" xr:uid="{00000000-0005-0000-0000-000065810000}"/>
    <cellStyle name="Subtotal (line) 2 2 2 24 2 3" xfId="35162" xr:uid="{00000000-0005-0000-0000-000066810000}"/>
    <cellStyle name="Subtotal (line) 2 2 2 24 2 4" xfId="35163" xr:uid="{00000000-0005-0000-0000-000067810000}"/>
    <cellStyle name="Subtotal (line) 2 2 2 24 3" xfId="35164" xr:uid="{00000000-0005-0000-0000-000068810000}"/>
    <cellStyle name="Subtotal (line) 2 2 2 24 4" xfId="35165" xr:uid="{00000000-0005-0000-0000-000069810000}"/>
    <cellStyle name="Subtotal (line) 2 2 2 24 5" xfId="35166" xr:uid="{00000000-0005-0000-0000-00006A810000}"/>
    <cellStyle name="Subtotal (line) 2 2 2 25" xfId="4842" xr:uid="{00000000-0005-0000-0000-00006B810000}"/>
    <cellStyle name="Subtotal (line) 2 2 2 25 2" xfId="35167" xr:uid="{00000000-0005-0000-0000-00006C810000}"/>
    <cellStyle name="Subtotal (line) 2 2 2 25 2 2" xfId="35168" xr:uid="{00000000-0005-0000-0000-00006D810000}"/>
    <cellStyle name="Subtotal (line) 2 2 2 25 2 3" xfId="35169" xr:uid="{00000000-0005-0000-0000-00006E810000}"/>
    <cellStyle name="Subtotal (line) 2 2 2 25 2 4" xfId="35170" xr:uid="{00000000-0005-0000-0000-00006F810000}"/>
    <cellStyle name="Subtotal (line) 2 2 2 25 3" xfId="35171" xr:uid="{00000000-0005-0000-0000-000070810000}"/>
    <cellStyle name="Subtotal (line) 2 2 2 25 4" xfId="35172" xr:uid="{00000000-0005-0000-0000-000071810000}"/>
    <cellStyle name="Subtotal (line) 2 2 2 25 5" xfId="35173" xr:uid="{00000000-0005-0000-0000-000072810000}"/>
    <cellStyle name="Subtotal (line) 2 2 2 26" xfId="4843" xr:uid="{00000000-0005-0000-0000-000073810000}"/>
    <cellStyle name="Subtotal (line) 2 2 2 26 2" xfId="35174" xr:uid="{00000000-0005-0000-0000-000074810000}"/>
    <cellStyle name="Subtotal (line) 2 2 2 26 2 2" xfId="35175" xr:uid="{00000000-0005-0000-0000-000075810000}"/>
    <cellStyle name="Subtotal (line) 2 2 2 26 2 3" xfId="35176" xr:uid="{00000000-0005-0000-0000-000076810000}"/>
    <cellStyle name="Subtotal (line) 2 2 2 26 2 4" xfId="35177" xr:uid="{00000000-0005-0000-0000-000077810000}"/>
    <cellStyle name="Subtotal (line) 2 2 2 26 3" xfId="35178" xr:uid="{00000000-0005-0000-0000-000078810000}"/>
    <cellStyle name="Subtotal (line) 2 2 2 26 4" xfId="35179" xr:uid="{00000000-0005-0000-0000-000079810000}"/>
    <cellStyle name="Subtotal (line) 2 2 2 26 5" xfId="35180" xr:uid="{00000000-0005-0000-0000-00007A810000}"/>
    <cellStyle name="Subtotal (line) 2 2 2 27" xfId="4844" xr:uid="{00000000-0005-0000-0000-00007B810000}"/>
    <cellStyle name="Subtotal (line) 2 2 2 27 2" xfId="35181" xr:uid="{00000000-0005-0000-0000-00007C810000}"/>
    <cellStyle name="Subtotal (line) 2 2 2 27 2 2" xfId="35182" xr:uid="{00000000-0005-0000-0000-00007D810000}"/>
    <cellStyle name="Subtotal (line) 2 2 2 27 2 3" xfId="35183" xr:uid="{00000000-0005-0000-0000-00007E810000}"/>
    <cellStyle name="Subtotal (line) 2 2 2 27 2 4" xfId="35184" xr:uid="{00000000-0005-0000-0000-00007F810000}"/>
    <cellStyle name="Subtotal (line) 2 2 2 27 3" xfId="35185" xr:uid="{00000000-0005-0000-0000-000080810000}"/>
    <cellStyle name="Subtotal (line) 2 2 2 27 4" xfId="35186" xr:uid="{00000000-0005-0000-0000-000081810000}"/>
    <cellStyle name="Subtotal (line) 2 2 2 27 5" xfId="35187" xr:uid="{00000000-0005-0000-0000-000082810000}"/>
    <cellStyle name="Subtotal (line) 2 2 2 28" xfId="4845" xr:uid="{00000000-0005-0000-0000-000083810000}"/>
    <cellStyle name="Subtotal (line) 2 2 2 28 2" xfId="35188" xr:uid="{00000000-0005-0000-0000-000084810000}"/>
    <cellStyle name="Subtotal (line) 2 2 2 28 2 2" xfId="35189" xr:uid="{00000000-0005-0000-0000-000085810000}"/>
    <cellStyle name="Subtotal (line) 2 2 2 28 2 3" xfId="35190" xr:uid="{00000000-0005-0000-0000-000086810000}"/>
    <cellStyle name="Subtotal (line) 2 2 2 28 2 4" xfId="35191" xr:uid="{00000000-0005-0000-0000-000087810000}"/>
    <cellStyle name="Subtotal (line) 2 2 2 28 3" xfId="35192" xr:uid="{00000000-0005-0000-0000-000088810000}"/>
    <cellStyle name="Subtotal (line) 2 2 2 28 4" xfId="35193" xr:uid="{00000000-0005-0000-0000-000089810000}"/>
    <cellStyle name="Subtotal (line) 2 2 2 28 5" xfId="35194" xr:uid="{00000000-0005-0000-0000-00008A810000}"/>
    <cellStyle name="Subtotal (line) 2 2 2 29" xfId="4846" xr:uid="{00000000-0005-0000-0000-00008B810000}"/>
    <cellStyle name="Subtotal (line) 2 2 2 29 2" xfId="35195" xr:uid="{00000000-0005-0000-0000-00008C810000}"/>
    <cellStyle name="Subtotal (line) 2 2 2 29 2 2" xfId="35196" xr:uid="{00000000-0005-0000-0000-00008D810000}"/>
    <cellStyle name="Subtotal (line) 2 2 2 29 2 3" xfId="35197" xr:uid="{00000000-0005-0000-0000-00008E810000}"/>
    <cellStyle name="Subtotal (line) 2 2 2 29 2 4" xfId="35198" xr:uid="{00000000-0005-0000-0000-00008F810000}"/>
    <cellStyle name="Subtotal (line) 2 2 2 29 3" xfId="35199" xr:uid="{00000000-0005-0000-0000-000090810000}"/>
    <cellStyle name="Subtotal (line) 2 2 2 29 4" xfId="35200" xr:uid="{00000000-0005-0000-0000-000091810000}"/>
    <cellStyle name="Subtotal (line) 2 2 2 29 5" xfId="35201" xr:uid="{00000000-0005-0000-0000-000092810000}"/>
    <cellStyle name="Subtotal (line) 2 2 2 3" xfId="4847" xr:uid="{00000000-0005-0000-0000-000093810000}"/>
    <cellStyle name="Subtotal (line) 2 2 2 3 2" xfId="35202" xr:uid="{00000000-0005-0000-0000-000094810000}"/>
    <cellStyle name="Subtotal (line) 2 2 2 3 2 2" xfId="35203" xr:uid="{00000000-0005-0000-0000-000095810000}"/>
    <cellStyle name="Subtotal (line) 2 2 2 3 2 3" xfId="35204" xr:uid="{00000000-0005-0000-0000-000096810000}"/>
    <cellStyle name="Subtotal (line) 2 2 2 3 2 4" xfId="35205" xr:uid="{00000000-0005-0000-0000-000097810000}"/>
    <cellStyle name="Subtotal (line) 2 2 2 3 3" xfId="35206" xr:uid="{00000000-0005-0000-0000-000098810000}"/>
    <cellStyle name="Subtotal (line) 2 2 2 3 4" xfId="35207" xr:uid="{00000000-0005-0000-0000-000099810000}"/>
    <cellStyle name="Subtotal (line) 2 2 2 3 5" xfId="35208" xr:uid="{00000000-0005-0000-0000-00009A810000}"/>
    <cellStyle name="Subtotal (line) 2 2 2 30" xfId="4848" xr:uid="{00000000-0005-0000-0000-00009B810000}"/>
    <cellStyle name="Subtotal (line) 2 2 2 30 2" xfId="35209" xr:uid="{00000000-0005-0000-0000-00009C810000}"/>
    <cellStyle name="Subtotal (line) 2 2 2 30 2 2" xfId="35210" xr:uid="{00000000-0005-0000-0000-00009D810000}"/>
    <cellStyle name="Subtotal (line) 2 2 2 30 2 3" xfId="35211" xr:uid="{00000000-0005-0000-0000-00009E810000}"/>
    <cellStyle name="Subtotal (line) 2 2 2 30 2 4" xfId="35212" xr:uid="{00000000-0005-0000-0000-00009F810000}"/>
    <cellStyle name="Subtotal (line) 2 2 2 30 3" xfId="35213" xr:uid="{00000000-0005-0000-0000-0000A0810000}"/>
    <cellStyle name="Subtotal (line) 2 2 2 30 4" xfId="35214" xr:uid="{00000000-0005-0000-0000-0000A1810000}"/>
    <cellStyle name="Subtotal (line) 2 2 2 30 5" xfId="35215" xr:uid="{00000000-0005-0000-0000-0000A2810000}"/>
    <cellStyle name="Subtotal (line) 2 2 2 31" xfId="4849" xr:uid="{00000000-0005-0000-0000-0000A3810000}"/>
    <cellStyle name="Subtotal (line) 2 2 2 31 2" xfId="35216" xr:uid="{00000000-0005-0000-0000-0000A4810000}"/>
    <cellStyle name="Subtotal (line) 2 2 2 31 2 2" xfId="35217" xr:uid="{00000000-0005-0000-0000-0000A5810000}"/>
    <cellStyle name="Subtotal (line) 2 2 2 31 2 3" xfId="35218" xr:uid="{00000000-0005-0000-0000-0000A6810000}"/>
    <cellStyle name="Subtotal (line) 2 2 2 31 2 4" xfId="35219" xr:uid="{00000000-0005-0000-0000-0000A7810000}"/>
    <cellStyle name="Subtotal (line) 2 2 2 31 3" xfId="35220" xr:uid="{00000000-0005-0000-0000-0000A8810000}"/>
    <cellStyle name="Subtotal (line) 2 2 2 31 4" xfId="35221" xr:uid="{00000000-0005-0000-0000-0000A9810000}"/>
    <cellStyle name="Subtotal (line) 2 2 2 31 5" xfId="35222" xr:uid="{00000000-0005-0000-0000-0000AA810000}"/>
    <cellStyle name="Subtotal (line) 2 2 2 32" xfId="4850" xr:uid="{00000000-0005-0000-0000-0000AB810000}"/>
    <cellStyle name="Subtotal (line) 2 2 2 32 2" xfId="35223" xr:uid="{00000000-0005-0000-0000-0000AC810000}"/>
    <cellStyle name="Subtotal (line) 2 2 2 32 2 2" xfId="35224" xr:uid="{00000000-0005-0000-0000-0000AD810000}"/>
    <cellStyle name="Subtotal (line) 2 2 2 32 2 3" xfId="35225" xr:uid="{00000000-0005-0000-0000-0000AE810000}"/>
    <cellStyle name="Subtotal (line) 2 2 2 32 2 4" xfId="35226" xr:uid="{00000000-0005-0000-0000-0000AF810000}"/>
    <cellStyle name="Subtotal (line) 2 2 2 32 3" xfId="35227" xr:uid="{00000000-0005-0000-0000-0000B0810000}"/>
    <cellStyle name="Subtotal (line) 2 2 2 32 4" xfId="35228" xr:uid="{00000000-0005-0000-0000-0000B1810000}"/>
    <cellStyle name="Subtotal (line) 2 2 2 32 5" xfId="35229" xr:uid="{00000000-0005-0000-0000-0000B2810000}"/>
    <cellStyle name="Subtotal (line) 2 2 2 33" xfId="4851" xr:uid="{00000000-0005-0000-0000-0000B3810000}"/>
    <cellStyle name="Subtotal (line) 2 2 2 33 2" xfId="35230" xr:uid="{00000000-0005-0000-0000-0000B4810000}"/>
    <cellStyle name="Subtotal (line) 2 2 2 33 2 2" xfId="35231" xr:uid="{00000000-0005-0000-0000-0000B5810000}"/>
    <cellStyle name="Subtotal (line) 2 2 2 33 2 3" xfId="35232" xr:uid="{00000000-0005-0000-0000-0000B6810000}"/>
    <cellStyle name="Subtotal (line) 2 2 2 33 2 4" xfId="35233" xr:uid="{00000000-0005-0000-0000-0000B7810000}"/>
    <cellStyle name="Subtotal (line) 2 2 2 33 3" xfId="35234" xr:uid="{00000000-0005-0000-0000-0000B8810000}"/>
    <cellStyle name="Subtotal (line) 2 2 2 33 4" xfId="35235" xr:uid="{00000000-0005-0000-0000-0000B9810000}"/>
    <cellStyle name="Subtotal (line) 2 2 2 33 5" xfId="35236" xr:uid="{00000000-0005-0000-0000-0000BA810000}"/>
    <cellStyle name="Subtotal (line) 2 2 2 34" xfId="4852" xr:uid="{00000000-0005-0000-0000-0000BB810000}"/>
    <cellStyle name="Subtotal (line) 2 2 2 34 2" xfId="35237" xr:uid="{00000000-0005-0000-0000-0000BC810000}"/>
    <cellStyle name="Subtotal (line) 2 2 2 34 2 2" xfId="35238" xr:uid="{00000000-0005-0000-0000-0000BD810000}"/>
    <cellStyle name="Subtotal (line) 2 2 2 34 2 3" xfId="35239" xr:uid="{00000000-0005-0000-0000-0000BE810000}"/>
    <cellStyle name="Subtotal (line) 2 2 2 34 2 4" xfId="35240" xr:uid="{00000000-0005-0000-0000-0000BF810000}"/>
    <cellStyle name="Subtotal (line) 2 2 2 34 3" xfId="35241" xr:uid="{00000000-0005-0000-0000-0000C0810000}"/>
    <cellStyle name="Subtotal (line) 2 2 2 34 4" xfId="35242" xr:uid="{00000000-0005-0000-0000-0000C1810000}"/>
    <cellStyle name="Subtotal (line) 2 2 2 34 5" xfId="35243" xr:uid="{00000000-0005-0000-0000-0000C2810000}"/>
    <cellStyle name="Subtotal (line) 2 2 2 35" xfId="4853" xr:uid="{00000000-0005-0000-0000-0000C3810000}"/>
    <cellStyle name="Subtotal (line) 2 2 2 35 2" xfId="35244" xr:uid="{00000000-0005-0000-0000-0000C4810000}"/>
    <cellStyle name="Subtotal (line) 2 2 2 35 2 2" xfId="35245" xr:uid="{00000000-0005-0000-0000-0000C5810000}"/>
    <cellStyle name="Subtotal (line) 2 2 2 35 2 3" xfId="35246" xr:uid="{00000000-0005-0000-0000-0000C6810000}"/>
    <cellStyle name="Subtotal (line) 2 2 2 35 2 4" xfId="35247" xr:uid="{00000000-0005-0000-0000-0000C7810000}"/>
    <cellStyle name="Subtotal (line) 2 2 2 35 3" xfId="35248" xr:uid="{00000000-0005-0000-0000-0000C8810000}"/>
    <cellStyle name="Subtotal (line) 2 2 2 35 4" xfId="35249" xr:uid="{00000000-0005-0000-0000-0000C9810000}"/>
    <cellStyle name="Subtotal (line) 2 2 2 35 5" xfId="35250" xr:uid="{00000000-0005-0000-0000-0000CA810000}"/>
    <cellStyle name="Subtotal (line) 2 2 2 36" xfId="4854" xr:uid="{00000000-0005-0000-0000-0000CB810000}"/>
    <cellStyle name="Subtotal (line) 2 2 2 36 2" xfId="35251" xr:uid="{00000000-0005-0000-0000-0000CC810000}"/>
    <cellStyle name="Subtotal (line) 2 2 2 36 2 2" xfId="35252" xr:uid="{00000000-0005-0000-0000-0000CD810000}"/>
    <cellStyle name="Subtotal (line) 2 2 2 36 2 3" xfId="35253" xr:uid="{00000000-0005-0000-0000-0000CE810000}"/>
    <cellStyle name="Subtotal (line) 2 2 2 36 2 4" xfId="35254" xr:uid="{00000000-0005-0000-0000-0000CF810000}"/>
    <cellStyle name="Subtotal (line) 2 2 2 36 3" xfId="35255" xr:uid="{00000000-0005-0000-0000-0000D0810000}"/>
    <cellStyle name="Subtotal (line) 2 2 2 36 4" xfId="35256" xr:uid="{00000000-0005-0000-0000-0000D1810000}"/>
    <cellStyle name="Subtotal (line) 2 2 2 36 5" xfId="35257" xr:uid="{00000000-0005-0000-0000-0000D2810000}"/>
    <cellStyle name="Subtotal (line) 2 2 2 37" xfId="4855" xr:uid="{00000000-0005-0000-0000-0000D3810000}"/>
    <cellStyle name="Subtotal (line) 2 2 2 37 2" xfId="35258" xr:uid="{00000000-0005-0000-0000-0000D4810000}"/>
    <cellStyle name="Subtotal (line) 2 2 2 37 2 2" xfId="35259" xr:uid="{00000000-0005-0000-0000-0000D5810000}"/>
    <cellStyle name="Subtotal (line) 2 2 2 37 2 3" xfId="35260" xr:uid="{00000000-0005-0000-0000-0000D6810000}"/>
    <cellStyle name="Subtotal (line) 2 2 2 37 2 4" xfId="35261" xr:uid="{00000000-0005-0000-0000-0000D7810000}"/>
    <cellStyle name="Subtotal (line) 2 2 2 37 3" xfId="35262" xr:uid="{00000000-0005-0000-0000-0000D8810000}"/>
    <cellStyle name="Subtotal (line) 2 2 2 37 4" xfId="35263" xr:uid="{00000000-0005-0000-0000-0000D9810000}"/>
    <cellStyle name="Subtotal (line) 2 2 2 37 5" xfId="35264" xr:uid="{00000000-0005-0000-0000-0000DA810000}"/>
    <cellStyle name="Subtotal (line) 2 2 2 38" xfId="4856" xr:uid="{00000000-0005-0000-0000-0000DB810000}"/>
    <cellStyle name="Subtotal (line) 2 2 2 38 2" xfId="35265" xr:uid="{00000000-0005-0000-0000-0000DC810000}"/>
    <cellStyle name="Subtotal (line) 2 2 2 38 2 2" xfId="35266" xr:uid="{00000000-0005-0000-0000-0000DD810000}"/>
    <cellStyle name="Subtotal (line) 2 2 2 38 2 3" xfId="35267" xr:uid="{00000000-0005-0000-0000-0000DE810000}"/>
    <cellStyle name="Subtotal (line) 2 2 2 38 2 4" xfId="35268" xr:uid="{00000000-0005-0000-0000-0000DF810000}"/>
    <cellStyle name="Subtotal (line) 2 2 2 38 3" xfId="35269" xr:uid="{00000000-0005-0000-0000-0000E0810000}"/>
    <cellStyle name="Subtotal (line) 2 2 2 38 4" xfId="35270" xr:uid="{00000000-0005-0000-0000-0000E1810000}"/>
    <cellStyle name="Subtotal (line) 2 2 2 38 5" xfId="35271" xr:uid="{00000000-0005-0000-0000-0000E2810000}"/>
    <cellStyle name="Subtotal (line) 2 2 2 39" xfId="4857" xr:uid="{00000000-0005-0000-0000-0000E3810000}"/>
    <cellStyle name="Subtotal (line) 2 2 2 39 2" xfId="35272" xr:uid="{00000000-0005-0000-0000-0000E4810000}"/>
    <cellStyle name="Subtotal (line) 2 2 2 39 2 2" xfId="35273" xr:uid="{00000000-0005-0000-0000-0000E5810000}"/>
    <cellStyle name="Subtotal (line) 2 2 2 39 2 3" xfId="35274" xr:uid="{00000000-0005-0000-0000-0000E6810000}"/>
    <cellStyle name="Subtotal (line) 2 2 2 39 2 4" xfId="35275" xr:uid="{00000000-0005-0000-0000-0000E7810000}"/>
    <cellStyle name="Subtotal (line) 2 2 2 39 3" xfId="35276" xr:uid="{00000000-0005-0000-0000-0000E8810000}"/>
    <cellStyle name="Subtotal (line) 2 2 2 39 4" xfId="35277" xr:uid="{00000000-0005-0000-0000-0000E9810000}"/>
    <cellStyle name="Subtotal (line) 2 2 2 39 5" xfId="35278" xr:uid="{00000000-0005-0000-0000-0000EA810000}"/>
    <cellStyle name="Subtotal (line) 2 2 2 4" xfId="4858" xr:uid="{00000000-0005-0000-0000-0000EB810000}"/>
    <cellStyle name="Subtotal (line) 2 2 2 4 2" xfId="35279" xr:uid="{00000000-0005-0000-0000-0000EC810000}"/>
    <cellStyle name="Subtotal (line) 2 2 2 4 2 2" xfId="35280" xr:uid="{00000000-0005-0000-0000-0000ED810000}"/>
    <cellStyle name="Subtotal (line) 2 2 2 4 2 3" xfId="35281" xr:uid="{00000000-0005-0000-0000-0000EE810000}"/>
    <cellStyle name="Subtotal (line) 2 2 2 4 2 4" xfId="35282" xr:uid="{00000000-0005-0000-0000-0000EF810000}"/>
    <cellStyle name="Subtotal (line) 2 2 2 4 3" xfId="35283" xr:uid="{00000000-0005-0000-0000-0000F0810000}"/>
    <cellStyle name="Subtotal (line) 2 2 2 4 4" xfId="35284" xr:uid="{00000000-0005-0000-0000-0000F1810000}"/>
    <cellStyle name="Subtotal (line) 2 2 2 4 5" xfId="35285" xr:uid="{00000000-0005-0000-0000-0000F2810000}"/>
    <cellStyle name="Subtotal (line) 2 2 2 40" xfId="4859" xr:uid="{00000000-0005-0000-0000-0000F3810000}"/>
    <cellStyle name="Subtotal (line) 2 2 2 40 2" xfId="35286" xr:uid="{00000000-0005-0000-0000-0000F4810000}"/>
    <cellStyle name="Subtotal (line) 2 2 2 40 2 2" xfId="35287" xr:uid="{00000000-0005-0000-0000-0000F5810000}"/>
    <cellStyle name="Subtotal (line) 2 2 2 40 2 3" xfId="35288" xr:uid="{00000000-0005-0000-0000-0000F6810000}"/>
    <cellStyle name="Subtotal (line) 2 2 2 40 2 4" xfId="35289" xr:uid="{00000000-0005-0000-0000-0000F7810000}"/>
    <cellStyle name="Subtotal (line) 2 2 2 40 3" xfId="35290" xr:uid="{00000000-0005-0000-0000-0000F8810000}"/>
    <cellStyle name="Subtotal (line) 2 2 2 40 4" xfId="35291" xr:uid="{00000000-0005-0000-0000-0000F9810000}"/>
    <cellStyle name="Subtotal (line) 2 2 2 40 5" xfId="35292" xr:uid="{00000000-0005-0000-0000-0000FA810000}"/>
    <cellStyle name="Subtotal (line) 2 2 2 41" xfId="4860" xr:uid="{00000000-0005-0000-0000-0000FB810000}"/>
    <cellStyle name="Subtotal (line) 2 2 2 41 2" xfId="35293" xr:uid="{00000000-0005-0000-0000-0000FC810000}"/>
    <cellStyle name="Subtotal (line) 2 2 2 41 2 2" xfId="35294" xr:uid="{00000000-0005-0000-0000-0000FD810000}"/>
    <cellStyle name="Subtotal (line) 2 2 2 41 2 3" xfId="35295" xr:uid="{00000000-0005-0000-0000-0000FE810000}"/>
    <cellStyle name="Subtotal (line) 2 2 2 41 2 4" xfId="35296" xr:uid="{00000000-0005-0000-0000-0000FF810000}"/>
    <cellStyle name="Subtotal (line) 2 2 2 41 3" xfId="35297" xr:uid="{00000000-0005-0000-0000-000000820000}"/>
    <cellStyle name="Subtotal (line) 2 2 2 41 4" xfId="35298" xr:uid="{00000000-0005-0000-0000-000001820000}"/>
    <cellStyle name="Subtotal (line) 2 2 2 41 5" xfId="35299" xr:uid="{00000000-0005-0000-0000-000002820000}"/>
    <cellStyle name="Subtotal (line) 2 2 2 42" xfId="4861" xr:uid="{00000000-0005-0000-0000-000003820000}"/>
    <cellStyle name="Subtotal (line) 2 2 2 42 2" xfId="35300" xr:uid="{00000000-0005-0000-0000-000004820000}"/>
    <cellStyle name="Subtotal (line) 2 2 2 42 2 2" xfId="35301" xr:uid="{00000000-0005-0000-0000-000005820000}"/>
    <cellStyle name="Subtotal (line) 2 2 2 42 2 3" xfId="35302" xr:uid="{00000000-0005-0000-0000-000006820000}"/>
    <cellStyle name="Subtotal (line) 2 2 2 42 2 4" xfId="35303" xr:uid="{00000000-0005-0000-0000-000007820000}"/>
    <cellStyle name="Subtotal (line) 2 2 2 42 3" xfId="35304" xr:uid="{00000000-0005-0000-0000-000008820000}"/>
    <cellStyle name="Subtotal (line) 2 2 2 42 4" xfId="35305" xr:uid="{00000000-0005-0000-0000-000009820000}"/>
    <cellStyle name="Subtotal (line) 2 2 2 42 5" xfId="35306" xr:uid="{00000000-0005-0000-0000-00000A820000}"/>
    <cellStyle name="Subtotal (line) 2 2 2 43" xfId="4862" xr:uid="{00000000-0005-0000-0000-00000B820000}"/>
    <cellStyle name="Subtotal (line) 2 2 2 43 2" xfId="35307" xr:uid="{00000000-0005-0000-0000-00000C820000}"/>
    <cellStyle name="Subtotal (line) 2 2 2 43 2 2" xfId="35308" xr:uid="{00000000-0005-0000-0000-00000D820000}"/>
    <cellStyle name="Subtotal (line) 2 2 2 43 2 3" xfId="35309" xr:uid="{00000000-0005-0000-0000-00000E820000}"/>
    <cellStyle name="Subtotal (line) 2 2 2 43 2 4" xfId="35310" xr:uid="{00000000-0005-0000-0000-00000F820000}"/>
    <cellStyle name="Subtotal (line) 2 2 2 43 3" xfId="35311" xr:uid="{00000000-0005-0000-0000-000010820000}"/>
    <cellStyle name="Subtotal (line) 2 2 2 43 4" xfId="35312" xr:uid="{00000000-0005-0000-0000-000011820000}"/>
    <cellStyle name="Subtotal (line) 2 2 2 43 5" xfId="35313" xr:uid="{00000000-0005-0000-0000-000012820000}"/>
    <cellStyle name="Subtotal (line) 2 2 2 44" xfId="4863" xr:uid="{00000000-0005-0000-0000-000013820000}"/>
    <cellStyle name="Subtotal (line) 2 2 2 44 2" xfId="35314" xr:uid="{00000000-0005-0000-0000-000014820000}"/>
    <cellStyle name="Subtotal (line) 2 2 2 44 2 2" xfId="35315" xr:uid="{00000000-0005-0000-0000-000015820000}"/>
    <cellStyle name="Subtotal (line) 2 2 2 44 2 3" xfId="35316" xr:uid="{00000000-0005-0000-0000-000016820000}"/>
    <cellStyle name="Subtotal (line) 2 2 2 44 2 4" xfId="35317" xr:uid="{00000000-0005-0000-0000-000017820000}"/>
    <cellStyle name="Subtotal (line) 2 2 2 44 3" xfId="35318" xr:uid="{00000000-0005-0000-0000-000018820000}"/>
    <cellStyle name="Subtotal (line) 2 2 2 44 4" xfId="35319" xr:uid="{00000000-0005-0000-0000-000019820000}"/>
    <cellStyle name="Subtotal (line) 2 2 2 44 5" xfId="35320" xr:uid="{00000000-0005-0000-0000-00001A820000}"/>
    <cellStyle name="Subtotal (line) 2 2 2 45" xfId="35321" xr:uid="{00000000-0005-0000-0000-00001B820000}"/>
    <cellStyle name="Subtotal (line) 2 2 2 45 2" xfId="35322" xr:uid="{00000000-0005-0000-0000-00001C820000}"/>
    <cellStyle name="Subtotal (line) 2 2 2 45 3" xfId="35323" xr:uid="{00000000-0005-0000-0000-00001D820000}"/>
    <cellStyle name="Subtotal (line) 2 2 2 45 4" xfId="35324" xr:uid="{00000000-0005-0000-0000-00001E820000}"/>
    <cellStyle name="Subtotal (line) 2 2 2 46" xfId="35325" xr:uid="{00000000-0005-0000-0000-00001F820000}"/>
    <cellStyle name="Subtotal (line) 2 2 2 46 2" xfId="35326" xr:uid="{00000000-0005-0000-0000-000020820000}"/>
    <cellStyle name="Subtotal (line) 2 2 2 46 3" xfId="35327" xr:uid="{00000000-0005-0000-0000-000021820000}"/>
    <cellStyle name="Subtotal (line) 2 2 2 46 4" xfId="35328" xr:uid="{00000000-0005-0000-0000-000022820000}"/>
    <cellStyle name="Subtotal (line) 2 2 2 47" xfId="35329" xr:uid="{00000000-0005-0000-0000-000023820000}"/>
    <cellStyle name="Subtotal (line) 2 2 2 48" xfId="35330" xr:uid="{00000000-0005-0000-0000-000024820000}"/>
    <cellStyle name="Subtotal (line) 2 2 2 49" xfId="35331" xr:uid="{00000000-0005-0000-0000-000025820000}"/>
    <cellStyle name="Subtotal (line) 2 2 2 5" xfId="4864" xr:uid="{00000000-0005-0000-0000-000026820000}"/>
    <cellStyle name="Subtotal (line) 2 2 2 5 2" xfId="35332" xr:uid="{00000000-0005-0000-0000-000027820000}"/>
    <cellStyle name="Subtotal (line) 2 2 2 5 2 2" xfId="35333" xr:uid="{00000000-0005-0000-0000-000028820000}"/>
    <cellStyle name="Subtotal (line) 2 2 2 5 2 3" xfId="35334" xr:uid="{00000000-0005-0000-0000-000029820000}"/>
    <cellStyle name="Subtotal (line) 2 2 2 5 2 4" xfId="35335" xr:uid="{00000000-0005-0000-0000-00002A820000}"/>
    <cellStyle name="Subtotal (line) 2 2 2 5 3" xfId="35336" xr:uid="{00000000-0005-0000-0000-00002B820000}"/>
    <cellStyle name="Subtotal (line) 2 2 2 5 4" xfId="35337" xr:uid="{00000000-0005-0000-0000-00002C820000}"/>
    <cellStyle name="Subtotal (line) 2 2 2 5 5" xfId="35338" xr:uid="{00000000-0005-0000-0000-00002D820000}"/>
    <cellStyle name="Subtotal (line) 2 2 2 6" xfId="4865" xr:uid="{00000000-0005-0000-0000-00002E820000}"/>
    <cellStyle name="Subtotal (line) 2 2 2 6 2" xfId="35339" xr:uid="{00000000-0005-0000-0000-00002F820000}"/>
    <cellStyle name="Subtotal (line) 2 2 2 6 2 2" xfId="35340" xr:uid="{00000000-0005-0000-0000-000030820000}"/>
    <cellStyle name="Subtotal (line) 2 2 2 6 2 3" xfId="35341" xr:uid="{00000000-0005-0000-0000-000031820000}"/>
    <cellStyle name="Subtotal (line) 2 2 2 6 2 4" xfId="35342" xr:uid="{00000000-0005-0000-0000-000032820000}"/>
    <cellStyle name="Subtotal (line) 2 2 2 6 3" xfId="35343" xr:uid="{00000000-0005-0000-0000-000033820000}"/>
    <cellStyle name="Subtotal (line) 2 2 2 6 4" xfId="35344" xr:uid="{00000000-0005-0000-0000-000034820000}"/>
    <cellStyle name="Subtotal (line) 2 2 2 6 5" xfId="35345" xr:uid="{00000000-0005-0000-0000-000035820000}"/>
    <cellStyle name="Subtotal (line) 2 2 2 7" xfId="4866" xr:uid="{00000000-0005-0000-0000-000036820000}"/>
    <cellStyle name="Subtotal (line) 2 2 2 7 2" xfId="35346" xr:uid="{00000000-0005-0000-0000-000037820000}"/>
    <cellStyle name="Subtotal (line) 2 2 2 7 2 2" xfId="35347" xr:uid="{00000000-0005-0000-0000-000038820000}"/>
    <cellStyle name="Subtotal (line) 2 2 2 7 2 3" xfId="35348" xr:uid="{00000000-0005-0000-0000-000039820000}"/>
    <cellStyle name="Subtotal (line) 2 2 2 7 2 4" xfId="35349" xr:uid="{00000000-0005-0000-0000-00003A820000}"/>
    <cellStyle name="Subtotal (line) 2 2 2 7 3" xfId="35350" xr:uid="{00000000-0005-0000-0000-00003B820000}"/>
    <cellStyle name="Subtotal (line) 2 2 2 7 4" xfId="35351" xr:uid="{00000000-0005-0000-0000-00003C820000}"/>
    <cellStyle name="Subtotal (line) 2 2 2 7 5" xfId="35352" xr:uid="{00000000-0005-0000-0000-00003D820000}"/>
    <cellStyle name="Subtotal (line) 2 2 2 8" xfId="4867" xr:uid="{00000000-0005-0000-0000-00003E820000}"/>
    <cellStyle name="Subtotal (line) 2 2 2 8 2" xfId="35353" xr:uid="{00000000-0005-0000-0000-00003F820000}"/>
    <cellStyle name="Subtotal (line) 2 2 2 8 2 2" xfId="35354" xr:uid="{00000000-0005-0000-0000-000040820000}"/>
    <cellStyle name="Subtotal (line) 2 2 2 8 2 3" xfId="35355" xr:uid="{00000000-0005-0000-0000-000041820000}"/>
    <cellStyle name="Subtotal (line) 2 2 2 8 2 4" xfId="35356" xr:uid="{00000000-0005-0000-0000-000042820000}"/>
    <cellStyle name="Subtotal (line) 2 2 2 8 3" xfId="35357" xr:uid="{00000000-0005-0000-0000-000043820000}"/>
    <cellStyle name="Subtotal (line) 2 2 2 8 4" xfId="35358" xr:uid="{00000000-0005-0000-0000-000044820000}"/>
    <cellStyle name="Subtotal (line) 2 2 2 8 5" xfId="35359" xr:uid="{00000000-0005-0000-0000-000045820000}"/>
    <cellStyle name="Subtotal (line) 2 2 2 9" xfId="4868" xr:uid="{00000000-0005-0000-0000-000046820000}"/>
    <cellStyle name="Subtotal (line) 2 2 2 9 2" xfId="35360" xr:uid="{00000000-0005-0000-0000-000047820000}"/>
    <cellStyle name="Subtotal (line) 2 2 2 9 2 2" xfId="35361" xr:uid="{00000000-0005-0000-0000-000048820000}"/>
    <cellStyle name="Subtotal (line) 2 2 2 9 2 3" xfId="35362" xr:uid="{00000000-0005-0000-0000-000049820000}"/>
    <cellStyle name="Subtotal (line) 2 2 2 9 2 4" xfId="35363" xr:uid="{00000000-0005-0000-0000-00004A820000}"/>
    <cellStyle name="Subtotal (line) 2 2 2 9 3" xfId="35364" xr:uid="{00000000-0005-0000-0000-00004B820000}"/>
    <cellStyle name="Subtotal (line) 2 2 2 9 4" xfId="35365" xr:uid="{00000000-0005-0000-0000-00004C820000}"/>
    <cellStyle name="Subtotal (line) 2 2 2 9 5" xfId="35366" xr:uid="{00000000-0005-0000-0000-00004D820000}"/>
    <cellStyle name="Subtotal (line) 2 2 20" xfId="4869" xr:uid="{00000000-0005-0000-0000-00004E820000}"/>
    <cellStyle name="Subtotal (line) 2 2 20 2" xfId="35367" xr:uid="{00000000-0005-0000-0000-00004F820000}"/>
    <cellStyle name="Subtotal (line) 2 2 20 2 2" xfId="35368" xr:uid="{00000000-0005-0000-0000-000050820000}"/>
    <cellStyle name="Subtotal (line) 2 2 20 2 3" xfId="35369" xr:uid="{00000000-0005-0000-0000-000051820000}"/>
    <cellStyle name="Subtotal (line) 2 2 20 2 4" xfId="35370" xr:uid="{00000000-0005-0000-0000-000052820000}"/>
    <cellStyle name="Subtotal (line) 2 2 20 3" xfId="35371" xr:uid="{00000000-0005-0000-0000-000053820000}"/>
    <cellStyle name="Subtotal (line) 2 2 20 4" xfId="35372" xr:uid="{00000000-0005-0000-0000-000054820000}"/>
    <cellStyle name="Subtotal (line) 2 2 20 5" xfId="35373" xr:uid="{00000000-0005-0000-0000-000055820000}"/>
    <cellStyle name="Subtotal (line) 2 2 21" xfId="4870" xr:uid="{00000000-0005-0000-0000-000056820000}"/>
    <cellStyle name="Subtotal (line) 2 2 21 2" xfId="35374" xr:uid="{00000000-0005-0000-0000-000057820000}"/>
    <cellStyle name="Subtotal (line) 2 2 21 2 2" xfId="35375" xr:uid="{00000000-0005-0000-0000-000058820000}"/>
    <cellStyle name="Subtotal (line) 2 2 21 2 3" xfId="35376" xr:uid="{00000000-0005-0000-0000-000059820000}"/>
    <cellStyle name="Subtotal (line) 2 2 21 2 4" xfId="35377" xr:uid="{00000000-0005-0000-0000-00005A820000}"/>
    <cellStyle name="Subtotal (line) 2 2 21 3" xfId="35378" xr:uid="{00000000-0005-0000-0000-00005B820000}"/>
    <cellStyle name="Subtotal (line) 2 2 21 4" xfId="35379" xr:uid="{00000000-0005-0000-0000-00005C820000}"/>
    <cellStyle name="Subtotal (line) 2 2 21 5" xfId="35380" xr:uid="{00000000-0005-0000-0000-00005D820000}"/>
    <cellStyle name="Subtotal (line) 2 2 22" xfId="4871" xr:uid="{00000000-0005-0000-0000-00005E820000}"/>
    <cellStyle name="Subtotal (line) 2 2 22 2" xfId="35381" xr:uid="{00000000-0005-0000-0000-00005F820000}"/>
    <cellStyle name="Subtotal (line) 2 2 22 2 2" xfId="35382" xr:uid="{00000000-0005-0000-0000-000060820000}"/>
    <cellStyle name="Subtotal (line) 2 2 22 2 3" xfId="35383" xr:uid="{00000000-0005-0000-0000-000061820000}"/>
    <cellStyle name="Subtotal (line) 2 2 22 2 4" xfId="35384" xr:uid="{00000000-0005-0000-0000-000062820000}"/>
    <cellStyle name="Subtotal (line) 2 2 22 3" xfId="35385" xr:uid="{00000000-0005-0000-0000-000063820000}"/>
    <cellStyle name="Subtotal (line) 2 2 22 4" xfId="35386" xr:uid="{00000000-0005-0000-0000-000064820000}"/>
    <cellStyle name="Subtotal (line) 2 2 22 5" xfId="35387" xr:uid="{00000000-0005-0000-0000-000065820000}"/>
    <cellStyle name="Subtotal (line) 2 2 23" xfId="4872" xr:uid="{00000000-0005-0000-0000-000066820000}"/>
    <cellStyle name="Subtotal (line) 2 2 23 2" xfId="35388" xr:uid="{00000000-0005-0000-0000-000067820000}"/>
    <cellStyle name="Subtotal (line) 2 2 23 2 2" xfId="35389" xr:uid="{00000000-0005-0000-0000-000068820000}"/>
    <cellStyle name="Subtotal (line) 2 2 23 2 3" xfId="35390" xr:uid="{00000000-0005-0000-0000-000069820000}"/>
    <cellStyle name="Subtotal (line) 2 2 23 2 4" xfId="35391" xr:uid="{00000000-0005-0000-0000-00006A820000}"/>
    <cellStyle name="Subtotal (line) 2 2 23 3" xfId="35392" xr:uid="{00000000-0005-0000-0000-00006B820000}"/>
    <cellStyle name="Subtotal (line) 2 2 23 4" xfId="35393" xr:uid="{00000000-0005-0000-0000-00006C820000}"/>
    <cellStyle name="Subtotal (line) 2 2 23 5" xfId="35394" xr:uid="{00000000-0005-0000-0000-00006D820000}"/>
    <cellStyle name="Subtotal (line) 2 2 24" xfId="4873" xr:uid="{00000000-0005-0000-0000-00006E820000}"/>
    <cellStyle name="Subtotal (line) 2 2 24 2" xfId="35395" xr:uid="{00000000-0005-0000-0000-00006F820000}"/>
    <cellStyle name="Subtotal (line) 2 2 24 2 2" xfId="35396" xr:uid="{00000000-0005-0000-0000-000070820000}"/>
    <cellStyle name="Subtotal (line) 2 2 24 2 3" xfId="35397" xr:uid="{00000000-0005-0000-0000-000071820000}"/>
    <cellStyle name="Subtotal (line) 2 2 24 2 4" xfId="35398" xr:uid="{00000000-0005-0000-0000-000072820000}"/>
    <cellStyle name="Subtotal (line) 2 2 24 3" xfId="35399" xr:uid="{00000000-0005-0000-0000-000073820000}"/>
    <cellStyle name="Subtotal (line) 2 2 24 4" xfId="35400" xr:uid="{00000000-0005-0000-0000-000074820000}"/>
    <cellStyle name="Subtotal (line) 2 2 24 5" xfId="35401" xr:uid="{00000000-0005-0000-0000-000075820000}"/>
    <cellStyle name="Subtotal (line) 2 2 25" xfId="4874" xr:uid="{00000000-0005-0000-0000-000076820000}"/>
    <cellStyle name="Subtotal (line) 2 2 25 2" xfId="35402" xr:uid="{00000000-0005-0000-0000-000077820000}"/>
    <cellStyle name="Subtotal (line) 2 2 25 2 2" xfId="35403" xr:uid="{00000000-0005-0000-0000-000078820000}"/>
    <cellStyle name="Subtotal (line) 2 2 25 2 3" xfId="35404" xr:uid="{00000000-0005-0000-0000-000079820000}"/>
    <cellStyle name="Subtotal (line) 2 2 25 2 4" xfId="35405" xr:uid="{00000000-0005-0000-0000-00007A820000}"/>
    <cellStyle name="Subtotal (line) 2 2 25 3" xfId="35406" xr:uid="{00000000-0005-0000-0000-00007B820000}"/>
    <cellStyle name="Subtotal (line) 2 2 25 4" xfId="35407" xr:uid="{00000000-0005-0000-0000-00007C820000}"/>
    <cellStyle name="Subtotal (line) 2 2 25 5" xfId="35408" xr:uid="{00000000-0005-0000-0000-00007D820000}"/>
    <cellStyle name="Subtotal (line) 2 2 26" xfId="4875" xr:uid="{00000000-0005-0000-0000-00007E820000}"/>
    <cellStyle name="Subtotal (line) 2 2 26 2" xfId="35409" xr:uid="{00000000-0005-0000-0000-00007F820000}"/>
    <cellStyle name="Subtotal (line) 2 2 26 2 2" xfId="35410" xr:uid="{00000000-0005-0000-0000-000080820000}"/>
    <cellStyle name="Subtotal (line) 2 2 26 2 3" xfId="35411" xr:uid="{00000000-0005-0000-0000-000081820000}"/>
    <cellStyle name="Subtotal (line) 2 2 26 2 4" xfId="35412" xr:uid="{00000000-0005-0000-0000-000082820000}"/>
    <cellStyle name="Subtotal (line) 2 2 26 3" xfId="35413" xr:uid="{00000000-0005-0000-0000-000083820000}"/>
    <cellStyle name="Subtotal (line) 2 2 26 4" xfId="35414" xr:uid="{00000000-0005-0000-0000-000084820000}"/>
    <cellStyle name="Subtotal (line) 2 2 26 5" xfId="35415" xr:uid="{00000000-0005-0000-0000-000085820000}"/>
    <cellStyle name="Subtotal (line) 2 2 27" xfId="4876" xr:uid="{00000000-0005-0000-0000-000086820000}"/>
    <cellStyle name="Subtotal (line) 2 2 27 2" xfId="35416" xr:uid="{00000000-0005-0000-0000-000087820000}"/>
    <cellStyle name="Subtotal (line) 2 2 27 2 2" xfId="35417" xr:uid="{00000000-0005-0000-0000-000088820000}"/>
    <cellStyle name="Subtotal (line) 2 2 27 2 3" xfId="35418" xr:uid="{00000000-0005-0000-0000-000089820000}"/>
    <cellStyle name="Subtotal (line) 2 2 27 2 4" xfId="35419" xr:uid="{00000000-0005-0000-0000-00008A820000}"/>
    <cellStyle name="Subtotal (line) 2 2 27 3" xfId="35420" xr:uid="{00000000-0005-0000-0000-00008B820000}"/>
    <cellStyle name="Subtotal (line) 2 2 27 4" xfId="35421" xr:uid="{00000000-0005-0000-0000-00008C820000}"/>
    <cellStyle name="Subtotal (line) 2 2 27 5" xfId="35422" xr:uid="{00000000-0005-0000-0000-00008D820000}"/>
    <cellStyle name="Subtotal (line) 2 2 28" xfId="4877" xr:uid="{00000000-0005-0000-0000-00008E820000}"/>
    <cellStyle name="Subtotal (line) 2 2 28 2" xfId="35423" xr:uid="{00000000-0005-0000-0000-00008F820000}"/>
    <cellStyle name="Subtotal (line) 2 2 28 2 2" xfId="35424" xr:uid="{00000000-0005-0000-0000-000090820000}"/>
    <cellStyle name="Subtotal (line) 2 2 28 2 3" xfId="35425" xr:uid="{00000000-0005-0000-0000-000091820000}"/>
    <cellStyle name="Subtotal (line) 2 2 28 2 4" xfId="35426" xr:uid="{00000000-0005-0000-0000-000092820000}"/>
    <cellStyle name="Subtotal (line) 2 2 28 3" xfId="35427" xr:uid="{00000000-0005-0000-0000-000093820000}"/>
    <cellStyle name="Subtotal (line) 2 2 28 4" xfId="35428" xr:uid="{00000000-0005-0000-0000-000094820000}"/>
    <cellStyle name="Subtotal (line) 2 2 28 5" xfId="35429" xr:uid="{00000000-0005-0000-0000-000095820000}"/>
    <cellStyle name="Subtotal (line) 2 2 29" xfId="4878" xr:uid="{00000000-0005-0000-0000-000096820000}"/>
    <cellStyle name="Subtotal (line) 2 2 29 2" xfId="35430" xr:uid="{00000000-0005-0000-0000-000097820000}"/>
    <cellStyle name="Subtotal (line) 2 2 29 2 2" xfId="35431" xr:uid="{00000000-0005-0000-0000-000098820000}"/>
    <cellStyle name="Subtotal (line) 2 2 29 2 3" xfId="35432" xr:uid="{00000000-0005-0000-0000-000099820000}"/>
    <cellStyle name="Subtotal (line) 2 2 29 2 4" xfId="35433" xr:uid="{00000000-0005-0000-0000-00009A820000}"/>
    <cellStyle name="Subtotal (line) 2 2 29 3" xfId="35434" xr:uid="{00000000-0005-0000-0000-00009B820000}"/>
    <cellStyle name="Subtotal (line) 2 2 29 4" xfId="35435" xr:uid="{00000000-0005-0000-0000-00009C820000}"/>
    <cellStyle name="Subtotal (line) 2 2 29 5" xfId="35436" xr:uid="{00000000-0005-0000-0000-00009D820000}"/>
    <cellStyle name="Subtotal (line) 2 2 3" xfId="4879" xr:uid="{00000000-0005-0000-0000-00009E820000}"/>
    <cellStyle name="Subtotal (line) 2 2 3 2" xfId="35437" xr:uid="{00000000-0005-0000-0000-00009F820000}"/>
    <cellStyle name="Subtotal (line) 2 2 3 2 2" xfId="35438" xr:uid="{00000000-0005-0000-0000-0000A0820000}"/>
    <cellStyle name="Subtotal (line) 2 2 3 2 3" xfId="35439" xr:uid="{00000000-0005-0000-0000-0000A1820000}"/>
    <cellStyle name="Subtotal (line) 2 2 3 2 4" xfId="35440" xr:uid="{00000000-0005-0000-0000-0000A2820000}"/>
    <cellStyle name="Subtotal (line) 2 2 3 3" xfId="35441" xr:uid="{00000000-0005-0000-0000-0000A3820000}"/>
    <cellStyle name="Subtotal (line) 2 2 3 4" xfId="35442" xr:uid="{00000000-0005-0000-0000-0000A4820000}"/>
    <cellStyle name="Subtotal (line) 2 2 3 5" xfId="35443" xr:uid="{00000000-0005-0000-0000-0000A5820000}"/>
    <cellStyle name="Subtotal (line) 2 2 30" xfId="4880" xr:uid="{00000000-0005-0000-0000-0000A6820000}"/>
    <cellStyle name="Subtotal (line) 2 2 30 2" xfId="35444" xr:uid="{00000000-0005-0000-0000-0000A7820000}"/>
    <cellStyle name="Subtotal (line) 2 2 30 2 2" xfId="35445" xr:uid="{00000000-0005-0000-0000-0000A8820000}"/>
    <cellStyle name="Subtotal (line) 2 2 30 2 3" xfId="35446" xr:uid="{00000000-0005-0000-0000-0000A9820000}"/>
    <cellStyle name="Subtotal (line) 2 2 30 2 4" xfId="35447" xr:uid="{00000000-0005-0000-0000-0000AA820000}"/>
    <cellStyle name="Subtotal (line) 2 2 30 3" xfId="35448" xr:uid="{00000000-0005-0000-0000-0000AB820000}"/>
    <cellStyle name="Subtotal (line) 2 2 30 4" xfId="35449" xr:uid="{00000000-0005-0000-0000-0000AC820000}"/>
    <cellStyle name="Subtotal (line) 2 2 30 5" xfId="35450" xr:uid="{00000000-0005-0000-0000-0000AD820000}"/>
    <cellStyle name="Subtotal (line) 2 2 31" xfId="4881" xr:uid="{00000000-0005-0000-0000-0000AE820000}"/>
    <cellStyle name="Subtotal (line) 2 2 31 2" xfId="35451" xr:uid="{00000000-0005-0000-0000-0000AF820000}"/>
    <cellStyle name="Subtotal (line) 2 2 31 2 2" xfId="35452" xr:uid="{00000000-0005-0000-0000-0000B0820000}"/>
    <cellStyle name="Subtotal (line) 2 2 31 2 3" xfId="35453" xr:uid="{00000000-0005-0000-0000-0000B1820000}"/>
    <cellStyle name="Subtotal (line) 2 2 31 2 4" xfId="35454" xr:uid="{00000000-0005-0000-0000-0000B2820000}"/>
    <cellStyle name="Subtotal (line) 2 2 31 3" xfId="35455" xr:uid="{00000000-0005-0000-0000-0000B3820000}"/>
    <cellStyle name="Subtotal (line) 2 2 31 4" xfId="35456" xr:uid="{00000000-0005-0000-0000-0000B4820000}"/>
    <cellStyle name="Subtotal (line) 2 2 31 5" xfId="35457" xr:uid="{00000000-0005-0000-0000-0000B5820000}"/>
    <cellStyle name="Subtotal (line) 2 2 32" xfId="4882" xr:uid="{00000000-0005-0000-0000-0000B6820000}"/>
    <cellStyle name="Subtotal (line) 2 2 32 2" xfId="35458" xr:uid="{00000000-0005-0000-0000-0000B7820000}"/>
    <cellStyle name="Subtotal (line) 2 2 32 2 2" xfId="35459" xr:uid="{00000000-0005-0000-0000-0000B8820000}"/>
    <cellStyle name="Subtotal (line) 2 2 32 2 3" xfId="35460" xr:uid="{00000000-0005-0000-0000-0000B9820000}"/>
    <cellStyle name="Subtotal (line) 2 2 32 2 4" xfId="35461" xr:uid="{00000000-0005-0000-0000-0000BA820000}"/>
    <cellStyle name="Subtotal (line) 2 2 32 3" xfId="35462" xr:uid="{00000000-0005-0000-0000-0000BB820000}"/>
    <cellStyle name="Subtotal (line) 2 2 32 4" xfId="35463" xr:uid="{00000000-0005-0000-0000-0000BC820000}"/>
    <cellStyle name="Subtotal (line) 2 2 32 5" xfId="35464" xr:uid="{00000000-0005-0000-0000-0000BD820000}"/>
    <cellStyle name="Subtotal (line) 2 2 33" xfId="4883" xr:uid="{00000000-0005-0000-0000-0000BE820000}"/>
    <cellStyle name="Subtotal (line) 2 2 33 2" xfId="35465" xr:uid="{00000000-0005-0000-0000-0000BF820000}"/>
    <cellStyle name="Subtotal (line) 2 2 33 2 2" xfId="35466" xr:uid="{00000000-0005-0000-0000-0000C0820000}"/>
    <cellStyle name="Subtotal (line) 2 2 33 2 3" xfId="35467" xr:uid="{00000000-0005-0000-0000-0000C1820000}"/>
    <cellStyle name="Subtotal (line) 2 2 33 2 4" xfId="35468" xr:uid="{00000000-0005-0000-0000-0000C2820000}"/>
    <cellStyle name="Subtotal (line) 2 2 33 3" xfId="35469" xr:uid="{00000000-0005-0000-0000-0000C3820000}"/>
    <cellStyle name="Subtotal (line) 2 2 33 4" xfId="35470" xr:uid="{00000000-0005-0000-0000-0000C4820000}"/>
    <cellStyle name="Subtotal (line) 2 2 33 5" xfId="35471" xr:uid="{00000000-0005-0000-0000-0000C5820000}"/>
    <cellStyle name="Subtotal (line) 2 2 34" xfId="4884" xr:uid="{00000000-0005-0000-0000-0000C6820000}"/>
    <cellStyle name="Subtotal (line) 2 2 34 2" xfId="35472" xr:uid="{00000000-0005-0000-0000-0000C7820000}"/>
    <cellStyle name="Subtotal (line) 2 2 34 2 2" xfId="35473" xr:uid="{00000000-0005-0000-0000-0000C8820000}"/>
    <cellStyle name="Subtotal (line) 2 2 34 2 3" xfId="35474" xr:uid="{00000000-0005-0000-0000-0000C9820000}"/>
    <cellStyle name="Subtotal (line) 2 2 34 2 4" xfId="35475" xr:uid="{00000000-0005-0000-0000-0000CA820000}"/>
    <cellStyle name="Subtotal (line) 2 2 34 3" xfId="35476" xr:uid="{00000000-0005-0000-0000-0000CB820000}"/>
    <cellStyle name="Subtotal (line) 2 2 34 4" xfId="35477" xr:uid="{00000000-0005-0000-0000-0000CC820000}"/>
    <cellStyle name="Subtotal (line) 2 2 34 5" xfId="35478" xr:uid="{00000000-0005-0000-0000-0000CD820000}"/>
    <cellStyle name="Subtotal (line) 2 2 35" xfId="4885" xr:uid="{00000000-0005-0000-0000-0000CE820000}"/>
    <cellStyle name="Subtotal (line) 2 2 35 2" xfId="35479" xr:uid="{00000000-0005-0000-0000-0000CF820000}"/>
    <cellStyle name="Subtotal (line) 2 2 35 2 2" xfId="35480" xr:uid="{00000000-0005-0000-0000-0000D0820000}"/>
    <cellStyle name="Subtotal (line) 2 2 35 2 3" xfId="35481" xr:uid="{00000000-0005-0000-0000-0000D1820000}"/>
    <cellStyle name="Subtotal (line) 2 2 35 2 4" xfId="35482" xr:uid="{00000000-0005-0000-0000-0000D2820000}"/>
    <cellStyle name="Subtotal (line) 2 2 35 3" xfId="35483" xr:uid="{00000000-0005-0000-0000-0000D3820000}"/>
    <cellStyle name="Subtotal (line) 2 2 35 4" xfId="35484" xr:uid="{00000000-0005-0000-0000-0000D4820000}"/>
    <cellStyle name="Subtotal (line) 2 2 35 5" xfId="35485" xr:uid="{00000000-0005-0000-0000-0000D5820000}"/>
    <cellStyle name="Subtotal (line) 2 2 36" xfId="4886" xr:uid="{00000000-0005-0000-0000-0000D6820000}"/>
    <cellStyle name="Subtotal (line) 2 2 36 2" xfId="35486" xr:uid="{00000000-0005-0000-0000-0000D7820000}"/>
    <cellStyle name="Subtotal (line) 2 2 36 2 2" xfId="35487" xr:uid="{00000000-0005-0000-0000-0000D8820000}"/>
    <cellStyle name="Subtotal (line) 2 2 36 2 3" xfId="35488" xr:uid="{00000000-0005-0000-0000-0000D9820000}"/>
    <cellStyle name="Subtotal (line) 2 2 36 2 4" xfId="35489" xr:uid="{00000000-0005-0000-0000-0000DA820000}"/>
    <cellStyle name="Subtotal (line) 2 2 36 3" xfId="35490" xr:uid="{00000000-0005-0000-0000-0000DB820000}"/>
    <cellStyle name="Subtotal (line) 2 2 36 4" xfId="35491" xr:uid="{00000000-0005-0000-0000-0000DC820000}"/>
    <cellStyle name="Subtotal (line) 2 2 36 5" xfId="35492" xr:uid="{00000000-0005-0000-0000-0000DD820000}"/>
    <cellStyle name="Subtotal (line) 2 2 37" xfId="4887" xr:uid="{00000000-0005-0000-0000-0000DE820000}"/>
    <cellStyle name="Subtotal (line) 2 2 37 2" xfId="35493" xr:uid="{00000000-0005-0000-0000-0000DF820000}"/>
    <cellStyle name="Subtotal (line) 2 2 37 2 2" xfId="35494" xr:uid="{00000000-0005-0000-0000-0000E0820000}"/>
    <cellStyle name="Subtotal (line) 2 2 37 2 3" xfId="35495" xr:uid="{00000000-0005-0000-0000-0000E1820000}"/>
    <cellStyle name="Subtotal (line) 2 2 37 2 4" xfId="35496" xr:uid="{00000000-0005-0000-0000-0000E2820000}"/>
    <cellStyle name="Subtotal (line) 2 2 37 3" xfId="35497" xr:uid="{00000000-0005-0000-0000-0000E3820000}"/>
    <cellStyle name="Subtotal (line) 2 2 37 4" xfId="35498" xr:uid="{00000000-0005-0000-0000-0000E4820000}"/>
    <cellStyle name="Subtotal (line) 2 2 37 5" xfId="35499" xr:uid="{00000000-0005-0000-0000-0000E5820000}"/>
    <cellStyle name="Subtotal (line) 2 2 38" xfId="4888" xr:uid="{00000000-0005-0000-0000-0000E6820000}"/>
    <cellStyle name="Subtotal (line) 2 2 38 2" xfId="35500" xr:uid="{00000000-0005-0000-0000-0000E7820000}"/>
    <cellStyle name="Subtotal (line) 2 2 38 2 2" xfId="35501" xr:uid="{00000000-0005-0000-0000-0000E8820000}"/>
    <cellStyle name="Subtotal (line) 2 2 38 2 3" xfId="35502" xr:uid="{00000000-0005-0000-0000-0000E9820000}"/>
    <cellStyle name="Subtotal (line) 2 2 38 2 4" xfId="35503" xr:uid="{00000000-0005-0000-0000-0000EA820000}"/>
    <cellStyle name="Subtotal (line) 2 2 38 3" xfId="35504" xr:uid="{00000000-0005-0000-0000-0000EB820000}"/>
    <cellStyle name="Subtotal (line) 2 2 38 4" xfId="35505" xr:uid="{00000000-0005-0000-0000-0000EC820000}"/>
    <cellStyle name="Subtotal (line) 2 2 38 5" xfId="35506" xr:uid="{00000000-0005-0000-0000-0000ED820000}"/>
    <cellStyle name="Subtotal (line) 2 2 39" xfId="4889" xr:uid="{00000000-0005-0000-0000-0000EE820000}"/>
    <cellStyle name="Subtotal (line) 2 2 39 2" xfId="35507" xr:uid="{00000000-0005-0000-0000-0000EF820000}"/>
    <cellStyle name="Subtotal (line) 2 2 39 2 2" xfId="35508" xr:uid="{00000000-0005-0000-0000-0000F0820000}"/>
    <cellStyle name="Subtotal (line) 2 2 39 2 3" xfId="35509" xr:uid="{00000000-0005-0000-0000-0000F1820000}"/>
    <cellStyle name="Subtotal (line) 2 2 39 2 4" xfId="35510" xr:uid="{00000000-0005-0000-0000-0000F2820000}"/>
    <cellStyle name="Subtotal (line) 2 2 39 3" xfId="35511" xr:uid="{00000000-0005-0000-0000-0000F3820000}"/>
    <cellStyle name="Subtotal (line) 2 2 39 4" xfId="35512" xr:uid="{00000000-0005-0000-0000-0000F4820000}"/>
    <cellStyle name="Subtotal (line) 2 2 39 5" xfId="35513" xr:uid="{00000000-0005-0000-0000-0000F5820000}"/>
    <cellStyle name="Subtotal (line) 2 2 4" xfId="4890" xr:uid="{00000000-0005-0000-0000-0000F6820000}"/>
    <cellStyle name="Subtotal (line) 2 2 4 2" xfId="35514" xr:uid="{00000000-0005-0000-0000-0000F7820000}"/>
    <cellStyle name="Subtotal (line) 2 2 4 2 2" xfId="35515" xr:uid="{00000000-0005-0000-0000-0000F8820000}"/>
    <cellStyle name="Subtotal (line) 2 2 4 2 3" xfId="35516" xr:uid="{00000000-0005-0000-0000-0000F9820000}"/>
    <cellStyle name="Subtotal (line) 2 2 4 2 4" xfId="35517" xr:uid="{00000000-0005-0000-0000-0000FA820000}"/>
    <cellStyle name="Subtotal (line) 2 2 4 3" xfId="35518" xr:uid="{00000000-0005-0000-0000-0000FB820000}"/>
    <cellStyle name="Subtotal (line) 2 2 4 4" xfId="35519" xr:uid="{00000000-0005-0000-0000-0000FC820000}"/>
    <cellStyle name="Subtotal (line) 2 2 4 5" xfId="35520" xr:uid="{00000000-0005-0000-0000-0000FD820000}"/>
    <cellStyle name="Subtotal (line) 2 2 40" xfId="4891" xr:uid="{00000000-0005-0000-0000-0000FE820000}"/>
    <cellStyle name="Subtotal (line) 2 2 40 2" xfId="35521" xr:uid="{00000000-0005-0000-0000-0000FF820000}"/>
    <cellStyle name="Subtotal (line) 2 2 40 2 2" xfId="35522" xr:uid="{00000000-0005-0000-0000-000000830000}"/>
    <cellStyle name="Subtotal (line) 2 2 40 2 3" xfId="35523" xr:uid="{00000000-0005-0000-0000-000001830000}"/>
    <cellStyle name="Subtotal (line) 2 2 40 2 4" xfId="35524" xr:uid="{00000000-0005-0000-0000-000002830000}"/>
    <cellStyle name="Subtotal (line) 2 2 40 3" xfId="35525" xr:uid="{00000000-0005-0000-0000-000003830000}"/>
    <cellStyle name="Subtotal (line) 2 2 40 4" xfId="35526" xr:uid="{00000000-0005-0000-0000-000004830000}"/>
    <cellStyle name="Subtotal (line) 2 2 40 5" xfId="35527" xr:uid="{00000000-0005-0000-0000-000005830000}"/>
    <cellStyle name="Subtotal (line) 2 2 41" xfId="4892" xr:uid="{00000000-0005-0000-0000-000006830000}"/>
    <cellStyle name="Subtotal (line) 2 2 41 2" xfId="35528" xr:uid="{00000000-0005-0000-0000-000007830000}"/>
    <cellStyle name="Subtotal (line) 2 2 41 2 2" xfId="35529" xr:uid="{00000000-0005-0000-0000-000008830000}"/>
    <cellStyle name="Subtotal (line) 2 2 41 2 3" xfId="35530" xr:uid="{00000000-0005-0000-0000-000009830000}"/>
    <cellStyle name="Subtotal (line) 2 2 41 2 4" xfId="35531" xr:uid="{00000000-0005-0000-0000-00000A830000}"/>
    <cellStyle name="Subtotal (line) 2 2 41 3" xfId="35532" xr:uid="{00000000-0005-0000-0000-00000B830000}"/>
    <cellStyle name="Subtotal (line) 2 2 41 4" xfId="35533" xr:uid="{00000000-0005-0000-0000-00000C830000}"/>
    <cellStyle name="Subtotal (line) 2 2 41 5" xfId="35534" xr:uid="{00000000-0005-0000-0000-00000D830000}"/>
    <cellStyle name="Subtotal (line) 2 2 42" xfId="4893" xr:uid="{00000000-0005-0000-0000-00000E830000}"/>
    <cellStyle name="Subtotal (line) 2 2 42 2" xfId="35535" xr:uid="{00000000-0005-0000-0000-00000F830000}"/>
    <cellStyle name="Subtotal (line) 2 2 42 2 2" xfId="35536" xr:uid="{00000000-0005-0000-0000-000010830000}"/>
    <cellStyle name="Subtotal (line) 2 2 42 2 3" xfId="35537" xr:uid="{00000000-0005-0000-0000-000011830000}"/>
    <cellStyle name="Subtotal (line) 2 2 42 2 4" xfId="35538" xr:uid="{00000000-0005-0000-0000-000012830000}"/>
    <cellStyle name="Subtotal (line) 2 2 42 3" xfId="35539" xr:uid="{00000000-0005-0000-0000-000013830000}"/>
    <cellStyle name="Subtotal (line) 2 2 42 4" xfId="35540" xr:uid="{00000000-0005-0000-0000-000014830000}"/>
    <cellStyle name="Subtotal (line) 2 2 42 5" xfId="35541" xr:uid="{00000000-0005-0000-0000-000015830000}"/>
    <cellStyle name="Subtotal (line) 2 2 43" xfId="4894" xr:uid="{00000000-0005-0000-0000-000016830000}"/>
    <cellStyle name="Subtotal (line) 2 2 43 2" xfId="35542" xr:uid="{00000000-0005-0000-0000-000017830000}"/>
    <cellStyle name="Subtotal (line) 2 2 43 2 2" xfId="35543" xr:uid="{00000000-0005-0000-0000-000018830000}"/>
    <cellStyle name="Subtotal (line) 2 2 43 2 3" xfId="35544" xr:uid="{00000000-0005-0000-0000-000019830000}"/>
    <cellStyle name="Subtotal (line) 2 2 43 2 4" xfId="35545" xr:uid="{00000000-0005-0000-0000-00001A830000}"/>
    <cellStyle name="Subtotal (line) 2 2 43 3" xfId="35546" xr:uid="{00000000-0005-0000-0000-00001B830000}"/>
    <cellStyle name="Subtotal (line) 2 2 43 4" xfId="35547" xr:uid="{00000000-0005-0000-0000-00001C830000}"/>
    <cellStyle name="Subtotal (line) 2 2 43 5" xfId="35548" xr:uid="{00000000-0005-0000-0000-00001D830000}"/>
    <cellStyle name="Subtotal (line) 2 2 44" xfId="4895" xr:uid="{00000000-0005-0000-0000-00001E830000}"/>
    <cellStyle name="Subtotal (line) 2 2 44 2" xfId="35549" xr:uid="{00000000-0005-0000-0000-00001F830000}"/>
    <cellStyle name="Subtotal (line) 2 2 44 2 2" xfId="35550" xr:uid="{00000000-0005-0000-0000-000020830000}"/>
    <cellStyle name="Subtotal (line) 2 2 44 2 3" xfId="35551" xr:uid="{00000000-0005-0000-0000-000021830000}"/>
    <cellStyle name="Subtotal (line) 2 2 44 2 4" xfId="35552" xr:uid="{00000000-0005-0000-0000-000022830000}"/>
    <cellStyle name="Subtotal (line) 2 2 44 3" xfId="35553" xr:uid="{00000000-0005-0000-0000-000023830000}"/>
    <cellStyle name="Subtotal (line) 2 2 44 4" xfId="35554" xr:uid="{00000000-0005-0000-0000-000024830000}"/>
    <cellStyle name="Subtotal (line) 2 2 44 5" xfId="35555" xr:uid="{00000000-0005-0000-0000-000025830000}"/>
    <cellStyle name="Subtotal (line) 2 2 45" xfId="4896" xr:uid="{00000000-0005-0000-0000-000026830000}"/>
    <cellStyle name="Subtotal (line) 2 2 45 2" xfId="35556" xr:uid="{00000000-0005-0000-0000-000027830000}"/>
    <cellStyle name="Subtotal (line) 2 2 45 2 2" xfId="35557" xr:uid="{00000000-0005-0000-0000-000028830000}"/>
    <cellStyle name="Subtotal (line) 2 2 45 2 3" xfId="35558" xr:uid="{00000000-0005-0000-0000-000029830000}"/>
    <cellStyle name="Subtotal (line) 2 2 45 2 4" xfId="35559" xr:uid="{00000000-0005-0000-0000-00002A830000}"/>
    <cellStyle name="Subtotal (line) 2 2 45 3" xfId="35560" xr:uid="{00000000-0005-0000-0000-00002B830000}"/>
    <cellStyle name="Subtotal (line) 2 2 45 4" xfId="35561" xr:uid="{00000000-0005-0000-0000-00002C830000}"/>
    <cellStyle name="Subtotal (line) 2 2 45 5" xfId="35562" xr:uid="{00000000-0005-0000-0000-00002D830000}"/>
    <cellStyle name="Subtotal (line) 2 2 46" xfId="35563" xr:uid="{00000000-0005-0000-0000-00002E830000}"/>
    <cellStyle name="Subtotal (line) 2 2 46 2" xfId="35564" xr:uid="{00000000-0005-0000-0000-00002F830000}"/>
    <cellStyle name="Subtotal (line) 2 2 46 3" xfId="35565" xr:uid="{00000000-0005-0000-0000-000030830000}"/>
    <cellStyle name="Subtotal (line) 2 2 46 4" xfId="35566" xr:uid="{00000000-0005-0000-0000-000031830000}"/>
    <cellStyle name="Subtotal (line) 2 2 47" xfId="35567" xr:uid="{00000000-0005-0000-0000-000032830000}"/>
    <cellStyle name="Subtotal (line) 2 2 47 2" xfId="35568" xr:uid="{00000000-0005-0000-0000-000033830000}"/>
    <cellStyle name="Subtotal (line) 2 2 47 3" xfId="35569" xr:uid="{00000000-0005-0000-0000-000034830000}"/>
    <cellStyle name="Subtotal (line) 2 2 47 4" xfId="35570" xr:uid="{00000000-0005-0000-0000-000035830000}"/>
    <cellStyle name="Subtotal (line) 2 2 48" xfId="35571" xr:uid="{00000000-0005-0000-0000-000036830000}"/>
    <cellStyle name="Subtotal (line) 2 2 49" xfId="35572" xr:uid="{00000000-0005-0000-0000-000037830000}"/>
    <cellStyle name="Subtotal (line) 2 2 5" xfId="4897" xr:uid="{00000000-0005-0000-0000-000038830000}"/>
    <cellStyle name="Subtotal (line) 2 2 5 2" xfId="35573" xr:uid="{00000000-0005-0000-0000-000039830000}"/>
    <cellStyle name="Subtotal (line) 2 2 5 2 2" xfId="35574" xr:uid="{00000000-0005-0000-0000-00003A830000}"/>
    <cellStyle name="Subtotal (line) 2 2 5 2 3" xfId="35575" xr:uid="{00000000-0005-0000-0000-00003B830000}"/>
    <cellStyle name="Subtotal (line) 2 2 5 2 4" xfId="35576" xr:uid="{00000000-0005-0000-0000-00003C830000}"/>
    <cellStyle name="Subtotal (line) 2 2 5 3" xfId="35577" xr:uid="{00000000-0005-0000-0000-00003D830000}"/>
    <cellStyle name="Subtotal (line) 2 2 5 4" xfId="35578" xr:uid="{00000000-0005-0000-0000-00003E830000}"/>
    <cellStyle name="Subtotal (line) 2 2 5 5" xfId="35579" xr:uid="{00000000-0005-0000-0000-00003F830000}"/>
    <cellStyle name="Subtotal (line) 2 2 50" xfId="35580" xr:uid="{00000000-0005-0000-0000-000040830000}"/>
    <cellStyle name="Subtotal (line) 2 2 6" xfId="4898" xr:uid="{00000000-0005-0000-0000-000041830000}"/>
    <cellStyle name="Subtotal (line) 2 2 6 2" xfId="35581" xr:uid="{00000000-0005-0000-0000-000042830000}"/>
    <cellStyle name="Subtotal (line) 2 2 6 2 2" xfId="35582" xr:uid="{00000000-0005-0000-0000-000043830000}"/>
    <cellStyle name="Subtotal (line) 2 2 6 2 3" xfId="35583" xr:uid="{00000000-0005-0000-0000-000044830000}"/>
    <cellStyle name="Subtotal (line) 2 2 6 2 4" xfId="35584" xr:uid="{00000000-0005-0000-0000-000045830000}"/>
    <cellStyle name="Subtotal (line) 2 2 6 3" xfId="35585" xr:uid="{00000000-0005-0000-0000-000046830000}"/>
    <cellStyle name="Subtotal (line) 2 2 6 4" xfId="35586" xr:uid="{00000000-0005-0000-0000-000047830000}"/>
    <cellStyle name="Subtotal (line) 2 2 6 5" xfId="35587" xr:uid="{00000000-0005-0000-0000-000048830000}"/>
    <cellStyle name="Subtotal (line) 2 2 7" xfId="4899" xr:uid="{00000000-0005-0000-0000-000049830000}"/>
    <cellStyle name="Subtotal (line) 2 2 7 2" xfId="35588" xr:uid="{00000000-0005-0000-0000-00004A830000}"/>
    <cellStyle name="Subtotal (line) 2 2 7 2 2" xfId="35589" xr:uid="{00000000-0005-0000-0000-00004B830000}"/>
    <cellStyle name="Subtotal (line) 2 2 7 2 3" xfId="35590" xr:uid="{00000000-0005-0000-0000-00004C830000}"/>
    <cellStyle name="Subtotal (line) 2 2 7 2 4" xfId="35591" xr:uid="{00000000-0005-0000-0000-00004D830000}"/>
    <cellStyle name="Subtotal (line) 2 2 7 3" xfId="35592" xr:uid="{00000000-0005-0000-0000-00004E830000}"/>
    <cellStyle name="Subtotal (line) 2 2 7 4" xfId="35593" xr:uid="{00000000-0005-0000-0000-00004F830000}"/>
    <cellStyle name="Subtotal (line) 2 2 7 5" xfId="35594" xr:uid="{00000000-0005-0000-0000-000050830000}"/>
    <cellStyle name="Subtotal (line) 2 2 8" xfId="4900" xr:uid="{00000000-0005-0000-0000-000051830000}"/>
    <cellStyle name="Subtotal (line) 2 2 8 2" xfId="35595" xr:uid="{00000000-0005-0000-0000-000052830000}"/>
    <cellStyle name="Subtotal (line) 2 2 8 2 2" xfId="35596" xr:uid="{00000000-0005-0000-0000-000053830000}"/>
    <cellStyle name="Subtotal (line) 2 2 8 2 3" xfId="35597" xr:uid="{00000000-0005-0000-0000-000054830000}"/>
    <cellStyle name="Subtotal (line) 2 2 8 2 4" xfId="35598" xr:uid="{00000000-0005-0000-0000-000055830000}"/>
    <cellStyle name="Subtotal (line) 2 2 8 3" xfId="35599" xr:uid="{00000000-0005-0000-0000-000056830000}"/>
    <cellStyle name="Subtotal (line) 2 2 8 4" xfId="35600" xr:uid="{00000000-0005-0000-0000-000057830000}"/>
    <cellStyle name="Subtotal (line) 2 2 8 5" xfId="35601" xr:uid="{00000000-0005-0000-0000-000058830000}"/>
    <cellStyle name="Subtotal (line) 2 2 9" xfId="4901" xr:uid="{00000000-0005-0000-0000-000059830000}"/>
    <cellStyle name="Subtotal (line) 2 2 9 2" xfId="35602" xr:uid="{00000000-0005-0000-0000-00005A830000}"/>
    <cellStyle name="Subtotal (line) 2 2 9 2 2" xfId="35603" xr:uid="{00000000-0005-0000-0000-00005B830000}"/>
    <cellStyle name="Subtotal (line) 2 2 9 2 3" xfId="35604" xr:uid="{00000000-0005-0000-0000-00005C830000}"/>
    <cellStyle name="Subtotal (line) 2 2 9 2 4" xfId="35605" xr:uid="{00000000-0005-0000-0000-00005D830000}"/>
    <cellStyle name="Subtotal (line) 2 2 9 3" xfId="35606" xr:uid="{00000000-0005-0000-0000-00005E830000}"/>
    <cellStyle name="Subtotal (line) 2 2 9 4" xfId="35607" xr:uid="{00000000-0005-0000-0000-00005F830000}"/>
    <cellStyle name="Subtotal (line) 2 2 9 5" xfId="35608" xr:uid="{00000000-0005-0000-0000-000060830000}"/>
    <cellStyle name="Subtotal (line) 2 3" xfId="4902" xr:uid="{00000000-0005-0000-0000-000061830000}"/>
    <cellStyle name="Subtotal (line) 2 3 10" xfId="4903" xr:uid="{00000000-0005-0000-0000-000062830000}"/>
    <cellStyle name="Subtotal (line) 2 3 10 2" xfId="35609" xr:uid="{00000000-0005-0000-0000-000063830000}"/>
    <cellStyle name="Subtotal (line) 2 3 10 2 2" xfId="35610" xr:uid="{00000000-0005-0000-0000-000064830000}"/>
    <cellStyle name="Subtotal (line) 2 3 10 2 3" xfId="35611" xr:uid="{00000000-0005-0000-0000-000065830000}"/>
    <cellStyle name="Subtotal (line) 2 3 10 2 4" xfId="35612" xr:uid="{00000000-0005-0000-0000-000066830000}"/>
    <cellStyle name="Subtotal (line) 2 3 10 3" xfId="35613" xr:uid="{00000000-0005-0000-0000-000067830000}"/>
    <cellStyle name="Subtotal (line) 2 3 10 4" xfId="35614" xr:uid="{00000000-0005-0000-0000-000068830000}"/>
    <cellStyle name="Subtotal (line) 2 3 10 5" xfId="35615" xr:uid="{00000000-0005-0000-0000-000069830000}"/>
    <cellStyle name="Subtotal (line) 2 3 11" xfId="4904" xr:uid="{00000000-0005-0000-0000-00006A830000}"/>
    <cellStyle name="Subtotal (line) 2 3 11 2" xfId="35616" xr:uid="{00000000-0005-0000-0000-00006B830000}"/>
    <cellStyle name="Subtotal (line) 2 3 11 2 2" xfId="35617" xr:uid="{00000000-0005-0000-0000-00006C830000}"/>
    <cellStyle name="Subtotal (line) 2 3 11 2 3" xfId="35618" xr:uid="{00000000-0005-0000-0000-00006D830000}"/>
    <cellStyle name="Subtotal (line) 2 3 11 2 4" xfId="35619" xr:uid="{00000000-0005-0000-0000-00006E830000}"/>
    <cellStyle name="Subtotal (line) 2 3 11 3" xfId="35620" xr:uid="{00000000-0005-0000-0000-00006F830000}"/>
    <cellStyle name="Subtotal (line) 2 3 11 4" xfId="35621" xr:uid="{00000000-0005-0000-0000-000070830000}"/>
    <cellStyle name="Subtotal (line) 2 3 11 5" xfId="35622" xr:uid="{00000000-0005-0000-0000-000071830000}"/>
    <cellStyle name="Subtotal (line) 2 3 12" xfId="4905" xr:uid="{00000000-0005-0000-0000-000072830000}"/>
    <cellStyle name="Subtotal (line) 2 3 12 2" xfId="35623" xr:uid="{00000000-0005-0000-0000-000073830000}"/>
    <cellStyle name="Subtotal (line) 2 3 12 2 2" xfId="35624" xr:uid="{00000000-0005-0000-0000-000074830000}"/>
    <cellStyle name="Subtotal (line) 2 3 12 2 3" xfId="35625" xr:uid="{00000000-0005-0000-0000-000075830000}"/>
    <cellStyle name="Subtotal (line) 2 3 12 2 4" xfId="35626" xr:uid="{00000000-0005-0000-0000-000076830000}"/>
    <cellStyle name="Subtotal (line) 2 3 12 3" xfId="35627" xr:uid="{00000000-0005-0000-0000-000077830000}"/>
    <cellStyle name="Subtotal (line) 2 3 12 4" xfId="35628" xr:uid="{00000000-0005-0000-0000-000078830000}"/>
    <cellStyle name="Subtotal (line) 2 3 12 5" xfId="35629" xr:uid="{00000000-0005-0000-0000-000079830000}"/>
    <cellStyle name="Subtotal (line) 2 3 13" xfId="4906" xr:uid="{00000000-0005-0000-0000-00007A830000}"/>
    <cellStyle name="Subtotal (line) 2 3 13 2" xfId="35630" xr:uid="{00000000-0005-0000-0000-00007B830000}"/>
    <cellStyle name="Subtotal (line) 2 3 13 2 2" xfId="35631" xr:uid="{00000000-0005-0000-0000-00007C830000}"/>
    <cellStyle name="Subtotal (line) 2 3 13 2 3" xfId="35632" xr:uid="{00000000-0005-0000-0000-00007D830000}"/>
    <cellStyle name="Subtotal (line) 2 3 13 2 4" xfId="35633" xr:uid="{00000000-0005-0000-0000-00007E830000}"/>
    <cellStyle name="Subtotal (line) 2 3 13 3" xfId="35634" xr:uid="{00000000-0005-0000-0000-00007F830000}"/>
    <cellStyle name="Subtotal (line) 2 3 13 4" xfId="35635" xr:uid="{00000000-0005-0000-0000-000080830000}"/>
    <cellStyle name="Subtotal (line) 2 3 13 5" xfId="35636" xr:uid="{00000000-0005-0000-0000-000081830000}"/>
    <cellStyle name="Subtotal (line) 2 3 14" xfId="4907" xr:uid="{00000000-0005-0000-0000-000082830000}"/>
    <cellStyle name="Subtotal (line) 2 3 14 2" xfId="35637" xr:uid="{00000000-0005-0000-0000-000083830000}"/>
    <cellStyle name="Subtotal (line) 2 3 14 2 2" xfId="35638" xr:uid="{00000000-0005-0000-0000-000084830000}"/>
    <cellStyle name="Subtotal (line) 2 3 14 2 3" xfId="35639" xr:uid="{00000000-0005-0000-0000-000085830000}"/>
    <cellStyle name="Subtotal (line) 2 3 14 2 4" xfId="35640" xr:uid="{00000000-0005-0000-0000-000086830000}"/>
    <cellStyle name="Subtotal (line) 2 3 14 3" xfId="35641" xr:uid="{00000000-0005-0000-0000-000087830000}"/>
    <cellStyle name="Subtotal (line) 2 3 14 4" xfId="35642" xr:uid="{00000000-0005-0000-0000-000088830000}"/>
    <cellStyle name="Subtotal (line) 2 3 14 5" xfId="35643" xr:uid="{00000000-0005-0000-0000-000089830000}"/>
    <cellStyle name="Subtotal (line) 2 3 15" xfId="4908" xr:uid="{00000000-0005-0000-0000-00008A830000}"/>
    <cellStyle name="Subtotal (line) 2 3 15 2" xfId="35644" xr:uid="{00000000-0005-0000-0000-00008B830000}"/>
    <cellStyle name="Subtotal (line) 2 3 15 2 2" xfId="35645" xr:uid="{00000000-0005-0000-0000-00008C830000}"/>
    <cellStyle name="Subtotal (line) 2 3 15 2 3" xfId="35646" xr:uid="{00000000-0005-0000-0000-00008D830000}"/>
    <cellStyle name="Subtotal (line) 2 3 15 2 4" xfId="35647" xr:uid="{00000000-0005-0000-0000-00008E830000}"/>
    <cellStyle name="Subtotal (line) 2 3 15 3" xfId="35648" xr:uid="{00000000-0005-0000-0000-00008F830000}"/>
    <cellStyle name="Subtotal (line) 2 3 15 4" xfId="35649" xr:uid="{00000000-0005-0000-0000-000090830000}"/>
    <cellStyle name="Subtotal (line) 2 3 15 5" xfId="35650" xr:uid="{00000000-0005-0000-0000-000091830000}"/>
    <cellStyle name="Subtotal (line) 2 3 16" xfId="4909" xr:uid="{00000000-0005-0000-0000-000092830000}"/>
    <cellStyle name="Subtotal (line) 2 3 16 2" xfId="35651" xr:uid="{00000000-0005-0000-0000-000093830000}"/>
    <cellStyle name="Subtotal (line) 2 3 16 2 2" xfId="35652" xr:uid="{00000000-0005-0000-0000-000094830000}"/>
    <cellStyle name="Subtotal (line) 2 3 16 2 3" xfId="35653" xr:uid="{00000000-0005-0000-0000-000095830000}"/>
    <cellStyle name="Subtotal (line) 2 3 16 2 4" xfId="35654" xr:uid="{00000000-0005-0000-0000-000096830000}"/>
    <cellStyle name="Subtotal (line) 2 3 16 3" xfId="35655" xr:uid="{00000000-0005-0000-0000-000097830000}"/>
    <cellStyle name="Subtotal (line) 2 3 16 4" xfId="35656" xr:uid="{00000000-0005-0000-0000-000098830000}"/>
    <cellStyle name="Subtotal (line) 2 3 16 5" xfId="35657" xr:uid="{00000000-0005-0000-0000-000099830000}"/>
    <cellStyle name="Subtotal (line) 2 3 17" xfId="4910" xr:uid="{00000000-0005-0000-0000-00009A830000}"/>
    <cellStyle name="Subtotal (line) 2 3 17 2" xfId="35658" xr:uid="{00000000-0005-0000-0000-00009B830000}"/>
    <cellStyle name="Subtotal (line) 2 3 17 2 2" xfId="35659" xr:uid="{00000000-0005-0000-0000-00009C830000}"/>
    <cellStyle name="Subtotal (line) 2 3 17 2 3" xfId="35660" xr:uid="{00000000-0005-0000-0000-00009D830000}"/>
    <cellStyle name="Subtotal (line) 2 3 17 2 4" xfId="35661" xr:uid="{00000000-0005-0000-0000-00009E830000}"/>
    <cellStyle name="Subtotal (line) 2 3 17 3" xfId="35662" xr:uid="{00000000-0005-0000-0000-00009F830000}"/>
    <cellStyle name="Subtotal (line) 2 3 17 4" xfId="35663" xr:uid="{00000000-0005-0000-0000-0000A0830000}"/>
    <cellStyle name="Subtotal (line) 2 3 17 5" xfId="35664" xr:uid="{00000000-0005-0000-0000-0000A1830000}"/>
    <cellStyle name="Subtotal (line) 2 3 18" xfId="4911" xr:uid="{00000000-0005-0000-0000-0000A2830000}"/>
    <cellStyle name="Subtotal (line) 2 3 18 2" xfId="35665" xr:uid="{00000000-0005-0000-0000-0000A3830000}"/>
    <cellStyle name="Subtotal (line) 2 3 18 2 2" xfId="35666" xr:uid="{00000000-0005-0000-0000-0000A4830000}"/>
    <cellStyle name="Subtotal (line) 2 3 18 2 3" xfId="35667" xr:uid="{00000000-0005-0000-0000-0000A5830000}"/>
    <cellStyle name="Subtotal (line) 2 3 18 2 4" xfId="35668" xr:uid="{00000000-0005-0000-0000-0000A6830000}"/>
    <cellStyle name="Subtotal (line) 2 3 18 3" xfId="35669" xr:uid="{00000000-0005-0000-0000-0000A7830000}"/>
    <cellStyle name="Subtotal (line) 2 3 18 4" xfId="35670" xr:uid="{00000000-0005-0000-0000-0000A8830000}"/>
    <cellStyle name="Subtotal (line) 2 3 18 5" xfId="35671" xr:uid="{00000000-0005-0000-0000-0000A9830000}"/>
    <cellStyle name="Subtotal (line) 2 3 19" xfId="4912" xr:uid="{00000000-0005-0000-0000-0000AA830000}"/>
    <cellStyle name="Subtotal (line) 2 3 19 2" xfId="35672" xr:uid="{00000000-0005-0000-0000-0000AB830000}"/>
    <cellStyle name="Subtotal (line) 2 3 19 2 2" xfId="35673" xr:uid="{00000000-0005-0000-0000-0000AC830000}"/>
    <cellStyle name="Subtotal (line) 2 3 19 2 3" xfId="35674" xr:uid="{00000000-0005-0000-0000-0000AD830000}"/>
    <cellStyle name="Subtotal (line) 2 3 19 2 4" xfId="35675" xr:uid="{00000000-0005-0000-0000-0000AE830000}"/>
    <cellStyle name="Subtotal (line) 2 3 19 3" xfId="35676" xr:uid="{00000000-0005-0000-0000-0000AF830000}"/>
    <cellStyle name="Subtotal (line) 2 3 19 4" xfId="35677" xr:uid="{00000000-0005-0000-0000-0000B0830000}"/>
    <cellStyle name="Subtotal (line) 2 3 19 5" xfId="35678" xr:uid="{00000000-0005-0000-0000-0000B1830000}"/>
    <cellStyle name="Subtotal (line) 2 3 2" xfId="4913" xr:uid="{00000000-0005-0000-0000-0000B2830000}"/>
    <cellStyle name="Subtotal (line) 2 3 2 10" xfId="4914" xr:uid="{00000000-0005-0000-0000-0000B3830000}"/>
    <cellStyle name="Subtotal (line) 2 3 2 10 2" xfId="35679" xr:uid="{00000000-0005-0000-0000-0000B4830000}"/>
    <cellStyle name="Subtotal (line) 2 3 2 10 2 2" xfId="35680" xr:uid="{00000000-0005-0000-0000-0000B5830000}"/>
    <cellStyle name="Subtotal (line) 2 3 2 10 2 3" xfId="35681" xr:uid="{00000000-0005-0000-0000-0000B6830000}"/>
    <cellStyle name="Subtotal (line) 2 3 2 10 2 4" xfId="35682" xr:uid="{00000000-0005-0000-0000-0000B7830000}"/>
    <cellStyle name="Subtotal (line) 2 3 2 10 3" xfId="35683" xr:uid="{00000000-0005-0000-0000-0000B8830000}"/>
    <cellStyle name="Subtotal (line) 2 3 2 10 4" xfId="35684" xr:uid="{00000000-0005-0000-0000-0000B9830000}"/>
    <cellStyle name="Subtotal (line) 2 3 2 10 5" xfId="35685" xr:uid="{00000000-0005-0000-0000-0000BA830000}"/>
    <cellStyle name="Subtotal (line) 2 3 2 11" xfId="4915" xr:uid="{00000000-0005-0000-0000-0000BB830000}"/>
    <cellStyle name="Subtotal (line) 2 3 2 11 2" xfId="35686" xr:uid="{00000000-0005-0000-0000-0000BC830000}"/>
    <cellStyle name="Subtotal (line) 2 3 2 11 2 2" xfId="35687" xr:uid="{00000000-0005-0000-0000-0000BD830000}"/>
    <cellStyle name="Subtotal (line) 2 3 2 11 2 3" xfId="35688" xr:uid="{00000000-0005-0000-0000-0000BE830000}"/>
    <cellStyle name="Subtotal (line) 2 3 2 11 2 4" xfId="35689" xr:uid="{00000000-0005-0000-0000-0000BF830000}"/>
    <cellStyle name="Subtotal (line) 2 3 2 11 3" xfId="35690" xr:uid="{00000000-0005-0000-0000-0000C0830000}"/>
    <cellStyle name="Subtotal (line) 2 3 2 11 4" xfId="35691" xr:uid="{00000000-0005-0000-0000-0000C1830000}"/>
    <cellStyle name="Subtotal (line) 2 3 2 11 5" xfId="35692" xr:uid="{00000000-0005-0000-0000-0000C2830000}"/>
    <cellStyle name="Subtotal (line) 2 3 2 12" xfId="4916" xr:uid="{00000000-0005-0000-0000-0000C3830000}"/>
    <cellStyle name="Subtotal (line) 2 3 2 12 2" xfId="35693" xr:uid="{00000000-0005-0000-0000-0000C4830000}"/>
    <cellStyle name="Subtotal (line) 2 3 2 12 2 2" xfId="35694" xr:uid="{00000000-0005-0000-0000-0000C5830000}"/>
    <cellStyle name="Subtotal (line) 2 3 2 12 2 3" xfId="35695" xr:uid="{00000000-0005-0000-0000-0000C6830000}"/>
    <cellStyle name="Subtotal (line) 2 3 2 12 2 4" xfId="35696" xr:uid="{00000000-0005-0000-0000-0000C7830000}"/>
    <cellStyle name="Subtotal (line) 2 3 2 12 3" xfId="35697" xr:uid="{00000000-0005-0000-0000-0000C8830000}"/>
    <cellStyle name="Subtotal (line) 2 3 2 12 4" xfId="35698" xr:uid="{00000000-0005-0000-0000-0000C9830000}"/>
    <cellStyle name="Subtotal (line) 2 3 2 12 5" xfId="35699" xr:uid="{00000000-0005-0000-0000-0000CA830000}"/>
    <cellStyle name="Subtotal (line) 2 3 2 13" xfId="4917" xr:uid="{00000000-0005-0000-0000-0000CB830000}"/>
    <cellStyle name="Subtotal (line) 2 3 2 13 2" xfId="35700" xr:uid="{00000000-0005-0000-0000-0000CC830000}"/>
    <cellStyle name="Subtotal (line) 2 3 2 13 2 2" xfId="35701" xr:uid="{00000000-0005-0000-0000-0000CD830000}"/>
    <cellStyle name="Subtotal (line) 2 3 2 13 2 3" xfId="35702" xr:uid="{00000000-0005-0000-0000-0000CE830000}"/>
    <cellStyle name="Subtotal (line) 2 3 2 13 2 4" xfId="35703" xr:uid="{00000000-0005-0000-0000-0000CF830000}"/>
    <cellStyle name="Subtotal (line) 2 3 2 13 3" xfId="35704" xr:uid="{00000000-0005-0000-0000-0000D0830000}"/>
    <cellStyle name="Subtotal (line) 2 3 2 13 4" xfId="35705" xr:uid="{00000000-0005-0000-0000-0000D1830000}"/>
    <cellStyle name="Subtotal (line) 2 3 2 13 5" xfId="35706" xr:uid="{00000000-0005-0000-0000-0000D2830000}"/>
    <cellStyle name="Subtotal (line) 2 3 2 14" xfId="4918" xr:uid="{00000000-0005-0000-0000-0000D3830000}"/>
    <cellStyle name="Subtotal (line) 2 3 2 14 2" xfId="35707" xr:uid="{00000000-0005-0000-0000-0000D4830000}"/>
    <cellStyle name="Subtotal (line) 2 3 2 14 2 2" xfId="35708" xr:uid="{00000000-0005-0000-0000-0000D5830000}"/>
    <cellStyle name="Subtotal (line) 2 3 2 14 2 3" xfId="35709" xr:uid="{00000000-0005-0000-0000-0000D6830000}"/>
    <cellStyle name="Subtotal (line) 2 3 2 14 2 4" xfId="35710" xr:uid="{00000000-0005-0000-0000-0000D7830000}"/>
    <cellStyle name="Subtotal (line) 2 3 2 14 3" xfId="35711" xr:uid="{00000000-0005-0000-0000-0000D8830000}"/>
    <cellStyle name="Subtotal (line) 2 3 2 14 4" xfId="35712" xr:uid="{00000000-0005-0000-0000-0000D9830000}"/>
    <cellStyle name="Subtotal (line) 2 3 2 14 5" xfId="35713" xr:uid="{00000000-0005-0000-0000-0000DA830000}"/>
    <cellStyle name="Subtotal (line) 2 3 2 15" xfId="4919" xr:uid="{00000000-0005-0000-0000-0000DB830000}"/>
    <cellStyle name="Subtotal (line) 2 3 2 15 2" xfId="35714" xr:uid="{00000000-0005-0000-0000-0000DC830000}"/>
    <cellStyle name="Subtotal (line) 2 3 2 15 2 2" xfId="35715" xr:uid="{00000000-0005-0000-0000-0000DD830000}"/>
    <cellStyle name="Subtotal (line) 2 3 2 15 2 3" xfId="35716" xr:uid="{00000000-0005-0000-0000-0000DE830000}"/>
    <cellStyle name="Subtotal (line) 2 3 2 15 2 4" xfId="35717" xr:uid="{00000000-0005-0000-0000-0000DF830000}"/>
    <cellStyle name="Subtotal (line) 2 3 2 15 3" xfId="35718" xr:uid="{00000000-0005-0000-0000-0000E0830000}"/>
    <cellStyle name="Subtotal (line) 2 3 2 15 4" xfId="35719" xr:uid="{00000000-0005-0000-0000-0000E1830000}"/>
    <cellStyle name="Subtotal (line) 2 3 2 15 5" xfId="35720" xr:uid="{00000000-0005-0000-0000-0000E2830000}"/>
    <cellStyle name="Subtotal (line) 2 3 2 16" xfId="4920" xr:uid="{00000000-0005-0000-0000-0000E3830000}"/>
    <cellStyle name="Subtotal (line) 2 3 2 16 2" xfId="35721" xr:uid="{00000000-0005-0000-0000-0000E4830000}"/>
    <cellStyle name="Subtotal (line) 2 3 2 16 2 2" xfId="35722" xr:uid="{00000000-0005-0000-0000-0000E5830000}"/>
    <cellStyle name="Subtotal (line) 2 3 2 16 2 3" xfId="35723" xr:uid="{00000000-0005-0000-0000-0000E6830000}"/>
    <cellStyle name="Subtotal (line) 2 3 2 16 2 4" xfId="35724" xr:uid="{00000000-0005-0000-0000-0000E7830000}"/>
    <cellStyle name="Subtotal (line) 2 3 2 16 3" xfId="35725" xr:uid="{00000000-0005-0000-0000-0000E8830000}"/>
    <cellStyle name="Subtotal (line) 2 3 2 16 4" xfId="35726" xr:uid="{00000000-0005-0000-0000-0000E9830000}"/>
    <cellStyle name="Subtotal (line) 2 3 2 16 5" xfId="35727" xr:uid="{00000000-0005-0000-0000-0000EA830000}"/>
    <cellStyle name="Subtotal (line) 2 3 2 17" xfId="4921" xr:uid="{00000000-0005-0000-0000-0000EB830000}"/>
    <cellStyle name="Subtotal (line) 2 3 2 17 2" xfId="35728" xr:uid="{00000000-0005-0000-0000-0000EC830000}"/>
    <cellStyle name="Subtotal (line) 2 3 2 17 2 2" xfId="35729" xr:uid="{00000000-0005-0000-0000-0000ED830000}"/>
    <cellStyle name="Subtotal (line) 2 3 2 17 2 3" xfId="35730" xr:uid="{00000000-0005-0000-0000-0000EE830000}"/>
    <cellStyle name="Subtotal (line) 2 3 2 17 2 4" xfId="35731" xr:uid="{00000000-0005-0000-0000-0000EF830000}"/>
    <cellStyle name="Subtotal (line) 2 3 2 17 3" xfId="35732" xr:uid="{00000000-0005-0000-0000-0000F0830000}"/>
    <cellStyle name="Subtotal (line) 2 3 2 17 4" xfId="35733" xr:uid="{00000000-0005-0000-0000-0000F1830000}"/>
    <cellStyle name="Subtotal (line) 2 3 2 17 5" xfId="35734" xr:uid="{00000000-0005-0000-0000-0000F2830000}"/>
    <cellStyle name="Subtotal (line) 2 3 2 18" xfId="4922" xr:uid="{00000000-0005-0000-0000-0000F3830000}"/>
    <cellStyle name="Subtotal (line) 2 3 2 18 2" xfId="35735" xr:uid="{00000000-0005-0000-0000-0000F4830000}"/>
    <cellStyle name="Subtotal (line) 2 3 2 18 2 2" xfId="35736" xr:uid="{00000000-0005-0000-0000-0000F5830000}"/>
    <cellStyle name="Subtotal (line) 2 3 2 18 2 3" xfId="35737" xr:uid="{00000000-0005-0000-0000-0000F6830000}"/>
    <cellStyle name="Subtotal (line) 2 3 2 18 2 4" xfId="35738" xr:uid="{00000000-0005-0000-0000-0000F7830000}"/>
    <cellStyle name="Subtotal (line) 2 3 2 18 3" xfId="35739" xr:uid="{00000000-0005-0000-0000-0000F8830000}"/>
    <cellStyle name="Subtotal (line) 2 3 2 18 4" xfId="35740" xr:uid="{00000000-0005-0000-0000-0000F9830000}"/>
    <cellStyle name="Subtotal (line) 2 3 2 18 5" xfId="35741" xr:uid="{00000000-0005-0000-0000-0000FA830000}"/>
    <cellStyle name="Subtotal (line) 2 3 2 19" xfId="4923" xr:uid="{00000000-0005-0000-0000-0000FB830000}"/>
    <cellStyle name="Subtotal (line) 2 3 2 19 2" xfId="35742" xr:uid="{00000000-0005-0000-0000-0000FC830000}"/>
    <cellStyle name="Subtotal (line) 2 3 2 19 2 2" xfId="35743" xr:uid="{00000000-0005-0000-0000-0000FD830000}"/>
    <cellStyle name="Subtotal (line) 2 3 2 19 2 3" xfId="35744" xr:uid="{00000000-0005-0000-0000-0000FE830000}"/>
    <cellStyle name="Subtotal (line) 2 3 2 19 2 4" xfId="35745" xr:uid="{00000000-0005-0000-0000-0000FF830000}"/>
    <cellStyle name="Subtotal (line) 2 3 2 19 3" xfId="35746" xr:uid="{00000000-0005-0000-0000-000000840000}"/>
    <cellStyle name="Subtotal (line) 2 3 2 19 4" xfId="35747" xr:uid="{00000000-0005-0000-0000-000001840000}"/>
    <cellStyle name="Subtotal (line) 2 3 2 19 5" xfId="35748" xr:uid="{00000000-0005-0000-0000-000002840000}"/>
    <cellStyle name="Subtotal (line) 2 3 2 2" xfId="4924" xr:uid="{00000000-0005-0000-0000-000003840000}"/>
    <cellStyle name="Subtotal (line) 2 3 2 2 2" xfId="35749" xr:uid="{00000000-0005-0000-0000-000004840000}"/>
    <cellStyle name="Subtotal (line) 2 3 2 2 2 2" xfId="35750" xr:uid="{00000000-0005-0000-0000-000005840000}"/>
    <cellStyle name="Subtotal (line) 2 3 2 2 2 3" xfId="35751" xr:uid="{00000000-0005-0000-0000-000006840000}"/>
    <cellStyle name="Subtotal (line) 2 3 2 2 2 4" xfId="35752" xr:uid="{00000000-0005-0000-0000-000007840000}"/>
    <cellStyle name="Subtotal (line) 2 3 2 2 3" xfId="35753" xr:uid="{00000000-0005-0000-0000-000008840000}"/>
    <cellStyle name="Subtotal (line) 2 3 2 2 4" xfId="35754" xr:uid="{00000000-0005-0000-0000-000009840000}"/>
    <cellStyle name="Subtotal (line) 2 3 2 2 5" xfId="35755" xr:uid="{00000000-0005-0000-0000-00000A840000}"/>
    <cellStyle name="Subtotal (line) 2 3 2 20" xfId="4925" xr:uid="{00000000-0005-0000-0000-00000B840000}"/>
    <cellStyle name="Subtotal (line) 2 3 2 20 2" xfId="35756" xr:uid="{00000000-0005-0000-0000-00000C840000}"/>
    <cellStyle name="Subtotal (line) 2 3 2 20 2 2" xfId="35757" xr:uid="{00000000-0005-0000-0000-00000D840000}"/>
    <cellStyle name="Subtotal (line) 2 3 2 20 2 3" xfId="35758" xr:uid="{00000000-0005-0000-0000-00000E840000}"/>
    <cellStyle name="Subtotal (line) 2 3 2 20 2 4" xfId="35759" xr:uid="{00000000-0005-0000-0000-00000F840000}"/>
    <cellStyle name="Subtotal (line) 2 3 2 20 3" xfId="35760" xr:uid="{00000000-0005-0000-0000-000010840000}"/>
    <cellStyle name="Subtotal (line) 2 3 2 20 4" xfId="35761" xr:uid="{00000000-0005-0000-0000-000011840000}"/>
    <cellStyle name="Subtotal (line) 2 3 2 20 5" xfId="35762" xr:uid="{00000000-0005-0000-0000-000012840000}"/>
    <cellStyle name="Subtotal (line) 2 3 2 21" xfId="4926" xr:uid="{00000000-0005-0000-0000-000013840000}"/>
    <cellStyle name="Subtotal (line) 2 3 2 21 2" xfId="35763" xr:uid="{00000000-0005-0000-0000-000014840000}"/>
    <cellStyle name="Subtotal (line) 2 3 2 21 2 2" xfId="35764" xr:uid="{00000000-0005-0000-0000-000015840000}"/>
    <cellStyle name="Subtotal (line) 2 3 2 21 2 3" xfId="35765" xr:uid="{00000000-0005-0000-0000-000016840000}"/>
    <cellStyle name="Subtotal (line) 2 3 2 21 2 4" xfId="35766" xr:uid="{00000000-0005-0000-0000-000017840000}"/>
    <cellStyle name="Subtotal (line) 2 3 2 21 3" xfId="35767" xr:uid="{00000000-0005-0000-0000-000018840000}"/>
    <cellStyle name="Subtotal (line) 2 3 2 21 4" xfId="35768" xr:uid="{00000000-0005-0000-0000-000019840000}"/>
    <cellStyle name="Subtotal (line) 2 3 2 21 5" xfId="35769" xr:uid="{00000000-0005-0000-0000-00001A840000}"/>
    <cellStyle name="Subtotal (line) 2 3 2 22" xfId="4927" xr:uid="{00000000-0005-0000-0000-00001B840000}"/>
    <cellStyle name="Subtotal (line) 2 3 2 22 2" xfId="35770" xr:uid="{00000000-0005-0000-0000-00001C840000}"/>
    <cellStyle name="Subtotal (line) 2 3 2 22 2 2" xfId="35771" xr:uid="{00000000-0005-0000-0000-00001D840000}"/>
    <cellStyle name="Subtotal (line) 2 3 2 22 2 3" xfId="35772" xr:uid="{00000000-0005-0000-0000-00001E840000}"/>
    <cellStyle name="Subtotal (line) 2 3 2 22 2 4" xfId="35773" xr:uid="{00000000-0005-0000-0000-00001F840000}"/>
    <cellStyle name="Subtotal (line) 2 3 2 22 3" xfId="35774" xr:uid="{00000000-0005-0000-0000-000020840000}"/>
    <cellStyle name="Subtotal (line) 2 3 2 22 4" xfId="35775" xr:uid="{00000000-0005-0000-0000-000021840000}"/>
    <cellStyle name="Subtotal (line) 2 3 2 22 5" xfId="35776" xr:uid="{00000000-0005-0000-0000-000022840000}"/>
    <cellStyle name="Subtotal (line) 2 3 2 23" xfId="4928" xr:uid="{00000000-0005-0000-0000-000023840000}"/>
    <cellStyle name="Subtotal (line) 2 3 2 23 2" xfId="35777" xr:uid="{00000000-0005-0000-0000-000024840000}"/>
    <cellStyle name="Subtotal (line) 2 3 2 23 2 2" xfId="35778" xr:uid="{00000000-0005-0000-0000-000025840000}"/>
    <cellStyle name="Subtotal (line) 2 3 2 23 2 3" xfId="35779" xr:uid="{00000000-0005-0000-0000-000026840000}"/>
    <cellStyle name="Subtotal (line) 2 3 2 23 2 4" xfId="35780" xr:uid="{00000000-0005-0000-0000-000027840000}"/>
    <cellStyle name="Subtotal (line) 2 3 2 23 3" xfId="35781" xr:uid="{00000000-0005-0000-0000-000028840000}"/>
    <cellStyle name="Subtotal (line) 2 3 2 23 4" xfId="35782" xr:uid="{00000000-0005-0000-0000-000029840000}"/>
    <cellStyle name="Subtotal (line) 2 3 2 23 5" xfId="35783" xr:uid="{00000000-0005-0000-0000-00002A840000}"/>
    <cellStyle name="Subtotal (line) 2 3 2 24" xfId="4929" xr:uid="{00000000-0005-0000-0000-00002B840000}"/>
    <cellStyle name="Subtotal (line) 2 3 2 24 2" xfId="35784" xr:uid="{00000000-0005-0000-0000-00002C840000}"/>
    <cellStyle name="Subtotal (line) 2 3 2 24 2 2" xfId="35785" xr:uid="{00000000-0005-0000-0000-00002D840000}"/>
    <cellStyle name="Subtotal (line) 2 3 2 24 2 3" xfId="35786" xr:uid="{00000000-0005-0000-0000-00002E840000}"/>
    <cellStyle name="Subtotal (line) 2 3 2 24 2 4" xfId="35787" xr:uid="{00000000-0005-0000-0000-00002F840000}"/>
    <cellStyle name="Subtotal (line) 2 3 2 24 3" xfId="35788" xr:uid="{00000000-0005-0000-0000-000030840000}"/>
    <cellStyle name="Subtotal (line) 2 3 2 24 4" xfId="35789" xr:uid="{00000000-0005-0000-0000-000031840000}"/>
    <cellStyle name="Subtotal (line) 2 3 2 24 5" xfId="35790" xr:uid="{00000000-0005-0000-0000-000032840000}"/>
    <cellStyle name="Subtotal (line) 2 3 2 25" xfId="4930" xr:uid="{00000000-0005-0000-0000-000033840000}"/>
    <cellStyle name="Subtotal (line) 2 3 2 25 2" xfId="35791" xr:uid="{00000000-0005-0000-0000-000034840000}"/>
    <cellStyle name="Subtotal (line) 2 3 2 25 2 2" xfId="35792" xr:uid="{00000000-0005-0000-0000-000035840000}"/>
    <cellStyle name="Subtotal (line) 2 3 2 25 2 3" xfId="35793" xr:uid="{00000000-0005-0000-0000-000036840000}"/>
    <cellStyle name="Subtotal (line) 2 3 2 25 2 4" xfId="35794" xr:uid="{00000000-0005-0000-0000-000037840000}"/>
    <cellStyle name="Subtotal (line) 2 3 2 25 3" xfId="35795" xr:uid="{00000000-0005-0000-0000-000038840000}"/>
    <cellStyle name="Subtotal (line) 2 3 2 25 4" xfId="35796" xr:uid="{00000000-0005-0000-0000-000039840000}"/>
    <cellStyle name="Subtotal (line) 2 3 2 25 5" xfId="35797" xr:uid="{00000000-0005-0000-0000-00003A840000}"/>
    <cellStyle name="Subtotal (line) 2 3 2 26" xfId="4931" xr:uid="{00000000-0005-0000-0000-00003B840000}"/>
    <cellStyle name="Subtotal (line) 2 3 2 26 2" xfId="35798" xr:uid="{00000000-0005-0000-0000-00003C840000}"/>
    <cellStyle name="Subtotal (line) 2 3 2 26 2 2" xfId="35799" xr:uid="{00000000-0005-0000-0000-00003D840000}"/>
    <cellStyle name="Subtotal (line) 2 3 2 26 2 3" xfId="35800" xr:uid="{00000000-0005-0000-0000-00003E840000}"/>
    <cellStyle name="Subtotal (line) 2 3 2 26 2 4" xfId="35801" xr:uid="{00000000-0005-0000-0000-00003F840000}"/>
    <cellStyle name="Subtotal (line) 2 3 2 26 3" xfId="35802" xr:uid="{00000000-0005-0000-0000-000040840000}"/>
    <cellStyle name="Subtotal (line) 2 3 2 26 4" xfId="35803" xr:uid="{00000000-0005-0000-0000-000041840000}"/>
    <cellStyle name="Subtotal (line) 2 3 2 26 5" xfId="35804" xr:uid="{00000000-0005-0000-0000-000042840000}"/>
    <cellStyle name="Subtotal (line) 2 3 2 27" xfId="4932" xr:uid="{00000000-0005-0000-0000-000043840000}"/>
    <cellStyle name="Subtotal (line) 2 3 2 27 2" xfId="35805" xr:uid="{00000000-0005-0000-0000-000044840000}"/>
    <cellStyle name="Subtotal (line) 2 3 2 27 2 2" xfId="35806" xr:uid="{00000000-0005-0000-0000-000045840000}"/>
    <cellStyle name="Subtotal (line) 2 3 2 27 2 3" xfId="35807" xr:uid="{00000000-0005-0000-0000-000046840000}"/>
    <cellStyle name="Subtotal (line) 2 3 2 27 2 4" xfId="35808" xr:uid="{00000000-0005-0000-0000-000047840000}"/>
    <cellStyle name="Subtotal (line) 2 3 2 27 3" xfId="35809" xr:uid="{00000000-0005-0000-0000-000048840000}"/>
    <cellStyle name="Subtotal (line) 2 3 2 27 4" xfId="35810" xr:uid="{00000000-0005-0000-0000-000049840000}"/>
    <cellStyle name="Subtotal (line) 2 3 2 27 5" xfId="35811" xr:uid="{00000000-0005-0000-0000-00004A840000}"/>
    <cellStyle name="Subtotal (line) 2 3 2 28" xfId="4933" xr:uid="{00000000-0005-0000-0000-00004B840000}"/>
    <cellStyle name="Subtotal (line) 2 3 2 28 2" xfId="35812" xr:uid="{00000000-0005-0000-0000-00004C840000}"/>
    <cellStyle name="Subtotal (line) 2 3 2 28 2 2" xfId="35813" xr:uid="{00000000-0005-0000-0000-00004D840000}"/>
    <cellStyle name="Subtotal (line) 2 3 2 28 2 3" xfId="35814" xr:uid="{00000000-0005-0000-0000-00004E840000}"/>
    <cellStyle name="Subtotal (line) 2 3 2 28 2 4" xfId="35815" xr:uid="{00000000-0005-0000-0000-00004F840000}"/>
    <cellStyle name="Subtotal (line) 2 3 2 28 3" xfId="35816" xr:uid="{00000000-0005-0000-0000-000050840000}"/>
    <cellStyle name="Subtotal (line) 2 3 2 28 4" xfId="35817" xr:uid="{00000000-0005-0000-0000-000051840000}"/>
    <cellStyle name="Subtotal (line) 2 3 2 28 5" xfId="35818" xr:uid="{00000000-0005-0000-0000-000052840000}"/>
    <cellStyle name="Subtotal (line) 2 3 2 29" xfId="4934" xr:uid="{00000000-0005-0000-0000-000053840000}"/>
    <cellStyle name="Subtotal (line) 2 3 2 29 2" xfId="35819" xr:uid="{00000000-0005-0000-0000-000054840000}"/>
    <cellStyle name="Subtotal (line) 2 3 2 29 2 2" xfId="35820" xr:uid="{00000000-0005-0000-0000-000055840000}"/>
    <cellStyle name="Subtotal (line) 2 3 2 29 2 3" xfId="35821" xr:uid="{00000000-0005-0000-0000-000056840000}"/>
    <cellStyle name="Subtotal (line) 2 3 2 29 2 4" xfId="35822" xr:uid="{00000000-0005-0000-0000-000057840000}"/>
    <cellStyle name="Subtotal (line) 2 3 2 29 3" xfId="35823" xr:uid="{00000000-0005-0000-0000-000058840000}"/>
    <cellStyle name="Subtotal (line) 2 3 2 29 4" xfId="35824" xr:uid="{00000000-0005-0000-0000-000059840000}"/>
    <cellStyle name="Subtotal (line) 2 3 2 29 5" xfId="35825" xr:uid="{00000000-0005-0000-0000-00005A840000}"/>
    <cellStyle name="Subtotal (line) 2 3 2 3" xfId="4935" xr:uid="{00000000-0005-0000-0000-00005B840000}"/>
    <cellStyle name="Subtotal (line) 2 3 2 3 2" xfId="35826" xr:uid="{00000000-0005-0000-0000-00005C840000}"/>
    <cellStyle name="Subtotal (line) 2 3 2 3 2 2" xfId="35827" xr:uid="{00000000-0005-0000-0000-00005D840000}"/>
    <cellStyle name="Subtotal (line) 2 3 2 3 2 3" xfId="35828" xr:uid="{00000000-0005-0000-0000-00005E840000}"/>
    <cellStyle name="Subtotal (line) 2 3 2 3 2 4" xfId="35829" xr:uid="{00000000-0005-0000-0000-00005F840000}"/>
    <cellStyle name="Subtotal (line) 2 3 2 3 3" xfId="35830" xr:uid="{00000000-0005-0000-0000-000060840000}"/>
    <cellStyle name="Subtotal (line) 2 3 2 3 4" xfId="35831" xr:uid="{00000000-0005-0000-0000-000061840000}"/>
    <cellStyle name="Subtotal (line) 2 3 2 3 5" xfId="35832" xr:uid="{00000000-0005-0000-0000-000062840000}"/>
    <cellStyle name="Subtotal (line) 2 3 2 30" xfId="4936" xr:uid="{00000000-0005-0000-0000-000063840000}"/>
    <cellStyle name="Subtotal (line) 2 3 2 30 2" xfId="35833" xr:uid="{00000000-0005-0000-0000-000064840000}"/>
    <cellStyle name="Subtotal (line) 2 3 2 30 2 2" xfId="35834" xr:uid="{00000000-0005-0000-0000-000065840000}"/>
    <cellStyle name="Subtotal (line) 2 3 2 30 2 3" xfId="35835" xr:uid="{00000000-0005-0000-0000-000066840000}"/>
    <cellStyle name="Subtotal (line) 2 3 2 30 2 4" xfId="35836" xr:uid="{00000000-0005-0000-0000-000067840000}"/>
    <cellStyle name="Subtotal (line) 2 3 2 30 3" xfId="35837" xr:uid="{00000000-0005-0000-0000-000068840000}"/>
    <cellStyle name="Subtotal (line) 2 3 2 30 4" xfId="35838" xr:uid="{00000000-0005-0000-0000-000069840000}"/>
    <cellStyle name="Subtotal (line) 2 3 2 30 5" xfId="35839" xr:uid="{00000000-0005-0000-0000-00006A840000}"/>
    <cellStyle name="Subtotal (line) 2 3 2 31" xfId="4937" xr:uid="{00000000-0005-0000-0000-00006B840000}"/>
    <cellStyle name="Subtotal (line) 2 3 2 31 2" xfId="35840" xr:uid="{00000000-0005-0000-0000-00006C840000}"/>
    <cellStyle name="Subtotal (line) 2 3 2 31 2 2" xfId="35841" xr:uid="{00000000-0005-0000-0000-00006D840000}"/>
    <cellStyle name="Subtotal (line) 2 3 2 31 2 3" xfId="35842" xr:uid="{00000000-0005-0000-0000-00006E840000}"/>
    <cellStyle name="Subtotal (line) 2 3 2 31 2 4" xfId="35843" xr:uid="{00000000-0005-0000-0000-00006F840000}"/>
    <cellStyle name="Subtotal (line) 2 3 2 31 3" xfId="35844" xr:uid="{00000000-0005-0000-0000-000070840000}"/>
    <cellStyle name="Subtotal (line) 2 3 2 31 4" xfId="35845" xr:uid="{00000000-0005-0000-0000-000071840000}"/>
    <cellStyle name="Subtotal (line) 2 3 2 31 5" xfId="35846" xr:uid="{00000000-0005-0000-0000-000072840000}"/>
    <cellStyle name="Subtotal (line) 2 3 2 32" xfId="4938" xr:uid="{00000000-0005-0000-0000-000073840000}"/>
    <cellStyle name="Subtotal (line) 2 3 2 32 2" xfId="35847" xr:uid="{00000000-0005-0000-0000-000074840000}"/>
    <cellStyle name="Subtotal (line) 2 3 2 32 2 2" xfId="35848" xr:uid="{00000000-0005-0000-0000-000075840000}"/>
    <cellStyle name="Subtotal (line) 2 3 2 32 2 3" xfId="35849" xr:uid="{00000000-0005-0000-0000-000076840000}"/>
    <cellStyle name="Subtotal (line) 2 3 2 32 2 4" xfId="35850" xr:uid="{00000000-0005-0000-0000-000077840000}"/>
    <cellStyle name="Subtotal (line) 2 3 2 32 3" xfId="35851" xr:uid="{00000000-0005-0000-0000-000078840000}"/>
    <cellStyle name="Subtotal (line) 2 3 2 32 4" xfId="35852" xr:uid="{00000000-0005-0000-0000-000079840000}"/>
    <cellStyle name="Subtotal (line) 2 3 2 32 5" xfId="35853" xr:uid="{00000000-0005-0000-0000-00007A840000}"/>
    <cellStyle name="Subtotal (line) 2 3 2 33" xfId="4939" xr:uid="{00000000-0005-0000-0000-00007B840000}"/>
    <cellStyle name="Subtotal (line) 2 3 2 33 2" xfId="35854" xr:uid="{00000000-0005-0000-0000-00007C840000}"/>
    <cellStyle name="Subtotal (line) 2 3 2 33 2 2" xfId="35855" xr:uid="{00000000-0005-0000-0000-00007D840000}"/>
    <cellStyle name="Subtotal (line) 2 3 2 33 2 3" xfId="35856" xr:uid="{00000000-0005-0000-0000-00007E840000}"/>
    <cellStyle name="Subtotal (line) 2 3 2 33 2 4" xfId="35857" xr:uid="{00000000-0005-0000-0000-00007F840000}"/>
    <cellStyle name="Subtotal (line) 2 3 2 33 3" xfId="35858" xr:uid="{00000000-0005-0000-0000-000080840000}"/>
    <cellStyle name="Subtotal (line) 2 3 2 33 4" xfId="35859" xr:uid="{00000000-0005-0000-0000-000081840000}"/>
    <cellStyle name="Subtotal (line) 2 3 2 33 5" xfId="35860" xr:uid="{00000000-0005-0000-0000-000082840000}"/>
    <cellStyle name="Subtotal (line) 2 3 2 34" xfId="4940" xr:uid="{00000000-0005-0000-0000-000083840000}"/>
    <cellStyle name="Subtotal (line) 2 3 2 34 2" xfId="35861" xr:uid="{00000000-0005-0000-0000-000084840000}"/>
    <cellStyle name="Subtotal (line) 2 3 2 34 2 2" xfId="35862" xr:uid="{00000000-0005-0000-0000-000085840000}"/>
    <cellStyle name="Subtotal (line) 2 3 2 34 2 3" xfId="35863" xr:uid="{00000000-0005-0000-0000-000086840000}"/>
    <cellStyle name="Subtotal (line) 2 3 2 34 2 4" xfId="35864" xr:uid="{00000000-0005-0000-0000-000087840000}"/>
    <cellStyle name="Subtotal (line) 2 3 2 34 3" xfId="35865" xr:uid="{00000000-0005-0000-0000-000088840000}"/>
    <cellStyle name="Subtotal (line) 2 3 2 34 4" xfId="35866" xr:uid="{00000000-0005-0000-0000-000089840000}"/>
    <cellStyle name="Subtotal (line) 2 3 2 34 5" xfId="35867" xr:uid="{00000000-0005-0000-0000-00008A840000}"/>
    <cellStyle name="Subtotal (line) 2 3 2 35" xfId="4941" xr:uid="{00000000-0005-0000-0000-00008B840000}"/>
    <cellStyle name="Subtotal (line) 2 3 2 35 2" xfId="35868" xr:uid="{00000000-0005-0000-0000-00008C840000}"/>
    <cellStyle name="Subtotal (line) 2 3 2 35 2 2" xfId="35869" xr:uid="{00000000-0005-0000-0000-00008D840000}"/>
    <cellStyle name="Subtotal (line) 2 3 2 35 2 3" xfId="35870" xr:uid="{00000000-0005-0000-0000-00008E840000}"/>
    <cellStyle name="Subtotal (line) 2 3 2 35 2 4" xfId="35871" xr:uid="{00000000-0005-0000-0000-00008F840000}"/>
    <cellStyle name="Subtotal (line) 2 3 2 35 3" xfId="35872" xr:uid="{00000000-0005-0000-0000-000090840000}"/>
    <cellStyle name="Subtotal (line) 2 3 2 35 4" xfId="35873" xr:uid="{00000000-0005-0000-0000-000091840000}"/>
    <cellStyle name="Subtotal (line) 2 3 2 35 5" xfId="35874" xr:uid="{00000000-0005-0000-0000-000092840000}"/>
    <cellStyle name="Subtotal (line) 2 3 2 36" xfId="4942" xr:uid="{00000000-0005-0000-0000-000093840000}"/>
    <cellStyle name="Subtotal (line) 2 3 2 36 2" xfId="35875" xr:uid="{00000000-0005-0000-0000-000094840000}"/>
    <cellStyle name="Subtotal (line) 2 3 2 36 2 2" xfId="35876" xr:uid="{00000000-0005-0000-0000-000095840000}"/>
    <cellStyle name="Subtotal (line) 2 3 2 36 2 3" xfId="35877" xr:uid="{00000000-0005-0000-0000-000096840000}"/>
    <cellStyle name="Subtotal (line) 2 3 2 36 2 4" xfId="35878" xr:uid="{00000000-0005-0000-0000-000097840000}"/>
    <cellStyle name="Subtotal (line) 2 3 2 36 3" xfId="35879" xr:uid="{00000000-0005-0000-0000-000098840000}"/>
    <cellStyle name="Subtotal (line) 2 3 2 36 4" xfId="35880" xr:uid="{00000000-0005-0000-0000-000099840000}"/>
    <cellStyle name="Subtotal (line) 2 3 2 36 5" xfId="35881" xr:uid="{00000000-0005-0000-0000-00009A840000}"/>
    <cellStyle name="Subtotal (line) 2 3 2 37" xfId="4943" xr:uid="{00000000-0005-0000-0000-00009B840000}"/>
    <cellStyle name="Subtotal (line) 2 3 2 37 2" xfId="35882" xr:uid="{00000000-0005-0000-0000-00009C840000}"/>
    <cellStyle name="Subtotal (line) 2 3 2 37 2 2" xfId="35883" xr:uid="{00000000-0005-0000-0000-00009D840000}"/>
    <cellStyle name="Subtotal (line) 2 3 2 37 2 3" xfId="35884" xr:uid="{00000000-0005-0000-0000-00009E840000}"/>
    <cellStyle name="Subtotal (line) 2 3 2 37 2 4" xfId="35885" xr:uid="{00000000-0005-0000-0000-00009F840000}"/>
    <cellStyle name="Subtotal (line) 2 3 2 37 3" xfId="35886" xr:uid="{00000000-0005-0000-0000-0000A0840000}"/>
    <cellStyle name="Subtotal (line) 2 3 2 37 4" xfId="35887" xr:uid="{00000000-0005-0000-0000-0000A1840000}"/>
    <cellStyle name="Subtotal (line) 2 3 2 37 5" xfId="35888" xr:uid="{00000000-0005-0000-0000-0000A2840000}"/>
    <cellStyle name="Subtotal (line) 2 3 2 38" xfId="4944" xr:uid="{00000000-0005-0000-0000-0000A3840000}"/>
    <cellStyle name="Subtotal (line) 2 3 2 38 2" xfId="35889" xr:uid="{00000000-0005-0000-0000-0000A4840000}"/>
    <cellStyle name="Subtotal (line) 2 3 2 38 2 2" xfId="35890" xr:uid="{00000000-0005-0000-0000-0000A5840000}"/>
    <cellStyle name="Subtotal (line) 2 3 2 38 2 3" xfId="35891" xr:uid="{00000000-0005-0000-0000-0000A6840000}"/>
    <cellStyle name="Subtotal (line) 2 3 2 38 2 4" xfId="35892" xr:uid="{00000000-0005-0000-0000-0000A7840000}"/>
    <cellStyle name="Subtotal (line) 2 3 2 38 3" xfId="35893" xr:uid="{00000000-0005-0000-0000-0000A8840000}"/>
    <cellStyle name="Subtotal (line) 2 3 2 38 4" xfId="35894" xr:uid="{00000000-0005-0000-0000-0000A9840000}"/>
    <cellStyle name="Subtotal (line) 2 3 2 38 5" xfId="35895" xr:uid="{00000000-0005-0000-0000-0000AA840000}"/>
    <cellStyle name="Subtotal (line) 2 3 2 39" xfId="4945" xr:uid="{00000000-0005-0000-0000-0000AB840000}"/>
    <cellStyle name="Subtotal (line) 2 3 2 39 2" xfId="35896" xr:uid="{00000000-0005-0000-0000-0000AC840000}"/>
    <cellStyle name="Subtotal (line) 2 3 2 39 2 2" xfId="35897" xr:uid="{00000000-0005-0000-0000-0000AD840000}"/>
    <cellStyle name="Subtotal (line) 2 3 2 39 2 3" xfId="35898" xr:uid="{00000000-0005-0000-0000-0000AE840000}"/>
    <cellStyle name="Subtotal (line) 2 3 2 39 2 4" xfId="35899" xr:uid="{00000000-0005-0000-0000-0000AF840000}"/>
    <cellStyle name="Subtotal (line) 2 3 2 39 3" xfId="35900" xr:uid="{00000000-0005-0000-0000-0000B0840000}"/>
    <cellStyle name="Subtotal (line) 2 3 2 39 4" xfId="35901" xr:uid="{00000000-0005-0000-0000-0000B1840000}"/>
    <cellStyle name="Subtotal (line) 2 3 2 39 5" xfId="35902" xr:uid="{00000000-0005-0000-0000-0000B2840000}"/>
    <cellStyle name="Subtotal (line) 2 3 2 4" xfId="4946" xr:uid="{00000000-0005-0000-0000-0000B3840000}"/>
    <cellStyle name="Subtotal (line) 2 3 2 4 2" xfId="35903" xr:uid="{00000000-0005-0000-0000-0000B4840000}"/>
    <cellStyle name="Subtotal (line) 2 3 2 4 2 2" xfId="35904" xr:uid="{00000000-0005-0000-0000-0000B5840000}"/>
    <cellStyle name="Subtotal (line) 2 3 2 4 2 3" xfId="35905" xr:uid="{00000000-0005-0000-0000-0000B6840000}"/>
    <cellStyle name="Subtotal (line) 2 3 2 4 2 4" xfId="35906" xr:uid="{00000000-0005-0000-0000-0000B7840000}"/>
    <cellStyle name="Subtotal (line) 2 3 2 4 3" xfId="35907" xr:uid="{00000000-0005-0000-0000-0000B8840000}"/>
    <cellStyle name="Subtotal (line) 2 3 2 4 4" xfId="35908" xr:uid="{00000000-0005-0000-0000-0000B9840000}"/>
    <cellStyle name="Subtotal (line) 2 3 2 4 5" xfId="35909" xr:uid="{00000000-0005-0000-0000-0000BA840000}"/>
    <cellStyle name="Subtotal (line) 2 3 2 40" xfId="4947" xr:uid="{00000000-0005-0000-0000-0000BB840000}"/>
    <cellStyle name="Subtotal (line) 2 3 2 40 2" xfId="35910" xr:uid="{00000000-0005-0000-0000-0000BC840000}"/>
    <cellStyle name="Subtotal (line) 2 3 2 40 2 2" xfId="35911" xr:uid="{00000000-0005-0000-0000-0000BD840000}"/>
    <cellStyle name="Subtotal (line) 2 3 2 40 2 3" xfId="35912" xr:uid="{00000000-0005-0000-0000-0000BE840000}"/>
    <cellStyle name="Subtotal (line) 2 3 2 40 2 4" xfId="35913" xr:uid="{00000000-0005-0000-0000-0000BF840000}"/>
    <cellStyle name="Subtotal (line) 2 3 2 40 3" xfId="35914" xr:uid="{00000000-0005-0000-0000-0000C0840000}"/>
    <cellStyle name="Subtotal (line) 2 3 2 40 4" xfId="35915" xr:uid="{00000000-0005-0000-0000-0000C1840000}"/>
    <cellStyle name="Subtotal (line) 2 3 2 40 5" xfId="35916" xr:uid="{00000000-0005-0000-0000-0000C2840000}"/>
    <cellStyle name="Subtotal (line) 2 3 2 41" xfId="4948" xr:uid="{00000000-0005-0000-0000-0000C3840000}"/>
    <cellStyle name="Subtotal (line) 2 3 2 41 2" xfId="35917" xr:uid="{00000000-0005-0000-0000-0000C4840000}"/>
    <cellStyle name="Subtotal (line) 2 3 2 41 2 2" xfId="35918" xr:uid="{00000000-0005-0000-0000-0000C5840000}"/>
    <cellStyle name="Subtotal (line) 2 3 2 41 2 3" xfId="35919" xr:uid="{00000000-0005-0000-0000-0000C6840000}"/>
    <cellStyle name="Subtotal (line) 2 3 2 41 2 4" xfId="35920" xr:uid="{00000000-0005-0000-0000-0000C7840000}"/>
    <cellStyle name="Subtotal (line) 2 3 2 41 3" xfId="35921" xr:uid="{00000000-0005-0000-0000-0000C8840000}"/>
    <cellStyle name="Subtotal (line) 2 3 2 41 4" xfId="35922" xr:uid="{00000000-0005-0000-0000-0000C9840000}"/>
    <cellStyle name="Subtotal (line) 2 3 2 41 5" xfId="35923" xr:uid="{00000000-0005-0000-0000-0000CA840000}"/>
    <cellStyle name="Subtotal (line) 2 3 2 42" xfId="4949" xr:uid="{00000000-0005-0000-0000-0000CB840000}"/>
    <cellStyle name="Subtotal (line) 2 3 2 42 2" xfId="35924" xr:uid="{00000000-0005-0000-0000-0000CC840000}"/>
    <cellStyle name="Subtotal (line) 2 3 2 42 2 2" xfId="35925" xr:uid="{00000000-0005-0000-0000-0000CD840000}"/>
    <cellStyle name="Subtotal (line) 2 3 2 42 2 3" xfId="35926" xr:uid="{00000000-0005-0000-0000-0000CE840000}"/>
    <cellStyle name="Subtotal (line) 2 3 2 42 2 4" xfId="35927" xr:uid="{00000000-0005-0000-0000-0000CF840000}"/>
    <cellStyle name="Subtotal (line) 2 3 2 42 3" xfId="35928" xr:uid="{00000000-0005-0000-0000-0000D0840000}"/>
    <cellStyle name="Subtotal (line) 2 3 2 42 4" xfId="35929" xr:uid="{00000000-0005-0000-0000-0000D1840000}"/>
    <cellStyle name="Subtotal (line) 2 3 2 42 5" xfId="35930" xr:uid="{00000000-0005-0000-0000-0000D2840000}"/>
    <cellStyle name="Subtotal (line) 2 3 2 43" xfId="4950" xr:uid="{00000000-0005-0000-0000-0000D3840000}"/>
    <cellStyle name="Subtotal (line) 2 3 2 43 2" xfId="35931" xr:uid="{00000000-0005-0000-0000-0000D4840000}"/>
    <cellStyle name="Subtotal (line) 2 3 2 43 2 2" xfId="35932" xr:uid="{00000000-0005-0000-0000-0000D5840000}"/>
    <cellStyle name="Subtotal (line) 2 3 2 43 2 3" xfId="35933" xr:uid="{00000000-0005-0000-0000-0000D6840000}"/>
    <cellStyle name="Subtotal (line) 2 3 2 43 2 4" xfId="35934" xr:uid="{00000000-0005-0000-0000-0000D7840000}"/>
    <cellStyle name="Subtotal (line) 2 3 2 43 3" xfId="35935" xr:uid="{00000000-0005-0000-0000-0000D8840000}"/>
    <cellStyle name="Subtotal (line) 2 3 2 43 4" xfId="35936" xr:uid="{00000000-0005-0000-0000-0000D9840000}"/>
    <cellStyle name="Subtotal (line) 2 3 2 43 5" xfId="35937" xr:uid="{00000000-0005-0000-0000-0000DA840000}"/>
    <cellStyle name="Subtotal (line) 2 3 2 44" xfId="4951" xr:uid="{00000000-0005-0000-0000-0000DB840000}"/>
    <cellStyle name="Subtotal (line) 2 3 2 44 2" xfId="35938" xr:uid="{00000000-0005-0000-0000-0000DC840000}"/>
    <cellStyle name="Subtotal (line) 2 3 2 44 2 2" xfId="35939" xr:uid="{00000000-0005-0000-0000-0000DD840000}"/>
    <cellStyle name="Subtotal (line) 2 3 2 44 2 3" xfId="35940" xr:uid="{00000000-0005-0000-0000-0000DE840000}"/>
    <cellStyle name="Subtotal (line) 2 3 2 44 2 4" xfId="35941" xr:uid="{00000000-0005-0000-0000-0000DF840000}"/>
    <cellStyle name="Subtotal (line) 2 3 2 44 3" xfId="35942" xr:uid="{00000000-0005-0000-0000-0000E0840000}"/>
    <cellStyle name="Subtotal (line) 2 3 2 44 4" xfId="35943" xr:uid="{00000000-0005-0000-0000-0000E1840000}"/>
    <cellStyle name="Subtotal (line) 2 3 2 44 5" xfId="35944" xr:uid="{00000000-0005-0000-0000-0000E2840000}"/>
    <cellStyle name="Subtotal (line) 2 3 2 45" xfId="35945" xr:uid="{00000000-0005-0000-0000-0000E3840000}"/>
    <cellStyle name="Subtotal (line) 2 3 2 45 2" xfId="35946" xr:uid="{00000000-0005-0000-0000-0000E4840000}"/>
    <cellStyle name="Subtotal (line) 2 3 2 45 3" xfId="35947" xr:uid="{00000000-0005-0000-0000-0000E5840000}"/>
    <cellStyle name="Subtotal (line) 2 3 2 45 4" xfId="35948" xr:uid="{00000000-0005-0000-0000-0000E6840000}"/>
    <cellStyle name="Subtotal (line) 2 3 2 46" xfId="35949" xr:uid="{00000000-0005-0000-0000-0000E7840000}"/>
    <cellStyle name="Subtotal (line) 2 3 2 46 2" xfId="35950" xr:uid="{00000000-0005-0000-0000-0000E8840000}"/>
    <cellStyle name="Subtotal (line) 2 3 2 46 3" xfId="35951" xr:uid="{00000000-0005-0000-0000-0000E9840000}"/>
    <cellStyle name="Subtotal (line) 2 3 2 46 4" xfId="35952" xr:uid="{00000000-0005-0000-0000-0000EA840000}"/>
    <cellStyle name="Subtotal (line) 2 3 2 47" xfId="35953" xr:uid="{00000000-0005-0000-0000-0000EB840000}"/>
    <cellStyle name="Subtotal (line) 2 3 2 48" xfId="35954" xr:uid="{00000000-0005-0000-0000-0000EC840000}"/>
    <cellStyle name="Subtotal (line) 2 3 2 49" xfId="35955" xr:uid="{00000000-0005-0000-0000-0000ED840000}"/>
    <cellStyle name="Subtotal (line) 2 3 2 5" xfId="4952" xr:uid="{00000000-0005-0000-0000-0000EE840000}"/>
    <cellStyle name="Subtotal (line) 2 3 2 5 2" xfId="35956" xr:uid="{00000000-0005-0000-0000-0000EF840000}"/>
    <cellStyle name="Subtotal (line) 2 3 2 5 2 2" xfId="35957" xr:uid="{00000000-0005-0000-0000-0000F0840000}"/>
    <cellStyle name="Subtotal (line) 2 3 2 5 2 3" xfId="35958" xr:uid="{00000000-0005-0000-0000-0000F1840000}"/>
    <cellStyle name="Subtotal (line) 2 3 2 5 2 4" xfId="35959" xr:uid="{00000000-0005-0000-0000-0000F2840000}"/>
    <cellStyle name="Subtotal (line) 2 3 2 5 3" xfId="35960" xr:uid="{00000000-0005-0000-0000-0000F3840000}"/>
    <cellStyle name="Subtotal (line) 2 3 2 5 4" xfId="35961" xr:uid="{00000000-0005-0000-0000-0000F4840000}"/>
    <cellStyle name="Subtotal (line) 2 3 2 5 5" xfId="35962" xr:uid="{00000000-0005-0000-0000-0000F5840000}"/>
    <cellStyle name="Subtotal (line) 2 3 2 6" xfId="4953" xr:uid="{00000000-0005-0000-0000-0000F6840000}"/>
    <cellStyle name="Subtotal (line) 2 3 2 6 2" xfId="35963" xr:uid="{00000000-0005-0000-0000-0000F7840000}"/>
    <cellStyle name="Subtotal (line) 2 3 2 6 2 2" xfId="35964" xr:uid="{00000000-0005-0000-0000-0000F8840000}"/>
    <cellStyle name="Subtotal (line) 2 3 2 6 2 3" xfId="35965" xr:uid="{00000000-0005-0000-0000-0000F9840000}"/>
    <cellStyle name="Subtotal (line) 2 3 2 6 2 4" xfId="35966" xr:uid="{00000000-0005-0000-0000-0000FA840000}"/>
    <cellStyle name="Subtotal (line) 2 3 2 6 3" xfId="35967" xr:uid="{00000000-0005-0000-0000-0000FB840000}"/>
    <cellStyle name="Subtotal (line) 2 3 2 6 4" xfId="35968" xr:uid="{00000000-0005-0000-0000-0000FC840000}"/>
    <cellStyle name="Subtotal (line) 2 3 2 6 5" xfId="35969" xr:uid="{00000000-0005-0000-0000-0000FD840000}"/>
    <cellStyle name="Subtotal (line) 2 3 2 7" xfId="4954" xr:uid="{00000000-0005-0000-0000-0000FE840000}"/>
    <cellStyle name="Subtotal (line) 2 3 2 7 2" xfId="35970" xr:uid="{00000000-0005-0000-0000-0000FF840000}"/>
    <cellStyle name="Subtotal (line) 2 3 2 7 2 2" xfId="35971" xr:uid="{00000000-0005-0000-0000-000000850000}"/>
    <cellStyle name="Subtotal (line) 2 3 2 7 2 3" xfId="35972" xr:uid="{00000000-0005-0000-0000-000001850000}"/>
    <cellStyle name="Subtotal (line) 2 3 2 7 2 4" xfId="35973" xr:uid="{00000000-0005-0000-0000-000002850000}"/>
    <cellStyle name="Subtotal (line) 2 3 2 7 3" xfId="35974" xr:uid="{00000000-0005-0000-0000-000003850000}"/>
    <cellStyle name="Subtotal (line) 2 3 2 7 4" xfId="35975" xr:uid="{00000000-0005-0000-0000-000004850000}"/>
    <cellStyle name="Subtotal (line) 2 3 2 7 5" xfId="35976" xr:uid="{00000000-0005-0000-0000-000005850000}"/>
    <cellStyle name="Subtotal (line) 2 3 2 8" xfId="4955" xr:uid="{00000000-0005-0000-0000-000006850000}"/>
    <cellStyle name="Subtotal (line) 2 3 2 8 2" xfId="35977" xr:uid="{00000000-0005-0000-0000-000007850000}"/>
    <cellStyle name="Subtotal (line) 2 3 2 8 2 2" xfId="35978" xr:uid="{00000000-0005-0000-0000-000008850000}"/>
    <cellStyle name="Subtotal (line) 2 3 2 8 2 3" xfId="35979" xr:uid="{00000000-0005-0000-0000-000009850000}"/>
    <cellStyle name="Subtotal (line) 2 3 2 8 2 4" xfId="35980" xr:uid="{00000000-0005-0000-0000-00000A850000}"/>
    <cellStyle name="Subtotal (line) 2 3 2 8 3" xfId="35981" xr:uid="{00000000-0005-0000-0000-00000B850000}"/>
    <cellStyle name="Subtotal (line) 2 3 2 8 4" xfId="35982" xr:uid="{00000000-0005-0000-0000-00000C850000}"/>
    <cellStyle name="Subtotal (line) 2 3 2 8 5" xfId="35983" xr:uid="{00000000-0005-0000-0000-00000D850000}"/>
    <cellStyle name="Subtotal (line) 2 3 2 9" xfId="4956" xr:uid="{00000000-0005-0000-0000-00000E850000}"/>
    <cellStyle name="Subtotal (line) 2 3 2 9 2" xfId="35984" xr:uid="{00000000-0005-0000-0000-00000F850000}"/>
    <cellStyle name="Subtotal (line) 2 3 2 9 2 2" xfId="35985" xr:uid="{00000000-0005-0000-0000-000010850000}"/>
    <cellStyle name="Subtotal (line) 2 3 2 9 2 3" xfId="35986" xr:uid="{00000000-0005-0000-0000-000011850000}"/>
    <cellStyle name="Subtotal (line) 2 3 2 9 2 4" xfId="35987" xr:uid="{00000000-0005-0000-0000-000012850000}"/>
    <cellStyle name="Subtotal (line) 2 3 2 9 3" xfId="35988" xr:uid="{00000000-0005-0000-0000-000013850000}"/>
    <cellStyle name="Subtotal (line) 2 3 2 9 4" xfId="35989" xr:uid="{00000000-0005-0000-0000-000014850000}"/>
    <cellStyle name="Subtotal (line) 2 3 2 9 5" xfId="35990" xr:uid="{00000000-0005-0000-0000-000015850000}"/>
    <cellStyle name="Subtotal (line) 2 3 20" xfId="4957" xr:uid="{00000000-0005-0000-0000-000016850000}"/>
    <cellStyle name="Subtotal (line) 2 3 20 2" xfId="35991" xr:uid="{00000000-0005-0000-0000-000017850000}"/>
    <cellStyle name="Subtotal (line) 2 3 20 2 2" xfId="35992" xr:uid="{00000000-0005-0000-0000-000018850000}"/>
    <cellStyle name="Subtotal (line) 2 3 20 2 3" xfId="35993" xr:uid="{00000000-0005-0000-0000-000019850000}"/>
    <cellStyle name="Subtotal (line) 2 3 20 2 4" xfId="35994" xr:uid="{00000000-0005-0000-0000-00001A850000}"/>
    <cellStyle name="Subtotal (line) 2 3 20 3" xfId="35995" xr:uid="{00000000-0005-0000-0000-00001B850000}"/>
    <cellStyle name="Subtotal (line) 2 3 20 4" xfId="35996" xr:uid="{00000000-0005-0000-0000-00001C850000}"/>
    <cellStyle name="Subtotal (line) 2 3 20 5" xfId="35997" xr:uid="{00000000-0005-0000-0000-00001D850000}"/>
    <cellStyle name="Subtotal (line) 2 3 21" xfId="4958" xr:uid="{00000000-0005-0000-0000-00001E850000}"/>
    <cellStyle name="Subtotal (line) 2 3 21 2" xfId="35998" xr:uid="{00000000-0005-0000-0000-00001F850000}"/>
    <cellStyle name="Subtotal (line) 2 3 21 2 2" xfId="35999" xr:uid="{00000000-0005-0000-0000-000020850000}"/>
    <cellStyle name="Subtotal (line) 2 3 21 2 3" xfId="36000" xr:uid="{00000000-0005-0000-0000-000021850000}"/>
    <cellStyle name="Subtotal (line) 2 3 21 2 4" xfId="36001" xr:uid="{00000000-0005-0000-0000-000022850000}"/>
    <cellStyle name="Subtotal (line) 2 3 21 3" xfId="36002" xr:uid="{00000000-0005-0000-0000-000023850000}"/>
    <cellStyle name="Subtotal (line) 2 3 21 4" xfId="36003" xr:uid="{00000000-0005-0000-0000-000024850000}"/>
    <cellStyle name="Subtotal (line) 2 3 21 5" xfId="36004" xr:uid="{00000000-0005-0000-0000-000025850000}"/>
    <cellStyle name="Subtotal (line) 2 3 22" xfId="4959" xr:uid="{00000000-0005-0000-0000-000026850000}"/>
    <cellStyle name="Subtotal (line) 2 3 22 2" xfId="36005" xr:uid="{00000000-0005-0000-0000-000027850000}"/>
    <cellStyle name="Subtotal (line) 2 3 22 2 2" xfId="36006" xr:uid="{00000000-0005-0000-0000-000028850000}"/>
    <cellStyle name="Subtotal (line) 2 3 22 2 3" xfId="36007" xr:uid="{00000000-0005-0000-0000-000029850000}"/>
    <cellStyle name="Subtotal (line) 2 3 22 2 4" xfId="36008" xr:uid="{00000000-0005-0000-0000-00002A850000}"/>
    <cellStyle name="Subtotal (line) 2 3 22 3" xfId="36009" xr:uid="{00000000-0005-0000-0000-00002B850000}"/>
    <cellStyle name="Subtotal (line) 2 3 22 4" xfId="36010" xr:uid="{00000000-0005-0000-0000-00002C850000}"/>
    <cellStyle name="Subtotal (line) 2 3 22 5" xfId="36011" xr:uid="{00000000-0005-0000-0000-00002D850000}"/>
    <cellStyle name="Subtotal (line) 2 3 23" xfId="4960" xr:uid="{00000000-0005-0000-0000-00002E850000}"/>
    <cellStyle name="Subtotal (line) 2 3 23 2" xfId="36012" xr:uid="{00000000-0005-0000-0000-00002F850000}"/>
    <cellStyle name="Subtotal (line) 2 3 23 2 2" xfId="36013" xr:uid="{00000000-0005-0000-0000-000030850000}"/>
    <cellStyle name="Subtotal (line) 2 3 23 2 3" xfId="36014" xr:uid="{00000000-0005-0000-0000-000031850000}"/>
    <cellStyle name="Subtotal (line) 2 3 23 2 4" xfId="36015" xr:uid="{00000000-0005-0000-0000-000032850000}"/>
    <cellStyle name="Subtotal (line) 2 3 23 3" xfId="36016" xr:uid="{00000000-0005-0000-0000-000033850000}"/>
    <cellStyle name="Subtotal (line) 2 3 23 4" xfId="36017" xr:uid="{00000000-0005-0000-0000-000034850000}"/>
    <cellStyle name="Subtotal (line) 2 3 23 5" xfId="36018" xr:uid="{00000000-0005-0000-0000-000035850000}"/>
    <cellStyle name="Subtotal (line) 2 3 24" xfId="4961" xr:uid="{00000000-0005-0000-0000-000036850000}"/>
    <cellStyle name="Subtotal (line) 2 3 24 2" xfId="36019" xr:uid="{00000000-0005-0000-0000-000037850000}"/>
    <cellStyle name="Subtotal (line) 2 3 24 2 2" xfId="36020" xr:uid="{00000000-0005-0000-0000-000038850000}"/>
    <cellStyle name="Subtotal (line) 2 3 24 2 3" xfId="36021" xr:uid="{00000000-0005-0000-0000-000039850000}"/>
    <cellStyle name="Subtotal (line) 2 3 24 2 4" xfId="36022" xr:uid="{00000000-0005-0000-0000-00003A850000}"/>
    <cellStyle name="Subtotal (line) 2 3 24 3" xfId="36023" xr:uid="{00000000-0005-0000-0000-00003B850000}"/>
    <cellStyle name="Subtotal (line) 2 3 24 4" xfId="36024" xr:uid="{00000000-0005-0000-0000-00003C850000}"/>
    <cellStyle name="Subtotal (line) 2 3 24 5" xfId="36025" xr:uid="{00000000-0005-0000-0000-00003D850000}"/>
    <cellStyle name="Subtotal (line) 2 3 25" xfId="4962" xr:uid="{00000000-0005-0000-0000-00003E850000}"/>
    <cellStyle name="Subtotal (line) 2 3 25 2" xfId="36026" xr:uid="{00000000-0005-0000-0000-00003F850000}"/>
    <cellStyle name="Subtotal (line) 2 3 25 2 2" xfId="36027" xr:uid="{00000000-0005-0000-0000-000040850000}"/>
    <cellStyle name="Subtotal (line) 2 3 25 2 3" xfId="36028" xr:uid="{00000000-0005-0000-0000-000041850000}"/>
    <cellStyle name="Subtotal (line) 2 3 25 2 4" xfId="36029" xr:uid="{00000000-0005-0000-0000-000042850000}"/>
    <cellStyle name="Subtotal (line) 2 3 25 3" xfId="36030" xr:uid="{00000000-0005-0000-0000-000043850000}"/>
    <cellStyle name="Subtotal (line) 2 3 25 4" xfId="36031" xr:uid="{00000000-0005-0000-0000-000044850000}"/>
    <cellStyle name="Subtotal (line) 2 3 25 5" xfId="36032" xr:uid="{00000000-0005-0000-0000-000045850000}"/>
    <cellStyle name="Subtotal (line) 2 3 26" xfId="4963" xr:uid="{00000000-0005-0000-0000-000046850000}"/>
    <cellStyle name="Subtotal (line) 2 3 26 2" xfId="36033" xr:uid="{00000000-0005-0000-0000-000047850000}"/>
    <cellStyle name="Subtotal (line) 2 3 26 2 2" xfId="36034" xr:uid="{00000000-0005-0000-0000-000048850000}"/>
    <cellStyle name="Subtotal (line) 2 3 26 2 3" xfId="36035" xr:uid="{00000000-0005-0000-0000-000049850000}"/>
    <cellStyle name="Subtotal (line) 2 3 26 2 4" xfId="36036" xr:uid="{00000000-0005-0000-0000-00004A850000}"/>
    <cellStyle name="Subtotal (line) 2 3 26 3" xfId="36037" xr:uid="{00000000-0005-0000-0000-00004B850000}"/>
    <cellStyle name="Subtotal (line) 2 3 26 4" xfId="36038" xr:uid="{00000000-0005-0000-0000-00004C850000}"/>
    <cellStyle name="Subtotal (line) 2 3 26 5" xfId="36039" xr:uid="{00000000-0005-0000-0000-00004D850000}"/>
    <cellStyle name="Subtotal (line) 2 3 27" xfId="4964" xr:uid="{00000000-0005-0000-0000-00004E850000}"/>
    <cellStyle name="Subtotal (line) 2 3 27 2" xfId="36040" xr:uid="{00000000-0005-0000-0000-00004F850000}"/>
    <cellStyle name="Subtotal (line) 2 3 27 2 2" xfId="36041" xr:uid="{00000000-0005-0000-0000-000050850000}"/>
    <cellStyle name="Subtotal (line) 2 3 27 2 3" xfId="36042" xr:uid="{00000000-0005-0000-0000-000051850000}"/>
    <cellStyle name="Subtotal (line) 2 3 27 2 4" xfId="36043" xr:uid="{00000000-0005-0000-0000-000052850000}"/>
    <cellStyle name="Subtotal (line) 2 3 27 3" xfId="36044" xr:uid="{00000000-0005-0000-0000-000053850000}"/>
    <cellStyle name="Subtotal (line) 2 3 27 4" xfId="36045" xr:uid="{00000000-0005-0000-0000-000054850000}"/>
    <cellStyle name="Subtotal (line) 2 3 27 5" xfId="36046" xr:uid="{00000000-0005-0000-0000-000055850000}"/>
    <cellStyle name="Subtotal (line) 2 3 28" xfId="4965" xr:uid="{00000000-0005-0000-0000-000056850000}"/>
    <cellStyle name="Subtotal (line) 2 3 28 2" xfId="36047" xr:uid="{00000000-0005-0000-0000-000057850000}"/>
    <cellStyle name="Subtotal (line) 2 3 28 2 2" xfId="36048" xr:uid="{00000000-0005-0000-0000-000058850000}"/>
    <cellStyle name="Subtotal (line) 2 3 28 2 3" xfId="36049" xr:uid="{00000000-0005-0000-0000-000059850000}"/>
    <cellStyle name="Subtotal (line) 2 3 28 2 4" xfId="36050" xr:uid="{00000000-0005-0000-0000-00005A850000}"/>
    <cellStyle name="Subtotal (line) 2 3 28 3" xfId="36051" xr:uid="{00000000-0005-0000-0000-00005B850000}"/>
    <cellStyle name="Subtotal (line) 2 3 28 4" xfId="36052" xr:uid="{00000000-0005-0000-0000-00005C850000}"/>
    <cellStyle name="Subtotal (line) 2 3 28 5" xfId="36053" xr:uid="{00000000-0005-0000-0000-00005D850000}"/>
    <cellStyle name="Subtotal (line) 2 3 29" xfId="4966" xr:uid="{00000000-0005-0000-0000-00005E850000}"/>
    <cellStyle name="Subtotal (line) 2 3 29 2" xfId="36054" xr:uid="{00000000-0005-0000-0000-00005F850000}"/>
    <cellStyle name="Subtotal (line) 2 3 29 2 2" xfId="36055" xr:uid="{00000000-0005-0000-0000-000060850000}"/>
    <cellStyle name="Subtotal (line) 2 3 29 2 3" xfId="36056" xr:uid="{00000000-0005-0000-0000-000061850000}"/>
    <cellStyle name="Subtotal (line) 2 3 29 2 4" xfId="36057" xr:uid="{00000000-0005-0000-0000-000062850000}"/>
    <cellStyle name="Subtotal (line) 2 3 29 3" xfId="36058" xr:uid="{00000000-0005-0000-0000-000063850000}"/>
    <cellStyle name="Subtotal (line) 2 3 29 4" xfId="36059" xr:uid="{00000000-0005-0000-0000-000064850000}"/>
    <cellStyle name="Subtotal (line) 2 3 29 5" xfId="36060" xr:uid="{00000000-0005-0000-0000-000065850000}"/>
    <cellStyle name="Subtotal (line) 2 3 3" xfId="4967" xr:uid="{00000000-0005-0000-0000-000066850000}"/>
    <cellStyle name="Subtotal (line) 2 3 3 2" xfId="36061" xr:uid="{00000000-0005-0000-0000-000067850000}"/>
    <cellStyle name="Subtotal (line) 2 3 3 2 2" xfId="36062" xr:uid="{00000000-0005-0000-0000-000068850000}"/>
    <cellStyle name="Subtotal (line) 2 3 3 2 3" xfId="36063" xr:uid="{00000000-0005-0000-0000-000069850000}"/>
    <cellStyle name="Subtotal (line) 2 3 3 2 4" xfId="36064" xr:uid="{00000000-0005-0000-0000-00006A850000}"/>
    <cellStyle name="Subtotal (line) 2 3 3 3" xfId="36065" xr:uid="{00000000-0005-0000-0000-00006B850000}"/>
    <cellStyle name="Subtotal (line) 2 3 3 4" xfId="36066" xr:uid="{00000000-0005-0000-0000-00006C850000}"/>
    <cellStyle name="Subtotal (line) 2 3 3 5" xfId="36067" xr:uid="{00000000-0005-0000-0000-00006D850000}"/>
    <cellStyle name="Subtotal (line) 2 3 30" xfId="4968" xr:uid="{00000000-0005-0000-0000-00006E850000}"/>
    <cellStyle name="Subtotal (line) 2 3 30 2" xfId="36068" xr:uid="{00000000-0005-0000-0000-00006F850000}"/>
    <cellStyle name="Subtotal (line) 2 3 30 2 2" xfId="36069" xr:uid="{00000000-0005-0000-0000-000070850000}"/>
    <cellStyle name="Subtotal (line) 2 3 30 2 3" xfId="36070" xr:uid="{00000000-0005-0000-0000-000071850000}"/>
    <cellStyle name="Subtotal (line) 2 3 30 2 4" xfId="36071" xr:uid="{00000000-0005-0000-0000-000072850000}"/>
    <cellStyle name="Subtotal (line) 2 3 30 3" xfId="36072" xr:uid="{00000000-0005-0000-0000-000073850000}"/>
    <cellStyle name="Subtotal (line) 2 3 30 4" xfId="36073" xr:uid="{00000000-0005-0000-0000-000074850000}"/>
    <cellStyle name="Subtotal (line) 2 3 30 5" xfId="36074" xr:uid="{00000000-0005-0000-0000-000075850000}"/>
    <cellStyle name="Subtotal (line) 2 3 31" xfId="4969" xr:uid="{00000000-0005-0000-0000-000076850000}"/>
    <cellStyle name="Subtotal (line) 2 3 31 2" xfId="36075" xr:uid="{00000000-0005-0000-0000-000077850000}"/>
    <cellStyle name="Subtotal (line) 2 3 31 2 2" xfId="36076" xr:uid="{00000000-0005-0000-0000-000078850000}"/>
    <cellStyle name="Subtotal (line) 2 3 31 2 3" xfId="36077" xr:uid="{00000000-0005-0000-0000-000079850000}"/>
    <cellStyle name="Subtotal (line) 2 3 31 2 4" xfId="36078" xr:uid="{00000000-0005-0000-0000-00007A850000}"/>
    <cellStyle name="Subtotal (line) 2 3 31 3" xfId="36079" xr:uid="{00000000-0005-0000-0000-00007B850000}"/>
    <cellStyle name="Subtotal (line) 2 3 31 4" xfId="36080" xr:uid="{00000000-0005-0000-0000-00007C850000}"/>
    <cellStyle name="Subtotal (line) 2 3 31 5" xfId="36081" xr:uid="{00000000-0005-0000-0000-00007D850000}"/>
    <cellStyle name="Subtotal (line) 2 3 32" xfId="4970" xr:uid="{00000000-0005-0000-0000-00007E850000}"/>
    <cellStyle name="Subtotal (line) 2 3 32 2" xfId="36082" xr:uid="{00000000-0005-0000-0000-00007F850000}"/>
    <cellStyle name="Subtotal (line) 2 3 32 2 2" xfId="36083" xr:uid="{00000000-0005-0000-0000-000080850000}"/>
    <cellStyle name="Subtotal (line) 2 3 32 2 3" xfId="36084" xr:uid="{00000000-0005-0000-0000-000081850000}"/>
    <cellStyle name="Subtotal (line) 2 3 32 2 4" xfId="36085" xr:uid="{00000000-0005-0000-0000-000082850000}"/>
    <cellStyle name="Subtotal (line) 2 3 32 3" xfId="36086" xr:uid="{00000000-0005-0000-0000-000083850000}"/>
    <cellStyle name="Subtotal (line) 2 3 32 4" xfId="36087" xr:uid="{00000000-0005-0000-0000-000084850000}"/>
    <cellStyle name="Subtotal (line) 2 3 32 5" xfId="36088" xr:uid="{00000000-0005-0000-0000-000085850000}"/>
    <cellStyle name="Subtotal (line) 2 3 33" xfId="4971" xr:uid="{00000000-0005-0000-0000-000086850000}"/>
    <cellStyle name="Subtotal (line) 2 3 33 2" xfId="36089" xr:uid="{00000000-0005-0000-0000-000087850000}"/>
    <cellStyle name="Subtotal (line) 2 3 33 2 2" xfId="36090" xr:uid="{00000000-0005-0000-0000-000088850000}"/>
    <cellStyle name="Subtotal (line) 2 3 33 2 3" xfId="36091" xr:uid="{00000000-0005-0000-0000-000089850000}"/>
    <cellStyle name="Subtotal (line) 2 3 33 2 4" xfId="36092" xr:uid="{00000000-0005-0000-0000-00008A850000}"/>
    <cellStyle name="Subtotal (line) 2 3 33 3" xfId="36093" xr:uid="{00000000-0005-0000-0000-00008B850000}"/>
    <cellStyle name="Subtotal (line) 2 3 33 4" xfId="36094" xr:uid="{00000000-0005-0000-0000-00008C850000}"/>
    <cellStyle name="Subtotal (line) 2 3 33 5" xfId="36095" xr:uid="{00000000-0005-0000-0000-00008D850000}"/>
    <cellStyle name="Subtotal (line) 2 3 34" xfId="4972" xr:uid="{00000000-0005-0000-0000-00008E850000}"/>
    <cellStyle name="Subtotal (line) 2 3 34 2" xfId="36096" xr:uid="{00000000-0005-0000-0000-00008F850000}"/>
    <cellStyle name="Subtotal (line) 2 3 34 2 2" xfId="36097" xr:uid="{00000000-0005-0000-0000-000090850000}"/>
    <cellStyle name="Subtotal (line) 2 3 34 2 3" xfId="36098" xr:uid="{00000000-0005-0000-0000-000091850000}"/>
    <cellStyle name="Subtotal (line) 2 3 34 2 4" xfId="36099" xr:uid="{00000000-0005-0000-0000-000092850000}"/>
    <cellStyle name="Subtotal (line) 2 3 34 3" xfId="36100" xr:uid="{00000000-0005-0000-0000-000093850000}"/>
    <cellStyle name="Subtotal (line) 2 3 34 4" xfId="36101" xr:uid="{00000000-0005-0000-0000-000094850000}"/>
    <cellStyle name="Subtotal (line) 2 3 34 5" xfId="36102" xr:uid="{00000000-0005-0000-0000-000095850000}"/>
    <cellStyle name="Subtotal (line) 2 3 35" xfId="4973" xr:uid="{00000000-0005-0000-0000-000096850000}"/>
    <cellStyle name="Subtotal (line) 2 3 35 2" xfId="36103" xr:uid="{00000000-0005-0000-0000-000097850000}"/>
    <cellStyle name="Subtotal (line) 2 3 35 2 2" xfId="36104" xr:uid="{00000000-0005-0000-0000-000098850000}"/>
    <cellStyle name="Subtotal (line) 2 3 35 2 3" xfId="36105" xr:uid="{00000000-0005-0000-0000-000099850000}"/>
    <cellStyle name="Subtotal (line) 2 3 35 2 4" xfId="36106" xr:uid="{00000000-0005-0000-0000-00009A850000}"/>
    <cellStyle name="Subtotal (line) 2 3 35 3" xfId="36107" xr:uid="{00000000-0005-0000-0000-00009B850000}"/>
    <cellStyle name="Subtotal (line) 2 3 35 4" xfId="36108" xr:uid="{00000000-0005-0000-0000-00009C850000}"/>
    <cellStyle name="Subtotal (line) 2 3 35 5" xfId="36109" xr:uid="{00000000-0005-0000-0000-00009D850000}"/>
    <cellStyle name="Subtotal (line) 2 3 36" xfId="4974" xr:uid="{00000000-0005-0000-0000-00009E850000}"/>
    <cellStyle name="Subtotal (line) 2 3 36 2" xfId="36110" xr:uid="{00000000-0005-0000-0000-00009F850000}"/>
    <cellStyle name="Subtotal (line) 2 3 36 2 2" xfId="36111" xr:uid="{00000000-0005-0000-0000-0000A0850000}"/>
    <cellStyle name="Subtotal (line) 2 3 36 2 3" xfId="36112" xr:uid="{00000000-0005-0000-0000-0000A1850000}"/>
    <cellStyle name="Subtotal (line) 2 3 36 2 4" xfId="36113" xr:uid="{00000000-0005-0000-0000-0000A2850000}"/>
    <cellStyle name="Subtotal (line) 2 3 36 3" xfId="36114" xr:uid="{00000000-0005-0000-0000-0000A3850000}"/>
    <cellStyle name="Subtotal (line) 2 3 36 4" xfId="36115" xr:uid="{00000000-0005-0000-0000-0000A4850000}"/>
    <cellStyle name="Subtotal (line) 2 3 36 5" xfId="36116" xr:uid="{00000000-0005-0000-0000-0000A5850000}"/>
    <cellStyle name="Subtotal (line) 2 3 37" xfId="4975" xr:uid="{00000000-0005-0000-0000-0000A6850000}"/>
    <cellStyle name="Subtotal (line) 2 3 37 2" xfId="36117" xr:uid="{00000000-0005-0000-0000-0000A7850000}"/>
    <cellStyle name="Subtotal (line) 2 3 37 2 2" xfId="36118" xr:uid="{00000000-0005-0000-0000-0000A8850000}"/>
    <cellStyle name="Subtotal (line) 2 3 37 2 3" xfId="36119" xr:uid="{00000000-0005-0000-0000-0000A9850000}"/>
    <cellStyle name="Subtotal (line) 2 3 37 2 4" xfId="36120" xr:uid="{00000000-0005-0000-0000-0000AA850000}"/>
    <cellStyle name="Subtotal (line) 2 3 37 3" xfId="36121" xr:uid="{00000000-0005-0000-0000-0000AB850000}"/>
    <cellStyle name="Subtotal (line) 2 3 37 4" xfId="36122" xr:uid="{00000000-0005-0000-0000-0000AC850000}"/>
    <cellStyle name="Subtotal (line) 2 3 37 5" xfId="36123" xr:uid="{00000000-0005-0000-0000-0000AD850000}"/>
    <cellStyle name="Subtotal (line) 2 3 38" xfId="4976" xr:uid="{00000000-0005-0000-0000-0000AE850000}"/>
    <cellStyle name="Subtotal (line) 2 3 38 2" xfId="36124" xr:uid="{00000000-0005-0000-0000-0000AF850000}"/>
    <cellStyle name="Subtotal (line) 2 3 38 2 2" xfId="36125" xr:uid="{00000000-0005-0000-0000-0000B0850000}"/>
    <cellStyle name="Subtotal (line) 2 3 38 2 3" xfId="36126" xr:uid="{00000000-0005-0000-0000-0000B1850000}"/>
    <cellStyle name="Subtotal (line) 2 3 38 2 4" xfId="36127" xr:uid="{00000000-0005-0000-0000-0000B2850000}"/>
    <cellStyle name="Subtotal (line) 2 3 38 3" xfId="36128" xr:uid="{00000000-0005-0000-0000-0000B3850000}"/>
    <cellStyle name="Subtotal (line) 2 3 38 4" xfId="36129" xr:uid="{00000000-0005-0000-0000-0000B4850000}"/>
    <cellStyle name="Subtotal (line) 2 3 38 5" xfId="36130" xr:uid="{00000000-0005-0000-0000-0000B5850000}"/>
    <cellStyle name="Subtotal (line) 2 3 39" xfId="4977" xr:uid="{00000000-0005-0000-0000-0000B6850000}"/>
    <cellStyle name="Subtotal (line) 2 3 39 2" xfId="36131" xr:uid="{00000000-0005-0000-0000-0000B7850000}"/>
    <cellStyle name="Subtotal (line) 2 3 39 2 2" xfId="36132" xr:uid="{00000000-0005-0000-0000-0000B8850000}"/>
    <cellStyle name="Subtotal (line) 2 3 39 2 3" xfId="36133" xr:uid="{00000000-0005-0000-0000-0000B9850000}"/>
    <cellStyle name="Subtotal (line) 2 3 39 2 4" xfId="36134" xr:uid="{00000000-0005-0000-0000-0000BA850000}"/>
    <cellStyle name="Subtotal (line) 2 3 39 3" xfId="36135" xr:uid="{00000000-0005-0000-0000-0000BB850000}"/>
    <cellStyle name="Subtotal (line) 2 3 39 4" xfId="36136" xr:uid="{00000000-0005-0000-0000-0000BC850000}"/>
    <cellStyle name="Subtotal (line) 2 3 39 5" xfId="36137" xr:uid="{00000000-0005-0000-0000-0000BD850000}"/>
    <cellStyle name="Subtotal (line) 2 3 4" xfId="4978" xr:uid="{00000000-0005-0000-0000-0000BE850000}"/>
    <cellStyle name="Subtotal (line) 2 3 4 2" xfId="36138" xr:uid="{00000000-0005-0000-0000-0000BF850000}"/>
    <cellStyle name="Subtotal (line) 2 3 4 2 2" xfId="36139" xr:uid="{00000000-0005-0000-0000-0000C0850000}"/>
    <cellStyle name="Subtotal (line) 2 3 4 2 3" xfId="36140" xr:uid="{00000000-0005-0000-0000-0000C1850000}"/>
    <cellStyle name="Subtotal (line) 2 3 4 2 4" xfId="36141" xr:uid="{00000000-0005-0000-0000-0000C2850000}"/>
    <cellStyle name="Subtotal (line) 2 3 4 3" xfId="36142" xr:uid="{00000000-0005-0000-0000-0000C3850000}"/>
    <cellStyle name="Subtotal (line) 2 3 4 4" xfId="36143" xr:uid="{00000000-0005-0000-0000-0000C4850000}"/>
    <cellStyle name="Subtotal (line) 2 3 4 5" xfId="36144" xr:uid="{00000000-0005-0000-0000-0000C5850000}"/>
    <cellStyle name="Subtotal (line) 2 3 40" xfId="4979" xr:uid="{00000000-0005-0000-0000-0000C6850000}"/>
    <cellStyle name="Subtotal (line) 2 3 40 2" xfId="36145" xr:uid="{00000000-0005-0000-0000-0000C7850000}"/>
    <cellStyle name="Subtotal (line) 2 3 40 2 2" xfId="36146" xr:uid="{00000000-0005-0000-0000-0000C8850000}"/>
    <cellStyle name="Subtotal (line) 2 3 40 2 3" xfId="36147" xr:uid="{00000000-0005-0000-0000-0000C9850000}"/>
    <cellStyle name="Subtotal (line) 2 3 40 2 4" xfId="36148" xr:uid="{00000000-0005-0000-0000-0000CA850000}"/>
    <cellStyle name="Subtotal (line) 2 3 40 3" xfId="36149" xr:uid="{00000000-0005-0000-0000-0000CB850000}"/>
    <cellStyle name="Subtotal (line) 2 3 40 4" xfId="36150" xr:uid="{00000000-0005-0000-0000-0000CC850000}"/>
    <cellStyle name="Subtotal (line) 2 3 40 5" xfId="36151" xr:uid="{00000000-0005-0000-0000-0000CD850000}"/>
    <cellStyle name="Subtotal (line) 2 3 41" xfId="4980" xr:uid="{00000000-0005-0000-0000-0000CE850000}"/>
    <cellStyle name="Subtotal (line) 2 3 41 2" xfId="36152" xr:uid="{00000000-0005-0000-0000-0000CF850000}"/>
    <cellStyle name="Subtotal (line) 2 3 41 2 2" xfId="36153" xr:uid="{00000000-0005-0000-0000-0000D0850000}"/>
    <cellStyle name="Subtotal (line) 2 3 41 2 3" xfId="36154" xr:uid="{00000000-0005-0000-0000-0000D1850000}"/>
    <cellStyle name="Subtotal (line) 2 3 41 2 4" xfId="36155" xr:uid="{00000000-0005-0000-0000-0000D2850000}"/>
    <cellStyle name="Subtotal (line) 2 3 41 3" xfId="36156" xr:uid="{00000000-0005-0000-0000-0000D3850000}"/>
    <cellStyle name="Subtotal (line) 2 3 41 4" xfId="36157" xr:uid="{00000000-0005-0000-0000-0000D4850000}"/>
    <cellStyle name="Subtotal (line) 2 3 41 5" xfId="36158" xr:uid="{00000000-0005-0000-0000-0000D5850000}"/>
    <cellStyle name="Subtotal (line) 2 3 42" xfId="4981" xr:uid="{00000000-0005-0000-0000-0000D6850000}"/>
    <cellStyle name="Subtotal (line) 2 3 42 2" xfId="36159" xr:uid="{00000000-0005-0000-0000-0000D7850000}"/>
    <cellStyle name="Subtotal (line) 2 3 42 2 2" xfId="36160" xr:uid="{00000000-0005-0000-0000-0000D8850000}"/>
    <cellStyle name="Subtotal (line) 2 3 42 2 3" xfId="36161" xr:uid="{00000000-0005-0000-0000-0000D9850000}"/>
    <cellStyle name="Subtotal (line) 2 3 42 2 4" xfId="36162" xr:uid="{00000000-0005-0000-0000-0000DA850000}"/>
    <cellStyle name="Subtotal (line) 2 3 42 3" xfId="36163" xr:uid="{00000000-0005-0000-0000-0000DB850000}"/>
    <cellStyle name="Subtotal (line) 2 3 42 4" xfId="36164" xr:uid="{00000000-0005-0000-0000-0000DC850000}"/>
    <cellStyle name="Subtotal (line) 2 3 42 5" xfId="36165" xr:uid="{00000000-0005-0000-0000-0000DD850000}"/>
    <cellStyle name="Subtotal (line) 2 3 43" xfId="4982" xr:uid="{00000000-0005-0000-0000-0000DE850000}"/>
    <cellStyle name="Subtotal (line) 2 3 43 2" xfId="36166" xr:uid="{00000000-0005-0000-0000-0000DF850000}"/>
    <cellStyle name="Subtotal (line) 2 3 43 2 2" xfId="36167" xr:uid="{00000000-0005-0000-0000-0000E0850000}"/>
    <cellStyle name="Subtotal (line) 2 3 43 2 3" xfId="36168" xr:uid="{00000000-0005-0000-0000-0000E1850000}"/>
    <cellStyle name="Subtotal (line) 2 3 43 2 4" xfId="36169" xr:uid="{00000000-0005-0000-0000-0000E2850000}"/>
    <cellStyle name="Subtotal (line) 2 3 43 3" xfId="36170" xr:uid="{00000000-0005-0000-0000-0000E3850000}"/>
    <cellStyle name="Subtotal (line) 2 3 43 4" xfId="36171" xr:uid="{00000000-0005-0000-0000-0000E4850000}"/>
    <cellStyle name="Subtotal (line) 2 3 43 5" xfId="36172" xr:uid="{00000000-0005-0000-0000-0000E5850000}"/>
    <cellStyle name="Subtotal (line) 2 3 44" xfId="4983" xr:uid="{00000000-0005-0000-0000-0000E6850000}"/>
    <cellStyle name="Subtotal (line) 2 3 44 2" xfId="36173" xr:uid="{00000000-0005-0000-0000-0000E7850000}"/>
    <cellStyle name="Subtotal (line) 2 3 44 2 2" xfId="36174" xr:uid="{00000000-0005-0000-0000-0000E8850000}"/>
    <cellStyle name="Subtotal (line) 2 3 44 2 3" xfId="36175" xr:uid="{00000000-0005-0000-0000-0000E9850000}"/>
    <cellStyle name="Subtotal (line) 2 3 44 2 4" xfId="36176" xr:uid="{00000000-0005-0000-0000-0000EA850000}"/>
    <cellStyle name="Subtotal (line) 2 3 44 3" xfId="36177" xr:uid="{00000000-0005-0000-0000-0000EB850000}"/>
    <cellStyle name="Subtotal (line) 2 3 44 4" xfId="36178" xr:uid="{00000000-0005-0000-0000-0000EC850000}"/>
    <cellStyle name="Subtotal (line) 2 3 44 5" xfId="36179" xr:uid="{00000000-0005-0000-0000-0000ED850000}"/>
    <cellStyle name="Subtotal (line) 2 3 45" xfId="4984" xr:uid="{00000000-0005-0000-0000-0000EE850000}"/>
    <cellStyle name="Subtotal (line) 2 3 45 2" xfId="36180" xr:uid="{00000000-0005-0000-0000-0000EF850000}"/>
    <cellStyle name="Subtotal (line) 2 3 45 2 2" xfId="36181" xr:uid="{00000000-0005-0000-0000-0000F0850000}"/>
    <cellStyle name="Subtotal (line) 2 3 45 2 3" xfId="36182" xr:uid="{00000000-0005-0000-0000-0000F1850000}"/>
    <cellStyle name="Subtotal (line) 2 3 45 2 4" xfId="36183" xr:uid="{00000000-0005-0000-0000-0000F2850000}"/>
    <cellStyle name="Subtotal (line) 2 3 45 3" xfId="36184" xr:uid="{00000000-0005-0000-0000-0000F3850000}"/>
    <cellStyle name="Subtotal (line) 2 3 45 4" xfId="36185" xr:uid="{00000000-0005-0000-0000-0000F4850000}"/>
    <cellStyle name="Subtotal (line) 2 3 45 5" xfId="36186" xr:uid="{00000000-0005-0000-0000-0000F5850000}"/>
    <cellStyle name="Subtotal (line) 2 3 46" xfId="36187" xr:uid="{00000000-0005-0000-0000-0000F6850000}"/>
    <cellStyle name="Subtotal (line) 2 3 46 2" xfId="36188" xr:uid="{00000000-0005-0000-0000-0000F7850000}"/>
    <cellStyle name="Subtotal (line) 2 3 46 3" xfId="36189" xr:uid="{00000000-0005-0000-0000-0000F8850000}"/>
    <cellStyle name="Subtotal (line) 2 3 46 4" xfId="36190" xr:uid="{00000000-0005-0000-0000-0000F9850000}"/>
    <cellStyle name="Subtotal (line) 2 3 47" xfId="36191" xr:uid="{00000000-0005-0000-0000-0000FA850000}"/>
    <cellStyle name="Subtotal (line) 2 3 48" xfId="36192" xr:uid="{00000000-0005-0000-0000-0000FB850000}"/>
    <cellStyle name="Subtotal (line) 2 3 49" xfId="36193" xr:uid="{00000000-0005-0000-0000-0000FC850000}"/>
    <cellStyle name="Subtotal (line) 2 3 5" xfId="4985" xr:uid="{00000000-0005-0000-0000-0000FD850000}"/>
    <cellStyle name="Subtotal (line) 2 3 5 2" xfId="36194" xr:uid="{00000000-0005-0000-0000-0000FE850000}"/>
    <cellStyle name="Subtotal (line) 2 3 5 2 2" xfId="36195" xr:uid="{00000000-0005-0000-0000-0000FF850000}"/>
    <cellStyle name="Subtotal (line) 2 3 5 2 3" xfId="36196" xr:uid="{00000000-0005-0000-0000-000000860000}"/>
    <cellStyle name="Subtotal (line) 2 3 5 2 4" xfId="36197" xr:uid="{00000000-0005-0000-0000-000001860000}"/>
    <cellStyle name="Subtotal (line) 2 3 5 3" xfId="36198" xr:uid="{00000000-0005-0000-0000-000002860000}"/>
    <cellStyle name="Subtotal (line) 2 3 5 4" xfId="36199" xr:uid="{00000000-0005-0000-0000-000003860000}"/>
    <cellStyle name="Subtotal (line) 2 3 5 5" xfId="36200" xr:uid="{00000000-0005-0000-0000-000004860000}"/>
    <cellStyle name="Subtotal (line) 2 3 6" xfId="4986" xr:uid="{00000000-0005-0000-0000-000005860000}"/>
    <cellStyle name="Subtotal (line) 2 3 6 2" xfId="36201" xr:uid="{00000000-0005-0000-0000-000006860000}"/>
    <cellStyle name="Subtotal (line) 2 3 6 2 2" xfId="36202" xr:uid="{00000000-0005-0000-0000-000007860000}"/>
    <cellStyle name="Subtotal (line) 2 3 6 2 3" xfId="36203" xr:uid="{00000000-0005-0000-0000-000008860000}"/>
    <cellStyle name="Subtotal (line) 2 3 6 2 4" xfId="36204" xr:uid="{00000000-0005-0000-0000-000009860000}"/>
    <cellStyle name="Subtotal (line) 2 3 6 3" xfId="36205" xr:uid="{00000000-0005-0000-0000-00000A860000}"/>
    <cellStyle name="Subtotal (line) 2 3 6 4" xfId="36206" xr:uid="{00000000-0005-0000-0000-00000B860000}"/>
    <cellStyle name="Subtotal (line) 2 3 6 5" xfId="36207" xr:uid="{00000000-0005-0000-0000-00000C860000}"/>
    <cellStyle name="Subtotal (line) 2 3 7" xfId="4987" xr:uid="{00000000-0005-0000-0000-00000D860000}"/>
    <cellStyle name="Subtotal (line) 2 3 7 2" xfId="36208" xr:uid="{00000000-0005-0000-0000-00000E860000}"/>
    <cellStyle name="Subtotal (line) 2 3 7 2 2" xfId="36209" xr:uid="{00000000-0005-0000-0000-00000F860000}"/>
    <cellStyle name="Subtotal (line) 2 3 7 2 3" xfId="36210" xr:uid="{00000000-0005-0000-0000-000010860000}"/>
    <cellStyle name="Subtotal (line) 2 3 7 2 4" xfId="36211" xr:uid="{00000000-0005-0000-0000-000011860000}"/>
    <cellStyle name="Subtotal (line) 2 3 7 3" xfId="36212" xr:uid="{00000000-0005-0000-0000-000012860000}"/>
    <cellStyle name="Subtotal (line) 2 3 7 4" xfId="36213" xr:uid="{00000000-0005-0000-0000-000013860000}"/>
    <cellStyle name="Subtotal (line) 2 3 7 5" xfId="36214" xr:uid="{00000000-0005-0000-0000-000014860000}"/>
    <cellStyle name="Subtotal (line) 2 3 8" xfId="4988" xr:uid="{00000000-0005-0000-0000-000015860000}"/>
    <cellStyle name="Subtotal (line) 2 3 8 2" xfId="36215" xr:uid="{00000000-0005-0000-0000-000016860000}"/>
    <cellStyle name="Subtotal (line) 2 3 8 2 2" xfId="36216" xr:uid="{00000000-0005-0000-0000-000017860000}"/>
    <cellStyle name="Subtotal (line) 2 3 8 2 3" xfId="36217" xr:uid="{00000000-0005-0000-0000-000018860000}"/>
    <cellStyle name="Subtotal (line) 2 3 8 2 4" xfId="36218" xr:uid="{00000000-0005-0000-0000-000019860000}"/>
    <cellStyle name="Subtotal (line) 2 3 8 3" xfId="36219" xr:uid="{00000000-0005-0000-0000-00001A860000}"/>
    <cellStyle name="Subtotal (line) 2 3 8 4" xfId="36220" xr:uid="{00000000-0005-0000-0000-00001B860000}"/>
    <cellStyle name="Subtotal (line) 2 3 8 5" xfId="36221" xr:uid="{00000000-0005-0000-0000-00001C860000}"/>
    <cellStyle name="Subtotal (line) 2 3 9" xfId="4989" xr:uid="{00000000-0005-0000-0000-00001D860000}"/>
    <cellStyle name="Subtotal (line) 2 3 9 2" xfId="36222" xr:uid="{00000000-0005-0000-0000-00001E860000}"/>
    <cellStyle name="Subtotal (line) 2 3 9 2 2" xfId="36223" xr:uid="{00000000-0005-0000-0000-00001F860000}"/>
    <cellStyle name="Subtotal (line) 2 3 9 2 3" xfId="36224" xr:uid="{00000000-0005-0000-0000-000020860000}"/>
    <cellStyle name="Subtotal (line) 2 3 9 2 4" xfId="36225" xr:uid="{00000000-0005-0000-0000-000021860000}"/>
    <cellStyle name="Subtotal (line) 2 3 9 3" xfId="36226" xr:uid="{00000000-0005-0000-0000-000022860000}"/>
    <cellStyle name="Subtotal (line) 2 3 9 4" xfId="36227" xr:uid="{00000000-0005-0000-0000-000023860000}"/>
    <cellStyle name="Subtotal (line) 2 3 9 5" xfId="36228" xr:uid="{00000000-0005-0000-0000-000024860000}"/>
    <cellStyle name="Subtotal (line) 2 4" xfId="4990" xr:uid="{00000000-0005-0000-0000-000025860000}"/>
    <cellStyle name="Subtotal (line) 2 4 10" xfId="4991" xr:uid="{00000000-0005-0000-0000-000026860000}"/>
    <cellStyle name="Subtotal (line) 2 4 10 2" xfId="36229" xr:uid="{00000000-0005-0000-0000-000027860000}"/>
    <cellStyle name="Subtotal (line) 2 4 10 2 2" xfId="36230" xr:uid="{00000000-0005-0000-0000-000028860000}"/>
    <cellStyle name="Subtotal (line) 2 4 10 2 3" xfId="36231" xr:uid="{00000000-0005-0000-0000-000029860000}"/>
    <cellStyle name="Subtotal (line) 2 4 10 2 4" xfId="36232" xr:uid="{00000000-0005-0000-0000-00002A860000}"/>
    <cellStyle name="Subtotal (line) 2 4 10 3" xfId="36233" xr:uid="{00000000-0005-0000-0000-00002B860000}"/>
    <cellStyle name="Subtotal (line) 2 4 10 4" xfId="36234" xr:uid="{00000000-0005-0000-0000-00002C860000}"/>
    <cellStyle name="Subtotal (line) 2 4 10 5" xfId="36235" xr:uid="{00000000-0005-0000-0000-00002D860000}"/>
    <cellStyle name="Subtotal (line) 2 4 11" xfId="4992" xr:uid="{00000000-0005-0000-0000-00002E860000}"/>
    <cellStyle name="Subtotal (line) 2 4 11 2" xfId="36236" xr:uid="{00000000-0005-0000-0000-00002F860000}"/>
    <cellStyle name="Subtotal (line) 2 4 11 2 2" xfId="36237" xr:uid="{00000000-0005-0000-0000-000030860000}"/>
    <cellStyle name="Subtotal (line) 2 4 11 2 3" xfId="36238" xr:uid="{00000000-0005-0000-0000-000031860000}"/>
    <cellStyle name="Subtotal (line) 2 4 11 2 4" xfId="36239" xr:uid="{00000000-0005-0000-0000-000032860000}"/>
    <cellStyle name="Subtotal (line) 2 4 11 3" xfId="36240" xr:uid="{00000000-0005-0000-0000-000033860000}"/>
    <cellStyle name="Subtotal (line) 2 4 11 4" xfId="36241" xr:uid="{00000000-0005-0000-0000-000034860000}"/>
    <cellStyle name="Subtotal (line) 2 4 11 5" xfId="36242" xr:uid="{00000000-0005-0000-0000-000035860000}"/>
    <cellStyle name="Subtotal (line) 2 4 12" xfId="4993" xr:uid="{00000000-0005-0000-0000-000036860000}"/>
    <cellStyle name="Subtotal (line) 2 4 12 2" xfId="36243" xr:uid="{00000000-0005-0000-0000-000037860000}"/>
    <cellStyle name="Subtotal (line) 2 4 12 2 2" xfId="36244" xr:uid="{00000000-0005-0000-0000-000038860000}"/>
    <cellStyle name="Subtotal (line) 2 4 12 2 3" xfId="36245" xr:uid="{00000000-0005-0000-0000-000039860000}"/>
    <cellStyle name="Subtotal (line) 2 4 12 2 4" xfId="36246" xr:uid="{00000000-0005-0000-0000-00003A860000}"/>
    <cellStyle name="Subtotal (line) 2 4 12 3" xfId="36247" xr:uid="{00000000-0005-0000-0000-00003B860000}"/>
    <cellStyle name="Subtotal (line) 2 4 12 4" xfId="36248" xr:uid="{00000000-0005-0000-0000-00003C860000}"/>
    <cellStyle name="Subtotal (line) 2 4 12 5" xfId="36249" xr:uid="{00000000-0005-0000-0000-00003D860000}"/>
    <cellStyle name="Subtotal (line) 2 4 13" xfId="4994" xr:uid="{00000000-0005-0000-0000-00003E860000}"/>
    <cellStyle name="Subtotal (line) 2 4 13 2" xfId="36250" xr:uid="{00000000-0005-0000-0000-00003F860000}"/>
    <cellStyle name="Subtotal (line) 2 4 13 2 2" xfId="36251" xr:uid="{00000000-0005-0000-0000-000040860000}"/>
    <cellStyle name="Subtotal (line) 2 4 13 2 3" xfId="36252" xr:uid="{00000000-0005-0000-0000-000041860000}"/>
    <cellStyle name="Subtotal (line) 2 4 13 2 4" xfId="36253" xr:uid="{00000000-0005-0000-0000-000042860000}"/>
    <cellStyle name="Subtotal (line) 2 4 13 3" xfId="36254" xr:uid="{00000000-0005-0000-0000-000043860000}"/>
    <cellStyle name="Subtotal (line) 2 4 13 4" xfId="36255" xr:uid="{00000000-0005-0000-0000-000044860000}"/>
    <cellStyle name="Subtotal (line) 2 4 13 5" xfId="36256" xr:uid="{00000000-0005-0000-0000-000045860000}"/>
    <cellStyle name="Subtotal (line) 2 4 14" xfId="4995" xr:uid="{00000000-0005-0000-0000-000046860000}"/>
    <cellStyle name="Subtotal (line) 2 4 14 2" xfId="36257" xr:uid="{00000000-0005-0000-0000-000047860000}"/>
    <cellStyle name="Subtotal (line) 2 4 14 2 2" xfId="36258" xr:uid="{00000000-0005-0000-0000-000048860000}"/>
    <cellStyle name="Subtotal (line) 2 4 14 2 3" xfId="36259" xr:uid="{00000000-0005-0000-0000-000049860000}"/>
    <cellStyle name="Subtotal (line) 2 4 14 2 4" xfId="36260" xr:uid="{00000000-0005-0000-0000-00004A860000}"/>
    <cellStyle name="Subtotal (line) 2 4 14 3" xfId="36261" xr:uid="{00000000-0005-0000-0000-00004B860000}"/>
    <cellStyle name="Subtotal (line) 2 4 14 4" xfId="36262" xr:uid="{00000000-0005-0000-0000-00004C860000}"/>
    <cellStyle name="Subtotal (line) 2 4 14 5" xfId="36263" xr:uid="{00000000-0005-0000-0000-00004D860000}"/>
    <cellStyle name="Subtotal (line) 2 4 15" xfId="4996" xr:uid="{00000000-0005-0000-0000-00004E860000}"/>
    <cellStyle name="Subtotal (line) 2 4 15 2" xfId="36264" xr:uid="{00000000-0005-0000-0000-00004F860000}"/>
    <cellStyle name="Subtotal (line) 2 4 15 2 2" xfId="36265" xr:uid="{00000000-0005-0000-0000-000050860000}"/>
    <cellStyle name="Subtotal (line) 2 4 15 2 3" xfId="36266" xr:uid="{00000000-0005-0000-0000-000051860000}"/>
    <cellStyle name="Subtotal (line) 2 4 15 2 4" xfId="36267" xr:uid="{00000000-0005-0000-0000-000052860000}"/>
    <cellStyle name="Subtotal (line) 2 4 15 3" xfId="36268" xr:uid="{00000000-0005-0000-0000-000053860000}"/>
    <cellStyle name="Subtotal (line) 2 4 15 4" xfId="36269" xr:uid="{00000000-0005-0000-0000-000054860000}"/>
    <cellStyle name="Subtotal (line) 2 4 15 5" xfId="36270" xr:uid="{00000000-0005-0000-0000-000055860000}"/>
    <cellStyle name="Subtotal (line) 2 4 16" xfId="4997" xr:uid="{00000000-0005-0000-0000-000056860000}"/>
    <cellStyle name="Subtotal (line) 2 4 16 2" xfId="36271" xr:uid="{00000000-0005-0000-0000-000057860000}"/>
    <cellStyle name="Subtotal (line) 2 4 16 2 2" xfId="36272" xr:uid="{00000000-0005-0000-0000-000058860000}"/>
    <cellStyle name="Subtotal (line) 2 4 16 2 3" xfId="36273" xr:uid="{00000000-0005-0000-0000-000059860000}"/>
    <cellStyle name="Subtotal (line) 2 4 16 2 4" xfId="36274" xr:uid="{00000000-0005-0000-0000-00005A860000}"/>
    <cellStyle name="Subtotal (line) 2 4 16 3" xfId="36275" xr:uid="{00000000-0005-0000-0000-00005B860000}"/>
    <cellStyle name="Subtotal (line) 2 4 16 4" xfId="36276" xr:uid="{00000000-0005-0000-0000-00005C860000}"/>
    <cellStyle name="Subtotal (line) 2 4 16 5" xfId="36277" xr:uid="{00000000-0005-0000-0000-00005D860000}"/>
    <cellStyle name="Subtotal (line) 2 4 17" xfId="4998" xr:uid="{00000000-0005-0000-0000-00005E860000}"/>
    <cellStyle name="Subtotal (line) 2 4 17 2" xfId="36278" xr:uid="{00000000-0005-0000-0000-00005F860000}"/>
    <cellStyle name="Subtotal (line) 2 4 17 2 2" xfId="36279" xr:uid="{00000000-0005-0000-0000-000060860000}"/>
    <cellStyle name="Subtotal (line) 2 4 17 2 3" xfId="36280" xr:uid="{00000000-0005-0000-0000-000061860000}"/>
    <cellStyle name="Subtotal (line) 2 4 17 2 4" xfId="36281" xr:uid="{00000000-0005-0000-0000-000062860000}"/>
    <cellStyle name="Subtotal (line) 2 4 17 3" xfId="36282" xr:uid="{00000000-0005-0000-0000-000063860000}"/>
    <cellStyle name="Subtotal (line) 2 4 17 4" xfId="36283" xr:uid="{00000000-0005-0000-0000-000064860000}"/>
    <cellStyle name="Subtotal (line) 2 4 17 5" xfId="36284" xr:uid="{00000000-0005-0000-0000-000065860000}"/>
    <cellStyle name="Subtotal (line) 2 4 18" xfId="4999" xr:uid="{00000000-0005-0000-0000-000066860000}"/>
    <cellStyle name="Subtotal (line) 2 4 18 2" xfId="36285" xr:uid="{00000000-0005-0000-0000-000067860000}"/>
    <cellStyle name="Subtotal (line) 2 4 18 2 2" xfId="36286" xr:uid="{00000000-0005-0000-0000-000068860000}"/>
    <cellStyle name="Subtotal (line) 2 4 18 2 3" xfId="36287" xr:uid="{00000000-0005-0000-0000-000069860000}"/>
    <cellStyle name="Subtotal (line) 2 4 18 2 4" xfId="36288" xr:uid="{00000000-0005-0000-0000-00006A860000}"/>
    <cellStyle name="Subtotal (line) 2 4 18 3" xfId="36289" xr:uid="{00000000-0005-0000-0000-00006B860000}"/>
    <cellStyle name="Subtotal (line) 2 4 18 4" xfId="36290" xr:uid="{00000000-0005-0000-0000-00006C860000}"/>
    <cellStyle name="Subtotal (line) 2 4 18 5" xfId="36291" xr:uid="{00000000-0005-0000-0000-00006D860000}"/>
    <cellStyle name="Subtotal (line) 2 4 19" xfId="5000" xr:uid="{00000000-0005-0000-0000-00006E860000}"/>
    <cellStyle name="Subtotal (line) 2 4 19 2" xfId="36292" xr:uid="{00000000-0005-0000-0000-00006F860000}"/>
    <cellStyle name="Subtotal (line) 2 4 19 2 2" xfId="36293" xr:uid="{00000000-0005-0000-0000-000070860000}"/>
    <cellStyle name="Subtotal (line) 2 4 19 2 3" xfId="36294" xr:uid="{00000000-0005-0000-0000-000071860000}"/>
    <cellStyle name="Subtotal (line) 2 4 19 2 4" xfId="36295" xr:uid="{00000000-0005-0000-0000-000072860000}"/>
    <cellStyle name="Subtotal (line) 2 4 19 3" xfId="36296" xr:uid="{00000000-0005-0000-0000-000073860000}"/>
    <cellStyle name="Subtotal (line) 2 4 19 4" xfId="36297" xr:uid="{00000000-0005-0000-0000-000074860000}"/>
    <cellStyle name="Subtotal (line) 2 4 19 5" xfId="36298" xr:uid="{00000000-0005-0000-0000-000075860000}"/>
    <cellStyle name="Subtotal (line) 2 4 2" xfId="5001" xr:uid="{00000000-0005-0000-0000-000076860000}"/>
    <cellStyle name="Subtotal (line) 2 4 2 10" xfId="5002" xr:uid="{00000000-0005-0000-0000-000077860000}"/>
    <cellStyle name="Subtotal (line) 2 4 2 10 2" xfId="36299" xr:uid="{00000000-0005-0000-0000-000078860000}"/>
    <cellStyle name="Subtotal (line) 2 4 2 10 2 2" xfId="36300" xr:uid="{00000000-0005-0000-0000-000079860000}"/>
    <cellStyle name="Subtotal (line) 2 4 2 10 2 3" xfId="36301" xr:uid="{00000000-0005-0000-0000-00007A860000}"/>
    <cellStyle name="Subtotal (line) 2 4 2 10 2 4" xfId="36302" xr:uid="{00000000-0005-0000-0000-00007B860000}"/>
    <cellStyle name="Subtotal (line) 2 4 2 10 3" xfId="36303" xr:uid="{00000000-0005-0000-0000-00007C860000}"/>
    <cellStyle name="Subtotal (line) 2 4 2 10 4" xfId="36304" xr:uid="{00000000-0005-0000-0000-00007D860000}"/>
    <cellStyle name="Subtotal (line) 2 4 2 10 5" xfId="36305" xr:uid="{00000000-0005-0000-0000-00007E860000}"/>
    <cellStyle name="Subtotal (line) 2 4 2 11" xfId="5003" xr:uid="{00000000-0005-0000-0000-00007F860000}"/>
    <cellStyle name="Subtotal (line) 2 4 2 11 2" xfId="36306" xr:uid="{00000000-0005-0000-0000-000080860000}"/>
    <cellStyle name="Subtotal (line) 2 4 2 11 2 2" xfId="36307" xr:uid="{00000000-0005-0000-0000-000081860000}"/>
    <cellStyle name="Subtotal (line) 2 4 2 11 2 3" xfId="36308" xr:uid="{00000000-0005-0000-0000-000082860000}"/>
    <cellStyle name="Subtotal (line) 2 4 2 11 2 4" xfId="36309" xr:uid="{00000000-0005-0000-0000-000083860000}"/>
    <cellStyle name="Subtotal (line) 2 4 2 11 3" xfId="36310" xr:uid="{00000000-0005-0000-0000-000084860000}"/>
    <cellStyle name="Subtotal (line) 2 4 2 11 4" xfId="36311" xr:uid="{00000000-0005-0000-0000-000085860000}"/>
    <cellStyle name="Subtotal (line) 2 4 2 11 5" xfId="36312" xr:uid="{00000000-0005-0000-0000-000086860000}"/>
    <cellStyle name="Subtotal (line) 2 4 2 12" xfId="5004" xr:uid="{00000000-0005-0000-0000-000087860000}"/>
    <cellStyle name="Subtotal (line) 2 4 2 12 2" xfId="36313" xr:uid="{00000000-0005-0000-0000-000088860000}"/>
    <cellStyle name="Subtotal (line) 2 4 2 12 2 2" xfId="36314" xr:uid="{00000000-0005-0000-0000-000089860000}"/>
    <cellStyle name="Subtotal (line) 2 4 2 12 2 3" xfId="36315" xr:uid="{00000000-0005-0000-0000-00008A860000}"/>
    <cellStyle name="Subtotal (line) 2 4 2 12 2 4" xfId="36316" xr:uid="{00000000-0005-0000-0000-00008B860000}"/>
    <cellStyle name="Subtotal (line) 2 4 2 12 3" xfId="36317" xr:uid="{00000000-0005-0000-0000-00008C860000}"/>
    <cellStyle name="Subtotal (line) 2 4 2 12 4" xfId="36318" xr:uid="{00000000-0005-0000-0000-00008D860000}"/>
    <cellStyle name="Subtotal (line) 2 4 2 12 5" xfId="36319" xr:uid="{00000000-0005-0000-0000-00008E860000}"/>
    <cellStyle name="Subtotal (line) 2 4 2 13" xfId="5005" xr:uid="{00000000-0005-0000-0000-00008F860000}"/>
    <cellStyle name="Subtotal (line) 2 4 2 13 2" xfId="36320" xr:uid="{00000000-0005-0000-0000-000090860000}"/>
    <cellStyle name="Subtotal (line) 2 4 2 13 2 2" xfId="36321" xr:uid="{00000000-0005-0000-0000-000091860000}"/>
    <cellStyle name="Subtotal (line) 2 4 2 13 2 3" xfId="36322" xr:uid="{00000000-0005-0000-0000-000092860000}"/>
    <cellStyle name="Subtotal (line) 2 4 2 13 2 4" xfId="36323" xr:uid="{00000000-0005-0000-0000-000093860000}"/>
    <cellStyle name="Subtotal (line) 2 4 2 13 3" xfId="36324" xr:uid="{00000000-0005-0000-0000-000094860000}"/>
    <cellStyle name="Subtotal (line) 2 4 2 13 4" xfId="36325" xr:uid="{00000000-0005-0000-0000-000095860000}"/>
    <cellStyle name="Subtotal (line) 2 4 2 13 5" xfId="36326" xr:uid="{00000000-0005-0000-0000-000096860000}"/>
    <cellStyle name="Subtotal (line) 2 4 2 14" xfId="5006" xr:uid="{00000000-0005-0000-0000-000097860000}"/>
    <cellStyle name="Subtotal (line) 2 4 2 14 2" xfId="36327" xr:uid="{00000000-0005-0000-0000-000098860000}"/>
    <cellStyle name="Subtotal (line) 2 4 2 14 2 2" xfId="36328" xr:uid="{00000000-0005-0000-0000-000099860000}"/>
    <cellStyle name="Subtotal (line) 2 4 2 14 2 3" xfId="36329" xr:uid="{00000000-0005-0000-0000-00009A860000}"/>
    <cellStyle name="Subtotal (line) 2 4 2 14 2 4" xfId="36330" xr:uid="{00000000-0005-0000-0000-00009B860000}"/>
    <cellStyle name="Subtotal (line) 2 4 2 14 3" xfId="36331" xr:uid="{00000000-0005-0000-0000-00009C860000}"/>
    <cellStyle name="Subtotal (line) 2 4 2 14 4" xfId="36332" xr:uid="{00000000-0005-0000-0000-00009D860000}"/>
    <cellStyle name="Subtotal (line) 2 4 2 14 5" xfId="36333" xr:uid="{00000000-0005-0000-0000-00009E860000}"/>
    <cellStyle name="Subtotal (line) 2 4 2 15" xfId="5007" xr:uid="{00000000-0005-0000-0000-00009F860000}"/>
    <cellStyle name="Subtotal (line) 2 4 2 15 2" xfId="36334" xr:uid="{00000000-0005-0000-0000-0000A0860000}"/>
    <cellStyle name="Subtotal (line) 2 4 2 15 2 2" xfId="36335" xr:uid="{00000000-0005-0000-0000-0000A1860000}"/>
    <cellStyle name="Subtotal (line) 2 4 2 15 2 3" xfId="36336" xr:uid="{00000000-0005-0000-0000-0000A2860000}"/>
    <cellStyle name="Subtotal (line) 2 4 2 15 2 4" xfId="36337" xr:uid="{00000000-0005-0000-0000-0000A3860000}"/>
    <cellStyle name="Subtotal (line) 2 4 2 15 3" xfId="36338" xr:uid="{00000000-0005-0000-0000-0000A4860000}"/>
    <cellStyle name="Subtotal (line) 2 4 2 15 4" xfId="36339" xr:uid="{00000000-0005-0000-0000-0000A5860000}"/>
    <cellStyle name="Subtotal (line) 2 4 2 15 5" xfId="36340" xr:uid="{00000000-0005-0000-0000-0000A6860000}"/>
    <cellStyle name="Subtotal (line) 2 4 2 16" xfId="5008" xr:uid="{00000000-0005-0000-0000-0000A7860000}"/>
    <cellStyle name="Subtotal (line) 2 4 2 16 2" xfId="36341" xr:uid="{00000000-0005-0000-0000-0000A8860000}"/>
    <cellStyle name="Subtotal (line) 2 4 2 16 2 2" xfId="36342" xr:uid="{00000000-0005-0000-0000-0000A9860000}"/>
    <cellStyle name="Subtotal (line) 2 4 2 16 2 3" xfId="36343" xr:uid="{00000000-0005-0000-0000-0000AA860000}"/>
    <cellStyle name="Subtotal (line) 2 4 2 16 2 4" xfId="36344" xr:uid="{00000000-0005-0000-0000-0000AB860000}"/>
    <cellStyle name="Subtotal (line) 2 4 2 16 3" xfId="36345" xr:uid="{00000000-0005-0000-0000-0000AC860000}"/>
    <cellStyle name="Subtotal (line) 2 4 2 16 4" xfId="36346" xr:uid="{00000000-0005-0000-0000-0000AD860000}"/>
    <cellStyle name="Subtotal (line) 2 4 2 16 5" xfId="36347" xr:uid="{00000000-0005-0000-0000-0000AE860000}"/>
    <cellStyle name="Subtotal (line) 2 4 2 17" xfId="5009" xr:uid="{00000000-0005-0000-0000-0000AF860000}"/>
    <cellStyle name="Subtotal (line) 2 4 2 17 2" xfId="36348" xr:uid="{00000000-0005-0000-0000-0000B0860000}"/>
    <cellStyle name="Subtotal (line) 2 4 2 17 2 2" xfId="36349" xr:uid="{00000000-0005-0000-0000-0000B1860000}"/>
    <cellStyle name="Subtotal (line) 2 4 2 17 2 3" xfId="36350" xr:uid="{00000000-0005-0000-0000-0000B2860000}"/>
    <cellStyle name="Subtotal (line) 2 4 2 17 2 4" xfId="36351" xr:uid="{00000000-0005-0000-0000-0000B3860000}"/>
    <cellStyle name="Subtotal (line) 2 4 2 17 3" xfId="36352" xr:uid="{00000000-0005-0000-0000-0000B4860000}"/>
    <cellStyle name="Subtotal (line) 2 4 2 17 4" xfId="36353" xr:uid="{00000000-0005-0000-0000-0000B5860000}"/>
    <cellStyle name="Subtotal (line) 2 4 2 17 5" xfId="36354" xr:uid="{00000000-0005-0000-0000-0000B6860000}"/>
    <cellStyle name="Subtotal (line) 2 4 2 18" xfId="5010" xr:uid="{00000000-0005-0000-0000-0000B7860000}"/>
    <cellStyle name="Subtotal (line) 2 4 2 18 2" xfId="36355" xr:uid="{00000000-0005-0000-0000-0000B8860000}"/>
    <cellStyle name="Subtotal (line) 2 4 2 18 2 2" xfId="36356" xr:uid="{00000000-0005-0000-0000-0000B9860000}"/>
    <cellStyle name="Subtotal (line) 2 4 2 18 2 3" xfId="36357" xr:uid="{00000000-0005-0000-0000-0000BA860000}"/>
    <cellStyle name="Subtotal (line) 2 4 2 18 2 4" xfId="36358" xr:uid="{00000000-0005-0000-0000-0000BB860000}"/>
    <cellStyle name="Subtotal (line) 2 4 2 18 3" xfId="36359" xr:uid="{00000000-0005-0000-0000-0000BC860000}"/>
    <cellStyle name="Subtotal (line) 2 4 2 18 4" xfId="36360" xr:uid="{00000000-0005-0000-0000-0000BD860000}"/>
    <cellStyle name="Subtotal (line) 2 4 2 18 5" xfId="36361" xr:uid="{00000000-0005-0000-0000-0000BE860000}"/>
    <cellStyle name="Subtotal (line) 2 4 2 19" xfId="5011" xr:uid="{00000000-0005-0000-0000-0000BF860000}"/>
    <cellStyle name="Subtotal (line) 2 4 2 19 2" xfId="36362" xr:uid="{00000000-0005-0000-0000-0000C0860000}"/>
    <cellStyle name="Subtotal (line) 2 4 2 19 2 2" xfId="36363" xr:uid="{00000000-0005-0000-0000-0000C1860000}"/>
    <cellStyle name="Subtotal (line) 2 4 2 19 2 3" xfId="36364" xr:uid="{00000000-0005-0000-0000-0000C2860000}"/>
    <cellStyle name="Subtotal (line) 2 4 2 19 2 4" xfId="36365" xr:uid="{00000000-0005-0000-0000-0000C3860000}"/>
    <cellStyle name="Subtotal (line) 2 4 2 19 3" xfId="36366" xr:uid="{00000000-0005-0000-0000-0000C4860000}"/>
    <cellStyle name="Subtotal (line) 2 4 2 19 4" xfId="36367" xr:uid="{00000000-0005-0000-0000-0000C5860000}"/>
    <cellStyle name="Subtotal (line) 2 4 2 19 5" xfId="36368" xr:uid="{00000000-0005-0000-0000-0000C6860000}"/>
    <cellStyle name="Subtotal (line) 2 4 2 2" xfId="5012" xr:uid="{00000000-0005-0000-0000-0000C7860000}"/>
    <cellStyle name="Subtotal (line) 2 4 2 2 2" xfId="36369" xr:uid="{00000000-0005-0000-0000-0000C8860000}"/>
    <cellStyle name="Subtotal (line) 2 4 2 2 2 2" xfId="36370" xr:uid="{00000000-0005-0000-0000-0000C9860000}"/>
    <cellStyle name="Subtotal (line) 2 4 2 2 2 3" xfId="36371" xr:uid="{00000000-0005-0000-0000-0000CA860000}"/>
    <cellStyle name="Subtotal (line) 2 4 2 2 2 4" xfId="36372" xr:uid="{00000000-0005-0000-0000-0000CB860000}"/>
    <cellStyle name="Subtotal (line) 2 4 2 2 3" xfId="36373" xr:uid="{00000000-0005-0000-0000-0000CC860000}"/>
    <cellStyle name="Subtotal (line) 2 4 2 2 4" xfId="36374" xr:uid="{00000000-0005-0000-0000-0000CD860000}"/>
    <cellStyle name="Subtotal (line) 2 4 2 2 5" xfId="36375" xr:uid="{00000000-0005-0000-0000-0000CE860000}"/>
    <cellStyle name="Subtotal (line) 2 4 2 20" xfId="5013" xr:uid="{00000000-0005-0000-0000-0000CF860000}"/>
    <cellStyle name="Subtotal (line) 2 4 2 20 2" xfId="36376" xr:uid="{00000000-0005-0000-0000-0000D0860000}"/>
    <cellStyle name="Subtotal (line) 2 4 2 20 2 2" xfId="36377" xr:uid="{00000000-0005-0000-0000-0000D1860000}"/>
    <cellStyle name="Subtotal (line) 2 4 2 20 2 3" xfId="36378" xr:uid="{00000000-0005-0000-0000-0000D2860000}"/>
    <cellStyle name="Subtotal (line) 2 4 2 20 2 4" xfId="36379" xr:uid="{00000000-0005-0000-0000-0000D3860000}"/>
    <cellStyle name="Subtotal (line) 2 4 2 20 3" xfId="36380" xr:uid="{00000000-0005-0000-0000-0000D4860000}"/>
    <cellStyle name="Subtotal (line) 2 4 2 20 4" xfId="36381" xr:uid="{00000000-0005-0000-0000-0000D5860000}"/>
    <cellStyle name="Subtotal (line) 2 4 2 20 5" xfId="36382" xr:uid="{00000000-0005-0000-0000-0000D6860000}"/>
    <cellStyle name="Subtotal (line) 2 4 2 21" xfId="5014" xr:uid="{00000000-0005-0000-0000-0000D7860000}"/>
    <cellStyle name="Subtotal (line) 2 4 2 21 2" xfId="36383" xr:uid="{00000000-0005-0000-0000-0000D8860000}"/>
    <cellStyle name="Subtotal (line) 2 4 2 21 2 2" xfId="36384" xr:uid="{00000000-0005-0000-0000-0000D9860000}"/>
    <cellStyle name="Subtotal (line) 2 4 2 21 2 3" xfId="36385" xr:uid="{00000000-0005-0000-0000-0000DA860000}"/>
    <cellStyle name="Subtotal (line) 2 4 2 21 2 4" xfId="36386" xr:uid="{00000000-0005-0000-0000-0000DB860000}"/>
    <cellStyle name="Subtotal (line) 2 4 2 21 3" xfId="36387" xr:uid="{00000000-0005-0000-0000-0000DC860000}"/>
    <cellStyle name="Subtotal (line) 2 4 2 21 4" xfId="36388" xr:uid="{00000000-0005-0000-0000-0000DD860000}"/>
    <cellStyle name="Subtotal (line) 2 4 2 21 5" xfId="36389" xr:uid="{00000000-0005-0000-0000-0000DE860000}"/>
    <cellStyle name="Subtotal (line) 2 4 2 22" xfId="5015" xr:uid="{00000000-0005-0000-0000-0000DF860000}"/>
    <cellStyle name="Subtotal (line) 2 4 2 22 2" xfId="36390" xr:uid="{00000000-0005-0000-0000-0000E0860000}"/>
    <cellStyle name="Subtotal (line) 2 4 2 22 2 2" xfId="36391" xr:uid="{00000000-0005-0000-0000-0000E1860000}"/>
    <cellStyle name="Subtotal (line) 2 4 2 22 2 3" xfId="36392" xr:uid="{00000000-0005-0000-0000-0000E2860000}"/>
    <cellStyle name="Subtotal (line) 2 4 2 22 2 4" xfId="36393" xr:uid="{00000000-0005-0000-0000-0000E3860000}"/>
    <cellStyle name="Subtotal (line) 2 4 2 22 3" xfId="36394" xr:uid="{00000000-0005-0000-0000-0000E4860000}"/>
    <cellStyle name="Subtotal (line) 2 4 2 22 4" xfId="36395" xr:uid="{00000000-0005-0000-0000-0000E5860000}"/>
    <cellStyle name="Subtotal (line) 2 4 2 22 5" xfId="36396" xr:uid="{00000000-0005-0000-0000-0000E6860000}"/>
    <cellStyle name="Subtotal (line) 2 4 2 23" xfId="5016" xr:uid="{00000000-0005-0000-0000-0000E7860000}"/>
    <cellStyle name="Subtotal (line) 2 4 2 23 2" xfId="36397" xr:uid="{00000000-0005-0000-0000-0000E8860000}"/>
    <cellStyle name="Subtotal (line) 2 4 2 23 2 2" xfId="36398" xr:uid="{00000000-0005-0000-0000-0000E9860000}"/>
    <cellStyle name="Subtotal (line) 2 4 2 23 2 3" xfId="36399" xr:uid="{00000000-0005-0000-0000-0000EA860000}"/>
    <cellStyle name="Subtotal (line) 2 4 2 23 2 4" xfId="36400" xr:uid="{00000000-0005-0000-0000-0000EB860000}"/>
    <cellStyle name="Subtotal (line) 2 4 2 23 3" xfId="36401" xr:uid="{00000000-0005-0000-0000-0000EC860000}"/>
    <cellStyle name="Subtotal (line) 2 4 2 23 4" xfId="36402" xr:uid="{00000000-0005-0000-0000-0000ED860000}"/>
    <cellStyle name="Subtotal (line) 2 4 2 23 5" xfId="36403" xr:uid="{00000000-0005-0000-0000-0000EE860000}"/>
    <cellStyle name="Subtotal (line) 2 4 2 24" xfId="5017" xr:uid="{00000000-0005-0000-0000-0000EF860000}"/>
    <cellStyle name="Subtotal (line) 2 4 2 24 2" xfId="36404" xr:uid="{00000000-0005-0000-0000-0000F0860000}"/>
    <cellStyle name="Subtotal (line) 2 4 2 24 2 2" xfId="36405" xr:uid="{00000000-0005-0000-0000-0000F1860000}"/>
    <cellStyle name="Subtotal (line) 2 4 2 24 2 3" xfId="36406" xr:uid="{00000000-0005-0000-0000-0000F2860000}"/>
    <cellStyle name="Subtotal (line) 2 4 2 24 2 4" xfId="36407" xr:uid="{00000000-0005-0000-0000-0000F3860000}"/>
    <cellStyle name="Subtotal (line) 2 4 2 24 3" xfId="36408" xr:uid="{00000000-0005-0000-0000-0000F4860000}"/>
    <cellStyle name="Subtotal (line) 2 4 2 24 4" xfId="36409" xr:uid="{00000000-0005-0000-0000-0000F5860000}"/>
    <cellStyle name="Subtotal (line) 2 4 2 24 5" xfId="36410" xr:uid="{00000000-0005-0000-0000-0000F6860000}"/>
    <cellStyle name="Subtotal (line) 2 4 2 25" xfId="5018" xr:uid="{00000000-0005-0000-0000-0000F7860000}"/>
    <cellStyle name="Subtotal (line) 2 4 2 25 2" xfId="36411" xr:uid="{00000000-0005-0000-0000-0000F8860000}"/>
    <cellStyle name="Subtotal (line) 2 4 2 25 2 2" xfId="36412" xr:uid="{00000000-0005-0000-0000-0000F9860000}"/>
    <cellStyle name="Subtotal (line) 2 4 2 25 2 3" xfId="36413" xr:uid="{00000000-0005-0000-0000-0000FA860000}"/>
    <cellStyle name="Subtotal (line) 2 4 2 25 2 4" xfId="36414" xr:uid="{00000000-0005-0000-0000-0000FB860000}"/>
    <cellStyle name="Subtotal (line) 2 4 2 25 3" xfId="36415" xr:uid="{00000000-0005-0000-0000-0000FC860000}"/>
    <cellStyle name="Subtotal (line) 2 4 2 25 4" xfId="36416" xr:uid="{00000000-0005-0000-0000-0000FD860000}"/>
    <cellStyle name="Subtotal (line) 2 4 2 25 5" xfId="36417" xr:uid="{00000000-0005-0000-0000-0000FE860000}"/>
    <cellStyle name="Subtotal (line) 2 4 2 26" xfId="5019" xr:uid="{00000000-0005-0000-0000-0000FF860000}"/>
    <cellStyle name="Subtotal (line) 2 4 2 26 2" xfId="36418" xr:uid="{00000000-0005-0000-0000-000000870000}"/>
    <cellStyle name="Subtotal (line) 2 4 2 26 2 2" xfId="36419" xr:uid="{00000000-0005-0000-0000-000001870000}"/>
    <cellStyle name="Subtotal (line) 2 4 2 26 2 3" xfId="36420" xr:uid="{00000000-0005-0000-0000-000002870000}"/>
    <cellStyle name="Subtotal (line) 2 4 2 26 2 4" xfId="36421" xr:uid="{00000000-0005-0000-0000-000003870000}"/>
    <cellStyle name="Subtotal (line) 2 4 2 26 3" xfId="36422" xr:uid="{00000000-0005-0000-0000-000004870000}"/>
    <cellStyle name="Subtotal (line) 2 4 2 26 4" xfId="36423" xr:uid="{00000000-0005-0000-0000-000005870000}"/>
    <cellStyle name="Subtotal (line) 2 4 2 26 5" xfId="36424" xr:uid="{00000000-0005-0000-0000-000006870000}"/>
    <cellStyle name="Subtotal (line) 2 4 2 27" xfId="5020" xr:uid="{00000000-0005-0000-0000-000007870000}"/>
    <cellStyle name="Subtotal (line) 2 4 2 27 2" xfId="36425" xr:uid="{00000000-0005-0000-0000-000008870000}"/>
    <cellStyle name="Subtotal (line) 2 4 2 27 2 2" xfId="36426" xr:uid="{00000000-0005-0000-0000-000009870000}"/>
    <cellStyle name="Subtotal (line) 2 4 2 27 2 3" xfId="36427" xr:uid="{00000000-0005-0000-0000-00000A870000}"/>
    <cellStyle name="Subtotal (line) 2 4 2 27 2 4" xfId="36428" xr:uid="{00000000-0005-0000-0000-00000B870000}"/>
    <cellStyle name="Subtotal (line) 2 4 2 27 3" xfId="36429" xr:uid="{00000000-0005-0000-0000-00000C870000}"/>
    <cellStyle name="Subtotal (line) 2 4 2 27 4" xfId="36430" xr:uid="{00000000-0005-0000-0000-00000D870000}"/>
    <cellStyle name="Subtotal (line) 2 4 2 27 5" xfId="36431" xr:uid="{00000000-0005-0000-0000-00000E870000}"/>
    <cellStyle name="Subtotal (line) 2 4 2 28" xfId="5021" xr:uid="{00000000-0005-0000-0000-00000F870000}"/>
    <cellStyle name="Subtotal (line) 2 4 2 28 2" xfId="36432" xr:uid="{00000000-0005-0000-0000-000010870000}"/>
    <cellStyle name="Subtotal (line) 2 4 2 28 2 2" xfId="36433" xr:uid="{00000000-0005-0000-0000-000011870000}"/>
    <cellStyle name="Subtotal (line) 2 4 2 28 2 3" xfId="36434" xr:uid="{00000000-0005-0000-0000-000012870000}"/>
    <cellStyle name="Subtotal (line) 2 4 2 28 2 4" xfId="36435" xr:uid="{00000000-0005-0000-0000-000013870000}"/>
    <cellStyle name="Subtotal (line) 2 4 2 28 3" xfId="36436" xr:uid="{00000000-0005-0000-0000-000014870000}"/>
    <cellStyle name="Subtotal (line) 2 4 2 28 4" xfId="36437" xr:uid="{00000000-0005-0000-0000-000015870000}"/>
    <cellStyle name="Subtotal (line) 2 4 2 28 5" xfId="36438" xr:uid="{00000000-0005-0000-0000-000016870000}"/>
    <cellStyle name="Subtotal (line) 2 4 2 29" xfId="5022" xr:uid="{00000000-0005-0000-0000-000017870000}"/>
    <cellStyle name="Subtotal (line) 2 4 2 29 2" xfId="36439" xr:uid="{00000000-0005-0000-0000-000018870000}"/>
    <cellStyle name="Subtotal (line) 2 4 2 29 2 2" xfId="36440" xr:uid="{00000000-0005-0000-0000-000019870000}"/>
    <cellStyle name="Subtotal (line) 2 4 2 29 2 3" xfId="36441" xr:uid="{00000000-0005-0000-0000-00001A870000}"/>
    <cellStyle name="Subtotal (line) 2 4 2 29 2 4" xfId="36442" xr:uid="{00000000-0005-0000-0000-00001B870000}"/>
    <cellStyle name="Subtotal (line) 2 4 2 29 3" xfId="36443" xr:uid="{00000000-0005-0000-0000-00001C870000}"/>
    <cellStyle name="Subtotal (line) 2 4 2 29 4" xfId="36444" xr:uid="{00000000-0005-0000-0000-00001D870000}"/>
    <cellStyle name="Subtotal (line) 2 4 2 29 5" xfId="36445" xr:uid="{00000000-0005-0000-0000-00001E870000}"/>
    <cellStyle name="Subtotal (line) 2 4 2 3" xfId="5023" xr:uid="{00000000-0005-0000-0000-00001F870000}"/>
    <cellStyle name="Subtotal (line) 2 4 2 3 2" xfId="36446" xr:uid="{00000000-0005-0000-0000-000020870000}"/>
    <cellStyle name="Subtotal (line) 2 4 2 3 2 2" xfId="36447" xr:uid="{00000000-0005-0000-0000-000021870000}"/>
    <cellStyle name="Subtotal (line) 2 4 2 3 2 3" xfId="36448" xr:uid="{00000000-0005-0000-0000-000022870000}"/>
    <cellStyle name="Subtotal (line) 2 4 2 3 2 4" xfId="36449" xr:uid="{00000000-0005-0000-0000-000023870000}"/>
    <cellStyle name="Subtotal (line) 2 4 2 3 3" xfId="36450" xr:uid="{00000000-0005-0000-0000-000024870000}"/>
    <cellStyle name="Subtotal (line) 2 4 2 3 4" xfId="36451" xr:uid="{00000000-0005-0000-0000-000025870000}"/>
    <cellStyle name="Subtotal (line) 2 4 2 3 5" xfId="36452" xr:uid="{00000000-0005-0000-0000-000026870000}"/>
    <cellStyle name="Subtotal (line) 2 4 2 30" xfId="5024" xr:uid="{00000000-0005-0000-0000-000027870000}"/>
    <cellStyle name="Subtotal (line) 2 4 2 30 2" xfId="36453" xr:uid="{00000000-0005-0000-0000-000028870000}"/>
    <cellStyle name="Subtotal (line) 2 4 2 30 2 2" xfId="36454" xr:uid="{00000000-0005-0000-0000-000029870000}"/>
    <cellStyle name="Subtotal (line) 2 4 2 30 2 3" xfId="36455" xr:uid="{00000000-0005-0000-0000-00002A870000}"/>
    <cellStyle name="Subtotal (line) 2 4 2 30 2 4" xfId="36456" xr:uid="{00000000-0005-0000-0000-00002B870000}"/>
    <cellStyle name="Subtotal (line) 2 4 2 30 3" xfId="36457" xr:uid="{00000000-0005-0000-0000-00002C870000}"/>
    <cellStyle name="Subtotal (line) 2 4 2 30 4" xfId="36458" xr:uid="{00000000-0005-0000-0000-00002D870000}"/>
    <cellStyle name="Subtotal (line) 2 4 2 30 5" xfId="36459" xr:uid="{00000000-0005-0000-0000-00002E870000}"/>
    <cellStyle name="Subtotal (line) 2 4 2 31" xfId="5025" xr:uid="{00000000-0005-0000-0000-00002F870000}"/>
    <cellStyle name="Subtotal (line) 2 4 2 31 2" xfId="36460" xr:uid="{00000000-0005-0000-0000-000030870000}"/>
    <cellStyle name="Subtotal (line) 2 4 2 31 2 2" xfId="36461" xr:uid="{00000000-0005-0000-0000-000031870000}"/>
    <cellStyle name="Subtotal (line) 2 4 2 31 2 3" xfId="36462" xr:uid="{00000000-0005-0000-0000-000032870000}"/>
    <cellStyle name="Subtotal (line) 2 4 2 31 2 4" xfId="36463" xr:uid="{00000000-0005-0000-0000-000033870000}"/>
    <cellStyle name="Subtotal (line) 2 4 2 31 3" xfId="36464" xr:uid="{00000000-0005-0000-0000-000034870000}"/>
    <cellStyle name="Subtotal (line) 2 4 2 31 4" xfId="36465" xr:uid="{00000000-0005-0000-0000-000035870000}"/>
    <cellStyle name="Subtotal (line) 2 4 2 31 5" xfId="36466" xr:uid="{00000000-0005-0000-0000-000036870000}"/>
    <cellStyle name="Subtotal (line) 2 4 2 32" xfId="5026" xr:uid="{00000000-0005-0000-0000-000037870000}"/>
    <cellStyle name="Subtotal (line) 2 4 2 32 2" xfId="36467" xr:uid="{00000000-0005-0000-0000-000038870000}"/>
    <cellStyle name="Subtotal (line) 2 4 2 32 2 2" xfId="36468" xr:uid="{00000000-0005-0000-0000-000039870000}"/>
    <cellStyle name="Subtotal (line) 2 4 2 32 2 3" xfId="36469" xr:uid="{00000000-0005-0000-0000-00003A870000}"/>
    <cellStyle name="Subtotal (line) 2 4 2 32 2 4" xfId="36470" xr:uid="{00000000-0005-0000-0000-00003B870000}"/>
    <cellStyle name="Subtotal (line) 2 4 2 32 3" xfId="36471" xr:uid="{00000000-0005-0000-0000-00003C870000}"/>
    <cellStyle name="Subtotal (line) 2 4 2 32 4" xfId="36472" xr:uid="{00000000-0005-0000-0000-00003D870000}"/>
    <cellStyle name="Subtotal (line) 2 4 2 32 5" xfId="36473" xr:uid="{00000000-0005-0000-0000-00003E870000}"/>
    <cellStyle name="Subtotal (line) 2 4 2 33" xfId="5027" xr:uid="{00000000-0005-0000-0000-00003F870000}"/>
    <cellStyle name="Subtotal (line) 2 4 2 33 2" xfId="36474" xr:uid="{00000000-0005-0000-0000-000040870000}"/>
    <cellStyle name="Subtotal (line) 2 4 2 33 2 2" xfId="36475" xr:uid="{00000000-0005-0000-0000-000041870000}"/>
    <cellStyle name="Subtotal (line) 2 4 2 33 2 3" xfId="36476" xr:uid="{00000000-0005-0000-0000-000042870000}"/>
    <cellStyle name="Subtotal (line) 2 4 2 33 2 4" xfId="36477" xr:uid="{00000000-0005-0000-0000-000043870000}"/>
    <cellStyle name="Subtotal (line) 2 4 2 33 3" xfId="36478" xr:uid="{00000000-0005-0000-0000-000044870000}"/>
    <cellStyle name="Subtotal (line) 2 4 2 33 4" xfId="36479" xr:uid="{00000000-0005-0000-0000-000045870000}"/>
    <cellStyle name="Subtotal (line) 2 4 2 33 5" xfId="36480" xr:uid="{00000000-0005-0000-0000-000046870000}"/>
    <cellStyle name="Subtotal (line) 2 4 2 34" xfId="5028" xr:uid="{00000000-0005-0000-0000-000047870000}"/>
    <cellStyle name="Subtotal (line) 2 4 2 34 2" xfId="36481" xr:uid="{00000000-0005-0000-0000-000048870000}"/>
    <cellStyle name="Subtotal (line) 2 4 2 34 2 2" xfId="36482" xr:uid="{00000000-0005-0000-0000-000049870000}"/>
    <cellStyle name="Subtotal (line) 2 4 2 34 2 3" xfId="36483" xr:uid="{00000000-0005-0000-0000-00004A870000}"/>
    <cellStyle name="Subtotal (line) 2 4 2 34 2 4" xfId="36484" xr:uid="{00000000-0005-0000-0000-00004B870000}"/>
    <cellStyle name="Subtotal (line) 2 4 2 34 3" xfId="36485" xr:uid="{00000000-0005-0000-0000-00004C870000}"/>
    <cellStyle name="Subtotal (line) 2 4 2 34 4" xfId="36486" xr:uid="{00000000-0005-0000-0000-00004D870000}"/>
    <cellStyle name="Subtotal (line) 2 4 2 34 5" xfId="36487" xr:uid="{00000000-0005-0000-0000-00004E870000}"/>
    <cellStyle name="Subtotal (line) 2 4 2 35" xfId="5029" xr:uid="{00000000-0005-0000-0000-00004F870000}"/>
    <cellStyle name="Subtotal (line) 2 4 2 35 2" xfId="36488" xr:uid="{00000000-0005-0000-0000-000050870000}"/>
    <cellStyle name="Subtotal (line) 2 4 2 35 2 2" xfId="36489" xr:uid="{00000000-0005-0000-0000-000051870000}"/>
    <cellStyle name="Subtotal (line) 2 4 2 35 2 3" xfId="36490" xr:uid="{00000000-0005-0000-0000-000052870000}"/>
    <cellStyle name="Subtotal (line) 2 4 2 35 2 4" xfId="36491" xr:uid="{00000000-0005-0000-0000-000053870000}"/>
    <cellStyle name="Subtotal (line) 2 4 2 35 3" xfId="36492" xr:uid="{00000000-0005-0000-0000-000054870000}"/>
    <cellStyle name="Subtotal (line) 2 4 2 35 4" xfId="36493" xr:uid="{00000000-0005-0000-0000-000055870000}"/>
    <cellStyle name="Subtotal (line) 2 4 2 35 5" xfId="36494" xr:uid="{00000000-0005-0000-0000-000056870000}"/>
    <cellStyle name="Subtotal (line) 2 4 2 36" xfId="5030" xr:uid="{00000000-0005-0000-0000-000057870000}"/>
    <cellStyle name="Subtotal (line) 2 4 2 36 2" xfId="36495" xr:uid="{00000000-0005-0000-0000-000058870000}"/>
    <cellStyle name="Subtotal (line) 2 4 2 36 2 2" xfId="36496" xr:uid="{00000000-0005-0000-0000-000059870000}"/>
    <cellStyle name="Subtotal (line) 2 4 2 36 2 3" xfId="36497" xr:uid="{00000000-0005-0000-0000-00005A870000}"/>
    <cellStyle name="Subtotal (line) 2 4 2 36 2 4" xfId="36498" xr:uid="{00000000-0005-0000-0000-00005B870000}"/>
    <cellStyle name="Subtotal (line) 2 4 2 36 3" xfId="36499" xr:uid="{00000000-0005-0000-0000-00005C870000}"/>
    <cellStyle name="Subtotal (line) 2 4 2 36 4" xfId="36500" xr:uid="{00000000-0005-0000-0000-00005D870000}"/>
    <cellStyle name="Subtotal (line) 2 4 2 36 5" xfId="36501" xr:uid="{00000000-0005-0000-0000-00005E870000}"/>
    <cellStyle name="Subtotal (line) 2 4 2 37" xfId="5031" xr:uid="{00000000-0005-0000-0000-00005F870000}"/>
    <cellStyle name="Subtotal (line) 2 4 2 37 2" xfId="36502" xr:uid="{00000000-0005-0000-0000-000060870000}"/>
    <cellStyle name="Subtotal (line) 2 4 2 37 2 2" xfId="36503" xr:uid="{00000000-0005-0000-0000-000061870000}"/>
    <cellStyle name="Subtotal (line) 2 4 2 37 2 3" xfId="36504" xr:uid="{00000000-0005-0000-0000-000062870000}"/>
    <cellStyle name="Subtotal (line) 2 4 2 37 2 4" xfId="36505" xr:uid="{00000000-0005-0000-0000-000063870000}"/>
    <cellStyle name="Subtotal (line) 2 4 2 37 3" xfId="36506" xr:uid="{00000000-0005-0000-0000-000064870000}"/>
    <cellStyle name="Subtotal (line) 2 4 2 37 4" xfId="36507" xr:uid="{00000000-0005-0000-0000-000065870000}"/>
    <cellStyle name="Subtotal (line) 2 4 2 37 5" xfId="36508" xr:uid="{00000000-0005-0000-0000-000066870000}"/>
    <cellStyle name="Subtotal (line) 2 4 2 38" xfId="5032" xr:uid="{00000000-0005-0000-0000-000067870000}"/>
    <cellStyle name="Subtotal (line) 2 4 2 38 2" xfId="36509" xr:uid="{00000000-0005-0000-0000-000068870000}"/>
    <cellStyle name="Subtotal (line) 2 4 2 38 2 2" xfId="36510" xr:uid="{00000000-0005-0000-0000-000069870000}"/>
    <cellStyle name="Subtotal (line) 2 4 2 38 2 3" xfId="36511" xr:uid="{00000000-0005-0000-0000-00006A870000}"/>
    <cellStyle name="Subtotal (line) 2 4 2 38 2 4" xfId="36512" xr:uid="{00000000-0005-0000-0000-00006B870000}"/>
    <cellStyle name="Subtotal (line) 2 4 2 38 3" xfId="36513" xr:uid="{00000000-0005-0000-0000-00006C870000}"/>
    <cellStyle name="Subtotal (line) 2 4 2 38 4" xfId="36514" xr:uid="{00000000-0005-0000-0000-00006D870000}"/>
    <cellStyle name="Subtotal (line) 2 4 2 38 5" xfId="36515" xr:uid="{00000000-0005-0000-0000-00006E870000}"/>
    <cellStyle name="Subtotal (line) 2 4 2 39" xfId="5033" xr:uid="{00000000-0005-0000-0000-00006F870000}"/>
    <cellStyle name="Subtotal (line) 2 4 2 39 2" xfId="36516" xr:uid="{00000000-0005-0000-0000-000070870000}"/>
    <cellStyle name="Subtotal (line) 2 4 2 39 2 2" xfId="36517" xr:uid="{00000000-0005-0000-0000-000071870000}"/>
    <cellStyle name="Subtotal (line) 2 4 2 39 2 3" xfId="36518" xr:uid="{00000000-0005-0000-0000-000072870000}"/>
    <cellStyle name="Subtotal (line) 2 4 2 39 2 4" xfId="36519" xr:uid="{00000000-0005-0000-0000-000073870000}"/>
    <cellStyle name="Subtotal (line) 2 4 2 39 3" xfId="36520" xr:uid="{00000000-0005-0000-0000-000074870000}"/>
    <cellStyle name="Subtotal (line) 2 4 2 39 4" xfId="36521" xr:uid="{00000000-0005-0000-0000-000075870000}"/>
    <cellStyle name="Subtotal (line) 2 4 2 39 5" xfId="36522" xr:uid="{00000000-0005-0000-0000-000076870000}"/>
    <cellStyle name="Subtotal (line) 2 4 2 4" xfId="5034" xr:uid="{00000000-0005-0000-0000-000077870000}"/>
    <cellStyle name="Subtotal (line) 2 4 2 4 2" xfId="36523" xr:uid="{00000000-0005-0000-0000-000078870000}"/>
    <cellStyle name="Subtotal (line) 2 4 2 4 2 2" xfId="36524" xr:uid="{00000000-0005-0000-0000-000079870000}"/>
    <cellStyle name="Subtotal (line) 2 4 2 4 2 3" xfId="36525" xr:uid="{00000000-0005-0000-0000-00007A870000}"/>
    <cellStyle name="Subtotal (line) 2 4 2 4 2 4" xfId="36526" xr:uid="{00000000-0005-0000-0000-00007B870000}"/>
    <cellStyle name="Subtotal (line) 2 4 2 4 3" xfId="36527" xr:uid="{00000000-0005-0000-0000-00007C870000}"/>
    <cellStyle name="Subtotal (line) 2 4 2 4 4" xfId="36528" xr:uid="{00000000-0005-0000-0000-00007D870000}"/>
    <cellStyle name="Subtotal (line) 2 4 2 4 5" xfId="36529" xr:uid="{00000000-0005-0000-0000-00007E870000}"/>
    <cellStyle name="Subtotal (line) 2 4 2 40" xfId="5035" xr:uid="{00000000-0005-0000-0000-00007F870000}"/>
    <cellStyle name="Subtotal (line) 2 4 2 40 2" xfId="36530" xr:uid="{00000000-0005-0000-0000-000080870000}"/>
    <cellStyle name="Subtotal (line) 2 4 2 40 2 2" xfId="36531" xr:uid="{00000000-0005-0000-0000-000081870000}"/>
    <cellStyle name="Subtotal (line) 2 4 2 40 2 3" xfId="36532" xr:uid="{00000000-0005-0000-0000-000082870000}"/>
    <cellStyle name="Subtotal (line) 2 4 2 40 2 4" xfId="36533" xr:uid="{00000000-0005-0000-0000-000083870000}"/>
    <cellStyle name="Subtotal (line) 2 4 2 40 3" xfId="36534" xr:uid="{00000000-0005-0000-0000-000084870000}"/>
    <cellStyle name="Subtotal (line) 2 4 2 40 4" xfId="36535" xr:uid="{00000000-0005-0000-0000-000085870000}"/>
    <cellStyle name="Subtotal (line) 2 4 2 40 5" xfId="36536" xr:uid="{00000000-0005-0000-0000-000086870000}"/>
    <cellStyle name="Subtotal (line) 2 4 2 41" xfId="5036" xr:uid="{00000000-0005-0000-0000-000087870000}"/>
    <cellStyle name="Subtotal (line) 2 4 2 41 2" xfId="36537" xr:uid="{00000000-0005-0000-0000-000088870000}"/>
    <cellStyle name="Subtotal (line) 2 4 2 41 2 2" xfId="36538" xr:uid="{00000000-0005-0000-0000-000089870000}"/>
    <cellStyle name="Subtotal (line) 2 4 2 41 2 3" xfId="36539" xr:uid="{00000000-0005-0000-0000-00008A870000}"/>
    <cellStyle name="Subtotal (line) 2 4 2 41 2 4" xfId="36540" xr:uid="{00000000-0005-0000-0000-00008B870000}"/>
    <cellStyle name="Subtotal (line) 2 4 2 41 3" xfId="36541" xr:uid="{00000000-0005-0000-0000-00008C870000}"/>
    <cellStyle name="Subtotal (line) 2 4 2 41 4" xfId="36542" xr:uid="{00000000-0005-0000-0000-00008D870000}"/>
    <cellStyle name="Subtotal (line) 2 4 2 41 5" xfId="36543" xr:uid="{00000000-0005-0000-0000-00008E870000}"/>
    <cellStyle name="Subtotal (line) 2 4 2 42" xfId="5037" xr:uid="{00000000-0005-0000-0000-00008F870000}"/>
    <cellStyle name="Subtotal (line) 2 4 2 42 2" xfId="36544" xr:uid="{00000000-0005-0000-0000-000090870000}"/>
    <cellStyle name="Subtotal (line) 2 4 2 42 2 2" xfId="36545" xr:uid="{00000000-0005-0000-0000-000091870000}"/>
    <cellStyle name="Subtotal (line) 2 4 2 42 2 3" xfId="36546" xr:uid="{00000000-0005-0000-0000-000092870000}"/>
    <cellStyle name="Subtotal (line) 2 4 2 42 2 4" xfId="36547" xr:uid="{00000000-0005-0000-0000-000093870000}"/>
    <cellStyle name="Subtotal (line) 2 4 2 42 3" xfId="36548" xr:uid="{00000000-0005-0000-0000-000094870000}"/>
    <cellStyle name="Subtotal (line) 2 4 2 42 4" xfId="36549" xr:uid="{00000000-0005-0000-0000-000095870000}"/>
    <cellStyle name="Subtotal (line) 2 4 2 42 5" xfId="36550" xr:uid="{00000000-0005-0000-0000-000096870000}"/>
    <cellStyle name="Subtotal (line) 2 4 2 43" xfId="5038" xr:uid="{00000000-0005-0000-0000-000097870000}"/>
    <cellStyle name="Subtotal (line) 2 4 2 43 2" xfId="36551" xr:uid="{00000000-0005-0000-0000-000098870000}"/>
    <cellStyle name="Subtotal (line) 2 4 2 43 2 2" xfId="36552" xr:uid="{00000000-0005-0000-0000-000099870000}"/>
    <cellStyle name="Subtotal (line) 2 4 2 43 2 3" xfId="36553" xr:uid="{00000000-0005-0000-0000-00009A870000}"/>
    <cellStyle name="Subtotal (line) 2 4 2 43 2 4" xfId="36554" xr:uid="{00000000-0005-0000-0000-00009B870000}"/>
    <cellStyle name="Subtotal (line) 2 4 2 43 3" xfId="36555" xr:uid="{00000000-0005-0000-0000-00009C870000}"/>
    <cellStyle name="Subtotal (line) 2 4 2 43 4" xfId="36556" xr:uid="{00000000-0005-0000-0000-00009D870000}"/>
    <cellStyle name="Subtotal (line) 2 4 2 43 5" xfId="36557" xr:uid="{00000000-0005-0000-0000-00009E870000}"/>
    <cellStyle name="Subtotal (line) 2 4 2 44" xfId="5039" xr:uid="{00000000-0005-0000-0000-00009F870000}"/>
    <cellStyle name="Subtotal (line) 2 4 2 44 2" xfId="36558" xr:uid="{00000000-0005-0000-0000-0000A0870000}"/>
    <cellStyle name="Subtotal (line) 2 4 2 44 2 2" xfId="36559" xr:uid="{00000000-0005-0000-0000-0000A1870000}"/>
    <cellStyle name="Subtotal (line) 2 4 2 44 2 3" xfId="36560" xr:uid="{00000000-0005-0000-0000-0000A2870000}"/>
    <cellStyle name="Subtotal (line) 2 4 2 44 2 4" xfId="36561" xr:uid="{00000000-0005-0000-0000-0000A3870000}"/>
    <cellStyle name="Subtotal (line) 2 4 2 44 3" xfId="36562" xr:uid="{00000000-0005-0000-0000-0000A4870000}"/>
    <cellStyle name="Subtotal (line) 2 4 2 44 4" xfId="36563" xr:uid="{00000000-0005-0000-0000-0000A5870000}"/>
    <cellStyle name="Subtotal (line) 2 4 2 44 5" xfId="36564" xr:uid="{00000000-0005-0000-0000-0000A6870000}"/>
    <cellStyle name="Subtotal (line) 2 4 2 45" xfId="36565" xr:uid="{00000000-0005-0000-0000-0000A7870000}"/>
    <cellStyle name="Subtotal (line) 2 4 2 45 2" xfId="36566" xr:uid="{00000000-0005-0000-0000-0000A8870000}"/>
    <cellStyle name="Subtotal (line) 2 4 2 45 3" xfId="36567" xr:uid="{00000000-0005-0000-0000-0000A9870000}"/>
    <cellStyle name="Subtotal (line) 2 4 2 45 4" xfId="36568" xr:uid="{00000000-0005-0000-0000-0000AA870000}"/>
    <cellStyle name="Subtotal (line) 2 4 2 46" xfId="36569" xr:uid="{00000000-0005-0000-0000-0000AB870000}"/>
    <cellStyle name="Subtotal (line) 2 4 2 46 2" xfId="36570" xr:uid="{00000000-0005-0000-0000-0000AC870000}"/>
    <cellStyle name="Subtotal (line) 2 4 2 46 3" xfId="36571" xr:uid="{00000000-0005-0000-0000-0000AD870000}"/>
    <cellStyle name="Subtotal (line) 2 4 2 46 4" xfId="36572" xr:uid="{00000000-0005-0000-0000-0000AE870000}"/>
    <cellStyle name="Subtotal (line) 2 4 2 47" xfId="36573" xr:uid="{00000000-0005-0000-0000-0000AF870000}"/>
    <cellStyle name="Subtotal (line) 2 4 2 5" xfId="5040" xr:uid="{00000000-0005-0000-0000-0000B0870000}"/>
    <cellStyle name="Subtotal (line) 2 4 2 5 2" xfId="36574" xr:uid="{00000000-0005-0000-0000-0000B1870000}"/>
    <cellStyle name="Subtotal (line) 2 4 2 5 2 2" xfId="36575" xr:uid="{00000000-0005-0000-0000-0000B2870000}"/>
    <cellStyle name="Subtotal (line) 2 4 2 5 2 3" xfId="36576" xr:uid="{00000000-0005-0000-0000-0000B3870000}"/>
    <cellStyle name="Subtotal (line) 2 4 2 5 2 4" xfId="36577" xr:uid="{00000000-0005-0000-0000-0000B4870000}"/>
    <cellStyle name="Subtotal (line) 2 4 2 5 3" xfId="36578" xr:uid="{00000000-0005-0000-0000-0000B5870000}"/>
    <cellStyle name="Subtotal (line) 2 4 2 5 4" xfId="36579" xr:uid="{00000000-0005-0000-0000-0000B6870000}"/>
    <cellStyle name="Subtotal (line) 2 4 2 5 5" xfId="36580" xr:uid="{00000000-0005-0000-0000-0000B7870000}"/>
    <cellStyle name="Subtotal (line) 2 4 2 6" xfId="5041" xr:uid="{00000000-0005-0000-0000-0000B8870000}"/>
    <cellStyle name="Subtotal (line) 2 4 2 6 2" xfId="36581" xr:uid="{00000000-0005-0000-0000-0000B9870000}"/>
    <cellStyle name="Subtotal (line) 2 4 2 6 2 2" xfId="36582" xr:uid="{00000000-0005-0000-0000-0000BA870000}"/>
    <cellStyle name="Subtotal (line) 2 4 2 6 2 3" xfId="36583" xr:uid="{00000000-0005-0000-0000-0000BB870000}"/>
    <cellStyle name="Subtotal (line) 2 4 2 6 2 4" xfId="36584" xr:uid="{00000000-0005-0000-0000-0000BC870000}"/>
    <cellStyle name="Subtotal (line) 2 4 2 6 3" xfId="36585" xr:uid="{00000000-0005-0000-0000-0000BD870000}"/>
    <cellStyle name="Subtotal (line) 2 4 2 6 4" xfId="36586" xr:uid="{00000000-0005-0000-0000-0000BE870000}"/>
    <cellStyle name="Subtotal (line) 2 4 2 6 5" xfId="36587" xr:uid="{00000000-0005-0000-0000-0000BF870000}"/>
    <cellStyle name="Subtotal (line) 2 4 2 7" xfId="5042" xr:uid="{00000000-0005-0000-0000-0000C0870000}"/>
    <cellStyle name="Subtotal (line) 2 4 2 7 2" xfId="36588" xr:uid="{00000000-0005-0000-0000-0000C1870000}"/>
    <cellStyle name="Subtotal (line) 2 4 2 7 2 2" xfId="36589" xr:uid="{00000000-0005-0000-0000-0000C2870000}"/>
    <cellStyle name="Subtotal (line) 2 4 2 7 2 3" xfId="36590" xr:uid="{00000000-0005-0000-0000-0000C3870000}"/>
    <cellStyle name="Subtotal (line) 2 4 2 7 2 4" xfId="36591" xr:uid="{00000000-0005-0000-0000-0000C4870000}"/>
    <cellStyle name="Subtotal (line) 2 4 2 7 3" xfId="36592" xr:uid="{00000000-0005-0000-0000-0000C5870000}"/>
    <cellStyle name="Subtotal (line) 2 4 2 7 4" xfId="36593" xr:uid="{00000000-0005-0000-0000-0000C6870000}"/>
    <cellStyle name="Subtotal (line) 2 4 2 7 5" xfId="36594" xr:uid="{00000000-0005-0000-0000-0000C7870000}"/>
    <cellStyle name="Subtotal (line) 2 4 2 8" xfId="5043" xr:uid="{00000000-0005-0000-0000-0000C8870000}"/>
    <cellStyle name="Subtotal (line) 2 4 2 8 2" xfId="36595" xr:uid="{00000000-0005-0000-0000-0000C9870000}"/>
    <cellStyle name="Subtotal (line) 2 4 2 8 2 2" xfId="36596" xr:uid="{00000000-0005-0000-0000-0000CA870000}"/>
    <cellStyle name="Subtotal (line) 2 4 2 8 2 3" xfId="36597" xr:uid="{00000000-0005-0000-0000-0000CB870000}"/>
    <cellStyle name="Subtotal (line) 2 4 2 8 2 4" xfId="36598" xr:uid="{00000000-0005-0000-0000-0000CC870000}"/>
    <cellStyle name="Subtotal (line) 2 4 2 8 3" xfId="36599" xr:uid="{00000000-0005-0000-0000-0000CD870000}"/>
    <cellStyle name="Subtotal (line) 2 4 2 8 4" xfId="36600" xr:uid="{00000000-0005-0000-0000-0000CE870000}"/>
    <cellStyle name="Subtotal (line) 2 4 2 8 5" xfId="36601" xr:uid="{00000000-0005-0000-0000-0000CF870000}"/>
    <cellStyle name="Subtotal (line) 2 4 2 9" xfId="5044" xr:uid="{00000000-0005-0000-0000-0000D0870000}"/>
    <cellStyle name="Subtotal (line) 2 4 2 9 2" xfId="36602" xr:uid="{00000000-0005-0000-0000-0000D1870000}"/>
    <cellStyle name="Subtotal (line) 2 4 2 9 2 2" xfId="36603" xr:uid="{00000000-0005-0000-0000-0000D2870000}"/>
    <cellStyle name="Subtotal (line) 2 4 2 9 2 3" xfId="36604" xr:uid="{00000000-0005-0000-0000-0000D3870000}"/>
    <cellStyle name="Subtotal (line) 2 4 2 9 2 4" xfId="36605" xr:uid="{00000000-0005-0000-0000-0000D4870000}"/>
    <cellStyle name="Subtotal (line) 2 4 2 9 3" xfId="36606" xr:uid="{00000000-0005-0000-0000-0000D5870000}"/>
    <cellStyle name="Subtotal (line) 2 4 2 9 4" xfId="36607" xr:uid="{00000000-0005-0000-0000-0000D6870000}"/>
    <cellStyle name="Subtotal (line) 2 4 2 9 5" xfId="36608" xr:uid="{00000000-0005-0000-0000-0000D7870000}"/>
    <cellStyle name="Subtotal (line) 2 4 20" xfId="5045" xr:uid="{00000000-0005-0000-0000-0000D8870000}"/>
    <cellStyle name="Subtotal (line) 2 4 20 2" xfId="36609" xr:uid="{00000000-0005-0000-0000-0000D9870000}"/>
    <cellStyle name="Subtotal (line) 2 4 20 2 2" xfId="36610" xr:uid="{00000000-0005-0000-0000-0000DA870000}"/>
    <cellStyle name="Subtotal (line) 2 4 20 2 3" xfId="36611" xr:uid="{00000000-0005-0000-0000-0000DB870000}"/>
    <cellStyle name="Subtotal (line) 2 4 20 2 4" xfId="36612" xr:uid="{00000000-0005-0000-0000-0000DC870000}"/>
    <cellStyle name="Subtotal (line) 2 4 20 3" xfId="36613" xr:uid="{00000000-0005-0000-0000-0000DD870000}"/>
    <cellStyle name="Subtotal (line) 2 4 20 4" xfId="36614" xr:uid="{00000000-0005-0000-0000-0000DE870000}"/>
    <cellStyle name="Subtotal (line) 2 4 20 5" xfId="36615" xr:uid="{00000000-0005-0000-0000-0000DF870000}"/>
    <cellStyle name="Subtotal (line) 2 4 21" xfId="5046" xr:uid="{00000000-0005-0000-0000-0000E0870000}"/>
    <cellStyle name="Subtotal (line) 2 4 21 2" xfId="36616" xr:uid="{00000000-0005-0000-0000-0000E1870000}"/>
    <cellStyle name="Subtotal (line) 2 4 21 2 2" xfId="36617" xr:uid="{00000000-0005-0000-0000-0000E2870000}"/>
    <cellStyle name="Subtotal (line) 2 4 21 2 3" xfId="36618" xr:uid="{00000000-0005-0000-0000-0000E3870000}"/>
    <cellStyle name="Subtotal (line) 2 4 21 2 4" xfId="36619" xr:uid="{00000000-0005-0000-0000-0000E4870000}"/>
    <cellStyle name="Subtotal (line) 2 4 21 3" xfId="36620" xr:uid="{00000000-0005-0000-0000-0000E5870000}"/>
    <cellStyle name="Subtotal (line) 2 4 21 4" xfId="36621" xr:uid="{00000000-0005-0000-0000-0000E6870000}"/>
    <cellStyle name="Subtotal (line) 2 4 21 5" xfId="36622" xr:uid="{00000000-0005-0000-0000-0000E7870000}"/>
    <cellStyle name="Subtotal (line) 2 4 22" xfId="5047" xr:uid="{00000000-0005-0000-0000-0000E8870000}"/>
    <cellStyle name="Subtotal (line) 2 4 22 2" xfId="36623" xr:uid="{00000000-0005-0000-0000-0000E9870000}"/>
    <cellStyle name="Subtotal (line) 2 4 22 2 2" xfId="36624" xr:uid="{00000000-0005-0000-0000-0000EA870000}"/>
    <cellStyle name="Subtotal (line) 2 4 22 2 3" xfId="36625" xr:uid="{00000000-0005-0000-0000-0000EB870000}"/>
    <cellStyle name="Subtotal (line) 2 4 22 2 4" xfId="36626" xr:uid="{00000000-0005-0000-0000-0000EC870000}"/>
    <cellStyle name="Subtotal (line) 2 4 22 3" xfId="36627" xr:uid="{00000000-0005-0000-0000-0000ED870000}"/>
    <cellStyle name="Subtotal (line) 2 4 22 4" xfId="36628" xr:uid="{00000000-0005-0000-0000-0000EE870000}"/>
    <cellStyle name="Subtotal (line) 2 4 22 5" xfId="36629" xr:uid="{00000000-0005-0000-0000-0000EF870000}"/>
    <cellStyle name="Subtotal (line) 2 4 23" xfId="5048" xr:uid="{00000000-0005-0000-0000-0000F0870000}"/>
    <cellStyle name="Subtotal (line) 2 4 23 2" xfId="36630" xr:uid="{00000000-0005-0000-0000-0000F1870000}"/>
    <cellStyle name="Subtotal (line) 2 4 23 2 2" xfId="36631" xr:uid="{00000000-0005-0000-0000-0000F2870000}"/>
    <cellStyle name="Subtotal (line) 2 4 23 2 3" xfId="36632" xr:uid="{00000000-0005-0000-0000-0000F3870000}"/>
    <cellStyle name="Subtotal (line) 2 4 23 2 4" xfId="36633" xr:uid="{00000000-0005-0000-0000-0000F4870000}"/>
    <cellStyle name="Subtotal (line) 2 4 23 3" xfId="36634" xr:uid="{00000000-0005-0000-0000-0000F5870000}"/>
    <cellStyle name="Subtotal (line) 2 4 23 4" xfId="36635" xr:uid="{00000000-0005-0000-0000-0000F6870000}"/>
    <cellStyle name="Subtotal (line) 2 4 23 5" xfId="36636" xr:uid="{00000000-0005-0000-0000-0000F7870000}"/>
    <cellStyle name="Subtotal (line) 2 4 24" xfId="5049" xr:uid="{00000000-0005-0000-0000-0000F8870000}"/>
    <cellStyle name="Subtotal (line) 2 4 24 2" xfId="36637" xr:uid="{00000000-0005-0000-0000-0000F9870000}"/>
    <cellStyle name="Subtotal (line) 2 4 24 2 2" xfId="36638" xr:uid="{00000000-0005-0000-0000-0000FA870000}"/>
    <cellStyle name="Subtotal (line) 2 4 24 2 3" xfId="36639" xr:uid="{00000000-0005-0000-0000-0000FB870000}"/>
    <cellStyle name="Subtotal (line) 2 4 24 2 4" xfId="36640" xr:uid="{00000000-0005-0000-0000-0000FC870000}"/>
    <cellStyle name="Subtotal (line) 2 4 24 3" xfId="36641" xr:uid="{00000000-0005-0000-0000-0000FD870000}"/>
    <cellStyle name="Subtotal (line) 2 4 24 4" xfId="36642" xr:uid="{00000000-0005-0000-0000-0000FE870000}"/>
    <cellStyle name="Subtotal (line) 2 4 24 5" xfId="36643" xr:uid="{00000000-0005-0000-0000-0000FF870000}"/>
    <cellStyle name="Subtotal (line) 2 4 25" xfId="5050" xr:uid="{00000000-0005-0000-0000-000000880000}"/>
    <cellStyle name="Subtotal (line) 2 4 25 2" xfId="36644" xr:uid="{00000000-0005-0000-0000-000001880000}"/>
    <cellStyle name="Subtotal (line) 2 4 25 2 2" xfId="36645" xr:uid="{00000000-0005-0000-0000-000002880000}"/>
    <cellStyle name="Subtotal (line) 2 4 25 2 3" xfId="36646" xr:uid="{00000000-0005-0000-0000-000003880000}"/>
    <cellStyle name="Subtotal (line) 2 4 25 2 4" xfId="36647" xr:uid="{00000000-0005-0000-0000-000004880000}"/>
    <cellStyle name="Subtotal (line) 2 4 25 3" xfId="36648" xr:uid="{00000000-0005-0000-0000-000005880000}"/>
    <cellStyle name="Subtotal (line) 2 4 25 4" xfId="36649" xr:uid="{00000000-0005-0000-0000-000006880000}"/>
    <cellStyle name="Subtotal (line) 2 4 25 5" xfId="36650" xr:uid="{00000000-0005-0000-0000-000007880000}"/>
    <cellStyle name="Subtotal (line) 2 4 26" xfId="5051" xr:uid="{00000000-0005-0000-0000-000008880000}"/>
    <cellStyle name="Subtotal (line) 2 4 26 2" xfId="36651" xr:uid="{00000000-0005-0000-0000-000009880000}"/>
    <cellStyle name="Subtotal (line) 2 4 26 2 2" xfId="36652" xr:uid="{00000000-0005-0000-0000-00000A880000}"/>
    <cellStyle name="Subtotal (line) 2 4 26 2 3" xfId="36653" xr:uid="{00000000-0005-0000-0000-00000B880000}"/>
    <cellStyle name="Subtotal (line) 2 4 26 2 4" xfId="36654" xr:uid="{00000000-0005-0000-0000-00000C880000}"/>
    <cellStyle name="Subtotal (line) 2 4 26 3" xfId="36655" xr:uid="{00000000-0005-0000-0000-00000D880000}"/>
    <cellStyle name="Subtotal (line) 2 4 26 4" xfId="36656" xr:uid="{00000000-0005-0000-0000-00000E880000}"/>
    <cellStyle name="Subtotal (line) 2 4 26 5" xfId="36657" xr:uid="{00000000-0005-0000-0000-00000F880000}"/>
    <cellStyle name="Subtotal (line) 2 4 27" xfId="5052" xr:uid="{00000000-0005-0000-0000-000010880000}"/>
    <cellStyle name="Subtotal (line) 2 4 27 2" xfId="36658" xr:uid="{00000000-0005-0000-0000-000011880000}"/>
    <cellStyle name="Subtotal (line) 2 4 27 2 2" xfId="36659" xr:uid="{00000000-0005-0000-0000-000012880000}"/>
    <cellStyle name="Subtotal (line) 2 4 27 2 3" xfId="36660" xr:uid="{00000000-0005-0000-0000-000013880000}"/>
    <cellStyle name="Subtotal (line) 2 4 27 2 4" xfId="36661" xr:uid="{00000000-0005-0000-0000-000014880000}"/>
    <cellStyle name="Subtotal (line) 2 4 27 3" xfId="36662" xr:uid="{00000000-0005-0000-0000-000015880000}"/>
    <cellStyle name="Subtotal (line) 2 4 27 4" xfId="36663" xr:uid="{00000000-0005-0000-0000-000016880000}"/>
    <cellStyle name="Subtotal (line) 2 4 27 5" xfId="36664" xr:uid="{00000000-0005-0000-0000-000017880000}"/>
    <cellStyle name="Subtotal (line) 2 4 28" xfId="5053" xr:uid="{00000000-0005-0000-0000-000018880000}"/>
    <cellStyle name="Subtotal (line) 2 4 28 2" xfId="36665" xr:uid="{00000000-0005-0000-0000-000019880000}"/>
    <cellStyle name="Subtotal (line) 2 4 28 2 2" xfId="36666" xr:uid="{00000000-0005-0000-0000-00001A880000}"/>
    <cellStyle name="Subtotal (line) 2 4 28 2 3" xfId="36667" xr:uid="{00000000-0005-0000-0000-00001B880000}"/>
    <cellStyle name="Subtotal (line) 2 4 28 2 4" xfId="36668" xr:uid="{00000000-0005-0000-0000-00001C880000}"/>
    <cellStyle name="Subtotal (line) 2 4 28 3" xfId="36669" xr:uid="{00000000-0005-0000-0000-00001D880000}"/>
    <cellStyle name="Subtotal (line) 2 4 28 4" xfId="36670" xr:uid="{00000000-0005-0000-0000-00001E880000}"/>
    <cellStyle name="Subtotal (line) 2 4 28 5" xfId="36671" xr:uid="{00000000-0005-0000-0000-00001F880000}"/>
    <cellStyle name="Subtotal (line) 2 4 29" xfId="5054" xr:uid="{00000000-0005-0000-0000-000020880000}"/>
    <cellStyle name="Subtotal (line) 2 4 29 2" xfId="36672" xr:uid="{00000000-0005-0000-0000-000021880000}"/>
    <cellStyle name="Subtotal (line) 2 4 29 2 2" xfId="36673" xr:uid="{00000000-0005-0000-0000-000022880000}"/>
    <cellStyle name="Subtotal (line) 2 4 29 2 3" xfId="36674" xr:uid="{00000000-0005-0000-0000-000023880000}"/>
    <cellStyle name="Subtotal (line) 2 4 29 2 4" xfId="36675" xr:uid="{00000000-0005-0000-0000-000024880000}"/>
    <cellStyle name="Subtotal (line) 2 4 29 3" xfId="36676" xr:uid="{00000000-0005-0000-0000-000025880000}"/>
    <cellStyle name="Subtotal (line) 2 4 29 4" xfId="36677" xr:uid="{00000000-0005-0000-0000-000026880000}"/>
    <cellStyle name="Subtotal (line) 2 4 29 5" xfId="36678" xr:uid="{00000000-0005-0000-0000-000027880000}"/>
    <cellStyle name="Subtotal (line) 2 4 3" xfId="5055" xr:uid="{00000000-0005-0000-0000-000028880000}"/>
    <cellStyle name="Subtotal (line) 2 4 3 2" xfId="36679" xr:uid="{00000000-0005-0000-0000-000029880000}"/>
    <cellStyle name="Subtotal (line) 2 4 3 2 2" xfId="36680" xr:uid="{00000000-0005-0000-0000-00002A880000}"/>
    <cellStyle name="Subtotal (line) 2 4 3 2 3" xfId="36681" xr:uid="{00000000-0005-0000-0000-00002B880000}"/>
    <cellStyle name="Subtotal (line) 2 4 3 2 4" xfId="36682" xr:uid="{00000000-0005-0000-0000-00002C880000}"/>
    <cellStyle name="Subtotal (line) 2 4 3 3" xfId="36683" xr:uid="{00000000-0005-0000-0000-00002D880000}"/>
    <cellStyle name="Subtotal (line) 2 4 3 4" xfId="36684" xr:uid="{00000000-0005-0000-0000-00002E880000}"/>
    <cellStyle name="Subtotal (line) 2 4 3 5" xfId="36685" xr:uid="{00000000-0005-0000-0000-00002F880000}"/>
    <cellStyle name="Subtotal (line) 2 4 30" xfId="5056" xr:uid="{00000000-0005-0000-0000-000030880000}"/>
    <cellStyle name="Subtotal (line) 2 4 30 2" xfId="36686" xr:uid="{00000000-0005-0000-0000-000031880000}"/>
    <cellStyle name="Subtotal (line) 2 4 30 2 2" xfId="36687" xr:uid="{00000000-0005-0000-0000-000032880000}"/>
    <cellStyle name="Subtotal (line) 2 4 30 2 3" xfId="36688" xr:uid="{00000000-0005-0000-0000-000033880000}"/>
    <cellStyle name="Subtotal (line) 2 4 30 2 4" xfId="36689" xr:uid="{00000000-0005-0000-0000-000034880000}"/>
    <cellStyle name="Subtotal (line) 2 4 30 3" xfId="36690" xr:uid="{00000000-0005-0000-0000-000035880000}"/>
    <cellStyle name="Subtotal (line) 2 4 30 4" xfId="36691" xr:uid="{00000000-0005-0000-0000-000036880000}"/>
    <cellStyle name="Subtotal (line) 2 4 30 5" xfId="36692" xr:uid="{00000000-0005-0000-0000-000037880000}"/>
    <cellStyle name="Subtotal (line) 2 4 31" xfId="5057" xr:uid="{00000000-0005-0000-0000-000038880000}"/>
    <cellStyle name="Subtotal (line) 2 4 31 2" xfId="36693" xr:uid="{00000000-0005-0000-0000-000039880000}"/>
    <cellStyle name="Subtotal (line) 2 4 31 2 2" xfId="36694" xr:uid="{00000000-0005-0000-0000-00003A880000}"/>
    <cellStyle name="Subtotal (line) 2 4 31 2 3" xfId="36695" xr:uid="{00000000-0005-0000-0000-00003B880000}"/>
    <cellStyle name="Subtotal (line) 2 4 31 2 4" xfId="36696" xr:uid="{00000000-0005-0000-0000-00003C880000}"/>
    <cellStyle name="Subtotal (line) 2 4 31 3" xfId="36697" xr:uid="{00000000-0005-0000-0000-00003D880000}"/>
    <cellStyle name="Subtotal (line) 2 4 31 4" xfId="36698" xr:uid="{00000000-0005-0000-0000-00003E880000}"/>
    <cellStyle name="Subtotal (line) 2 4 31 5" xfId="36699" xr:uid="{00000000-0005-0000-0000-00003F880000}"/>
    <cellStyle name="Subtotal (line) 2 4 32" xfId="5058" xr:uid="{00000000-0005-0000-0000-000040880000}"/>
    <cellStyle name="Subtotal (line) 2 4 32 2" xfId="36700" xr:uid="{00000000-0005-0000-0000-000041880000}"/>
    <cellStyle name="Subtotal (line) 2 4 32 2 2" xfId="36701" xr:uid="{00000000-0005-0000-0000-000042880000}"/>
    <cellStyle name="Subtotal (line) 2 4 32 2 3" xfId="36702" xr:uid="{00000000-0005-0000-0000-000043880000}"/>
    <cellStyle name="Subtotal (line) 2 4 32 2 4" xfId="36703" xr:uid="{00000000-0005-0000-0000-000044880000}"/>
    <cellStyle name="Subtotal (line) 2 4 32 3" xfId="36704" xr:uid="{00000000-0005-0000-0000-000045880000}"/>
    <cellStyle name="Subtotal (line) 2 4 32 4" xfId="36705" xr:uid="{00000000-0005-0000-0000-000046880000}"/>
    <cellStyle name="Subtotal (line) 2 4 32 5" xfId="36706" xr:uid="{00000000-0005-0000-0000-000047880000}"/>
    <cellStyle name="Subtotal (line) 2 4 33" xfId="5059" xr:uid="{00000000-0005-0000-0000-000048880000}"/>
    <cellStyle name="Subtotal (line) 2 4 33 2" xfId="36707" xr:uid="{00000000-0005-0000-0000-000049880000}"/>
    <cellStyle name="Subtotal (line) 2 4 33 2 2" xfId="36708" xr:uid="{00000000-0005-0000-0000-00004A880000}"/>
    <cellStyle name="Subtotal (line) 2 4 33 2 3" xfId="36709" xr:uid="{00000000-0005-0000-0000-00004B880000}"/>
    <cellStyle name="Subtotal (line) 2 4 33 2 4" xfId="36710" xr:uid="{00000000-0005-0000-0000-00004C880000}"/>
    <cellStyle name="Subtotal (line) 2 4 33 3" xfId="36711" xr:uid="{00000000-0005-0000-0000-00004D880000}"/>
    <cellStyle name="Subtotal (line) 2 4 33 4" xfId="36712" xr:uid="{00000000-0005-0000-0000-00004E880000}"/>
    <cellStyle name="Subtotal (line) 2 4 33 5" xfId="36713" xr:uid="{00000000-0005-0000-0000-00004F880000}"/>
    <cellStyle name="Subtotal (line) 2 4 34" xfId="5060" xr:uid="{00000000-0005-0000-0000-000050880000}"/>
    <cellStyle name="Subtotal (line) 2 4 34 2" xfId="36714" xr:uid="{00000000-0005-0000-0000-000051880000}"/>
    <cellStyle name="Subtotal (line) 2 4 34 2 2" xfId="36715" xr:uid="{00000000-0005-0000-0000-000052880000}"/>
    <cellStyle name="Subtotal (line) 2 4 34 2 3" xfId="36716" xr:uid="{00000000-0005-0000-0000-000053880000}"/>
    <cellStyle name="Subtotal (line) 2 4 34 2 4" xfId="36717" xr:uid="{00000000-0005-0000-0000-000054880000}"/>
    <cellStyle name="Subtotal (line) 2 4 34 3" xfId="36718" xr:uid="{00000000-0005-0000-0000-000055880000}"/>
    <cellStyle name="Subtotal (line) 2 4 34 4" xfId="36719" xr:uid="{00000000-0005-0000-0000-000056880000}"/>
    <cellStyle name="Subtotal (line) 2 4 34 5" xfId="36720" xr:uid="{00000000-0005-0000-0000-000057880000}"/>
    <cellStyle name="Subtotal (line) 2 4 35" xfId="5061" xr:uid="{00000000-0005-0000-0000-000058880000}"/>
    <cellStyle name="Subtotal (line) 2 4 35 2" xfId="36721" xr:uid="{00000000-0005-0000-0000-000059880000}"/>
    <cellStyle name="Subtotal (line) 2 4 35 2 2" xfId="36722" xr:uid="{00000000-0005-0000-0000-00005A880000}"/>
    <cellStyle name="Subtotal (line) 2 4 35 2 3" xfId="36723" xr:uid="{00000000-0005-0000-0000-00005B880000}"/>
    <cellStyle name="Subtotal (line) 2 4 35 2 4" xfId="36724" xr:uid="{00000000-0005-0000-0000-00005C880000}"/>
    <cellStyle name="Subtotal (line) 2 4 35 3" xfId="36725" xr:uid="{00000000-0005-0000-0000-00005D880000}"/>
    <cellStyle name="Subtotal (line) 2 4 35 4" xfId="36726" xr:uid="{00000000-0005-0000-0000-00005E880000}"/>
    <cellStyle name="Subtotal (line) 2 4 35 5" xfId="36727" xr:uid="{00000000-0005-0000-0000-00005F880000}"/>
    <cellStyle name="Subtotal (line) 2 4 36" xfId="5062" xr:uid="{00000000-0005-0000-0000-000060880000}"/>
    <cellStyle name="Subtotal (line) 2 4 36 2" xfId="36728" xr:uid="{00000000-0005-0000-0000-000061880000}"/>
    <cellStyle name="Subtotal (line) 2 4 36 2 2" xfId="36729" xr:uid="{00000000-0005-0000-0000-000062880000}"/>
    <cellStyle name="Subtotal (line) 2 4 36 2 3" xfId="36730" xr:uid="{00000000-0005-0000-0000-000063880000}"/>
    <cellStyle name="Subtotal (line) 2 4 36 2 4" xfId="36731" xr:uid="{00000000-0005-0000-0000-000064880000}"/>
    <cellStyle name="Subtotal (line) 2 4 36 3" xfId="36732" xr:uid="{00000000-0005-0000-0000-000065880000}"/>
    <cellStyle name="Subtotal (line) 2 4 36 4" xfId="36733" xr:uid="{00000000-0005-0000-0000-000066880000}"/>
    <cellStyle name="Subtotal (line) 2 4 36 5" xfId="36734" xr:uid="{00000000-0005-0000-0000-000067880000}"/>
    <cellStyle name="Subtotal (line) 2 4 37" xfId="5063" xr:uid="{00000000-0005-0000-0000-000068880000}"/>
    <cellStyle name="Subtotal (line) 2 4 37 2" xfId="36735" xr:uid="{00000000-0005-0000-0000-000069880000}"/>
    <cellStyle name="Subtotal (line) 2 4 37 2 2" xfId="36736" xr:uid="{00000000-0005-0000-0000-00006A880000}"/>
    <cellStyle name="Subtotal (line) 2 4 37 2 3" xfId="36737" xr:uid="{00000000-0005-0000-0000-00006B880000}"/>
    <cellStyle name="Subtotal (line) 2 4 37 2 4" xfId="36738" xr:uid="{00000000-0005-0000-0000-00006C880000}"/>
    <cellStyle name="Subtotal (line) 2 4 37 3" xfId="36739" xr:uid="{00000000-0005-0000-0000-00006D880000}"/>
    <cellStyle name="Subtotal (line) 2 4 37 4" xfId="36740" xr:uid="{00000000-0005-0000-0000-00006E880000}"/>
    <cellStyle name="Subtotal (line) 2 4 37 5" xfId="36741" xr:uid="{00000000-0005-0000-0000-00006F880000}"/>
    <cellStyle name="Subtotal (line) 2 4 38" xfId="5064" xr:uid="{00000000-0005-0000-0000-000070880000}"/>
    <cellStyle name="Subtotal (line) 2 4 38 2" xfId="36742" xr:uid="{00000000-0005-0000-0000-000071880000}"/>
    <cellStyle name="Subtotal (line) 2 4 38 2 2" xfId="36743" xr:uid="{00000000-0005-0000-0000-000072880000}"/>
    <cellStyle name="Subtotal (line) 2 4 38 2 3" xfId="36744" xr:uid="{00000000-0005-0000-0000-000073880000}"/>
    <cellStyle name="Subtotal (line) 2 4 38 2 4" xfId="36745" xr:uid="{00000000-0005-0000-0000-000074880000}"/>
    <cellStyle name="Subtotal (line) 2 4 38 3" xfId="36746" xr:uid="{00000000-0005-0000-0000-000075880000}"/>
    <cellStyle name="Subtotal (line) 2 4 38 4" xfId="36747" xr:uid="{00000000-0005-0000-0000-000076880000}"/>
    <cellStyle name="Subtotal (line) 2 4 38 5" xfId="36748" xr:uid="{00000000-0005-0000-0000-000077880000}"/>
    <cellStyle name="Subtotal (line) 2 4 39" xfId="5065" xr:uid="{00000000-0005-0000-0000-000078880000}"/>
    <cellStyle name="Subtotal (line) 2 4 39 2" xfId="36749" xr:uid="{00000000-0005-0000-0000-000079880000}"/>
    <cellStyle name="Subtotal (line) 2 4 39 2 2" xfId="36750" xr:uid="{00000000-0005-0000-0000-00007A880000}"/>
    <cellStyle name="Subtotal (line) 2 4 39 2 3" xfId="36751" xr:uid="{00000000-0005-0000-0000-00007B880000}"/>
    <cellStyle name="Subtotal (line) 2 4 39 2 4" xfId="36752" xr:uid="{00000000-0005-0000-0000-00007C880000}"/>
    <cellStyle name="Subtotal (line) 2 4 39 3" xfId="36753" xr:uid="{00000000-0005-0000-0000-00007D880000}"/>
    <cellStyle name="Subtotal (line) 2 4 39 4" xfId="36754" xr:uid="{00000000-0005-0000-0000-00007E880000}"/>
    <cellStyle name="Subtotal (line) 2 4 39 5" xfId="36755" xr:uid="{00000000-0005-0000-0000-00007F880000}"/>
    <cellStyle name="Subtotal (line) 2 4 4" xfId="5066" xr:uid="{00000000-0005-0000-0000-000080880000}"/>
    <cellStyle name="Subtotal (line) 2 4 4 2" xfId="36756" xr:uid="{00000000-0005-0000-0000-000081880000}"/>
    <cellStyle name="Subtotal (line) 2 4 4 2 2" xfId="36757" xr:uid="{00000000-0005-0000-0000-000082880000}"/>
    <cellStyle name="Subtotal (line) 2 4 4 2 3" xfId="36758" xr:uid="{00000000-0005-0000-0000-000083880000}"/>
    <cellStyle name="Subtotal (line) 2 4 4 2 4" xfId="36759" xr:uid="{00000000-0005-0000-0000-000084880000}"/>
    <cellStyle name="Subtotal (line) 2 4 4 3" xfId="36760" xr:uid="{00000000-0005-0000-0000-000085880000}"/>
    <cellStyle name="Subtotal (line) 2 4 4 4" xfId="36761" xr:uid="{00000000-0005-0000-0000-000086880000}"/>
    <cellStyle name="Subtotal (line) 2 4 4 5" xfId="36762" xr:uid="{00000000-0005-0000-0000-000087880000}"/>
    <cellStyle name="Subtotal (line) 2 4 40" xfId="5067" xr:uid="{00000000-0005-0000-0000-000088880000}"/>
    <cellStyle name="Subtotal (line) 2 4 40 2" xfId="36763" xr:uid="{00000000-0005-0000-0000-000089880000}"/>
    <cellStyle name="Subtotal (line) 2 4 40 2 2" xfId="36764" xr:uid="{00000000-0005-0000-0000-00008A880000}"/>
    <cellStyle name="Subtotal (line) 2 4 40 2 3" xfId="36765" xr:uid="{00000000-0005-0000-0000-00008B880000}"/>
    <cellStyle name="Subtotal (line) 2 4 40 2 4" xfId="36766" xr:uid="{00000000-0005-0000-0000-00008C880000}"/>
    <cellStyle name="Subtotal (line) 2 4 40 3" xfId="36767" xr:uid="{00000000-0005-0000-0000-00008D880000}"/>
    <cellStyle name="Subtotal (line) 2 4 40 4" xfId="36768" xr:uid="{00000000-0005-0000-0000-00008E880000}"/>
    <cellStyle name="Subtotal (line) 2 4 40 5" xfId="36769" xr:uid="{00000000-0005-0000-0000-00008F880000}"/>
    <cellStyle name="Subtotal (line) 2 4 41" xfId="5068" xr:uid="{00000000-0005-0000-0000-000090880000}"/>
    <cellStyle name="Subtotal (line) 2 4 41 2" xfId="36770" xr:uid="{00000000-0005-0000-0000-000091880000}"/>
    <cellStyle name="Subtotal (line) 2 4 41 2 2" xfId="36771" xr:uid="{00000000-0005-0000-0000-000092880000}"/>
    <cellStyle name="Subtotal (line) 2 4 41 2 3" xfId="36772" xr:uid="{00000000-0005-0000-0000-000093880000}"/>
    <cellStyle name="Subtotal (line) 2 4 41 2 4" xfId="36773" xr:uid="{00000000-0005-0000-0000-000094880000}"/>
    <cellStyle name="Subtotal (line) 2 4 41 3" xfId="36774" xr:uid="{00000000-0005-0000-0000-000095880000}"/>
    <cellStyle name="Subtotal (line) 2 4 41 4" xfId="36775" xr:uid="{00000000-0005-0000-0000-000096880000}"/>
    <cellStyle name="Subtotal (line) 2 4 41 5" xfId="36776" xr:uid="{00000000-0005-0000-0000-000097880000}"/>
    <cellStyle name="Subtotal (line) 2 4 42" xfId="5069" xr:uid="{00000000-0005-0000-0000-000098880000}"/>
    <cellStyle name="Subtotal (line) 2 4 42 2" xfId="36777" xr:uid="{00000000-0005-0000-0000-000099880000}"/>
    <cellStyle name="Subtotal (line) 2 4 42 2 2" xfId="36778" xr:uid="{00000000-0005-0000-0000-00009A880000}"/>
    <cellStyle name="Subtotal (line) 2 4 42 2 3" xfId="36779" xr:uid="{00000000-0005-0000-0000-00009B880000}"/>
    <cellStyle name="Subtotal (line) 2 4 42 2 4" xfId="36780" xr:uid="{00000000-0005-0000-0000-00009C880000}"/>
    <cellStyle name="Subtotal (line) 2 4 42 3" xfId="36781" xr:uid="{00000000-0005-0000-0000-00009D880000}"/>
    <cellStyle name="Subtotal (line) 2 4 42 4" xfId="36782" xr:uid="{00000000-0005-0000-0000-00009E880000}"/>
    <cellStyle name="Subtotal (line) 2 4 42 5" xfId="36783" xr:uid="{00000000-0005-0000-0000-00009F880000}"/>
    <cellStyle name="Subtotal (line) 2 4 43" xfId="5070" xr:uid="{00000000-0005-0000-0000-0000A0880000}"/>
    <cellStyle name="Subtotal (line) 2 4 43 2" xfId="36784" xr:uid="{00000000-0005-0000-0000-0000A1880000}"/>
    <cellStyle name="Subtotal (line) 2 4 43 2 2" xfId="36785" xr:uid="{00000000-0005-0000-0000-0000A2880000}"/>
    <cellStyle name="Subtotal (line) 2 4 43 2 3" xfId="36786" xr:uid="{00000000-0005-0000-0000-0000A3880000}"/>
    <cellStyle name="Subtotal (line) 2 4 43 2 4" xfId="36787" xr:uid="{00000000-0005-0000-0000-0000A4880000}"/>
    <cellStyle name="Subtotal (line) 2 4 43 3" xfId="36788" xr:uid="{00000000-0005-0000-0000-0000A5880000}"/>
    <cellStyle name="Subtotal (line) 2 4 43 4" xfId="36789" xr:uid="{00000000-0005-0000-0000-0000A6880000}"/>
    <cellStyle name="Subtotal (line) 2 4 43 5" xfId="36790" xr:uid="{00000000-0005-0000-0000-0000A7880000}"/>
    <cellStyle name="Subtotal (line) 2 4 44" xfId="5071" xr:uid="{00000000-0005-0000-0000-0000A8880000}"/>
    <cellStyle name="Subtotal (line) 2 4 44 2" xfId="36791" xr:uid="{00000000-0005-0000-0000-0000A9880000}"/>
    <cellStyle name="Subtotal (line) 2 4 44 2 2" xfId="36792" xr:uid="{00000000-0005-0000-0000-0000AA880000}"/>
    <cellStyle name="Subtotal (line) 2 4 44 2 3" xfId="36793" xr:uid="{00000000-0005-0000-0000-0000AB880000}"/>
    <cellStyle name="Subtotal (line) 2 4 44 2 4" xfId="36794" xr:uid="{00000000-0005-0000-0000-0000AC880000}"/>
    <cellStyle name="Subtotal (line) 2 4 44 3" xfId="36795" xr:uid="{00000000-0005-0000-0000-0000AD880000}"/>
    <cellStyle name="Subtotal (line) 2 4 44 4" xfId="36796" xr:uid="{00000000-0005-0000-0000-0000AE880000}"/>
    <cellStyle name="Subtotal (line) 2 4 44 5" xfId="36797" xr:uid="{00000000-0005-0000-0000-0000AF880000}"/>
    <cellStyle name="Subtotal (line) 2 4 45" xfId="5072" xr:uid="{00000000-0005-0000-0000-0000B0880000}"/>
    <cellStyle name="Subtotal (line) 2 4 45 2" xfId="36798" xr:uid="{00000000-0005-0000-0000-0000B1880000}"/>
    <cellStyle name="Subtotal (line) 2 4 45 2 2" xfId="36799" xr:uid="{00000000-0005-0000-0000-0000B2880000}"/>
    <cellStyle name="Subtotal (line) 2 4 45 2 3" xfId="36800" xr:uid="{00000000-0005-0000-0000-0000B3880000}"/>
    <cellStyle name="Subtotal (line) 2 4 45 2 4" xfId="36801" xr:uid="{00000000-0005-0000-0000-0000B4880000}"/>
    <cellStyle name="Subtotal (line) 2 4 45 3" xfId="36802" xr:uid="{00000000-0005-0000-0000-0000B5880000}"/>
    <cellStyle name="Subtotal (line) 2 4 45 4" xfId="36803" xr:uid="{00000000-0005-0000-0000-0000B6880000}"/>
    <cellStyle name="Subtotal (line) 2 4 45 5" xfId="36804" xr:uid="{00000000-0005-0000-0000-0000B7880000}"/>
    <cellStyle name="Subtotal (line) 2 4 46" xfId="36805" xr:uid="{00000000-0005-0000-0000-0000B8880000}"/>
    <cellStyle name="Subtotal (line) 2 4 46 2" xfId="36806" xr:uid="{00000000-0005-0000-0000-0000B9880000}"/>
    <cellStyle name="Subtotal (line) 2 4 46 3" xfId="36807" xr:uid="{00000000-0005-0000-0000-0000BA880000}"/>
    <cellStyle name="Subtotal (line) 2 4 46 4" xfId="36808" xr:uid="{00000000-0005-0000-0000-0000BB880000}"/>
    <cellStyle name="Subtotal (line) 2 4 47" xfId="36809" xr:uid="{00000000-0005-0000-0000-0000BC880000}"/>
    <cellStyle name="Subtotal (line) 2 4 5" xfId="5073" xr:uid="{00000000-0005-0000-0000-0000BD880000}"/>
    <cellStyle name="Subtotal (line) 2 4 5 2" xfId="36810" xr:uid="{00000000-0005-0000-0000-0000BE880000}"/>
    <cellStyle name="Subtotal (line) 2 4 5 2 2" xfId="36811" xr:uid="{00000000-0005-0000-0000-0000BF880000}"/>
    <cellStyle name="Subtotal (line) 2 4 5 2 3" xfId="36812" xr:uid="{00000000-0005-0000-0000-0000C0880000}"/>
    <cellStyle name="Subtotal (line) 2 4 5 2 4" xfId="36813" xr:uid="{00000000-0005-0000-0000-0000C1880000}"/>
    <cellStyle name="Subtotal (line) 2 4 5 3" xfId="36814" xr:uid="{00000000-0005-0000-0000-0000C2880000}"/>
    <cellStyle name="Subtotal (line) 2 4 5 4" xfId="36815" xr:uid="{00000000-0005-0000-0000-0000C3880000}"/>
    <cellStyle name="Subtotal (line) 2 4 5 5" xfId="36816" xr:uid="{00000000-0005-0000-0000-0000C4880000}"/>
    <cellStyle name="Subtotal (line) 2 4 6" xfId="5074" xr:uid="{00000000-0005-0000-0000-0000C5880000}"/>
    <cellStyle name="Subtotal (line) 2 4 6 2" xfId="36817" xr:uid="{00000000-0005-0000-0000-0000C6880000}"/>
    <cellStyle name="Subtotal (line) 2 4 6 2 2" xfId="36818" xr:uid="{00000000-0005-0000-0000-0000C7880000}"/>
    <cellStyle name="Subtotal (line) 2 4 6 2 3" xfId="36819" xr:uid="{00000000-0005-0000-0000-0000C8880000}"/>
    <cellStyle name="Subtotal (line) 2 4 6 2 4" xfId="36820" xr:uid="{00000000-0005-0000-0000-0000C9880000}"/>
    <cellStyle name="Subtotal (line) 2 4 6 3" xfId="36821" xr:uid="{00000000-0005-0000-0000-0000CA880000}"/>
    <cellStyle name="Subtotal (line) 2 4 6 4" xfId="36822" xr:uid="{00000000-0005-0000-0000-0000CB880000}"/>
    <cellStyle name="Subtotal (line) 2 4 6 5" xfId="36823" xr:uid="{00000000-0005-0000-0000-0000CC880000}"/>
    <cellStyle name="Subtotal (line) 2 4 7" xfId="5075" xr:uid="{00000000-0005-0000-0000-0000CD880000}"/>
    <cellStyle name="Subtotal (line) 2 4 7 2" xfId="36824" xr:uid="{00000000-0005-0000-0000-0000CE880000}"/>
    <cellStyle name="Subtotal (line) 2 4 7 2 2" xfId="36825" xr:uid="{00000000-0005-0000-0000-0000CF880000}"/>
    <cellStyle name="Subtotal (line) 2 4 7 2 3" xfId="36826" xr:uid="{00000000-0005-0000-0000-0000D0880000}"/>
    <cellStyle name="Subtotal (line) 2 4 7 2 4" xfId="36827" xr:uid="{00000000-0005-0000-0000-0000D1880000}"/>
    <cellStyle name="Subtotal (line) 2 4 7 3" xfId="36828" xr:uid="{00000000-0005-0000-0000-0000D2880000}"/>
    <cellStyle name="Subtotal (line) 2 4 7 4" xfId="36829" xr:uid="{00000000-0005-0000-0000-0000D3880000}"/>
    <cellStyle name="Subtotal (line) 2 4 7 5" xfId="36830" xr:uid="{00000000-0005-0000-0000-0000D4880000}"/>
    <cellStyle name="Subtotal (line) 2 4 8" xfId="5076" xr:uid="{00000000-0005-0000-0000-0000D5880000}"/>
    <cellStyle name="Subtotal (line) 2 4 8 2" xfId="36831" xr:uid="{00000000-0005-0000-0000-0000D6880000}"/>
    <cellStyle name="Subtotal (line) 2 4 8 2 2" xfId="36832" xr:uid="{00000000-0005-0000-0000-0000D7880000}"/>
    <cellStyle name="Subtotal (line) 2 4 8 2 3" xfId="36833" xr:uid="{00000000-0005-0000-0000-0000D8880000}"/>
    <cellStyle name="Subtotal (line) 2 4 8 2 4" xfId="36834" xr:uid="{00000000-0005-0000-0000-0000D9880000}"/>
    <cellStyle name="Subtotal (line) 2 4 8 3" xfId="36835" xr:uid="{00000000-0005-0000-0000-0000DA880000}"/>
    <cellStyle name="Subtotal (line) 2 4 8 4" xfId="36836" xr:uid="{00000000-0005-0000-0000-0000DB880000}"/>
    <cellStyle name="Subtotal (line) 2 4 8 5" xfId="36837" xr:uid="{00000000-0005-0000-0000-0000DC880000}"/>
    <cellStyle name="Subtotal (line) 2 4 9" xfId="5077" xr:uid="{00000000-0005-0000-0000-0000DD880000}"/>
    <cellStyle name="Subtotal (line) 2 4 9 2" xfId="36838" xr:uid="{00000000-0005-0000-0000-0000DE880000}"/>
    <cellStyle name="Subtotal (line) 2 4 9 2 2" xfId="36839" xr:uid="{00000000-0005-0000-0000-0000DF880000}"/>
    <cellStyle name="Subtotal (line) 2 4 9 2 3" xfId="36840" xr:uid="{00000000-0005-0000-0000-0000E0880000}"/>
    <cellStyle name="Subtotal (line) 2 4 9 2 4" xfId="36841" xr:uid="{00000000-0005-0000-0000-0000E1880000}"/>
    <cellStyle name="Subtotal (line) 2 4 9 3" xfId="36842" xr:uid="{00000000-0005-0000-0000-0000E2880000}"/>
    <cellStyle name="Subtotal (line) 2 4 9 4" xfId="36843" xr:uid="{00000000-0005-0000-0000-0000E3880000}"/>
    <cellStyle name="Subtotal (line) 2 4 9 5" xfId="36844" xr:uid="{00000000-0005-0000-0000-0000E4880000}"/>
    <cellStyle name="Subtotal (line) 2 5" xfId="5078" xr:uid="{00000000-0005-0000-0000-0000E5880000}"/>
    <cellStyle name="Subtotal (line) 2 5 10" xfId="5079" xr:uid="{00000000-0005-0000-0000-0000E6880000}"/>
    <cellStyle name="Subtotal (line) 2 5 10 2" xfId="36845" xr:uid="{00000000-0005-0000-0000-0000E7880000}"/>
    <cellStyle name="Subtotal (line) 2 5 10 2 2" xfId="36846" xr:uid="{00000000-0005-0000-0000-0000E8880000}"/>
    <cellStyle name="Subtotal (line) 2 5 10 2 3" xfId="36847" xr:uid="{00000000-0005-0000-0000-0000E9880000}"/>
    <cellStyle name="Subtotal (line) 2 5 10 2 4" xfId="36848" xr:uid="{00000000-0005-0000-0000-0000EA880000}"/>
    <cellStyle name="Subtotal (line) 2 5 10 3" xfId="36849" xr:uid="{00000000-0005-0000-0000-0000EB880000}"/>
    <cellStyle name="Subtotal (line) 2 5 10 4" xfId="36850" xr:uid="{00000000-0005-0000-0000-0000EC880000}"/>
    <cellStyle name="Subtotal (line) 2 5 10 5" xfId="36851" xr:uid="{00000000-0005-0000-0000-0000ED880000}"/>
    <cellStyle name="Subtotal (line) 2 5 11" xfId="5080" xr:uid="{00000000-0005-0000-0000-0000EE880000}"/>
    <cellStyle name="Subtotal (line) 2 5 11 2" xfId="36852" xr:uid="{00000000-0005-0000-0000-0000EF880000}"/>
    <cellStyle name="Subtotal (line) 2 5 11 2 2" xfId="36853" xr:uid="{00000000-0005-0000-0000-0000F0880000}"/>
    <cellStyle name="Subtotal (line) 2 5 11 2 3" xfId="36854" xr:uid="{00000000-0005-0000-0000-0000F1880000}"/>
    <cellStyle name="Subtotal (line) 2 5 11 2 4" xfId="36855" xr:uid="{00000000-0005-0000-0000-0000F2880000}"/>
    <cellStyle name="Subtotal (line) 2 5 11 3" xfId="36856" xr:uid="{00000000-0005-0000-0000-0000F3880000}"/>
    <cellStyle name="Subtotal (line) 2 5 11 4" xfId="36857" xr:uid="{00000000-0005-0000-0000-0000F4880000}"/>
    <cellStyle name="Subtotal (line) 2 5 11 5" xfId="36858" xr:uid="{00000000-0005-0000-0000-0000F5880000}"/>
    <cellStyle name="Subtotal (line) 2 5 12" xfId="5081" xr:uid="{00000000-0005-0000-0000-0000F6880000}"/>
    <cellStyle name="Subtotal (line) 2 5 12 2" xfId="36859" xr:uid="{00000000-0005-0000-0000-0000F7880000}"/>
    <cellStyle name="Subtotal (line) 2 5 12 2 2" xfId="36860" xr:uid="{00000000-0005-0000-0000-0000F8880000}"/>
    <cellStyle name="Subtotal (line) 2 5 12 2 3" xfId="36861" xr:uid="{00000000-0005-0000-0000-0000F9880000}"/>
    <cellStyle name="Subtotal (line) 2 5 12 2 4" xfId="36862" xr:uid="{00000000-0005-0000-0000-0000FA880000}"/>
    <cellStyle name="Subtotal (line) 2 5 12 3" xfId="36863" xr:uid="{00000000-0005-0000-0000-0000FB880000}"/>
    <cellStyle name="Subtotal (line) 2 5 12 4" xfId="36864" xr:uid="{00000000-0005-0000-0000-0000FC880000}"/>
    <cellStyle name="Subtotal (line) 2 5 12 5" xfId="36865" xr:uid="{00000000-0005-0000-0000-0000FD880000}"/>
    <cellStyle name="Subtotal (line) 2 5 13" xfId="5082" xr:uid="{00000000-0005-0000-0000-0000FE880000}"/>
    <cellStyle name="Subtotal (line) 2 5 13 2" xfId="36866" xr:uid="{00000000-0005-0000-0000-0000FF880000}"/>
    <cellStyle name="Subtotal (line) 2 5 13 2 2" xfId="36867" xr:uid="{00000000-0005-0000-0000-000000890000}"/>
    <cellStyle name="Subtotal (line) 2 5 13 2 3" xfId="36868" xr:uid="{00000000-0005-0000-0000-000001890000}"/>
    <cellStyle name="Subtotal (line) 2 5 13 2 4" xfId="36869" xr:uid="{00000000-0005-0000-0000-000002890000}"/>
    <cellStyle name="Subtotal (line) 2 5 13 3" xfId="36870" xr:uid="{00000000-0005-0000-0000-000003890000}"/>
    <cellStyle name="Subtotal (line) 2 5 13 4" xfId="36871" xr:uid="{00000000-0005-0000-0000-000004890000}"/>
    <cellStyle name="Subtotal (line) 2 5 13 5" xfId="36872" xr:uid="{00000000-0005-0000-0000-000005890000}"/>
    <cellStyle name="Subtotal (line) 2 5 14" xfId="5083" xr:uid="{00000000-0005-0000-0000-000006890000}"/>
    <cellStyle name="Subtotal (line) 2 5 14 2" xfId="36873" xr:uid="{00000000-0005-0000-0000-000007890000}"/>
    <cellStyle name="Subtotal (line) 2 5 14 2 2" xfId="36874" xr:uid="{00000000-0005-0000-0000-000008890000}"/>
    <cellStyle name="Subtotal (line) 2 5 14 2 3" xfId="36875" xr:uid="{00000000-0005-0000-0000-000009890000}"/>
    <cellStyle name="Subtotal (line) 2 5 14 2 4" xfId="36876" xr:uid="{00000000-0005-0000-0000-00000A890000}"/>
    <cellStyle name="Subtotal (line) 2 5 14 3" xfId="36877" xr:uid="{00000000-0005-0000-0000-00000B890000}"/>
    <cellStyle name="Subtotal (line) 2 5 14 4" xfId="36878" xr:uid="{00000000-0005-0000-0000-00000C890000}"/>
    <cellStyle name="Subtotal (line) 2 5 14 5" xfId="36879" xr:uid="{00000000-0005-0000-0000-00000D890000}"/>
    <cellStyle name="Subtotal (line) 2 5 15" xfId="5084" xr:uid="{00000000-0005-0000-0000-00000E890000}"/>
    <cellStyle name="Subtotal (line) 2 5 15 2" xfId="36880" xr:uid="{00000000-0005-0000-0000-00000F890000}"/>
    <cellStyle name="Subtotal (line) 2 5 15 2 2" xfId="36881" xr:uid="{00000000-0005-0000-0000-000010890000}"/>
    <cellStyle name="Subtotal (line) 2 5 15 2 3" xfId="36882" xr:uid="{00000000-0005-0000-0000-000011890000}"/>
    <cellStyle name="Subtotal (line) 2 5 15 2 4" xfId="36883" xr:uid="{00000000-0005-0000-0000-000012890000}"/>
    <cellStyle name="Subtotal (line) 2 5 15 3" xfId="36884" xr:uid="{00000000-0005-0000-0000-000013890000}"/>
    <cellStyle name="Subtotal (line) 2 5 15 4" xfId="36885" xr:uid="{00000000-0005-0000-0000-000014890000}"/>
    <cellStyle name="Subtotal (line) 2 5 15 5" xfId="36886" xr:uid="{00000000-0005-0000-0000-000015890000}"/>
    <cellStyle name="Subtotal (line) 2 5 16" xfId="5085" xr:uid="{00000000-0005-0000-0000-000016890000}"/>
    <cellStyle name="Subtotal (line) 2 5 16 2" xfId="36887" xr:uid="{00000000-0005-0000-0000-000017890000}"/>
    <cellStyle name="Subtotal (line) 2 5 16 2 2" xfId="36888" xr:uid="{00000000-0005-0000-0000-000018890000}"/>
    <cellStyle name="Subtotal (line) 2 5 16 2 3" xfId="36889" xr:uid="{00000000-0005-0000-0000-000019890000}"/>
    <cellStyle name="Subtotal (line) 2 5 16 2 4" xfId="36890" xr:uid="{00000000-0005-0000-0000-00001A890000}"/>
    <cellStyle name="Subtotal (line) 2 5 16 3" xfId="36891" xr:uid="{00000000-0005-0000-0000-00001B890000}"/>
    <cellStyle name="Subtotal (line) 2 5 16 4" xfId="36892" xr:uid="{00000000-0005-0000-0000-00001C890000}"/>
    <cellStyle name="Subtotal (line) 2 5 16 5" xfId="36893" xr:uid="{00000000-0005-0000-0000-00001D890000}"/>
    <cellStyle name="Subtotal (line) 2 5 17" xfId="5086" xr:uid="{00000000-0005-0000-0000-00001E890000}"/>
    <cellStyle name="Subtotal (line) 2 5 17 2" xfId="36894" xr:uid="{00000000-0005-0000-0000-00001F890000}"/>
    <cellStyle name="Subtotal (line) 2 5 17 2 2" xfId="36895" xr:uid="{00000000-0005-0000-0000-000020890000}"/>
    <cellStyle name="Subtotal (line) 2 5 17 2 3" xfId="36896" xr:uid="{00000000-0005-0000-0000-000021890000}"/>
    <cellStyle name="Subtotal (line) 2 5 17 2 4" xfId="36897" xr:uid="{00000000-0005-0000-0000-000022890000}"/>
    <cellStyle name="Subtotal (line) 2 5 17 3" xfId="36898" xr:uid="{00000000-0005-0000-0000-000023890000}"/>
    <cellStyle name="Subtotal (line) 2 5 17 4" xfId="36899" xr:uid="{00000000-0005-0000-0000-000024890000}"/>
    <cellStyle name="Subtotal (line) 2 5 17 5" xfId="36900" xr:uid="{00000000-0005-0000-0000-000025890000}"/>
    <cellStyle name="Subtotal (line) 2 5 18" xfId="5087" xr:uid="{00000000-0005-0000-0000-000026890000}"/>
    <cellStyle name="Subtotal (line) 2 5 18 2" xfId="36901" xr:uid="{00000000-0005-0000-0000-000027890000}"/>
    <cellStyle name="Subtotal (line) 2 5 18 2 2" xfId="36902" xr:uid="{00000000-0005-0000-0000-000028890000}"/>
    <cellStyle name="Subtotal (line) 2 5 18 2 3" xfId="36903" xr:uid="{00000000-0005-0000-0000-000029890000}"/>
    <cellStyle name="Subtotal (line) 2 5 18 2 4" xfId="36904" xr:uid="{00000000-0005-0000-0000-00002A890000}"/>
    <cellStyle name="Subtotal (line) 2 5 18 3" xfId="36905" xr:uid="{00000000-0005-0000-0000-00002B890000}"/>
    <cellStyle name="Subtotal (line) 2 5 18 4" xfId="36906" xr:uid="{00000000-0005-0000-0000-00002C890000}"/>
    <cellStyle name="Subtotal (line) 2 5 18 5" xfId="36907" xr:uid="{00000000-0005-0000-0000-00002D890000}"/>
    <cellStyle name="Subtotal (line) 2 5 19" xfId="5088" xr:uid="{00000000-0005-0000-0000-00002E890000}"/>
    <cellStyle name="Subtotal (line) 2 5 19 2" xfId="36908" xr:uid="{00000000-0005-0000-0000-00002F890000}"/>
    <cellStyle name="Subtotal (line) 2 5 19 2 2" xfId="36909" xr:uid="{00000000-0005-0000-0000-000030890000}"/>
    <cellStyle name="Subtotal (line) 2 5 19 2 3" xfId="36910" xr:uid="{00000000-0005-0000-0000-000031890000}"/>
    <cellStyle name="Subtotal (line) 2 5 19 2 4" xfId="36911" xr:uid="{00000000-0005-0000-0000-000032890000}"/>
    <cellStyle name="Subtotal (line) 2 5 19 3" xfId="36912" xr:uid="{00000000-0005-0000-0000-000033890000}"/>
    <cellStyle name="Subtotal (line) 2 5 19 4" xfId="36913" xr:uid="{00000000-0005-0000-0000-000034890000}"/>
    <cellStyle name="Subtotal (line) 2 5 19 5" xfId="36914" xr:uid="{00000000-0005-0000-0000-000035890000}"/>
    <cellStyle name="Subtotal (line) 2 5 2" xfId="5089" xr:uid="{00000000-0005-0000-0000-000036890000}"/>
    <cellStyle name="Subtotal (line) 2 5 2 2" xfId="36915" xr:uid="{00000000-0005-0000-0000-000037890000}"/>
    <cellStyle name="Subtotal (line) 2 5 2 2 2" xfId="36916" xr:uid="{00000000-0005-0000-0000-000038890000}"/>
    <cellStyle name="Subtotal (line) 2 5 2 2 3" xfId="36917" xr:uid="{00000000-0005-0000-0000-000039890000}"/>
    <cellStyle name="Subtotal (line) 2 5 2 2 4" xfId="36918" xr:uid="{00000000-0005-0000-0000-00003A890000}"/>
    <cellStyle name="Subtotal (line) 2 5 2 3" xfId="36919" xr:uid="{00000000-0005-0000-0000-00003B890000}"/>
    <cellStyle name="Subtotal (line) 2 5 2 4" xfId="36920" xr:uid="{00000000-0005-0000-0000-00003C890000}"/>
    <cellStyle name="Subtotal (line) 2 5 2 5" xfId="36921" xr:uid="{00000000-0005-0000-0000-00003D890000}"/>
    <cellStyle name="Subtotal (line) 2 5 20" xfId="5090" xr:uid="{00000000-0005-0000-0000-00003E890000}"/>
    <cellStyle name="Subtotal (line) 2 5 20 2" xfId="36922" xr:uid="{00000000-0005-0000-0000-00003F890000}"/>
    <cellStyle name="Subtotal (line) 2 5 20 2 2" xfId="36923" xr:uid="{00000000-0005-0000-0000-000040890000}"/>
    <cellStyle name="Subtotal (line) 2 5 20 2 3" xfId="36924" xr:uid="{00000000-0005-0000-0000-000041890000}"/>
    <cellStyle name="Subtotal (line) 2 5 20 2 4" xfId="36925" xr:uid="{00000000-0005-0000-0000-000042890000}"/>
    <cellStyle name="Subtotal (line) 2 5 20 3" xfId="36926" xr:uid="{00000000-0005-0000-0000-000043890000}"/>
    <cellStyle name="Subtotal (line) 2 5 20 4" xfId="36927" xr:uid="{00000000-0005-0000-0000-000044890000}"/>
    <cellStyle name="Subtotal (line) 2 5 20 5" xfId="36928" xr:uid="{00000000-0005-0000-0000-000045890000}"/>
    <cellStyle name="Subtotal (line) 2 5 21" xfId="5091" xr:uid="{00000000-0005-0000-0000-000046890000}"/>
    <cellStyle name="Subtotal (line) 2 5 21 2" xfId="36929" xr:uid="{00000000-0005-0000-0000-000047890000}"/>
    <cellStyle name="Subtotal (line) 2 5 21 2 2" xfId="36930" xr:uid="{00000000-0005-0000-0000-000048890000}"/>
    <cellStyle name="Subtotal (line) 2 5 21 2 3" xfId="36931" xr:uid="{00000000-0005-0000-0000-000049890000}"/>
    <cellStyle name="Subtotal (line) 2 5 21 2 4" xfId="36932" xr:uid="{00000000-0005-0000-0000-00004A890000}"/>
    <cellStyle name="Subtotal (line) 2 5 21 3" xfId="36933" xr:uid="{00000000-0005-0000-0000-00004B890000}"/>
    <cellStyle name="Subtotal (line) 2 5 21 4" xfId="36934" xr:uid="{00000000-0005-0000-0000-00004C890000}"/>
    <cellStyle name="Subtotal (line) 2 5 21 5" xfId="36935" xr:uid="{00000000-0005-0000-0000-00004D890000}"/>
    <cellStyle name="Subtotal (line) 2 5 22" xfId="5092" xr:uid="{00000000-0005-0000-0000-00004E890000}"/>
    <cellStyle name="Subtotal (line) 2 5 22 2" xfId="36936" xr:uid="{00000000-0005-0000-0000-00004F890000}"/>
    <cellStyle name="Subtotal (line) 2 5 22 2 2" xfId="36937" xr:uid="{00000000-0005-0000-0000-000050890000}"/>
    <cellStyle name="Subtotal (line) 2 5 22 2 3" xfId="36938" xr:uid="{00000000-0005-0000-0000-000051890000}"/>
    <cellStyle name="Subtotal (line) 2 5 22 2 4" xfId="36939" xr:uid="{00000000-0005-0000-0000-000052890000}"/>
    <cellStyle name="Subtotal (line) 2 5 22 3" xfId="36940" xr:uid="{00000000-0005-0000-0000-000053890000}"/>
    <cellStyle name="Subtotal (line) 2 5 22 4" xfId="36941" xr:uid="{00000000-0005-0000-0000-000054890000}"/>
    <cellStyle name="Subtotal (line) 2 5 22 5" xfId="36942" xr:uid="{00000000-0005-0000-0000-000055890000}"/>
    <cellStyle name="Subtotal (line) 2 5 23" xfId="5093" xr:uid="{00000000-0005-0000-0000-000056890000}"/>
    <cellStyle name="Subtotal (line) 2 5 23 2" xfId="36943" xr:uid="{00000000-0005-0000-0000-000057890000}"/>
    <cellStyle name="Subtotal (line) 2 5 23 2 2" xfId="36944" xr:uid="{00000000-0005-0000-0000-000058890000}"/>
    <cellStyle name="Subtotal (line) 2 5 23 2 3" xfId="36945" xr:uid="{00000000-0005-0000-0000-000059890000}"/>
    <cellStyle name="Subtotal (line) 2 5 23 2 4" xfId="36946" xr:uid="{00000000-0005-0000-0000-00005A890000}"/>
    <cellStyle name="Subtotal (line) 2 5 23 3" xfId="36947" xr:uid="{00000000-0005-0000-0000-00005B890000}"/>
    <cellStyle name="Subtotal (line) 2 5 23 4" xfId="36948" xr:uid="{00000000-0005-0000-0000-00005C890000}"/>
    <cellStyle name="Subtotal (line) 2 5 23 5" xfId="36949" xr:uid="{00000000-0005-0000-0000-00005D890000}"/>
    <cellStyle name="Subtotal (line) 2 5 24" xfId="5094" xr:uid="{00000000-0005-0000-0000-00005E890000}"/>
    <cellStyle name="Subtotal (line) 2 5 24 2" xfId="36950" xr:uid="{00000000-0005-0000-0000-00005F890000}"/>
    <cellStyle name="Subtotal (line) 2 5 24 2 2" xfId="36951" xr:uid="{00000000-0005-0000-0000-000060890000}"/>
    <cellStyle name="Subtotal (line) 2 5 24 2 3" xfId="36952" xr:uid="{00000000-0005-0000-0000-000061890000}"/>
    <cellStyle name="Subtotal (line) 2 5 24 2 4" xfId="36953" xr:uid="{00000000-0005-0000-0000-000062890000}"/>
    <cellStyle name="Subtotal (line) 2 5 24 3" xfId="36954" xr:uid="{00000000-0005-0000-0000-000063890000}"/>
    <cellStyle name="Subtotal (line) 2 5 24 4" xfId="36955" xr:uid="{00000000-0005-0000-0000-000064890000}"/>
    <cellStyle name="Subtotal (line) 2 5 24 5" xfId="36956" xr:uid="{00000000-0005-0000-0000-000065890000}"/>
    <cellStyle name="Subtotal (line) 2 5 25" xfId="5095" xr:uid="{00000000-0005-0000-0000-000066890000}"/>
    <cellStyle name="Subtotal (line) 2 5 25 2" xfId="36957" xr:uid="{00000000-0005-0000-0000-000067890000}"/>
    <cellStyle name="Subtotal (line) 2 5 25 2 2" xfId="36958" xr:uid="{00000000-0005-0000-0000-000068890000}"/>
    <cellStyle name="Subtotal (line) 2 5 25 2 3" xfId="36959" xr:uid="{00000000-0005-0000-0000-000069890000}"/>
    <cellStyle name="Subtotal (line) 2 5 25 2 4" xfId="36960" xr:uid="{00000000-0005-0000-0000-00006A890000}"/>
    <cellStyle name="Subtotal (line) 2 5 25 3" xfId="36961" xr:uid="{00000000-0005-0000-0000-00006B890000}"/>
    <cellStyle name="Subtotal (line) 2 5 25 4" xfId="36962" xr:uid="{00000000-0005-0000-0000-00006C890000}"/>
    <cellStyle name="Subtotal (line) 2 5 25 5" xfId="36963" xr:uid="{00000000-0005-0000-0000-00006D890000}"/>
    <cellStyle name="Subtotal (line) 2 5 26" xfId="5096" xr:uid="{00000000-0005-0000-0000-00006E890000}"/>
    <cellStyle name="Subtotal (line) 2 5 26 2" xfId="36964" xr:uid="{00000000-0005-0000-0000-00006F890000}"/>
    <cellStyle name="Subtotal (line) 2 5 26 2 2" xfId="36965" xr:uid="{00000000-0005-0000-0000-000070890000}"/>
    <cellStyle name="Subtotal (line) 2 5 26 2 3" xfId="36966" xr:uid="{00000000-0005-0000-0000-000071890000}"/>
    <cellStyle name="Subtotal (line) 2 5 26 2 4" xfId="36967" xr:uid="{00000000-0005-0000-0000-000072890000}"/>
    <cellStyle name="Subtotal (line) 2 5 26 3" xfId="36968" xr:uid="{00000000-0005-0000-0000-000073890000}"/>
    <cellStyle name="Subtotal (line) 2 5 26 4" xfId="36969" xr:uid="{00000000-0005-0000-0000-000074890000}"/>
    <cellStyle name="Subtotal (line) 2 5 26 5" xfId="36970" xr:uid="{00000000-0005-0000-0000-000075890000}"/>
    <cellStyle name="Subtotal (line) 2 5 27" xfId="5097" xr:uid="{00000000-0005-0000-0000-000076890000}"/>
    <cellStyle name="Subtotal (line) 2 5 27 2" xfId="36971" xr:uid="{00000000-0005-0000-0000-000077890000}"/>
    <cellStyle name="Subtotal (line) 2 5 27 2 2" xfId="36972" xr:uid="{00000000-0005-0000-0000-000078890000}"/>
    <cellStyle name="Subtotal (line) 2 5 27 2 3" xfId="36973" xr:uid="{00000000-0005-0000-0000-000079890000}"/>
    <cellStyle name="Subtotal (line) 2 5 27 2 4" xfId="36974" xr:uid="{00000000-0005-0000-0000-00007A890000}"/>
    <cellStyle name="Subtotal (line) 2 5 27 3" xfId="36975" xr:uid="{00000000-0005-0000-0000-00007B890000}"/>
    <cellStyle name="Subtotal (line) 2 5 27 4" xfId="36976" xr:uid="{00000000-0005-0000-0000-00007C890000}"/>
    <cellStyle name="Subtotal (line) 2 5 27 5" xfId="36977" xr:uid="{00000000-0005-0000-0000-00007D890000}"/>
    <cellStyle name="Subtotal (line) 2 5 28" xfId="5098" xr:uid="{00000000-0005-0000-0000-00007E890000}"/>
    <cellStyle name="Subtotal (line) 2 5 28 2" xfId="36978" xr:uid="{00000000-0005-0000-0000-00007F890000}"/>
    <cellStyle name="Subtotal (line) 2 5 28 2 2" xfId="36979" xr:uid="{00000000-0005-0000-0000-000080890000}"/>
    <cellStyle name="Subtotal (line) 2 5 28 2 3" xfId="36980" xr:uid="{00000000-0005-0000-0000-000081890000}"/>
    <cellStyle name="Subtotal (line) 2 5 28 2 4" xfId="36981" xr:uid="{00000000-0005-0000-0000-000082890000}"/>
    <cellStyle name="Subtotal (line) 2 5 28 3" xfId="36982" xr:uid="{00000000-0005-0000-0000-000083890000}"/>
    <cellStyle name="Subtotal (line) 2 5 28 4" xfId="36983" xr:uid="{00000000-0005-0000-0000-000084890000}"/>
    <cellStyle name="Subtotal (line) 2 5 28 5" xfId="36984" xr:uid="{00000000-0005-0000-0000-000085890000}"/>
    <cellStyle name="Subtotal (line) 2 5 29" xfId="5099" xr:uid="{00000000-0005-0000-0000-000086890000}"/>
    <cellStyle name="Subtotal (line) 2 5 29 2" xfId="36985" xr:uid="{00000000-0005-0000-0000-000087890000}"/>
    <cellStyle name="Subtotal (line) 2 5 29 2 2" xfId="36986" xr:uid="{00000000-0005-0000-0000-000088890000}"/>
    <cellStyle name="Subtotal (line) 2 5 29 2 3" xfId="36987" xr:uid="{00000000-0005-0000-0000-000089890000}"/>
    <cellStyle name="Subtotal (line) 2 5 29 2 4" xfId="36988" xr:uid="{00000000-0005-0000-0000-00008A890000}"/>
    <cellStyle name="Subtotal (line) 2 5 29 3" xfId="36989" xr:uid="{00000000-0005-0000-0000-00008B890000}"/>
    <cellStyle name="Subtotal (line) 2 5 29 4" xfId="36990" xr:uid="{00000000-0005-0000-0000-00008C890000}"/>
    <cellStyle name="Subtotal (line) 2 5 29 5" xfId="36991" xr:uid="{00000000-0005-0000-0000-00008D890000}"/>
    <cellStyle name="Subtotal (line) 2 5 3" xfId="5100" xr:uid="{00000000-0005-0000-0000-00008E890000}"/>
    <cellStyle name="Subtotal (line) 2 5 3 2" xfId="36992" xr:uid="{00000000-0005-0000-0000-00008F890000}"/>
    <cellStyle name="Subtotal (line) 2 5 3 2 2" xfId="36993" xr:uid="{00000000-0005-0000-0000-000090890000}"/>
    <cellStyle name="Subtotal (line) 2 5 3 2 3" xfId="36994" xr:uid="{00000000-0005-0000-0000-000091890000}"/>
    <cellStyle name="Subtotal (line) 2 5 3 2 4" xfId="36995" xr:uid="{00000000-0005-0000-0000-000092890000}"/>
    <cellStyle name="Subtotal (line) 2 5 3 3" xfId="36996" xr:uid="{00000000-0005-0000-0000-000093890000}"/>
    <cellStyle name="Subtotal (line) 2 5 3 4" xfId="36997" xr:uid="{00000000-0005-0000-0000-000094890000}"/>
    <cellStyle name="Subtotal (line) 2 5 3 5" xfId="36998" xr:uid="{00000000-0005-0000-0000-000095890000}"/>
    <cellStyle name="Subtotal (line) 2 5 30" xfId="5101" xr:uid="{00000000-0005-0000-0000-000096890000}"/>
    <cellStyle name="Subtotal (line) 2 5 30 2" xfId="36999" xr:uid="{00000000-0005-0000-0000-000097890000}"/>
    <cellStyle name="Subtotal (line) 2 5 30 2 2" xfId="37000" xr:uid="{00000000-0005-0000-0000-000098890000}"/>
    <cellStyle name="Subtotal (line) 2 5 30 2 3" xfId="37001" xr:uid="{00000000-0005-0000-0000-000099890000}"/>
    <cellStyle name="Subtotal (line) 2 5 30 2 4" xfId="37002" xr:uid="{00000000-0005-0000-0000-00009A890000}"/>
    <cellStyle name="Subtotal (line) 2 5 30 3" xfId="37003" xr:uid="{00000000-0005-0000-0000-00009B890000}"/>
    <cellStyle name="Subtotal (line) 2 5 30 4" xfId="37004" xr:uid="{00000000-0005-0000-0000-00009C890000}"/>
    <cellStyle name="Subtotal (line) 2 5 30 5" xfId="37005" xr:uid="{00000000-0005-0000-0000-00009D890000}"/>
    <cellStyle name="Subtotal (line) 2 5 31" xfId="5102" xr:uid="{00000000-0005-0000-0000-00009E890000}"/>
    <cellStyle name="Subtotal (line) 2 5 31 2" xfId="37006" xr:uid="{00000000-0005-0000-0000-00009F890000}"/>
    <cellStyle name="Subtotal (line) 2 5 31 2 2" xfId="37007" xr:uid="{00000000-0005-0000-0000-0000A0890000}"/>
    <cellStyle name="Subtotal (line) 2 5 31 2 3" xfId="37008" xr:uid="{00000000-0005-0000-0000-0000A1890000}"/>
    <cellStyle name="Subtotal (line) 2 5 31 2 4" xfId="37009" xr:uid="{00000000-0005-0000-0000-0000A2890000}"/>
    <cellStyle name="Subtotal (line) 2 5 31 3" xfId="37010" xr:uid="{00000000-0005-0000-0000-0000A3890000}"/>
    <cellStyle name="Subtotal (line) 2 5 31 4" xfId="37011" xr:uid="{00000000-0005-0000-0000-0000A4890000}"/>
    <cellStyle name="Subtotal (line) 2 5 31 5" xfId="37012" xr:uid="{00000000-0005-0000-0000-0000A5890000}"/>
    <cellStyle name="Subtotal (line) 2 5 32" xfId="5103" xr:uid="{00000000-0005-0000-0000-0000A6890000}"/>
    <cellStyle name="Subtotal (line) 2 5 32 2" xfId="37013" xr:uid="{00000000-0005-0000-0000-0000A7890000}"/>
    <cellStyle name="Subtotal (line) 2 5 32 2 2" xfId="37014" xr:uid="{00000000-0005-0000-0000-0000A8890000}"/>
    <cellStyle name="Subtotal (line) 2 5 32 2 3" xfId="37015" xr:uid="{00000000-0005-0000-0000-0000A9890000}"/>
    <cellStyle name="Subtotal (line) 2 5 32 2 4" xfId="37016" xr:uid="{00000000-0005-0000-0000-0000AA890000}"/>
    <cellStyle name="Subtotal (line) 2 5 32 3" xfId="37017" xr:uid="{00000000-0005-0000-0000-0000AB890000}"/>
    <cellStyle name="Subtotal (line) 2 5 32 4" xfId="37018" xr:uid="{00000000-0005-0000-0000-0000AC890000}"/>
    <cellStyle name="Subtotal (line) 2 5 32 5" xfId="37019" xr:uid="{00000000-0005-0000-0000-0000AD890000}"/>
    <cellStyle name="Subtotal (line) 2 5 33" xfId="5104" xr:uid="{00000000-0005-0000-0000-0000AE890000}"/>
    <cellStyle name="Subtotal (line) 2 5 33 2" xfId="37020" xr:uid="{00000000-0005-0000-0000-0000AF890000}"/>
    <cellStyle name="Subtotal (line) 2 5 33 2 2" xfId="37021" xr:uid="{00000000-0005-0000-0000-0000B0890000}"/>
    <cellStyle name="Subtotal (line) 2 5 33 2 3" xfId="37022" xr:uid="{00000000-0005-0000-0000-0000B1890000}"/>
    <cellStyle name="Subtotal (line) 2 5 33 2 4" xfId="37023" xr:uid="{00000000-0005-0000-0000-0000B2890000}"/>
    <cellStyle name="Subtotal (line) 2 5 33 3" xfId="37024" xr:uid="{00000000-0005-0000-0000-0000B3890000}"/>
    <cellStyle name="Subtotal (line) 2 5 33 4" xfId="37025" xr:uid="{00000000-0005-0000-0000-0000B4890000}"/>
    <cellStyle name="Subtotal (line) 2 5 33 5" xfId="37026" xr:uid="{00000000-0005-0000-0000-0000B5890000}"/>
    <cellStyle name="Subtotal (line) 2 5 34" xfId="5105" xr:uid="{00000000-0005-0000-0000-0000B6890000}"/>
    <cellStyle name="Subtotal (line) 2 5 34 2" xfId="37027" xr:uid="{00000000-0005-0000-0000-0000B7890000}"/>
    <cellStyle name="Subtotal (line) 2 5 34 2 2" xfId="37028" xr:uid="{00000000-0005-0000-0000-0000B8890000}"/>
    <cellStyle name="Subtotal (line) 2 5 34 2 3" xfId="37029" xr:uid="{00000000-0005-0000-0000-0000B9890000}"/>
    <cellStyle name="Subtotal (line) 2 5 34 2 4" xfId="37030" xr:uid="{00000000-0005-0000-0000-0000BA890000}"/>
    <cellStyle name="Subtotal (line) 2 5 34 3" xfId="37031" xr:uid="{00000000-0005-0000-0000-0000BB890000}"/>
    <cellStyle name="Subtotal (line) 2 5 34 4" xfId="37032" xr:uid="{00000000-0005-0000-0000-0000BC890000}"/>
    <cellStyle name="Subtotal (line) 2 5 34 5" xfId="37033" xr:uid="{00000000-0005-0000-0000-0000BD890000}"/>
    <cellStyle name="Subtotal (line) 2 5 35" xfId="5106" xr:uid="{00000000-0005-0000-0000-0000BE890000}"/>
    <cellStyle name="Subtotal (line) 2 5 35 2" xfId="37034" xr:uid="{00000000-0005-0000-0000-0000BF890000}"/>
    <cellStyle name="Subtotal (line) 2 5 35 2 2" xfId="37035" xr:uid="{00000000-0005-0000-0000-0000C0890000}"/>
    <cellStyle name="Subtotal (line) 2 5 35 2 3" xfId="37036" xr:uid="{00000000-0005-0000-0000-0000C1890000}"/>
    <cellStyle name="Subtotal (line) 2 5 35 2 4" xfId="37037" xr:uid="{00000000-0005-0000-0000-0000C2890000}"/>
    <cellStyle name="Subtotal (line) 2 5 35 3" xfId="37038" xr:uid="{00000000-0005-0000-0000-0000C3890000}"/>
    <cellStyle name="Subtotal (line) 2 5 35 4" xfId="37039" xr:uid="{00000000-0005-0000-0000-0000C4890000}"/>
    <cellStyle name="Subtotal (line) 2 5 35 5" xfId="37040" xr:uid="{00000000-0005-0000-0000-0000C5890000}"/>
    <cellStyle name="Subtotal (line) 2 5 36" xfId="5107" xr:uid="{00000000-0005-0000-0000-0000C6890000}"/>
    <cellStyle name="Subtotal (line) 2 5 36 2" xfId="37041" xr:uid="{00000000-0005-0000-0000-0000C7890000}"/>
    <cellStyle name="Subtotal (line) 2 5 36 2 2" xfId="37042" xr:uid="{00000000-0005-0000-0000-0000C8890000}"/>
    <cellStyle name="Subtotal (line) 2 5 36 2 3" xfId="37043" xr:uid="{00000000-0005-0000-0000-0000C9890000}"/>
    <cellStyle name="Subtotal (line) 2 5 36 2 4" xfId="37044" xr:uid="{00000000-0005-0000-0000-0000CA890000}"/>
    <cellStyle name="Subtotal (line) 2 5 36 3" xfId="37045" xr:uid="{00000000-0005-0000-0000-0000CB890000}"/>
    <cellStyle name="Subtotal (line) 2 5 36 4" xfId="37046" xr:uid="{00000000-0005-0000-0000-0000CC890000}"/>
    <cellStyle name="Subtotal (line) 2 5 36 5" xfId="37047" xr:uid="{00000000-0005-0000-0000-0000CD890000}"/>
    <cellStyle name="Subtotal (line) 2 5 37" xfId="5108" xr:uid="{00000000-0005-0000-0000-0000CE890000}"/>
    <cellStyle name="Subtotal (line) 2 5 37 2" xfId="37048" xr:uid="{00000000-0005-0000-0000-0000CF890000}"/>
    <cellStyle name="Subtotal (line) 2 5 37 2 2" xfId="37049" xr:uid="{00000000-0005-0000-0000-0000D0890000}"/>
    <cellStyle name="Subtotal (line) 2 5 37 2 3" xfId="37050" xr:uid="{00000000-0005-0000-0000-0000D1890000}"/>
    <cellStyle name="Subtotal (line) 2 5 37 2 4" xfId="37051" xr:uid="{00000000-0005-0000-0000-0000D2890000}"/>
    <cellStyle name="Subtotal (line) 2 5 37 3" xfId="37052" xr:uid="{00000000-0005-0000-0000-0000D3890000}"/>
    <cellStyle name="Subtotal (line) 2 5 37 4" xfId="37053" xr:uid="{00000000-0005-0000-0000-0000D4890000}"/>
    <cellStyle name="Subtotal (line) 2 5 37 5" xfId="37054" xr:uid="{00000000-0005-0000-0000-0000D5890000}"/>
    <cellStyle name="Subtotal (line) 2 5 38" xfId="5109" xr:uid="{00000000-0005-0000-0000-0000D6890000}"/>
    <cellStyle name="Subtotal (line) 2 5 38 2" xfId="37055" xr:uid="{00000000-0005-0000-0000-0000D7890000}"/>
    <cellStyle name="Subtotal (line) 2 5 38 2 2" xfId="37056" xr:uid="{00000000-0005-0000-0000-0000D8890000}"/>
    <cellStyle name="Subtotal (line) 2 5 38 2 3" xfId="37057" xr:uid="{00000000-0005-0000-0000-0000D9890000}"/>
    <cellStyle name="Subtotal (line) 2 5 38 2 4" xfId="37058" xr:uid="{00000000-0005-0000-0000-0000DA890000}"/>
    <cellStyle name="Subtotal (line) 2 5 38 3" xfId="37059" xr:uid="{00000000-0005-0000-0000-0000DB890000}"/>
    <cellStyle name="Subtotal (line) 2 5 38 4" xfId="37060" xr:uid="{00000000-0005-0000-0000-0000DC890000}"/>
    <cellStyle name="Subtotal (line) 2 5 38 5" xfId="37061" xr:uid="{00000000-0005-0000-0000-0000DD890000}"/>
    <cellStyle name="Subtotal (line) 2 5 39" xfId="5110" xr:uid="{00000000-0005-0000-0000-0000DE890000}"/>
    <cellStyle name="Subtotal (line) 2 5 39 2" xfId="37062" xr:uid="{00000000-0005-0000-0000-0000DF890000}"/>
    <cellStyle name="Subtotal (line) 2 5 39 2 2" xfId="37063" xr:uid="{00000000-0005-0000-0000-0000E0890000}"/>
    <cellStyle name="Subtotal (line) 2 5 39 2 3" xfId="37064" xr:uid="{00000000-0005-0000-0000-0000E1890000}"/>
    <cellStyle name="Subtotal (line) 2 5 39 2 4" xfId="37065" xr:uid="{00000000-0005-0000-0000-0000E2890000}"/>
    <cellStyle name="Subtotal (line) 2 5 39 3" xfId="37066" xr:uid="{00000000-0005-0000-0000-0000E3890000}"/>
    <cellStyle name="Subtotal (line) 2 5 39 4" xfId="37067" xr:uid="{00000000-0005-0000-0000-0000E4890000}"/>
    <cellStyle name="Subtotal (line) 2 5 39 5" xfId="37068" xr:uid="{00000000-0005-0000-0000-0000E5890000}"/>
    <cellStyle name="Subtotal (line) 2 5 4" xfId="5111" xr:uid="{00000000-0005-0000-0000-0000E6890000}"/>
    <cellStyle name="Subtotal (line) 2 5 4 2" xfId="37069" xr:uid="{00000000-0005-0000-0000-0000E7890000}"/>
    <cellStyle name="Subtotal (line) 2 5 4 2 2" xfId="37070" xr:uid="{00000000-0005-0000-0000-0000E8890000}"/>
    <cellStyle name="Subtotal (line) 2 5 4 2 3" xfId="37071" xr:uid="{00000000-0005-0000-0000-0000E9890000}"/>
    <cellStyle name="Subtotal (line) 2 5 4 2 4" xfId="37072" xr:uid="{00000000-0005-0000-0000-0000EA890000}"/>
    <cellStyle name="Subtotal (line) 2 5 4 3" xfId="37073" xr:uid="{00000000-0005-0000-0000-0000EB890000}"/>
    <cellStyle name="Subtotal (line) 2 5 4 4" xfId="37074" xr:uid="{00000000-0005-0000-0000-0000EC890000}"/>
    <cellStyle name="Subtotal (line) 2 5 4 5" xfId="37075" xr:uid="{00000000-0005-0000-0000-0000ED890000}"/>
    <cellStyle name="Subtotal (line) 2 5 40" xfId="5112" xr:uid="{00000000-0005-0000-0000-0000EE890000}"/>
    <cellStyle name="Subtotal (line) 2 5 40 2" xfId="37076" xr:uid="{00000000-0005-0000-0000-0000EF890000}"/>
    <cellStyle name="Subtotal (line) 2 5 40 2 2" xfId="37077" xr:uid="{00000000-0005-0000-0000-0000F0890000}"/>
    <cellStyle name="Subtotal (line) 2 5 40 2 3" xfId="37078" xr:uid="{00000000-0005-0000-0000-0000F1890000}"/>
    <cellStyle name="Subtotal (line) 2 5 40 2 4" xfId="37079" xr:uid="{00000000-0005-0000-0000-0000F2890000}"/>
    <cellStyle name="Subtotal (line) 2 5 40 3" xfId="37080" xr:uid="{00000000-0005-0000-0000-0000F3890000}"/>
    <cellStyle name="Subtotal (line) 2 5 40 4" xfId="37081" xr:uid="{00000000-0005-0000-0000-0000F4890000}"/>
    <cellStyle name="Subtotal (line) 2 5 40 5" xfId="37082" xr:uid="{00000000-0005-0000-0000-0000F5890000}"/>
    <cellStyle name="Subtotal (line) 2 5 41" xfId="5113" xr:uid="{00000000-0005-0000-0000-0000F6890000}"/>
    <cellStyle name="Subtotal (line) 2 5 41 2" xfId="37083" xr:uid="{00000000-0005-0000-0000-0000F7890000}"/>
    <cellStyle name="Subtotal (line) 2 5 41 2 2" xfId="37084" xr:uid="{00000000-0005-0000-0000-0000F8890000}"/>
    <cellStyle name="Subtotal (line) 2 5 41 2 3" xfId="37085" xr:uid="{00000000-0005-0000-0000-0000F9890000}"/>
    <cellStyle name="Subtotal (line) 2 5 41 2 4" xfId="37086" xr:uid="{00000000-0005-0000-0000-0000FA890000}"/>
    <cellStyle name="Subtotal (line) 2 5 41 3" xfId="37087" xr:uid="{00000000-0005-0000-0000-0000FB890000}"/>
    <cellStyle name="Subtotal (line) 2 5 41 4" xfId="37088" xr:uid="{00000000-0005-0000-0000-0000FC890000}"/>
    <cellStyle name="Subtotal (line) 2 5 41 5" xfId="37089" xr:uid="{00000000-0005-0000-0000-0000FD890000}"/>
    <cellStyle name="Subtotal (line) 2 5 42" xfId="5114" xr:uid="{00000000-0005-0000-0000-0000FE890000}"/>
    <cellStyle name="Subtotal (line) 2 5 42 2" xfId="37090" xr:uid="{00000000-0005-0000-0000-0000FF890000}"/>
    <cellStyle name="Subtotal (line) 2 5 42 2 2" xfId="37091" xr:uid="{00000000-0005-0000-0000-0000008A0000}"/>
    <cellStyle name="Subtotal (line) 2 5 42 2 3" xfId="37092" xr:uid="{00000000-0005-0000-0000-0000018A0000}"/>
    <cellStyle name="Subtotal (line) 2 5 42 2 4" xfId="37093" xr:uid="{00000000-0005-0000-0000-0000028A0000}"/>
    <cellStyle name="Subtotal (line) 2 5 42 3" xfId="37094" xr:uid="{00000000-0005-0000-0000-0000038A0000}"/>
    <cellStyle name="Subtotal (line) 2 5 42 4" xfId="37095" xr:uid="{00000000-0005-0000-0000-0000048A0000}"/>
    <cellStyle name="Subtotal (line) 2 5 42 5" xfId="37096" xr:uid="{00000000-0005-0000-0000-0000058A0000}"/>
    <cellStyle name="Subtotal (line) 2 5 43" xfId="5115" xr:uid="{00000000-0005-0000-0000-0000068A0000}"/>
    <cellStyle name="Subtotal (line) 2 5 43 2" xfId="37097" xr:uid="{00000000-0005-0000-0000-0000078A0000}"/>
    <cellStyle name="Subtotal (line) 2 5 43 2 2" xfId="37098" xr:uid="{00000000-0005-0000-0000-0000088A0000}"/>
    <cellStyle name="Subtotal (line) 2 5 43 2 3" xfId="37099" xr:uid="{00000000-0005-0000-0000-0000098A0000}"/>
    <cellStyle name="Subtotal (line) 2 5 43 2 4" xfId="37100" xr:uid="{00000000-0005-0000-0000-00000A8A0000}"/>
    <cellStyle name="Subtotal (line) 2 5 43 3" xfId="37101" xr:uid="{00000000-0005-0000-0000-00000B8A0000}"/>
    <cellStyle name="Subtotal (line) 2 5 43 4" xfId="37102" xr:uid="{00000000-0005-0000-0000-00000C8A0000}"/>
    <cellStyle name="Subtotal (line) 2 5 43 5" xfId="37103" xr:uid="{00000000-0005-0000-0000-00000D8A0000}"/>
    <cellStyle name="Subtotal (line) 2 5 44" xfId="5116" xr:uid="{00000000-0005-0000-0000-00000E8A0000}"/>
    <cellStyle name="Subtotal (line) 2 5 44 2" xfId="37104" xr:uid="{00000000-0005-0000-0000-00000F8A0000}"/>
    <cellStyle name="Subtotal (line) 2 5 44 2 2" xfId="37105" xr:uid="{00000000-0005-0000-0000-0000108A0000}"/>
    <cellStyle name="Subtotal (line) 2 5 44 2 3" xfId="37106" xr:uid="{00000000-0005-0000-0000-0000118A0000}"/>
    <cellStyle name="Subtotal (line) 2 5 44 2 4" xfId="37107" xr:uid="{00000000-0005-0000-0000-0000128A0000}"/>
    <cellStyle name="Subtotal (line) 2 5 44 3" xfId="37108" xr:uid="{00000000-0005-0000-0000-0000138A0000}"/>
    <cellStyle name="Subtotal (line) 2 5 44 4" xfId="37109" xr:uid="{00000000-0005-0000-0000-0000148A0000}"/>
    <cellStyle name="Subtotal (line) 2 5 44 5" xfId="37110" xr:uid="{00000000-0005-0000-0000-0000158A0000}"/>
    <cellStyle name="Subtotal (line) 2 5 45" xfId="37111" xr:uid="{00000000-0005-0000-0000-0000168A0000}"/>
    <cellStyle name="Subtotal (line) 2 5 45 2" xfId="37112" xr:uid="{00000000-0005-0000-0000-0000178A0000}"/>
    <cellStyle name="Subtotal (line) 2 5 45 3" xfId="37113" xr:uid="{00000000-0005-0000-0000-0000188A0000}"/>
    <cellStyle name="Subtotal (line) 2 5 45 4" xfId="37114" xr:uid="{00000000-0005-0000-0000-0000198A0000}"/>
    <cellStyle name="Subtotal (line) 2 5 46" xfId="37115" xr:uid="{00000000-0005-0000-0000-00001A8A0000}"/>
    <cellStyle name="Subtotal (line) 2 5 46 2" xfId="37116" xr:uid="{00000000-0005-0000-0000-00001B8A0000}"/>
    <cellStyle name="Subtotal (line) 2 5 46 3" xfId="37117" xr:uid="{00000000-0005-0000-0000-00001C8A0000}"/>
    <cellStyle name="Subtotal (line) 2 5 46 4" xfId="37118" xr:uid="{00000000-0005-0000-0000-00001D8A0000}"/>
    <cellStyle name="Subtotal (line) 2 5 47" xfId="37119" xr:uid="{00000000-0005-0000-0000-00001E8A0000}"/>
    <cellStyle name="Subtotal (line) 2 5 48" xfId="37120" xr:uid="{00000000-0005-0000-0000-00001F8A0000}"/>
    <cellStyle name="Subtotal (line) 2 5 49" xfId="37121" xr:uid="{00000000-0005-0000-0000-0000208A0000}"/>
    <cellStyle name="Subtotal (line) 2 5 5" xfId="5117" xr:uid="{00000000-0005-0000-0000-0000218A0000}"/>
    <cellStyle name="Subtotal (line) 2 5 5 2" xfId="37122" xr:uid="{00000000-0005-0000-0000-0000228A0000}"/>
    <cellStyle name="Subtotal (line) 2 5 5 2 2" xfId="37123" xr:uid="{00000000-0005-0000-0000-0000238A0000}"/>
    <cellStyle name="Subtotal (line) 2 5 5 2 3" xfId="37124" xr:uid="{00000000-0005-0000-0000-0000248A0000}"/>
    <cellStyle name="Subtotal (line) 2 5 5 2 4" xfId="37125" xr:uid="{00000000-0005-0000-0000-0000258A0000}"/>
    <cellStyle name="Subtotal (line) 2 5 5 3" xfId="37126" xr:uid="{00000000-0005-0000-0000-0000268A0000}"/>
    <cellStyle name="Subtotal (line) 2 5 5 4" xfId="37127" xr:uid="{00000000-0005-0000-0000-0000278A0000}"/>
    <cellStyle name="Subtotal (line) 2 5 5 5" xfId="37128" xr:uid="{00000000-0005-0000-0000-0000288A0000}"/>
    <cellStyle name="Subtotal (line) 2 5 6" xfId="5118" xr:uid="{00000000-0005-0000-0000-0000298A0000}"/>
    <cellStyle name="Subtotal (line) 2 5 6 2" xfId="37129" xr:uid="{00000000-0005-0000-0000-00002A8A0000}"/>
    <cellStyle name="Subtotal (line) 2 5 6 2 2" xfId="37130" xr:uid="{00000000-0005-0000-0000-00002B8A0000}"/>
    <cellStyle name="Subtotal (line) 2 5 6 2 3" xfId="37131" xr:uid="{00000000-0005-0000-0000-00002C8A0000}"/>
    <cellStyle name="Subtotal (line) 2 5 6 2 4" xfId="37132" xr:uid="{00000000-0005-0000-0000-00002D8A0000}"/>
    <cellStyle name="Subtotal (line) 2 5 6 3" xfId="37133" xr:uid="{00000000-0005-0000-0000-00002E8A0000}"/>
    <cellStyle name="Subtotal (line) 2 5 6 4" xfId="37134" xr:uid="{00000000-0005-0000-0000-00002F8A0000}"/>
    <cellStyle name="Subtotal (line) 2 5 6 5" xfId="37135" xr:uid="{00000000-0005-0000-0000-0000308A0000}"/>
    <cellStyle name="Subtotal (line) 2 5 7" xfId="5119" xr:uid="{00000000-0005-0000-0000-0000318A0000}"/>
    <cellStyle name="Subtotal (line) 2 5 7 2" xfId="37136" xr:uid="{00000000-0005-0000-0000-0000328A0000}"/>
    <cellStyle name="Subtotal (line) 2 5 7 2 2" xfId="37137" xr:uid="{00000000-0005-0000-0000-0000338A0000}"/>
    <cellStyle name="Subtotal (line) 2 5 7 2 3" xfId="37138" xr:uid="{00000000-0005-0000-0000-0000348A0000}"/>
    <cellStyle name="Subtotal (line) 2 5 7 2 4" xfId="37139" xr:uid="{00000000-0005-0000-0000-0000358A0000}"/>
    <cellStyle name="Subtotal (line) 2 5 7 3" xfId="37140" xr:uid="{00000000-0005-0000-0000-0000368A0000}"/>
    <cellStyle name="Subtotal (line) 2 5 7 4" xfId="37141" xr:uid="{00000000-0005-0000-0000-0000378A0000}"/>
    <cellStyle name="Subtotal (line) 2 5 7 5" xfId="37142" xr:uid="{00000000-0005-0000-0000-0000388A0000}"/>
    <cellStyle name="Subtotal (line) 2 5 8" xfId="5120" xr:uid="{00000000-0005-0000-0000-0000398A0000}"/>
    <cellStyle name="Subtotal (line) 2 5 8 2" xfId="37143" xr:uid="{00000000-0005-0000-0000-00003A8A0000}"/>
    <cellStyle name="Subtotal (line) 2 5 8 2 2" xfId="37144" xr:uid="{00000000-0005-0000-0000-00003B8A0000}"/>
    <cellStyle name="Subtotal (line) 2 5 8 2 3" xfId="37145" xr:uid="{00000000-0005-0000-0000-00003C8A0000}"/>
    <cellStyle name="Subtotal (line) 2 5 8 2 4" xfId="37146" xr:uid="{00000000-0005-0000-0000-00003D8A0000}"/>
    <cellStyle name="Subtotal (line) 2 5 8 3" xfId="37147" xr:uid="{00000000-0005-0000-0000-00003E8A0000}"/>
    <cellStyle name="Subtotal (line) 2 5 8 4" xfId="37148" xr:uid="{00000000-0005-0000-0000-00003F8A0000}"/>
    <cellStyle name="Subtotal (line) 2 5 8 5" xfId="37149" xr:uid="{00000000-0005-0000-0000-0000408A0000}"/>
    <cellStyle name="Subtotal (line) 2 5 9" xfId="5121" xr:uid="{00000000-0005-0000-0000-0000418A0000}"/>
    <cellStyle name="Subtotal (line) 2 5 9 2" xfId="37150" xr:uid="{00000000-0005-0000-0000-0000428A0000}"/>
    <cellStyle name="Subtotal (line) 2 5 9 2 2" xfId="37151" xr:uid="{00000000-0005-0000-0000-0000438A0000}"/>
    <cellStyle name="Subtotal (line) 2 5 9 2 3" xfId="37152" xr:uid="{00000000-0005-0000-0000-0000448A0000}"/>
    <cellStyle name="Subtotal (line) 2 5 9 2 4" xfId="37153" xr:uid="{00000000-0005-0000-0000-0000458A0000}"/>
    <cellStyle name="Subtotal (line) 2 5 9 3" xfId="37154" xr:uid="{00000000-0005-0000-0000-0000468A0000}"/>
    <cellStyle name="Subtotal (line) 2 5 9 4" xfId="37155" xr:uid="{00000000-0005-0000-0000-0000478A0000}"/>
    <cellStyle name="Subtotal (line) 2 5 9 5" xfId="37156" xr:uid="{00000000-0005-0000-0000-0000488A0000}"/>
    <cellStyle name="Subtotal (line) 2 6" xfId="5122" xr:uid="{00000000-0005-0000-0000-0000498A0000}"/>
    <cellStyle name="Subtotal (line) 2 6 2" xfId="37157" xr:uid="{00000000-0005-0000-0000-00004A8A0000}"/>
    <cellStyle name="Subtotal (line) 2 6 2 2" xfId="37158" xr:uid="{00000000-0005-0000-0000-00004B8A0000}"/>
    <cellStyle name="Subtotal (line) 2 6 2 3" xfId="37159" xr:uid="{00000000-0005-0000-0000-00004C8A0000}"/>
    <cellStyle name="Subtotal (line) 2 6 2 4" xfId="37160" xr:uid="{00000000-0005-0000-0000-00004D8A0000}"/>
    <cellStyle name="Subtotal (line) 2 6 3" xfId="37161" xr:uid="{00000000-0005-0000-0000-00004E8A0000}"/>
    <cellStyle name="Subtotal (line) 2 6 4" xfId="37162" xr:uid="{00000000-0005-0000-0000-00004F8A0000}"/>
    <cellStyle name="Subtotal (line) 2 6 5" xfId="37163" xr:uid="{00000000-0005-0000-0000-0000508A0000}"/>
    <cellStyle name="Subtotal (line) 2 7" xfId="5123" xr:uid="{00000000-0005-0000-0000-0000518A0000}"/>
    <cellStyle name="Subtotal (line) 2 7 2" xfId="37164" xr:uid="{00000000-0005-0000-0000-0000528A0000}"/>
    <cellStyle name="Subtotal (line) 2 7 2 2" xfId="37165" xr:uid="{00000000-0005-0000-0000-0000538A0000}"/>
    <cellStyle name="Subtotal (line) 2 7 2 3" xfId="37166" xr:uid="{00000000-0005-0000-0000-0000548A0000}"/>
    <cellStyle name="Subtotal (line) 2 7 2 4" xfId="37167" xr:uid="{00000000-0005-0000-0000-0000558A0000}"/>
    <cellStyle name="Subtotal (line) 2 7 3" xfId="37168" xr:uid="{00000000-0005-0000-0000-0000568A0000}"/>
    <cellStyle name="Subtotal (line) 2 7 4" xfId="37169" xr:uid="{00000000-0005-0000-0000-0000578A0000}"/>
    <cellStyle name="Subtotal (line) 2 7 5" xfId="37170" xr:uid="{00000000-0005-0000-0000-0000588A0000}"/>
    <cellStyle name="Subtotal (line) 2 8" xfId="5124" xr:uid="{00000000-0005-0000-0000-0000598A0000}"/>
    <cellStyle name="Subtotal (line) 2 8 2" xfId="37171" xr:uid="{00000000-0005-0000-0000-00005A8A0000}"/>
    <cellStyle name="Subtotal (line) 2 8 2 2" xfId="37172" xr:uid="{00000000-0005-0000-0000-00005B8A0000}"/>
    <cellStyle name="Subtotal (line) 2 8 2 3" xfId="37173" xr:uid="{00000000-0005-0000-0000-00005C8A0000}"/>
    <cellStyle name="Subtotal (line) 2 8 2 4" xfId="37174" xr:uid="{00000000-0005-0000-0000-00005D8A0000}"/>
    <cellStyle name="Subtotal (line) 2 8 3" xfId="37175" xr:uid="{00000000-0005-0000-0000-00005E8A0000}"/>
    <cellStyle name="Subtotal (line) 2 8 4" xfId="37176" xr:uid="{00000000-0005-0000-0000-00005F8A0000}"/>
    <cellStyle name="Subtotal (line) 2 8 5" xfId="37177" xr:uid="{00000000-0005-0000-0000-0000608A0000}"/>
    <cellStyle name="Subtotal (line) 2 9" xfId="5125" xr:uid="{00000000-0005-0000-0000-0000618A0000}"/>
    <cellStyle name="Subtotal (line) 2 9 2" xfId="37178" xr:uid="{00000000-0005-0000-0000-0000628A0000}"/>
    <cellStyle name="Subtotal (line) 2 9 2 2" xfId="37179" xr:uid="{00000000-0005-0000-0000-0000638A0000}"/>
    <cellStyle name="Subtotal (line) 2 9 2 3" xfId="37180" xr:uid="{00000000-0005-0000-0000-0000648A0000}"/>
    <cellStyle name="Subtotal (line) 2 9 2 4" xfId="37181" xr:uid="{00000000-0005-0000-0000-0000658A0000}"/>
    <cellStyle name="Subtotal (line) 2 9 3" xfId="37182" xr:uid="{00000000-0005-0000-0000-0000668A0000}"/>
    <cellStyle name="Subtotal (line) 2 9 4" xfId="37183" xr:uid="{00000000-0005-0000-0000-0000678A0000}"/>
    <cellStyle name="Subtotal (line) 2 9 5" xfId="37184" xr:uid="{00000000-0005-0000-0000-0000688A0000}"/>
    <cellStyle name="Subtotal (line) 20" xfId="37185" xr:uid="{00000000-0005-0000-0000-0000698A0000}"/>
    <cellStyle name="Subtotal (line) 3" xfId="5126" xr:uid="{00000000-0005-0000-0000-00006A8A0000}"/>
    <cellStyle name="Subtotal (line) 3 10" xfId="5127" xr:uid="{00000000-0005-0000-0000-00006B8A0000}"/>
    <cellStyle name="Subtotal (line) 3 10 2" xfId="37186" xr:uid="{00000000-0005-0000-0000-00006C8A0000}"/>
    <cellStyle name="Subtotal (line) 3 10 2 2" xfId="37187" xr:uid="{00000000-0005-0000-0000-00006D8A0000}"/>
    <cellStyle name="Subtotal (line) 3 10 2 3" xfId="37188" xr:uid="{00000000-0005-0000-0000-00006E8A0000}"/>
    <cellStyle name="Subtotal (line) 3 10 2 4" xfId="37189" xr:uid="{00000000-0005-0000-0000-00006F8A0000}"/>
    <cellStyle name="Subtotal (line) 3 10 3" xfId="37190" xr:uid="{00000000-0005-0000-0000-0000708A0000}"/>
    <cellStyle name="Subtotal (line) 3 10 4" xfId="37191" xr:uid="{00000000-0005-0000-0000-0000718A0000}"/>
    <cellStyle name="Subtotal (line) 3 10 5" xfId="37192" xr:uid="{00000000-0005-0000-0000-0000728A0000}"/>
    <cellStyle name="Subtotal (line) 3 11" xfId="5128" xr:uid="{00000000-0005-0000-0000-0000738A0000}"/>
    <cellStyle name="Subtotal (line) 3 11 2" xfId="37193" xr:uid="{00000000-0005-0000-0000-0000748A0000}"/>
    <cellStyle name="Subtotal (line) 3 11 2 2" xfId="37194" xr:uid="{00000000-0005-0000-0000-0000758A0000}"/>
    <cellStyle name="Subtotal (line) 3 11 2 3" xfId="37195" xr:uid="{00000000-0005-0000-0000-0000768A0000}"/>
    <cellStyle name="Subtotal (line) 3 11 2 4" xfId="37196" xr:uid="{00000000-0005-0000-0000-0000778A0000}"/>
    <cellStyle name="Subtotal (line) 3 11 3" xfId="37197" xr:uid="{00000000-0005-0000-0000-0000788A0000}"/>
    <cellStyle name="Subtotal (line) 3 11 4" xfId="37198" xr:uid="{00000000-0005-0000-0000-0000798A0000}"/>
    <cellStyle name="Subtotal (line) 3 11 5" xfId="37199" xr:uid="{00000000-0005-0000-0000-00007A8A0000}"/>
    <cellStyle name="Subtotal (line) 3 12" xfId="5129" xr:uid="{00000000-0005-0000-0000-00007B8A0000}"/>
    <cellStyle name="Subtotal (line) 3 12 2" xfId="37200" xr:uid="{00000000-0005-0000-0000-00007C8A0000}"/>
    <cellStyle name="Subtotal (line) 3 12 2 2" xfId="37201" xr:uid="{00000000-0005-0000-0000-00007D8A0000}"/>
    <cellStyle name="Subtotal (line) 3 12 2 3" xfId="37202" xr:uid="{00000000-0005-0000-0000-00007E8A0000}"/>
    <cellStyle name="Subtotal (line) 3 12 2 4" xfId="37203" xr:uid="{00000000-0005-0000-0000-00007F8A0000}"/>
    <cellStyle name="Subtotal (line) 3 12 3" xfId="37204" xr:uid="{00000000-0005-0000-0000-0000808A0000}"/>
    <cellStyle name="Subtotal (line) 3 12 4" xfId="37205" xr:uid="{00000000-0005-0000-0000-0000818A0000}"/>
    <cellStyle name="Subtotal (line) 3 12 5" xfId="37206" xr:uid="{00000000-0005-0000-0000-0000828A0000}"/>
    <cellStyle name="Subtotal (line) 3 13" xfId="5130" xr:uid="{00000000-0005-0000-0000-0000838A0000}"/>
    <cellStyle name="Subtotal (line) 3 13 2" xfId="37207" xr:uid="{00000000-0005-0000-0000-0000848A0000}"/>
    <cellStyle name="Subtotal (line) 3 13 2 2" xfId="37208" xr:uid="{00000000-0005-0000-0000-0000858A0000}"/>
    <cellStyle name="Subtotal (line) 3 13 2 3" xfId="37209" xr:uid="{00000000-0005-0000-0000-0000868A0000}"/>
    <cellStyle name="Subtotal (line) 3 13 2 4" xfId="37210" xr:uid="{00000000-0005-0000-0000-0000878A0000}"/>
    <cellStyle name="Subtotal (line) 3 13 3" xfId="37211" xr:uid="{00000000-0005-0000-0000-0000888A0000}"/>
    <cellStyle name="Subtotal (line) 3 13 4" xfId="37212" xr:uid="{00000000-0005-0000-0000-0000898A0000}"/>
    <cellStyle name="Subtotal (line) 3 13 5" xfId="37213" xr:uid="{00000000-0005-0000-0000-00008A8A0000}"/>
    <cellStyle name="Subtotal (line) 3 14" xfId="5131" xr:uid="{00000000-0005-0000-0000-00008B8A0000}"/>
    <cellStyle name="Subtotal (line) 3 14 2" xfId="37214" xr:uid="{00000000-0005-0000-0000-00008C8A0000}"/>
    <cellStyle name="Subtotal (line) 3 14 2 2" xfId="37215" xr:uid="{00000000-0005-0000-0000-00008D8A0000}"/>
    <cellStyle name="Subtotal (line) 3 14 2 3" xfId="37216" xr:uid="{00000000-0005-0000-0000-00008E8A0000}"/>
    <cellStyle name="Subtotal (line) 3 14 2 4" xfId="37217" xr:uid="{00000000-0005-0000-0000-00008F8A0000}"/>
    <cellStyle name="Subtotal (line) 3 14 3" xfId="37218" xr:uid="{00000000-0005-0000-0000-0000908A0000}"/>
    <cellStyle name="Subtotal (line) 3 14 4" xfId="37219" xr:uid="{00000000-0005-0000-0000-0000918A0000}"/>
    <cellStyle name="Subtotal (line) 3 14 5" xfId="37220" xr:uid="{00000000-0005-0000-0000-0000928A0000}"/>
    <cellStyle name="Subtotal (line) 3 15" xfId="5132" xr:uid="{00000000-0005-0000-0000-0000938A0000}"/>
    <cellStyle name="Subtotal (line) 3 15 2" xfId="37221" xr:uid="{00000000-0005-0000-0000-0000948A0000}"/>
    <cellStyle name="Subtotal (line) 3 15 2 2" xfId="37222" xr:uid="{00000000-0005-0000-0000-0000958A0000}"/>
    <cellStyle name="Subtotal (line) 3 15 2 3" xfId="37223" xr:uid="{00000000-0005-0000-0000-0000968A0000}"/>
    <cellStyle name="Subtotal (line) 3 15 2 4" xfId="37224" xr:uid="{00000000-0005-0000-0000-0000978A0000}"/>
    <cellStyle name="Subtotal (line) 3 15 3" xfId="37225" xr:uid="{00000000-0005-0000-0000-0000988A0000}"/>
    <cellStyle name="Subtotal (line) 3 15 4" xfId="37226" xr:uid="{00000000-0005-0000-0000-0000998A0000}"/>
    <cellStyle name="Subtotal (line) 3 15 5" xfId="37227" xr:uid="{00000000-0005-0000-0000-00009A8A0000}"/>
    <cellStyle name="Subtotal (line) 3 16" xfId="5133" xr:uid="{00000000-0005-0000-0000-00009B8A0000}"/>
    <cellStyle name="Subtotal (line) 3 16 2" xfId="37228" xr:uid="{00000000-0005-0000-0000-00009C8A0000}"/>
    <cellStyle name="Subtotal (line) 3 16 2 2" xfId="37229" xr:uid="{00000000-0005-0000-0000-00009D8A0000}"/>
    <cellStyle name="Subtotal (line) 3 16 2 3" xfId="37230" xr:uid="{00000000-0005-0000-0000-00009E8A0000}"/>
    <cellStyle name="Subtotal (line) 3 16 2 4" xfId="37231" xr:uid="{00000000-0005-0000-0000-00009F8A0000}"/>
    <cellStyle name="Subtotal (line) 3 16 3" xfId="37232" xr:uid="{00000000-0005-0000-0000-0000A08A0000}"/>
    <cellStyle name="Subtotal (line) 3 16 4" xfId="37233" xr:uid="{00000000-0005-0000-0000-0000A18A0000}"/>
    <cellStyle name="Subtotal (line) 3 16 5" xfId="37234" xr:uid="{00000000-0005-0000-0000-0000A28A0000}"/>
    <cellStyle name="Subtotal (line) 3 17" xfId="37235" xr:uid="{00000000-0005-0000-0000-0000A38A0000}"/>
    <cellStyle name="Subtotal (line) 3 2" xfId="5134" xr:uid="{00000000-0005-0000-0000-0000A48A0000}"/>
    <cellStyle name="Subtotal (line) 3 2 10" xfId="5135" xr:uid="{00000000-0005-0000-0000-0000A58A0000}"/>
    <cellStyle name="Subtotal (line) 3 2 10 2" xfId="37236" xr:uid="{00000000-0005-0000-0000-0000A68A0000}"/>
    <cellStyle name="Subtotal (line) 3 2 10 2 2" xfId="37237" xr:uid="{00000000-0005-0000-0000-0000A78A0000}"/>
    <cellStyle name="Subtotal (line) 3 2 10 2 3" xfId="37238" xr:uid="{00000000-0005-0000-0000-0000A88A0000}"/>
    <cellStyle name="Subtotal (line) 3 2 10 2 4" xfId="37239" xr:uid="{00000000-0005-0000-0000-0000A98A0000}"/>
    <cellStyle name="Subtotal (line) 3 2 10 3" xfId="37240" xr:uid="{00000000-0005-0000-0000-0000AA8A0000}"/>
    <cellStyle name="Subtotal (line) 3 2 10 4" xfId="37241" xr:uid="{00000000-0005-0000-0000-0000AB8A0000}"/>
    <cellStyle name="Subtotal (line) 3 2 10 5" xfId="37242" xr:uid="{00000000-0005-0000-0000-0000AC8A0000}"/>
    <cellStyle name="Subtotal (line) 3 2 11" xfId="5136" xr:uid="{00000000-0005-0000-0000-0000AD8A0000}"/>
    <cellStyle name="Subtotal (line) 3 2 11 2" xfId="37243" xr:uid="{00000000-0005-0000-0000-0000AE8A0000}"/>
    <cellStyle name="Subtotal (line) 3 2 11 2 2" xfId="37244" xr:uid="{00000000-0005-0000-0000-0000AF8A0000}"/>
    <cellStyle name="Subtotal (line) 3 2 11 2 3" xfId="37245" xr:uid="{00000000-0005-0000-0000-0000B08A0000}"/>
    <cellStyle name="Subtotal (line) 3 2 11 2 4" xfId="37246" xr:uid="{00000000-0005-0000-0000-0000B18A0000}"/>
    <cellStyle name="Subtotal (line) 3 2 11 3" xfId="37247" xr:uid="{00000000-0005-0000-0000-0000B28A0000}"/>
    <cellStyle name="Subtotal (line) 3 2 11 4" xfId="37248" xr:uid="{00000000-0005-0000-0000-0000B38A0000}"/>
    <cellStyle name="Subtotal (line) 3 2 11 5" xfId="37249" xr:uid="{00000000-0005-0000-0000-0000B48A0000}"/>
    <cellStyle name="Subtotal (line) 3 2 12" xfId="5137" xr:uid="{00000000-0005-0000-0000-0000B58A0000}"/>
    <cellStyle name="Subtotal (line) 3 2 12 2" xfId="37250" xr:uid="{00000000-0005-0000-0000-0000B68A0000}"/>
    <cellStyle name="Subtotal (line) 3 2 12 2 2" xfId="37251" xr:uid="{00000000-0005-0000-0000-0000B78A0000}"/>
    <cellStyle name="Subtotal (line) 3 2 12 2 3" xfId="37252" xr:uid="{00000000-0005-0000-0000-0000B88A0000}"/>
    <cellStyle name="Subtotal (line) 3 2 12 2 4" xfId="37253" xr:uid="{00000000-0005-0000-0000-0000B98A0000}"/>
    <cellStyle name="Subtotal (line) 3 2 12 3" xfId="37254" xr:uid="{00000000-0005-0000-0000-0000BA8A0000}"/>
    <cellStyle name="Subtotal (line) 3 2 12 4" xfId="37255" xr:uid="{00000000-0005-0000-0000-0000BB8A0000}"/>
    <cellStyle name="Subtotal (line) 3 2 12 5" xfId="37256" xr:uid="{00000000-0005-0000-0000-0000BC8A0000}"/>
    <cellStyle name="Subtotal (line) 3 2 13" xfId="5138" xr:uid="{00000000-0005-0000-0000-0000BD8A0000}"/>
    <cellStyle name="Subtotal (line) 3 2 13 2" xfId="37257" xr:uid="{00000000-0005-0000-0000-0000BE8A0000}"/>
    <cellStyle name="Subtotal (line) 3 2 13 2 2" xfId="37258" xr:uid="{00000000-0005-0000-0000-0000BF8A0000}"/>
    <cellStyle name="Subtotal (line) 3 2 13 2 3" xfId="37259" xr:uid="{00000000-0005-0000-0000-0000C08A0000}"/>
    <cellStyle name="Subtotal (line) 3 2 13 2 4" xfId="37260" xr:uid="{00000000-0005-0000-0000-0000C18A0000}"/>
    <cellStyle name="Subtotal (line) 3 2 13 3" xfId="37261" xr:uid="{00000000-0005-0000-0000-0000C28A0000}"/>
    <cellStyle name="Subtotal (line) 3 2 13 4" xfId="37262" xr:uid="{00000000-0005-0000-0000-0000C38A0000}"/>
    <cellStyle name="Subtotal (line) 3 2 13 5" xfId="37263" xr:uid="{00000000-0005-0000-0000-0000C48A0000}"/>
    <cellStyle name="Subtotal (line) 3 2 14" xfId="5139" xr:uid="{00000000-0005-0000-0000-0000C58A0000}"/>
    <cellStyle name="Subtotal (line) 3 2 14 2" xfId="37264" xr:uid="{00000000-0005-0000-0000-0000C68A0000}"/>
    <cellStyle name="Subtotal (line) 3 2 14 2 2" xfId="37265" xr:uid="{00000000-0005-0000-0000-0000C78A0000}"/>
    <cellStyle name="Subtotal (line) 3 2 14 2 3" xfId="37266" xr:uid="{00000000-0005-0000-0000-0000C88A0000}"/>
    <cellStyle name="Subtotal (line) 3 2 14 2 4" xfId="37267" xr:uid="{00000000-0005-0000-0000-0000C98A0000}"/>
    <cellStyle name="Subtotal (line) 3 2 14 3" xfId="37268" xr:uid="{00000000-0005-0000-0000-0000CA8A0000}"/>
    <cellStyle name="Subtotal (line) 3 2 14 4" xfId="37269" xr:uid="{00000000-0005-0000-0000-0000CB8A0000}"/>
    <cellStyle name="Subtotal (line) 3 2 14 5" xfId="37270" xr:uid="{00000000-0005-0000-0000-0000CC8A0000}"/>
    <cellStyle name="Subtotal (line) 3 2 15" xfId="5140" xr:uid="{00000000-0005-0000-0000-0000CD8A0000}"/>
    <cellStyle name="Subtotal (line) 3 2 15 2" xfId="37271" xr:uid="{00000000-0005-0000-0000-0000CE8A0000}"/>
    <cellStyle name="Subtotal (line) 3 2 15 2 2" xfId="37272" xr:uid="{00000000-0005-0000-0000-0000CF8A0000}"/>
    <cellStyle name="Subtotal (line) 3 2 15 2 3" xfId="37273" xr:uid="{00000000-0005-0000-0000-0000D08A0000}"/>
    <cellStyle name="Subtotal (line) 3 2 15 2 4" xfId="37274" xr:uid="{00000000-0005-0000-0000-0000D18A0000}"/>
    <cellStyle name="Subtotal (line) 3 2 15 3" xfId="37275" xr:uid="{00000000-0005-0000-0000-0000D28A0000}"/>
    <cellStyle name="Subtotal (line) 3 2 15 4" xfId="37276" xr:uid="{00000000-0005-0000-0000-0000D38A0000}"/>
    <cellStyle name="Subtotal (line) 3 2 15 5" xfId="37277" xr:uid="{00000000-0005-0000-0000-0000D48A0000}"/>
    <cellStyle name="Subtotal (line) 3 2 16" xfId="5141" xr:uid="{00000000-0005-0000-0000-0000D58A0000}"/>
    <cellStyle name="Subtotal (line) 3 2 16 2" xfId="37278" xr:uid="{00000000-0005-0000-0000-0000D68A0000}"/>
    <cellStyle name="Subtotal (line) 3 2 16 2 2" xfId="37279" xr:uid="{00000000-0005-0000-0000-0000D78A0000}"/>
    <cellStyle name="Subtotal (line) 3 2 16 2 3" xfId="37280" xr:uid="{00000000-0005-0000-0000-0000D88A0000}"/>
    <cellStyle name="Subtotal (line) 3 2 16 2 4" xfId="37281" xr:uid="{00000000-0005-0000-0000-0000D98A0000}"/>
    <cellStyle name="Subtotal (line) 3 2 16 3" xfId="37282" xr:uid="{00000000-0005-0000-0000-0000DA8A0000}"/>
    <cellStyle name="Subtotal (line) 3 2 16 4" xfId="37283" xr:uid="{00000000-0005-0000-0000-0000DB8A0000}"/>
    <cellStyle name="Subtotal (line) 3 2 16 5" xfId="37284" xr:uid="{00000000-0005-0000-0000-0000DC8A0000}"/>
    <cellStyle name="Subtotal (line) 3 2 17" xfId="5142" xr:uid="{00000000-0005-0000-0000-0000DD8A0000}"/>
    <cellStyle name="Subtotal (line) 3 2 17 2" xfId="37285" xr:uid="{00000000-0005-0000-0000-0000DE8A0000}"/>
    <cellStyle name="Subtotal (line) 3 2 17 2 2" xfId="37286" xr:uid="{00000000-0005-0000-0000-0000DF8A0000}"/>
    <cellStyle name="Subtotal (line) 3 2 17 2 3" xfId="37287" xr:uid="{00000000-0005-0000-0000-0000E08A0000}"/>
    <cellStyle name="Subtotal (line) 3 2 17 2 4" xfId="37288" xr:uid="{00000000-0005-0000-0000-0000E18A0000}"/>
    <cellStyle name="Subtotal (line) 3 2 17 3" xfId="37289" xr:uid="{00000000-0005-0000-0000-0000E28A0000}"/>
    <cellStyle name="Subtotal (line) 3 2 17 4" xfId="37290" xr:uid="{00000000-0005-0000-0000-0000E38A0000}"/>
    <cellStyle name="Subtotal (line) 3 2 17 5" xfId="37291" xr:uid="{00000000-0005-0000-0000-0000E48A0000}"/>
    <cellStyle name="Subtotal (line) 3 2 18" xfId="5143" xr:uid="{00000000-0005-0000-0000-0000E58A0000}"/>
    <cellStyle name="Subtotal (line) 3 2 18 2" xfId="37292" xr:uid="{00000000-0005-0000-0000-0000E68A0000}"/>
    <cellStyle name="Subtotal (line) 3 2 18 2 2" xfId="37293" xr:uid="{00000000-0005-0000-0000-0000E78A0000}"/>
    <cellStyle name="Subtotal (line) 3 2 18 2 3" xfId="37294" xr:uid="{00000000-0005-0000-0000-0000E88A0000}"/>
    <cellStyle name="Subtotal (line) 3 2 18 2 4" xfId="37295" xr:uid="{00000000-0005-0000-0000-0000E98A0000}"/>
    <cellStyle name="Subtotal (line) 3 2 18 3" xfId="37296" xr:uid="{00000000-0005-0000-0000-0000EA8A0000}"/>
    <cellStyle name="Subtotal (line) 3 2 18 4" xfId="37297" xr:uid="{00000000-0005-0000-0000-0000EB8A0000}"/>
    <cellStyle name="Subtotal (line) 3 2 18 5" xfId="37298" xr:uid="{00000000-0005-0000-0000-0000EC8A0000}"/>
    <cellStyle name="Subtotal (line) 3 2 19" xfId="5144" xr:uid="{00000000-0005-0000-0000-0000ED8A0000}"/>
    <cellStyle name="Subtotal (line) 3 2 19 2" xfId="37299" xr:uid="{00000000-0005-0000-0000-0000EE8A0000}"/>
    <cellStyle name="Subtotal (line) 3 2 19 2 2" xfId="37300" xr:uid="{00000000-0005-0000-0000-0000EF8A0000}"/>
    <cellStyle name="Subtotal (line) 3 2 19 2 3" xfId="37301" xr:uid="{00000000-0005-0000-0000-0000F08A0000}"/>
    <cellStyle name="Subtotal (line) 3 2 19 2 4" xfId="37302" xr:uid="{00000000-0005-0000-0000-0000F18A0000}"/>
    <cellStyle name="Subtotal (line) 3 2 19 3" xfId="37303" xr:uid="{00000000-0005-0000-0000-0000F28A0000}"/>
    <cellStyle name="Subtotal (line) 3 2 19 4" xfId="37304" xr:uid="{00000000-0005-0000-0000-0000F38A0000}"/>
    <cellStyle name="Subtotal (line) 3 2 19 5" xfId="37305" xr:uid="{00000000-0005-0000-0000-0000F48A0000}"/>
    <cellStyle name="Subtotal (line) 3 2 2" xfId="5145" xr:uid="{00000000-0005-0000-0000-0000F58A0000}"/>
    <cellStyle name="Subtotal (line) 3 2 2 10" xfId="5146" xr:uid="{00000000-0005-0000-0000-0000F68A0000}"/>
    <cellStyle name="Subtotal (line) 3 2 2 10 2" xfId="37306" xr:uid="{00000000-0005-0000-0000-0000F78A0000}"/>
    <cellStyle name="Subtotal (line) 3 2 2 10 2 2" xfId="37307" xr:uid="{00000000-0005-0000-0000-0000F88A0000}"/>
    <cellStyle name="Subtotal (line) 3 2 2 10 2 3" xfId="37308" xr:uid="{00000000-0005-0000-0000-0000F98A0000}"/>
    <cellStyle name="Subtotal (line) 3 2 2 10 2 4" xfId="37309" xr:uid="{00000000-0005-0000-0000-0000FA8A0000}"/>
    <cellStyle name="Subtotal (line) 3 2 2 10 3" xfId="37310" xr:uid="{00000000-0005-0000-0000-0000FB8A0000}"/>
    <cellStyle name="Subtotal (line) 3 2 2 10 4" xfId="37311" xr:uid="{00000000-0005-0000-0000-0000FC8A0000}"/>
    <cellStyle name="Subtotal (line) 3 2 2 10 5" xfId="37312" xr:uid="{00000000-0005-0000-0000-0000FD8A0000}"/>
    <cellStyle name="Subtotal (line) 3 2 2 11" xfId="5147" xr:uid="{00000000-0005-0000-0000-0000FE8A0000}"/>
    <cellStyle name="Subtotal (line) 3 2 2 11 2" xfId="37313" xr:uid="{00000000-0005-0000-0000-0000FF8A0000}"/>
    <cellStyle name="Subtotal (line) 3 2 2 11 2 2" xfId="37314" xr:uid="{00000000-0005-0000-0000-0000008B0000}"/>
    <cellStyle name="Subtotal (line) 3 2 2 11 2 3" xfId="37315" xr:uid="{00000000-0005-0000-0000-0000018B0000}"/>
    <cellStyle name="Subtotal (line) 3 2 2 11 2 4" xfId="37316" xr:uid="{00000000-0005-0000-0000-0000028B0000}"/>
    <cellStyle name="Subtotal (line) 3 2 2 11 3" xfId="37317" xr:uid="{00000000-0005-0000-0000-0000038B0000}"/>
    <cellStyle name="Subtotal (line) 3 2 2 11 4" xfId="37318" xr:uid="{00000000-0005-0000-0000-0000048B0000}"/>
    <cellStyle name="Subtotal (line) 3 2 2 11 5" xfId="37319" xr:uid="{00000000-0005-0000-0000-0000058B0000}"/>
    <cellStyle name="Subtotal (line) 3 2 2 12" xfId="5148" xr:uid="{00000000-0005-0000-0000-0000068B0000}"/>
    <cellStyle name="Subtotal (line) 3 2 2 12 2" xfId="37320" xr:uid="{00000000-0005-0000-0000-0000078B0000}"/>
    <cellStyle name="Subtotal (line) 3 2 2 12 2 2" xfId="37321" xr:uid="{00000000-0005-0000-0000-0000088B0000}"/>
    <cellStyle name="Subtotal (line) 3 2 2 12 2 3" xfId="37322" xr:uid="{00000000-0005-0000-0000-0000098B0000}"/>
    <cellStyle name="Subtotal (line) 3 2 2 12 2 4" xfId="37323" xr:uid="{00000000-0005-0000-0000-00000A8B0000}"/>
    <cellStyle name="Subtotal (line) 3 2 2 12 3" xfId="37324" xr:uid="{00000000-0005-0000-0000-00000B8B0000}"/>
    <cellStyle name="Subtotal (line) 3 2 2 12 4" xfId="37325" xr:uid="{00000000-0005-0000-0000-00000C8B0000}"/>
    <cellStyle name="Subtotal (line) 3 2 2 12 5" xfId="37326" xr:uid="{00000000-0005-0000-0000-00000D8B0000}"/>
    <cellStyle name="Subtotal (line) 3 2 2 13" xfId="5149" xr:uid="{00000000-0005-0000-0000-00000E8B0000}"/>
    <cellStyle name="Subtotal (line) 3 2 2 13 2" xfId="37327" xr:uid="{00000000-0005-0000-0000-00000F8B0000}"/>
    <cellStyle name="Subtotal (line) 3 2 2 13 2 2" xfId="37328" xr:uid="{00000000-0005-0000-0000-0000108B0000}"/>
    <cellStyle name="Subtotal (line) 3 2 2 13 2 3" xfId="37329" xr:uid="{00000000-0005-0000-0000-0000118B0000}"/>
    <cellStyle name="Subtotal (line) 3 2 2 13 2 4" xfId="37330" xr:uid="{00000000-0005-0000-0000-0000128B0000}"/>
    <cellStyle name="Subtotal (line) 3 2 2 13 3" xfId="37331" xr:uid="{00000000-0005-0000-0000-0000138B0000}"/>
    <cellStyle name="Subtotal (line) 3 2 2 13 4" xfId="37332" xr:uid="{00000000-0005-0000-0000-0000148B0000}"/>
    <cellStyle name="Subtotal (line) 3 2 2 13 5" xfId="37333" xr:uid="{00000000-0005-0000-0000-0000158B0000}"/>
    <cellStyle name="Subtotal (line) 3 2 2 14" xfId="5150" xr:uid="{00000000-0005-0000-0000-0000168B0000}"/>
    <cellStyle name="Subtotal (line) 3 2 2 14 2" xfId="37334" xr:uid="{00000000-0005-0000-0000-0000178B0000}"/>
    <cellStyle name="Subtotal (line) 3 2 2 14 2 2" xfId="37335" xr:uid="{00000000-0005-0000-0000-0000188B0000}"/>
    <cellStyle name="Subtotal (line) 3 2 2 14 2 3" xfId="37336" xr:uid="{00000000-0005-0000-0000-0000198B0000}"/>
    <cellStyle name="Subtotal (line) 3 2 2 14 2 4" xfId="37337" xr:uid="{00000000-0005-0000-0000-00001A8B0000}"/>
    <cellStyle name="Subtotal (line) 3 2 2 14 3" xfId="37338" xr:uid="{00000000-0005-0000-0000-00001B8B0000}"/>
    <cellStyle name="Subtotal (line) 3 2 2 14 4" xfId="37339" xr:uid="{00000000-0005-0000-0000-00001C8B0000}"/>
    <cellStyle name="Subtotal (line) 3 2 2 14 5" xfId="37340" xr:uid="{00000000-0005-0000-0000-00001D8B0000}"/>
    <cellStyle name="Subtotal (line) 3 2 2 15" xfId="5151" xr:uid="{00000000-0005-0000-0000-00001E8B0000}"/>
    <cellStyle name="Subtotal (line) 3 2 2 15 2" xfId="37341" xr:uid="{00000000-0005-0000-0000-00001F8B0000}"/>
    <cellStyle name="Subtotal (line) 3 2 2 15 2 2" xfId="37342" xr:uid="{00000000-0005-0000-0000-0000208B0000}"/>
    <cellStyle name="Subtotal (line) 3 2 2 15 2 3" xfId="37343" xr:uid="{00000000-0005-0000-0000-0000218B0000}"/>
    <cellStyle name="Subtotal (line) 3 2 2 15 2 4" xfId="37344" xr:uid="{00000000-0005-0000-0000-0000228B0000}"/>
    <cellStyle name="Subtotal (line) 3 2 2 15 3" xfId="37345" xr:uid="{00000000-0005-0000-0000-0000238B0000}"/>
    <cellStyle name="Subtotal (line) 3 2 2 15 4" xfId="37346" xr:uid="{00000000-0005-0000-0000-0000248B0000}"/>
    <cellStyle name="Subtotal (line) 3 2 2 15 5" xfId="37347" xr:uid="{00000000-0005-0000-0000-0000258B0000}"/>
    <cellStyle name="Subtotal (line) 3 2 2 16" xfId="5152" xr:uid="{00000000-0005-0000-0000-0000268B0000}"/>
    <cellStyle name="Subtotal (line) 3 2 2 16 2" xfId="37348" xr:uid="{00000000-0005-0000-0000-0000278B0000}"/>
    <cellStyle name="Subtotal (line) 3 2 2 16 2 2" xfId="37349" xr:uid="{00000000-0005-0000-0000-0000288B0000}"/>
    <cellStyle name="Subtotal (line) 3 2 2 16 2 3" xfId="37350" xr:uid="{00000000-0005-0000-0000-0000298B0000}"/>
    <cellStyle name="Subtotal (line) 3 2 2 16 2 4" xfId="37351" xr:uid="{00000000-0005-0000-0000-00002A8B0000}"/>
    <cellStyle name="Subtotal (line) 3 2 2 16 3" xfId="37352" xr:uid="{00000000-0005-0000-0000-00002B8B0000}"/>
    <cellStyle name="Subtotal (line) 3 2 2 16 4" xfId="37353" xr:uid="{00000000-0005-0000-0000-00002C8B0000}"/>
    <cellStyle name="Subtotal (line) 3 2 2 16 5" xfId="37354" xr:uid="{00000000-0005-0000-0000-00002D8B0000}"/>
    <cellStyle name="Subtotal (line) 3 2 2 17" xfId="5153" xr:uid="{00000000-0005-0000-0000-00002E8B0000}"/>
    <cellStyle name="Subtotal (line) 3 2 2 17 2" xfId="37355" xr:uid="{00000000-0005-0000-0000-00002F8B0000}"/>
    <cellStyle name="Subtotal (line) 3 2 2 17 2 2" xfId="37356" xr:uid="{00000000-0005-0000-0000-0000308B0000}"/>
    <cellStyle name="Subtotal (line) 3 2 2 17 2 3" xfId="37357" xr:uid="{00000000-0005-0000-0000-0000318B0000}"/>
    <cellStyle name="Subtotal (line) 3 2 2 17 2 4" xfId="37358" xr:uid="{00000000-0005-0000-0000-0000328B0000}"/>
    <cellStyle name="Subtotal (line) 3 2 2 17 3" xfId="37359" xr:uid="{00000000-0005-0000-0000-0000338B0000}"/>
    <cellStyle name="Subtotal (line) 3 2 2 17 4" xfId="37360" xr:uid="{00000000-0005-0000-0000-0000348B0000}"/>
    <cellStyle name="Subtotal (line) 3 2 2 17 5" xfId="37361" xr:uid="{00000000-0005-0000-0000-0000358B0000}"/>
    <cellStyle name="Subtotal (line) 3 2 2 18" xfId="5154" xr:uid="{00000000-0005-0000-0000-0000368B0000}"/>
    <cellStyle name="Subtotal (line) 3 2 2 18 2" xfId="37362" xr:uid="{00000000-0005-0000-0000-0000378B0000}"/>
    <cellStyle name="Subtotal (line) 3 2 2 18 2 2" xfId="37363" xr:uid="{00000000-0005-0000-0000-0000388B0000}"/>
    <cellStyle name="Subtotal (line) 3 2 2 18 2 3" xfId="37364" xr:uid="{00000000-0005-0000-0000-0000398B0000}"/>
    <cellStyle name="Subtotal (line) 3 2 2 18 2 4" xfId="37365" xr:uid="{00000000-0005-0000-0000-00003A8B0000}"/>
    <cellStyle name="Subtotal (line) 3 2 2 18 3" xfId="37366" xr:uid="{00000000-0005-0000-0000-00003B8B0000}"/>
    <cellStyle name="Subtotal (line) 3 2 2 18 4" xfId="37367" xr:uid="{00000000-0005-0000-0000-00003C8B0000}"/>
    <cellStyle name="Subtotal (line) 3 2 2 18 5" xfId="37368" xr:uid="{00000000-0005-0000-0000-00003D8B0000}"/>
    <cellStyle name="Subtotal (line) 3 2 2 19" xfId="5155" xr:uid="{00000000-0005-0000-0000-00003E8B0000}"/>
    <cellStyle name="Subtotal (line) 3 2 2 19 2" xfId="37369" xr:uid="{00000000-0005-0000-0000-00003F8B0000}"/>
    <cellStyle name="Subtotal (line) 3 2 2 19 2 2" xfId="37370" xr:uid="{00000000-0005-0000-0000-0000408B0000}"/>
    <cellStyle name="Subtotal (line) 3 2 2 19 2 3" xfId="37371" xr:uid="{00000000-0005-0000-0000-0000418B0000}"/>
    <cellStyle name="Subtotal (line) 3 2 2 19 2 4" xfId="37372" xr:uid="{00000000-0005-0000-0000-0000428B0000}"/>
    <cellStyle name="Subtotal (line) 3 2 2 19 3" xfId="37373" xr:uid="{00000000-0005-0000-0000-0000438B0000}"/>
    <cellStyle name="Subtotal (line) 3 2 2 19 4" xfId="37374" xr:uid="{00000000-0005-0000-0000-0000448B0000}"/>
    <cellStyle name="Subtotal (line) 3 2 2 19 5" xfId="37375" xr:uid="{00000000-0005-0000-0000-0000458B0000}"/>
    <cellStyle name="Subtotal (line) 3 2 2 2" xfId="5156" xr:uid="{00000000-0005-0000-0000-0000468B0000}"/>
    <cellStyle name="Subtotal (line) 3 2 2 2 2" xfId="37376" xr:uid="{00000000-0005-0000-0000-0000478B0000}"/>
    <cellStyle name="Subtotal (line) 3 2 2 2 2 2" xfId="37377" xr:uid="{00000000-0005-0000-0000-0000488B0000}"/>
    <cellStyle name="Subtotal (line) 3 2 2 2 2 3" xfId="37378" xr:uid="{00000000-0005-0000-0000-0000498B0000}"/>
    <cellStyle name="Subtotal (line) 3 2 2 2 2 4" xfId="37379" xr:uid="{00000000-0005-0000-0000-00004A8B0000}"/>
    <cellStyle name="Subtotal (line) 3 2 2 2 3" xfId="37380" xr:uid="{00000000-0005-0000-0000-00004B8B0000}"/>
    <cellStyle name="Subtotal (line) 3 2 2 2 4" xfId="37381" xr:uid="{00000000-0005-0000-0000-00004C8B0000}"/>
    <cellStyle name="Subtotal (line) 3 2 2 2 5" xfId="37382" xr:uid="{00000000-0005-0000-0000-00004D8B0000}"/>
    <cellStyle name="Subtotal (line) 3 2 2 20" xfId="5157" xr:uid="{00000000-0005-0000-0000-00004E8B0000}"/>
    <cellStyle name="Subtotal (line) 3 2 2 20 2" xfId="37383" xr:uid="{00000000-0005-0000-0000-00004F8B0000}"/>
    <cellStyle name="Subtotal (line) 3 2 2 20 2 2" xfId="37384" xr:uid="{00000000-0005-0000-0000-0000508B0000}"/>
    <cellStyle name="Subtotal (line) 3 2 2 20 2 3" xfId="37385" xr:uid="{00000000-0005-0000-0000-0000518B0000}"/>
    <cellStyle name="Subtotal (line) 3 2 2 20 2 4" xfId="37386" xr:uid="{00000000-0005-0000-0000-0000528B0000}"/>
    <cellStyle name="Subtotal (line) 3 2 2 20 3" xfId="37387" xr:uid="{00000000-0005-0000-0000-0000538B0000}"/>
    <cellStyle name="Subtotal (line) 3 2 2 20 4" xfId="37388" xr:uid="{00000000-0005-0000-0000-0000548B0000}"/>
    <cellStyle name="Subtotal (line) 3 2 2 20 5" xfId="37389" xr:uid="{00000000-0005-0000-0000-0000558B0000}"/>
    <cellStyle name="Subtotal (line) 3 2 2 21" xfId="5158" xr:uid="{00000000-0005-0000-0000-0000568B0000}"/>
    <cellStyle name="Subtotal (line) 3 2 2 21 2" xfId="37390" xr:uid="{00000000-0005-0000-0000-0000578B0000}"/>
    <cellStyle name="Subtotal (line) 3 2 2 21 2 2" xfId="37391" xr:uid="{00000000-0005-0000-0000-0000588B0000}"/>
    <cellStyle name="Subtotal (line) 3 2 2 21 2 3" xfId="37392" xr:uid="{00000000-0005-0000-0000-0000598B0000}"/>
    <cellStyle name="Subtotal (line) 3 2 2 21 2 4" xfId="37393" xr:uid="{00000000-0005-0000-0000-00005A8B0000}"/>
    <cellStyle name="Subtotal (line) 3 2 2 21 3" xfId="37394" xr:uid="{00000000-0005-0000-0000-00005B8B0000}"/>
    <cellStyle name="Subtotal (line) 3 2 2 21 4" xfId="37395" xr:uid="{00000000-0005-0000-0000-00005C8B0000}"/>
    <cellStyle name="Subtotal (line) 3 2 2 21 5" xfId="37396" xr:uid="{00000000-0005-0000-0000-00005D8B0000}"/>
    <cellStyle name="Subtotal (line) 3 2 2 22" xfId="5159" xr:uid="{00000000-0005-0000-0000-00005E8B0000}"/>
    <cellStyle name="Subtotal (line) 3 2 2 22 2" xfId="37397" xr:uid="{00000000-0005-0000-0000-00005F8B0000}"/>
    <cellStyle name="Subtotal (line) 3 2 2 22 2 2" xfId="37398" xr:uid="{00000000-0005-0000-0000-0000608B0000}"/>
    <cellStyle name="Subtotal (line) 3 2 2 22 2 3" xfId="37399" xr:uid="{00000000-0005-0000-0000-0000618B0000}"/>
    <cellStyle name="Subtotal (line) 3 2 2 22 2 4" xfId="37400" xr:uid="{00000000-0005-0000-0000-0000628B0000}"/>
    <cellStyle name="Subtotal (line) 3 2 2 22 3" xfId="37401" xr:uid="{00000000-0005-0000-0000-0000638B0000}"/>
    <cellStyle name="Subtotal (line) 3 2 2 22 4" xfId="37402" xr:uid="{00000000-0005-0000-0000-0000648B0000}"/>
    <cellStyle name="Subtotal (line) 3 2 2 22 5" xfId="37403" xr:uid="{00000000-0005-0000-0000-0000658B0000}"/>
    <cellStyle name="Subtotal (line) 3 2 2 23" xfId="5160" xr:uid="{00000000-0005-0000-0000-0000668B0000}"/>
    <cellStyle name="Subtotal (line) 3 2 2 23 2" xfId="37404" xr:uid="{00000000-0005-0000-0000-0000678B0000}"/>
    <cellStyle name="Subtotal (line) 3 2 2 23 2 2" xfId="37405" xr:uid="{00000000-0005-0000-0000-0000688B0000}"/>
    <cellStyle name="Subtotal (line) 3 2 2 23 2 3" xfId="37406" xr:uid="{00000000-0005-0000-0000-0000698B0000}"/>
    <cellStyle name="Subtotal (line) 3 2 2 23 2 4" xfId="37407" xr:uid="{00000000-0005-0000-0000-00006A8B0000}"/>
    <cellStyle name="Subtotal (line) 3 2 2 23 3" xfId="37408" xr:uid="{00000000-0005-0000-0000-00006B8B0000}"/>
    <cellStyle name="Subtotal (line) 3 2 2 23 4" xfId="37409" xr:uid="{00000000-0005-0000-0000-00006C8B0000}"/>
    <cellStyle name="Subtotal (line) 3 2 2 23 5" xfId="37410" xr:uid="{00000000-0005-0000-0000-00006D8B0000}"/>
    <cellStyle name="Subtotal (line) 3 2 2 24" xfId="5161" xr:uid="{00000000-0005-0000-0000-00006E8B0000}"/>
    <cellStyle name="Subtotal (line) 3 2 2 24 2" xfId="37411" xr:uid="{00000000-0005-0000-0000-00006F8B0000}"/>
    <cellStyle name="Subtotal (line) 3 2 2 24 2 2" xfId="37412" xr:uid="{00000000-0005-0000-0000-0000708B0000}"/>
    <cellStyle name="Subtotal (line) 3 2 2 24 2 3" xfId="37413" xr:uid="{00000000-0005-0000-0000-0000718B0000}"/>
    <cellStyle name="Subtotal (line) 3 2 2 24 2 4" xfId="37414" xr:uid="{00000000-0005-0000-0000-0000728B0000}"/>
    <cellStyle name="Subtotal (line) 3 2 2 24 3" xfId="37415" xr:uid="{00000000-0005-0000-0000-0000738B0000}"/>
    <cellStyle name="Subtotal (line) 3 2 2 24 4" xfId="37416" xr:uid="{00000000-0005-0000-0000-0000748B0000}"/>
    <cellStyle name="Subtotal (line) 3 2 2 24 5" xfId="37417" xr:uid="{00000000-0005-0000-0000-0000758B0000}"/>
    <cellStyle name="Subtotal (line) 3 2 2 25" xfId="5162" xr:uid="{00000000-0005-0000-0000-0000768B0000}"/>
    <cellStyle name="Subtotal (line) 3 2 2 25 2" xfId="37418" xr:uid="{00000000-0005-0000-0000-0000778B0000}"/>
    <cellStyle name="Subtotal (line) 3 2 2 25 2 2" xfId="37419" xr:uid="{00000000-0005-0000-0000-0000788B0000}"/>
    <cellStyle name="Subtotal (line) 3 2 2 25 2 3" xfId="37420" xr:uid="{00000000-0005-0000-0000-0000798B0000}"/>
    <cellStyle name="Subtotal (line) 3 2 2 25 2 4" xfId="37421" xr:uid="{00000000-0005-0000-0000-00007A8B0000}"/>
    <cellStyle name="Subtotal (line) 3 2 2 25 3" xfId="37422" xr:uid="{00000000-0005-0000-0000-00007B8B0000}"/>
    <cellStyle name="Subtotal (line) 3 2 2 25 4" xfId="37423" xr:uid="{00000000-0005-0000-0000-00007C8B0000}"/>
    <cellStyle name="Subtotal (line) 3 2 2 25 5" xfId="37424" xr:uid="{00000000-0005-0000-0000-00007D8B0000}"/>
    <cellStyle name="Subtotal (line) 3 2 2 26" xfId="5163" xr:uid="{00000000-0005-0000-0000-00007E8B0000}"/>
    <cellStyle name="Subtotal (line) 3 2 2 26 2" xfId="37425" xr:uid="{00000000-0005-0000-0000-00007F8B0000}"/>
    <cellStyle name="Subtotal (line) 3 2 2 26 2 2" xfId="37426" xr:uid="{00000000-0005-0000-0000-0000808B0000}"/>
    <cellStyle name="Subtotal (line) 3 2 2 26 2 3" xfId="37427" xr:uid="{00000000-0005-0000-0000-0000818B0000}"/>
    <cellStyle name="Subtotal (line) 3 2 2 26 2 4" xfId="37428" xr:uid="{00000000-0005-0000-0000-0000828B0000}"/>
    <cellStyle name="Subtotal (line) 3 2 2 26 3" xfId="37429" xr:uid="{00000000-0005-0000-0000-0000838B0000}"/>
    <cellStyle name="Subtotal (line) 3 2 2 26 4" xfId="37430" xr:uid="{00000000-0005-0000-0000-0000848B0000}"/>
    <cellStyle name="Subtotal (line) 3 2 2 26 5" xfId="37431" xr:uid="{00000000-0005-0000-0000-0000858B0000}"/>
    <cellStyle name="Subtotal (line) 3 2 2 27" xfId="5164" xr:uid="{00000000-0005-0000-0000-0000868B0000}"/>
    <cellStyle name="Subtotal (line) 3 2 2 27 2" xfId="37432" xr:uid="{00000000-0005-0000-0000-0000878B0000}"/>
    <cellStyle name="Subtotal (line) 3 2 2 27 2 2" xfId="37433" xr:uid="{00000000-0005-0000-0000-0000888B0000}"/>
    <cellStyle name="Subtotal (line) 3 2 2 27 2 3" xfId="37434" xr:uid="{00000000-0005-0000-0000-0000898B0000}"/>
    <cellStyle name="Subtotal (line) 3 2 2 27 2 4" xfId="37435" xr:uid="{00000000-0005-0000-0000-00008A8B0000}"/>
    <cellStyle name="Subtotal (line) 3 2 2 27 3" xfId="37436" xr:uid="{00000000-0005-0000-0000-00008B8B0000}"/>
    <cellStyle name="Subtotal (line) 3 2 2 27 4" xfId="37437" xr:uid="{00000000-0005-0000-0000-00008C8B0000}"/>
    <cellStyle name="Subtotal (line) 3 2 2 27 5" xfId="37438" xr:uid="{00000000-0005-0000-0000-00008D8B0000}"/>
    <cellStyle name="Subtotal (line) 3 2 2 28" xfId="5165" xr:uid="{00000000-0005-0000-0000-00008E8B0000}"/>
    <cellStyle name="Subtotal (line) 3 2 2 28 2" xfId="37439" xr:uid="{00000000-0005-0000-0000-00008F8B0000}"/>
    <cellStyle name="Subtotal (line) 3 2 2 28 2 2" xfId="37440" xr:uid="{00000000-0005-0000-0000-0000908B0000}"/>
    <cellStyle name="Subtotal (line) 3 2 2 28 2 3" xfId="37441" xr:uid="{00000000-0005-0000-0000-0000918B0000}"/>
    <cellStyle name="Subtotal (line) 3 2 2 28 2 4" xfId="37442" xr:uid="{00000000-0005-0000-0000-0000928B0000}"/>
    <cellStyle name="Subtotal (line) 3 2 2 28 3" xfId="37443" xr:uid="{00000000-0005-0000-0000-0000938B0000}"/>
    <cellStyle name="Subtotal (line) 3 2 2 28 4" xfId="37444" xr:uid="{00000000-0005-0000-0000-0000948B0000}"/>
    <cellStyle name="Subtotal (line) 3 2 2 28 5" xfId="37445" xr:uid="{00000000-0005-0000-0000-0000958B0000}"/>
    <cellStyle name="Subtotal (line) 3 2 2 29" xfId="5166" xr:uid="{00000000-0005-0000-0000-0000968B0000}"/>
    <cellStyle name="Subtotal (line) 3 2 2 29 2" xfId="37446" xr:uid="{00000000-0005-0000-0000-0000978B0000}"/>
    <cellStyle name="Subtotal (line) 3 2 2 29 2 2" xfId="37447" xr:uid="{00000000-0005-0000-0000-0000988B0000}"/>
    <cellStyle name="Subtotal (line) 3 2 2 29 2 3" xfId="37448" xr:uid="{00000000-0005-0000-0000-0000998B0000}"/>
    <cellStyle name="Subtotal (line) 3 2 2 29 2 4" xfId="37449" xr:uid="{00000000-0005-0000-0000-00009A8B0000}"/>
    <cellStyle name="Subtotal (line) 3 2 2 29 3" xfId="37450" xr:uid="{00000000-0005-0000-0000-00009B8B0000}"/>
    <cellStyle name="Subtotal (line) 3 2 2 29 4" xfId="37451" xr:uid="{00000000-0005-0000-0000-00009C8B0000}"/>
    <cellStyle name="Subtotal (line) 3 2 2 29 5" xfId="37452" xr:uid="{00000000-0005-0000-0000-00009D8B0000}"/>
    <cellStyle name="Subtotal (line) 3 2 2 3" xfId="5167" xr:uid="{00000000-0005-0000-0000-00009E8B0000}"/>
    <cellStyle name="Subtotal (line) 3 2 2 3 2" xfId="37453" xr:uid="{00000000-0005-0000-0000-00009F8B0000}"/>
    <cellStyle name="Subtotal (line) 3 2 2 3 2 2" xfId="37454" xr:uid="{00000000-0005-0000-0000-0000A08B0000}"/>
    <cellStyle name="Subtotal (line) 3 2 2 3 2 3" xfId="37455" xr:uid="{00000000-0005-0000-0000-0000A18B0000}"/>
    <cellStyle name="Subtotal (line) 3 2 2 3 2 4" xfId="37456" xr:uid="{00000000-0005-0000-0000-0000A28B0000}"/>
    <cellStyle name="Subtotal (line) 3 2 2 3 3" xfId="37457" xr:uid="{00000000-0005-0000-0000-0000A38B0000}"/>
    <cellStyle name="Subtotal (line) 3 2 2 3 4" xfId="37458" xr:uid="{00000000-0005-0000-0000-0000A48B0000}"/>
    <cellStyle name="Subtotal (line) 3 2 2 3 5" xfId="37459" xr:uid="{00000000-0005-0000-0000-0000A58B0000}"/>
    <cellStyle name="Subtotal (line) 3 2 2 30" xfId="5168" xr:uid="{00000000-0005-0000-0000-0000A68B0000}"/>
    <cellStyle name="Subtotal (line) 3 2 2 30 2" xfId="37460" xr:uid="{00000000-0005-0000-0000-0000A78B0000}"/>
    <cellStyle name="Subtotal (line) 3 2 2 30 2 2" xfId="37461" xr:uid="{00000000-0005-0000-0000-0000A88B0000}"/>
    <cellStyle name="Subtotal (line) 3 2 2 30 2 3" xfId="37462" xr:uid="{00000000-0005-0000-0000-0000A98B0000}"/>
    <cellStyle name="Subtotal (line) 3 2 2 30 2 4" xfId="37463" xr:uid="{00000000-0005-0000-0000-0000AA8B0000}"/>
    <cellStyle name="Subtotal (line) 3 2 2 30 3" xfId="37464" xr:uid="{00000000-0005-0000-0000-0000AB8B0000}"/>
    <cellStyle name="Subtotal (line) 3 2 2 30 4" xfId="37465" xr:uid="{00000000-0005-0000-0000-0000AC8B0000}"/>
    <cellStyle name="Subtotal (line) 3 2 2 30 5" xfId="37466" xr:uid="{00000000-0005-0000-0000-0000AD8B0000}"/>
    <cellStyle name="Subtotal (line) 3 2 2 31" xfId="5169" xr:uid="{00000000-0005-0000-0000-0000AE8B0000}"/>
    <cellStyle name="Subtotal (line) 3 2 2 31 2" xfId="37467" xr:uid="{00000000-0005-0000-0000-0000AF8B0000}"/>
    <cellStyle name="Subtotal (line) 3 2 2 31 2 2" xfId="37468" xr:uid="{00000000-0005-0000-0000-0000B08B0000}"/>
    <cellStyle name="Subtotal (line) 3 2 2 31 2 3" xfId="37469" xr:uid="{00000000-0005-0000-0000-0000B18B0000}"/>
    <cellStyle name="Subtotal (line) 3 2 2 31 2 4" xfId="37470" xr:uid="{00000000-0005-0000-0000-0000B28B0000}"/>
    <cellStyle name="Subtotal (line) 3 2 2 31 3" xfId="37471" xr:uid="{00000000-0005-0000-0000-0000B38B0000}"/>
    <cellStyle name="Subtotal (line) 3 2 2 31 4" xfId="37472" xr:uid="{00000000-0005-0000-0000-0000B48B0000}"/>
    <cellStyle name="Subtotal (line) 3 2 2 31 5" xfId="37473" xr:uid="{00000000-0005-0000-0000-0000B58B0000}"/>
    <cellStyle name="Subtotal (line) 3 2 2 32" xfId="5170" xr:uid="{00000000-0005-0000-0000-0000B68B0000}"/>
    <cellStyle name="Subtotal (line) 3 2 2 32 2" xfId="37474" xr:uid="{00000000-0005-0000-0000-0000B78B0000}"/>
    <cellStyle name="Subtotal (line) 3 2 2 32 2 2" xfId="37475" xr:uid="{00000000-0005-0000-0000-0000B88B0000}"/>
    <cellStyle name="Subtotal (line) 3 2 2 32 2 3" xfId="37476" xr:uid="{00000000-0005-0000-0000-0000B98B0000}"/>
    <cellStyle name="Subtotal (line) 3 2 2 32 2 4" xfId="37477" xr:uid="{00000000-0005-0000-0000-0000BA8B0000}"/>
    <cellStyle name="Subtotal (line) 3 2 2 32 3" xfId="37478" xr:uid="{00000000-0005-0000-0000-0000BB8B0000}"/>
    <cellStyle name="Subtotal (line) 3 2 2 32 4" xfId="37479" xr:uid="{00000000-0005-0000-0000-0000BC8B0000}"/>
    <cellStyle name="Subtotal (line) 3 2 2 32 5" xfId="37480" xr:uid="{00000000-0005-0000-0000-0000BD8B0000}"/>
    <cellStyle name="Subtotal (line) 3 2 2 33" xfId="5171" xr:uid="{00000000-0005-0000-0000-0000BE8B0000}"/>
    <cellStyle name="Subtotal (line) 3 2 2 33 2" xfId="37481" xr:uid="{00000000-0005-0000-0000-0000BF8B0000}"/>
    <cellStyle name="Subtotal (line) 3 2 2 33 2 2" xfId="37482" xr:uid="{00000000-0005-0000-0000-0000C08B0000}"/>
    <cellStyle name="Subtotal (line) 3 2 2 33 2 3" xfId="37483" xr:uid="{00000000-0005-0000-0000-0000C18B0000}"/>
    <cellStyle name="Subtotal (line) 3 2 2 33 2 4" xfId="37484" xr:uid="{00000000-0005-0000-0000-0000C28B0000}"/>
    <cellStyle name="Subtotal (line) 3 2 2 33 3" xfId="37485" xr:uid="{00000000-0005-0000-0000-0000C38B0000}"/>
    <cellStyle name="Subtotal (line) 3 2 2 33 4" xfId="37486" xr:uid="{00000000-0005-0000-0000-0000C48B0000}"/>
    <cellStyle name="Subtotal (line) 3 2 2 33 5" xfId="37487" xr:uid="{00000000-0005-0000-0000-0000C58B0000}"/>
    <cellStyle name="Subtotal (line) 3 2 2 34" xfId="5172" xr:uid="{00000000-0005-0000-0000-0000C68B0000}"/>
    <cellStyle name="Subtotal (line) 3 2 2 34 2" xfId="37488" xr:uid="{00000000-0005-0000-0000-0000C78B0000}"/>
    <cellStyle name="Subtotal (line) 3 2 2 34 2 2" xfId="37489" xr:uid="{00000000-0005-0000-0000-0000C88B0000}"/>
    <cellStyle name="Subtotal (line) 3 2 2 34 2 3" xfId="37490" xr:uid="{00000000-0005-0000-0000-0000C98B0000}"/>
    <cellStyle name="Subtotal (line) 3 2 2 34 2 4" xfId="37491" xr:uid="{00000000-0005-0000-0000-0000CA8B0000}"/>
    <cellStyle name="Subtotal (line) 3 2 2 34 3" xfId="37492" xr:uid="{00000000-0005-0000-0000-0000CB8B0000}"/>
    <cellStyle name="Subtotal (line) 3 2 2 34 4" xfId="37493" xr:uid="{00000000-0005-0000-0000-0000CC8B0000}"/>
    <cellStyle name="Subtotal (line) 3 2 2 34 5" xfId="37494" xr:uid="{00000000-0005-0000-0000-0000CD8B0000}"/>
    <cellStyle name="Subtotal (line) 3 2 2 35" xfId="5173" xr:uid="{00000000-0005-0000-0000-0000CE8B0000}"/>
    <cellStyle name="Subtotal (line) 3 2 2 35 2" xfId="37495" xr:uid="{00000000-0005-0000-0000-0000CF8B0000}"/>
    <cellStyle name="Subtotal (line) 3 2 2 35 2 2" xfId="37496" xr:uid="{00000000-0005-0000-0000-0000D08B0000}"/>
    <cellStyle name="Subtotal (line) 3 2 2 35 2 3" xfId="37497" xr:uid="{00000000-0005-0000-0000-0000D18B0000}"/>
    <cellStyle name="Subtotal (line) 3 2 2 35 2 4" xfId="37498" xr:uid="{00000000-0005-0000-0000-0000D28B0000}"/>
    <cellStyle name="Subtotal (line) 3 2 2 35 3" xfId="37499" xr:uid="{00000000-0005-0000-0000-0000D38B0000}"/>
    <cellStyle name="Subtotal (line) 3 2 2 35 4" xfId="37500" xr:uid="{00000000-0005-0000-0000-0000D48B0000}"/>
    <cellStyle name="Subtotal (line) 3 2 2 35 5" xfId="37501" xr:uid="{00000000-0005-0000-0000-0000D58B0000}"/>
    <cellStyle name="Subtotal (line) 3 2 2 36" xfId="5174" xr:uid="{00000000-0005-0000-0000-0000D68B0000}"/>
    <cellStyle name="Subtotal (line) 3 2 2 36 2" xfId="37502" xr:uid="{00000000-0005-0000-0000-0000D78B0000}"/>
    <cellStyle name="Subtotal (line) 3 2 2 36 2 2" xfId="37503" xr:uid="{00000000-0005-0000-0000-0000D88B0000}"/>
    <cellStyle name="Subtotal (line) 3 2 2 36 2 3" xfId="37504" xr:uid="{00000000-0005-0000-0000-0000D98B0000}"/>
    <cellStyle name="Subtotal (line) 3 2 2 36 2 4" xfId="37505" xr:uid="{00000000-0005-0000-0000-0000DA8B0000}"/>
    <cellStyle name="Subtotal (line) 3 2 2 36 3" xfId="37506" xr:uid="{00000000-0005-0000-0000-0000DB8B0000}"/>
    <cellStyle name="Subtotal (line) 3 2 2 36 4" xfId="37507" xr:uid="{00000000-0005-0000-0000-0000DC8B0000}"/>
    <cellStyle name="Subtotal (line) 3 2 2 36 5" xfId="37508" xr:uid="{00000000-0005-0000-0000-0000DD8B0000}"/>
    <cellStyle name="Subtotal (line) 3 2 2 37" xfId="5175" xr:uid="{00000000-0005-0000-0000-0000DE8B0000}"/>
    <cellStyle name="Subtotal (line) 3 2 2 37 2" xfId="37509" xr:uid="{00000000-0005-0000-0000-0000DF8B0000}"/>
    <cellStyle name="Subtotal (line) 3 2 2 37 2 2" xfId="37510" xr:uid="{00000000-0005-0000-0000-0000E08B0000}"/>
    <cellStyle name="Subtotal (line) 3 2 2 37 2 3" xfId="37511" xr:uid="{00000000-0005-0000-0000-0000E18B0000}"/>
    <cellStyle name="Subtotal (line) 3 2 2 37 2 4" xfId="37512" xr:uid="{00000000-0005-0000-0000-0000E28B0000}"/>
    <cellStyle name="Subtotal (line) 3 2 2 37 3" xfId="37513" xr:uid="{00000000-0005-0000-0000-0000E38B0000}"/>
    <cellStyle name="Subtotal (line) 3 2 2 37 4" xfId="37514" xr:uid="{00000000-0005-0000-0000-0000E48B0000}"/>
    <cellStyle name="Subtotal (line) 3 2 2 37 5" xfId="37515" xr:uid="{00000000-0005-0000-0000-0000E58B0000}"/>
    <cellStyle name="Subtotal (line) 3 2 2 38" xfId="5176" xr:uid="{00000000-0005-0000-0000-0000E68B0000}"/>
    <cellStyle name="Subtotal (line) 3 2 2 38 2" xfId="37516" xr:uid="{00000000-0005-0000-0000-0000E78B0000}"/>
    <cellStyle name="Subtotal (line) 3 2 2 38 2 2" xfId="37517" xr:uid="{00000000-0005-0000-0000-0000E88B0000}"/>
    <cellStyle name="Subtotal (line) 3 2 2 38 2 3" xfId="37518" xr:uid="{00000000-0005-0000-0000-0000E98B0000}"/>
    <cellStyle name="Subtotal (line) 3 2 2 38 2 4" xfId="37519" xr:uid="{00000000-0005-0000-0000-0000EA8B0000}"/>
    <cellStyle name="Subtotal (line) 3 2 2 38 3" xfId="37520" xr:uid="{00000000-0005-0000-0000-0000EB8B0000}"/>
    <cellStyle name="Subtotal (line) 3 2 2 38 4" xfId="37521" xr:uid="{00000000-0005-0000-0000-0000EC8B0000}"/>
    <cellStyle name="Subtotal (line) 3 2 2 38 5" xfId="37522" xr:uid="{00000000-0005-0000-0000-0000ED8B0000}"/>
    <cellStyle name="Subtotal (line) 3 2 2 39" xfId="5177" xr:uid="{00000000-0005-0000-0000-0000EE8B0000}"/>
    <cellStyle name="Subtotal (line) 3 2 2 39 2" xfId="37523" xr:uid="{00000000-0005-0000-0000-0000EF8B0000}"/>
    <cellStyle name="Subtotal (line) 3 2 2 39 2 2" xfId="37524" xr:uid="{00000000-0005-0000-0000-0000F08B0000}"/>
    <cellStyle name="Subtotal (line) 3 2 2 39 2 3" xfId="37525" xr:uid="{00000000-0005-0000-0000-0000F18B0000}"/>
    <cellStyle name="Subtotal (line) 3 2 2 39 2 4" xfId="37526" xr:uid="{00000000-0005-0000-0000-0000F28B0000}"/>
    <cellStyle name="Subtotal (line) 3 2 2 39 3" xfId="37527" xr:uid="{00000000-0005-0000-0000-0000F38B0000}"/>
    <cellStyle name="Subtotal (line) 3 2 2 39 4" xfId="37528" xr:uid="{00000000-0005-0000-0000-0000F48B0000}"/>
    <cellStyle name="Subtotal (line) 3 2 2 39 5" xfId="37529" xr:uid="{00000000-0005-0000-0000-0000F58B0000}"/>
    <cellStyle name="Subtotal (line) 3 2 2 4" xfId="5178" xr:uid="{00000000-0005-0000-0000-0000F68B0000}"/>
    <cellStyle name="Subtotal (line) 3 2 2 4 2" xfId="37530" xr:uid="{00000000-0005-0000-0000-0000F78B0000}"/>
    <cellStyle name="Subtotal (line) 3 2 2 4 2 2" xfId="37531" xr:uid="{00000000-0005-0000-0000-0000F88B0000}"/>
    <cellStyle name="Subtotal (line) 3 2 2 4 2 3" xfId="37532" xr:uid="{00000000-0005-0000-0000-0000F98B0000}"/>
    <cellStyle name="Subtotal (line) 3 2 2 4 2 4" xfId="37533" xr:uid="{00000000-0005-0000-0000-0000FA8B0000}"/>
    <cellStyle name="Subtotal (line) 3 2 2 4 3" xfId="37534" xr:uid="{00000000-0005-0000-0000-0000FB8B0000}"/>
    <cellStyle name="Subtotal (line) 3 2 2 4 4" xfId="37535" xr:uid="{00000000-0005-0000-0000-0000FC8B0000}"/>
    <cellStyle name="Subtotal (line) 3 2 2 4 5" xfId="37536" xr:uid="{00000000-0005-0000-0000-0000FD8B0000}"/>
    <cellStyle name="Subtotal (line) 3 2 2 40" xfId="5179" xr:uid="{00000000-0005-0000-0000-0000FE8B0000}"/>
    <cellStyle name="Subtotal (line) 3 2 2 40 2" xfId="37537" xr:uid="{00000000-0005-0000-0000-0000FF8B0000}"/>
    <cellStyle name="Subtotal (line) 3 2 2 40 2 2" xfId="37538" xr:uid="{00000000-0005-0000-0000-0000008C0000}"/>
    <cellStyle name="Subtotal (line) 3 2 2 40 2 3" xfId="37539" xr:uid="{00000000-0005-0000-0000-0000018C0000}"/>
    <cellStyle name="Subtotal (line) 3 2 2 40 2 4" xfId="37540" xr:uid="{00000000-0005-0000-0000-0000028C0000}"/>
    <cellStyle name="Subtotal (line) 3 2 2 40 3" xfId="37541" xr:uid="{00000000-0005-0000-0000-0000038C0000}"/>
    <cellStyle name="Subtotal (line) 3 2 2 40 4" xfId="37542" xr:uid="{00000000-0005-0000-0000-0000048C0000}"/>
    <cellStyle name="Subtotal (line) 3 2 2 40 5" xfId="37543" xr:uid="{00000000-0005-0000-0000-0000058C0000}"/>
    <cellStyle name="Subtotal (line) 3 2 2 41" xfId="5180" xr:uid="{00000000-0005-0000-0000-0000068C0000}"/>
    <cellStyle name="Subtotal (line) 3 2 2 41 2" xfId="37544" xr:uid="{00000000-0005-0000-0000-0000078C0000}"/>
    <cellStyle name="Subtotal (line) 3 2 2 41 2 2" xfId="37545" xr:uid="{00000000-0005-0000-0000-0000088C0000}"/>
    <cellStyle name="Subtotal (line) 3 2 2 41 2 3" xfId="37546" xr:uid="{00000000-0005-0000-0000-0000098C0000}"/>
    <cellStyle name="Subtotal (line) 3 2 2 41 2 4" xfId="37547" xr:uid="{00000000-0005-0000-0000-00000A8C0000}"/>
    <cellStyle name="Subtotal (line) 3 2 2 41 3" xfId="37548" xr:uid="{00000000-0005-0000-0000-00000B8C0000}"/>
    <cellStyle name="Subtotal (line) 3 2 2 41 4" xfId="37549" xr:uid="{00000000-0005-0000-0000-00000C8C0000}"/>
    <cellStyle name="Subtotal (line) 3 2 2 41 5" xfId="37550" xr:uid="{00000000-0005-0000-0000-00000D8C0000}"/>
    <cellStyle name="Subtotal (line) 3 2 2 42" xfId="5181" xr:uid="{00000000-0005-0000-0000-00000E8C0000}"/>
    <cellStyle name="Subtotal (line) 3 2 2 42 2" xfId="37551" xr:uid="{00000000-0005-0000-0000-00000F8C0000}"/>
    <cellStyle name="Subtotal (line) 3 2 2 42 2 2" xfId="37552" xr:uid="{00000000-0005-0000-0000-0000108C0000}"/>
    <cellStyle name="Subtotal (line) 3 2 2 42 2 3" xfId="37553" xr:uid="{00000000-0005-0000-0000-0000118C0000}"/>
    <cellStyle name="Subtotal (line) 3 2 2 42 2 4" xfId="37554" xr:uid="{00000000-0005-0000-0000-0000128C0000}"/>
    <cellStyle name="Subtotal (line) 3 2 2 42 3" xfId="37555" xr:uid="{00000000-0005-0000-0000-0000138C0000}"/>
    <cellStyle name="Subtotal (line) 3 2 2 42 4" xfId="37556" xr:uid="{00000000-0005-0000-0000-0000148C0000}"/>
    <cellStyle name="Subtotal (line) 3 2 2 42 5" xfId="37557" xr:uid="{00000000-0005-0000-0000-0000158C0000}"/>
    <cellStyle name="Subtotal (line) 3 2 2 43" xfId="5182" xr:uid="{00000000-0005-0000-0000-0000168C0000}"/>
    <cellStyle name="Subtotal (line) 3 2 2 43 2" xfId="37558" xr:uid="{00000000-0005-0000-0000-0000178C0000}"/>
    <cellStyle name="Subtotal (line) 3 2 2 43 2 2" xfId="37559" xr:uid="{00000000-0005-0000-0000-0000188C0000}"/>
    <cellStyle name="Subtotal (line) 3 2 2 43 2 3" xfId="37560" xr:uid="{00000000-0005-0000-0000-0000198C0000}"/>
    <cellStyle name="Subtotal (line) 3 2 2 43 2 4" xfId="37561" xr:uid="{00000000-0005-0000-0000-00001A8C0000}"/>
    <cellStyle name="Subtotal (line) 3 2 2 43 3" xfId="37562" xr:uid="{00000000-0005-0000-0000-00001B8C0000}"/>
    <cellStyle name="Subtotal (line) 3 2 2 43 4" xfId="37563" xr:uid="{00000000-0005-0000-0000-00001C8C0000}"/>
    <cellStyle name="Subtotal (line) 3 2 2 43 5" xfId="37564" xr:uid="{00000000-0005-0000-0000-00001D8C0000}"/>
    <cellStyle name="Subtotal (line) 3 2 2 44" xfId="5183" xr:uid="{00000000-0005-0000-0000-00001E8C0000}"/>
    <cellStyle name="Subtotal (line) 3 2 2 44 2" xfId="37565" xr:uid="{00000000-0005-0000-0000-00001F8C0000}"/>
    <cellStyle name="Subtotal (line) 3 2 2 44 2 2" xfId="37566" xr:uid="{00000000-0005-0000-0000-0000208C0000}"/>
    <cellStyle name="Subtotal (line) 3 2 2 44 2 3" xfId="37567" xr:uid="{00000000-0005-0000-0000-0000218C0000}"/>
    <cellStyle name="Subtotal (line) 3 2 2 44 2 4" xfId="37568" xr:uid="{00000000-0005-0000-0000-0000228C0000}"/>
    <cellStyle name="Subtotal (line) 3 2 2 44 3" xfId="37569" xr:uid="{00000000-0005-0000-0000-0000238C0000}"/>
    <cellStyle name="Subtotal (line) 3 2 2 44 4" xfId="37570" xr:uid="{00000000-0005-0000-0000-0000248C0000}"/>
    <cellStyle name="Subtotal (line) 3 2 2 44 5" xfId="37571" xr:uid="{00000000-0005-0000-0000-0000258C0000}"/>
    <cellStyle name="Subtotal (line) 3 2 2 45" xfId="37572" xr:uid="{00000000-0005-0000-0000-0000268C0000}"/>
    <cellStyle name="Subtotal (line) 3 2 2 45 2" xfId="37573" xr:uid="{00000000-0005-0000-0000-0000278C0000}"/>
    <cellStyle name="Subtotal (line) 3 2 2 45 3" xfId="37574" xr:uid="{00000000-0005-0000-0000-0000288C0000}"/>
    <cellStyle name="Subtotal (line) 3 2 2 45 4" xfId="37575" xr:uid="{00000000-0005-0000-0000-0000298C0000}"/>
    <cellStyle name="Subtotal (line) 3 2 2 46" xfId="37576" xr:uid="{00000000-0005-0000-0000-00002A8C0000}"/>
    <cellStyle name="Subtotal (line) 3 2 2 46 2" xfId="37577" xr:uid="{00000000-0005-0000-0000-00002B8C0000}"/>
    <cellStyle name="Subtotal (line) 3 2 2 46 3" xfId="37578" xr:uid="{00000000-0005-0000-0000-00002C8C0000}"/>
    <cellStyle name="Subtotal (line) 3 2 2 46 4" xfId="37579" xr:uid="{00000000-0005-0000-0000-00002D8C0000}"/>
    <cellStyle name="Subtotal (line) 3 2 2 47" xfId="37580" xr:uid="{00000000-0005-0000-0000-00002E8C0000}"/>
    <cellStyle name="Subtotal (line) 3 2 2 48" xfId="37581" xr:uid="{00000000-0005-0000-0000-00002F8C0000}"/>
    <cellStyle name="Subtotal (line) 3 2 2 49" xfId="37582" xr:uid="{00000000-0005-0000-0000-0000308C0000}"/>
    <cellStyle name="Subtotal (line) 3 2 2 5" xfId="5184" xr:uid="{00000000-0005-0000-0000-0000318C0000}"/>
    <cellStyle name="Subtotal (line) 3 2 2 5 2" xfId="37583" xr:uid="{00000000-0005-0000-0000-0000328C0000}"/>
    <cellStyle name="Subtotal (line) 3 2 2 5 2 2" xfId="37584" xr:uid="{00000000-0005-0000-0000-0000338C0000}"/>
    <cellStyle name="Subtotal (line) 3 2 2 5 2 3" xfId="37585" xr:uid="{00000000-0005-0000-0000-0000348C0000}"/>
    <cellStyle name="Subtotal (line) 3 2 2 5 2 4" xfId="37586" xr:uid="{00000000-0005-0000-0000-0000358C0000}"/>
    <cellStyle name="Subtotal (line) 3 2 2 5 3" xfId="37587" xr:uid="{00000000-0005-0000-0000-0000368C0000}"/>
    <cellStyle name="Subtotal (line) 3 2 2 5 4" xfId="37588" xr:uid="{00000000-0005-0000-0000-0000378C0000}"/>
    <cellStyle name="Subtotal (line) 3 2 2 5 5" xfId="37589" xr:uid="{00000000-0005-0000-0000-0000388C0000}"/>
    <cellStyle name="Subtotal (line) 3 2 2 6" xfId="5185" xr:uid="{00000000-0005-0000-0000-0000398C0000}"/>
    <cellStyle name="Subtotal (line) 3 2 2 6 2" xfId="37590" xr:uid="{00000000-0005-0000-0000-00003A8C0000}"/>
    <cellStyle name="Subtotal (line) 3 2 2 6 2 2" xfId="37591" xr:uid="{00000000-0005-0000-0000-00003B8C0000}"/>
    <cellStyle name="Subtotal (line) 3 2 2 6 2 3" xfId="37592" xr:uid="{00000000-0005-0000-0000-00003C8C0000}"/>
    <cellStyle name="Subtotal (line) 3 2 2 6 2 4" xfId="37593" xr:uid="{00000000-0005-0000-0000-00003D8C0000}"/>
    <cellStyle name="Subtotal (line) 3 2 2 6 3" xfId="37594" xr:uid="{00000000-0005-0000-0000-00003E8C0000}"/>
    <cellStyle name="Subtotal (line) 3 2 2 6 4" xfId="37595" xr:uid="{00000000-0005-0000-0000-00003F8C0000}"/>
    <cellStyle name="Subtotal (line) 3 2 2 6 5" xfId="37596" xr:uid="{00000000-0005-0000-0000-0000408C0000}"/>
    <cellStyle name="Subtotal (line) 3 2 2 7" xfId="5186" xr:uid="{00000000-0005-0000-0000-0000418C0000}"/>
    <cellStyle name="Subtotal (line) 3 2 2 7 2" xfId="37597" xr:uid="{00000000-0005-0000-0000-0000428C0000}"/>
    <cellStyle name="Subtotal (line) 3 2 2 7 2 2" xfId="37598" xr:uid="{00000000-0005-0000-0000-0000438C0000}"/>
    <cellStyle name="Subtotal (line) 3 2 2 7 2 3" xfId="37599" xr:uid="{00000000-0005-0000-0000-0000448C0000}"/>
    <cellStyle name="Subtotal (line) 3 2 2 7 2 4" xfId="37600" xr:uid="{00000000-0005-0000-0000-0000458C0000}"/>
    <cellStyle name="Subtotal (line) 3 2 2 7 3" xfId="37601" xr:uid="{00000000-0005-0000-0000-0000468C0000}"/>
    <cellStyle name="Subtotal (line) 3 2 2 7 4" xfId="37602" xr:uid="{00000000-0005-0000-0000-0000478C0000}"/>
    <cellStyle name="Subtotal (line) 3 2 2 7 5" xfId="37603" xr:uid="{00000000-0005-0000-0000-0000488C0000}"/>
    <cellStyle name="Subtotal (line) 3 2 2 8" xfId="5187" xr:uid="{00000000-0005-0000-0000-0000498C0000}"/>
    <cellStyle name="Subtotal (line) 3 2 2 8 2" xfId="37604" xr:uid="{00000000-0005-0000-0000-00004A8C0000}"/>
    <cellStyle name="Subtotal (line) 3 2 2 8 2 2" xfId="37605" xr:uid="{00000000-0005-0000-0000-00004B8C0000}"/>
    <cellStyle name="Subtotal (line) 3 2 2 8 2 3" xfId="37606" xr:uid="{00000000-0005-0000-0000-00004C8C0000}"/>
    <cellStyle name="Subtotal (line) 3 2 2 8 2 4" xfId="37607" xr:uid="{00000000-0005-0000-0000-00004D8C0000}"/>
    <cellStyle name="Subtotal (line) 3 2 2 8 3" xfId="37608" xr:uid="{00000000-0005-0000-0000-00004E8C0000}"/>
    <cellStyle name="Subtotal (line) 3 2 2 8 4" xfId="37609" xr:uid="{00000000-0005-0000-0000-00004F8C0000}"/>
    <cellStyle name="Subtotal (line) 3 2 2 8 5" xfId="37610" xr:uid="{00000000-0005-0000-0000-0000508C0000}"/>
    <cellStyle name="Subtotal (line) 3 2 2 9" xfId="5188" xr:uid="{00000000-0005-0000-0000-0000518C0000}"/>
    <cellStyle name="Subtotal (line) 3 2 2 9 2" xfId="37611" xr:uid="{00000000-0005-0000-0000-0000528C0000}"/>
    <cellStyle name="Subtotal (line) 3 2 2 9 2 2" xfId="37612" xr:uid="{00000000-0005-0000-0000-0000538C0000}"/>
    <cellStyle name="Subtotal (line) 3 2 2 9 2 3" xfId="37613" xr:uid="{00000000-0005-0000-0000-0000548C0000}"/>
    <cellStyle name="Subtotal (line) 3 2 2 9 2 4" xfId="37614" xr:uid="{00000000-0005-0000-0000-0000558C0000}"/>
    <cellStyle name="Subtotal (line) 3 2 2 9 3" xfId="37615" xr:uid="{00000000-0005-0000-0000-0000568C0000}"/>
    <cellStyle name="Subtotal (line) 3 2 2 9 4" xfId="37616" xr:uid="{00000000-0005-0000-0000-0000578C0000}"/>
    <cellStyle name="Subtotal (line) 3 2 2 9 5" xfId="37617" xr:uid="{00000000-0005-0000-0000-0000588C0000}"/>
    <cellStyle name="Subtotal (line) 3 2 20" xfId="5189" xr:uid="{00000000-0005-0000-0000-0000598C0000}"/>
    <cellStyle name="Subtotal (line) 3 2 20 2" xfId="37618" xr:uid="{00000000-0005-0000-0000-00005A8C0000}"/>
    <cellStyle name="Subtotal (line) 3 2 20 2 2" xfId="37619" xr:uid="{00000000-0005-0000-0000-00005B8C0000}"/>
    <cellStyle name="Subtotal (line) 3 2 20 2 3" xfId="37620" xr:uid="{00000000-0005-0000-0000-00005C8C0000}"/>
    <cellStyle name="Subtotal (line) 3 2 20 2 4" xfId="37621" xr:uid="{00000000-0005-0000-0000-00005D8C0000}"/>
    <cellStyle name="Subtotal (line) 3 2 20 3" xfId="37622" xr:uid="{00000000-0005-0000-0000-00005E8C0000}"/>
    <cellStyle name="Subtotal (line) 3 2 20 4" xfId="37623" xr:uid="{00000000-0005-0000-0000-00005F8C0000}"/>
    <cellStyle name="Subtotal (line) 3 2 20 5" xfId="37624" xr:uid="{00000000-0005-0000-0000-0000608C0000}"/>
    <cellStyle name="Subtotal (line) 3 2 21" xfId="5190" xr:uid="{00000000-0005-0000-0000-0000618C0000}"/>
    <cellStyle name="Subtotal (line) 3 2 21 2" xfId="37625" xr:uid="{00000000-0005-0000-0000-0000628C0000}"/>
    <cellStyle name="Subtotal (line) 3 2 21 2 2" xfId="37626" xr:uid="{00000000-0005-0000-0000-0000638C0000}"/>
    <cellStyle name="Subtotal (line) 3 2 21 2 3" xfId="37627" xr:uid="{00000000-0005-0000-0000-0000648C0000}"/>
    <cellStyle name="Subtotal (line) 3 2 21 2 4" xfId="37628" xr:uid="{00000000-0005-0000-0000-0000658C0000}"/>
    <cellStyle name="Subtotal (line) 3 2 21 3" xfId="37629" xr:uid="{00000000-0005-0000-0000-0000668C0000}"/>
    <cellStyle name="Subtotal (line) 3 2 21 4" xfId="37630" xr:uid="{00000000-0005-0000-0000-0000678C0000}"/>
    <cellStyle name="Subtotal (line) 3 2 21 5" xfId="37631" xr:uid="{00000000-0005-0000-0000-0000688C0000}"/>
    <cellStyle name="Subtotal (line) 3 2 22" xfId="5191" xr:uid="{00000000-0005-0000-0000-0000698C0000}"/>
    <cellStyle name="Subtotal (line) 3 2 22 2" xfId="37632" xr:uid="{00000000-0005-0000-0000-00006A8C0000}"/>
    <cellStyle name="Subtotal (line) 3 2 22 2 2" xfId="37633" xr:uid="{00000000-0005-0000-0000-00006B8C0000}"/>
    <cellStyle name="Subtotal (line) 3 2 22 2 3" xfId="37634" xr:uid="{00000000-0005-0000-0000-00006C8C0000}"/>
    <cellStyle name="Subtotal (line) 3 2 22 2 4" xfId="37635" xr:uid="{00000000-0005-0000-0000-00006D8C0000}"/>
    <cellStyle name="Subtotal (line) 3 2 22 3" xfId="37636" xr:uid="{00000000-0005-0000-0000-00006E8C0000}"/>
    <cellStyle name="Subtotal (line) 3 2 22 4" xfId="37637" xr:uid="{00000000-0005-0000-0000-00006F8C0000}"/>
    <cellStyle name="Subtotal (line) 3 2 22 5" xfId="37638" xr:uid="{00000000-0005-0000-0000-0000708C0000}"/>
    <cellStyle name="Subtotal (line) 3 2 23" xfId="5192" xr:uid="{00000000-0005-0000-0000-0000718C0000}"/>
    <cellStyle name="Subtotal (line) 3 2 23 2" xfId="37639" xr:uid="{00000000-0005-0000-0000-0000728C0000}"/>
    <cellStyle name="Subtotal (line) 3 2 23 2 2" xfId="37640" xr:uid="{00000000-0005-0000-0000-0000738C0000}"/>
    <cellStyle name="Subtotal (line) 3 2 23 2 3" xfId="37641" xr:uid="{00000000-0005-0000-0000-0000748C0000}"/>
    <cellStyle name="Subtotal (line) 3 2 23 2 4" xfId="37642" xr:uid="{00000000-0005-0000-0000-0000758C0000}"/>
    <cellStyle name="Subtotal (line) 3 2 23 3" xfId="37643" xr:uid="{00000000-0005-0000-0000-0000768C0000}"/>
    <cellStyle name="Subtotal (line) 3 2 23 4" xfId="37644" xr:uid="{00000000-0005-0000-0000-0000778C0000}"/>
    <cellStyle name="Subtotal (line) 3 2 23 5" xfId="37645" xr:uid="{00000000-0005-0000-0000-0000788C0000}"/>
    <cellStyle name="Subtotal (line) 3 2 24" xfId="5193" xr:uid="{00000000-0005-0000-0000-0000798C0000}"/>
    <cellStyle name="Subtotal (line) 3 2 24 2" xfId="37646" xr:uid="{00000000-0005-0000-0000-00007A8C0000}"/>
    <cellStyle name="Subtotal (line) 3 2 24 2 2" xfId="37647" xr:uid="{00000000-0005-0000-0000-00007B8C0000}"/>
    <cellStyle name="Subtotal (line) 3 2 24 2 3" xfId="37648" xr:uid="{00000000-0005-0000-0000-00007C8C0000}"/>
    <cellStyle name="Subtotal (line) 3 2 24 2 4" xfId="37649" xr:uid="{00000000-0005-0000-0000-00007D8C0000}"/>
    <cellStyle name="Subtotal (line) 3 2 24 3" xfId="37650" xr:uid="{00000000-0005-0000-0000-00007E8C0000}"/>
    <cellStyle name="Subtotal (line) 3 2 24 4" xfId="37651" xr:uid="{00000000-0005-0000-0000-00007F8C0000}"/>
    <cellStyle name="Subtotal (line) 3 2 24 5" xfId="37652" xr:uid="{00000000-0005-0000-0000-0000808C0000}"/>
    <cellStyle name="Subtotal (line) 3 2 25" xfId="5194" xr:uid="{00000000-0005-0000-0000-0000818C0000}"/>
    <cellStyle name="Subtotal (line) 3 2 25 2" xfId="37653" xr:uid="{00000000-0005-0000-0000-0000828C0000}"/>
    <cellStyle name="Subtotal (line) 3 2 25 2 2" xfId="37654" xr:uid="{00000000-0005-0000-0000-0000838C0000}"/>
    <cellStyle name="Subtotal (line) 3 2 25 2 3" xfId="37655" xr:uid="{00000000-0005-0000-0000-0000848C0000}"/>
    <cellStyle name="Subtotal (line) 3 2 25 2 4" xfId="37656" xr:uid="{00000000-0005-0000-0000-0000858C0000}"/>
    <cellStyle name="Subtotal (line) 3 2 25 3" xfId="37657" xr:uid="{00000000-0005-0000-0000-0000868C0000}"/>
    <cellStyle name="Subtotal (line) 3 2 25 4" xfId="37658" xr:uid="{00000000-0005-0000-0000-0000878C0000}"/>
    <cellStyle name="Subtotal (line) 3 2 25 5" xfId="37659" xr:uid="{00000000-0005-0000-0000-0000888C0000}"/>
    <cellStyle name="Subtotal (line) 3 2 26" xfId="5195" xr:uid="{00000000-0005-0000-0000-0000898C0000}"/>
    <cellStyle name="Subtotal (line) 3 2 26 2" xfId="37660" xr:uid="{00000000-0005-0000-0000-00008A8C0000}"/>
    <cellStyle name="Subtotal (line) 3 2 26 2 2" xfId="37661" xr:uid="{00000000-0005-0000-0000-00008B8C0000}"/>
    <cellStyle name="Subtotal (line) 3 2 26 2 3" xfId="37662" xr:uid="{00000000-0005-0000-0000-00008C8C0000}"/>
    <cellStyle name="Subtotal (line) 3 2 26 2 4" xfId="37663" xr:uid="{00000000-0005-0000-0000-00008D8C0000}"/>
    <cellStyle name="Subtotal (line) 3 2 26 3" xfId="37664" xr:uid="{00000000-0005-0000-0000-00008E8C0000}"/>
    <cellStyle name="Subtotal (line) 3 2 26 4" xfId="37665" xr:uid="{00000000-0005-0000-0000-00008F8C0000}"/>
    <cellStyle name="Subtotal (line) 3 2 26 5" xfId="37666" xr:uid="{00000000-0005-0000-0000-0000908C0000}"/>
    <cellStyle name="Subtotal (line) 3 2 27" xfId="5196" xr:uid="{00000000-0005-0000-0000-0000918C0000}"/>
    <cellStyle name="Subtotal (line) 3 2 27 2" xfId="37667" xr:uid="{00000000-0005-0000-0000-0000928C0000}"/>
    <cellStyle name="Subtotal (line) 3 2 27 2 2" xfId="37668" xr:uid="{00000000-0005-0000-0000-0000938C0000}"/>
    <cellStyle name="Subtotal (line) 3 2 27 2 3" xfId="37669" xr:uid="{00000000-0005-0000-0000-0000948C0000}"/>
    <cellStyle name="Subtotal (line) 3 2 27 2 4" xfId="37670" xr:uid="{00000000-0005-0000-0000-0000958C0000}"/>
    <cellStyle name="Subtotal (line) 3 2 27 3" xfId="37671" xr:uid="{00000000-0005-0000-0000-0000968C0000}"/>
    <cellStyle name="Subtotal (line) 3 2 27 4" xfId="37672" xr:uid="{00000000-0005-0000-0000-0000978C0000}"/>
    <cellStyle name="Subtotal (line) 3 2 27 5" xfId="37673" xr:uid="{00000000-0005-0000-0000-0000988C0000}"/>
    <cellStyle name="Subtotal (line) 3 2 28" xfId="5197" xr:uid="{00000000-0005-0000-0000-0000998C0000}"/>
    <cellStyle name="Subtotal (line) 3 2 28 2" xfId="37674" xr:uid="{00000000-0005-0000-0000-00009A8C0000}"/>
    <cellStyle name="Subtotal (line) 3 2 28 2 2" xfId="37675" xr:uid="{00000000-0005-0000-0000-00009B8C0000}"/>
    <cellStyle name="Subtotal (line) 3 2 28 2 3" xfId="37676" xr:uid="{00000000-0005-0000-0000-00009C8C0000}"/>
    <cellStyle name="Subtotal (line) 3 2 28 2 4" xfId="37677" xr:uid="{00000000-0005-0000-0000-00009D8C0000}"/>
    <cellStyle name="Subtotal (line) 3 2 28 3" xfId="37678" xr:uid="{00000000-0005-0000-0000-00009E8C0000}"/>
    <cellStyle name="Subtotal (line) 3 2 28 4" xfId="37679" xr:uid="{00000000-0005-0000-0000-00009F8C0000}"/>
    <cellStyle name="Subtotal (line) 3 2 28 5" xfId="37680" xr:uid="{00000000-0005-0000-0000-0000A08C0000}"/>
    <cellStyle name="Subtotal (line) 3 2 29" xfId="5198" xr:uid="{00000000-0005-0000-0000-0000A18C0000}"/>
    <cellStyle name="Subtotal (line) 3 2 29 2" xfId="37681" xr:uid="{00000000-0005-0000-0000-0000A28C0000}"/>
    <cellStyle name="Subtotal (line) 3 2 29 2 2" xfId="37682" xr:uid="{00000000-0005-0000-0000-0000A38C0000}"/>
    <cellStyle name="Subtotal (line) 3 2 29 2 3" xfId="37683" xr:uid="{00000000-0005-0000-0000-0000A48C0000}"/>
    <cellStyle name="Subtotal (line) 3 2 29 2 4" xfId="37684" xr:uid="{00000000-0005-0000-0000-0000A58C0000}"/>
    <cellStyle name="Subtotal (line) 3 2 29 3" xfId="37685" xr:uid="{00000000-0005-0000-0000-0000A68C0000}"/>
    <cellStyle name="Subtotal (line) 3 2 29 4" xfId="37686" xr:uid="{00000000-0005-0000-0000-0000A78C0000}"/>
    <cellStyle name="Subtotal (line) 3 2 29 5" xfId="37687" xr:uid="{00000000-0005-0000-0000-0000A88C0000}"/>
    <cellStyle name="Subtotal (line) 3 2 3" xfId="5199" xr:uid="{00000000-0005-0000-0000-0000A98C0000}"/>
    <cellStyle name="Subtotal (line) 3 2 3 2" xfId="37688" xr:uid="{00000000-0005-0000-0000-0000AA8C0000}"/>
    <cellStyle name="Subtotal (line) 3 2 3 2 2" xfId="37689" xr:uid="{00000000-0005-0000-0000-0000AB8C0000}"/>
    <cellStyle name="Subtotal (line) 3 2 3 2 3" xfId="37690" xr:uid="{00000000-0005-0000-0000-0000AC8C0000}"/>
    <cellStyle name="Subtotal (line) 3 2 3 2 4" xfId="37691" xr:uid="{00000000-0005-0000-0000-0000AD8C0000}"/>
    <cellStyle name="Subtotal (line) 3 2 3 3" xfId="37692" xr:uid="{00000000-0005-0000-0000-0000AE8C0000}"/>
    <cellStyle name="Subtotal (line) 3 2 3 4" xfId="37693" xr:uid="{00000000-0005-0000-0000-0000AF8C0000}"/>
    <cellStyle name="Subtotal (line) 3 2 3 5" xfId="37694" xr:uid="{00000000-0005-0000-0000-0000B08C0000}"/>
    <cellStyle name="Subtotal (line) 3 2 30" xfId="5200" xr:uid="{00000000-0005-0000-0000-0000B18C0000}"/>
    <cellStyle name="Subtotal (line) 3 2 30 2" xfId="37695" xr:uid="{00000000-0005-0000-0000-0000B28C0000}"/>
    <cellStyle name="Subtotal (line) 3 2 30 2 2" xfId="37696" xr:uid="{00000000-0005-0000-0000-0000B38C0000}"/>
    <cellStyle name="Subtotal (line) 3 2 30 2 3" xfId="37697" xr:uid="{00000000-0005-0000-0000-0000B48C0000}"/>
    <cellStyle name="Subtotal (line) 3 2 30 2 4" xfId="37698" xr:uid="{00000000-0005-0000-0000-0000B58C0000}"/>
    <cellStyle name="Subtotal (line) 3 2 30 3" xfId="37699" xr:uid="{00000000-0005-0000-0000-0000B68C0000}"/>
    <cellStyle name="Subtotal (line) 3 2 30 4" xfId="37700" xr:uid="{00000000-0005-0000-0000-0000B78C0000}"/>
    <cellStyle name="Subtotal (line) 3 2 30 5" xfId="37701" xr:uid="{00000000-0005-0000-0000-0000B88C0000}"/>
    <cellStyle name="Subtotal (line) 3 2 31" xfId="5201" xr:uid="{00000000-0005-0000-0000-0000B98C0000}"/>
    <cellStyle name="Subtotal (line) 3 2 31 2" xfId="37702" xr:uid="{00000000-0005-0000-0000-0000BA8C0000}"/>
    <cellStyle name="Subtotal (line) 3 2 31 2 2" xfId="37703" xr:uid="{00000000-0005-0000-0000-0000BB8C0000}"/>
    <cellStyle name="Subtotal (line) 3 2 31 2 3" xfId="37704" xr:uid="{00000000-0005-0000-0000-0000BC8C0000}"/>
    <cellStyle name="Subtotal (line) 3 2 31 2 4" xfId="37705" xr:uid="{00000000-0005-0000-0000-0000BD8C0000}"/>
    <cellStyle name="Subtotal (line) 3 2 31 3" xfId="37706" xr:uid="{00000000-0005-0000-0000-0000BE8C0000}"/>
    <cellStyle name="Subtotal (line) 3 2 31 4" xfId="37707" xr:uid="{00000000-0005-0000-0000-0000BF8C0000}"/>
    <cellStyle name="Subtotal (line) 3 2 31 5" xfId="37708" xr:uid="{00000000-0005-0000-0000-0000C08C0000}"/>
    <cellStyle name="Subtotal (line) 3 2 32" xfId="5202" xr:uid="{00000000-0005-0000-0000-0000C18C0000}"/>
    <cellStyle name="Subtotal (line) 3 2 32 2" xfId="37709" xr:uid="{00000000-0005-0000-0000-0000C28C0000}"/>
    <cellStyle name="Subtotal (line) 3 2 32 2 2" xfId="37710" xr:uid="{00000000-0005-0000-0000-0000C38C0000}"/>
    <cellStyle name="Subtotal (line) 3 2 32 2 3" xfId="37711" xr:uid="{00000000-0005-0000-0000-0000C48C0000}"/>
    <cellStyle name="Subtotal (line) 3 2 32 2 4" xfId="37712" xr:uid="{00000000-0005-0000-0000-0000C58C0000}"/>
    <cellStyle name="Subtotal (line) 3 2 32 3" xfId="37713" xr:uid="{00000000-0005-0000-0000-0000C68C0000}"/>
    <cellStyle name="Subtotal (line) 3 2 32 4" xfId="37714" xr:uid="{00000000-0005-0000-0000-0000C78C0000}"/>
    <cellStyle name="Subtotal (line) 3 2 32 5" xfId="37715" xr:uid="{00000000-0005-0000-0000-0000C88C0000}"/>
    <cellStyle name="Subtotal (line) 3 2 33" xfId="5203" xr:uid="{00000000-0005-0000-0000-0000C98C0000}"/>
    <cellStyle name="Subtotal (line) 3 2 33 2" xfId="37716" xr:uid="{00000000-0005-0000-0000-0000CA8C0000}"/>
    <cellStyle name="Subtotal (line) 3 2 33 2 2" xfId="37717" xr:uid="{00000000-0005-0000-0000-0000CB8C0000}"/>
    <cellStyle name="Subtotal (line) 3 2 33 2 3" xfId="37718" xr:uid="{00000000-0005-0000-0000-0000CC8C0000}"/>
    <cellStyle name="Subtotal (line) 3 2 33 2 4" xfId="37719" xr:uid="{00000000-0005-0000-0000-0000CD8C0000}"/>
    <cellStyle name="Subtotal (line) 3 2 33 3" xfId="37720" xr:uid="{00000000-0005-0000-0000-0000CE8C0000}"/>
    <cellStyle name="Subtotal (line) 3 2 33 4" xfId="37721" xr:uid="{00000000-0005-0000-0000-0000CF8C0000}"/>
    <cellStyle name="Subtotal (line) 3 2 33 5" xfId="37722" xr:uid="{00000000-0005-0000-0000-0000D08C0000}"/>
    <cellStyle name="Subtotal (line) 3 2 34" xfId="5204" xr:uid="{00000000-0005-0000-0000-0000D18C0000}"/>
    <cellStyle name="Subtotal (line) 3 2 34 2" xfId="37723" xr:uid="{00000000-0005-0000-0000-0000D28C0000}"/>
    <cellStyle name="Subtotal (line) 3 2 34 2 2" xfId="37724" xr:uid="{00000000-0005-0000-0000-0000D38C0000}"/>
    <cellStyle name="Subtotal (line) 3 2 34 2 3" xfId="37725" xr:uid="{00000000-0005-0000-0000-0000D48C0000}"/>
    <cellStyle name="Subtotal (line) 3 2 34 2 4" xfId="37726" xr:uid="{00000000-0005-0000-0000-0000D58C0000}"/>
    <cellStyle name="Subtotal (line) 3 2 34 3" xfId="37727" xr:uid="{00000000-0005-0000-0000-0000D68C0000}"/>
    <cellStyle name="Subtotal (line) 3 2 34 4" xfId="37728" xr:uid="{00000000-0005-0000-0000-0000D78C0000}"/>
    <cellStyle name="Subtotal (line) 3 2 34 5" xfId="37729" xr:uid="{00000000-0005-0000-0000-0000D88C0000}"/>
    <cellStyle name="Subtotal (line) 3 2 35" xfId="5205" xr:uid="{00000000-0005-0000-0000-0000D98C0000}"/>
    <cellStyle name="Subtotal (line) 3 2 35 2" xfId="37730" xr:uid="{00000000-0005-0000-0000-0000DA8C0000}"/>
    <cellStyle name="Subtotal (line) 3 2 35 2 2" xfId="37731" xr:uid="{00000000-0005-0000-0000-0000DB8C0000}"/>
    <cellStyle name="Subtotal (line) 3 2 35 2 3" xfId="37732" xr:uid="{00000000-0005-0000-0000-0000DC8C0000}"/>
    <cellStyle name="Subtotal (line) 3 2 35 2 4" xfId="37733" xr:uid="{00000000-0005-0000-0000-0000DD8C0000}"/>
    <cellStyle name="Subtotal (line) 3 2 35 3" xfId="37734" xr:uid="{00000000-0005-0000-0000-0000DE8C0000}"/>
    <cellStyle name="Subtotal (line) 3 2 35 4" xfId="37735" xr:uid="{00000000-0005-0000-0000-0000DF8C0000}"/>
    <cellStyle name="Subtotal (line) 3 2 35 5" xfId="37736" xr:uid="{00000000-0005-0000-0000-0000E08C0000}"/>
    <cellStyle name="Subtotal (line) 3 2 36" xfId="5206" xr:uid="{00000000-0005-0000-0000-0000E18C0000}"/>
    <cellStyle name="Subtotal (line) 3 2 36 2" xfId="37737" xr:uid="{00000000-0005-0000-0000-0000E28C0000}"/>
    <cellStyle name="Subtotal (line) 3 2 36 2 2" xfId="37738" xr:uid="{00000000-0005-0000-0000-0000E38C0000}"/>
    <cellStyle name="Subtotal (line) 3 2 36 2 3" xfId="37739" xr:uid="{00000000-0005-0000-0000-0000E48C0000}"/>
    <cellStyle name="Subtotal (line) 3 2 36 2 4" xfId="37740" xr:uid="{00000000-0005-0000-0000-0000E58C0000}"/>
    <cellStyle name="Subtotal (line) 3 2 36 3" xfId="37741" xr:uid="{00000000-0005-0000-0000-0000E68C0000}"/>
    <cellStyle name="Subtotal (line) 3 2 36 4" xfId="37742" xr:uid="{00000000-0005-0000-0000-0000E78C0000}"/>
    <cellStyle name="Subtotal (line) 3 2 36 5" xfId="37743" xr:uid="{00000000-0005-0000-0000-0000E88C0000}"/>
    <cellStyle name="Subtotal (line) 3 2 37" xfId="5207" xr:uid="{00000000-0005-0000-0000-0000E98C0000}"/>
    <cellStyle name="Subtotal (line) 3 2 37 2" xfId="37744" xr:uid="{00000000-0005-0000-0000-0000EA8C0000}"/>
    <cellStyle name="Subtotal (line) 3 2 37 2 2" xfId="37745" xr:uid="{00000000-0005-0000-0000-0000EB8C0000}"/>
    <cellStyle name="Subtotal (line) 3 2 37 2 3" xfId="37746" xr:uid="{00000000-0005-0000-0000-0000EC8C0000}"/>
    <cellStyle name="Subtotal (line) 3 2 37 2 4" xfId="37747" xr:uid="{00000000-0005-0000-0000-0000ED8C0000}"/>
    <cellStyle name="Subtotal (line) 3 2 37 3" xfId="37748" xr:uid="{00000000-0005-0000-0000-0000EE8C0000}"/>
    <cellStyle name="Subtotal (line) 3 2 37 4" xfId="37749" xr:uid="{00000000-0005-0000-0000-0000EF8C0000}"/>
    <cellStyle name="Subtotal (line) 3 2 37 5" xfId="37750" xr:uid="{00000000-0005-0000-0000-0000F08C0000}"/>
    <cellStyle name="Subtotal (line) 3 2 38" xfId="5208" xr:uid="{00000000-0005-0000-0000-0000F18C0000}"/>
    <cellStyle name="Subtotal (line) 3 2 38 2" xfId="37751" xr:uid="{00000000-0005-0000-0000-0000F28C0000}"/>
    <cellStyle name="Subtotal (line) 3 2 38 2 2" xfId="37752" xr:uid="{00000000-0005-0000-0000-0000F38C0000}"/>
    <cellStyle name="Subtotal (line) 3 2 38 2 3" xfId="37753" xr:uid="{00000000-0005-0000-0000-0000F48C0000}"/>
    <cellStyle name="Subtotal (line) 3 2 38 2 4" xfId="37754" xr:uid="{00000000-0005-0000-0000-0000F58C0000}"/>
    <cellStyle name="Subtotal (line) 3 2 38 3" xfId="37755" xr:uid="{00000000-0005-0000-0000-0000F68C0000}"/>
    <cellStyle name="Subtotal (line) 3 2 38 4" xfId="37756" xr:uid="{00000000-0005-0000-0000-0000F78C0000}"/>
    <cellStyle name="Subtotal (line) 3 2 38 5" xfId="37757" xr:uid="{00000000-0005-0000-0000-0000F88C0000}"/>
    <cellStyle name="Subtotal (line) 3 2 39" xfId="5209" xr:uid="{00000000-0005-0000-0000-0000F98C0000}"/>
    <cellStyle name="Subtotal (line) 3 2 39 2" xfId="37758" xr:uid="{00000000-0005-0000-0000-0000FA8C0000}"/>
    <cellStyle name="Subtotal (line) 3 2 39 2 2" xfId="37759" xr:uid="{00000000-0005-0000-0000-0000FB8C0000}"/>
    <cellStyle name="Subtotal (line) 3 2 39 2 3" xfId="37760" xr:uid="{00000000-0005-0000-0000-0000FC8C0000}"/>
    <cellStyle name="Subtotal (line) 3 2 39 2 4" xfId="37761" xr:uid="{00000000-0005-0000-0000-0000FD8C0000}"/>
    <cellStyle name="Subtotal (line) 3 2 39 3" xfId="37762" xr:uid="{00000000-0005-0000-0000-0000FE8C0000}"/>
    <cellStyle name="Subtotal (line) 3 2 39 4" xfId="37763" xr:uid="{00000000-0005-0000-0000-0000FF8C0000}"/>
    <cellStyle name="Subtotal (line) 3 2 39 5" xfId="37764" xr:uid="{00000000-0005-0000-0000-0000008D0000}"/>
    <cellStyle name="Subtotal (line) 3 2 4" xfId="5210" xr:uid="{00000000-0005-0000-0000-0000018D0000}"/>
    <cellStyle name="Subtotal (line) 3 2 4 2" xfId="37765" xr:uid="{00000000-0005-0000-0000-0000028D0000}"/>
    <cellStyle name="Subtotal (line) 3 2 4 2 2" xfId="37766" xr:uid="{00000000-0005-0000-0000-0000038D0000}"/>
    <cellStyle name="Subtotal (line) 3 2 4 2 3" xfId="37767" xr:uid="{00000000-0005-0000-0000-0000048D0000}"/>
    <cellStyle name="Subtotal (line) 3 2 4 2 4" xfId="37768" xr:uid="{00000000-0005-0000-0000-0000058D0000}"/>
    <cellStyle name="Subtotal (line) 3 2 4 3" xfId="37769" xr:uid="{00000000-0005-0000-0000-0000068D0000}"/>
    <cellStyle name="Subtotal (line) 3 2 4 4" xfId="37770" xr:uid="{00000000-0005-0000-0000-0000078D0000}"/>
    <cellStyle name="Subtotal (line) 3 2 4 5" xfId="37771" xr:uid="{00000000-0005-0000-0000-0000088D0000}"/>
    <cellStyle name="Subtotal (line) 3 2 40" xfId="5211" xr:uid="{00000000-0005-0000-0000-0000098D0000}"/>
    <cellStyle name="Subtotal (line) 3 2 40 2" xfId="37772" xr:uid="{00000000-0005-0000-0000-00000A8D0000}"/>
    <cellStyle name="Subtotal (line) 3 2 40 2 2" xfId="37773" xr:uid="{00000000-0005-0000-0000-00000B8D0000}"/>
    <cellStyle name="Subtotal (line) 3 2 40 2 3" xfId="37774" xr:uid="{00000000-0005-0000-0000-00000C8D0000}"/>
    <cellStyle name="Subtotal (line) 3 2 40 2 4" xfId="37775" xr:uid="{00000000-0005-0000-0000-00000D8D0000}"/>
    <cellStyle name="Subtotal (line) 3 2 40 3" xfId="37776" xr:uid="{00000000-0005-0000-0000-00000E8D0000}"/>
    <cellStyle name="Subtotal (line) 3 2 40 4" xfId="37777" xr:uid="{00000000-0005-0000-0000-00000F8D0000}"/>
    <cellStyle name="Subtotal (line) 3 2 40 5" xfId="37778" xr:uid="{00000000-0005-0000-0000-0000108D0000}"/>
    <cellStyle name="Subtotal (line) 3 2 41" xfId="5212" xr:uid="{00000000-0005-0000-0000-0000118D0000}"/>
    <cellStyle name="Subtotal (line) 3 2 41 2" xfId="37779" xr:uid="{00000000-0005-0000-0000-0000128D0000}"/>
    <cellStyle name="Subtotal (line) 3 2 41 2 2" xfId="37780" xr:uid="{00000000-0005-0000-0000-0000138D0000}"/>
    <cellStyle name="Subtotal (line) 3 2 41 2 3" xfId="37781" xr:uid="{00000000-0005-0000-0000-0000148D0000}"/>
    <cellStyle name="Subtotal (line) 3 2 41 2 4" xfId="37782" xr:uid="{00000000-0005-0000-0000-0000158D0000}"/>
    <cellStyle name="Subtotal (line) 3 2 41 3" xfId="37783" xr:uid="{00000000-0005-0000-0000-0000168D0000}"/>
    <cellStyle name="Subtotal (line) 3 2 41 4" xfId="37784" xr:uid="{00000000-0005-0000-0000-0000178D0000}"/>
    <cellStyle name="Subtotal (line) 3 2 41 5" xfId="37785" xr:uid="{00000000-0005-0000-0000-0000188D0000}"/>
    <cellStyle name="Subtotal (line) 3 2 42" xfId="5213" xr:uid="{00000000-0005-0000-0000-0000198D0000}"/>
    <cellStyle name="Subtotal (line) 3 2 42 2" xfId="37786" xr:uid="{00000000-0005-0000-0000-00001A8D0000}"/>
    <cellStyle name="Subtotal (line) 3 2 42 2 2" xfId="37787" xr:uid="{00000000-0005-0000-0000-00001B8D0000}"/>
    <cellStyle name="Subtotal (line) 3 2 42 2 3" xfId="37788" xr:uid="{00000000-0005-0000-0000-00001C8D0000}"/>
    <cellStyle name="Subtotal (line) 3 2 42 2 4" xfId="37789" xr:uid="{00000000-0005-0000-0000-00001D8D0000}"/>
    <cellStyle name="Subtotal (line) 3 2 42 3" xfId="37790" xr:uid="{00000000-0005-0000-0000-00001E8D0000}"/>
    <cellStyle name="Subtotal (line) 3 2 42 4" xfId="37791" xr:uid="{00000000-0005-0000-0000-00001F8D0000}"/>
    <cellStyle name="Subtotal (line) 3 2 42 5" xfId="37792" xr:uid="{00000000-0005-0000-0000-0000208D0000}"/>
    <cellStyle name="Subtotal (line) 3 2 43" xfId="5214" xr:uid="{00000000-0005-0000-0000-0000218D0000}"/>
    <cellStyle name="Subtotal (line) 3 2 43 2" xfId="37793" xr:uid="{00000000-0005-0000-0000-0000228D0000}"/>
    <cellStyle name="Subtotal (line) 3 2 43 2 2" xfId="37794" xr:uid="{00000000-0005-0000-0000-0000238D0000}"/>
    <cellStyle name="Subtotal (line) 3 2 43 2 3" xfId="37795" xr:uid="{00000000-0005-0000-0000-0000248D0000}"/>
    <cellStyle name="Subtotal (line) 3 2 43 2 4" xfId="37796" xr:uid="{00000000-0005-0000-0000-0000258D0000}"/>
    <cellStyle name="Subtotal (line) 3 2 43 3" xfId="37797" xr:uid="{00000000-0005-0000-0000-0000268D0000}"/>
    <cellStyle name="Subtotal (line) 3 2 43 4" xfId="37798" xr:uid="{00000000-0005-0000-0000-0000278D0000}"/>
    <cellStyle name="Subtotal (line) 3 2 43 5" xfId="37799" xr:uid="{00000000-0005-0000-0000-0000288D0000}"/>
    <cellStyle name="Subtotal (line) 3 2 44" xfId="5215" xr:uid="{00000000-0005-0000-0000-0000298D0000}"/>
    <cellStyle name="Subtotal (line) 3 2 44 2" xfId="37800" xr:uid="{00000000-0005-0000-0000-00002A8D0000}"/>
    <cellStyle name="Subtotal (line) 3 2 44 2 2" xfId="37801" xr:uid="{00000000-0005-0000-0000-00002B8D0000}"/>
    <cellStyle name="Subtotal (line) 3 2 44 2 3" xfId="37802" xr:uid="{00000000-0005-0000-0000-00002C8D0000}"/>
    <cellStyle name="Subtotal (line) 3 2 44 2 4" xfId="37803" xr:uid="{00000000-0005-0000-0000-00002D8D0000}"/>
    <cellStyle name="Subtotal (line) 3 2 44 3" xfId="37804" xr:uid="{00000000-0005-0000-0000-00002E8D0000}"/>
    <cellStyle name="Subtotal (line) 3 2 44 4" xfId="37805" xr:uid="{00000000-0005-0000-0000-00002F8D0000}"/>
    <cellStyle name="Subtotal (line) 3 2 44 5" xfId="37806" xr:uid="{00000000-0005-0000-0000-0000308D0000}"/>
    <cellStyle name="Subtotal (line) 3 2 45" xfId="5216" xr:uid="{00000000-0005-0000-0000-0000318D0000}"/>
    <cellStyle name="Subtotal (line) 3 2 45 2" xfId="37807" xr:uid="{00000000-0005-0000-0000-0000328D0000}"/>
    <cellStyle name="Subtotal (line) 3 2 45 2 2" xfId="37808" xr:uid="{00000000-0005-0000-0000-0000338D0000}"/>
    <cellStyle name="Subtotal (line) 3 2 45 2 3" xfId="37809" xr:uid="{00000000-0005-0000-0000-0000348D0000}"/>
    <cellStyle name="Subtotal (line) 3 2 45 2 4" xfId="37810" xr:uid="{00000000-0005-0000-0000-0000358D0000}"/>
    <cellStyle name="Subtotal (line) 3 2 45 3" xfId="37811" xr:uid="{00000000-0005-0000-0000-0000368D0000}"/>
    <cellStyle name="Subtotal (line) 3 2 45 4" xfId="37812" xr:uid="{00000000-0005-0000-0000-0000378D0000}"/>
    <cellStyle name="Subtotal (line) 3 2 45 5" xfId="37813" xr:uid="{00000000-0005-0000-0000-0000388D0000}"/>
    <cellStyle name="Subtotal (line) 3 2 46" xfId="37814" xr:uid="{00000000-0005-0000-0000-0000398D0000}"/>
    <cellStyle name="Subtotal (line) 3 2 46 2" xfId="37815" xr:uid="{00000000-0005-0000-0000-00003A8D0000}"/>
    <cellStyle name="Subtotal (line) 3 2 46 3" xfId="37816" xr:uid="{00000000-0005-0000-0000-00003B8D0000}"/>
    <cellStyle name="Subtotal (line) 3 2 46 4" xfId="37817" xr:uid="{00000000-0005-0000-0000-00003C8D0000}"/>
    <cellStyle name="Subtotal (line) 3 2 47" xfId="37818" xr:uid="{00000000-0005-0000-0000-00003D8D0000}"/>
    <cellStyle name="Subtotal (line) 3 2 47 2" xfId="37819" xr:uid="{00000000-0005-0000-0000-00003E8D0000}"/>
    <cellStyle name="Subtotal (line) 3 2 47 3" xfId="37820" xr:uid="{00000000-0005-0000-0000-00003F8D0000}"/>
    <cellStyle name="Subtotal (line) 3 2 47 4" xfId="37821" xr:uid="{00000000-0005-0000-0000-0000408D0000}"/>
    <cellStyle name="Subtotal (line) 3 2 48" xfId="37822" xr:uid="{00000000-0005-0000-0000-0000418D0000}"/>
    <cellStyle name="Subtotal (line) 3 2 49" xfId="37823" xr:uid="{00000000-0005-0000-0000-0000428D0000}"/>
    <cellStyle name="Subtotal (line) 3 2 5" xfId="5217" xr:uid="{00000000-0005-0000-0000-0000438D0000}"/>
    <cellStyle name="Subtotal (line) 3 2 5 2" xfId="37824" xr:uid="{00000000-0005-0000-0000-0000448D0000}"/>
    <cellStyle name="Subtotal (line) 3 2 5 2 2" xfId="37825" xr:uid="{00000000-0005-0000-0000-0000458D0000}"/>
    <cellStyle name="Subtotal (line) 3 2 5 2 3" xfId="37826" xr:uid="{00000000-0005-0000-0000-0000468D0000}"/>
    <cellStyle name="Subtotal (line) 3 2 5 2 4" xfId="37827" xr:uid="{00000000-0005-0000-0000-0000478D0000}"/>
    <cellStyle name="Subtotal (line) 3 2 5 3" xfId="37828" xr:uid="{00000000-0005-0000-0000-0000488D0000}"/>
    <cellStyle name="Subtotal (line) 3 2 5 4" xfId="37829" xr:uid="{00000000-0005-0000-0000-0000498D0000}"/>
    <cellStyle name="Subtotal (line) 3 2 5 5" xfId="37830" xr:uid="{00000000-0005-0000-0000-00004A8D0000}"/>
    <cellStyle name="Subtotal (line) 3 2 50" xfId="37831" xr:uid="{00000000-0005-0000-0000-00004B8D0000}"/>
    <cellStyle name="Subtotal (line) 3 2 6" xfId="5218" xr:uid="{00000000-0005-0000-0000-00004C8D0000}"/>
    <cellStyle name="Subtotal (line) 3 2 6 2" xfId="37832" xr:uid="{00000000-0005-0000-0000-00004D8D0000}"/>
    <cellStyle name="Subtotal (line) 3 2 6 2 2" xfId="37833" xr:uid="{00000000-0005-0000-0000-00004E8D0000}"/>
    <cellStyle name="Subtotal (line) 3 2 6 2 3" xfId="37834" xr:uid="{00000000-0005-0000-0000-00004F8D0000}"/>
    <cellStyle name="Subtotal (line) 3 2 6 2 4" xfId="37835" xr:uid="{00000000-0005-0000-0000-0000508D0000}"/>
    <cellStyle name="Subtotal (line) 3 2 6 3" xfId="37836" xr:uid="{00000000-0005-0000-0000-0000518D0000}"/>
    <cellStyle name="Subtotal (line) 3 2 6 4" xfId="37837" xr:uid="{00000000-0005-0000-0000-0000528D0000}"/>
    <cellStyle name="Subtotal (line) 3 2 6 5" xfId="37838" xr:uid="{00000000-0005-0000-0000-0000538D0000}"/>
    <cellStyle name="Subtotal (line) 3 2 7" xfId="5219" xr:uid="{00000000-0005-0000-0000-0000548D0000}"/>
    <cellStyle name="Subtotal (line) 3 2 7 2" xfId="37839" xr:uid="{00000000-0005-0000-0000-0000558D0000}"/>
    <cellStyle name="Subtotal (line) 3 2 7 2 2" xfId="37840" xr:uid="{00000000-0005-0000-0000-0000568D0000}"/>
    <cellStyle name="Subtotal (line) 3 2 7 2 3" xfId="37841" xr:uid="{00000000-0005-0000-0000-0000578D0000}"/>
    <cellStyle name="Subtotal (line) 3 2 7 2 4" xfId="37842" xr:uid="{00000000-0005-0000-0000-0000588D0000}"/>
    <cellStyle name="Subtotal (line) 3 2 7 3" xfId="37843" xr:uid="{00000000-0005-0000-0000-0000598D0000}"/>
    <cellStyle name="Subtotal (line) 3 2 7 4" xfId="37844" xr:uid="{00000000-0005-0000-0000-00005A8D0000}"/>
    <cellStyle name="Subtotal (line) 3 2 7 5" xfId="37845" xr:uid="{00000000-0005-0000-0000-00005B8D0000}"/>
    <cellStyle name="Subtotal (line) 3 2 8" xfId="5220" xr:uid="{00000000-0005-0000-0000-00005C8D0000}"/>
    <cellStyle name="Subtotal (line) 3 2 8 2" xfId="37846" xr:uid="{00000000-0005-0000-0000-00005D8D0000}"/>
    <cellStyle name="Subtotal (line) 3 2 8 2 2" xfId="37847" xr:uid="{00000000-0005-0000-0000-00005E8D0000}"/>
    <cellStyle name="Subtotal (line) 3 2 8 2 3" xfId="37848" xr:uid="{00000000-0005-0000-0000-00005F8D0000}"/>
    <cellStyle name="Subtotal (line) 3 2 8 2 4" xfId="37849" xr:uid="{00000000-0005-0000-0000-0000608D0000}"/>
    <cellStyle name="Subtotal (line) 3 2 8 3" xfId="37850" xr:uid="{00000000-0005-0000-0000-0000618D0000}"/>
    <cellStyle name="Subtotal (line) 3 2 8 4" xfId="37851" xr:uid="{00000000-0005-0000-0000-0000628D0000}"/>
    <cellStyle name="Subtotal (line) 3 2 8 5" xfId="37852" xr:uid="{00000000-0005-0000-0000-0000638D0000}"/>
    <cellStyle name="Subtotal (line) 3 2 9" xfId="5221" xr:uid="{00000000-0005-0000-0000-0000648D0000}"/>
    <cellStyle name="Subtotal (line) 3 2 9 2" xfId="37853" xr:uid="{00000000-0005-0000-0000-0000658D0000}"/>
    <cellStyle name="Subtotal (line) 3 2 9 2 2" xfId="37854" xr:uid="{00000000-0005-0000-0000-0000668D0000}"/>
    <cellStyle name="Subtotal (line) 3 2 9 2 3" xfId="37855" xr:uid="{00000000-0005-0000-0000-0000678D0000}"/>
    <cellStyle name="Subtotal (line) 3 2 9 2 4" xfId="37856" xr:uid="{00000000-0005-0000-0000-0000688D0000}"/>
    <cellStyle name="Subtotal (line) 3 2 9 3" xfId="37857" xr:uid="{00000000-0005-0000-0000-0000698D0000}"/>
    <cellStyle name="Subtotal (line) 3 2 9 4" xfId="37858" xr:uid="{00000000-0005-0000-0000-00006A8D0000}"/>
    <cellStyle name="Subtotal (line) 3 2 9 5" xfId="37859" xr:uid="{00000000-0005-0000-0000-00006B8D0000}"/>
    <cellStyle name="Subtotal (line) 3 3" xfId="5222" xr:uid="{00000000-0005-0000-0000-00006C8D0000}"/>
    <cellStyle name="Subtotal (line) 3 3 10" xfId="5223" xr:uid="{00000000-0005-0000-0000-00006D8D0000}"/>
    <cellStyle name="Subtotal (line) 3 3 10 2" xfId="37860" xr:uid="{00000000-0005-0000-0000-00006E8D0000}"/>
    <cellStyle name="Subtotal (line) 3 3 10 2 2" xfId="37861" xr:uid="{00000000-0005-0000-0000-00006F8D0000}"/>
    <cellStyle name="Subtotal (line) 3 3 10 2 3" xfId="37862" xr:uid="{00000000-0005-0000-0000-0000708D0000}"/>
    <cellStyle name="Subtotal (line) 3 3 10 2 4" xfId="37863" xr:uid="{00000000-0005-0000-0000-0000718D0000}"/>
    <cellStyle name="Subtotal (line) 3 3 10 3" xfId="37864" xr:uid="{00000000-0005-0000-0000-0000728D0000}"/>
    <cellStyle name="Subtotal (line) 3 3 10 4" xfId="37865" xr:uid="{00000000-0005-0000-0000-0000738D0000}"/>
    <cellStyle name="Subtotal (line) 3 3 10 5" xfId="37866" xr:uid="{00000000-0005-0000-0000-0000748D0000}"/>
    <cellStyle name="Subtotal (line) 3 3 11" xfId="5224" xr:uid="{00000000-0005-0000-0000-0000758D0000}"/>
    <cellStyle name="Subtotal (line) 3 3 11 2" xfId="37867" xr:uid="{00000000-0005-0000-0000-0000768D0000}"/>
    <cellStyle name="Subtotal (line) 3 3 11 2 2" xfId="37868" xr:uid="{00000000-0005-0000-0000-0000778D0000}"/>
    <cellStyle name="Subtotal (line) 3 3 11 2 3" xfId="37869" xr:uid="{00000000-0005-0000-0000-0000788D0000}"/>
    <cellStyle name="Subtotal (line) 3 3 11 2 4" xfId="37870" xr:uid="{00000000-0005-0000-0000-0000798D0000}"/>
    <cellStyle name="Subtotal (line) 3 3 11 3" xfId="37871" xr:uid="{00000000-0005-0000-0000-00007A8D0000}"/>
    <cellStyle name="Subtotal (line) 3 3 11 4" xfId="37872" xr:uid="{00000000-0005-0000-0000-00007B8D0000}"/>
    <cellStyle name="Subtotal (line) 3 3 11 5" xfId="37873" xr:uid="{00000000-0005-0000-0000-00007C8D0000}"/>
    <cellStyle name="Subtotal (line) 3 3 12" xfId="5225" xr:uid="{00000000-0005-0000-0000-00007D8D0000}"/>
    <cellStyle name="Subtotal (line) 3 3 12 2" xfId="37874" xr:uid="{00000000-0005-0000-0000-00007E8D0000}"/>
    <cellStyle name="Subtotal (line) 3 3 12 2 2" xfId="37875" xr:uid="{00000000-0005-0000-0000-00007F8D0000}"/>
    <cellStyle name="Subtotal (line) 3 3 12 2 3" xfId="37876" xr:uid="{00000000-0005-0000-0000-0000808D0000}"/>
    <cellStyle name="Subtotal (line) 3 3 12 2 4" xfId="37877" xr:uid="{00000000-0005-0000-0000-0000818D0000}"/>
    <cellStyle name="Subtotal (line) 3 3 12 3" xfId="37878" xr:uid="{00000000-0005-0000-0000-0000828D0000}"/>
    <cellStyle name="Subtotal (line) 3 3 12 4" xfId="37879" xr:uid="{00000000-0005-0000-0000-0000838D0000}"/>
    <cellStyle name="Subtotal (line) 3 3 12 5" xfId="37880" xr:uid="{00000000-0005-0000-0000-0000848D0000}"/>
    <cellStyle name="Subtotal (line) 3 3 13" xfId="5226" xr:uid="{00000000-0005-0000-0000-0000858D0000}"/>
    <cellStyle name="Subtotal (line) 3 3 13 2" xfId="37881" xr:uid="{00000000-0005-0000-0000-0000868D0000}"/>
    <cellStyle name="Subtotal (line) 3 3 13 2 2" xfId="37882" xr:uid="{00000000-0005-0000-0000-0000878D0000}"/>
    <cellStyle name="Subtotal (line) 3 3 13 2 3" xfId="37883" xr:uid="{00000000-0005-0000-0000-0000888D0000}"/>
    <cellStyle name="Subtotal (line) 3 3 13 2 4" xfId="37884" xr:uid="{00000000-0005-0000-0000-0000898D0000}"/>
    <cellStyle name="Subtotal (line) 3 3 13 3" xfId="37885" xr:uid="{00000000-0005-0000-0000-00008A8D0000}"/>
    <cellStyle name="Subtotal (line) 3 3 13 4" xfId="37886" xr:uid="{00000000-0005-0000-0000-00008B8D0000}"/>
    <cellStyle name="Subtotal (line) 3 3 13 5" xfId="37887" xr:uid="{00000000-0005-0000-0000-00008C8D0000}"/>
    <cellStyle name="Subtotal (line) 3 3 14" xfId="5227" xr:uid="{00000000-0005-0000-0000-00008D8D0000}"/>
    <cellStyle name="Subtotal (line) 3 3 14 2" xfId="37888" xr:uid="{00000000-0005-0000-0000-00008E8D0000}"/>
    <cellStyle name="Subtotal (line) 3 3 14 2 2" xfId="37889" xr:uid="{00000000-0005-0000-0000-00008F8D0000}"/>
    <cellStyle name="Subtotal (line) 3 3 14 2 3" xfId="37890" xr:uid="{00000000-0005-0000-0000-0000908D0000}"/>
    <cellStyle name="Subtotal (line) 3 3 14 2 4" xfId="37891" xr:uid="{00000000-0005-0000-0000-0000918D0000}"/>
    <cellStyle name="Subtotal (line) 3 3 14 3" xfId="37892" xr:uid="{00000000-0005-0000-0000-0000928D0000}"/>
    <cellStyle name="Subtotal (line) 3 3 14 4" xfId="37893" xr:uid="{00000000-0005-0000-0000-0000938D0000}"/>
    <cellStyle name="Subtotal (line) 3 3 14 5" xfId="37894" xr:uid="{00000000-0005-0000-0000-0000948D0000}"/>
    <cellStyle name="Subtotal (line) 3 3 15" xfId="5228" xr:uid="{00000000-0005-0000-0000-0000958D0000}"/>
    <cellStyle name="Subtotal (line) 3 3 15 2" xfId="37895" xr:uid="{00000000-0005-0000-0000-0000968D0000}"/>
    <cellStyle name="Subtotal (line) 3 3 15 2 2" xfId="37896" xr:uid="{00000000-0005-0000-0000-0000978D0000}"/>
    <cellStyle name="Subtotal (line) 3 3 15 2 3" xfId="37897" xr:uid="{00000000-0005-0000-0000-0000988D0000}"/>
    <cellStyle name="Subtotal (line) 3 3 15 2 4" xfId="37898" xr:uid="{00000000-0005-0000-0000-0000998D0000}"/>
    <cellStyle name="Subtotal (line) 3 3 15 3" xfId="37899" xr:uid="{00000000-0005-0000-0000-00009A8D0000}"/>
    <cellStyle name="Subtotal (line) 3 3 15 4" xfId="37900" xr:uid="{00000000-0005-0000-0000-00009B8D0000}"/>
    <cellStyle name="Subtotal (line) 3 3 15 5" xfId="37901" xr:uid="{00000000-0005-0000-0000-00009C8D0000}"/>
    <cellStyle name="Subtotal (line) 3 3 16" xfId="5229" xr:uid="{00000000-0005-0000-0000-00009D8D0000}"/>
    <cellStyle name="Subtotal (line) 3 3 16 2" xfId="37902" xr:uid="{00000000-0005-0000-0000-00009E8D0000}"/>
    <cellStyle name="Subtotal (line) 3 3 16 2 2" xfId="37903" xr:uid="{00000000-0005-0000-0000-00009F8D0000}"/>
    <cellStyle name="Subtotal (line) 3 3 16 2 3" xfId="37904" xr:uid="{00000000-0005-0000-0000-0000A08D0000}"/>
    <cellStyle name="Subtotal (line) 3 3 16 2 4" xfId="37905" xr:uid="{00000000-0005-0000-0000-0000A18D0000}"/>
    <cellStyle name="Subtotal (line) 3 3 16 3" xfId="37906" xr:uid="{00000000-0005-0000-0000-0000A28D0000}"/>
    <cellStyle name="Subtotal (line) 3 3 16 4" xfId="37907" xr:uid="{00000000-0005-0000-0000-0000A38D0000}"/>
    <cellStyle name="Subtotal (line) 3 3 16 5" xfId="37908" xr:uid="{00000000-0005-0000-0000-0000A48D0000}"/>
    <cellStyle name="Subtotal (line) 3 3 17" xfId="5230" xr:uid="{00000000-0005-0000-0000-0000A58D0000}"/>
    <cellStyle name="Subtotal (line) 3 3 17 2" xfId="37909" xr:uid="{00000000-0005-0000-0000-0000A68D0000}"/>
    <cellStyle name="Subtotal (line) 3 3 17 2 2" xfId="37910" xr:uid="{00000000-0005-0000-0000-0000A78D0000}"/>
    <cellStyle name="Subtotal (line) 3 3 17 2 3" xfId="37911" xr:uid="{00000000-0005-0000-0000-0000A88D0000}"/>
    <cellStyle name="Subtotal (line) 3 3 17 2 4" xfId="37912" xr:uid="{00000000-0005-0000-0000-0000A98D0000}"/>
    <cellStyle name="Subtotal (line) 3 3 17 3" xfId="37913" xr:uid="{00000000-0005-0000-0000-0000AA8D0000}"/>
    <cellStyle name="Subtotal (line) 3 3 17 4" xfId="37914" xr:uid="{00000000-0005-0000-0000-0000AB8D0000}"/>
    <cellStyle name="Subtotal (line) 3 3 17 5" xfId="37915" xr:uid="{00000000-0005-0000-0000-0000AC8D0000}"/>
    <cellStyle name="Subtotal (line) 3 3 18" xfId="5231" xr:uid="{00000000-0005-0000-0000-0000AD8D0000}"/>
    <cellStyle name="Subtotal (line) 3 3 18 2" xfId="37916" xr:uid="{00000000-0005-0000-0000-0000AE8D0000}"/>
    <cellStyle name="Subtotal (line) 3 3 18 2 2" xfId="37917" xr:uid="{00000000-0005-0000-0000-0000AF8D0000}"/>
    <cellStyle name="Subtotal (line) 3 3 18 2 3" xfId="37918" xr:uid="{00000000-0005-0000-0000-0000B08D0000}"/>
    <cellStyle name="Subtotal (line) 3 3 18 2 4" xfId="37919" xr:uid="{00000000-0005-0000-0000-0000B18D0000}"/>
    <cellStyle name="Subtotal (line) 3 3 18 3" xfId="37920" xr:uid="{00000000-0005-0000-0000-0000B28D0000}"/>
    <cellStyle name="Subtotal (line) 3 3 18 4" xfId="37921" xr:uid="{00000000-0005-0000-0000-0000B38D0000}"/>
    <cellStyle name="Subtotal (line) 3 3 18 5" xfId="37922" xr:uid="{00000000-0005-0000-0000-0000B48D0000}"/>
    <cellStyle name="Subtotal (line) 3 3 19" xfId="5232" xr:uid="{00000000-0005-0000-0000-0000B58D0000}"/>
    <cellStyle name="Subtotal (line) 3 3 19 2" xfId="37923" xr:uid="{00000000-0005-0000-0000-0000B68D0000}"/>
    <cellStyle name="Subtotal (line) 3 3 19 2 2" xfId="37924" xr:uid="{00000000-0005-0000-0000-0000B78D0000}"/>
    <cellStyle name="Subtotal (line) 3 3 19 2 3" xfId="37925" xr:uid="{00000000-0005-0000-0000-0000B88D0000}"/>
    <cellStyle name="Subtotal (line) 3 3 19 2 4" xfId="37926" xr:uid="{00000000-0005-0000-0000-0000B98D0000}"/>
    <cellStyle name="Subtotal (line) 3 3 19 3" xfId="37927" xr:uid="{00000000-0005-0000-0000-0000BA8D0000}"/>
    <cellStyle name="Subtotal (line) 3 3 19 4" xfId="37928" xr:uid="{00000000-0005-0000-0000-0000BB8D0000}"/>
    <cellStyle name="Subtotal (line) 3 3 19 5" xfId="37929" xr:uid="{00000000-0005-0000-0000-0000BC8D0000}"/>
    <cellStyle name="Subtotal (line) 3 3 2" xfId="5233" xr:uid="{00000000-0005-0000-0000-0000BD8D0000}"/>
    <cellStyle name="Subtotal (line) 3 3 2 10" xfId="5234" xr:uid="{00000000-0005-0000-0000-0000BE8D0000}"/>
    <cellStyle name="Subtotal (line) 3 3 2 10 2" xfId="37930" xr:uid="{00000000-0005-0000-0000-0000BF8D0000}"/>
    <cellStyle name="Subtotal (line) 3 3 2 10 2 2" xfId="37931" xr:uid="{00000000-0005-0000-0000-0000C08D0000}"/>
    <cellStyle name="Subtotal (line) 3 3 2 10 2 3" xfId="37932" xr:uid="{00000000-0005-0000-0000-0000C18D0000}"/>
    <cellStyle name="Subtotal (line) 3 3 2 10 2 4" xfId="37933" xr:uid="{00000000-0005-0000-0000-0000C28D0000}"/>
    <cellStyle name="Subtotal (line) 3 3 2 10 3" xfId="37934" xr:uid="{00000000-0005-0000-0000-0000C38D0000}"/>
    <cellStyle name="Subtotal (line) 3 3 2 10 4" xfId="37935" xr:uid="{00000000-0005-0000-0000-0000C48D0000}"/>
    <cellStyle name="Subtotal (line) 3 3 2 10 5" xfId="37936" xr:uid="{00000000-0005-0000-0000-0000C58D0000}"/>
    <cellStyle name="Subtotal (line) 3 3 2 11" xfId="5235" xr:uid="{00000000-0005-0000-0000-0000C68D0000}"/>
    <cellStyle name="Subtotal (line) 3 3 2 11 2" xfId="37937" xr:uid="{00000000-0005-0000-0000-0000C78D0000}"/>
    <cellStyle name="Subtotal (line) 3 3 2 11 2 2" xfId="37938" xr:uid="{00000000-0005-0000-0000-0000C88D0000}"/>
    <cellStyle name="Subtotal (line) 3 3 2 11 2 3" xfId="37939" xr:uid="{00000000-0005-0000-0000-0000C98D0000}"/>
    <cellStyle name="Subtotal (line) 3 3 2 11 2 4" xfId="37940" xr:uid="{00000000-0005-0000-0000-0000CA8D0000}"/>
    <cellStyle name="Subtotal (line) 3 3 2 11 3" xfId="37941" xr:uid="{00000000-0005-0000-0000-0000CB8D0000}"/>
    <cellStyle name="Subtotal (line) 3 3 2 11 4" xfId="37942" xr:uid="{00000000-0005-0000-0000-0000CC8D0000}"/>
    <cellStyle name="Subtotal (line) 3 3 2 11 5" xfId="37943" xr:uid="{00000000-0005-0000-0000-0000CD8D0000}"/>
    <cellStyle name="Subtotal (line) 3 3 2 12" xfId="5236" xr:uid="{00000000-0005-0000-0000-0000CE8D0000}"/>
    <cellStyle name="Subtotal (line) 3 3 2 12 2" xfId="37944" xr:uid="{00000000-0005-0000-0000-0000CF8D0000}"/>
    <cellStyle name="Subtotal (line) 3 3 2 12 2 2" xfId="37945" xr:uid="{00000000-0005-0000-0000-0000D08D0000}"/>
    <cellStyle name="Subtotal (line) 3 3 2 12 2 3" xfId="37946" xr:uid="{00000000-0005-0000-0000-0000D18D0000}"/>
    <cellStyle name="Subtotal (line) 3 3 2 12 2 4" xfId="37947" xr:uid="{00000000-0005-0000-0000-0000D28D0000}"/>
    <cellStyle name="Subtotal (line) 3 3 2 12 3" xfId="37948" xr:uid="{00000000-0005-0000-0000-0000D38D0000}"/>
    <cellStyle name="Subtotal (line) 3 3 2 12 4" xfId="37949" xr:uid="{00000000-0005-0000-0000-0000D48D0000}"/>
    <cellStyle name="Subtotal (line) 3 3 2 12 5" xfId="37950" xr:uid="{00000000-0005-0000-0000-0000D58D0000}"/>
    <cellStyle name="Subtotal (line) 3 3 2 13" xfId="5237" xr:uid="{00000000-0005-0000-0000-0000D68D0000}"/>
    <cellStyle name="Subtotal (line) 3 3 2 13 2" xfId="37951" xr:uid="{00000000-0005-0000-0000-0000D78D0000}"/>
    <cellStyle name="Subtotal (line) 3 3 2 13 2 2" xfId="37952" xr:uid="{00000000-0005-0000-0000-0000D88D0000}"/>
    <cellStyle name="Subtotal (line) 3 3 2 13 2 3" xfId="37953" xr:uid="{00000000-0005-0000-0000-0000D98D0000}"/>
    <cellStyle name="Subtotal (line) 3 3 2 13 2 4" xfId="37954" xr:uid="{00000000-0005-0000-0000-0000DA8D0000}"/>
    <cellStyle name="Subtotal (line) 3 3 2 13 3" xfId="37955" xr:uid="{00000000-0005-0000-0000-0000DB8D0000}"/>
    <cellStyle name="Subtotal (line) 3 3 2 13 4" xfId="37956" xr:uid="{00000000-0005-0000-0000-0000DC8D0000}"/>
    <cellStyle name="Subtotal (line) 3 3 2 13 5" xfId="37957" xr:uid="{00000000-0005-0000-0000-0000DD8D0000}"/>
    <cellStyle name="Subtotal (line) 3 3 2 14" xfId="5238" xr:uid="{00000000-0005-0000-0000-0000DE8D0000}"/>
    <cellStyle name="Subtotal (line) 3 3 2 14 2" xfId="37958" xr:uid="{00000000-0005-0000-0000-0000DF8D0000}"/>
    <cellStyle name="Subtotal (line) 3 3 2 14 2 2" xfId="37959" xr:uid="{00000000-0005-0000-0000-0000E08D0000}"/>
    <cellStyle name="Subtotal (line) 3 3 2 14 2 3" xfId="37960" xr:uid="{00000000-0005-0000-0000-0000E18D0000}"/>
    <cellStyle name="Subtotal (line) 3 3 2 14 2 4" xfId="37961" xr:uid="{00000000-0005-0000-0000-0000E28D0000}"/>
    <cellStyle name="Subtotal (line) 3 3 2 14 3" xfId="37962" xr:uid="{00000000-0005-0000-0000-0000E38D0000}"/>
    <cellStyle name="Subtotal (line) 3 3 2 14 4" xfId="37963" xr:uid="{00000000-0005-0000-0000-0000E48D0000}"/>
    <cellStyle name="Subtotal (line) 3 3 2 14 5" xfId="37964" xr:uid="{00000000-0005-0000-0000-0000E58D0000}"/>
    <cellStyle name="Subtotal (line) 3 3 2 15" xfId="5239" xr:uid="{00000000-0005-0000-0000-0000E68D0000}"/>
    <cellStyle name="Subtotal (line) 3 3 2 15 2" xfId="37965" xr:uid="{00000000-0005-0000-0000-0000E78D0000}"/>
    <cellStyle name="Subtotal (line) 3 3 2 15 2 2" xfId="37966" xr:uid="{00000000-0005-0000-0000-0000E88D0000}"/>
    <cellStyle name="Subtotal (line) 3 3 2 15 2 3" xfId="37967" xr:uid="{00000000-0005-0000-0000-0000E98D0000}"/>
    <cellStyle name="Subtotal (line) 3 3 2 15 2 4" xfId="37968" xr:uid="{00000000-0005-0000-0000-0000EA8D0000}"/>
    <cellStyle name="Subtotal (line) 3 3 2 15 3" xfId="37969" xr:uid="{00000000-0005-0000-0000-0000EB8D0000}"/>
    <cellStyle name="Subtotal (line) 3 3 2 15 4" xfId="37970" xr:uid="{00000000-0005-0000-0000-0000EC8D0000}"/>
    <cellStyle name="Subtotal (line) 3 3 2 15 5" xfId="37971" xr:uid="{00000000-0005-0000-0000-0000ED8D0000}"/>
    <cellStyle name="Subtotal (line) 3 3 2 16" xfId="5240" xr:uid="{00000000-0005-0000-0000-0000EE8D0000}"/>
    <cellStyle name="Subtotal (line) 3 3 2 16 2" xfId="37972" xr:uid="{00000000-0005-0000-0000-0000EF8D0000}"/>
    <cellStyle name="Subtotal (line) 3 3 2 16 2 2" xfId="37973" xr:uid="{00000000-0005-0000-0000-0000F08D0000}"/>
    <cellStyle name="Subtotal (line) 3 3 2 16 2 3" xfId="37974" xr:uid="{00000000-0005-0000-0000-0000F18D0000}"/>
    <cellStyle name="Subtotal (line) 3 3 2 16 2 4" xfId="37975" xr:uid="{00000000-0005-0000-0000-0000F28D0000}"/>
    <cellStyle name="Subtotal (line) 3 3 2 16 3" xfId="37976" xr:uid="{00000000-0005-0000-0000-0000F38D0000}"/>
    <cellStyle name="Subtotal (line) 3 3 2 16 4" xfId="37977" xr:uid="{00000000-0005-0000-0000-0000F48D0000}"/>
    <cellStyle name="Subtotal (line) 3 3 2 16 5" xfId="37978" xr:uid="{00000000-0005-0000-0000-0000F58D0000}"/>
    <cellStyle name="Subtotal (line) 3 3 2 17" xfId="5241" xr:uid="{00000000-0005-0000-0000-0000F68D0000}"/>
    <cellStyle name="Subtotal (line) 3 3 2 17 2" xfId="37979" xr:uid="{00000000-0005-0000-0000-0000F78D0000}"/>
    <cellStyle name="Subtotal (line) 3 3 2 17 2 2" xfId="37980" xr:uid="{00000000-0005-0000-0000-0000F88D0000}"/>
    <cellStyle name="Subtotal (line) 3 3 2 17 2 3" xfId="37981" xr:uid="{00000000-0005-0000-0000-0000F98D0000}"/>
    <cellStyle name="Subtotal (line) 3 3 2 17 2 4" xfId="37982" xr:uid="{00000000-0005-0000-0000-0000FA8D0000}"/>
    <cellStyle name="Subtotal (line) 3 3 2 17 3" xfId="37983" xr:uid="{00000000-0005-0000-0000-0000FB8D0000}"/>
    <cellStyle name="Subtotal (line) 3 3 2 17 4" xfId="37984" xr:uid="{00000000-0005-0000-0000-0000FC8D0000}"/>
    <cellStyle name="Subtotal (line) 3 3 2 17 5" xfId="37985" xr:uid="{00000000-0005-0000-0000-0000FD8D0000}"/>
    <cellStyle name="Subtotal (line) 3 3 2 18" xfId="5242" xr:uid="{00000000-0005-0000-0000-0000FE8D0000}"/>
    <cellStyle name="Subtotal (line) 3 3 2 18 2" xfId="37986" xr:uid="{00000000-0005-0000-0000-0000FF8D0000}"/>
    <cellStyle name="Subtotal (line) 3 3 2 18 2 2" xfId="37987" xr:uid="{00000000-0005-0000-0000-0000008E0000}"/>
    <cellStyle name="Subtotal (line) 3 3 2 18 2 3" xfId="37988" xr:uid="{00000000-0005-0000-0000-0000018E0000}"/>
    <cellStyle name="Subtotal (line) 3 3 2 18 2 4" xfId="37989" xr:uid="{00000000-0005-0000-0000-0000028E0000}"/>
    <cellStyle name="Subtotal (line) 3 3 2 18 3" xfId="37990" xr:uid="{00000000-0005-0000-0000-0000038E0000}"/>
    <cellStyle name="Subtotal (line) 3 3 2 18 4" xfId="37991" xr:uid="{00000000-0005-0000-0000-0000048E0000}"/>
    <cellStyle name="Subtotal (line) 3 3 2 18 5" xfId="37992" xr:uid="{00000000-0005-0000-0000-0000058E0000}"/>
    <cellStyle name="Subtotal (line) 3 3 2 19" xfId="5243" xr:uid="{00000000-0005-0000-0000-0000068E0000}"/>
    <cellStyle name="Subtotal (line) 3 3 2 19 2" xfId="37993" xr:uid="{00000000-0005-0000-0000-0000078E0000}"/>
    <cellStyle name="Subtotal (line) 3 3 2 19 2 2" xfId="37994" xr:uid="{00000000-0005-0000-0000-0000088E0000}"/>
    <cellStyle name="Subtotal (line) 3 3 2 19 2 3" xfId="37995" xr:uid="{00000000-0005-0000-0000-0000098E0000}"/>
    <cellStyle name="Subtotal (line) 3 3 2 19 2 4" xfId="37996" xr:uid="{00000000-0005-0000-0000-00000A8E0000}"/>
    <cellStyle name="Subtotal (line) 3 3 2 19 3" xfId="37997" xr:uid="{00000000-0005-0000-0000-00000B8E0000}"/>
    <cellStyle name="Subtotal (line) 3 3 2 19 4" xfId="37998" xr:uid="{00000000-0005-0000-0000-00000C8E0000}"/>
    <cellStyle name="Subtotal (line) 3 3 2 19 5" xfId="37999" xr:uid="{00000000-0005-0000-0000-00000D8E0000}"/>
    <cellStyle name="Subtotal (line) 3 3 2 2" xfId="5244" xr:uid="{00000000-0005-0000-0000-00000E8E0000}"/>
    <cellStyle name="Subtotal (line) 3 3 2 2 2" xfId="38000" xr:uid="{00000000-0005-0000-0000-00000F8E0000}"/>
    <cellStyle name="Subtotal (line) 3 3 2 2 2 2" xfId="38001" xr:uid="{00000000-0005-0000-0000-0000108E0000}"/>
    <cellStyle name="Subtotal (line) 3 3 2 2 2 3" xfId="38002" xr:uid="{00000000-0005-0000-0000-0000118E0000}"/>
    <cellStyle name="Subtotal (line) 3 3 2 2 2 4" xfId="38003" xr:uid="{00000000-0005-0000-0000-0000128E0000}"/>
    <cellStyle name="Subtotal (line) 3 3 2 2 3" xfId="38004" xr:uid="{00000000-0005-0000-0000-0000138E0000}"/>
    <cellStyle name="Subtotal (line) 3 3 2 2 4" xfId="38005" xr:uid="{00000000-0005-0000-0000-0000148E0000}"/>
    <cellStyle name="Subtotal (line) 3 3 2 2 5" xfId="38006" xr:uid="{00000000-0005-0000-0000-0000158E0000}"/>
    <cellStyle name="Subtotal (line) 3 3 2 20" xfId="5245" xr:uid="{00000000-0005-0000-0000-0000168E0000}"/>
    <cellStyle name="Subtotal (line) 3 3 2 20 2" xfId="38007" xr:uid="{00000000-0005-0000-0000-0000178E0000}"/>
    <cellStyle name="Subtotal (line) 3 3 2 20 2 2" xfId="38008" xr:uid="{00000000-0005-0000-0000-0000188E0000}"/>
    <cellStyle name="Subtotal (line) 3 3 2 20 2 3" xfId="38009" xr:uid="{00000000-0005-0000-0000-0000198E0000}"/>
    <cellStyle name="Subtotal (line) 3 3 2 20 2 4" xfId="38010" xr:uid="{00000000-0005-0000-0000-00001A8E0000}"/>
    <cellStyle name="Subtotal (line) 3 3 2 20 3" xfId="38011" xr:uid="{00000000-0005-0000-0000-00001B8E0000}"/>
    <cellStyle name="Subtotal (line) 3 3 2 20 4" xfId="38012" xr:uid="{00000000-0005-0000-0000-00001C8E0000}"/>
    <cellStyle name="Subtotal (line) 3 3 2 20 5" xfId="38013" xr:uid="{00000000-0005-0000-0000-00001D8E0000}"/>
    <cellStyle name="Subtotal (line) 3 3 2 21" xfId="5246" xr:uid="{00000000-0005-0000-0000-00001E8E0000}"/>
    <cellStyle name="Subtotal (line) 3 3 2 21 2" xfId="38014" xr:uid="{00000000-0005-0000-0000-00001F8E0000}"/>
    <cellStyle name="Subtotal (line) 3 3 2 21 2 2" xfId="38015" xr:uid="{00000000-0005-0000-0000-0000208E0000}"/>
    <cellStyle name="Subtotal (line) 3 3 2 21 2 3" xfId="38016" xr:uid="{00000000-0005-0000-0000-0000218E0000}"/>
    <cellStyle name="Subtotal (line) 3 3 2 21 2 4" xfId="38017" xr:uid="{00000000-0005-0000-0000-0000228E0000}"/>
    <cellStyle name="Subtotal (line) 3 3 2 21 3" xfId="38018" xr:uid="{00000000-0005-0000-0000-0000238E0000}"/>
    <cellStyle name="Subtotal (line) 3 3 2 21 4" xfId="38019" xr:uid="{00000000-0005-0000-0000-0000248E0000}"/>
    <cellStyle name="Subtotal (line) 3 3 2 21 5" xfId="38020" xr:uid="{00000000-0005-0000-0000-0000258E0000}"/>
    <cellStyle name="Subtotal (line) 3 3 2 22" xfId="5247" xr:uid="{00000000-0005-0000-0000-0000268E0000}"/>
    <cellStyle name="Subtotal (line) 3 3 2 22 2" xfId="38021" xr:uid="{00000000-0005-0000-0000-0000278E0000}"/>
    <cellStyle name="Subtotal (line) 3 3 2 22 2 2" xfId="38022" xr:uid="{00000000-0005-0000-0000-0000288E0000}"/>
    <cellStyle name="Subtotal (line) 3 3 2 22 2 3" xfId="38023" xr:uid="{00000000-0005-0000-0000-0000298E0000}"/>
    <cellStyle name="Subtotal (line) 3 3 2 22 2 4" xfId="38024" xr:uid="{00000000-0005-0000-0000-00002A8E0000}"/>
    <cellStyle name="Subtotal (line) 3 3 2 22 3" xfId="38025" xr:uid="{00000000-0005-0000-0000-00002B8E0000}"/>
    <cellStyle name="Subtotal (line) 3 3 2 22 4" xfId="38026" xr:uid="{00000000-0005-0000-0000-00002C8E0000}"/>
    <cellStyle name="Subtotal (line) 3 3 2 22 5" xfId="38027" xr:uid="{00000000-0005-0000-0000-00002D8E0000}"/>
    <cellStyle name="Subtotal (line) 3 3 2 23" xfId="5248" xr:uid="{00000000-0005-0000-0000-00002E8E0000}"/>
    <cellStyle name="Subtotal (line) 3 3 2 23 2" xfId="38028" xr:uid="{00000000-0005-0000-0000-00002F8E0000}"/>
    <cellStyle name="Subtotal (line) 3 3 2 23 2 2" xfId="38029" xr:uid="{00000000-0005-0000-0000-0000308E0000}"/>
    <cellStyle name="Subtotal (line) 3 3 2 23 2 3" xfId="38030" xr:uid="{00000000-0005-0000-0000-0000318E0000}"/>
    <cellStyle name="Subtotal (line) 3 3 2 23 2 4" xfId="38031" xr:uid="{00000000-0005-0000-0000-0000328E0000}"/>
    <cellStyle name="Subtotal (line) 3 3 2 23 3" xfId="38032" xr:uid="{00000000-0005-0000-0000-0000338E0000}"/>
    <cellStyle name="Subtotal (line) 3 3 2 23 4" xfId="38033" xr:uid="{00000000-0005-0000-0000-0000348E0000}"/>
    <cellStyle name="Subtotal (line) 3 3 2 23 5" xfId="38034" xr:uid="{00000000-0005-0000-0000-0000358E0000}"/>
    <cellStyle name="Subtotal (line) 3 3 2 24" xfId="5249" xr:uid="{00000000-0005-0000-0000-0000368E0000}"/>
    <cellStyle name="Subtotal (line) 3 3 2 24 2" xfId="38035" xr:uid="{00000000-0005-0000-0000-0000378E0000}"/>
    <cellStyle name="Subtotal (line) 3 3 2 24 2 2" xfId="38036" xr:uid="{00000000-0005-0000-0000-0000388E0000}"/>
    <cellStyle name="Subtotal (line) 3 3 2 24 2 3" xfId="38037" xr:uid="{00000000-0005-0000-0000-0000398E0000}"/>
    <cellStyle name="Subtotal (line) 3 3 2 24 2 4" xfId="38038" xr:uid="{00000000-0005-0000-0000-00003A8E0000}"/>
    <cellStyle name="Subtotal (line) 3 3 2 24 3" xfId="38039" xr:uid="{00000000-0005-0000-0000-00003B8E0000}"/>
    <cellStyle name="Subtotal (line) 3 3 2 24 4" xfId="38040" xr:uid="{00000000-0005-0000-0000-00003C8E0000}"/>
    <cellStyle name="Subtotal (line) 3 3 2 24 5" xfId="38041" xr:uid="{00000000-0005-0000-0000-00003D8E0000}"/>
    <cellStyle name="Subtotal (line) 3 3 2 25" xfId="5250" xr:uid="{00000000-0005-0000-0000-00003E8E0000}"/>
    <cellStyle name="Subtotal (line) 3 3 2 25 2" xfId="38042" xr:uid="{00000000-0005-0000-0000-00003F8E0000}"/>
    <cellStyle name="Subtotal (line) 3 3 2 25 2 2" xfId="38043" xr:uid="{00000000-0005-0000-0000-0000408E0000}"/>
    <cellStyle name="Subtotal (line) 3 3 2 25 2 3" xfId="38044" xr:uid="{00000000-0005-0000-0000-0000418E0000}"/>
    <cellStyle name="Subtotal (line) 3 3 2 25 2 4" xfId="38045" xr:uid="{00000000-0005-0000-0000-0000428E0000}"/>
    <cellStyle name="Subtotal (line) 3 3 2 25 3" xfId="38046" xr:uid="{00000000-0005-0000-0000-0000438E0000}"/>
    <cellStyle name="Subtotal (line) 3 3 2 25 4" xfId="38047" xr:uid="{00000000-0005-0000-0000-0000448E0000}"/>
    <cellStyle name="Subtotal (line) 3 3 2 25 5" xfId="38048" xr:uid="{00000000-0005-0000-0000-0000458E0000}"/>
    <cellStyle name="Subtotal (line) 3 3 2 26" xfId="5251" xr:uid="{00000000-0005-0000-0000-0000468E0000}"/>
    <cellStyle name="Subtotal (line) 3 3 2 26 2" xfId="38049" xr:uid="{00000000-0005-0000-0000-0000478E0000}"/>
    <cellStyle name="Subtotal (line) 3 3 2 26 2 2" xfId="38050" xr:uid="{00000000-0005-0000-0000-0000488E0000}"/>
    <cellStyle name="Subtotal (line) 3 3 2 26 2 3" xfId="38051" xr:uid="{00000000-0005-0000-0000-0000498E0000}"/>
    <cellStyle name="Subtotal (line) 3 3 2 26 2 4" xfId="38052" xr:uid="{00000000-0005-0000-0000-00004A8E0000}"/>
    <cellStyle name="Subtotal (line) 3 3 2 26 3" xfId="38053" xr:uid="{00000000-0005-0000-0000-00004B8E0000}"/>
    <cellStyle name="Subtotal (line) 3 3 2 26 4" xfId="38054" xr:uid="{00000000-0005-0000-0000-00004C8E0000}"/>
    <cellStyle name="Subtotal (line) 3 3 2 26 5" xfId="38055" xr:uid="{00000000-0005-0000-0000-00004D8E0000}"/>
    <cellStyle name="Subtotal (line) 3 3 2 27" xfId="5252" xr:uid="{00000000-0005-0000-0000-00004E8E0000}"/>
    <cellStyle name="Subtotal (line) 3 3 2 27 2" xfId="38056" xr:uid="{00000000-0005-0000-0000-00004F8E0000}"/>
    <cellStyle name="Subtotal (line) 3 3 2 27 2 2" xfId="38057" xr:uid="{00000000-0005-0000-0000-0000508E0000}"/>
    <cellStyle name="Subtotal (line) 3 3 2 27 2 3" xfId="38058" xr:uid="{00000000-0005-0000-0000-0000518E0000}"/>
    <cellStyle name="Subtotal (line) 3 3 2 27 2 4" xfId="38059" xr:uid="{00000000-0005-0000-0000-0000528E0000}"/>
    <cellStyle name="Subtotal (line) 3 3 2 27 3" xfId="38060" xr:uid="{00000000-0005-0000-0000-0000538E0000}"/>
    <cellStyle name="Subtotal (line) 3 3 2 27 4" xfId="38061" xr:uid="{00000000-0005-0000-0000-0000548E0000}"/>
    <cellStyle name="Subtotal (line) 3 3 2 27 5" xfId="38062" xr:uid="{00000000-0005-0000-0000-0000558E0000}"/>
    <cellStyle name="Subtotal (line) 3 3 2 28" xfId="5253" xr:uid="{00000000-0005-0000-0000-0000568E0000}"/>
    <cellStyle name="Subtotal (line) 3 3 2 28 2" xfId="38063" xr:uid="{00000000-0005-0000-0000-0000578E0000}"/>
    <cellStyle name="Subtotal (line) 3 3 2 28 2 2" xfId="38064" xr:uid="{00000000-0005-0000-0000-0000588E0000}"/>
    <cellStyle name="Subtotal (line) 3 3 2 28 2 3" xfId="38065" xr:uid="{00000000-0005-0000-0000-0000598E0000}"/>
    <cellStyle name="Subtotal (line) 3 3 2 28 2 4" xfId="38066" xr:uid="{00000000-0005-0000-0000-00005A8E0000}"/>
    <cellStyle name="Subtotal (line) 3 3 2 28 3" xfId="38067" xr:uid="{00000000-0005-0000-0000-00005B8E0000}"/>
    <cellStyle name="Subtotal (line) 3 3 2 28 4" xfId="38068" xr:uid="{00000000-0005-0000-0000-00005C8E0000}"/>
    <cellStyle name="Subtotal (line) 3 3 2 28 5" xfId="38069" xr:uid="{00000000-0005-0000-0000-00005D8E0000}"/>
    <cellStyle name="Subtotal (line) 3 3 2 29" xfId="5254" xr:uid="{00000000-0005-0000-0000-00005E8E0000}"/>
    <cellStyle name="Subtotal (line) 3 3 2 29 2" xfId="38070" xr:uid="{00000000-0005-0000-0000-00005F8E0000}"/>
    <cellStyle name="Subtotal (line) 3 3 2 29 2 2" xfId="38071" xr:uid="{00000000-0005-0000-0000-0000608E0000}"/>
    <cellStyle name="Subtotal (line) 3 3 2 29 2 3" xfId="38072" xr:uid="{00000000-0005-0000-0000-0000618E0000}"/>
    <cellStyle name="Subtotal (line) 3 3 2 29 2 4" xfId="38073" xr:uid="{00000000-0005-0000-0000-0000628E0000}"/>
    <cellStyle name="Subtotal (line) 3 3 2 29 3" xfId="38074" xr:uid="{00000000-0005-0000-0000-0000638E0000}"/>
    <cellStyle name="Subtotal (line) 3 3 2 29 4" xfId="38075" xr:uid="{00000000-0005-0000-0000-0000648E0000}"/>
    <cellStyle name="Subtotal (line) 3 3 2 29 5" xfId="38076" xr:uid="{00000000-0005-0000-0000-0000658E0000}"/>
    <cellStyle name="Subtotal (line) 3 3 2 3" xfId="5255" xr:uid="{00000000-0005-0000-0000-0000668E0000}"/>
    <cellStyle name="Subtotal (line) 3 3 2 3 2" xfId="38077" xr:uid="{00000000-0005-0000-0000-0000678E0000}"/>
    <cellStyle name="Subtotal (line) 3 3 2 3 2 2" xfId="38078" xr:uid="{00000000-0005-0000-0000-0000688E0000}"/>
    <cellStyle name="Subtotal (line) 3 3 2 3 2 3" xfId="38079" xr:uid="{00000000-0005-0000-0000-0000698E0000}"/>
    <cellStyle name="Subtotal (line) 3 3 2 3 2 4" xfId="38080" xr:uid="{00000000-0005-0000-0000-00006A8E0000}"/>
    <cellStyle name="Subtotal (line) 3 3 2 3 3" xfId="38081" xr:uid="{00000000-0005-0000-0000-00006B8E0000}"/>
    <cellStyle name="Subtotal (line) 3 3 2 3 4" xfId="38082" xr:uid="{00000000-0005-0000-0000-00006C8E0000}"/>
    <cellStyle name="Subtotal (line) 3 3 2 3 5" xfId="38083" xr:uid="{00000000-0005-0000-0000-00006D8E0000}"/>
    <cellStyle name="Subtotal (line) 3 3 2 30" xfId="5256" xr:uid="{00000000-0005-0000-0000-00006E8E0000}"/>
    <cellStyle name="Subtotal (line) 3 3 2 30 2" xfId="38084" xr:uid="{00000000-0005-0000-0000-00006F8E0000}"/>
    <cellStyle name="Subtotal (line) 3 3 2 30 2 2" xfId="38085" xr:uid="{00000000-0005-0000-0000-0000708E0000}"/>
    <cellStyle name="Subtotal (line) 3 3 2 30 2 3" xfId="38086" xr:uid="{00000000-0005-0000-0000-0000718E0000}"/>
    <cellStyle name="Subtotal (line) 3 3 2 30 2 4" xfId="38087" xr:uid="{00000000-0005-0000-0000-0000728E0000}"/>
    <cellStyle name="Subtotal (line) 3 3 2 30 3" xfId="38088" xr:uid="{00000000-0005-0000-0000-0000738E0000}"/>
    <cellStyle name="Subtotal (line) 3 3 2 30 4" xfId="38089" xr:uid="{00000000-0005-0000-0000-0000748E0000}"/>
    <cellStyle name="Subtotal (line) 3 3 2 30 5" xfId="38090" xr:uid="{00000000-0005-0000-0000-0000758E0000}"/>
    <cellStyle name="Subtotal (line) 3 3 2 31" xfId="5257" xr:uid="{00000000-0005-0000-0000-0000768E0000}"/>
    <cellStyle name="Subtotal (line) 3 3 2 31 2" xfId="38091" xr:uid="{00000000-0005-0000-0000-0000778E0000}"/>
    <cellStyle name="Subtotal (line) 3 3 2 31 2 2" xfId="38092" xr:uid="{00000000-0005-0000-0000-0000788E0000}"/>
    <cellStyle name="Subtotal (line) 3 3 2 31 2 3" xfId="38093" xr:uid="{00000000-0005-0000-0000-0000798E0000}"/>
    <cellStyle name="Subtotal (line) 3 3 2 31 2 4" xfId="38094" xr:uid="{00000000-0005-0000-0000-00007A8E0000}"/>
    <cellStyle name="Subtotal (line) 3 3 2 31 3" xfId="38095" xr:uid="{00000000-0005-0000-0000-00007B8E0000}"/>
    <cellStyle name="Subtotal (line) 3 3 2 31 4" xfId="38096" xr:uid="{00000000-0005-0000-0000-00007C8E0000}"/>
    <cellStyle name="Subtotal (line) 3 3 2 31 5" xfId="38097" xr:uid="{00000000-0005-0000-0000-00007D8E0000}"/>
    <cellStyle name="Subtotal (line) 3 3 2 32" xfId="5258" xr:uid="{00000000-0005-0000-0000-00007E8E0000}"/>
    <cellStyle name="Subtotal (line) 3 3 2 32 2" xfId="38098" xr:uid="{00000000-0005-0000-0000-00007F8E0000}"/>
    <cellStyle name="Subtotal (line) 3 3 2 32 2 2" xfId="38099" xr:uid="{00000000-0005-0000-0000-0000808E0000}"/>
    <cellStyle name="Subtotal (line) 3 3 2 32 2 3" xfId="38100" xr:uid="{00000000-0005-0000-0000-0000818E0000}"/>
    <cellStyle name="Subtotal (line) 3 3 2 32 2 4" xfId="38101" xr:uid="{00000000-0005-0000-0000-0000828E0000}"/>
    <cellStyle name="Subtotal (line) 3 3 2 32 3" xfId="38102" xr:uid="{00000000-0005-0000-0000-0000838E0000}"/>
    <cellStyle name="Subtotal (line) 3 3 2 32 4" xfId="38103" xr:uid="{00000000-0005-0000-0000-0000848E0000}"/>
    <cellStyle name="Subtotal (line) 3 3 2 32 5" xfId="38104" xr:uid="{00000000-0005-0000-0000-0000858E0000}"/>
    <cellStyle name="Subtotal (line) 3 3 2 33" xfId="5259" xr:uid="{00000000-0005-0000-0000-0000868E0000}"/>
    <cellStyle name="Subtotal (line) 3 3 2 33 2" xfId="38105" xr:uid="{00000000-0005-0000-0000-0000878E0000}"/>
    <cellStyle name="Subtotal (line) 3 3 2 33 2 2" xfId="38106" xr:uid="{00000000-0005-0000-0000-0000888E0000}"/>
    <cellStyle name="Subtotal (line) 3 3 2 33 2 3" xfId="38107" xr:uid="{00000000-0005-0000-0000-0000898E0000}"/>
    <cellStyle name="Subtotal (line) 3 3 2 33 2 4" xfId="38108" xr:uid="{00000000-0005-0000-0000-00008A8E0000}"/>
    <cellStyle name="Subtotal (line) 3 3 2 33 3" xfId="38109" xr:uid="{00000000-0005-0000-0000-00008B8E0000}"/>
    <cellStyle name="Subtotal (line) 3 3 2 33 4" xfId="38110" xr:uid="{00000000-0005-0000-0000-00008C8E0000}"/>
    <cellStyle name="Subtotal (line) 3 3 2 33 5" xfId="38111" xr:uid="{00000000-0005-0000-0000-00008D8E0000}"/>
    <cellStyle name="Subtotal (line) 3 3 2 34" xfId="5260" xr:uid="{00000000-0005-0000-0000-00008E8E0000}"/>
    <cellStyle name="Subtotal (line) 3 3 2 34 2" xfId="38112" xr:uid="{00000000-0005-0000-0000-00008F8E0000}"/>
    <cellStyle name="Subtotal (line) 3 3 2 34 2 2" xfId="38113" xr:uid="{00000000-0005-0000-0000-0000908E0000}"/>
    <cellStyle name="Subtotal (line) 3 3 2 34 2 3" xfId="38114" xr:uid="{00000000-0005-0000-0000-0000918E0000}"/>
    <cellStyle name="Subtotal (line) 3 3 2 34 2 4" xfId="38115" xr:uid="{00000000-0005-0000-0000-0000928E0000}"/>
    <cellStyle name="Subtotal (line) 3 3 2 34 3" xfId="38116" xr:uid="{00000000-0005-0000-0000-0000938E0000}"/>
    <cellStyle name="Subtotal (line) 3 3 2 34 4" xfId="38117" xr:uid="{00000000-0005-0000-0000-0000948E0000}"/>
    <cellStyle name="Subtotal (line) 3 3 2 34 5" xfId="38118" xr:uid="{00000000-0005-0000-0000-0000958E0000}"/>
    <cellStyle name="Subtotal (line) 3 3 2 35" xfId="5261" xr:uid="{00000000-0005-0000-0000-0000968E0000}"/>
    <cellStyle name="Subtotal (line) 3 3 2 35 2" xfId="38119" xr:uid="{00000000-0005-0000-0000-0000978E0000}"/>
    <cellStyle name="Subtotal (line) 3 3 2 35 2 2" xfId="38120" xr:uid="{00000000-0005-0000-0000-0000988E0000}"/>
    <cellStyle name="Subtotal (line) 3 3 2 35 2 3" xfId="38121" xr:uid="{00000000-0005-0000-0000-0000998E0000}"/>
    <cellStyle name="Subtotal (line) 3 3 2 35 2 4" xfId="38122" xr:uid="{00000000-0005-0000-0000-00009A8E0000}"/>
    <cellStyle name="Subtotal (line) 3 3 2 35 3" xfId="38123" xr:uid="{00000000-0005-0000-0000-00009B8E0000}"/>
    <cellStyle name="Subtotal (line) 3 3 2 35 4" xfId="38124" xr:uid="{00000000-0005-0000-0000-00009C8E0000}"/>
    <cellStyle name="Subtotal (line) 3 3 2 35 5" xfId="38125" xr:uid="{00000000-0005-0000-0000-00009D8E0000}"/>
    <cellStyle name="Subtotal (line) 3 3 2 36" xfId="5262" xr:uid="{00000000-0005-0000-0000-00009E8E0000}"/>
    <cellStyle name="Subtotal (line) 3 3 2 36 2" xfId="38126" xr:uid="{00000000-0005-0000-0000-00009F8E0000}"/>
    <cellStyle name="Subtotal (line) 3 3 2 36 2 2" xfId="38127" xr:uid="{00000000-0005-0000-0000-0000A08E0000}"/>
    <cellStyle name="Subtotal (line) 3 3 2 36 2 3" xfId="38128" xr:uid="{00000000-0005-0000-0000-0000A18E0000}"/>
    <cellStyle name="Subtotal (line) 3 3 2 36 2 4" xfId="38129" xr:uid="{00000000-0005-0000-0000-0000A28E0000}"/>
    <cellStyle name="Subtotal (line) 3 3 2 36 3" xfId="38130" xr:uid="{00000000-0005-0000-0000-0000A38E0000}"/>
    <cellStyle name="Subtotal (line) 3 3 2 36 4" xfId="38131" xr:uid="{00000000-0005-0000-0000-0000A48E0000}"/>
    <cellStyle name="Subtotal (line) 3 3 2 36 5" xfId="38132" xr:uid="{00000000-0005-0000-0000-0000A58E0000}"/>
    <cellStyle name="Subtotal (line) 3 3 2 37" xfId="5263" xr:uid="{00000000-0005-0000-0000-0000A68E0000}"/>
    <cellStyle name="Subtotal (line) 3 3 2 37 2" xfId="38133" xr:uid="{00000000-0005-0000-0000-0000A78E0000}"/>
    <cellStyle name="Subtotal (line) 3 3 2 37 2 2" xfId="38134" xr:uid="{00000000-0005-0000-0000-0000A88E0000}"/>
    <cellStyle name="Subtotal (line) 3 3 2 37 2 3" xfId="38135" xr:uid="{00000000-0005-0000-0000-0000A98E0000}"/>
    <cellStyle name="Subtotal (line) 3 3 2 37 2 4" xfId="38136" xr:uid="{00000000-0005-0000-0000-0000AA8E0000}"/>
    <cellStyle name="Subtotal (line) 3 3 2 37 3" xfId="38137" xr:uid="{00000000-0005-0000-0000-0000AB8E0000}"/>
    <cellStyle name="Subtotal (line) 3 3 2 37 4" xfId="38138" xr:uid="{00000000-0005-0000-0000-0000AC8E0000}"/>
    <cellStyle name="Subtotal (line) 3 3 2 37 5" xfId="38139" xr:uid="{00000000-0005-0000-0000-0000AD8E0000}"/>
    <cellStyle name="Subtotal (line) 3 3 2 38" xfId="5264" xr:uid="{00000000-0005-0000-0000-0000AE8E0000}"/>
    <cellStyle name="Subtotal (line) 3 3 2 38 2" xfId="38140" xr:uid="{00000000-0005-0000-0000-0000AF8E0000}"/>
    <cellStyle name="Subtotal (line) 3 3 2 38 2 2" xfId="38141" xr:uid="{00000000-0005-0000-0000-0000B08E0000}"/>
    <cellStyle name="Subtotal (line) 3 3 2 38 2 3" xfId="38142" xr:uid="{00000000-0005-0000-0000-0000B18E0000}"/>
    <cellStyle name="Subtotal (line) 3 3 2 38 2 4" xfId="38143" xr:uid="{00000000-0005-0000-0000-0000B28E0000}"/>
    <cellStyle name="Subtotal (line) 3 3 2 38 3" xfId="38144" xr:uid="{00000000-0005-0000-0000-0000B38E0000}"/>
    <cellStyle name="Subtotal (line) 3 3 2 38 4" xfId="38145" xr:uid="{00000000-0005-0000-0000-0000B48E0000}"/>
    <cellStyle name="Subtotal (line) 3 3 2 38 5" xfId="38146" xr:uid="{00000000-0005-0000-0000-0000B58E0000}"/>
    <cellStyle name="Subtotal (line) 3 3 2 39" xfId="5265" xr:uid="{00000000-0005-0000-0000-0000B68E0000}"/>
    <cellStyle name="Subtotal (line) 3 3 2 39 2" xfId="38147" xr:uid="{00000000-0005-0000-0000-0000B78E0000}"/>
    <cellStyle name="Subtotal (line) 3 3 2 39 2 2" xfId="38148" xr:uid="{00000000-0005-0000-0000-0000B88E0000}"/>
    <cellStyle name="Subtotal (line) 3 3 2 39 2 3" xfId="38149" xr:uid="{00000000-0005-0000-0000-0000B98E0000}"/>
    <cellStyle name="Subtotal (line) 3 3 2 39 2 4" xfId="38150" xr:uid="{00000000-0005-0000-0000-0000BA8E0000}"/>
    <cellStyle name="Subtotal (line) 3 3 2 39 3" xfId="38151" xr:uid="{00000000-0005-0000-0000-0000BB8E0000}"/>
    <cellStyle name="Subtotal (line) 3 3 2 39 4" xfId="38152" xr:uid="{00000000-0005-0000-0000-0000BC8E0000}"/>
    <cellStyle name="Subtotal (line) 3 3 2 39 5" xfId="38153" xr:uid="{00000000-0005-0000-0000-0000BD8E0000}"/>
    <cellStyle name="Subtotal (line) 3 3 2 4" xfId="5266" xr:uid="{00000000-0005-0000-0000-0000BE8E0000}"/>
    <cellStyle name="Subtotal (line) 3 3 2 4 2" xfId="38154" xr:uid="{00000000-0005-0000-0000-0000BF8E0000}"/>
    <cellStyle name="Subtotal (line) 3 3 2 4 2 2" xfId="38155" xr:uid="{00000000-0005-0000-0000-0000C08E0000}"/>
    <cellStyle name="Subtotal (line) 3 3 2 4 2 3" xfId="38156" xr:uid="{00000000-0005-0000-0000-0000C18E0000}"/>
    <cellStyle name="Subtotal (line) 3 3 2 4 2 4" xfId="38157" xr:uid="{00000000-0005-0000-0000-0000C28E0000}"/>
    <cellStyle name="Subtotal (line) 3 3 2 4 3" xfId="38158" xr:uid="{00000000-0005-0000-0000-0000C38E0000}"/>
    <cellStyle name="Subtotal (line) 3 3 2 4 4" xfId="38159" xr:uid="{00000000-0005-0000-0000-0000C48E0000}"/>
    <cellStyle name="Subtotal (line) 3 3 2 4 5" xfId="38160" xr:uid="{00000000-0005-0000-0000-0000C58E0000}"/>
    <cellStyle name="Subtotal (line) 3 3 2 40" xfId="5267" xr:uid="{00000000-0005-0000-0000-0000C68E0000}"/>
    <cellStyle name="Subtotal (line) 3 3 2 40 2" xfId="38161" xr:uid="{00000000-0005-0000-0000-0000C78E0000}"/>
    <cellStyle name="Subtotal (line) 3 3 2 40 2 2" xfId="38162" xr:uid="{00000000-0005-0000-0000-0000C88E0000}"/>
    <cellStyle name="Subtotal (line) 3 3 2 40 2 3" xfId="38163" xr:uid="{00000000-0005-0000-0000-0000C98E0000}"/>
    <cellStyle name="Subtotal (line) 3 3 2 40 2 4" xfId="38164" xr:uid="{00000000-0005-0000-0000-0000CA8E0000}"/>
    <cellStyle name="Subtotal (line) 3 3 2 40 3" xfId="38165" xr:uid="{00000000-0005-0000-0000-0000CB8E0000}"/>
    <cellStyle name="Subtotal (line) 3 3 2 40 4" xfId="38166" xr:uid="{00000000-0005-0000-0000-0000CC8E0000}"/>
    <cellStyle name="Subtotal (line) 3 3 2 40 5" xfId="38167" xr:uid="{00000000-0005-0000-0000-0000CD8E0000}"/>
    <cellStyle name="Subtotal (line) 3 3 2 41" xfId="5268" xr:uid="{00000000-0005-0000-0000-0000CE8E0000}"/>
    <cellStyle name="Subtotal (line) 3 3 2 41 2" xfId="38168" xr:uid="{00000000-0005-0000-0000-0000CF8E0000}"/>
    <cellStyle name="Subtotal (line) 3 3 2 41 2 2" xfId="38169" xr:uid="{00000000-0005-0000-0000-0000D08E0000}"/>
    <cellStyle name="Subtotal (line) 3 3 2 41 2 3" xfId="38170" xr:uid="{00000000-0005-0000-0000-0000D18E0000}"/>
    <cellStyle name="Subtotal (line) 3 3 2 41 2 4" xfId="38171" xr:uid="{00000000-0005-0000-0000-0000D28E0000}"/>
    <cellStyle name="Subtotal (line) 3 3 2 41 3" xfId="38172" xr:uid="{00000000-0005-0000-0000-0000D38E0000}"/>
    <cellStyle name="Subtotal (line) 3 3 2 41 4" xfId="38173" xr:uid="{00000000-0005-0000-0000-0000D48E0000}"/>
    <cellStyle name="Subtotal (line) 3 3 2 41 5" xfId="38174" xr:uid="{00000000-0005-0000-0000-0000D58E0000}"/>
    <cellStyle name="Subtotal (line) 3 3 2 42" xfId="5269" xr:uid="{00000000-0005-0000-0000-0000D68E0000}"/>
    <cellStyle name="Subtotal (line) 3 3 2 42 2" xfId="38175" xr:uid="{00000000-0005-0000-0000-0000D78E0000}"/>
    <cellStyle name="Subtotal (line) 3 3 2 42 2 2" xfId="38176" xr:uid="{00000000-0005-0000-0000-0000D88E0000}"/>
    <cellStyle name="Subtotal (line) 3 3 2 42 2 3" xfId="38177" xr:uid="{00000000-0005-0000-0000-0000D98E0000}"/>
    <cellStyle name="Subtotal (line) 3 3 2 42 2 4" xfId="38178" xr:uid="{00000000-0005-0000-0000-0000DA8E0000}"/>
    <cellStyle name="Subtotal (line) 3 3 2 42 3" xfId="38179" xr:uid="{00000000-0005-0000-0000-0000DB8E0000}"/>
    <cellStyle name="Subtotal (line) 3 3 2 42 4" xfId="38180" xr:uid="{00000000-0005-0000-0000-0000DC8E0000}"/>
    <cellStyle name="Subtotal (line) 3 3 2 42 5" xfId="38181" xr:uid="{00000000-0005-0000-0000-0000DD8E0000}"/>
    <cellStyle name="Subtotal (line) 3 3 2 43" xfId="5270" xr:uid="{00000000-0005-0000-0000-0000DE8E0000}"/>
    <cellStyle name="Subtotal (line) 3 3 2 43 2" xfId="38182" xr:uid="{00000000-0005-0000-0000-0000DF8E0000}"/>
    <cellStyle name="Subtotal (line) 3 3 2 43 2 2" xfId="38183" xr:uid="{00000000-0005-0000-0000-0000E08E0000}"/>
    <cellStyle name="Subtotal (line) 3 3 2 43 2 3" xfId="38184" xr:uid="{00000000-0005-0000-0000-0000E18E0000}"/>
    <cellStyle name="Subtotal (line) 3 3 2 43 2 4" xfId="38185" xr:uid="{00000000-0005-0000-0000-0000E28E0000}"/>
    <cellStyle name="Subtotal (line) 3 3 2 43 3" xfId="38186" xr:uid="{00000000-0005-0000-0000-0000E38E0000}"/>
    <cellStyle name="Subtotal (line) 3 3 2 43 4" xfId="38187" xr:uid="{00000000-0005-0000-0000-0000E48E0000}"/>
    <cellStyle name="Subtotal (line) 3 3 2 43 5" xfId="38188" xr:uid="{00000000-0005-0000-0000-0000E58E0000}"/>
    <cellStyle name="Subtotal (line) 3 3 2 44" xfId="5271" xr:uid="{00000000-0005-0000-0000-0000E68E0000}"/>
    <cellStyle name="Subtotal (line) 3 3 2 44 2" xfId="38189" xr:uid="{00000000-0005-0000-0000-0000E78E0000}"/>
    <cellStyle name="Subtotal (line) 3 3 2 44 2 2" xfId="38190" xr:uid="{00000000-0005-0000-0000-0000E88E0000}"/>
    <cellStyle name="Subtotal (line) 3 3 2 44 2 3" xfId="38191" xr:uid="{00000000-0005-0000-0000-0000E98E0000}"/>
    <cellStyle name="Subtotal (line) 3 3 2 44 2 4" xfId="38192" xr:uid="{00000000-0005-0000-0000-0000EA8E0000}"/>
    <cellStyle name="Subtotal (line) 3 3 2 44 3" xfId="38193" xr:uid="{00000000-0005-0000-0000-0000EB8E0000}"/>
    <cellStyle name="Subtotal (line) 3 3 2 44 4" xfId="38194" xr:uid="{00000000-0005-0000-0000-0000EC8E0000}"/>
    <cellStyle name="Subtotal (line) 3 3 2 44 5" xfId="38195" xr:uid="{00000000-0005-0000-0000-0000ED8E0000}"/>
    <cellStyle name="Subtotal (line) 3 3 2 45" xfId="38196" xr:uid="{00000000-0005-0000-0000-0000EE8E0000}"/>
    <cellStyle name="Subtotal (line) 3 3 2 45 2" xfId="38197" xr:uid="{00000000-0005-0000-0000-0000EF8E0000}"/>
    <cellStyle name="Subtotal (line) 3 3 2 45 3" xfId="38198" xr:uid="{00000000-0005-0000-0000-0000F08E0000}"/>
    <cellStyle name="Subtotal (line) 3 3 2 45 4" xfId="38199" xr:uid="{00000000-0005-0000-0000-0000F18E0000}"/>
    <cellStyle name="Subtotal (line) 3 3 2 46" xfId="38200" xr:uid="{00000000-0005-0000-0000-0000F28E0000}"/>
    <cellStyle name="Subtotal (line) 3 3 2 46 2" xfId="38201" xr:uid="{00000000-0005-0000-0000-0000F38E0000}"/>
    <cellStyle name="Subtotal (line) 3 3 2 46 3" xfId="38202" xr:uid="{00000000-0005-0000-0000-0000F48E0000}"/>
    <cellStyle name="Subtotal (line) 3 3 2 46 4" xfId="38203" xr:uid="{00000000-0005-0000-0000-0000F58E0000}"/>
    <cellStyle name="Subtotal (line) 3 3 2 47" xfId="38204" xr:uid="{00000000-0005-0000-0000-0000F68E0000}"/>
    <cellStyle name="Subtotal (line) 3 3 2 48" xfId="38205" xr:uid="{00000000-0005-0000-0000-0000F78E0000}"/>
    <cellStyle name="Subtotal (line) 3 3 2 49" xfId="38206" xr:uid="{00000000-0005-0000-0000-0000F88E0000}"/>
    <cellStyle name="Subtotal (line) 3 3 2 5" xfId="5272" xr:uid="{00000000-0005-0000-0000-0000F98E0000}"/>
    <cellStyle name="Subtotal (line) 3 3 2 5 2" xfId="38207" xr:uid="{00000000-0005-0000-0000-0000FA8E0000}"/>
    <cellStyle name="Subtotal (line) 3 3 2 5 2 2" xfId="38208" xr:uid="{00000000-0005-0000-0000-0000FB8E0000}"/>
    <cellStyle name="Subtotal (line) 3 3 2 5 2 3" xfId="38209" xr:uid="{00000000-0005-0000-0000-0000FC8E0000}"/>
    <cellStyle name="Subtotal (line) 3 3 2 5 2 4" xfId="38210" xr:uid="{00000000-0005-0000-0000-0000FD8E0000}"/>
    <cellStyle name="Subtotal (line) 3 3 2 5 3" xfId="38211" xr:uid="{00000000-0005-0000-0000-0000FE8E0000}"/>
    <cellStyle name="Subtotal (line) 3 3 2 5 4" xfId="38212" xr:uid="{00000000-0005-0000-0000-0000FF8E0000}"/>
    <cellStyle name="Subtotal (line) 3 3 2 5 5" xfId="38213" xr:uid="{00000000-0005-0000-0000-0000008F0000}"/>
    <cellStyle name="Subtotal (line) 3 3 2 6" xfId="5273" xr:uid="{00000000-0005-0000-0000-0000018F0000}"/>
    <cellStyle name="Subtotal (line) 3 3 2 6 2" xfId="38214" xr:uid="{00000000-0005-0000-0000-0000028F0000}"/>
    <cellStyle name="Subtotal (line) 3 3 2 6 2 2" xfId="38215" xr:uid="{00000000-0005-0000-0000-0000038F0000}"/>
    <cellStyle name="Subtotal (line) 3 3 2 6 2 3" xfId="38216" xr:uid="{00000000-0005-0000-0000-0000048F0000}"/>
    <cellStyle name="Subtotal (line) 3 3 2 6 2 4" xfId="38217" xr:uid="{00000000-0005-0000-0000-0000058F0000}"/>
    <cellStyle name="Subtotal (line) 3 3 2 6 3" xfId="38218" xr:uid="{00000000-0005-0000-0000-0000068F0000}"/>
    <cellStyle name="Subtotal (line) 3 3 2 6 4" xfId="38219" xr:uid="{00000000-0005-0000-0000-0000078F0000}"/>
    <cellStyle name="Subtotal (line) 3 3 2 6 5" xfId="38220" xr:uid="{00000000-0005-0000-0000-0000088F0000}"/>
    <cellStyle name="Subtotal (line) 3 3 2 7" xfId="5274" xr:uid="{00000000-0005-0000-0000-0000098F0000}"/>
    <cellStyle name="Subtotal (line) 3 3 2 7 2" xfId="38221" xr:uid="{00000000-0005-0000-0000-00000A8F0000}"/>
    <cellStyle name="Subtotal (line) 3 3 2 7 2 2" xfId="38222" xr:uid="{00000000-0005-0000-0000-00000B8F0000}"/>
    <cellStyle name="Subtotal (line) 3 3 2 7 2 3" xfId="38223" xr:uid="{00000000-0005-0000-0000-00000C8F0000}"/>
    <cellStyle name="Subtotal (line) 3 3 2 7 2 4" xfId="38224" xr:uid="{00000000-0005-0000-0000-00000D8F0000}"/>
    <cellStyle name="Subtotal (line) 3 3 2 7 3" xfId="38225" xr:uid="{00000000-0005-0000-0000-00000E8F0000}"/>
    <cellStyle name="Subtotal (line) 3 3 2 7 4" xfId="38226" xr:uid="{00000000-0005-0000-0000-00000F8F0000}"/>
    <cellStyle name="Subtotal (line) 3 3 2 7 5" xfId="38227" xr:uid="{00000000-0005-0000-0000-0000108F0000}"/>
    <cellStyle name="Subtotal (line) 3 3 2 8" xfId="5275" xr:uid="{00000000-0005-0000-0000-0000118F0000}"/>
    <cellStyle name="Subtotal (line) 3 3 2 8 2" xfId="38228" xr:uid="{00000000-0005-0000-0000-0000128F0000}"/>
    <cellStyle name="Subtotal (line) 3 3 2 8 2 2" xfId="38229" xr:uid="{00000000-0005-0000-0000-0000138F0000}"/>
    <cellStyle name="Subtotal (line) 3 3 2 8 2 3" xfId="38230" xr:uid="{00000000-0005-0000-0000-0000148F0000}"/>
    <cellStyle name="Subtotal (line) 3 3 2 8 2 4" xfId="38231" xr:uid="{00000000-0005-0000-0000-0000158F0000}"/>
    <cellStyle name="Subtotal (line) 3 3 2 8 3" xfId="38232" xr:uid="{00000000-0005-0000-0000-0000168F0000}"/>
    <cellStyle name="Subtotal (line) 3 3 2 8 4" xfId="38233" xr:uid="{00000000-0005-0000-0000-0000178F0000}"/>
    <cellStyle name="Subtotal (line) 3 3 2 8 5" xfId="38234" xr:uid="{00000000-0005-0000-0000-0000188F0000}"/>
    <cellStyle name="Subtotal (line) 3 3 2 9" xfId="5276" xr:uid="{00000000-0005-0000-0000-0000198F0000}"/>
    <cellStyle name="Subtotal (line) 3 3 2 9 2" xfId="38235" xr:uid="{00000000-0005-0000-0000-00001A8F0000}"/>
    <cellStyle name="Subtotal (line) 3 3 2 9 2 2" xfId="38236" xr:uid="{00000000-0005-0000-0000-00001B8F0000}"/>
    <cellStyle name="Subtotal (line) 3 3 2 9 2 3" xfId="38237" xr:uid="{00000000-0005-0000-0000-00001C8F0000}"/>
    <cellStyle name="Subtotal (line) 3 3 2 9 2 4" xfId="38238" xr:uid="{00000000-0005-0000-0000-00001D8F0000}"/>
    <cellStyle name="Subtotal (line) 3 3 2 9 3" xfId="38239" xr:uid="{00000000-0005-0000-0000-00001E8F0000}"/>
    <cellStyle name="Subtotal (line) 3 3 2 9 4" xfId="38240" xr:uid="{00000000-0005-0000-0000-00001F8F0000}"/>
    <cellStyle name="Subtotal (line) 3 3 2 9 5" xfId="38241" xr:uid="{00000000-0005-0000-0000-0000208F0000}"/>
    <cellStyle name="Subtotal (line) 3 3 20" xfId="5277" xr:uid="{00000000-0005-0000-0000-0000218F0000}"/>
    <cellStyle name="Subtotal (line) 3 3 20 2" xfId="38242" xr:uid="{00000000-0005-0000-0000-0000228F0000}"/>
    <cellStyle name="Subtotal (line) 3 3 20 2 2" xfId="38243" xr:uid="{00000000-0005-0000-0000-0000238F0000}"/>
    <cellStyle name="Subtotal (line) 3 3 20 2 3" xfId="38244" xr:uid="{00000000-0005-0000-0000-0000248F0000}"/>
    <cellStyle name="Subtotal (line) 3 3 20 2 4" xfId="38245" xr:uid="{00000000-0005-0000-0000-0000258F0000}"/>
    <cellStyle name="Subtotal (line) 3 3 20 3" xfId="38246" xr:uid="{00000000-0005-0000-0000-0000268F0000}"/>
    <cellStyle name="Subtotal (line) 3 3 20 4" xfId="38247" xr:uid="{00000000-0005-0000-0000-0000278F0000}"/>
    <cellStyle name="Subtotal (line) 3 3 20 5" xfId="38248" xr:uid="{00000000-0005-0000-0000-0000288F0000}"/>
    <cellStyle name="Subtotal (line) 3 3 21" xfId="5278" xr:uid="{00000000-0005-0000-0000-0000298F0000}"/>
    <cellStyle name="Subtotal (line) 3 3 21 2" xfId="38249" xr:uid="{00000000-0005-0000-0000-00002A8F0000}"/>
    <cellStyle name="Subtotal (line) 3 3 21 2 2" xfId="38250" xr:uid="{00000000-0005-0000-0000-00002B8F0000}"/>
    <cellStyle name="Subtotal (line) 3 3 21 2 3" xfId="38251" xr:uid="{00000000-0005-0000-0000-00002C8F0000}"/>
    <cellStyle name="Subtotal (line) 3 3 21 2 4" xfId="38252" xr:uid="{00000000-0005-0000-0000-00002D8F0000}"/>
    <cellStyle name="Subtotal (line) 3 3 21 3" xfId="38253" xr:uid="{00000000-0005-0000-0000-00002E8F0000}"/>
    <cellStyle name="Subtotal (line) 3 3 21 4" xfId="38254" xr:uid="{00000000-0005-0000-0000-00002F8F0000}"/>
    <cellStyle name="Subtotal (line) 3 3 21 5" xfId="38255" xr:uid="{00000000-0005-0000-0000-0000308F0000}"/>
    <cellStyle name="Subtotal (line) 3 3 22" xfId="5279" xr:uid="{00000000-0005-0000-0000-0000318F0000}"/>
    <cellStyle name="Subtotal (line) 3 3 22 2" xfId="38256" xr:uid="{00000000-0005-0000-0000-0000328F0000}"/>
    <cellStyle name="Subtotal (line) 3 3 22 2 2" xfId="38257" xr:uid="{00000000-0005-0000-0000-0000338F0000}"/>
    <cellStyle name="Subtotal (line) 3 3 22 2 3" xfId="38258" xr:uid="{00000000-0005-0000-0000-0000348F0000}"/>
    <cellStyle name="Subtotal (line) 3 3 22 2 4" xfId="38259" xr:uid="{00000000-0005-0000-0000-0000358F0000}"/>
    <cellStyle name="Subtotal (line) 3 3 22 3" xfId="38260" xr:uid="{00000000-0005-0000-0000-0000368F0000}"/>
    <cellStyle name="Subtotal (line) 3 3 22 4" xfId="38261" xr:uid="{00000000-0005-0000-0000-0000378F0000}"/>
    <cellStyle name="Subtotal (line) 3 3 22 5" xfId="38262" xr:uid="{00000000-0005-0000-0000-0000388F0000}"/>
    <cellStyle name="Subtotal (line) 3 3 23" xfId="5280" xr:uid="{00000000-0005-0000-0000-0000398F0000}"/>
    <cellStyle name="Subtotal (line) 3 3 23 2" xfId="38263" xr:uid="{00000000-0005-0000-0000-00003A8F0000}"/>
    <cellStyle name="Subtotal (line) 3 3 23 2 2" xfId="38264" xr:uid="{00000000-0005-0000-0000-00003B8F0000}"/>
    <cellStyle name="Subtotal (line) 3 3 23 2 3" xfId="38265" xr:uid="{00000000-0005-0000-0000-00003C8F0000}"/>
    <cellStyle name="Subtotal (line) 3 3 23 2 4" xfId="38266" xr:uid="{00000000-0005-0000-0000-00003D8F0000}"/>
    <cellStyle name="Subtotal (line) 3 3 23 3" xfId="38267" xr:uid="{00000000-0005-0000-0000-00003E8F0000}"/>
    <cellStyle name="Subtotal (line) 3 3 23 4" xfId="38268" xr:uid="{00000000-0005-0000-0000-00003F8F0000}"/>
    <cellStyle name="Subtotal (line) 3 3 23 5" xfId="38269" xr:uid="{00000000-0005-0000-0000-0000408F0000}"/>
    <cellStyle name="Subtotal (line) 3 3 24" xfId="5281" xr:uid="{00000000-0005-0000-0000-0000418F0000}"/>
    <cellStyle name="Subtotal (line) 3 3 24 2" xfId="38270" xr:uid="{00000000-0005-0000-0000-0000428F0000}"/>
    <cellStyle name="Subtotal (line) 3 3 24 2 2" xfId="38271" xr:uid="{00000000-0005-0000-0000-0000438F0000}"/>
    <cellStyle name="Subtotal (line) 3 3 24 2 3" xfId="38272" xr:uid="{00000000-0005-0000-0000-0000448F0000}"/>
    <cellStyle name="Subtotal (line) 3 3 24 2 4" xfId="38273" xr:uid="{00000000-0005-0000-0000-0000458F0000}"/>
    <cellStyle name="Subtotal (line) 3 3 24 3" xfId="38274" xr:uid="{00000000-0005-0000-0000-0000468F0000}"/>
    <cellStyle name="Subtotal (line) 3 3 24 4" xfId="38275" xr:uid="{00000000-0005-0000-0000-0000478F0000}"/>
    <cellStyle name="Subtotal (line) 3 3 24 5" xfId="38276" xr:uid="{00000000-0005-0000-0000-0000488F0000}"/>
    <cellStyle name="Subtotal (line) 3 3 25" xfId="5282" xr:uid="{00000000-0005-0000-0000-0000498F0000}"/>
    <cellStyle name="Subtotal (line) 3 3 25 2" xfId="38277" xr:uid="{00000000-0005-0000-0000-00004A8F0000}"/>
    <cellStyle name="Subtotal (line) 3 3 25 2 2" xfId="38278" xr:uid="{00000000-0005-0000-0000-00004B8F0000}"/>
    <cellStyle name="Subtotal (line) 3 3 25 2 3" xfId="38279" xr:uid="{00000000-0005-0000-0000-00004C8F0000}"/>
    <cellStyle name="Subtotal (line) 3 3 25 2 4" xfId="38280" xr:uid="{00000000-0005-0000-0000-00004D8F0000}"/>
    <cellStyle name="Subtotal (line) 3 3 25 3" xfId="38281" xr:uid="{00000000-0005-0000-0000-00004E8F0000}"/>
    <cellStyle name="Subtotal (line) 3 3 25 4" xfId="38282" xr:uid="{00000000-0005-0000-0000-00004F8F0000}"/>
    <cellStyle name="Subtotal (line) 3 3 25 5" xfId="38283" xr:uid="{00000000-0005-0000-0000-0000508F0000}"/>
    <cellStyle name="Subtotal (line) 3 3 26" xfId="5283" xr:uid="{00000000-0005-0000-0000-0000518F0000}"/>
    <cellStyle name="Subtotal (line) 3 3 26 2" xfId="38284" xr:uid="{00000000-0005-0000-0000-0000528F0000}"/>
    <cellStyle name="Subtotal (line) 3 3 26 2 2" xfId="38285" xr:uid="{00000000-0005-0000-0000-0000538F0000}"/>
    <cellStyle name="Subtotal (line) 3 3 26 2 3" xfId="38286" xr:uid="{00000000-0005-0000-0000-0000548F0000}"/>
    <cellStyle name="Subtotal (line) 3 3 26 2 4" xfId="38287" xr:uid="{00000000-0005-0000-0000-0000558F0000}"/>
    <cellStyle name="Subtotal (line) 3 3 26 3" xfId="38288" xr:uid="{00000000-0005-0000-0000-0000568F0000}"/>
    <cellStyle name="Subtotal (line) 3 3 26 4" xfId="38289" xr:uid="{00000000-0005-0000-0000-0000578F0000}"/>
    <cellStyle name="Subtotal (line) 3 3 26 5" xfId="38290" xr:uid="{00000000-0005-0000-0000-0000588F0000}"/>
    <cellStyle name="Subtotal (line) 3 3 27" xfId="5284" xr:uid="{00000000-0005-0000-0000-0000598F0000}"/>
    <cellStyle name="Subtotal (line) 3 3 27 2" xfId="38291" xr:uid="{00000000-0005-0000-0000-00005A8F0000}"/>
    <cellStyle name="Subtotal (line) 3 3 27 2 2" xfId="38292" xr:uid="{00000000-0005-0000-0000-00005B8F0000}"/>
    <cellStyle name="Subtotal (line) 3 3 27 2 3" xfId="38293" xr:uid="{00000000-0005-0000-0000-00005C8F0000}"/>
    <cellStyle name="Subtotal (line) 3 3 27 2 4" xfId="38294" xr:uid="{00000000-0005-0000-0000-00005D8F0000}"/>
    <cellStyle name="Subtotal (line) 3 3 27 3" xfId="38295" xr:uid="{00000000-0005-0000-0000-00005E8F0000}"/>
    <cellStyle name="Subtotal (line) 3 3 27 4" xfId="38296" xr:uid="{00000000-0005-0000-0000-00005F8F0000}"/>
    <cellStyle name="Subtotal (line) 3 3 27 5" xfId="38297" xr:uid="{00000000-0005-0000-0000-0000608F0000}"/>
    <cellStyle name="Subtotal (line) 3 3 28" xfId="5285" xr:uid="{00000000-0005-0000-0000-0000618F0000}"/>
    <cellStyle name="Subtotal (line) 3 3 28 2" xfId="38298" xr:uid="{00000000-0005-0000-0000-0000628F0000}"/>
    <cellStyle name="Subtotal (line) 3 3 28 2 2" xfId="38299" xr:uid="{00000000-0005-0000-0000-0000638F0000}"/>
    <cellStyle name="Subtotal (line) 3 3 28 2 3" xfId="38300" xr:uid="{00000000-0005-0000-0000-0000648F0000}"/>
    <cellStyle name="Subtotal (line) 3 3 28 2 4" xfId="38301" xr:uid="{00000000-0005-0000-0000-0000658F0000}"/>
    <cellStyle name="Subtotal (line) 3 3 28 3" xfId="38302" xr:uid="{00000000-0005-0000-0000-0000668F0000}"/>
    <cellStyle name="Subtotal (line) 3 3 28 4" xfId="38303" xr:uid="{00000000-0005-0000-0000-0000678F0000}"/>
    <cellStyle name="Subtotal (line) 3 3 28 5" xfId="38304" xr:uid="{00000000-0005-0000-0000-0000688F0000}"/>
    <cellStyle name="Subtotal (line) 3 3 29" xfId="5286" xr:uid="{00000000-0005-0000-0000-0000698F0000}"/>
    <cellStyle name="Subtotal (line) 3 3 29 2" xfId="38305" xr:uid="{00000000-0005-0000-0000-00006A8F0000}"/>
    <cellStyle name="Subtotal (line) 3 3 29 2 2" xfId="38306" xr:uid="{00000000-0005-0000-0000-00006B8F0000}"/>
    <cellStyle name="Subtotal (line) 3 3 29 2 3" xfId="38307" xr:uid="{00000000-0005-0000-0000-00006C8F0000}"/>
    <cellStyle name="Subtotal (line) 3 3 29 2 4" xfId="38308" xr:uid="{00000000-0005-0000-0000-00006D8F0000}"/>
    <cellStyle name="Subtotal (line) 3 3 29 3" xfId="38309" xr:uid="{00000000-0005-0000-0000-00006E8F0000}"/>
    <cellStyle name="Subtotal (line) 3 3 29 4" xfId="38310" xr:uid="{00000000-0005-0000-0000-00006F8F0000}"/>
    <cellStyle name="Subtotal (line) 3 3 29 5" xfId="38311" xr:uid="{00000000-0005-0000-0000-0000708F0000}"/>
    <cellStyle name="Subtotal (line) 3 3 3" xfId="5287" xr:uid="{00000000-0005-0000-0000-0000718F0000}"/>
    <cellStyle name="Subtotal (line) 3 3 3 2" xfId="38312" xr:uid="{00000000-0005-0000-0000-0000728F0000}"/>
    <cellStyle name="Subtotal (line) 3 3 3 2 2" xfId="38313" xr:uid="{00000000-0005-0000-0000-0000738F0000}"/>
    <cellStyle name="Subtotal (line) 3 3 3 2 3" xfId="38314" xr:uid="{00000000-0005-0000-0000-0000748F0000}"/>
    <cellStyle name="Subtotal (line) 3 3 3 2 4" xfId="38315" xr:uid="{00000000-0005-0000-0000-0000758F0000}"/>
    <cellStyle name="Subtotal (line) 3 3 3 3" xfId="38316" xr:uid="{00000000-0005-0000-0000-0000768F0000}"/>
    <cellStyle name="Subtotal (line) 3 3 3 4" xfId="38317" xr:uid="{00000000-0005-0000-0000-0000778F0000}"/>
    <cellStyle name="Subtotal (line) 3 3 3 5" xfId="38318" xr:uid="{00000000-0005-0000-0000-0000788F0000}"/>
    <cellStyle name="Subtotal (line) 3 3 30" xfId="5288" xr:uid="{00000000-0005-0000-0000-0000798F0000}"/>
    <cellStyle name="Subtotal (line) 3 3 30 2" xfId="38319" xr:uid="{00000000-0005-0000-0000-00007A8F0000}"/>
    <cellStyle name="Subtotal (line) 3 3 30 2 2" xfId="38320" xr:uid="{00000000-0005-0000-0000-00007B8F0000}"/>
    <cellStyle name="Subtotal (line) 3 3 30 2 3" xfId="38321" xr:uid="{00000000-0005-0000-0000-00007C8F0000}"/>
    <cellStyle name="Subtotal (line) 3 3 30 2 4" xfId="38322" xr:uid="{00000000-0005-0000-0000-00007D8F0000}"/>
    <cellStyle name="Subtotal (line) 3 3 30 3" xfId="38323" xr:uid="{00000000-0005-0000-0000-00007E8F0000}"/>
    <cellStyle name="Subtotal (line) 3 3 30 4" xfId="38324" xr:uid="{00000000-0005-0000-0000-00007F8F0000}"/>
    <cellStyle name="Subtotal (line) 3 3 30 5" xfId="38325" xr:uid="{00000000-0005-0000-0000-0000808F0000}"/>
    <cellStyle name="Subtotal (line) 3 3 31" xfId="5289" xr:uid="{00000000-0005-0000-0000-0000818F0000}"/>
    <cellStyle name="Subtotal (line) 3 3 31 2" xfId="38326" xr:uid="{00000000-0005-0000-0000-0000828F0000}"/>
    <cellStyle name="Subtotal (line) 3 3 31 2 2" xfId="38327" xr:uid="{00000000-0005-0000-0000-0000838F0000}"/>
    <cellStyle name="Subtotal (line) 3 3 31 2 3" xfId="38328" xr:uid="{00000000-0005-0000-0000-0000848F0000}"/>
    <cellStyle name="Subtotal (line) 3 3 31 2 4" xfId="38329" xr:uid="{00000000-0005-0000-0000-0000858F0000}"/>
    <cellStyle name="Subtotal (line) 3 3 31 3" xfId="38330" xr:uid="{00000000-0005-0000-0000-0000868F0000}"/>
    <cellStyle name="Subtotal (line) 3 3 31 4" xfId="38331" xr:uid="{00000000-0005-0000-0000-0000878F0000}"/>
    <cellStyle name="Subtotal (line) 3 3 31 5" xfId="38332" xr:uid="{00000000-0005-0000-0000-0000888F0000}"/>
    <cellStyle name="Subtotal (line) 3 3 32" xfId="5290" xr:uid="{00000000-0005-0000-0000-0000898F0000}"/>
    <cellStyle name="Subtotal (line) 3 3 32 2" xfId="38333" xr:uid="{00000000-0005-0000-0000-00008A8F0000}"/>
    <cellStyle name="Subtotal (line) 3 3 32 2 2" xfId="38334" xr:uid="{00000000-0005-0000-0000-00008B8F0000}"/>
    <cellStyle name="Subtotal (line) 3 3 32 2 3" xfId="38335" xr:uid="{00000000-0005-0000-0000-00008C8F0000}"/>
    <cellStyle name="Subtotal (line) 3 3 32 2 4" xfId="38336" xr:uid="{00000000-0005-0000-0000-00008D8F0000}"/>
    <cellStyle name="Subtotal (line) 3 3 32 3" xfId="38337" xr:uid="{00000000-0005-0000-0000-00008E8F0000}"/>
    <cellStyle name="Subtotal (line) 3 3 32 4" xfId="38338" xr:uid="{00000000-0005-0000-0000-00008F8F0000}"/>
    <cellStyle name="Subtotal (line) 3 3 32 5" xfId="38339" xr:uid="{00000000-0005-0000-0000-0000908F0000}"/>
    <cellStyle name="Subtotal (line) 3 3 33" xfId="5291" xr:uid="{00000000-0005-0000-0000-0000918F0000}"/>
    <cellStyle name="Subtotal (line) 3 3 33 2" xfId="38340" xr:uid="{00000000-0005-0000-0000-0000928F0000}"/>
    <cellStyle name="Subtotal (line) 3 3 33 2 2" xfId="38341" xr:uid="{00000000-0005-0000-0000-0000938F0000}"/>
    <cellStyle name="Subtotal (line) 3 3 33 2 3" xfId="38342" xr:uid="{00000000-0005-0000-0000-0000948F0000}"/>
    <cellStyle name="Subtotal (line) 3 3 33 2 4" xfId="38343" xr:uid="{00000000-0005-0000-0000-0000958F0000}"/>
    <cellStyle name="Subtotal (line) 3 3 33 3" xfId="38344" xr:uid="{00000000-0005-0000-0000-0000968F0000}"/>
    <cellStyle name="Subtotal (line) 3 3 33 4" xfId="38345" xr:uid="{00000000-0005-0000-0000-0000978F0000}"/>
    <cellStyle name="Subtotal (line) 3 3 33 5" xfId="38346" xr:uid="{00000000-0005-0000-0000-0000988F0000}"/>
    <cellStyle name="Subtotal (line) 3 3 34" xfId="5292" xr:uid="{00000000-0005-0000-0000-0000998F0000}"/>
    <cellStyle name="Subtotal (line) 3 3 34 2" xfId="38347" xr:uid="{00000000-0005-0000-0000-00009A8F0000}"/>
    <cellStyle name="Subtotal (line) 3 3 34 2 2" xfId="38348" xr:uid="{00000000-0005-0000-0000-00009B8F0000}"/>
    <cellStyle name="Subtotal (line) 3 3 34 2 3" xfId="38349" xr:uid="{00000000-0005-0000-0000-00009C8F0000}"/>
    <cellStyle name="Subtotal (line) 3 3 34 2 4" xfId="38350" xr:uid="{00000000-0005-0000-0000-00009D8F0000}"/>
    <cellStyle name="Subtotal (line) 3 3 34 3" xfId="38351" xr:uid="{00000000-0005-0000-0000-00009E8F0000}"/>
    <cellStyle name="Subtotal (line) 3 3 34 4" xfId="38352" xr:uid="{00000000-0005-0000-0000-00009F8F0000}"/>
    <cellStyle name="Subtotal (line) 3 3 34 5" xfId="38353" xr:uid="{00000000-0005-0000-0000-0000A08F0000}"/>
    <cellStyle name="Subtotal (line) 3 3 35" xfId="5293" xr:uid="{00000000-0005-0000-0000-0000A18F0000}"/>
    <cellStyle name="Subtotal (line) 3 3 35 2" xfId="38354" xr:uid="{00000000-0005-0000-0000-0000A28F0000}"/>
    <cellStyle name="Subtotal (line) 3 3 35 2 2" xfId="38355" xr:uid="{00000000-0005-0000-0000-0000A38F0000}"/>
    <cellStyle name="Subtotal (line) 3 3 35 2 3" xfId="38356" xr:uid="{00000000-0005-0000-0000-0000A48F0000}"/>
    <cellStyle name="Subtotal (line) 3 3 35 2 4" xfId="38357" xr:uid="{00000000-0005-0000-0000-0000A58F0000}"/>
    <cellStyle name="Subtotal (line) 3 3 35 3" xfId="38358" xr:uid="{00000000-0005-0000-0000-0000A68F0000}"/>
    <cellStyle name="Subtotal (line) 3 3 35 4" xfId="38359" xr:uid="{00000000-0005-0000-0000-0000A78F0000}"/>
    <cellStyle name="Subtotal (line) 3 3 35 5" xfId="38360" xr:uid="{00000000-0005-0000-0000-0000A88F0000}"/>
    <cellStyle name="Subtotal (line) 3 3 36" xfId="5294" xr:uid="{00000000-0005-0000-0000-0000A98F0000}"/>
    <cellStyle name="Subtotal (line) 3 3 36 2" xfId="38361" xr:uid="{00000000-0005-0000-0000-0000AA8F0000}"/>
    <cellStyle name="Subtotal (line) 3 3 36 2 2" xfId="38362" xr:uid="{00000000-0005-0000-0000-0000AB8F0000}"/>
    <cellStyle name="Subtotal (line) 3 3 36 2 3" xfId="38363" xr:uid="{00000000-0005-0000-0000-0000AC8F0000}"/>
    <cellStyle name="Subtotal (line) 3 3 36 2 4" xfId="38364" xr:uid="{00000000-0005-0000-0000-0000AD8F0000}"/>
    <cellStyle name="Subtotal (line) 3 3 36 3" xfId="38365" xr:uid="{00000000-0005-0000-0000-0000AE8F0000}"/>
    <cellStyle name="Subtotal (line) 3 3 36 4" xfId="38366" xr:uid="{00000000-0005-0000-0000-0000AF8F0000}"/>
    <cellStyle name="Subtotal (line) 3 3 36 5" xfId="38367" xr:uid="{00000000-0005-0000-0000-0000B08F0000}"/>
    <cellStyle name="Subtotal (line) 3 3 37" xfId="5295" xr:uid="{00000000-0005-0000-0000-0000B18F0000}"/>
    <cellStyle name="Subtotal (line) 3 3 37 2" xfId="38368" xr:uid="{00000000-0005-0000-0000-0000B28F0000}"/>
    <cellStyle name="Subtotal (line) 3 3 37 2 2" xfId="38369" xr:uid="{00000000-0005-0000-0000-0000B38F0000}"/>
    <cellStyle name="Subtotal (line) 3 3 37 2 3" xfId="38370" xr:uid="{00000000-0005-0000-0000-0000B48F0000}"/>
    <cellStyle name="Subtotal (line) 3 3 37 2 4" xfId="38371" xr:uid="{00000000-0005-0000-0000-0000B58F0000}"/>
    <cellStyle name="Subtotal (line) 3 3 37 3" xfId="38372" xr:uid="{00000000-0005-0000-0000-0000B68F0000}"/>
    <cellStyle name="Subtotal (line) 3 3 37 4" xfId="38373" xr:uid="{00000000-0005-0000-0000-0000B78F0000}"/>
    <cellStyle name="Subtotal (line) 3 3 37 5" xfId="38374" xr:uid="{00000000-0005-0000-0000-0000B88F0000}"/>
    <cellStyle name="Subtotal (line) 3 3 38" xfId="5296" xr:uid="{00000000-0005-0000-0000-0000B98F0000}"/>
    <cellStyle name="Subtotal (line) 3 3 38 2" xfId="38375" xr:uid="{00000000-0005-0000-0000-0000BA8F0000}"/>
    <cellStyle name="Subtotal (line) 3 3 38 2 2" xfId="38376" xr:uid="{00000000-0005-0000-0000-0000BB8F0000}"/>
    <cellStyle name="Subtotal (line) 3 3 38 2 3" xfId="38377" xr:uid="{00000000-0005-0000-0000-0000BC8F0000}"/>
    <cellStyle name="Subtotal (line) 3 3 38 2 4" xfId="38378" xr:uid="{00000000-0005-0000-0000-0000BD8F0000}"/>
    <cellStyle name="Subtotal (line) 3 3 38 3" xfId="38379" xr:uid="{00000000-0005-0000-0000-0000BE8F0000}"/>
    <cellStyle name="Subtotal (line) 3 3 38 4" xfId="38380" xr:uid="{00000000-0005-0000-0000-0000BF8F0000}"/>
    <cellStyle name="Subtotal (line) 3 3 38 5" xfId="38381" xr:uid="{00000000-0005-0000-0000-0000C08F0000}"/>
    <cellStyle name="Subtotal (line) 3 3 39" xfId="5297" xr:uid="{00000000-0005-0000-0000-0000C18F0000}"/>
    <cellStyle name="Subtotal (line) 3 3 39 2" xfId="38382" xr:uid="{00000000-0005-0000-0000-0000C28F0000}"/>
    <cellStyle name="Subtotal (line) 3 3 39 2 2" xfId="38383" xr:uid="{00000000-0005-0000-0000-0000C38F0000}"/>
    <cellStyle name="Subtotal (line) 3 3 39 2 3" xfId="38384" xr:uid="{00000000-0005-0000-0000-0000C48F0000}"/>
    <cellStyle name="Subtotal (line) 3 3 39 2 4" xfId="38385" xr:uid="{00000000-0005-0000-0000-0000C58F0000}"/>
    <cellStyle name="Subtotal (line) 3 3 39 3" xfId="38386" xr:uid="{00000000-0005-0000-0000-0000C68F0000}"/>
    <cellStyle name="Subtotal (line) 3 3 39 4" xfId="38387" xr:uid="{00000000-0005-0000-0000-0000C78F0000}"/>
    <cellStyle name="Subtotal (line) 3 3 39 5" xfId="38388" xr:uid="{00000000-0005-0000-0000-0000C88F0000}"/>
    <cellStyle name="Subtotal (line) 3 3 4" xfId="5298" xr:uid="{00000000-0005-0000-0000-0000C98F0000}"/>
    <cellStyle name="Subtotal (line) 3 3 4 2" xfId="38389" xr:uid="{00000000-0005-0000-0000-0000CA8F0000}"/>
    <cellStyle name="Subtotal (line) 3 3 4 2 2" xfId="38390" xr:uid="{00000000-0005-0000-0000-0000CB8F0000}"/>
    <cellStyle name="Subtotal (line) 3 3 4 2 3" xfId="38391" xr:uid="{00000000-0005-0000-0000-0000CC8F0000}"/>
    <cellStyle name="Subtotal (line) 3 3 4 2 4" xfId="38392" xr:uid="{00000000-0005-0000-0000-0000CD8F0000}"/>
    <cellStyle name="Subtotal (line) 3 3 4 3" xfId="38393" xr:uid="{00000000-0005-0000-0000-0000CE8F0000}"/>
    <cellStyle name="Subtotal (line) 3 3 4 4" xfId="38394" xr:uid="{00000000-0005-0000-0000-0000CF8F0000}"/>
    <cellStyle name="Subtotal (line) 3 3 4 5" xfId="38395" xr:uid="{00000000-0005-0000-0000-0000D08F0000}"/>
    <cellStyle name="Subtotal (line) 3 3 40" xfId="5299" xr:uid="{00000000-0005-0000-0000-0000D18F0000}"/>
    <cellStyle name="Subtotal (line) 3 3 40 2" xfId="38396" xr:uid="{00000000-0005-0000-0000-0000D28F0000}"/>
    <cellStyle name="Subtotal (line) 3 3 40 2 2" xfId="38397" xr:uid="{00000000-0005-0000-0000-0000D38F0000}"/>
    <cellStyle name="Subtotal (line) 3 3 40 2 3" xfId="38398" xr:uid="{00000000-0005-0000-0000-0000D48F0000}"/>
    <cellStyle name="Subtotal (line) 3 3 40 2 4" xfId="38399" xr:uid="{00000000-0005-0000-0000-0000D58F0000}"/>
    <cellStyle name="Subtotal (line) 3 3 40 3" xfId="38400" xr:uid="{00000000-0005-0000-0000-0000D68F0000}"/>
    <cellStyle name="Subtotal (line) 3 3 40 4" xfId="38401" xr:uid="{00000000-0005-0000-0000-0000D78F0000}"/>
    <cellStyle name="Subtotal (line) 3 3 40 5" xfId="38402" xr:uid="{00000000-0005-0000-0000-0000D88F0000}"/>
    <cellStyle name="Subtotal (line) 3 3 41" xfId="5300" xr:uid="{00000000-0005-0000-0000-0000D98F0000}"/>
    <cellStyle name="Subtotal (line) 3 3 41 2" xfId="38403" xr:uid="{00000000-0005-0000-0000-0000DA8F0000}"/>
    <cellStyle name="Subtotal (line) 3 3 41 2 2" xfId="38404" xr:uid="{00000000-0005-0000-0000-0000DB8F0000}"/>
    <cellStyle name="Subtotal (line) 3 3 41 2 3" xfId="38405" xr:uid="{00000000-0005-0000-0000-0000DC8F0000}"/>
    <cellStyle name="Subtotal (line) 3 3 41 2 4" xfId="38406" xr:uid="{00000000-0005-0000-0000-0000DD8F0000}"/>
    <cellStyle name="Subtotal (line) 3 3 41 3" xfId="38407" xr:uid="{00000000-0005-0000-0000-0000DE8F0000}"/>
    <cellStyle name="Subtotal (line) 3 3 41 4" xfId="38408" xr:uid="{00000000-0005-0000-0000-0000DF8F0000}"/>
    <cellStyle name="Subtotal (line) 3 3 41 5" xfId="38409" xr:uid="{00000000-0005-0000-0000-0000E08F0000}"/>
    <cellStyle name="Subtotal (line) 3 3 42" xfId="5301" xr:uid="{00000000-0005-0000-0000-0000E18F0000}"/>
    <cellStyle name="Subtotal (line) 3 3 42 2" xfId="38410" xr:uid="{00000000-0005-0000-0000-0000E28F0000}"/>
    <cellStyle name="Subtotal (line) 3 3 42 2 2" xfId="38411" xr:uid="{00000000-0005-0000-0000-0000E38F0000}"/>
    <cellStyle name="Subtotal (line) 3 3 42 2 3" xfId="38412" xr:uid="{00000000-0005-0000-0000-0000E48F0000}"/>
    <cellStyle name="Subtotal (line) 3 3 42 2 4" xfId="38413" xr:uid="{00000000-0005-0000-0000-0000E58F0000}"/>
    <cellStyle name="Subtotal (line) 3 3 42 3" xfId="38414" xr:uid="{00000000-0005-0000-0000-0000E68F0000}"/>
    <cellStyle name="Subtotal (line) 3 3 42 4" xfId="38415" xr:uid="{00000000-0005-0000-0000-0000E78F0000}"/>
    <cellStyle name="Subtotal (line) 3 3 42 5" xfId="38416" xr:uid="{00000000-0005-0000-0000-0000E88F0000}"/>
    <cellStyle name="Subtotal (line) 3 3 43" xfId="5302" xr:uid="{00000000-0005-0000-0000-0000E98F0000}"/>
    <cellStyle name="Subtotal (line) 3 3 43 2" xfId="38417" xr:uid="{00000000-0005-0000-0000-0000EA8F0000}"/>
    <cellStyle name="Subtotal (line) 3 3 43 2 2" xfId="38418" xr:uid="{00000000-0005-0000-0000-0000EB8F0000}"/>
    <cellStyle name="Subtotal (line) 3 3 43 2 3" xfId="38419" xr:uid="{00000000-0005-0000-0000-0000EC8F0000}"/>
    <cellStyle name="Subtotal (line) 3 3 43 2 4" xfId="38420" xr:uid="{00000000-0005-0000-0000-0000ED8F0000}"/>
    <cellStyle name="Subtotal (line) 3 3 43 3" xfId="38421" xr:uid="{00000000-0005-0000-0000-0000EE8F0000}"/>
    <cellStyle name="Subtotal (line) 3 3 43 4" xfId="38422" xr:uid="{00000000-0005-0000-0000-0000EF8F0000}"/>
    <cellStyle name="Subtotal (line) 3 3 43 5" xfId="38423" xr:uid="{00000000-0005-0000-0000-0000F08F0000}"/>
    <cellStyle name="Subtotal (line) 3 3 44" xfId="5303" xr:uid="{00000000-0005-0000-0000-0000F18F0000}"/>
    <cellStyle name="Subtotal (line) 3 3 44 2" xfId="38424" xr:uid="{00000000-0005-0000-0000-0000F28F0000}"/>
    <cellStyle name="Subtotal (line) 3 3 44 2 2" xfId="38425" xr:uid="{00000000-0005-0000-0000-0000F38F0000}"/>
    <cellStyle name="Subtotal (line) 3 3 44 2 3" xfId="38426" xr:uid="{00000000-0005-0000-0000-0000F48F0000}"/>
    <cellStyle name="Subtotal (line) 3 3 44 2 4" xfId="38427" xr:uid="{00000000-0005-0000-0000-0000F58F0000}"/>
    <cellStyle name="Subtotal (line) 3 3 44 3" xfId="38428" xr:uid="{00000000-0005-0000-0000-0000F68F0000}"/>
    <cellStyle name="Subtotal (line) 3 3 44 4" xfId="38429" xr:uid="{00000000-0005-0000-0000-0000F78F0000}"/>
    <cellStyle name="Subtotal (line) 3 3 44 5" xfId="38430" xr:uid="{00000000-0005-0000-0000-0000F88F0000}"/>
    <cellStyle name="Subtotal (line) 3 3 45" xfId="5304" xr:uid="{00000000-0005-0000-0000-0000F98F0000}"/>
    <cellStyle name="Subtotal (line) 3 3 45 2" xfId="38431" xr:uid="{00000000-0005-0000-0000-0000FA8F0000}"/>
    <cellStyle name="Subtotal (line) 3 3 45 2 2" xfId="38432" xr:uid="{00000000-0005-0000-0000-0000FB8F0000}"/>
    <cellStyle name="Subtotal (line) 3 3 45 2 3" xfId="38433" xr:uid="{00000000-0005-0000-0000-0000FC8F0000}"/>
    <cellStyle name="Subtotal (line) 3 3 45 2 4" xfId="38434" xr:uid="{00000000-0005-0000-0000-0000FD8F0000}"/>
    <cellStyle name="Subtotal (line) 3 3 45 3" xfId="38435" xr:uid="{00000000-0005-0000-0000-0000FE8F0000}"/>
    <cellStyle name="Subtotal (line) 3 3 45 4" xfId="38436" xr:uid="{00000000-0005-0000-0000-0000FF8F0000}"/>
    <cellStyle name="Subtotal (line) 3 3 45 5" xfId="38437" xr:uid="{00000000-0005-0000-0000-000000900000}"/>
    <cellStyle name="Subtotal (line) 3 3 46" xfId="38438" xr:uid="{00000000-0005-0000-0000-000001900000}"/>
    <cellStyle name="Subtotal (line) 3 3 46 2" xfId="38439" xr:uid="{00000000-0005-0000-0000-000002900000}"/>
    <cellStyle name="Subtotal (line) 3 3 46 3" xfId="38440" xr:uid="{00000000-0005-0000-0000-000003900000}"/>
    <cellStyle name="Subtotal (line) 3 3 46 4" xfId="38441" xr:uid="{00000000-0005-0000-0000-000004900000}"/>
    <cellStyle name="Subtotal (line) 3 3 47" xfId="38442" xr:uid="{00000000-0005-0000-0000-000005900000}"/>
    <cellStyle name="Subtotal (line) 3 3 48" xfId="38443" xr:uid="{00000000-0005-0000-0000-000006900000}"/>
    <cellStyle name="Subtotal (line) 3 3 49" xfId="38444" xr:uid="{00000000-0005-0000-0000-000007900000}"/>
    <cellStyle name="Subtotal (line) 3 3 5" xfId="5305" xr:uid="{00000000-0005-0000-0000-000008900000}"/>
    <cellStyle name="Subtotal (line) 3 3 5 2" xfId="38445" xr:uid="{00000000-0005-0000-0000-000009900000}"/>
    <cellStyle name="Subtotal (line) 3 3 5 2 2" xfId="38446" xr:uid="{00000000-0005-0000-0000-00000A900000}"/>
    <cellStyle name="Subtotal (line) 3 3 5 2 3" xfId="38447" xr:uid="{00000000-0005-0000-0000-00000B900000}"/>
    <cellStyle name="Subtotal (line) 3 3 5 2 4" xfId="38448" xr:uid="{00000000-0005-0000-0000-00000C900000}"/>
    <cellStyle name="Subtotal (line) 3 3 5 3" xfId="38449" xr:uid="{00000000-0005-0000-0000-00000D900000}"/>
    <cellStyle name="Subtotal (line) 3 3 5 4" xfId="38450" xr:uid="{00000000-0005-0000-0000-00000E900000}"/>
    <cellStyle name="Subtotal (line) 3 3 5 5" xfId="38451" xr:uid="{00000000-0005-0000-0000-00000F900000}"/>
    <cellStyle name="Subtotal (line) 3 3 6" xfId="5306" xr:uid="{00000000-0005-0000-0000-000010900000}"/>
    <cellStyle name="Subtotal (line) 3 3 6 2" xfId="38452" xr:uid="{00000000-0005-0000-0000-000011900000}"/>
    <cellStyle name="Subtotal (line) 3 3 6 2 2" xfId="38453" xr:uid="{00000000-0005-0000-0000-000012900000}"/>
    <cellStyle name="Subtotal (line) 3 3 6 2 3" xfId="38454" xr:uid="{00000000-0005-0000-0000-000013900000}"/>
    <cellStyle name="Subtotal (line) 3 3 6 2 4" xfId="38455" xr:uid="{00000000-0005-0000-0000-000014900000}"/>
    <cellStyle name="Subtotal (line) 3 3 6 3" xfId="38456" xr:uid="{00000000-0005-0000-0000-000015900000}"/>
    <cellStyle name="Subtotal (line) 3 3 6 4" xfId="38457" xr:uid="{00000000-0005-0000-0000-000016900000}"/>
    <cellStyle name="Subtotal (line) 3 3 6 5" xfId="38458" xr:uid="{00000000-0005-0000-0000-000017900000}"/>
    <cellStyle name="Subtotal (line) 3 3 7" xfId="5307" xr:uid="{00000000-0005-0000-0000-000018900000}"/>
    <cellStyle name="Subtotal (line) 3 3 7 2" xfId="38459" xr:uid="{00000000-0005-0000-0000-000019900000}"/>
    <cellStyle name="Subtotal (line) 3 3 7 2 2" xfId="38460" xr:uid="{00000000-0005-0000-0000-00001A900000}"/>
    <cellStyle name="Subtotal (line) 3 3 7 2 3" xfId="38461" xr:uid="{00000000-0005-0000-0000-00001B900000}"/>
    <cellStyle name="Subtotal (line) 3 3 7 2 4" xfId="38462" xr:uid="{00000000-0005-0000-0000-00001C900000}"/>
    <cellStyle name="Subtotal (line) 3 3 7 3" xfId="38463" xr:uid="{00000000-0005-0000-0000-00001D900000}"/>
    <cellStyle name="Subtotal (line) 3 3 7 4" xfId="38464" xr:uid="{00000000-0005-0000-0000-00001E900000}"/>
    <cellStyle name="Subtotal (line) 3 3 7 5" xfId="38465" xr:uid="{00000000-0005-0000-0000-00001F900000}"/>
    <cellStyle name="Subtotal (line) 3 3 8" xfId="5308" xr:uid="{00000000-0005-0000-0000-000020900000}"/>
    <cellStyle name="Subtotal (line) 3 3 8 2" xfId="38466" xr:uid="{00000000-0005-0000-0000-000021900000}"/>
    <cellStyle name="Subtotal (line) 3 3 8 2 2" xfId="38467" xr:uid="{00000000-0005-0000-0000-000022900000}"/>
    <cellStyle name="Subtotal (line) 3 3 8 2 3" xfId="38468" xr:uid="{00000000-0005-0000-0000-000023900000}"/>
    <cellStyle name="Subtotal (line) 3 3 8 2 4" xfId="38469" xr:uid="{00000000-0005-0000-0000-000024900000}"/>
    <cellStyle name="Subtotal (line) 3 3 8 3" xfId="38470" xr:uid="{00000000-0005-0000-0000-000025900000}"/>
    <cellStyle name="Subtotal (line) 3 3 8 4" xfId="38471" xr:uid="{00000000-0005-0000-0000-000026900000}"/>
    <cellStyle name="Subtotal (line) 3 3 8 5" xfId="38472" xr:uid="{00000000-0005-0000-0000-000027900000}"/>
    <cellStyle name="Subtotal (line) 3 3 9" xfId="5309" xr:uid="{00000000-0005-0000-0000-000028900000}"/>
    <cellStyle name="Subtotal (line) 3 3 9 2" xfId="38473" xr:uid="{00000000-0005-0000-0000-000029900000}"/>
    <cellStyle name="Subtotal (line) 3 3 9 2 2" xfId="38474" xr:uid="{00000000-0005-0000-0000-00002A900000}"/>
    <cellStyle name="Subtotal (line) 3 3 9 2 3" xfId="38475" xr:uid="{00000000-0005-0000-0000-00002B900000}"/>
    <cellStyle name="Subtotal (line) 3 3 9 2 4" xfId="38476" xr:uid="{00000000-0005-0000-0000-00002C900000}"/>
    <cellStyle name="Subtotal (line) 3 3 9 3" xfId="38477" xr:uid="{00000000-0005-0000-0000-00002D900000}"/>
    <cellStyle name="Subtotal (line) 3 3 9 4" xfId="38478" xr:uid="{00000000-0005-0000-0000-00002E900000}"/>
    <cellStyle name="Subtotal (line) 3 3 9 5" xfId="38479" xr:uid="{00000000-0005-0000-0000-00002F900000}"/>
    <cellStyle name="Subtotal (line) 3 4" xfId="5310" xr:uid="{00000000-0005-0000-0000-000030900000}"/>
    <cellStyle name="Subtotal (line) 3 4 10" xfId="5311" xr:uid="{00000000-0005-0000-0000-000031900000}"/>
    <cellStyle name="Subtotal (line) 3 4 10 2" xfId="38480" xr:uid="{00000000-0005-0000-0000-000032900000}"/>
    <cellStyle name="Subtotal (line) 3 4 10 2 2" xfId="38481" xr:uid="{00000000-0005-0000-0000-000033900000}"/>
    <cellStyle name="Subtotal (line) 3 4 10 2 3" xfId="38482" xr:uid="{00000000-0005-0000-0000-000034900000}"/>
    <cellStyle name="Subtotal (line) 3 4 10 2 4" xfId="38483" xr:uid="{00000000-0005-0000-0000-000035900000}"/>
    <cellStyle name="Subtotal (line) 3 4 10 3" xfId="38484" xr:uid="{00000000-0005-0000-0000-000036900000}"/>
    <cellStyle name="Subtotal (line) 3 4 10 4" xfId="38485" xr:uid="{00000000-0005-0000-0000-000037900000}"/>
    <cellStyle name="Subtotal (line) 3 4 10 5" xfId="38486" xr:uid="{00000000-0005-0000-0000-000038900000}"/>
    <cellStyle name="Subtotal (line) 3 4 11" xfId="5312" xr:uid="{00000000-0005-0000-0000-000039900000}"/>
    <cellStyle name="Subtotal (line) 3 4 11 2" xfId="38487" xr:uid="{00000000-0005-0000-0000-00003A900000}"/>
    <cellStyle name="Subtotal (line) 3 4 11 2 2" xfId="38488" xr:uid="{00000000-0005-0000-0000-00003B900000}"/>
    <cellStyle name="Subtotal (line) 3 4 11 2 3" xfId="38489" xr:uid="{00000000-0005-0000-0000-00003C900000}"/>
    <cellStyle name="Subtotal (line) 3 4 11 2 4" xfId="38490" xr:uid="{00000000-0005-0000-0000-00003D900000}"/>
    <cellStyle name="Subtotal (line) 3 4 11 3" xfId="38491" xr:uid="{00000000-0005-0000-0000-00003E900000}"/>
    <cellStyle name="Subtotal (line) 3 4 11 4" xfId="38492" xr:uid="{00000000-0005-0000-0000-00003F900000}"/>
    <cellStyle name="Subtotal (line) 3 4 11 5" xfId="38493" xr:uid="{00000000-0005-0000-0000-000040900000}"/>
    <cellStyle name="Subtotal (line) 3 4 12" xfId="5313" xr:uid="{00000000-0005-0000-0000-000041900000}"/>
    <cellStyle name="Subtotal (line) 3 4 12 2" xfId="38494" xr:uid="{00000000-0005-0000-0000-000042900000}"/>
    <cellStyle name="Subtotal (line) 3 4 12 2 2" xfId="38495" xr:uid="{00000000-0005-0000-0000-000043900000}"/>
    <cellStyle name="Subtotal (line) 3 4 12 2 3" xfId="38496" xr:uid="{00000000-0005-0000-0000-000044900000}"/>
    <cellStyle name="Subtotal (line) 3 4 12 2 4" xfId="38497" xr:uid="{00000000-0005-0000-0000-000045900000}"/>
    <cellStyle name="Subtotal (line) 3 4 12 3" xfId="38498" xr:uid="{00000000-0005-0000-0000-000046900000}"/>
    <cellStyle name="Subtotal (line) 3 4 12 4" xfId="38499" xr:uid="{00000000-0005-0000-0000-000047900000}"/>
    <cellStyle name="Subtotal (line) 3 4 12 5" xfId="38500" xr:uid="{00000000-0005-0000-0000-000048900000}"/>
    <cellStyle name="Subtotal (line) 3 4 13" xfId="5314" xr:uid="{00000000-0005-0000-0000-000049900000}"/>
    <cellStyle name="Subtotal (line) 3 4 13 2" xfId="38501" xr:uid="{00000000-0005-0000-0000-00004A900000}"/>
    <cellStyle name="Subtotal (line) 3 4 13 2 2" xfId="38502" xr:uid="{00000000-0005-0000-0000-00004B900000}"/>
    <cellStyle name="Subtotal (line) 3 4 13 2 3" xfId="38503" xr:uid="{00000000-0005-0000-0000-00004C900000}"/>
    <cellStyle name="Subtotal (line) 3 4 13 2 4" xfId="38504" xr:uid="{00000000-0005-0000-0000-00004D900000}"/>
    <cellStyle name="Subtotal (line) 3 4 13 3" xfId="38505" xr:uid="{00000000-0005-0000-0000-00004E900000}"/>
    <cellStyle name="Subtotal (line) 3 4 13 4" xfId="38506" xr:uid="{00000000-0005-0000-0000-00004F900000}"/>
    <cellStyle name="Subtotal (line) 3 4 13 5" xfId="38507" xr:uid="{00000000-0005-0000-0000-000050900000}"/>
    <cellStyle name="Subtotal (line) 3 4 14" xfId="5315" xr:uid="{00000000-0005-0000-0000-000051900000}"/>
    <cellStyle name="Subtotal (line) 3 4 14 2" xfId="38508" xr:uid="{00000000-0005-0000-0000-000052900000}"/>
    <cellStyle name="Subtotal (line) 3 4 14 2 2" xfId="38509" xr:uid="{00000000-0005-0000-0000-000053900000}"/>
    <cellStyle name="Subtotal (line) 3 4 14 2 3" xfId="38510" xr:uid="{00000000-0005-0000-0000-000054900000}"/>
    <cellStyle name="Subtotal (line) 3 4 14 2 4" xfId="38511" xr:uid="{00000000-0005-0000-0000-000055900000}"/>
    <cellStyle name="Subtotal (line) 3 4 14 3" xfId="38512" xr:uid="{00000000-0005-0000-0000-000056900000}"/>
    <cellStyle name="Subtotal (line) 3 4 14 4" xfId="38513" xr:uid="{00000000-0005-0000-0000-000057900000}"/>
    <cellStyle name="Subtotal (line) 3 4 14 5" xfId="38514" xr:uid="{00000000-0005-0000-0000-000058900000}"/>
    <cellStyle name="Subtotal (line) 3 4 15" xfId="5316" xr:uid="{00000000-0005-0000-0000-000059900000}"/>
    <cellStyle name="Subtotal (line) 3 4 15 2" xfId="38515" xr:uid="{00000000-0005-0000-0000-00005A900000}"/>
    <cellStyle name="Subtotal (line) 3 4 15 2 2" xfId="38516" xr:uid="{00000000-0005-0000-0000-00005B900000}"/>
    <cellStyle name="Subtotal (line) 3 4 15 2 3" xfId="38517" xr:uid="{00000000-0005-0000-0000-00005C900000}"/>
    <cellStyle name="Subtotal (line) 3 4 15 2 4" xfId="38518" xr:uid="{00000000-0005-0000-0000-00005D900000}"/>
    <cellStyle name="Subtotal (line) 3 4 15 3" xfId="38519" xr:uid="{00000000-0005-0000-0000-00005E900000}"/>
    <cellStyle name="Subtotal (line) 3 4 15 4" xfId="38520" xr:uid="{00000000-0005-0000-0000-00005F900000}"/>
    <cellStyle name="Subtotal (line) 3 4 15 5" xfId="38521" xr:uid="{00000000-0005-0000-0000-000060900000}"/>
    <cellStyle name="Subtotal (line) 3 4 16" xfId="5317" xr:uid="{00000000-0005-0000-0000-000061900000}"/>
    <cellStyle name="Subtotal (line) 3 4 16 2" xfId="38522" xr:uid="{00000000-0005-0000-0000-000062900000}"/>
    <cellStyle name="Subtotal (line) 3 4 16 2 2" xfId="38523" xr:uid="{00000000-0005-0000-0000-000063900000}"/>
    <cellStyle name="Subtotal (line) 3 4 16 2 3" xfId="38524" xr:uid="{00000000-0005-0000-0000-000064900000}"/>
    <cellStyle name="Subtotal (line) 3 4 16 2 4" xfId="38525" xr:uid="{00000000-0005-0000-0000-000065900000}"/>
    <cellStyle name="Subtotal (line) 3 4 16 3" xfId="38526" xr:uid="{00000000-0005-0000-0000-000066900000}"/>
    <cellStyle name="Subtotal (line) 3 4 16 4" xfId="38527" xr:uid="{00000000-0005-0000-0000-000067900000}"/>
    <cellStyle name="Subtotal (line) 3 4 16 5" xfId="38528" xr:uid="{00000000-0005-0000-0000-000068900000}"/>
    <cellStyle name="Subtotal (line) 3 4 17" xfId="5318" xr:uid="{00000000-0005-0000-0000-000069900000}"/>
    <cellStyle name="Subtotal (line) 3 4 17 2" xfId="38529" xr:uid="{00000000-0005-0000-0000-00006A900000}"/>
    <cellStyle name="Subtotal (line) 3 4 17 2 2" xfId="38530" xr:uid="{00000000-0005-0000-0000-00006B900000}"/>
    <cellStyle name="Subtotal (line) 3 4 17 2 3" xfId="38531" xr:uid="{00000000-0005-0000-0000-00006C900000}"/>
    <cellStyle name="Subtotal (line) 3 4 17 2 4" xfId="38532" xr:uid="{00000000-0005-0000-0000-00006D900000}"/>
    <cellStyle name="Subtotal (line) 3 4 17 3" xfId="38533" xr:uid="{00000000-0005-0000-0000-00006E900000}"/>
    <cellStyle name="Subtotal (line) 3 4 17 4" xfId="38534" xr:uid="{00000000-0005-0000-0000-00006F900000}"/>
    <cellStyle name="Subtotal (line) 3 4 17 5" xfId="38535" xr:uid="{00000000-0005-0000-0000-000070900000}"/>
    <cellStyle name="Subtotal (line) 3 4 18" xfId="5319" xr:uid="{00000000-0005-0000-0000-000071900000}"/>
    <cellStyle name="Subtotal (line) 3 4 18 2" xfId="38536" xr:uid="{00000000-0005-0000-0000-000072900000}"/>
    <cellStyle name="Subtotal (line) 3 4 18 2 2" xfId="38537" xr:uid="{00000000-0005-0000-0000-000073900000}"/>
    <cellStyle name="Subtotal (line) 3 4 18 2 3" xfId="38538" xr:uid="{00000000-0005-0000-0000-000074900000}"/>
    <cellStyle name="Subtotal (line) 3 4 18 2 4" xfId="38539" xr:uid="{00000000-0005-0000-0000-000075900000}"/>
    <cellStyle name="Subtotal (line) 3 4 18 3" xfId="38540" xr:uid="{00000000-0005-0000-0000-000076900000}"/>
    <cellStyle name="Subtotal (line) 3 4 18 4" xfId="38541" xr:uid="{00000000-0005-0000-0000-000077900000}"/>
    <cellStyle name="Subtotal (line) 3 4 18 5" xfId="38542" xr:uid="{00000000-0005-0000-0000-000078900000}"/>
    <cellStyle name="Subtotal (line) 3 4 19" xfId="5320" xr:uid="{00000000-0005-0000-0000-000079900000}"/>
    <cellStyle name="Subtotal (line) 3 4 19 2" xfId="38543" xr:uid="{00000000-0005-0000-0000-00007A900000}"/>
    <cellStyle name="Subtotal (line) 3 4 19 2 2" xfId="38544" xr:uid="{00000000-0005-0000-0000-00007B900000}"/>
    <cellStyle name="Subtotal (line) 3 4 19 2 3" xfId="38545" xr:uid="{00000000-0005-0000-0000-00007C900000}"/>
    <cellStyle name="Subtotal (line) 3 4 19 2 4" xfId="38546" xr:uid="{00000000-0005-0000-0000-00007D900000}"/>
    <cellStyle name="Subtotal (line) 3 4 19 3" xfId="38547" xr:uid="{00000000-0005-0000-0000-00007E900000}"/>
    <cellStyle name="Subtotal (line) 3 4 19 4" xfId="38548" xr:uid="{00000000-0005-0000-0000-00007F900000}"/>
    <cellStyle name="Subtotal (line) 3 4 19 5" xfId="38549" xr:uid="{00000000-0005-0000-0000-000080900000}"/>
    <cellStyle name="Subtotal (line) 3 4 2" xfId="5321" xr:uid="{00000000-0005-0000-0000-000081900000}"/>
    <cellStyle name="Subtotal (line) 3 4 2 10" xfId="5322" xr:uid="{00000000-0005-0000-0000-000082900000}"/>
    <cellStyle name="Subtotal (line) 3 4 2 10 2" xfId="38550" xr:uid="{00000000-0005-0000-0000-000083900000}"/>
    <cellStyle name="Subtotal (line) 3 4 2 10 2 2" xfId="38551" xr:uid="{00000000-0005-0000-0000-000084900000}"/>
    <cellStyle name="Subtotal (line) 3 4 2 10 2 3" xfId="38552" xr:uid="{00000000-0005-0000-0000-000085900000}"/>
    <cellStyle name="Subtotal (line) 3 4 2 10 2 4" xfId="38553" xr:uid="{00000000-0005-0000-0000-000086900000}"/>
    <cellStyle name="Subtotal (line) 3 4 2 10 3" xfId="38554" xr:uid="{00000000-0005-0000-0000-000087900000}"/>
    <cellStyle name="Subtotal (line) 3 4 2 10 4" xfId="38555" xr:uid="{00000000-0005-0000-0000-000088900000}"/>
    <cellStyle name="Subtotal (line) 3 4 2 10 5" xfId="38556" xr:uid="{00000000-0005-0000-0000-000089900000}"/>
    <cellStyle name="Subtotal (line) 3 4 2 11" xfId="5323" xr:uid="{00000000-0005-0000-0000-00008A900000}"/>
    <cellStyle name="Subtotal (line) 3 4 2 11 2" xfId="38557" xr:uid="{00000000-0005-0000-0000-00008B900000}"/>
    <cellStyle name="Subtotal (line) 3 4 2 11 2 2" xfId="38558" xr:uid="{00000000-0005-0000-0000-00008C900000}"/>
    <cellStyle name="Subtotal (line) 3 4 2 11 2 3" xfId="38559" xr:uid="{00000000-0005-0000-0000-00008D900000}"/>
    <cellStyle name="Subtotal (line) 3 4 2 11 2 4" xfId="38560" xr:uid="{00000000-0005-0000-0000-00008E900000}"/>
    <cellStyle name="Subtotal (line) 3 4 2 11 3" xfId="38561" xr:uid="{00000000-0005-0000-0000-00008F900000}"/>
    <cellStyle name="Subtotal (line) 3 4 2 11 4" xfId="38562" xr:uid="{00000000-0005-0000-0000-000090900000}"/>
    <cellStyle name="Subtotal (line) 3 4 2 11 5" xfId="38563" xr:uid="{00000000-0005-0000-0000-000091900000}"/>
    <cellStyle name="Subtotal (line) 3 4 2 12" xfId="5324" xr:uid="{00000000-0005-0000-0000-000092900000}"/>
    <cellStyle name="Subtotal (line) 3 4 2 12 2" xfId="38564" xr:uid="{00000000-0005-0000-0000-000093900000}"/>
    <cellStyle name="Subtotal (line) 3 4 2 12 2 2" xfId="38565" xr:uid="{00000000-0005-0000-0000-000094900000}"/>
    <cellStyle name="Subtotal (line) 3 4 2 12 2 3" xfId="38566" xr:uid="{00000000-0005-0000-0000-000095900000}"/>
    <cellStyle name="Subtotal (line) 3 4 2 12 2 4" xfId="38567" xr:uid="{00000000-0005-0000-0000-000096900000}"/>
    <cellStyle name="Subtotal (line) 3 4 2 12 3" xfId="38568" xr:uid="{00000000-0005-0000-0000-000097900000}"/>
    <cellStyle name="Subtotal (line) 3 4 2 12 4" xfId="38569" xr:uid="{00000000-0005-0000-0000-000098900000}"/>
    <cellStyle name="Subtotal (line) 3 4 2 12 5" xfId="38570" xr:uid="{00000000-0005-0000-0000-000099900000}"/>
    <cellStyle name="Subtotal (line) 3 4 2 13" xfId="5325" xr:uid="{00000000-0005-0000-0000-00009A900000}"/>
    <cellStyle name="Subtotal (line) 3 4 2 13 2" xfId="38571" xr:uid="{00000000-0005-0000-0000-00009B900000}"/>
    <cellStyle name="Subtotal (line) 3 4 2 13 2 2" xfId="38572" xr:uid="{00000000-0005-0000-0000-00009C900000}"/>
    <cellStyle name="Subtotal (line) 3 4 2 13 2 3" xfId="38573" xr:uid="{00000000-0005-0000-0000-00009D900000}"/>
    <cellStyle name="Subtotal (line) 3 4 2 13 2 4" xfId="38574" xr:uid="{00000000-0005-0000-0000-00009E900000}"/>
    <cellStyle name="Subtotal (line) 3 4 2 13 3" xfId="38575" xr:uid="{00000000-0005-0000-0000-00009F900000}"/>
    <cellStyle name="Subtotal (line) 3 4 2 13 4" xfId="38576" xr:uid="{00000000-0005-0000-0000-0000A0900000}"/>
    <cellStyle name="Subtotal (line) 3 4 2 13 5" xfId="38577" xr:uid="{00000000-0005-0000-0000-0000A1900000}"/>
    <cellStyle name="Subtotal (line) 3 4 2 14" xfId="5326" xr:uid="{00000000-0005-0000-0000-0000A2900000}"/>
    <cellStyle name="Subtotal (line) 3 4 2 14 2" xfId="38578" xr:uid="{00000000-0005-0000-0000-0000A3900000}"/>
    <cellStyle name="Subtotal (line) 3 4 2 14 2 2" xfId="38579" xr:uid="{00000000-0005-0000-0000-0000A4900000}"/>
    <cellStyle name="Subtotal (line) 3 4 2 14 2 3" xfId="38580" xr:uid="{00000000-0005-0000-0000-0000A5900000}"/>
    <cellStyle name="Subtotal (line) 3 4 2 14 2 4" xfId="38581" xr:uid="{00000000-0005-0000-0000-0000A6900000}"/>
    <cellStyle name="Subtotal (line) 3 4 2 14 3" xfId="38582" xr:uid="{00000000-0005-0000-0000-0000A7900000}"/>
    <cellStyle name="Subtotal (line) 3 4 2 14 4" xfId="38583" xr:uid="{00000000-0005-0000-0000-0000A8900000}"/>
    <cellStyle name="Subtotal (line) 3 4 2 14 5" xfId="38584" xr:uid="{00000000-0005-0000-0000-0000A9900000}"/>
    <cellStyle name="Subtotal (line) 3 4 2 15" xfId="5327" xr:uid="{00000000-0005-0000-0000-0000AA900000}"/>
    <cellStyle name="Subtotal (line) 3 4 2 15 2" xfId="38585" xr:uid="{00000000-0005-0000-0000-0000AB900000}"/>
    <cellStyle name="Subtotal (line) 3 4 2 15 2 2" xfId="38586" xr:uid="{00000000-0005-0000-0000-0000AC900000}"/>
    <cellStyle name="Subtotal (line) 3 4 2 15 2 3" xfId="38587" xr:uid="{00000000-0005-0000-0000-0000AD900000}"/>
    <cellStyle name="Subtotal (line) 3 4 2 15 2 4" xfId="38588" xr:uid="{00000000-0005-0000-0000-0000AE900000}"/>
    <cellStyle name="Subtotal (line) 3 4 2 15 3" xfId="38589" xr:uid="{00000000-0005-0000-0000-0000AF900000}"/>
    <cellStyle name="Subtotal (line) 3 4 2 15 4" xfId="38590" xr:uid="{00000000-0005-0000-0000-0000B0900000}"/>
    <cellStyle name="Subtotal (line) 3 4 2 15 5" xfId="38591" xr:uid="{00000000-0005-0000-0000-0000B1900000}"/>
    <cellStyle name="Subtotal (line) 3 4 2 16" xfId="5328" xr:uid="{00000000-0005-0000-0000-0000B2900000}"/>
    <cellStyle name="Subtotal (line) 3 4 2 16 2" xfId="38592" xr:uid="{00000000-0005-0000-0000-0000B3900000}"/>
    <cellStyle name="Subtotal (line) 3 4 2 16 2 2" xfId="38593" xr:uid="{00000000-0005-0000-0000-0000B4900000}"/>
    <cellStyle name="Subtotal (line) 3 4 2 16 2 3" xfId="38594" xr:uid="{00000000-0005-0000-0000-0000B5900000}"/>
    <cellStyle name="Subtotal (line) 3 4 2 16 2 4" xfId="38595" xr:uid="{00000000-0005-0000-0000-0000B6900000}"/>
    <cellStyle name="Subtotal (line) 3 4 2 16 3" xfId="38596" xr:uid="{00000000-0005-0000-0000-0000B7900000}"/>
    <cellStyle name="Subtotal (line) 3 4 2 16 4" xfId="38597" xr:uid="{00000000-0005-0000-0000-0000B8900000}"/>
    <cellStyle name="Subtotal (line) 3 4 2 16 5" xfId="38598" xr:uid="{00000000-0005-0000-0000-0000B9900000}"/>
    <cellStyle name="Subtotal (line) 3 4 2 17" xfId="5329" xr:uid="{00000000-0005-0000-0000-0000BA900000}"/>
    <cellStyle name="Subtotal (line) 3 4 2 17 2" xfId="38599" xr:uid="{00000000-0005-0000-0000-0000BB900000}"/>
    <cellStyle name="Subtotal (line) 3 4 2 17 2 2" xfId="38600" xr:uid="{00000000-0005-0000-0000-0000BC900000}"/>
    <cellStyle name="Subtotal (line) 3 4 2 17 2 3" xfId="38601" xr:uid="{00000000-0005-0000-0000-0000BD900000}"/>
    <cellStyle name="Subtotal (line) 3 4 2 17 2 4" xfId="38602" xr:uid="{00000000-0005-0000-0000-0000BE900000}"/>
    <cellStyle name="Subtotal (line) 3 4 2 17 3" xfId="38603" xr:uid="{00000000-0005-0000-0000-0000BF900000}"/>
    <cellStyle name="Subtotal (line) 3 4 2 17 4" xfId="38604" xr:uid="{00000000-0005-0000-0000-0000C0900000}"/>
    <cellStyle name="Subtotal (line) 3 4 2 17 5" xfId="38605" xr:uid="{00000000-0005-0000-0000-0000C1900000}"/>
    <cellStyle name="Subtotal (line) 3 4 2 18" xfId="5330" xr:uid="{00000000-0005-0000-0000-0000C2900000}"/>
    <cellStyle name="Subtotal (line) 3 4 2 18 2" xfId="38606" xr:uid="{00000000-0005-0000-0000-0000C3900000}"/>
    <cellStyle name="Subtotal (line) 3 4 2 18 2 2" xfId="38607" xr:uid="{00000000-0005-0000-0000-0000C4900000}"/>
    <cellStyle name="Subtotal (line) 3 4 2 18 2 3" xfId="38608" xr:uid="{00000000-0005-0000-0000-0000C5900000}"/>
    <cellStyle name="Subtotal (line) 3 4 2 18 2 4" xfId="38609" xr:uid="{00000000-0005-0000-0000-0000C6900000}"/>
    <cellStyle name="Subtotal (line) 3 4 2 18 3" xfId="38610" xr:uid="{00000000-0005-0000-0000-0000C7900000}"/>
    <cellStyle name="Subtotal (line) 3 4 2 18 4" xfId="38611" xr:uid="{00000000-0005-0000-0000-0000C8900000}"/>
    <cellStyle name="Subtotal (line) 3 4 2 18 5" xfId="38612" xr:uid="{00000000-0005-0000-0000-0000C9900000}"/>
    <cellStyle name="Subtotal (line) 3 4 2 19" xfId="5331" xr:uid="{00000000-0005-0000-0000-0000CA900000}"/>
    <cellStyle name="Subtotal (line) 3 4 2 19 2" xfId="38613" xr:uid="{00000000-0005-0000-0000-0000CB900000}"/>
    <cellStyle name="Subtotal (line) 3 4 2 19 2 2" xfId="38614" xr:uid="{00000000-0005-0000-0000-0000CC900000}"/>
    <cellStyle name="Subtotal (line) 3 4 2 19 2 3" xfId="38615" xr:uid="{00000000-0005-0000-0000-0000CD900000}"/>
    <cellStyle name="Subtotal (line) 3 4 2 19 2 4" xfId="38616" xr:uid="{00000000-0005-0000-0000-0000CE900000}"/>
    <cellStyle name="Subtotal (line) 3 4 2 19 3" xfId="38617" xr:uid="{00000000-0005-0000-0000-0000CF900000}"/>
    <cellStyle name="Subtotal (line) 3 4 2 19 4" xfId="38618" xr:uid="{00000000-0005-0000-0000-0000D0900000}"/>
    <cellStyle name="Subtotal (line) 3 4 2 19 5" xfId="38619" xr:uid="{00000000-0005-0000-0000-0000D1900000}"/>
    <cellStyle name="Subtotal (line) 3 4 2 2" xfId="5332" xr:uid="{00000000-0005-0000-0000-0000D2900000}"/>
    <cellStyle name="Subtotal (line) 3 4 2 2 2" xfId="38620" xr:uid="{00000000-0005-0000-0000-0000D3900000}"/>
    <cellStyle name="Subtotal (line) 3 4 2 2 2 2" xfId="38621" xr:uid="{00000000-0005-0000-0000-0000D4900000}"/>
    <cellStyle name="Subtotal (line) 3 4 2 2 2 3" xfId="38622" xr:uid="{00000000-0005-0000-0000-0000D5900000}"/>
    <cellStyle name="Subtotal (line) 3 4 2 2 2 4" xfId="38623" xr:uid="{00000000-0005-0000-0000-0000D6900000}"/>
    <cellStyle name="Subtotal (line) 3 4 2 2 3" xfId="38624" xr:uid="{00000000-0005-0000-0000-0000D7900000}"/>
    <cellStyle name="Subtotal (line) 3 4 2 2 4" xfId="38625" xr:uid="{00000000-0005-0000-0000-0000D8900000}"/>
    <cellStyle name="Subtotal (line) 3 4 2 2 5" xfId="38626" xr:uid="{00000000-0005-0000-0000-0000D9900000}"/>
    <cellStyle name="Subtotal (line) 3 4 2 20" xfId="5333" xr:uid="{00000000-0005-0000-0000-0000DA900000}"/>
    <cellStyle name="Subtotal (line) 3 4 2 20 2" xfId="38627" xr:uid="{00000000-0005-0000-0000-0000DB900000}"/>
    <cellStyle name="Subtotal (line) 3 4 2 20 2 2" xfId="38628" xr:uid="{00000000-0005-0000-0000-0000DC900000}"/>
    <cellStyle name="Subtotal (line) 3 4 2 20 2 3" xfId="38629" xr:uid="{00000000-0005-0000-0000-0000DD900000}"/>
    <cellStyle name="Subtotal (line) 3 4 2 20 2 4" xfId="38630" xr:uid="{00000000-0005-0000-0000-0000DE900000}"/>
    <cellStyle name="Subtotal (line) 3 4 2 20 3" xfId="38631" xr:uid="{00000000-0005-0000-0000-0000DF900000}"/>
    <cellStyle name="Subtotal (line) 3 4 2 20 4" xfId="38632" xr:uid="{00000000-0005-0000-0000-0000E0900000}"/>
    <cellStyle name="Subtotal (line) 3 4 2 20 5" xfId="38633" xr:uid="{00000000-0005-0000-0000-0000E1900000}"/>
    <cellStyle name="Subtotal (line) 3 4 2 21" xfId="5334" xr:uid="{00000000-0005-0000-0000-0000E2900000}"/>
    <cellStyle name="Subtotal (line) 3 4 2 21 2" xfId="38634" xr:uid="{00000000-0005-0000-0000-0000E3900000}"/>
    <cellStyle name="Subtotal (line) 3 4 2 21 2 2" xfId="38635" xr:uid="{00000000-0005-0000-0000-0000E4900000}"/>
    <cellStyle name="Subtotal (line) 3 4 2 21 2 3" xfId="38636" xr:uid="{00000000-0005-0000-0000-0000E5900000}"/>
    <cellStyle name="Subtotal (line) 3 4 2 21 2 4" xfId="38637" xr:uid="{00000000-0005-0000-0000-0000E6900000}"/>
    <cellStyle name="Subtotal (line) 3 4 2 21 3" xfId="38638" xr:uid="{00000000-0005-0000-0000-0000E7900000}"/>
    <cellStyle name="Subtotal (line) 3 4 2 21 4" xfId="38639" xr:uid="{00000000-0005-0000-0000-0000E8900000}"/>
    <cellStyle name="Subtotal (line) 3 4 2 21 5" xfId="38640" xr:uid="{00000000-0005-0000-0000-0000E9900000}"/>
    <cellStyle name="Subtotal (line) 3 4 2 22" xfId="5335" xr:uid="{00000000-0005-0000-0000-0000EA900000}"/>
    <cellStyle name="Subtotal (line) 3 4 2 22 2" xfId="38641" xr:uid="{00000000-0005-0000-0000-0000EB900000}"/>
    <cellStyle name="Subtotal (line) 3 4 2 22 2 2" xfId="38642" xr:uid="{00000000-0005-0000-0000-0000EC900000}"/>
    <cellStyle name="Subtotal (line) 3 4 2 22 2 3" xfId="38643" xr:uid="{00000000-0005-0000-0000-0000ED900000}"/>
    <cellStyle name="Subtotal (line) 3 4 2 22 2 4" xfId="38644" xr:uid="{00000000-0005-0000-0000-0000EE900000}"/>
    <cellStyle name="Subtotal (line) 3 4 2 22 3" xfId="38645" xr:uid="{00000000-0005-0000-0000-0000EF900000}"/>
    <cellStyle name="Subtotal (line) 3 4 2 22 4" xfId="38646" xr:uid="{00000000-0005-0000-0000-0000F0900000}"/>
    <cellStyle name="Subtotal (line) 3 4 2 22 5" xfId="38647" xr:uid="{00000000-0005-0000-0000-0000F1900000}"/>
    <cellStyle name="Subtotal (line) 3 4 2 23" xfId="5336" xr:uid="{00000000-0005-0000-0000-0000F2900000}"/>
    <cellStyle name="Subtotal (line) 3 4 2 23 2" xfId="38648" xr:uid="{00000000-0005-0000-0000-0000F3900000}"/>
    <cellStyle name="Subtotal (line) 3 4 2 23 2 2" xfId="38649" xr:uid="{00000000-0005-0000-0000-0000F4900000}"/>
    <cellStyle name="Subtotal (line) 3 4 2 23 2 3" xfId="38650" xr:uid="{00000000-0005-0000-0000-0000F5900000}"/>
    <cellStyle name="Subtotal (line) 3 4 2 23 2 4" xfId="38651" xr:uid="{00000000-0005-0000-0000-0000F6900000}"/>
    <cellStyle name="Subtotal (line) 3 4 2 23 3" xfId="38652" xr:uid="{00000000-0005-0000-0000-0000F7900000}"/>
    <cellStyle name="Subtotal (line) 3 4 2 23 4" xfId="38653" xr:uid="{00000000-0005-0000-0000-0000F8900000}"/>
    <cellStyle name="Subtotal (line) 3 4 2 23 5" xfId="38654" xr:uid="{00000000-0005-0000-0000-0000F9900000}"/>
    <cellStyle name="Subtotal (line) 3 4 2 24" xfId="5337" xr:uid="{00000000-0005-0000-0000-0000FA900000}"/>
    <cellStyle name="Subtotal (line) 3 4 2 24 2" xfId="38655" xr:uid="{00000000-0005-0000-0000-0000FB900000}"/>
    <cellStyle name="Subtotal (line) 3 4 2 24 2 2" xfId="38656" xr:uid="{00000000-0005-0000-0000-0000FC900000}"/>
    <cellStyle name="Subtotal (line) 3 4 2 24 2 3" xfId="38657" xr:uid="{00000000-0005-0000-0000-0000FD900000}"/>
    <cellStyle name="Subtotal (line) 3 4 2 24 2 4" xfId="38658" xr:uid="{00000000-0005-0000-0000-0000FE900000}"/>
    <cellStyle name="Subtotal (line) 3 4 2 24 3" xfId="38659" xr:uid="{00000000-0005-0000-0000-0000FF900000}"/>
    <cellStyle name="Subtotal (line) 3 4 2 24 4" xfId="38660" xr:uid="{00000000-0005-0000-0000-000000910000}"/>
    <cellStyle name="Subtotal (line) 3 4 2 24 5" xfId="38661" xr:uid="{00000000-0005-0000-0000-000001910000}"/>
    <cellStyle name="Subtotal (line) 3 4 2 25" xfId="5338" xr:uid="{00000000-0005-0000-0000-000002910000}"/>
    <cellStyle name="Subtotal (line) 3 4 2 25 2" xfId="38662" xr:uid="{00000000-0005-0000-0000-000003910000}"/>
    <cellStyle name="Subtotal (line) 3 4 2 25 2 2" xfId="38663" xr:uid="{00000000-0005-0000-0000-000004910000}"/>
    <cellStyle name="Subtotal (line) 3 4 2 25 2 3" xfId="38664" xr:uid="{00000000-0005-0000-0000-000005910000}"/>
    <cellStyle name="Subtotal (line) 3 4 2 25 2 4" xfId="38665" xr:uid="{00000000-0005-0000-0000-000006910000}"/>
    <cellStyle name="Subtotal (line) 3 4 2 25 3" xfId="38666" xr:uid="{00000000-0005-0000-0000-000007910000}"/>
    <cellStyle name="Subtotal (line) 3 4 2 25 4" xfId="38667" xr:uid="{00000000-0005-0000-0000-000008910000}"/>
    <cellStyle name="Subtotal (line) 3 4 2 25 5" xfId="38668" xr:uid="{00000000-0005-0000-0000-000009910000}"/>
    <cellStyle name="Subtotal (line) 3 4 2 26" xfId="5339" xr:uid="{00000000-0005-0000-0000-00000A910000}"/>
    <cellStyle name="Subtotal (line) 3 4 2 26 2" xfId="38669" xr:uid="{00000000-0005-0000-0000-00000B910000}"/>
    <cellStyle name="Subtotal (line) 3 4 2 26 2 2" xfId="38670" xr:uid="{00000000-0005-0000-0000-00000C910000}"/>
    <cellStyle name="Subtotal (line) 3 4 2 26 2 3" xfId="38671" xr:uid="{00000000-0005-0000-0000-00000D910000}"/>
    <cellStyle name="Subtotal (line) 3 4 2 26 2 4" xfId="38672" xr:uid="{00000000-0005-0000-0000-00000E910000}"/>
    <cellStyle name="Subtotal (line) 3 4 2 26 3" xfId="38673" xr:uid="{00000000-0005-0000-0000-00000F910000}"/>
    <cellStyle name="Subtotal (line) 3 4 2 26 4" xfId="38674" xr:uid="{00000000-0005-0000-0000-000010910000}"/>
    <cellStyle name="Subtotal (line) 3 4 2 26 5" xfId="38675" xr:uid="{00000000-0005-0000-0000-000011910000}"/>
    <cellStyle name="Subtotal (line) 3 4 2 27" xfId="5340" xr:uid="{00000000-0005-0000-0000-000012910000}"/>
    <cellStyle name="Subtotal (line) 3 4 2 27 2" xfId="38676" xr:uid="{00000000-0005-0000-0000-000013910000}"/>
    <cellStyle name="Subtotal (line) 3 4 2 27 2 2" xfId="38677" xr:uid="{00000000-0005-0000-0000-000014910000}"/>
    <cellStyle name="Subtotal (line) 3 4 2 27 2 3" xfId="38678" xr:uid="{00000000-0005-0000-0000-000015910000}"/>
    <cellStyle name="Subtotal (line) 3 4 2 27 2 4" xfId="38679" xr:uid="{00000000-0005-0000-0000-000016910000}"/>
    <cellStyle name="Subtotal (line) 3 4 2 27 3" xfId="38680" xr:uid="{00000000-0005-0000-0000-000017910000}"/>
    <cellStyle name="Subtotal (line) 3 4 2 27 4" xfId="38681" xr:uid="{00000000-0005-0000-0000-000018910000}"/>
    <cellStyle name="Subtotal (line) 3 4 2 27 5" xfId="38682" xr:uid="{00000000-0005-0000-0000-000019910000}"/>
    <cellStyle name="Subtotal (line) 3 4 2 28" xfId="5341" xr:uid="{00000000-0005-0000-0000-00001A910000}"/>
    <cellStyle name="Subtotal (line) 3 4 2 28 2" xfId="38683" xr:uid="{00000000-0005-0000-0000-00001B910000}"/>
    <cellStyle name="Subtotal (line) 3 4 2 28 2 2" xfId="38684" xr:uid="{00000000-0005-0000-0000-00001C910000}"/>
    <cellStyle name="Subtotal (line) 3 4 2 28 2 3" xfId="38685" xr:uid="{00000000-0005-0000-0000-00001D910000}"/>
    <cellStyle name="Subtotal (line) 3 4 2 28 2 4" xfId="38686" xr:uid="{00000000-0005-0000-0000-00001E910000}"/>
    <cellStyle name="Subtotal (line) 3 4 2 28 3" xfId="38687" xr:uid="{00000000-0005-0000-0000-00001F910000}"/>
    <cellStyle name="Subtotal (line) 3 4 2 28 4" xfId="38688" xr:uid="{00000000-0005-0000-0000-000020910000}"/>
    <cellStyle name="Subtotal (line) 3 4 2 28 5" xfId="38689" xr:uid="{00000000-0005-0000-0000-000021910000}"/>
    <cellStyle name="Subtotal (line) 3 4 2 29" xfId="5342" xr:uid="{00000000-0005-0000-0000-000022910000}"/>
    <cellStyle name="Subtotal (line) 3 4 2 29 2" xfId="38690" xr:uid="{00000000-0005-0000-0000-000023910000}"/>
    <cellStyle name="Subtotal (line) 3 4 2 29 2 2" xfId="38691" xr:uid="{00000000-0005-0000-0000-000024910000}"/>
    <cellStyle name="Subtotal (line) 3 4 2 29 2 3" xfId="38692" xr:uid="{00000000-0005-0000-0000-000025910000}"/>
    <cellStyle name="Subtotal (line) 3 4 2 29 2 4" xfId="38693" xr:uid="{00000000-0005-0000-0000-000026910000}"/>
    <cellStyle name="Subtotal (line) 3 4 2 29 3" xfId="38694" xr:uid="{00000000-0005-0000-0000-000027910000}"/>
    <cellStyle name="Subtotal (line) 3 4 2 29 4" xfId="38695" xr:uid="{00000000-0005-0000-0000-000028910000}"/>
    <cellStyle name="Subtotal (line) 3 4 2 29 5" xfId="38696" xr:uid="{00000000-0005-0000-0000-000029910000}"/>
    <cellStyle name="Subtotal (line) 3 4 2 3" xfId="5343" xr:uid="{00000000-0005-0000-0000-00002A910000}"/>
    <cellStyle name="Subtotal (line) 3 4 2 3 2" xfId="38697" xr:uid="{00000000-0005-0000-0000-00002B910000}"/>
    <cellStyle name="Subtotal (line) 3 4 2 3 2 2" xfId="38698" xr:uid="{00000000-0005-0000-0000-00002C910000}"/>
    <cellStyle name="Subtotal (line) 3 4 2 3 2 3" xfId="38699" xr:uid="{00000000-0005-0000-0000-00002D910000}"/>
    <cellStyle name="Subtotal (line) 3 4 2 3 2 4" xfId="38700" xr:uid="{00000000-0005-0000-0000-00002E910000}"/>
    <cellStyle name="Subtotal (line) 3 4 2 3 3" xfId="38701" xr:uid="{00000000-0005-0000-0000-00002F910000}"/>
    <cellStyle name="Subtotal (line) 3 4 2 3 4" xfId="38702" xr:uid="{00000000-0005-0000-0000-000030910000}"/>
    <cellStyle name="Subtotal (line) 3 4 2 3 5" xfId="38703" xr:uid="{00000000-0005-0000-0000-000031910000}"/>
    <cellStyle name="Subtotal (line) 3 4 2 30" xfId="5344" xr:uid="{00000000-0005-0000-0000-000032910000}"/>
    <cellStyle name="Subtotal (line) 3 4 2 30 2" xfId="38704" xr:uid="{00000000-0005-0000-0000-000033910000}"/>
    <cellStyle name="Subtotal (line) 3 4 2 30 2 2" xfId="38705" xr:uid="{00000000-0005-0000-0000-000034910000}"/>
    <cellStyle name="Subtotal (line) 3 4 2 30 2 3" xfId="38706" xr:uid="{00000000-0005-0000-0000-000035910000}"/>
    <cellStyle name="Subtotal (line) 3 4 2 30 2 4" xfId="38707" xr:uid="{00000000-0005-0000-0000-000036910000}"/>
    <cellStyle name="Subtotal (line) 3 4 2 30 3" xfId="38708" xr:uid="{00000000-0005-0000-0000-000037910000}"/>
    <cellStyle name="Subtotal (line) 3 4 2 30 4" xfId="38709" xr:uid="{00000000-0005-0000-0000-000038910000}"/>
    <cellStyle name="Subtotal (line) 3 4 2 30 5" xfId="38710" xr:uid="{00000000-0005-0000-0000-000039910000}"/>
    <cellStyle name="Subtotal (line) 3 4 2 31" xfId="5345" xr:uid="{00000000-0005-0000-0000-00003A910000}"/>
    <cellStyle name="Subtotal (line) 3 4 2 31 2" xfId="38711" xr:uid="{00000000-0005-0000-0000-00003B910000}"/>
    <cellStyle name="Subtotal (line) 3 4 2 31 2 2" xfId="38712" xr:uid="{00000000-0005-0000-0000-00003C910000}"/>
    <cellStyle name="Subtotal (line) 3 4 2 31 2 3" xfId="38713" xr:uid="{00000000-0005-0000-0000-00003D910000}"/>
    <cellStyle name="Subtotal (line) 3 4 2 31 2 4" xfId="38714" xr:uid="{00000000-0005-0000-0000-00003E910000}"/>
    <cellStyle name="Subtotal (line) 3 4 2 31 3" xfId="38715" xr:uid="{00000000-0005-0000-0000-00003F910000}"/>
    <cellStyle name="Subtotal (line) 3 4 2 31 4" xfId="38716" xr:uid="{00000000-0005-0000-0000-000040910000}"/>
    <cellStyle name="Subtotal (line) 3 4 2 31 5" xfId="38717" xr:uid="{00000000-0005-0000-0000-000041910000}"/>
    <cellStyle name="Subtotal (line) 3 4 2 32" xfId="5346" xr:uid="{00000000-0005-0000-0000-000042910000}"/>
    <cellStyle name="Subtotal (line) 3 4 2 32 2" xfId="38718" xr:uid="{00000000-0005-0000-0000-000043910000}"/>
    <cellStyle name="Subtotal (line) 3 4 2 32 2 2" xfId="38719" xr:uid="{00000000-0005-0000-0000-000044910000}"/>
    <cellStyle name="Subtotal (line) 3 4 2 32 2 3" xfId="38720" xr:uid="{00000000-0005-0000-0000-000045910000}"/>
    <cellStyle name="Subtotal (line) 3 4 2 32 2 4" xfId="38721" xr:uid="{00000000-0005-0000-0000-000046910000}"/>
    <cellStyle name="Subtotal (line) 3 4 2 32 3" xfId="38722" xr:uid="{00000000-0005-0000-0000-000047910000}"/>
    <cellStyle name="Subtotal (line) 3 4 2 32 4" xfId="38723" xr:uid="{00000000-0005-0000-0000-000048910000}"/>
    <cellStyle name="Subtotal (line) 3 4 2 32 5" xfId="38724" xr:uid="{00000000-0005-0000-0000-000049910000}"/>
    <cellStyle name="Subtotal (line) 3 4 2 33" xfId="5347" xr:uid="{00000000-0005-0000-0000-00004A910000}"/>
    <cellStyle name="Subtotal (line) 3 4 2 33 2" xfId="38725" xr:uid="{00000000-0005-0000-0000-00004B910000}"/>
    <cellStyle name="Subtotal (line) 3 4 2 33 2 2" xfId="38726" xr:uid="{00000000-0005-0000-0000-00004C910000}"/>
    <cellStyle name="Subtotal (line) 3 4 2 33 2 3" xfId="38727" xr:uid="{00000000-0005-0000-0000-00004D910000}"/>
    <cellStyle name="Subtotal (line) 3 4 2 33 2 4" xfId="38728" xr:uid="{00000000-0005-0000-0000-00004E910000}"/>
    <cellStyle name="Subtotal (line) 3 4 2 33 3" xfId="38729" xr:uid="{00000000-0005-0000-0000-00004F910000}"/>
    <cellStyle name="Subtotal (line) 3 4 2 33 4" xfId="38730" xr:uid="{00000000-0005-0000-0000-000050910000}"/>
    <cellStyle name="Subtotal (line) 3 4 2 33 5" xfId="38731" xr:uid="{00000000-0005-0000-0000-000051910000}"/>
    <cellStyle name="Subtotal (line) 3 4 2 34" xfId="5348" xr:uid="{00000000-0005-0000-0000-000052910000}"/>
    <cellStyle name="Subtotal (line) 3 4 2 34 2" xfId="38732" xr:uid="{00000000-0005-0000-0000-000053910000}"/>
    <cellStyle name="Subtotal (line) 3 4 2 34 2 2" xfId="38733" xr:uid="{00000000-0005-0000-0000-000054910000}"/>
    <cellStyle name="Subtotal (line) 3 4 2 34 2 3" xfId="38734" xr:uid="{00000000-0005-0000-0000-000055910000}"/>
    <cellStyle name="Subtotal (line) 3 4 2 34 2 4" xfId="38735" xr:uid="{00000000-0005-0000-0000-000056910000}"/>
    <cellStyle name="Subtotal (line) 3 4 2 34 3" xfId="38736" xr:uid="{00000000-0005-0000-0000-000057910000}"/>
    <cellStyle name="Subtotal (line) 3 4 2 34 4" xfId="38737" xr:uid="{00000000-0005-0000-0000-000058910000}"/>
    <cellStyle name="Subtotal (line) 3 4 2 34 5" xfId="38738" xr:uid="{00000000-0005-0000-0000-000059910000}"/>
    <cellStyle name="Subtotal (line) 3 4 2 35" xfId="5349" xr:uid="{00000000-0005-0000-0000-00005A910000}"/>
    <cellStyle name="Subtotal (line) 3 4 2 35 2" xfId="38739" xr:uid="{00000000-0005-0000-0000-00005B910000}"/>
    <cellStyle name="Subtotal (line) 3 4 2 35 2 2" xfId="38740" xr:uid="{00000000-0005-0000-0000-00005C910000}"/>
    <cellStyle name="Subtotal (line) 3 4 2 35 2 3" xfId="38741" xr:uid="{00000000-0005-0000-0000-00005D910000}"/>
    <cellStyle name="Subtotal (line) 3 4 2 35 2 4" xfId="38742" xr:uid="{00000000-0005-0000-0000-00005E910000}"/>
    <cellStyle name="Subtotal (line) 3 4 2 35 3" xfId="38743" xr:uid="{00000000-0005-0000-0000-00005F910000}"/>
    <cellStyle name="Subtotal (line) 3 4 2 35 4" xfId="38744" xr:uid="{00000000-0005-0000-0000-000060910000}"/>
    <cellStyle name="Subtotal (line) 3 4 2 35 5" xfId="38745" xr:uid="{00000000-0005-0000-0000-000061910000}"/>
    <cellStyle name="Subtotal (line) 3 4 2 36" xfId="5350" xr:uid="{00000000-0005-0000-0000-000062910000}"/>
    <cellStyle name="Subtotal (line) 3 4 2 36 2" xfId="38746" xr:uid="{00000000-0005-0000-0000-000063910000}"/>
    <cellStyle name="Subtotal (line) 3 4 2 36 2 2" xfId="38747" xr:uid="{00000000-0005-0000-0000-000064910000}"/>
    <cellStyle name="Subtotal (line) 3 4 2 36 2 3" xfId="38748" xr:uid="{00000000-0005-0000-0000-000065910000}"/>
    <cellStyle name="Subtotal (line) 3 4 2 36 2 4" xfId="38749" xr:uid="{00000000-0005-0000-0000-000066910000}"/>
    <cellStyle name="Subtotal (line) 3 4 2 36 3" xfId="38750" xr:uid="{00000000-0005-0000-0000-000067910000}"/>
    <cellStyle name="Subtotal (line) 3 4 2 36 4" xfId="38751" xr:uid="{00000000-0005-0000-0000-000068910000}"/>
    <cellStyle name="Subtotal (line) 3 4 2 36 5" xfId="38752" xr:uid="{00000000-0005-0000-0000-000069910000}"/>
    <cellStyle name="Subtotal (line) 3 4 2 37" xfId="5351" xr:uid="{00000000-0005-0000-0000-00006A910000}"/>
    <cellStyle name="Subtotal (line) 3 4 2 37 2" xfId="38753" xr:uid="{00000000-0005-0000-0000-00006B910000}"/>
    <cellStyle name="Subtotal (line) 3 4 2 37 2 2" xfId="38754" xr:uid="{00000000-0005-0000-0000-00006C910000}"/>
    <cellStyle name="Subtotal (line) 3 4 2 37 2 3" xfId="38755" xr:uid="{00000000-0005-0000-0000-00006D910000}"/>
    <cellStyle name="Subtotal (line) 3 4 2 37 2 4" xfId="38756" xr:uid="{00000000-0005-0000-0000-00006E910000}"/>
    <cellStyle name="Subtotal (line) 3 4 2 37 3" xfId="38757" xr:uid="{00000000-0005-0000-0000-00006F910000}"/>
    <cellStyle name="Subtotal (line) 3 4 2 37 4" xfId="38758" xr:uid="{00000000-0005-0000-0000-000070910000}"/>
    <cellStyle name="Subtotal (line) 3 4 2 37 5" xfId="38759" xr:uid="{00000000-0005-0000-0000-000071910000}"/>
    <cellStyle name="Subtotal (line) 3 4 2 38" xfId="5352" xr:uid="{00000000-0005-0000-0000-000072910000}"/>
    <cellStyle name="Subtotal (line) 3 4 2 38 2" xfId="38760" xr:uid="{00000000-0005-0000-0000-000073910000}"/>
    <cellStyle name="Subtotal (line) 3 4 2 38 2 2" xfId="38761" xr:uid="{00000000-0005-0000-0000-000074910000}"/>
    <cellStyle name="Subtotal (line) 3 4 2 38 2 3" xfId="38762" xr:uid="{00000000-0005-0000-0000-000075910000}"/>
    <cellStyle name="Subtotal (line) 3 4 2 38 2 4" xfId="38763" xr:uid="{00000000-0005-0000-0000-000076910000}"/>
    <cellStyle name="Subtotal (line) 3 4 2 38 3" xfId="38764" xr:uid="{00000000-0005-0000-0000-000077910000}"/>
    <cellStyle name="Subtotal (line) 3 4 2 38 4" xfId="38765" xr:uid="{00000000-0005-0000-0000-000078910000}"/>
    <cellStyle name="Subtotal (line) 3 4 2 38 5" xfId="38766" xr:uid="{00000000-0005-0000-0000-000079910000}"/>
    <cellStyle name="Subtotal (line) 3 4 2 39" xfId="5353" xr:uid="{00000000-0005-0000-0000-00007A910000}"/>
    <cellStyle name="Subtotal (line) 3 4 2 39 2" xfId="38767" xr:uid="{00000000-0005-0000-0000-00007B910000}"/>
    <cellStyle name="Subtotal (line) 3 4 2 39 2 2" xfId="38768" xr:uid="{00000000-0005-0000-0000-00007C910000}"/>
    <cellStyle name="Subtotal (line) 3 4 2 39 2 3" xfId="38769" xr:uid="{00000000-0005-0000-0000-00007D910000}"/>
    <cellStyle name="Subtotal (line) 3 4 2 39 2 4" xfId="38770" xr:uid="{00000000-0005-0000-0000-00007E910000}"/>
    <cellStyle name="Subtotal (line) 3 4 2 39 3" xfId="38771" xr:uid="{00000000-0005-0000-0000-00007F910000}"/>
    <cellStyle name="Subtotal (line) 3 4 2 39 4" xfId="38772" xr:uid="{00000000-0005-0000-0000-000080910000}"/>
    <cellStyle name="Subtotal (line) 3 4 2 39 5" xfId="38773" xr:uid="{00000000-0005-0000-0000-000081910000}"/>
    <cellStyle name="Subtotal (line) 3 4 2 4" xfId="5354" xr:uid="{00000000-0005-0000-0000-000082910000}"/>
    <cellStyle name="Subtotal (line) 3 4 2 4 2" xfId="38774" xr:uid="{00000000-0005-0000-0000-000083910000}"/>
    <cellStyle name="Subtotal (line) 3 4 2 4 2 2" xfId="38775" xr:uid="{00000000-0005-0000-0000-000084910000}"/>
    <cellStyle name="Subtotal (line) 3 4 2 4 2 3" xfId="38776" xr:uid="{00000000-0005-0000-0000-000085910000}"/>
    <cellStyle name="Subtotal (line) 3 4 2 4 2 4" xfId="38777" xr:uid="{00000000-0005-0000-0000-000086910000}"/>
    <cellStyle name="Subtotal (line) 3 4 2 4 3" xfId="38778" xr:uid="{00000000-0005-0000-0000-000087910000}"/>
    <cellStyle name="Subtotal (line) 3 4 2 4 4" xfId="38779" xr:uid="{00000000-0005-0000-0000-000088910000}"/>
    <cellStyle name="Subtotal (line) 3 4 2 4 5" xfId="38780" xr:uid="{00000000-0005-0000-0000-000089910000}"/>
    <cellStyle name="Subtotal (line) 3 4 2 40" xfId="5355" xr:uid="{00000000-0005-0000-0000-00008A910000}"/>
    <cellStyle name="Subtotal (line) 3 4 2 40 2" xfId="38781" xr:uid="{00000000-0005-0000-0000-00008B910000}"/>
    <cellStyle name="Subtotal (line) 3 4 2 40 2 2" xfId="38782" xr:uid="{00000000-0005-0000-0000-00008C910000}"/>
    <cellStyle name="Subtotal (line) 3 4 2 40 2 3" xfId="38783" xr:uid="{00000000-0005-0000-0000-00008D910000}"/>
    <cellStyle name="Subtotal (line) 3 4 2 40 2 4" xfId="38784" xr:uid="{00000000-0005-0000-0000-00008E910000}"/>
    <cellStyle name="Subtotal (line) 3 4 2 40 3" xfId="38785" xr:uid="{00000000-0005-0000-0000-00008F910000}"/>
    <cellStyle name="Subtotal (line) 3 4 2 40 4" xfId="38786" xr:uid="{00000000-0005-0000-0000-000090910000}"/>
    <cellStyle name="Subtotal (line) 3 4 2 40 5" xfId="38787" xr:uid="{00000000-0005-0000-0000-000091910000}"/>
    <cellStyle name="Subtotal (line) 3 4 2 41" xfId="5356" xr:uid="{00000000-0005-0000-0000-000092910000}"/>
    <cellStyle name="Subtotal (line) 3 4 2 41 2" xfId="38788" xr:uid="{00000000-0005-0000-0000-000093910000}"/>
    <cellStyle name="Subtotal (line) 3 4 2 41 2 2" xfId="38789" xr:uid="{00000000-0005-0000-0000-000094910000}"/>
    <cellStyle name="Subtotal (line) 3 4 2 41 2 3" xfId="38790" xr:uid="{00000000-0005-0000-0000-000095910000}"/>
    <cellStyle name="Subtotal (line) 3 4 2 41 2 4" xfId="38791" xr:uid="{00000000-0005-0000-0000-000096910000}"/>
    <cellStyle name="Subtotal (line) 3 4 2 41 3" xfId="38792" xr:uid="{00000000-0005-0000-0000-000097910000}"/>
    <cellStyle name="Subtotal (line) 3 4 2 41 4" xfId="38793" xr:uid="{00000000-0005-0000-0000-000098910000}"/>
    <cellStyle name="Subtotal (line) 3 4 2 41 5" xfId="38794" xr:uid="{00000000-0005-0000-0000-000099910000}"/>
    <cellStyle name="Subtotal (line) 3 4 2 42" xfId="5357" xr:uid="{00000000-0005-0000-0000-00009A910000}"/>
    <cellStyle name="Subtotal (line) 3 4 2 42 2" xfId="38795" xr:uid="{00000000-0005-0000-0000-00009B910000}"/>
    <cellStyle name="Subtotal (line) 3 4 2 42 2 2" xfId="38796" xr:uid="{00000000-0005-0000-0000-00009C910000}"/>
    <cellStyle name="Subtotal (line) 3 4 2 42 2 3" xfId="38797" xr:uid="{00000000-0005-0000-0000-00009D910000}"/>
    <cellStyle name="Subtotal (line) 3 4 2 42 2 4" xfId="38798" xr:uid="{00000000-0005-0000-0000-00009E910000}"/>
    <cellStyle name="Subtotal (line) 3 4 2 42 3" xfId="38799" xr:uid="{00000000-0005-0000-0000-00009F910000}"/>
    <cellStyle name="Subtotal (line) 3 4 2 42 4" xfId="38800" xr:uid="{00000000-0005-0000-0000-0000A0910000}"/>
    <cellStyle name="Subtotal (line) 3 4 2 42 5" xfId="38801" xr:uid="{00000000-0005-0000-0000-0000A1910000}"/>
    <cellStyle name="Subtotal (line) 3 4 2 43" xfId="5358" xr:uid="{00000000-0005-0000-0000-0000A2910000}"/>
    <cellStyle name="Subtotal (line) 3 4 2 43 2" xfId="38802" xr:uid="{00000000-0005-0000-0000-0000A3910000}"/>
    <cellStyle name="Subtotal (line) 3 4 2 43 2 2" xfId="38803" xr:uid="{00000000-0005-0000-0000-0000A4910000}"/>
    <cellStyle name="Subtotal (line) 3 4 2 43 2 3" xfId="38804" xr:uid="{00000000-0005-0000-0000-0000A5910000}"/>
    <cellStyle name="Subtotal (line) 3 4 2 43 2 4" xfId="38805" xr:uid="{00000000-0005-0000-0000-0000A6910000}"/>
    <cellStyle name="Subtotal (line) 3 4 2 43 3" xfId="38806" xr:uid="{00000000-0005-0000-0000-0000A7910000}"/>
    <cellStyle name="Subtotal (line) 3 4 2 43 4" xfId="38807" xr:uid="{00000000-0005-0000-0000-0000A8910000}"/>
    <cellStyle name="Subtotal (line) 3 4 2 43 5" xfId="38808" xr:uid="{00000000-0005-0000-0000-0000A9910000}"/>
    <cellStyle name="Subtotal (line) 3 4 2 44" xfId="5359" xr:uid="{00000000-0005-0000-0000-0000AA910000}"/>
    <cellStyle name="Subtotal (line) 3 4 2 44 2" xfId="38809" xr:uid="{00000000-0005-0000-0000-0000AB910000}"/>
    <cellStyle name="Subtotal (line) 3 4 2 44 2 2" xfId="38810" xr:uid="{00000000-0005-0000-0000-0000AC910000}"/>
    <cellStyle name="Subtotal (line) 3 4 2 44 2 3" xfId="38811" xr:uid="{00000000-0005-0000-0000-0000AD910000}"/>
    <cellStyle name="Subtotal (line) 3 4 2 44 2 4" xfId="38812" xr:uid="{00000000-0005-0000-0000-0000AE910000}"/>
    <cellStyle name="Subtotal (line) 3 4 2 44 3" xfId="38813" xr:uid="{00000000-0005-0000-0000-0000AF910000}"/>
    <cellStyle name="Subtotal (line) 3 4 2 44 4" xfId="38814" xr:uid="{00000000-0005-0000-0000-0000B0910000}"/>
    <cellStyle name="Subtotal (line) 3 4 2 44 5" xfId="38815" xr:uid="{00000000-0005-0000-0000-0000B1910000}"/>
    <cellStyle name="Subtotal (line) 3 4 2 45" xfId="38816" xr:uid="{00000000-0005-0000-0000-0000B2910000}"/>
    <cellStyle name="Subtotal (line) 3 4 2 45 2" xfId="38817" xr:uid="{00000000-0005-0000-0000-0000B3910000}"/>
    <cellStyle name="Subtotal (line) 3 4 2 45 3" xfId="38818" xr:uid="{00000000-0005-0000-0000-0000B4910000}"/>
    <cellStyle name="Subtotal (line) 3 4 2 45 4" xfId="38819" xr:uid="{00000000-0005-0000-0000-0000B5910000}"/>
    <cellStyle name="Subtotal (line) 3 4 2 46" xfId="38820" xr:uid="{00000000-0005-0000-0000-0000B6910000}"/>
    <cellStyle name="Subtotal (line) 3 4 2 46 2" xfId="38821" xr:uid="{00000000-0005-0000-0000-0000B7910000}"/>
    <cellStyle name="Subtotal (line) 3 4 2 46 3" xfId="38822" xr:uid="{00000000-0005-0000-0000-0000B8910000}"/>
    <cellStyle name="Subtotal (line) 3 4 2 46 4" xfId="38823" xr:uid="{00000000-0005-0000-0000-0000B9910000}"/>
    <cellStyle name="Subtotal (line) 3 4 2 47" xfId="38824" xr:uid="{00000000-0005-0000-0000-0000BA910000}"/>
    <cellStyle name="Subtotal (line) 3 4 2 5" xfId="5360" xr:uid="{00000000-0005-0000-0000-0000BB910000}"/>
    <cellStyle name="Subtotal (line) 3 4 2 5 2" xfId="38825" xr:uid="{00000000-0005-0000-0000-0000BC910000}"/>
    <cellStyle name="Subtotal (line) 3 4 2 5 2 2" xfId="38826" xr:uid="{00000000-0005-0000-0000-0000BD910000}"/>
    <cellStyle name="Subtotal (line) 3 4 2 5 2 3" xfId="38827" xr:uid="{00000000-0005-0000-0000-0000BE910000}"/>
    <cellStyle name="Subtotal (line) 3 4 2 5 2 4" xfId="38828" xr:uid="{00000000-0005-0000-0000-0000BF910000}"/>
    <cellStyle name="Subtotal (line) 3 4 2 5 3" xfId="38829" xr:uid="{00000000-0005-0000-0000-0000C0910000}"/>
    <cellStyle name="Subtotal (line) 3 4 2 5 4" xfId="38830" xr:uid="{00000000-0005-0000-0000-0000C1910000}"/>
    <cellStyle name="Subtotal (line) 3 4 2 5 5" xfId="38831" xr:uid="{00000000-0005-0000-0000-0000C2910000}"/>
    <cellStyle name="Subtotal (line) 3 4 2 6" xfId="5361" xr:uid="{00000000-0005-0000-0000-0000C3910000}"/>
    <cellStyle name="Subtotal (line) 3 4 2 6 2" xfId="38832" xr:uid="{00000000-0005-0000-0000-0000C4910000}"/>
    <cellStyle name="Subtotal (line) 3 4 2 6 2 2" xfId="38833" xr:uid="{00000000-0005-0000-0000-0000C5910000}"/>
    <cellStyle name="Subtotal (line) 3 4 2 6 2 3" xfId="38834" xr:uid="{00000000-0005-0000-0000-0000C6910000}"/>
    <cellStyle name="Subtotal (line) 3 4 2 6 2 4" xfId="38835" xr:uid="{00000000-0005-0000-0000-0000C7910000}"/>
    <cellStyle name="Subtotal (line) 3 4 2 6 3" xfId="38836" xr:uid="{00000000-0005-0000-0000-0000C8910000}"/>
    <cellStyle name="Subtotal (line) 3 4 2 6 4" xfId="38837" xr:uid="{00000000-0005-0000-0000-0000C9910000}"/>
    <cellStyle name="Subtotal (line) 3 4 2 6 5" xfId="38838" xr:uid="{00000000-0005-0000-0000-0000CA910000}"/>
    <cellStyle name="Subtotal (line) 3 4 2 7" xfId="5362" xr:uid="{00000000-0005-0000-0000-0000CB910000}"/>
    <cellStyle name="Subtotal (line) 3 4 2 7 2" xfId="38839" xr:uid="{00000000-0005-0000-0000-0000CC910000}"/>
    <cellStyle name="Subtotal (line) 3 4 2 7 2 2" xfId="38840" xr:uid="{00000000-0005-0000-0000-0000CD910000}"/>
    <cellStyle name="Subtotal (line) 3 4 2 7 2 3" xfId="38841" xr:uid="{00000000-0005-0000-0000-0000CE910000}"/>
    <cellStyle name="Subtotal (line) 3 4 2 7 2 4" xfId="38842" xr:uid="{00000000-0005-0000-0000-0000CF910000}"/>
    <cellStyle name="Subtotal (line) 3 4 2 7 3" xfId="38843" xr:uid="{00000000-0005-0000-0000-0000D0910000}"/>
    <cellStyle name="Subtotal (line) 3 4 2 7 4" xfId="38844" xr:uid="{00000000-0005-0000-0000-0000D1910000}"/>
    <cellStyle name="Subtotal (line) 3 4 2 7 5" xfId="38845" xr:uid="{00000000-0005-0000-0000-0000D2910000}"/>
    <cellStyle name="Subtotal (line) 3 4 2 8" xfId="5363" xr:uid="{00000000-0005-0000-0000-0000D3910000}"/>
    <cellStyle name="Subtotal (line) 3 4 2 8 2" xfId="38846" xr:uid="{00000000-0005-0000-0000-0000D4910000}"/>
    <cellStyle name="Subtotal (line) 3 4 2 8 2 2" xfId="38847" xr:uid="{00000000-0005-0000-0000-0000D5910000}"/>
    <cellStyle name="Subtotal (line) 3 4 2 8 2 3" xfId="38848" xr:uid="{00000000-0005-0000-0000-0000D6910000}"/>
    <cellStyle name="Subtotal (line) 3 4 2 8 2 4" xfId="38849" xr:uid="{00000000-0005-0000-0000-0000D7910000}"/>
    <cellStyle name="Subtotal (line) 3 4 2 8 3" xfId="38850" xr:uid="{00000000-0005-0000-0000-0000D8910000}"/>
    <cellStyle name="Subtotal (line) 3 4 2 8 4" xfId="38851" xr:uid="{00000000-0005-0000-0000-0000D9910000}"/>
    <cellStyle name="Subtotal (line) 3 4 2 8 5" xfId="38852" xr:uid="{00000000-0005-0000-0000-0000DA910000}"/>
    <cellStyle name="Subtotal (line) 3 4 2 9" xfId="5364" xr:uid="{00000000-0005-0000-0000-0000DB910000}"/>
    <cellStyle name="Subtotal (line) 3 4 2 9 2" xfId="38853" xr:uid="{00000000-0005-0000-0000-0000DC910000}"/>
    <cellStyle name="Subtotal (line) 3 4 2 9 2 2" xfId="38854" xr:uid="{00000000-0005-0000-0000-0000DD910000}"/>
    <cellStyle name="Subtotal (line) 3 4 2 9 2 3" xfId="38855" xr:uid="{00000000-0005-0000-0000-0000DE910000}"/>
    <cellStyle name="Subtotal (line) 3 4 2 9 2 4" xfId="38856" xr:uid="{00000000-0005-0000-0000-0000DF910000}"/>
    <cellStyle name="Subtotal (line) 3 4 2 9 3" xfId="38857" xr:uid="{00000000-0005-0000-0000-0000E0910000}"/>
    <cellStyle name="Subtotal (line) 3 4 2 9 4" xfId="38858" xr:uid="{00000000-0005-0000-0000-0000E1910000}"/>
    <cellStyle name="Subtotal (line) 3 4 2 9 5" xfId="38859" xr:uid="{00000000-0005-0000-0000-0000E2910000}"/>
    <cellStyle name="Subtotal (line) 3 4 20" xfId="5365" xr:uid="{00000000-0005-0000-0000-0000E3910000}"/>
    <cellStyle name="Subtotal (line) 3 4 20 2" xfId="38860" xr:uid="{00000000-0005-0000-0000-0000E4910000}"/>
    <cellStyle name="Subtotal (line) 3 4 20 2 2" xfId="38861" xr:uid="{00000000-0005-0000-0000-0000E5910000}"/>
    <cellStyle name="Subtotal (line) 3 4 20 2 3" xfId="38862" xr:uid="{00000000-0005-0000-0000-0000E6910000}"/>
    <cellStyle name="Subtotal (line) 3 4 20 2 4" xfId="38863" xr:uid="{00000000-0005-0000-0000-0000E7910000}"/>
    <cellStyle name="Subtotal (line) 3 4 20 3" xfId="38864" xr:uid="{00000000-0005-0000-0000-0000E8910000}"/>
    <cellStyle name="Subtotal (line) 3 4 20 4" xfId="38865" xr:uid="{00000000-0005-0000-0000-0000E9910000}"/>
    <cellStyle name="Subtotal (line) 3 4 20 5" xfId="38866" xr:uid="{00000000-0005-0000-0000-0000EA910000}"/>
    <cellStyle name="Subtotal (line) 3 4 21" xfId="5366" xr:uid="{00000000-0005-0000-0000-0000EB910000}"/>
    <cellStyle name="Subtotal (line) 3 4 21 2" xfId="38867" xr:uid="{00000000-0005-0000-0000-0000EC910000}"/>
    <cellStyle name="Subtotal (line) 3 4 21 2 2" xfId="38868" xr:uid="{00000000-0005-0000-0000-0000ED910000}"/>
    <cellStyle name="Subtotal (line) 3 4 21 2 3" xfId="38869" xr:uid="{00000000-0005-0000-0000-0000EE910000}"/>
    <cellStyle name="Subtotal (line) 3 4 21 2 4" xfId="38870" xr:uid="{00000000-0005-0000-0000-0000EF910000}"/>
    <cellStyle name="Subtotal (line) 3 4 21 3" xfId="38871" xr:uid="{00000000-0005-0000-0000-0000F0910000}"/>
    <cellStyle name="Subtotal (line) 3 4 21 4" xfId="38872" xr:uid="{00000000-0005-0000-0000-0000F1910000}"/>
    <cellStyle name="Subtotal (line) 3 4 21 5" xfId="38873" xr:uid="{00000000-0005-0000-0000-0000F2910000}"/>
    <cellStyle name="Subtotal (line) 3 4 22" xfId="5367" xr:uid="{00000000-0005-0000-0000-0000F3910000}"/>
    <cellStyle name="Subtotal (line) 3 4 22 2" xfId="38874" xr:uid="{00000000-0005-0000-0000-0000F4910000}"/>
    <cellStyle name="Subtotal (line) 3 4 22 2 2" xfId="38875" xr:uid="{00000000-0005-0000-0000-0000F5910000}"/>
    <cellStyle name="Subtotal (line) 3 4 22 2 3" xfId="38876" xr:uid="{00000000-0005-0000-0000-0000F6910000}"/>
    <cellStyle name="Subtotal (line) 3 4 22 2 4" xfId="38877" xr:uid="{00000000-0005-0000-0000-0000F7910000}"/>
    <cellStyle name="Subtotal (line) 3 4 22 3" xfId="38878" xr:uid="{00000000-0005-0000-0000-0000F8910000}"/>
    <cellStyle name="Subtotal (line) 3 4 22 4" xfId="38879" xr:uid="{00000000-0005-0000-0000-0000F9910000}"/>
    <cellStyle name="Subtotal (line) 3 4 22 5" xfId="38880" xr:uid="{00000000-0005-0000-0000-0000FA910000}"/>
    <cellStyle name="Subtotal (line) 3 4 23" xfId="5368" xr:uid="{00000000-0005-0000-0000-0000FB910000}"/>
    <cellStyle name="Subtotal (line) 3 4 23 2" xfId="38881" xr:uid="{00000000-0005-0000-0000-0000FC910000}"/>
    <cellStyle name="Subtotal (line) 3 4 23 2 2" xfId="38882" xr:uid="{00000000-0005-0000-0000-0000FD910000}"/>
    <cellStyle name="Subtotal (line) 3 4 23 2 3" xfId="38883" xr:uid="{00000000-0005-0000-0000-0000FE910000}"/>
    <cellStyle name="Subtotal (line) 3 4 23 2 4" xfId="38884" xr:uid="{00000000-0005-0000-0000-0000FF910000}"/>
    <cellStyle name="Subtotal (line) 3 4 23 3" xfId="38885" xr:uid="{00000000-0005-0000-0000-000000920000}"/>
    <cellStyle name="Subtotal (line) 3 4 23 4" xfId="38886" xr:uid="{00000000-0005-0000-0000-000001920000}"/>
    <cellStyle name="Subtotal (line) 3 4 23 5" xfId="38887" xr:uid="{00000000-0005-0000-0000-000002920000}"/>
    <cellStyle name="Subtotal (line) 3 4 24" xfId="5369" xr:uid="{00000000-0005-0000-0000-000003920000}"/>
    <cellStyle name="Subtotal (line) 3 4 24 2" xfId="38888" xr:uid="{00000000-0005-0000-0000-000004920000}"/>
    <cellStyle name="Subtotal (line) 3 4 24 2 2" xfId="38889" xr:uid="{00000000-0005-0000-0000-000005920000}"/>
    <cellStyle name="Subtotal (line) 3 4 24 2 3" xfId="38890" xr:uid="{00000000-0005-0000-0000-000006920000}"/>
    <cellStyle name="Subtotal (line) 3 4 24 2 4" xfId="38891" xr:uid="{00000000-0005-0000-0000-000007920000}"/>
    <cellStyle name="Subtotal (line) 3 4 24 3" xfId="38892" xr:uid="{00000000-0005-0000-0000-000008920000}"/>
    <cellStyle name="Subtotal (line) 3 4 24 4" xfId="38893" xr:uid="{00000000-0005-0000-0000-000009920000}"/>
    <cellStyle name="Subtotal (line) 3 4 24 5" xfId="38894" xr:uid="{00000000-0005-0000-0000-00000A920000}"/>
    <cellStyle name="Subtotal (line) 3 4 25" xfId="5370" xr:uid="{00000000-0005-0000-0000-00000B920000}"/>
    <cellStyle name="Subtotal (line) 3 4 25 2" xfId="38895" xr:uid="{00000000-0005-0000-0000-00000C920000}"/>
    <cellStyle name="Subtotal (line) 3 4 25 2 2" xfId="38896" xr:uid="{00000000-0005-0000-0000-00000D920000}"/>
    <cellStyle name="Subtotal (line) 3 4 25 2 3" xfId="38897" xr:uid="{00000000-0005-0000-0000-00000E920000}"/>
    <cellStyle name="Subtotal (line) 3 4 25 2 4" xfId="38898" xr:uid="{00000000-0005-0000-0000-00000F920000}"/>
    <cellStyle name="Subtotal (line) 3 4 25 3" xfId="38899" xr:uid="{00000000-0005-0000-0000-000010920000}"/>
    <cellStyle name="Subtotal (line) 3 4 25 4" xfId="38900" xr:uid="{00000000-0005-0000-0000-000011920000}"/>
    <cellStyle name="Subtotal (line) 3 4 25 5" xfId="38901" xr:uid="{00000000-0005-0000-0000-000012920000}"/>
    <cellStyle name="Subtotal (line) 3 4 26" xfId="5371" xr:uid="{00000000-0005-0000-0000-000013920000}"/>
    <cellStyle name="Subtotal (line) 3 4 26 2" xfId="38902" xr:uid="{00000000-0005-0000-0000-000014920000}"/>
    <cellStyle name="Subtotal (line) 3 4 26 2 2" xfId="38903" xr:uid="{00000000-0005-0000-0000-000015920000}"/>
    <cellStyle name="Subtotal (line) 3 4 26 2 3" xfId="38904" xr:uid="{00000000-0005-0000-0000-000016920000}"/>
    <cellStyle name="Subtotal (line) 3 4 26 2 4" xfId="38905" xr:uid="{00000000-0005-0000-0000-000017920000}"/>
    <cellStyle name="Subtotal (line) 3 4 26 3" xfId="38906" xr:uid="{00000000-0005-0000-0000-000018920000}"/>
    <cellStyle name="Subtotal (line) 3 4 26 4" xfId="38907" xr:uid="{00000000-0005-0000-0000-000019920000}"/>
    <cellStyle name="Subtotal (line) 3 4 26 5" xfId="38908" xr:uid="{00000000-0005-0000-0000-00001A920000}"/>
    <cellStyle name="Subtotal (line) 3 4 27" xfId="5372" xr:uid="{00000000-0005-0000-0000-00001B920000}"/>
    <cellStyle name="Subtotal (line) 3 4 27 2" xfId="38909" xr:uid="{00000000-0005-0000-0000-00001C920000}"/>
    <cellStyle name="Subtotal (line) 3 4 27 2 2" xfId="38910" xr:uid="{00000000-0005-0000-0000-00001D920000}"/>
    <cellStyle name="Subtotal (line) 3 4 27 2 3" xfId="38911" xr:uid="{00000000-0005-0000-0000-00001E920000}"/>
    <cellStyle name="Subtotal (line) 3 4 27 2 4" xfId="38912" xr:uid="{00000000-0005-0000-0000-00001F920000}"/>
    <cellStyle name="Subtotal (line) 3 4 27 3" xfId="38913" xr:uid="{00000000-0005-0000-0000-000020920000}"/>
    <cellStyle name="Subtotal (line) 3 4 27 4" xfId="38914" xr:uid="{00000000-0005-0000-0000-000021920000}"/>
    <cellStyle name="Subtotal (line) 3 4 27 5" xfId="38915" xr:uid="{00000000-0005-0000-0000-000022920000}"/>
    <cellStyle name="Subtotal (line) 3 4 28" xfId="5373" xr:uid="{00000000-0005-0000-0000-000023920000}"/>
    <cellStyle name="Subtotal (line) 3 4 28 2" xfId="38916" xr:uid="{00000000-0005-0000-0000-000024920000}"/>
    <cellStyle name="Subtotal (line) 3 4 28 2 2" xfId="38917" xr:uid="{00000000-0005-0000-0000-000025920000}"/>
    <cellStyle name="Subtotal (line) 3 4 28 2 3" xfId="38918" xr:uid="{00000000-0005-0000-0000-000026920000}"/>
    <cellStyle name="Subtotal (line) 3 4 28 2 4" xfId="38919" xr:uid="{00000000-0005-0000-0000-000027920000}"/>
    <cellStyle name="Subtotal (line) 3 4 28 3" xfId="38920" xr:uid="{00000000-0005-0000-0000-000028920000}"/>
    <cellStyle name="Subtotal (line) 3 4 28 4" xfId="38921" xr:uid="{00000000-0005-0000-0000-000029920000}"/>
    <cellStyle name="Subtotal (line) 3 4 28 5" xfId="38922" xr:uid="{00000000-0005-0000-0000-00002A920000}"/>
    <cellStyle name="Subtotal (line) 3 4 29" xfId="5374" xr:uid="{00000000-0005-0000-0000-00002B920000}"/>
    <cellStyle name="Subtotal (line) 3 4 29 2" xfId="38923" xr:uid="{00000000-0005-0000-0000-00002C920000}"/>
    <cellStyle name="Subtotal (line) 3 4 29 2 2" xfId="38924" xr:uid="{00000000-0005-0000-0000-00002D920000}"/>
    <cellStyle name="Subtotal (line) 3 4 29 2 3" xfId="38925" xr:uid="{00000000-0005-0000-0000-00002E920000}"/>
    <cellStyle name="Subtotal (line) 3 4 29 2 4" xfId="38926" xr:uid="{00000000-0005-0000-0000-00002F920000}"/>
    <cellStyle name="Subtotal (line) 3 4 29 3" xfId="38927" xr:uid="{00000000-0005-0000-0000-000030920000}"/>
    <cellStyle name="Subtotal (line) 3 4 29 4" xfId="38928" xr:uid="{00000000-0005-0000-0000-000031920000}"/>
    <cellStyle name="Subtotal (line) 3 4 29 5" xfId="38929" xr:uid="{00000000-0005-0000-0000-000032920000}"/>
    <cellStyle name="Subtotal (line) 3 4 3" xfId="5375" xr:uid="{00000000-0005-0000-0000-000033920000}"/>
    <cellStyle name="Subtotal (line) 3 4 3 2" xfId="38930" xr:uid="{00000000-0005-0000-0000-000034920000}"/>
    <cellStyle name="Subtotal (line) 3 4 3 2 2" xfId="38931" xr:uid="{00000000-0005-0000-0000-000035920000}"/>
    <cellStyle name="Subtotal (line) 3 4 3 2 3" xfId="38932" xr:uid="{00000000-0005-0000-0000-000036920000}"/>
    <cellStyle name="Subtotal (line) 3 4 3 2 4" xfId="38933" xr:uid="{00000000-0005-0000-0000-000037920000}"/>
    <cellStyle name="Subtotal (line) 3 4 3 3" xfId="38934" xr:uid="{00000000-0005-0000-0000-000038920000}"/>
    <cellStyle name="Subtotal (line) 3 4 3 4" xfId="38935" xr:uid="{00000000-0005-0000-0000-000039920000}"/>
    <cellStyle name="Subtotal (line) 3 4 3 5" xfId="38936" xr:uid="{00000000-0005-0000-0000-00003A920000}"/>
    <cellStyle name="Subtotal (line) 3 4 30" xfId="5376" xr:uid="{00000000-0005-0000-0000-00003B920000}"/>
    <cellStyle name="Subtotal (line) 3 4 30 2" xfId="38937" xr:uid="{00000000-0005-0000-0000-00003C920000}"/>
    <cellStyle name="Subtotal (line) 3 4 30 2 2" xfId="38938" xr:uid="{00000000-0005-0000-0000-00003D920000}"/>
    <cellStyle name="Subtotal (line) 3 4 30 2 3" xfId="38939" xr:uid="{00000000-0005-0000-0000-00003E920000}"/>
    <cellStyle name="Subtotal (line) 3 4 30 2 4" xfId="38940" xr:uid="{00000000-0005-0000-0000-00003F920000}"/>
    <cellStyle name="Subtotal (line) 3 4 30 3" xfId="38941" xr:uid="{00000000-0005-0000-0000-000040920000}"/>
    <cellStyle name="Subtotal (line) 3 4 30 4" xfId="38942" xr:uid="{00000000-0005-0000-0000-000041920000}"/>
    <cellStyle name="Subtotal (line) 3 4 30 5" xfId="38943" xr:uid="{00000000-0005-0000-0000-000042920000}"/>
    <cellStyle name="Subtotal (line) 3 4 31" xfId="5377" xr:uid="{00000000-0005-0000-0000-000043920000}"/>
    <cellStyle name="Subtotal (line) 3 4 31 2" xfId="38944" xr:uid="{00000000-0005-0000-0000-000044920000}"/>
    <cellStyle name="Subtotal (line) 3 4 31 2 2" xfId="38945" xr:uid="{00000000-0005-0000-0000-000045920000}"/>
    <cellStyle name="Subtotal (line) 3 4 31 2 3" xfId="38946" xr:uid="{00000000-0005-0000-0000-000046920000}"/>
    <cellStyle name="Subtotal (line) 3 4 31 2 4" xfId="38947" xr:uid="{00000000-0005-0000-0000-000047920000}"/>
    <cellStyle name="Subtotal (line) 3 4 31 3" xfId="38948" xr:uid="{00000000-0005-0000-0000-000048920000}"/>
    <cellStyle name="Subtotal (line) 3 4 31 4" xfId="38949" xr:uid="{00000000-0005-0000-0000-000049920000}"/>
    <cellStyle name="Subtotal (line) 3 4 31 5" xfId="38950" xr:uid="{00000000-0005-0000-0000-00004A920000}"/>
    <cellStyle name="Subtotal (line) 3 4 32" xfId="5378" xr:uid="{00000000-0005-0000-0000-00004B920000}"/>
    <cellStyle name="Subtotal (line) 3 4 32 2" xfId="38951" xr:uid="{00000000-0005-0000-0000-00004C920000}"/>
    <cellStyle name="Subtotal (line) 3 4 32 2 2" xfId="38952" xr:uid="{00000000-0005-0000-0000-00004D920000}"/>
    <cellStyle name="Subtotal (line) 3 4 32 2 3" xfId="38953" xr:uid="{00000000-0005-0000-0000-00004E920000}"/>
    <cellStyle name="Subtotal (line) 3 4 32 2 4" xfId="38954" xr:uid="{00000000-0005-0000-0000-00004F920000}"/>
    <cellStyle name="Subtotal (line) 3 4 32 3" xfId="38955" xr:uid="{00000000-0005-0000-0000-000050920000}"/>
    <cellStyle name="Subtotal (line) 3 4 32 4" xfId="38956" xr:uid="{00000000-0005-0000-0000-000051920000}"/>
    <cellStyle name="Subtotal (line) 3 4 32 5" xfId="38957" xr:uid="{00000000-0005-0000-0000-000052920000}"/>
    <cellStyle name="Subtotal (line) 3 4 33" xfId="5379" xr:uid="{00000000-0005-0000-0000-000053920000}"/>
    <cellStyle name="Subtotal (line) 3 4 33 2" xfId="38958" xr:uid="{00000000-0005-0000-0000-000054920000}"/>
    <cellStyle name="Subtotal (line) 3 4 33 2 2" xfId="38959" xr:uid="{00000000-0005-0000-0000-000055920000}"/>
    <cellStyle name="Subtotal (line) 3 4 33 2 3" xfId="38960" xr:uid="{00000000-0005-0000-0000-000056920000}"/>
    <cellStyle name="Subtotal (line) 3 4 33 2 4" xfId="38961" xr:uid="{00000000-0005-0000-0000-000057920000}"/>
    <cellStyle name="Subtotal (line) 3 4 33 3" xfId="38962" xr:uid="{00000000-0005-0000-0000-000058920000}"/>
    <cellStyle name="Subtotal (line) 3 4 33 4" xfId="38963" xr:uid="{00000000-0005-0000-0000-000059920000}"/>
    <cellStyle name="Subtotal (line) 3 4 33 5" xfId="38964" xr:uid="{00000000-0005-0000-0000-00005A920000}"/>
    <cellStyle name="Subtotal (line) 3 4 34" xfId="5380" xr:uid="{00000000-0005-0000-0000-00005B920000}"/>
    <cellStyle name="Subtotal (line) 3 4 34 2" xfId="38965" xr:uid="{00000000-0005-0000-0000-00005C920000}"/>
    <cellStyle name="Subtotal (line) 3 4 34 2 2" xfId="38966" xr:uid="{00000000-0005-0000-0000-00005D920000}"/>
    <cellStyle name="Subtotal (line) 3 4 34 2 3" xfId="38967" xr:uid="{00000000-0005-0000-0000-00005E920000}"/>
    <cellStyle name="Subtotal (line) 3 4 34 2 4" xfId="38968" xr:uid="{00000000-0005-0000-0000-00005F920000}"/>
    <cellStyle name="Subtotal (line) 3 4 34 3" xfId="38969" xr:uid="{00000000-0005-0000-0000-000060920000}"/>
    <cellStyle name="Subtotal (line) 3 4 34 4" xfId="38970" xr:uid="{00000000-0005-0000-0000-000061920000}"/>
    <cellStyle name="Subtotal (line) 3 4 34 5" xfId="38971" xr:uid="{00000000-0005-0000-0000-000062920000}"/>
    <cellStyle name="Subtotal (line) 3 4 35" xfId="5381" xr:uid="{00000000-0005-0000-0000-000063920000}"/>
    <cellStyle name="Subtotal (line) 3 4 35 2" xfId="38972" xr:uid="{00000000-0005-0000-0000-000064920000}"/>
    <cellStyle name="Subtotal (line) 3 4 35 2 2" xfId="38973" xr:uid="{00000000-0005-0000-0000-000065920000}"/>
    <cellStyle name="Subtotal (line) 3 4 35 2 3" xfId="38974" xr:uid="{00000000-0005-0000-0000-000066920000}"/>
    <cellStyle name="Subtotal (line) 3 4 35 2 4" xfId="38975" xr:uid="{00000000-0005-0000-0000-000067920000}"/>
    <cellStyle name="Subtotal (line) 3 4 35 3" xfId="38976" xr:uid="{00000000-0005-0000-0000-000068920000}"/>
    <cellStyle name="Subtotal (line) 3 4 35 4" xfId="38977" xr:uid="{00000000-0005-0000-0000-000069920000}"/>
    <cellStyle name="Subtotal (line) 3 4 35 5" xfId="38978" xr:uid="{00000000-0005-0000-0000-00006A920000}"/>
    <cellStyle name="Subtotal (line) 3 4 36" xfId="5382" xr:uid="{00000000-0005-0000-0000-00006B920000}"/>
    <cellStyle name="Subtotal (line) 3 4 36 2" xfId="38979" xr:uid="{00000000-0005-0000-0000-00006C920000}"/>
    <cellStyle name="Subtotal (line) 3 4 36 2 2" xfId="38980" xr:uid="{00000000-0005-0000-0000-00006D920000}"/>
    <cellStyle name="Subtotal (line) 3 4 36 2 3" xfId="38981" xr:uid="{00000000-0005-0000-0000-00006E920000}"/>
    <cellStyle name="Subtotal (line) 3 4 36 2 4" xfId="38982" xr:uid="{00000000-0005-0000-0000-00006F920000}"/>
    <cellStyle name="Subtotal (line) 3 4 36 3" xfId="38983" xr:uid="{00000000-0005-0000-0000-000070920000}"/>
    <cellStyle name="Subtotal (line) 3 4 36 4" xfId="38984" xr:uid="{00000000-0005-0000-0000-000071920000}"/>
    <cellStyle name="Subtotal (line) 3 4 36 5" xfId="38985" xr:uid="{00000000-0005-0000-0000-000072920000}"/>
    <cellStyle name="Subtotal (line) 3 4 37" xfId="5383" xr:uid="{00000000-0005-0000-0000-000073920000}"/>
    <cellStyle name="Subtotal (line) 3 4 37 2" xfId="38986" xr:uid="{00000000-0005-0000-0000-000074920000}"/>
    <cellStyle name="Subtotal (line) 3 4 37 2 2" xfId="38987" xr:uid="{00000000-0005-0000-0000-000075920000}"/>
    <cellStyle name="Subtotal (line) 3 4 37 2 3" xfId="38988" xr:uid="{00000000-0005-0000-0000-000076920000}"/>
    <cellStyle name="Subtotal (line) 3 4 37 2 4" xfId="38989" xr:uid="{00000000-0005-0000-0000-000077920000}"/>
    <cellStyle name="Subtotal (line) 3 4 37 3" xfId="38990" xr:uid="{00000000-0005-0000-0000-000078920000}"/>
    <cellStyle name="Subtotal (line) 3 4 37 4" xfId="38991" xr:uid="{00000000-0005-0000-0000-000079920000}"/>
    <cellStyle name="Subtotal (line) 3 4 37 5" xfId="38992" xr:uid="{00000000-0005-0000-0000-00007A920000}"/>
    <cellStyle name="Subtotal (line) 3 4 38" xfId="5384" xr:uid="{00000000-0005-0000-0000-00007B920000}"/>
    <cellStyle name="Subtotal (line) 3 4 38 2" xfId="38993" xr:uid="{00000000-0005-0000-0000-00007C920000}"/>
    <cellStyle name="Subtotal (line) 3 4 38 2 2" xfId="38994" xr:uid="{00000000-0005-0000-0000-00007D920000}"/>
    <cellStyle name="Subtotal (line) 3 4 38 2 3" xfId="38995" xr:uid="{00000000-0005-0000-0000-00007E920000}"/>
    <cellStyle name="Subtotal (line) 3 4 38 2 4" xfId="38996" xr:uid="{00000000-0005-0000-0000-00007F920000}"/>
    <cellStyle name="Subtotal (line) 3 4 38 3" xfId="38997" xr:uid="{00000000-0005-0000-0000-000080920000}"/>
    <cellStyle name="Subtotal (line) 3 4 38 4" xfId="38998" xr:uid="{00000000-0005-0000-0000-000081920000}"/>
    <cellStyle name="Subtotal (line) 3 4 38 5" xfId="38999" xr:uid="{00000000-0005-0000-0000-000082920000}"/>
    <cellStyle name="Subtotal (line) 3 4 39" xfId="5385" xr:uid="{00000000-0005-0000-0000-000083920000}"/>
    <cellStyle name="Subtotal (line) 3 4 39 2" xfId="39000" xr:uid="{00000000-0005-0000-0000-000084920000}"/>
    <cellStyle name="Subtotal (line) 3 4 39 2 2" xfId="39001" xr:uid="{00000000-0005-0000-0000-000085920000}"/>
    <cellStyle name="Subtotal (line) 3 4 39 2 3" xfId="39002" xr:uid="{00000000-0005-0000-0000-000086920000}"/>
    <cellStyle name="Subtotal (line) 3 4 39 2 4" xfId="39003" xr:uid="{00000000-0005-0000-0000-000087920000}"/>
    <cellStyle name="Subtotal (line) 3 4 39 3" xfId="39004" xr:uid="{00000000-0005-0000-0000-000088920000}"/>
    <cellStyle name="Subtotal (line) 3 4 39 4" xfId="39005" xr:uid="{00000000-0005-0000-0000-000089920000}"/>
    <cellStyle name="Subtotal (line) 3 4 39 5" xfId="39006" xr:uid="{00000000-0005-0000-0000-00008A920000}"/>
    <cellStyle name="Subtotal (line) 3 4 4" xfId="5386" xr:uid="{00000000-0005-0000-0000-00008B920000}"/>
    <cellStyle name="Subtotal (line) 3 4 4 2" xfId="39007" xr:uid="{00000000-0005-0000-0000-00008C920000}"/>
    <cellStyle name="Subtotal (line) 3 4 4 2 2" xfId="39008" xr:uid="{00000000-0005-0000-0000-00008D920000}"/>
    <cellStyle name="Subtotal (line) 3 4 4 2 3" xfId="39009" xr:uid="{00000000-0005-0000-0000-00008E920000}"/>
    <cellStyle name="Subtotal (line) 3 4 4 2 4" xfId="39010" xr:uid="{00000000-0005-0000-0000-00008F920000}"/>
    <cellStyle name="Subtotal (line) 3 4 4 3" xfId="39011" xr:uid="{00000000-0005-0000-0000-000090920000}"/>
    <cellStyle name="Subtotal (line) 3 4 4 4" xfId="39012" xr:uid="{00000000-0005-0000-0000-000091920000}"/>
    <cellStyle name="Subtotal (line) 3 4 4 5" xfId="39013" xr:uid="{00000000-0005-0000-0000-000092920000}"/>
    <cellStyle name="Subtotal (line) 3 4 40" xfId="5387" xr:uid="{00000000-0005-0000-0000-000093920000}"/>
    <cellStyle name="Subtotal (line) 3 4 40 2" xfId="39014" xr:uid="{00000000-0005-0000-0000-000094920000}"/>
    <cellStyle name="Subtotal (line) 3 4 40 2 2" xfId="39015" xr:uid="{00000000-0005-0000-0000-000095920000}"/>
    <cellStyle name="Subtotal (line) 3 4 40 2 3" xfId="39016" xr:uid="{00000000-0005-0000-0000-000096920000}"/>
    <cellStyle name="Subtotal (line) 3 4 40 2 4" xfId="39017" xr:uid="{00000000-0005-0000-0000-000097920000}"/>
    <cellStyle name="Subtotal (line) 3 4 40 3" xfId="39018" xr:uid="{00000000-0005-0000-0000-000098920000}"/>
    <cellStyle name="Subtotal (line) 3 4 40 4" xfId="39019" xr:uid="{00000000-0005-0000-0000-000099920000}"/>
    <cellStyle name="Subtotal (line) 3 4 40 5" xfId="39020" xr:uid="{00000000-0005-0000-0000-00009A920000}"/>
    <cellStyle name="Subtotal (line) 3 4 41" xfId="5388" xr:uid="{00000000-0005-0000-0000-00009B920000}"/>
    <cellStyle name="Subtotal (line) 3 4 41 2" xfId="39021" xr:uid="{00000000-0005-0000-0000-00009C920000}"/>
    <cellStyle name="Subtotal (line) 3 4 41 2 2" xfId="39022" xr:uid="{00000000-0005-0000-0000-00009D920000}"/>
    <cellStyle name="Subtotal (line) 3 4 41 2 3" xfId="39023" xr:uid="{00000000-0005-0000-0000-00009E920000}"/>
    <cellStyle name="Subtotal (line) 3 4 41 2 4" xfId="39024" xr:uid="{00000000-0005-0000-0000-00009F920000}"/>
    <cellStyle name="Subtotal (line) 3 4 41 3" xfId="39025" xr:uid="{00000000-0005-0000-0000-0000A0920000}"/>
    <cellStyle name="Subtotal (line) 3 4 41 4" xfId="39026" xr:uid="{00000000-0005-0000-0000-0000A1920000}"/>
    <cellStyle name="Subtotal (line) 3 4 41 5" xfId="39027" xr:uid="{00000000-0005-0000-0000-0000A2920000}"/>
    <cellStyle name="Subtotal (line) 3 4 42" xfId="5389" xr:uid="{00000000-0005-0000-0000-0000A3920000}"/>
    <cellStyle name="Subtotal (line) 3 4 42 2" xfId="39028" xr:uid="{00000000-0005-0000-0000-0000A4920000}"/>
    <cellStyle name="Subtotal (line) 3 4 42 2 2" xfId="39029" xr:uid="{00000000-0005-0000-0000-0000A5920000}"/>
    <cellStyle name="Subtotal (line) 3 4 42 2 3" xfId="39030" xr:uid="{00000000-0005-0000-0000-0000A6920000}"/>
    <cellStyle name="Subtotal (line) 3 4 42 2 4" xfId="39031" xr:uid="{00000000-0005-0000-0000-0000A7920000}"/>
    <cellStyle name="Subtotal (line) 3 4 42 3" xfId="39032" xr:uid="{00000000-0005-0000-0000-0000A8920000}"/>
    <cellStyle name="Subtotal (line) 3 4 42 4" xfId="39033" xr:uid="{00000000-0005-0000-0000-0000A9920000}"/>
    <cellStyle name="Subtotal (line) 3 4 42 5" xfId="39034" xr:uid="{00000000-0005-0000-0000-0000AA920000}"/>
    <cellStyle name="Subtotal (line) 3 4 43" xfId="5390" xr:uid="{00000000-0005-0000-0000-0000AB920000}"/>
    <cellStyle name="Subtotal (line) 3 4 43 2" xfId="39035" xr:uid="{00000000-0005-0000-0000-0000AC920000}"/>
    <cellStyle name="Subtotal (line) 3 4 43 2 2" xfId="39036" xr:uid="{00000000-0005-0000-0000-0000AD920000}"/>
    <cellStyle name="Subtotal (line) 3 4 43 2 3" xfId="39037" xr:uid="{00000000-0005-0000-0000-0000AE920000}"/>
    <cellStyle name="Subtotal (line) 3 4 43 2 4" xfId="39038" xr:uid="{00000000-0005-0000-0000-0000AF920000}"/>
    <cellStyle name="Subtotal (line) 3 4 43 3" xfId="39039" xr:uid="{00000000-0005-0000-0000-0000B0920000}"/>
    <cellStyle name="Subtotal (line) 3 4 43 4" xfId="39040" xr:uid="{00000000-0005-0000-0000-0000B1920000}"/>
    <cellStyle name="Subtotal (line) 3 4 43 5" xfId="39041" xr:uid="{00000000-0005-0000-0000-0000B2920000}"/>
    <cellStyle name="Subtotal (line) 3 4 44" xfId="5391" xr:uid="{00000000-0005-0000-0000-0000B3920000}"/>
    <cellStyle name="Subtotal (line) 3 4 44 2" xfId="39042" xr:uid="{00000000-0005-0000-0000-0000B4920000}"/>
    <cellStyle name="Subtotal (line) 3 4 44 2 2" xfId="39043" xr:uid="{00000000-0005-0000-0000-0000B5920000}"/>
    <cellStyle name="Subtotal (line) 3 4 44 2 3" xfId="39044" xr:uid="{00000000-0005-0000-0000-0000B6920000}"/>
    <cellStyle name="Subtotal (line) 3 4 44 2 4" xfId="39045" xr:uid="{00000000-0005-0000-0000-0000B7920000}"/>
    <cellStyle name="Subtotal (line) 3 4 44 3" xfId="39046" xr:uid="{00000000-0005-0000-0000-0000B8920000}"/>
    <cellStyle name="Subtotal (line) 3 4 44 4" xfId="39047" xr:uid="{00000000-0005-0000-0000-0000B9920000}"/>
    <cellStyle name="Subtotal (line) 3 4 44 5" xfId="39048" xr:uid="{00000000-0005-0000-0000-0000BA920000}"/>
    <cellStyle name="Subtotal (line) 3 4 45" xfId="5392" xr:uid="{00000000-0005-0000-0000-0000BB920000}"/>
    <cellStyle name="Subtotal (line) 3 4 45 2" xfId="39049" xr:uid="{00000000-0005-0000-0000-0000BC920000}"/>
    <cellStyle name="Subtotal (line) 3 4 45 2 2" xfId="39050" xr:uid="{00000000-0005-0000-0000-0000BD920000}"/>
    <cellStyle name="Subtotal (line) 3 4 45 2 3" xfId="39051" xr:uid="{00000000-0005-0000-0000-0000BE920000}"/>
    <cellStyle name="Subtotal (line) 3 4 45 2 4" xfId="39052" xr:uid="{00000000-0005-0000-0000-0000BF920000}"/>
    <cellStyle name="Subtotal (line) 3 4 45 3" xfId="39053" xr:uid="{00000000-0005-0000-0000-0000C0920000}"/>
    <cellStyle name="Subtotal (line) 3 4 45 4" xfId="39054" xr:uid="{00000000-0005-0000-0000-0000C1920000}"/>
    <cellStyle name="Subtotal (line) 3 4 45 5" xfId="39055" xr:uid="{00000000-0005-0000-0000-0000C2920000}"/>
    <cellStyle name="Subtotal (line) 3 4 46" xfId="39056" xr:uid="{00000000-0005-0000-0000-0000C3920000}"/>
    <cellStyle name="Subtotal (line) 3 4 46 2" xfId="39057" xr:uid="{00000000-0005-0000-0000-0000C4920000}"/>
    <cellStyle name="Subtotal (line) 3 4 46 3" xfId="39058" xr:uid="{00000000-0005-0000-0000-0000C5920000}"/>
    <cellStyle name="Subtotal (line) 3 4 46 4" xfId="39059" xr:uid="{00000000-0005-0000-0000-0000C6920000}"/>
    <cellStyle name="Subtotal (line) 3 4 47" xfId="39060" xr:uid="{00000000-0005-0000-0000-0000C7920000}"/>
    <cellStyle name="Subtotal (line) 3 4 5" xfId="5393" xr:uid="{00000000-0005-0000-0000-0000C8920000}"/>
    <cellStyle name="Subtotal (line) 3 4 5 2" xfId="39061" xr:uid="{00000000-0005-0000-0000-0000C9920000}"/>
    <cellStyle name="Subtotal (line) 3 4 5 2 2" xfId="39062" xr:uid="{00000000-0005-0000-0000-0000CA920000}"/>
    <cellStyle name="Subtotal (line) 3 4 5 2 3" xfId="39063" xr:uid="{00000000-0005-0000-0000-0000CB920000}"/>
    <cellStyle name="Subtotal (line) 3 4 5 2 4" xfId="39064" xr:uid="{00000000-0005-0000-0000-0000CC920000}"/>
    <cellStyle name="Subtotal (line) 3 4 5 3" xfId="39065" xr:uid="{00000000-0005-0000-0000-0000CD920000}"/>
    <cellStyle name="Subtotal (line) 3 4 5 4" xfId="39066" xr:uid="{00000000-0005-0000-0000-0000CE920000}"/>
    <cellStyle name="Subtotal (line) 3 4 5 5" xfId="39067" xr:uid="{00000000-0005-0000-0000-0000CF920000}"/>
    <cellStyle name="Subtotal (line) 3 4 6" xfId="5394" xr:uid="{00000000-0005-0000-0000-0000D0920000}"/>
    <cellStyle name="Subtotal (line) 3 4 6 2" xfId="39068" xr:uid="{00000000-0005-0000-0000-0000D1920000}"/>
    <cellStyle name="Subtotal (line) 3 4 6 2 2" xfId="39069" xr:uid="{00000000-0005-0000-0000-0000D2920000}"/>
    <cellStyle name="Subtotal (line) 3 4 6 2 3" xfId="39070" xr:uid="{00000000-0005-0000-0000-0000D3920000}"/>
    <cellStyle name="Subtotal (line) 3 4 6 2 4" xfId="39071" xr:uid="{00000000-0005-0000-0000-0000D4920000}"/>
    <cellStyle name="Subtotal (line) 3 4 6 3" xfId="39072" xr:uid="{00000000-0005-0000-0000-0000D5920000}"/>
    <cellStyle name="Subtotal (line) 3 4 6 4" xfId="39073" xr:uid="{00000000-0005-0000-0000-0000D6920000}"/>
    <cellStyle name="Subtotal (line) 3 4 6 5" xfId="39074" xr:uid="{00000000-0005-0000-0000-0000D7920000}"/>
    <cellStyle name="Subtotal (line) 3 4 7" xfId="5395" xr:uid="{00000000-0005-0000-0000-0000D8920000}"/>
    <cellStyle name="Subtotal (line) 3 4 7 2" xfId="39075" xr:uid="{00000000-0005-0000-0000-0000D9920000}"/>
    <cellStyle name="Subtotal (line) 3 4 7 2 2" xfId="39076" xr:uid="{00000000-0005-0000-0000-0000DA920000}"/>
    <cellStyle name="Subtotal (line) 3 4 7 2 3" xfId="39077" xr:uid="{00000000-0005-0000-0000-0000DB920000}"/>
    <cellStyle name="Subtotal (line) 3 4 7 2 4" xfId="39078" xr:uid="{00000000-0005-0000-0000-0000DC920000}"/>
    <cellStyle name="Subtotal (line) 3 4 7 3" xfId="39079" xr:uid="{00000000-0005-0000-0000-0000DD920000}"/>
    <cellStyle name="Subtotal (line) 3 4 7 4" xfId="39080" xr:uid="{00000000-0005-0000-0000-0000DE920000}"/>
    <cellStyle name="Subtotal (line) 3 4 7 5" xfId="39081" xr:uid="{00000000-0005-0000-0000-0000DF920000}"/>
    <cellStyle name="Subtotal (line) 3 4 8" xfId="5396" xr:uid="{00000000-0005-0000-0000-0000E0920000}"/>
    <cellStyle name="Subtotal (line) 3 4 8 2" xfId="39082" xr:uid="{00000000-0005-0000-0000-0000E1920000}"/>
    <cellStyle name="Subtotal (line) 3 4 8 2 2" xfId="39083" xr:uid="{00000000-0005-0000-0000-0000E2920000}"/>
    <cellStyle name="Subtotal (line) 3 4 8 2 3" xfId="39084" xr:uid="{00000000-0005-0000-0000-0000E3920000}"/>
    <cellStyle name="Subtotal (line) 3 4 8 2 4" xfId="39085" xr:uid="{00000000-0005-0000-0000-0000E4920000}"/>
    <cellStyle name="Subtotal (line) 3 4 8 3" xfId="39086" xr:uid="{00000000-0005-0000-0000-0000E5920000}"/>
    <cellStyle name="Subtotal (line) 3 4 8 4" xfId="39087" xr:uid="{00000000-0005-0000-0000-0000E6920000}"/>
    <cellStyle name="Subtotal (line) 3 4 8 5" xfId="39088" xr:uid="{00000000-0005-0000-0000-0000E7920000}"/>
    <cellStyle name="Subtotal (line) 3 4 9" xfId="5397" xr:uid="{00000000-0005-0000-0000-0000E8920000}"/>
    <cellStyle name="Subtotal (line) 3 4 9 2" xfId="39089" xr:uid="{00000000-0005-0000-0000-0000E9920000}"/>
    <cellStyle name="Subtotal (line) 3 4 9 2 2" xfId="39090" xr:uid="{00000000-0005-0000-0000-0000EA920000}"/>
    <cellStyle name="Subtotal (line) 3 4 9 2 3" xfId="39091" xr:uid="{00000000-0005-0000-0000-0000EB920000}"/>
    <cellStyle name="Subtotal (line) 3 4 9 2 4" xfId="39092" xr:uid="{00000000-0005-0000-0000-0000EC920000}"/>
    <cellStyle name="Subtotal (line) 3 4 9 3" xfId="39093" xr:uid="{00000000-0005-0000-0000-0000ED920000}"/>
    <cellStyle name="Subtotal (line) 3 4 9 4" xfId="39094" xr:uid="{00000000-0005-0000-0000-0000EE920000}"/>
    <cellStyle name="Subtotal (line) 3 4 9 5" xfId="39095" xr:uid="{00000000-0005-0000-0000-0000EF920000}"/>
    <cellStyle name="Subtotal (line) 3 5" xfId="5398" xr:uid="{00000000-0005-0000-0000-0000F0920000}"/>
    <cellStyle name="Subtotal (line) 3 5 10" xfId="5399" xr:uid="{00000000-0005-0000-0000-0000F1920000}"/>
    <cellStyle name="Subtotal (line) 3 5 10 2" xfId="39096" xr:uid="{00000000-0005-0000-0000-0000F2920000}"/>
    <cellStyle name="Subtotal (line) 3 5 10 2 2" xfId="39097" xr:uid="{00000000-0005-0000-0000-0000F3920000}"/>
    <cellStyle name="Subtotal (line) 3 5 10 2 3" xfId="39098" xr:uid="{00000000-0005-0000-0000-0000F4920000}"/>
    <cellStyle name="Subtotal (line) 3 5 10 2 4" xfId="39099" xr:uid="{00000000-0005-0000-0000-0000F5920000}"/>
    <cellStyle name="Subtotal (line) 3 5 10 3" xfId="39100" xr:uid="{00000000-0005-0000-0000-0000F6920000}"/>
    <cellStyle name="Subtotal (line) 3 5 10 4" xfId="39101" xr:uid="{00000000-0005-0000-0000-0000F7920000}"/>
    <cellStyle name="Subtotal (line) 3 5 10 5" xfId="39102" xr:uid="{00000000-0005-0000-0000-0000F8920000}"/>
    <cellStyle name="Subtotal (line) 3 5 11" xfId="5400" xr:uid="{00000000-0005-0000-0000-0000F9920000}"/>
    <cellStyle name="Subtotal (line) 3 5 11 2" xfId="39103" xr:uid="{00000000-0005-0000-0000-0000FA920000}"/>
    <cellStyle name="Subtotal (line) 3 5 11 2 2" xfId="39104" xr:uid="{00000000-0005-0000-0000-0000FB920000}"/>
    <cellStyle name="Subtotal (line) 3 5 11 2 3" xfId="39105" xr:uid="{00000000-0005-0000-0000-0000FC920000}"/>
    <cellStyle name="Subtotal (line) 3 5 11 2 4" xfId="39106" xr:uid="{00000000-0005-0000-0000-0000FD920000}"/>
    <cellStyle name="Subtotal (line) 3 5 11 3" xfId="39107" xr:uid="{00000000-0005-0000-0000-0000FE920000}"/>
    <cellStyle name="Subtotal (line) 3 5 11 4" xfId="39108" xr:uid="{00000000-0005-0000-0000-0000FF920000}"/>
    <cellStyle name="Subtotal (line) 3 5 11 5" xfId="39109" xr:uid="{00000000-0005-0000-0000-000000930000}"/>
    <cellStyle name="Subtotal (line) 3 5 12" xfId="5401" xr:uid="{00000000-0005-0000-0000-000001930000}"/>
    <cellStyle name="Subtotal (line) 3 5 12 2" xfId="39110" xr:uid="{00000000-0005-0000-0000-000002930000}"/>
    <cellStyle name="Subtotal (line) 3 5 12 2 2" xfId="39111" xr:uid="{00000000-0005-0000-0000-000003930000}"/>
    <cellStyle name="Subtotal (line) 3 5 12 2 3" xfId="39112" xr:uid="{00000000-0005-0000-0000-000004930000}"/>
    <cellStyle name="Subtotal (line) 3 5 12 2 4" xfId="39113" xr:uid="{00000000-0005-0000-0000-000005930000}"/>
    <cellStyle name="Subtotal (line) 3 5 12 3" xfId="39114" xr:uid="{00000000-0005-0000-0000-000006930000}"/>
    <cellStyle name="Subtotal (line) 3 5 12 4" xfId="39115" xr:uid="{00000000-0005-0000-0000-000007930000}"/>
    <cellStyle name="Subtotal (line) 3 5 12 5" xfId="39116" xr:uid="{00000000-0005-0000-0000-000008930000}"/>
    <cellStyle name="Subtotal (line) 3 5 13" xfId="5402" xr:uid="{00000000-0005-0000-0000-000009930000}"/>
    <cellStyle name="Subtotal (line) 3 5 13 2" xfId="39117" xr:uid="{00000000-0005-0000-0000-00000A930000}"/>
    <cellStyle name="Subtotal (line) 3 5 13 2 2" xfId="39118" xr:uid="{00000000-0005-0000-0000-00000B930000}"/>
    <cellStyle name="Subtotal (line) 3 5 13 2 3" xfId="39119" xr:uid="{00000000-0005-0000-0000-00000C930000}"/>
    <cellStyle name="Subtotal (line) 3 5 13 2 4" xfId="39120" xr:uid="{00000000-0005-0000-0000-00000D930000}"/>
    <cellStyle name="Subtotal (line) 3 5 13 3" xfId="39121" xr:uid="{00000000-0005-0000-0000-00000E930000}"/>
    <cellStyle name="Subtotal (line) 3 5 13 4" xfId="39122" xr:uid="{00000000-0005-0000-0000-00000F930000}"/>
    <cellStyle name="Subtotal (line) 3 5 13 5" xfId="39123" xr:uid="{00000000-0005-0000-0000-000010930000}"/>
    <cellStyle name="Subtotal (line) 3 5 14" xfId="5403" xr:uid="{00000000-0005-0000-0000-000011930000}"/>
    <cellStyle name="Subtotal (line) 3 5 14 2" xfId="39124" xr:uid="{00000000-0005-0000-0000-000012930000}"/>
    <cellStyle name="Subtotal (line) 3 5 14 2 2" xfId="39125" xr:uid="{00000000-0005-0000-0000-000013930000}"/>
    <cellStyle name="Subtotal (line) 3 5 14 2 3" xfId="39126" xr:uid="{00000000-0005-0000-0000-000014930000}"/>
    <cellStyle name="Subtotal (line) 3 5 14 2 4" xfId="39127" xr:uid="{00000000-0005-0000-0000-000015930000}"/>
    <cellStyle name="Subtotal (line) 3 5 14 3" xfId="39128" xr:uid="{00000000-0005-0000-0000-000016930000}"/>
    <cellStyle name="Subtotal (line) 3 5 14 4" xfId="39129" xr:uid="{00000000-0005-0000-0000-000017930000}"/>
    <cellStyle name="Subtotal (line) 3 5 14 5" xfId="39130" xr:uid="{00000000-0005-0000-0000-000018930000}"/>
    <cellStyle name="Subtotal (line) 3 5 15" xfId="5404" xr:uid="{00000000-0005-0000-0000-000019930000}"/>
    <cellStyle name="Subtotal (line) 3 5 15 2" xfId="39131" xr:uid="{00000000-0005-0000-0000-00001A930000}"/>
    <cellStyle name="Subtotal (line) 3 5 15 2 2" xfId="39132" xr:uid="{00000000-0005-0000-0000-00001B930000}"/>
    <cellStyle name="Subtotal (line) 3 5 15 2 3" xfId="39133" xr:uid="{00000000-0005-0000-0000-00001C930000}"/>
    <cellStyle name="Subtotal (line) 3 5 15 2 4" xfId="39134" xr:uid="{00000000-0005-0000-0000-00001D930000}"/>
    <cellStyle name="Subtotal (line) 3 5 15 3" xfId="39135" xr:uid="{00000000-0005-0000-0000-00001E930000}"/>
    <cellStyle name="Subtotal (line) 3 5 15 4" xfId="39136" xr:uid="{00000000-0005-0000-0000-00001F930000}"/>
    <cellStyle name="Subtotal (line) 3 5 15 5" xfId="39137" xr:uid="{00000000-0005-0000-0000-000020930000}"/>
    <cellStyle name="Subtotal (line) 3 5 16" xfId="5405" xr:uid="{00000000-0005-0000-0000-000021930000}"/>
    <cellStyle name="Subtotal (line) 3 5 16 2" xfId="39138" xr:uid="{00000000-0005-0000-0000-000022930000}"/>
    <cellStyle name="Subtotal (line) 3 5 16 2 2" xfId="39139" xr:uid="{00000000-0005-0000-0000-000023930000}"/>
    <cellStyle name="Subtotal (line) 3 5 16 2 3" xfId="39140" xr:uid="{00000000-0005-0000-0000-000024930000}"/>
    <cellStyle name="Subtotal (line) 3 5 16 2 4" xfId="39141" xr:uid="{00000000-0005-0000-0000-000025930000}"/>
    <cellStyle name="Subtotal (line) 3 5 16 3" xfId="39142" xr:uid="{00000000-0005-0000-0000-000026930000}"/>
    <cellStyle name="Subtotal (line) 3 5 16 4" xfId="39143" xr:uid="{00000000-0005-0000-0000-000027930000}"/>
    <cellStyle name="Subtotal (line) 3 5 16 5" xfId="39144" xr:uid="{00000000-0005-0000-0000-000028930000}"/>
    <cellStyle name="Subtotal (line) 3 5 17" xfId="5406" xr:uid="{00000000-0005-0000-0000-000029930000}"/>
    <cellStyle name="Subtotal (line) 3 5 17 2" xfId="39145" xr:uid="{00000000-0005-0000-0000-00002A930000}"/>
    <cellStyle name="Subtotal (line) 3 5 17 2 2" xfId="39146" xr:uid="{00000000-0005-0000-0000-00002B930000}"/>
    <cellStyle name="Subtotal (line) 3 5 17 2 3" xfId="39147" xr:uid="{00000000-0005-0000-0000-00002C930000}"/>
    <cellStyle name="Subtotal (line) 3 5 17 2 4" xfId="39148" xr:uid="{00000000-0005-0000-0000-00002D930000}"/>
    <cellStyle name="Subtotal (line) 3 5 17 3" xfId="39149" xr:uid="{00000000-0005-0000-0000-00002E930000}"/>
    <cellStyle name="Subtotal (line) 3 5 17 4" xfId="39150" xr:uid="{00000000-0005-0000-0000-00002F930000}"/>
    <cellStyle name="Subtotal (line) 3 5 17 5" xfId="39151" xr:uid="{00000000-0005-0000-0000-000030930000}"/>
    <cellStyle name="Subtotal (line) 3 5 18" xfId="5407" xr:uid="{00000000-0005-0000-0000-000031930000}"/>
    <cellStyle name="Subtotal (line) 3 5 18 2" xfId="39152" xr:uid="{00000000-0005-0000-0000-000032930000}"/>
    <cellStyle name="Subtotal (line) 3 5 18 2 2" xfId="39153" xr:uid="{00000000-0005-0000-0000-000033930000}"/>
    <cellStyle name="Subtotal (line) 3 5 18 2 3" xfId="39154" xr:uid="{00000000-0005-0000-0000-000034930000}"/>
    <cellStyle name="Subtotal (line) 3 5 18 2 4" xfId="39155" xr:uid="{00000000-0005-0000-0000-000035930000}"/>
    <cellStyle name="Subtotal (line) 3 5 18 3" xfId="39156" xr:uid="{00000000-0005-0000-0000-000036930000}"/>
    <cellStyle name="Subtotal (line) 3 5 18 4" xfId="39157" xr:uid="{00000000-0005-0000-0000-000037930000}"/>
    <cellStyle name="Subtotal (line) 3 5 18 5" xfId="39158" xr:uid="{00000000-0005-0000-0000-000038930000}"/>
    <cellStyle name="Subtotal (line) 3 5 19" xfId="5408" xr:uid="{00000000-0005-0000-0000-000039930000}"/>
    <cellStyle name="Subtotal (line) 3 5 19 2" xfId="39159" xr:uid="{00000000-0005-0000-0000-00003A930000}"/>
    <cellStyle name="Subtotal (line) 3 5 19 2 2" xfId="39160" xr:uid="{00000000-0005-0000-0000-00003B930000}"/>
    <cellStyle name="Subtotal (line) 3 5 19 2 3" xfId="39161" xr:uid="{00000000-0005-0000-0000-00003C930000}"/>
    <cellStyle name="Subtotal (line) 3 5 19 2 4" xfId="39162" xr:uid="{00000000-0005-0000-0000-00003D930000}"/>
    <cellStyle name="Subtotal (line) 3 5 19 3" xfId="39163" xr:uid="{00000000-0005-0000-0000-00003E930000}"/>
    <cellStyle name="Subtotal (line) 3 5 19 4" xfId="39164" xr:uid="{00000000-0005-0000-0000-00003F930000}"/>
    <cellStyle name="Subtotal (line) 3 5 19 5" xfId="39165" xr:uid="{00000000-0005-0000-0000-000040930000}"/>
    <cellStyle name="Subtotal (line) 3 5 2" xfId="5409" xr:uid="{00000000-0005-0000-0000-000041930000}"/>
    <cellStyle name="Subtotal (line) 3 5 2 2" xfId="39166" xr:uid="{00000000-0005-0000-0000-000042930000}"/>
    <cellStyle name="Subtotal (line) 3 5 2 2 2" xfId="39167" xr:uid="{00000000-0005-0000-0000-000043930000}"/>
    <cellStyle name="Subtotal (line) 3 5 2 2 3" xfId="39168" xr:uid="{00000000-0005-0000-0000-000044930000}"/>
    <cellStyle name="Subtotal (line) 3 5 2 2 4" xfId="39169" xr:uid="{00000000-0005-0000-0000-000045930000}"/>
    <cellStyle name="Subtotal (line) 3 5 2 3" xfId="39170" xr:uid="{00000000-0005-0000-0000-000046930000}"/>
    <cellStyle name="Subtotal (line) 3 5 2 4" xfId="39171" xr:uid="{00000000-0005-0000-0000-000047930000}"/>
    <cellStyle name="Subtotal (line) 3 5 2 5" xfId="39172" xr:uid="{00000000-0005-0000-0000-000048930000}"/>
    <cellStyle name="Subtotal (line) 3 5 20" xfId="5410" xr:uid="{00000000-0005-0000-0000-000049930000}"/>
    <cellStyle name="Subtotal (line) 3 5 20 2" xfId="39173" xr:uid="{00000000-0005-0000-0000-00004A930000}"/>
    <cellStyle name="Subtotal (line) 3 5 20 2 2" xfId="39174" xr:uid="{00000000-0005-0000-0000-00004B930000}"/>
    <cellStyle name="Subtotal (line) 3 5 20 2 3" xfId="39175" xr:uid="{00000000-0005-0000-0000-00004C930000}"/>
    <cellStyle name="Subtotal (line) 3 5 20 2 4" xfId="39176" xr:uid="{00000000-0005-0000-0000-00004D930000}"/>
    <cellStyle name="Subtotal (line) 3 5 20 3" xfId="39177" xr:uid="{00000000-0005-0000-0000-00004E930000}"/>
    <cellStyle name="Subtotal (line) 3 5 20 4" xfId="39178" xr:uid="{00000000-0005-0000-0000-00004F930000}"/>
    <cellStyle name="Subtotal (line) 3 5 20 5" xfId="39179" xr:uid="{00000000-0005-0000-0000-000050930000}"/>
    <cellStyle name="Subtotal (line) 3 5 21" xfId="5411" xr:uid="{00000000-0005-0000-0000-000051930000}"/>
    <cellStyle name="Subtotal (line) 3 5 21 2" xfId="39180" xr:uid="{00000000-0005-0000-0000-000052930000}"/>
    <cellStyle name="Subtotal (line) 3 5 21 2 2" xfId="39181" xr:uid="{00000000-0005-0000-0000-000053930000}"/>
    <cellStyle name="Subtotal (line) 3 5 21 2 3" xfId="39182" xr:uid="{00000000-0005-0000-0000-000054930000}"/>
    <cellStyle name="Subtotal (line) 3 5 21 2 4" xfId="39183" xr:uid="{00000000-0005-0000-0000-000055930000}"/>
    <cellStyle name="Subtotal (line) 3 5 21 3" xfId="39184" xr:uid="{00000000-0005-0000-0000-000056930000}"/>
    <cellStyle name="Subtotal (line) 3 5 21 4" xfId="39185" xr:uid="{00000000-0005-0000-0000-000057930000}"/>
    <cellStyle name="Subtotal (line) 3 5 21 5" xfId="39186" xr:uid="{00000000-0005-0000-0000-000058930000}"/>
    <cellStyle name="Subtotal (line) 3 5 22" xfId="5412" xr:uid="{00000000-0005-0000-0000-000059930000}"/>
    <cellStyle name="Subtotal (line) 3 5 22 2" xfId="39187" xr:uid="{00000000-0005-0000-0000-00005A930000}"/>
    <cellStyle name="Subtotal (line) 3 5 22 2 2" xfId="39188" xr:uid="{00000000-0005-0000-0000-00005B930000}"/>
    <cellStyle name="Subtotal (line) 3 5 22 2 3" xfId="39189" xr:uid="{00000000-0005-0000-0000-00005C930000}"/>
    <cellStyle name="Subtotal (line) 3 5 22 2 4" xfId="39190" xr:uid="{00000000-0005-0000-0000-00005D930000}"/>
    <cellStyle name="Subtotal (line) 3 5 22 3" xfId="39191" xr:uid="{00000000-0005-0000-0000-00005E930000}"/>
    <cellStyle name="Subtotal (line) 3 5 22 4" xfId="39192" xr:uid="{00000000-0005-0000-0000-00005F930000}"/>
    <cellStyle name="Subtotal (line) 3 5 22 5" xfId="39193" xr:uid="{00000000-0005-0000-0000-000060930000}"/>
    <cellStyle name="Subtotal (line) 3 5 23" xfId="5413" xr:uid="{00000000-0005-0000-0000-000061930000}"/>
    <cellStyle name="Subtotal (line) 3 5 23 2" xfId="39194" xr:uid="{00000000-0005-0000-0000-000062930000}"/>
    <cellStyle name="Subtotal (line) 3 5 23 2 2" xfId="39195" xr:uid="{00000000-0005-0000-0000-000063930000}"/>
    <cellStyle name="Subtotal (line) 3 5 23 2 3" xfId="39196" xr:uid="{00000000-0005-0000-0000-000064930000}"/>
    <cellStyle name="Subtotal (line) 3 5 23 2 4" xfId="39197" xr:uid="{00000000-0005-0000-0000-000065930000}"/>
    <cellStyle name="Subtotal (line) 3 5 23 3" xfId="39198" xr:uid="{00000000-0005-0000-0000-000066930000}"/>
    <cellStyle name="Subtotal (line) 3 5 23 4" xfId="39199" xr:uid="{00000000-0005-0000-0000-000067930000}"/>
    <cellStyle name="Subtotal (line) 3 5 23 5" xfId="39200" xr:uid="{00000000-0005-0000-0000-000068930000}"/>
    <cellStyle name="Subtotal (line) 3 5 24" xfId="5414" xr:uid="{00000000-0005-0000-0000-000069930000}"/>
    <cellStyle name="Subtotal (line) 3 5 24 2" xfId="39201" xr:uid="{00000000-0005-0000-0000-00006A930000}"/>
    <cellStyle name="Subtotal (line) 3 5 24 2 2" xfId="39202" xr:uid="{00000000-0005-0000-0000-00006B930000}"/>
    <cellStyle name="Subtotal (line) 3 5 24 2 3" xfId="39203" xr:uid="{00000000-0005-0000-0000-00006C930000}"/>
    <cellStyle name="Subtotal (line) 3 5 24 2 4" xfId="39204" xr:uid="{00000000-0005-0000-0000-00006D930000}"/>
    <cellStyle name="Subtotal (line) 3 5 24 3" xfId="39205" xr:uid="{00000000-0005-0000-0000-00006E930000}"/>
    <cellStyle name="Subtotal (line) 3 5 24 4" xfId="39206" xr:uid="{00000000-0005-0000-0000-00006F930000}"/>
    <cellStyle name="Subtotal (line) 3 5 24 5" xfId="39207" xr:uid="{00000000-0005-0000-0000-000070930000}"/>
    <cellStyle name="Subtotal (line) 3 5 25" xfId="5415" xr:uid="{00000000-0005-0000-0000-000071930000}"/>
    <cellStyle name="Subtotal (line) 3 5 25 2" xfId="39208" xr:uid="{00000000-0005-0000-0000-000072930000}"/>
    <cellStyle name="Subtotal (line) 3 5 25 2 2" xfId="39209" xr:uid="{00000000-0005-0000-0000-000073930000}"/>
    <cellStyle name="Subtotal (line) 3 5 25 2 3" xfId="39210" xr:uid="{00000000-0005-0000-0000-000074930000}"/>
    <cellStyle name="Subtotal (line) 3 5 25 2 4" xfId="39211" xr:uid="{00000000-0005-0000-0000-000075930000}"/>
    <cellStyle name="Subtotal (line) 3 5 25 3" xfId="39212" xr:uid="{00000000-0005-0000-0000-000076930000}"/>
    <cellStyle name="Subtotal (line) 3 5 25 4" xfId="39213" xr:uid="{00000000-0005-0000-0000-000077930000}"/>
    <cellStyle name="Subtotal (line) 3 5 25 5" xfId="39214" xr:uid="{00000000-0005-0000-0000-000078930000}"/>
    <cellStyle name="Subtotal (line) 3 5 26" xfId="5416" xr:uid="{00000000-0005-0000-0000-000079930000}"/>
    <cellStyle name="Subtotal (line) 3 5 26 2" xfId="39215" xr:uid="{00000000-0005-0000-0000-00007A930000}"/>
    <cellStyle name="Subtotal (line) 3 5 26 2 2" xfId="39216" xr:uid="{00000000-0005-0000-0000-00007B930000}"/>
    <cellStyle name="Subtotal (line) 3 5 26 2 3" xfId="39217" xr:uid="{00000000-0005-0000-0000-00007C930000}"/>
    <cellStyle name="Subtotal (line) 3 5 26 2 4" xfId="39218" xr:uid="{00000000-0005-0000-0000-00007D930000}"/>
    <cellStyle name="Subtotal (line) 3 5 26 3" xfId="39219" xr:uid="{00000000-0005-0000-0000-00007E930000}"/>
    <cellStyle name="Subtotal (line) 3 5 26 4" xfId="39220" xr:uid="{00000000-0005-0000-0000-00007F930000}"/>
    <cellStyle name="Subtotal (line) 3 5 26 5" xfId="39221" xr:uid="{00000000-0005-0000-0000-000080930000}"/>
    <cellStyle name="Subtotal (line) 3 5 27" xfId="5417" xr:uid="{00000000-0005-0000-0000-000081930000}"/>
    <cellStyle name="Subtotal (line) 3 5 27 2" xfId="39222" xr:uid="{00000000-0005-0000-0000-000082930000}"/>
    <cellStyle name="Subtotal (line) 3 5 27 2 2" xfId="39223" xr:uid="{00000000-0005-0000-0000-000083930000}"/>
    <cellStyle name="Subtotal (line) 3 5 27 2 3" xfId="39224" xr:uid="{00000000-0005-0000-0000-000084930000}"/>
    <cellStyle name="Subtotal (line) 3 5 27 2 4" xfId="39225" xr:uid="{00000000-0005-0000-0000-000085930000}"/>
    <cellStyle name="Subtotal (line) 3 5 27 3" xfId="39226" xr:uid="{00000000-0005-0000-0000-000086930000}"/>
    <cellStyle name="Subtotal (line) 3 5 27 4" xfId="39227" xr:uid="{00000000-0005-0000-0000-000087930000}"/>
    <cellStyle name="Subtotal (line) 3 5 27 5" xfId="39228" xr:uid="{00000000-0005-0000-0000-000088930000}"/>
    <cellStyle name="Subtotal (line) 3 5 28" xfId="5418" xr:uid="{00000000-0005-0000-0000-000089930000}"/>
    <cellStyle name="Subtotal (line) 3 5 28 2" xfId="39229" xr:uid="{00000000-0005-0000-0000-00008A930000}"/>
    <cellStyle name="Subtotal (line) 3 5 28 2 2" xfId="39230" xr:uid="{00000000-0005-0000-0000-00008B930000}"/>
    <cellStyle name="Subtotal (line) 3 5 28 2 3" xfId="39231" xr:uid="{00000000-0005-0000-0000-00008C930000}"/>
    <cellStyle name="Subtotal (line) 3 5 28 2 4" xfId="39232" xr:uid="{00000000-0005-0000-0000-00008D930000}"/>
    <cellStyle name="Subtotal (line) 3 5 28 3" xfId="39233" xr:uid="{00000000-0005-0000-0000-00008E930000}"/>
    <cellStyle name="Subtotal (line) 3 5 28 4" xfId="39234" xr:uid="{00000000-0005-0000-0000-00008F930000}"/>
    <cellStyle name="Subtotal (line) 3 5 28 5" xfId="39235" xr:uid="{00000000-0005-0000-0000-000090930000}"/>
    <cellStyle name="Subtotal (line) 3 5 29" xfId="5419" xr:uid="{00000000-0005-0000-0000-000091930000}"/>
    <cellStyle name="Subtotal (line) 3 5 29 2" xfId="39236" xr:uid="{00000000-0005-0000-0000-000092930000}"/>
    <cellStyle name="Subtotal (line) 3 5 29 2 2" xfId="39237" xr:uid="{00000000-0005-0000-0000-000093930000}"/>
    <cellStyle name="Subtotal (line) 3 5 29 2 3" xfId="39238" xr:uid="{00000000-0005-0000-0000-000094930000}"/>
    <cellStyle name="Subtotal (line) 3 5 29 2 4" xfId="39239" xr:uid="{00000000-0005-0000-0000-000095930000}"/>
    <cellStyle name="Subtotal (line) 3 5 29 3" xfId="39240" xr:uid="{00000000-0005-0000-0000-000096930000}"/>
    <cellStyle name="Subtotal (line) 3 5 29 4" xfId="39241" xr:uid="{00000000-0005-0000-0000-000097930000}"/>
    <cellStyle name="Subtotal (line) 3 5 29 5" xfId="39242" xr:uid="{00000000-0005-0000-0000-000098930000}"/>
    <cellStyle name="Subtotal (line) 3 5 3" xfId="5420" xr:uid="{00000000-0005-0000-0000-000099930000}"/>
    <cellStyle name="Subtotal (line) 3 5 3 2" xfId="39243" xr:uid="{00000000-0005-0000-0000-00009A930000}"/>
    <cellStyle name="Subtotal (line) 3 5 3 2 2" xfId="39244" xr:uid="{00000000-0005-0000-0000-00009B930000}"/>
    <cellStyle name="Subtotal (line) 3 5 3 2 3" xfId="39245" xr:uid="{00000000-0005-0000-0000-00009C930000}"/>
    <cellStyle name="Subtotal (line) 3 5 3 2 4" xfId="39246" xr:uid="{00000000-0005-0000-0000-00009D930000}"/>
    <cellStyle name="Subtotal (line) 3 5 3 3" xfId="39247" xr:uid="{00000000-0005-0000-0000-00009E930000}"/>
    <cellStyle name="Subtotal (line) 3 5 3 4" xfId="39248" xr:uid="{00000000-0005-0000-0000-00009F930000}"/>
    <cellStyle name="Subtotal (line) 3 5 3 5" xfId="39249" xr:uid="{00000000-0005-0000-0000-0000A0930000}"/>
    <cellStyle name="Subtotal (line) 3 5 30" xfId="5421" xr:uid="{00000000-0005-0000-0000-0000A1930000}"/>
    <cellStyle name="Subtotal (line) 3 5 30 2" xfId="39250" xr:uid="{00000000-0005-0000-0000-0000A2930000}"/>
    <cellStyle name="Subtotal (line) 3 5 30 2 2" xfId="39251" xr:uid="{00000000-0005-0000-0000-0000A3930000}"/>
    <cellStyle name="Subtotal (line) 3 5 30 2 3" xfId="39252" xr:uid="{00000000-0005-0000-0000-0000A4930000}"/>
    <cellStyle name="Subtotal (line) 3 5 30 2 4" xfId="39253" xr:uid="{00000000-0005-0000-0000-0000A5930000}"/>
    <cellStyle name="Subtotal (line) 3 5 30 3" xfId="39254" xr:uid="{00000000-0005-0000-0000-0000A6930000}"/>
    <cellStyle name="Subtotal (line) 3 5 30 4" xfId="39255" xr:uid="{00000000-0005-0000-0000-0000A7930000}"/>
    <cellStyle name="Subtotal (line) 3 5 30 5" xfId="39256" xr:uid="{00000000-0005-0000-0000-0000A8930000}"/>
    <cellStyle name="Subtotal (line) 3 5 31" xfId="5422" xr:uid="{00000000-0005-0000-0000-0000A9930000}"/>
    <cellStyle name="Subtotal (line) 3 5 31 2" xfId="39257" xr:uid="{00000000-0005-0000-0000-0000AA930000}"/>
    <cellStyle name="Subtotal (line) 3 5 31 2 2" xfId="39258" xr:uid="{00000000-0005-0000-0000-0000AB930000}"/>
    <cellStyle name="Subtotal (line) 3 5 31 2 3" xfId="39259" xr:uid="{00000000-0005-0000-0000-0000AC930000}"/>
    <cellStyle name="Subtotal (line) 3 5 31 2 4" xfId="39260" xr:uid="{00000000-0005-0000-0000-0000AD930000}"/>
    <cellStyle name="Subtotal (line) 3 5 31 3" xfId="39261" xr:uid="{00000000-0005-0000-0000-0000AE930000}"/>
    <cellStyle name="Subtotal (line) 3 5 31 4" xfId="39262" xr:uid="{00000000-0005-0000-0000-0000AF930000}"/>
    <cellStyle name="Subtotal (line) 3 5 31 5" xfId="39263" xr:uid="{00000000-0005-0000-0000-0000B0930000}"/>
    <cellStyle name="Subtotal (line) 3 5 32" xfId="5423" xr:uid="{00000000-0005-0000-0000-0000B1930000}"/>
    <cellStyle name="Subtotal (line) 3 5 32 2" xfId="39264" xr:uid="{00000000-0005-0000-0000-0000B2930000}"/>
    <cellStyle name="Subtotal (line) 3 5 32 2 2" xfId="39265" xr:uid="{00000000-0005-0000-0000-0000B3930000}"/>
    <cellStyle name="Subtotal (line) 3 5 32 2 3" xfId="39266" xr:uid="{00000000-0005-0000-0000-0000B4930000}"/>
    <cellStyle name="Subtotal (line) 3 5 32 2 4" xfId="39267" xr:uid="{00000000-0005-0000-0000-0000B5930000}"/>
    <cellStyle name="Subtotal (line) 3 5 32 3" xfId="39268" xr:uid="{00000000-0005-0000-0000-0000B6930000}"/>
    <cellStyle name="Subtotal (line) 3 5 32 4" xfId="39269" xr:uid="{00000000-0005-0000-0000-0000B7930000}"/>
    <cellStyle name="Subtotal (line) 3 5 32 5" xfId="39270" xr:uid="{00000000-0005-0000-0000-0000B8930000}"/>
    <cellStyle name="Subtotal (line) 3 5 33" xfId="5424" xr:uid="{00000000-0005-0000-0000-0000B9930000}"/>
    <cellStyle name="Subtotal (line) 3 5 33 2" xfId="39271" xr:uid="{00000000-0005-0000-0000-0000BA930000}"/>
    <cellStyle name="Subtotal (line) 3 5 33 2 2" xfId="39272" xr:uid="{00000000-0005-0000-0000-0000BB930000}"/>
    <cellStyle name="Subtotal (line) 3 5 33 2 3" xfId="39273" xr:uid="{00000000-0005-0000-0000-0000BC930000}"/>
    <cellStyle name="Subtotal (line) 3 5 33 2 4" xfId="39274" xr:uid="{00000000-0005-0000-0000-0000BD930000}"/>
    <cellStyle name="Subtotal (line) 3 5 33 3" xfId="39275" xr:uid="{00000000-0005-0000-0000-0000BE930000}"/>
    <cellStyle name="Subtotal (line) 3 5 33 4" xfId="39276" xr:uid="{00000000-0005-0000-0000-0000BF930000}"/>
    <cellStyle name="Subtotal (line) 3 5 33 5" xfId="39277" xr:uid="{00000000-0005-0000-0000-0000C0930000}"/>
    <cellStyle name="Subtotal (line) 3 5 34" xfId="5425" xr:uid="{00000000-0005-0000-0000-0000C1930000}"/>
    <cellStyle name="Subtotal (line) 3 5 34 2" xfId="39278" xr:uid="{00000000-0005-0000-0000-0000C2930000}"/>
    <cellStyle name="Subtotal (line) 3 5 34 2 2" xfId="39279" xr:uid="{00000000-0005-0000-0000-0000C3930000}"/>
    <cellStyle name="Subtotal (line) 3 5 34 2 3" xfId="39280" xr:uid="{00000000-0005-0000-0000-0000C4930000}"/>
    <cellStyle name="Subtotal (line) 3 5 34 2 4" xfId="39281" xr:uid="{00000000-0005-0000-0000-0000C5930000}"/>
    <cellStyle name="Subtotal (line) 3 5 34 3" xfId="39282" xr:uid="{00000000-0005-0000-0000-0000C6930000}"/>
    <cellStyle name="Subtotal (line) 3 5 34 4" xfId="39283" xr:uid="{00000000-0005-0000-0000-0000C7930000}"/>
    <cellStyle name="Subtotal (line) 3 5 34 5" xfId="39284" xr:uid="{00000000-0005-0000-0000-0000C8930000}"/>
    <cellStyle name="Subtotal (line) 3 5 35" xfId="5426" xr:uid="{00000000-0005-0000-0000-0000C9930000}"/>
    <cellStyle name="Subtotal (line) 3 5 35 2" xfId="39285" xr:uid="{00000000-0005-0000-0000-0000CA930000}"/>
    <cellStyle name="Subtotal (line) 3 5 35 2 2" xfId="39286" xr:uid="{00000000-0005-0000-0000-0000CB930000}"/>
    <cellStyle name="Subtotal (line) 3 5 35 2 3" xfId="39287" xr:uid="{00000000-0005-0000-0000-0000CC930000}"/>
    <cellStyle name="Subtotal (line) 3 5 35 2 4" xfId="39288" xr:uid="{00000000-0005-0000-0000-0000CD930000}"/>
    <cellStyle name="Subtotal (line) 3 5 35 3" xfId="39289" xr:uid="{00000000-0005-0000-0000-0000CE930000}"/>
    <cellStyle name="Subtotal (line) 3 5 35 4" xfId="39290" xr:uid="{00000000-0005-0000-0000-0000CF930000}"/>
    <cellStyle name="Subtotal (line) 3 5 35 5" xfId="39291" xr:uid="{00000000-0005-0000-0000-0000D0930000}"/>
    <cellStyle name="Subtotal (line) 3 5 36" xfId="5427" xr:uid="{00000000-0005-0000-0000-0000D1930000}"/>
    <cellStyle name="Subtotal (line) 3 5 36 2" xfId="39292" xr:uid="{00000000-0005-0000-0000-0000D2930000}"/>
    <cellStyle name="Subtotal (line) 3 5 36 2 2" xfId="39293" xr:uid="{00000000-0005-0000-0000-0000D3930000}"/>
    <cellStyle name="Subtotal (line) 3 5 36 2 3" xfId="39294" xr:uid="{00000000-0005-0000-0000-0000D4930000}"/>
    <cellStyle name="Subtotal (line) 3 5 36 2 4" xfId="39295" xr:uid="{00000000-0005-0000-0000-0000D5930000}"/>
    <cellStyle name="Subtotal (line) 3 5 36 3" xfId="39296" xr:uid="{00000000-0005-0000-0000-0000D6930000}"/>
    <cellStyle name="Subtotal (line) 3 5 36 4" xfId="39297" xr:uid="{00000000-0005-0000-0000-0000D7930000}"/>
    <cellStyle name="Subtotal (line) 3 5 36 5" xfId="39298" xr:uid="{00000000-0005-0000-0000-0000D8930000}"/>
    <cellStyle name="Subtotal (line) 3 5 37" xfId="5428" xr:uid="{00000000-0005-0000-0000-0000D9930000}"/>
    <cellStyle name="Subtotal (line) 3 5 37 2" xfId="39299" xr:uid="{00000000-0005-0000-0000-0000DA930000}"/>
    <cellStyle name="Subtotal (line) 3 5 37 2 2" xfId="39300" xr:uid="{00000000-0005-0000-0000-0000DB930000}"/>
    <cellStyle name="Subtotal (line) 3 5 37 2 3" xfId="39301" xr:uid="{00000000-0005-0000-0000-0000DC930000}"/>
    <cellStyle name="Subtotal (line) 3 5 37 2 4" xfId="39302" xr:uid="{00000000-0005-0000-0000-0000DD930000}"/>
    <cellStyle name="Subtotal (line) 3 5 37 3" xfId="39303" xr:uid="{00000000-0005-0000-0000-0000DE930000}"/>
    <cellStyle name="Subtotal (line) 3 5 37 4" xfId="39304" xr:uid="{00000000-0005-0000-0000-0000DF930000}"/>
    <cellStyle name="Subtotal (line) 3 5 37 5" xfId="39305" xr:uid="{00000000-0005-0000-0000-0000E0930000}"/>
    <cellStyle name="Subtotal (line) 3 5 38" xfId="5429" xr:uid="{00000000-0005-0000-0000-0000E1930000}"/>
    <cellStyle name="Subtotal (line) 3 5 38 2" xfId="39306" xr:uid="{00000000-0005-0000-0000-0000E2930000}"/>
    <cellStyle name="Subtotal (line) 3 5 38 2 2" xfId="39307" xr:uid="{00000000-0005-0000-0000-0000E3930000}"/>
    <cellStyle name="Subtotal (line) 3 5 38 2 3" xfId="39308" xr:uid="{00000000-0005-0000-0000-0000E4930000}"/>
    <cellStyle name="Subtotal (line) 3 5 38 2 4" xfId="39309" xr:uid="{00000000-0005-0000-0000-0000E5930000}"/>
    <cellStyle name="Subtotal (line) 3 5 38 3" xfId="39310" xr:uid="{00000000-0005-0000-0000-0000E6930000}"/>
    <cellStyle name="Subtotal (line) 3 5 38 4" xfId="39311" xr:uid="{00000000-0005-0000-0000-0000E7930000}"/>
    <cellStyle name="Subtotal (line) 3 5 38 5" xfId="39312" xr:uid="{00000000-0005-0000-0000-0000E8930000}"/>
    <cellStyle name="Subtotal (line) 3 5 39" xfId="5430" xr:uid="{00000000-0005-0000-0000-0000E9930000}"/>
    <cellStyle name="Subtotal (line) 3 5 39 2" xfId="39313" xr:uid="{00000000-0005-0000-0000-0000EA930000}"/>
    <cellStyle name="Subtotal (line) 3 5 39 2 2" xfId="39314" xr:uid="{00000000-0005-0000-0000-0000EB930000}"/>
    <cellStyle name="Subtotal (line) 3 5 39 2 3" xfId="39315" xr:uid="{00000000-0005-0000-0000-0000EC930000}"/>
    <cellStyle name="Subtotal (line) 3 5 39 2 4" xfId="39316" xr:uid="{00000000-0005-0000-0000-0000ED930000}"/>
    <cellStyle name="Subtotal (line) 3 5 39 3" xfId="39317" xr:uid="{00000000-0005-0000-0000-0000EE930000}"/>
    <cellStyle name="Subtotal (line) 3 5 39 4" xfId="39318" xr:uid="{00000000-0005-0000-0000-0000EF930000}"/>
    <cellStyle name="Subtotal (line) 3 5 39 5" xfId="39319" xr:uid="{00000000-0005-0000-0000-0000F0930000}"/>
    <cellStyle name="Subtotal (line) 3 5 4" xfId="5431" xr:uid="{00000000-0005-0000-0000-0000F1930000}"/>
    <cellStyle name="Subtotal (line) 3 5 4 2" xfId="39320" xr:uid="{00000000-0005-0000-0000-0000F2930000}"/>
    <cellStyle name="Subtotal (line) 3 5 4 2 2" xfId="39321" xr:uid="{00000000-0005-0000-0000-0000F3930000}"/>
    <cellStyle name="Subtotal (line) 3 5 4 2 3" xfId="39322" xr:uid="{00000000-0005-0000-0000-0000F4930000}"/>
    <cellStyle name="Subtotal (line) 3 5 4 2 4" xfId="39323" xr:uid="{00000000-0005-0000-0000-0000F5930000}"/>
    <cellStyle name="Subtotal (line) 3 5 4 3" xfId="39324" xr:uid="{00000000-0005-0000-0000-0000F6930000}"/>
    <cellStyle name="Subtotal (line) 3 5 4 4" xfId="39325" xr:uid="{00000000-0005-0000-0000-0000F7930000}"/>
    <cellStyle name="Subtotal (line) 3 5 4 5" xfId="39326" xr:uid="{00000000-0005-0000-0000-0000F8930000}"/>
    <cellStyle name="Subtotal (line) 3 5 40" xfId="5432" xr:uid="{00000000-0005-0000-0000-0000F9930000}"/>
    <cellStyle name="Subtotal (line) 3 5 40 2" xfId="39327" xr:uid="{00000000-0005-0000-0000-0000FA930000}"/>
    <cellStyle name="Subtotal (line) 3 5 40 2 2" xfId="39328" xr:uid="{00000000-0005-0000-0000-0000FB930000}"/>
    <cellStyle name="Subtotal (line) 3 5 40 2 3" xfId="39329" xr:uid="{00000000-0005-0000-0000-0000FC930000}"/>
    <cellStyle name="Subtotal (line) 3 5 40 2 4" xfId="39330" xr:uid="{00000000-0005-0000-0000-0000FD930000}"/>
    <cellStyle name="Subtotal (line) 3 5 40 3" xfId="39331" xr:uid="{00000000-0005-0000-0000-0000FE930000}"/>
    <cellStyle name="Subtotal (line) 3 5 40 4" xfId="39332" xr:uid="{00000000-0005-0000-0000-0000FF930000}"/>
    <cellStyle name="Subtotal (line) 3 5 40 5" xfId="39333" xr:uid="{00000000-0005-0000-0000-000000940000}"/>
    <cellStyle name="Subtotal (line) 3 5 41" xfId="5433" xr:uid="{00000000-0005-0000-0000-000001940000}"/>
    <cellStyle name="Subtotal (line) 3 5 41 2" xfId="39334" xr:uid="{00000000-0005-0000-0000-000002940000}"/>
    <cellStyle name="Subtotal (line) 3 5 41 2 2" xfId="39335" xr:uid="{00000000-0005-0000-0000-000003940000}"/>
    <cellStyle name="Subtotal (line) 3 5 41 2 3" xfId="39336" xr:uid="{00000000-0005-0000-0000-000004940000}"/>
    <cellStyle name="Subtotal (line) 3 5 41 2 4" xfId="39337" xr:uid="{00000000-0005-0000-0000-000005940000}"/>
    <cellStyle name="Subtotal (line) 3 5 41 3" xfId="39338" xr:uid="{00000000-0005-0000-0000-000006940000}"/>
    <cellStyle name="Subtotal (line) 3 5 41 4" xfId="39339" xr:uid="{00000000-0005-0000-0000-000007940000}"/>
    <cellStyle name="Subtotal (line) 3 5 41 5" xfId="39340" xr:uid="{00000000-0005-0000-0000-000008940000}"/>
    <cellStyle name="Subtotal (line) 3 5 42" xfId="5434" xr:uid="{00000000-0005-0000-0000-000009940000}"/>
    <cellStyle name="Subtotal (line) 3 5 42 2" xfId="39341" xr:uid="{00000000-0005-0000-0000-00000A940000}"/>
    <cellStyle name="Subtotal (line) 3 5 42 2 2" xfId="39342" xr:uid="{00000000-0005-0000-0000-00000B940000}"/>
    <cellStyle name="Subtotal (line) 3 5 42 2 3" xfId="39343" xr:uid="{00000000-0005-0000-0000-00000C940000}"/>
    <cellStyle name="Subtotal (line) 3 5 42 2 4" xfId="39344" xr:uid="{00000000-0005-0000-0000-00000D940000}"/>
    <cellStyle name="Subtotal (line) 3 5 42 3" xfId="39345" xr:uid="{00000000-0005-0000-0000-00000E940000}"/>
    <cellStyle name="Subtotal (line) 3 5 42 4" xfId="39346" xr:uid="{00000000-0005-0000-0000-00000F940000}"/>
    <cellStyle name="Subtotal (line) 3 5 42 5" xfId="39347" xr:uid="{00000000-0005-0000-0000-000010940000}"/>
    <cellStyle name="Subtotal (line) 3 5 43" xfId="5435" xr:uid="{00000000-0005-0000-0000-000011940000}"/>
    <cellStyle name="Subtotal (line) 3 5 43 2" xfId="39348" xr:uid="{00000000-0005-0000-0000-000012940000}"/>
    <cellStyle name="Subtotal (line) 3 5 43 2 2" xfId="39349" xr:uid="{00000000-0005-0000-0000-000013940000}"/>
    <cellStyle name="Subtotal (line) 3 5 43 2 3" xfId="39350" xr:uid="{00000000-0005-0000-0000-000014940000}"/>
    <cellStyle name="Subtotal (line) 3 5 43 2 4" xfId="39351" xr:uid="{00000000-0005-0000-0000-000015940000}"/>
    <cellStyle name="Subtotal (line) 3 5 43 3" xfId="39352" xr:uid="{00000000-0005-0000-0000-000016940000}"/>
    <cellStyle name="Subtotal (line) 3 5 43 4" xfId="39353" xr:uid="{00000000-0005-0000-0000-000017940000}"/>
    <cellStyle name="Subtotal (line) 3 5 43 5" xfId="39354" xr:uid="{00000000-0005-0000-0000-000018940000}"/>
    <cellStyle name="Subtotal (line) 3 5 44" xfId="5436" xr:uid="{00000000-0005-0000-0000-000019940000}"/>
    <cellStyle name="Subtotal (line) 3 5 44 2" xfId="39355" xr:uid="{00000000-0005-0000-0000-00001A940000}"/>
    <cellStyle name="Subtotal (line) 3 5 44 2 2" xfId="39356" xr:uid="{00000000-0005-0000-0000-00001B940000}"/>
    <cellStyle name="Subtotal (line) 3 5 44 2 3" xfId="39357" xr:uid="{00000000-0005-0000-0000-00001C940000}"/>
    <cellStyle name="Subtotal (line) 3 5 44 2 4" xfId="39358" xr:uid="{00000000-0005-0000-0000-00001D940000}"/>
    <cellStyle name="Subtotal (line) 3 5 44 3" xfId="39359" xr:uid="{00000000-0005-0000-0000-00001E940000}"/>
    <cellStyle name="Subtotal (line) 3 5 44 4" xfId="39360" xr:uid="{00000000-0005-0000-0000-00001F940000}"/>
    <cellStyle name="Subtotal (line) 3 5 44 5" xfId="39361" xr:uid="{00000000-0005-0000-0000-000020940000}"/>
    <cellStyle name="Subtotal (line) 3 5 45" xfId="39362" xr:uid="{00000000-0005-0000-0000-000021940000}"/>
    <cellStyle name="Subtotal (line) 3 5 45 2" xfId="39363" xr:uid="{00000000-0005-0000-0000-000022940000}"/>
    <cellStyle name="Subtotal (line) 3 5 45 3" xfId="39364" xr:uid="{00000000-0005-0000-0000-000023940000}"/>
    <cellStyle name="Subtotal (line) 3 5 45 4" xfId="39365" xr:uid="{00000000-0005-0000-0000-000024940000}"/>
    <cellStyle name="Subtotal (line) 3 5 46" xfId="39366" xr:uid="{00000000-0005-0000-0000-000025940000}"/>
    <cellStyle name="Subtotal (line) 3 5 46 2" xfId="39367" xr:uid="{00000000-0005-0000-0000-000026940000}"/>
    <cellStyle name="Subtotal (line) 3 5 46 3" xfId="39368" xr:uid="{00000000-0005-0000-0000-000027940000}"/>
    <cellStyle name="Subtotal (line) 3 5 46 4" xfId="39369" xr:uid="{00000000-0005-0000-0000-000028940000}"/>
    <cellStyle name="Subtotal (line) 3 5 47" xfId="39370" xr:uid="{00000000-0005-0000-0000-000029940000}"/>
    <cellStyle name="Subtotal (line) 3 5 48" xfId="39371" xr:uid="{00000000-0005-0000-0000-00002A940000}"/>
    <cellStyle name="Subtotal (line) 3 5 49" xfId="39372" xr:uid="{00000000-0005-0000-0000-00002B940000}"/>
    <cellStyle name="Subtotal (line) 3 5 5" xfId="5437" xr:uid="{00000000-0005-0000-0000-00002C940000}"/>
    <cellStyle name="Subtotal (line) 3 5 5 2" xfId="39373" xr:uid="{00000000-0005-0000-0000-00002D940000}"/>
    <cellStyle name="Subtotal (line) 3 5 5 2 2" xfId="39374" xr:uid="{00000000-0005-0000-0000-00002E940000}"/>
    <cellStyle name="Subtotal (line) 3 5 5 2 3" xfId="39375" xr:uid="{00000000-0005-0000-0000-00002F940000}"/>
    <cellStyle name="Subtotal (line) 3 5 5 2 4" xfId="39376" xr:uid="{00000000-0005-0000-0000-000030940000}"/>
    <cellStyle name="Subtotal (line) 3 5 5 3" xfId="39377" xr:uid="{00000000-0005-0000-0000-000031940000}"/>
    <cellStyle name="Subtotal (line) 3 5 5 4" xfId="39378" xr:uid="{00000000-0005-0000-0000-000032940000}"/>
    <cellStyle name="Subtotal (line) 3 5 5 5" xfId="39379" xr:uid="{00000000-0005-0000-0000-000033940000}"/>
    <cellStyle name="Subtotal (line) 3 5 6" xfId="5438" xr:uid="{00000000-0005-0000-0000-000034940000}"/>
    <cellStyle name="Subtotal (line) 3 5 6 2" xfId="39380" xr:uid="{00000000-0005-0000-0000-000035940000}"/>
    <cellStyle name="Subtotal (line) 3 5 6 2 2" xfId="39381" xr:uid="{00000000-0005-0000-0000-000036940000}"/>
    <cellStyle name="Subtotal (line) 3 5 6 2 3" xfId="39382" xr:uid="{00000000-0005-0000-0000-000037940000}"/>
    <cellStyle name="Subtotal (line) 3 5 6 2 4" xfId="39383" xr:uid="{00000000-0005-0000-0000-000038940000}"/>
    <cellStyle name="Subtotal (line) 3 5 6 3" xfId="39384" xr:uid="{00000000-0005-0000-0000-000039940000}"/>
    <cellStyle name="Subtotal (line) 3 5 6 4" xfId="39385" xr:uid="{00000000-0005-0000-0000-00003A940000}"/>
    <cellStyle name="Subtotal (line) 3 5 6 5" xfId="39386" xr:uid="{00000000-0005-0000-0000-00003B940000}"/>
    <cellStyle name="Subtotal (line) 3 5 7" xfId="5439" xr:uid="{00000000-0005-0000-0000-00003C940000}"/>
    <cellStyle name="Subtotal (line) 3 5 7 2" xfId="39387" xr:uid="{00000000-0005-0000-0000-00003D940000}"/>
    <cellStyle name="Subtotal (line) 3 5 7 2 2" xfId="39388" xr:uid="{00000000-0005-0000-0000-00003E940000}"/>
    <cellStyle name="Subtotal (line) 3 5 7 2 3" xfId="39389" xr:uid="{00000000-0005-0000-0000-00003F940000}"/>
    <cellStyle name="Subtotal (line) 3 5 7 2 4" xfId="39390" xr:uid="{00000000-0005-0000-0000-000040940000}"/>
    <cellStyle name="Subtotal (line) 3 5 7 3" xfId="39391" xr:uid="{00000000-0005-0000-0000-000041940000}"/>
    <cellStyle name="Subtotal (line) 3 5 7 4" xfId="39392" xr:uid="{00000000-0005-0000-0000-000042940000}"/>
    <cellStyle name="Subtotal (line) 3 5 7 5" xfId="39393" xr:uid="{00000000-0005-0000-0000-000043940000}"/>
    <cellStyle name="Subtotal (line) 3 5 8" xfId="5440" xr:uid="{00000000-0005-0000-0000-000044940000}"/>
    <cellStyle name="Subtotal (line) 3 5 8 2" xfId="39394" xr:uid="{00000000-0005-0000-0000-000045940000}"/>
    <cellStyle name="Subtotal (line) 3 5 8 2 2" xfId="39395" xr:uid="{00000000-0005-0000-0000-000046940000}"/>
    <cellStyle name="Subtotal (line) 3 5 8 2 3" xfId="39396" xr:uid="{00000000-0005-0000-0000-000047940000}"/>
    <cellStyle name="Subtotal (line) 3 5 8 2 4" xfId="39397" xr:uid="{00000000-0005-0000-0000-000048940000}"/>
    <cellStyle name="Subtotal (line) 3 5 8 3" xfId="39398" xr:uid="{00000000-0005-0000-0000-000049940000}"/>
    <cellStyle name="Subtotal (line) 3 5 8 4" xfId="39399" xr:uid="{00000000-0005-0000-0000-00004A940000}"/>
    <cellStyle name="Subtotal (line) 3 5 8 5" xfId="39400" xr:uid="{00000000-0005-0000-0000-00004B940000}"/>
    <cellStyle name="Subtotal (line) 3 5 9" xfId="5441" xr:uid="{00000000-0005-0000-0000-00004C940000}"/>
    <cellStyle name="Subtotal (line) 3 5 9 2" xfId="39401" xr:uid="{00000000-0005-0000-0000-00004D940000}"/>
    <cellStyle name="Subtotal (line) 3 5 9 2 2" xfId="39402" xr:uid="{00000000-0005-0000-0000-00004E940000}"/>
    <cellStyle name="Subtotal (line) 3 5 9 2 3" xfId="39403" xr:uid="{00000000-0005-0000-0000-00004F940000}"/>
    <cellStyle name="Subtotal (line) 3 5 9 2 4" xfId="39404" xr:uid="{00000000-0005-0000-0000-000050940000}"/>
    <cellStyle name="Subtotal (line) 3 5 9 3" xfId="39405" xr:uid="{00000000-0005-0000-0000-000051940000}"/>
    <cellStyle name="Subtotal (line) 3 5 9 4" xfId="39406" xr:uid="{00000000-0005-0000-0000-000052940000}"/>
    <cellStyle name="Subtotal (line) 3 5 9 5" xfId="39407" xr:uid="{00000000-0005-0000-0000-000053940000}"/>
    <cellStyle name="Subtotal (line) 3 6" xfId="5442" xr:uid="{00000000-0005-0000-0000-000054940000}"/>
    <cellStyle name="Subtotal (line) 3 6 2" xfId="39408" xr:uid="{00000000-0005-0000-0000-000055940000}"/>
    <cellStyle name="Subtotal (line) 3 6 2 2" xfId="39409" xr:uid="{00000000-0005-0000-0000-000056940000}"/>
    <cellStyle name="Subtotal (line) 3 6 2 3" xfId="39410" xr:uid="{00000000-0005-0000-0000-000057940000}"/>
    <cellStyle name="Subtotal (line) 3 6 2 4" xfId="39411" xr:uid="{00000000-0005-0000-0000-000058940000}"/>
    <cellStyle name="Subtotal (line) 3 6 3" xfId="39412" xr:uid="{00000000-0005-0000-0000-000059940000}"/>
    <cellStyle name="Subtotal (line) 3 6 4" xfId="39413" xr:uid="{00000000-0005-0000-0000-00005A940000}"/>
    <cellStyle name="Subtotal (line) 3 6 5" xfId="39414" xr:uid="{00000000-0005-0000-0000-00005B940000}"/>
    <cellStyle name="Subtotal (line) 3 7" xfId="5443" xr:uid="{00000000-0005-0000-0000-00005C940000}"/>
    <cellStyle name="Subtotal (line) 3 7 2" xfId="39415" xr:uid="{00000000-0005-0000-0000-00005D940000}"/>
    <cellStyle name="Subtotal (line) 3 7 2 2" xfId="39416" xr:uid="{00000000-0005-0000-0000-00005E940000}"/>
    <cellStyle name="Subtotal (line) 3 7 2 3" xfId="39417" xr:uid="{00000000-0005-0000-0000-00005F940000}"/>
    <cellStyle name="Subtotal (line) 3 7 2 4" xfId="39418" xr:uid="{00000000-0005-0000-0000-000060940000}"/>
    <cellStyle name="Subtotal (line) 3 7 3" xfId="39419" xr:uid="{00000000-0005-0000-0000-000061940000}"/>
    <cellStyle name="Subtotal (line) 3 7 4" xfId="39420" xr:uid="{00000000-0005-0000-0000-000062940000}"/>
    <cellStyle name="Subtotal (line) 3 7 5" xfId="39421" xr:uid="{00000000-0005-0000-0000-000063940000}"/>
    <cellStyle name="Subtotal (line) 3 8" xfId="5444" xr:uid="{00000000-0005-0000-0000-000064940000}"/>
    <cellStyle name="Subtotal (line) 3 8 2" xfId="39422" xr:uid="{00000000-0005-0000-0000-000065940000}"/>
    <cellStyle name="Subtotal (line) 3 8 2 2" xfId="39423" xr:uid="{00000000-0005-0000-0000-000066940000}"/>
    <cellStyle name="Subtotal (line) 3 8 2 3" xfId="39424" xr:uid="{00000000-0005-0000-0000-000067940000}"/>
    <cellStyle name="Subtotal (line) 3 8 2 4" xfId="39425" xr:uid="{00000000-0005-0000-0000-000068940000}"/>
    <cellStyle name="Subtotal (line) 3 8 3" xfId="39426" xr:uid="{00000000-0005-0000-0000-000069940000}"/>
    <cellStyle name="Subtotal (line) 3 8 4" xfId="39427" xr:uid="{00000000-0005-0000-0000-00006A940000}"/>
    <cellStyle name="Subtotal (line) 3 8 5" xfId="39428" xr:uid="{00000000-0005-0000-0000-00006B940000}"/>
    <cellStyle name="Subtotal (line) 3 9" xfId="5445" xr:uid="{00000000-0005-0000-0000-00006C940000}"/>
    <cellStyle name="Subtotal (line) 3 9 2" xfId="39429" xr:uid="{00000000-0005-0000-0000-00006D940000}"/>
    <cellStyle name="Subtotal (line) 3 9 2 2" xfId="39430" xr:uid="{00000000-0005-0000-0000-00006E940000}"/>
    <cellStyle name="Subtotal (line) 3 9 2 3" xfId="39431" xr:uid="{00000000-0005-0000-0000-00006F940000}"/>
    <cellStyle name="Subtotal (line) 3 9 2 4" xfId="39432" xr:uid="{00000000-0005-0000-0000-000070940000}"/>
    <cellStyle name="Subtotal (line) 3 9 3" xfId="39433" xr:uid="{00000000-0005-0000-0000-000071940000}"/>
    <cellStyle name="Subtotal (line) 3 9 4" xfId="39434" xr:uid="{00000000-0005-0000-0000-000072940000}"/>
    <cellStyle name="Subtotal (line) 3 9 5" xfId="39435" xr:uid="{00000000-0005-0000-0000-000073940000}"/>
    <cellStyle name="Subtotal (line) 4" xfId="5446" xr:uid="{00000000-0005-0000-0000-000074940000}"/>
    <cellStyle name="Subtotal (line) 4 10" xfId="5447" xr:uid="{00000000-0005-0000-0000-000075940000}"/>
    <cellStyle name="Subtotal (line) 4 10 2" xfId="39436" xr:uid="{00000000-0005-0000-0000-000076940000}"/>
    <cellStyle name="Subtotal (line) 4 10 2 2" xfId="39437" xr:uid="{00000000-0005-0000-0000-000077940000}"/>
    <cellStyle name="Subtotal (line) 4 10 2 3" xfId="39438" xr:uid="{00000000-0005-0000-0000-000078940000}"/>
    <cellStyle name="Subtotal (line) 4 10 2 4" xfId="39439" xr:uid="{00000000-0005-0000-0000-000079940000}"/>
    <cellStyle name="Subtotal (line) 4 10 3" xfId="39440" xr:uid="{00000000-0005-0000-0000-00007A940000}"/>
    <cellStyle name="Subtotal (line) 4 10 4" xfId="39441" xr:uid="{00000000-0005-0000-0000-00007B940000}"/>
    <cellStyle name="Subtotal (line) 4 10 5" xfId="39442" xr:uid="{00000000-0005-0000-0000-00007C940000}"/>
    <cellStyle name="Subtotal (line) 4 11" xfId="5448" xr:uid="{00000000-0005-0000-0000-00007D940000}"/>
    <cellStyle name="Subtotal (line) 4 11 2" xfId="39443" xr:uid="{00000000-0005-0000-0000-00007E940000}"/>
    <cellStyle name="Subtotal (line) 4 11 2 2" xfId="39444" xr:uid="{00000000-0005-0000-0000-00007F940000}"/>
    <cellStyle name="Subtotal (line) 4 11 2 3" xfId="39445" xr:uid="{00000000-0005-0000-0000-000080940000}"/>
    <cellStyle name="Subtotal (line) 4 11 2 4" xfId="39446" xr:uid="{00000000-0005-0000-0000-000081940000}"/>
    <cellStyle name="Subtotal (line) 4 11 3" xfId="39447" xr:uid="{00000000-0005-0000-0000-000082940000}"/>
    <cellStyle name="Subtotal (line) 4 11 4" xfId="39448" xr:uid="{00000000-0005-0000-0000-000083940000}"/>
    <cellStyle name="Subtotal (line) 4 11 5" xfId="39449" xr:uid="{00000000-0005-0000-0000-000084940000}"/>
    <cellStyle name="Subtotal (line) 4 12" xfId="5449" xr:uid="{00000000-0005-0000-0000-000085940000}"/>
    <cellStyle name="Subtotal (line) 4 12 2" xfId="39450" xr:uid="{00000000-0005-0000-0000-000086940000}"/>
    <cellStyle name="Subtotal (line) 4 12 2 2" xfId="39451" xr:uid="{00000000-0005-0000-0000-000087940000}"/>
    <cellStyle name="Subtotal (line) 4 12 2 3" xfId="39452" xr:uid="{00000000-0005-0000-0000-000088940000}"/>
    <cellStyle name="Subtotal (line) 4 12 2 4" xfId="39453" xr:uid="{00000000-0005-0000-0000-000089940000}"/>
    <cellStyle name="Subtotal (line) 4 12 3" xfId="39454" xr:uid="{00000000-0005-0000-0000-00008A940000}"/>
    <cellStyle name="Subtotal (line) 4 12 4" xfId="39455" xr:uid="{00000000-0005-0000-0000-00008B940000}"/>
    <cellStyle name="Subtotal (line) 4 12 5" xfId="39456" xr:uid="{00000000-0005-0000-0000-00008C940000}"/>
    <cellStyle name="Subtotal (line) 4 13" xfId="5450" xr:uid="{00000000-0005-0000-0000-00008D940000}"/>
    <cellStyle name="Subtotal (line) 4 13 2" xfId="39457" xr:uid="{00000000-0005-0000-0000-00008E940000}"/>
    <cellStyle name="Subtotal (line) 4 13 2 2" xfId="39458" xr:uid="{00000000-0005-0000-0000-00008F940000}"/>
    <cellStyle name="Subtotal (line) 4 13 2 3" xfId="39459" xr:uid="{00000000-0005-0000-0000-000090940000}"/>
    <cellStyle name="Subtotal (line) 4 13 2 4" xfId="39460" xr:uid="{00000000-0005-0000-0000-000091940000}"/>
    <cellStyle name="Subtotal (line) 4 13 3" xfId="39461" xr:uid="{00000000-0005-0000-0000-000092940000}"/>
    <cellStyle name="Subtotal (line) 4 13 4" xfId="39462" xr:uid="{00000000-0005-0000-0000-000093940000}"/>
    <cellStyle name="Subtotal (line) 4 13 5" xfId="39463" xr:uid="{00000000-0005-0000-0000-000094940000}"/>
    <cellStyle name="Subtotal (line) 4 14" xfId="5451" xr:uid="{00000000-0005-0000-0000-000095940000}"/>
    <cellStyle name="Subtotal (line) 4 14 2" xfId="39464" xr:uid="{00000000-0005-0000-0000-000096940000}"/>
    <cellStyle name="Subtotal (line) 4 14 2 2" xfId="39465" xr:uid="{00000000-0005-0000-0000-000097940000}"/>
    <cellStyle name="Subtotal (line) 4 14 2 3" xfId="39466" xr:uid="{00000000-0005-0000-0000-000098940000}"/>
    <cellStyle name="Subtotal (line) 4 14 2 4" xfId="39467" xr:uid="{00000000-0005-0000-0000-000099940000}"/>
    <cellStyle name="Subtotal (line) 4 14 3" xfId="39468" xr:uid="{00000000-0005-0000-0000-00009A940000}"/>
    <cellStyle name="Subtotal (line) 4 14 4" xfId="39469" xr:uid="{00000000-0005-0000-0000-00009B940000}"/>
    <cellStyle name="Subtotal (line) 4 14 5" xfId="39470" xr:uid="{00000000-0005-0000-0000-00009C940000}"/>
    <cellStyle name="Subtotal (line) 4 15" xfId="5452" xr:uid="{00000000-0005-0000-0000-00009D940000}"/>
    <cellStyle name="Subtotal (line) 4 15 2" xfId="39471" xr:uid="{00000000-0005-0000-0000-00009E940000}"/>
    <cellStyle name="Subtotal (line) 4 15 2 2" xfId="39472" xr:uid="{00000000-0005-0000-0000-00009F940000}"/>
    <cellStyle name="Subtotal (line) 4 15 2 3" xfId="39473" xr:uid="{00000000-0005-0000-0000-0000A0940000}"/>
    <cellStyle name="Subtotal (line) 4 15 2 4" xfId="39474" xr:uid="{00000000-0005-0000-0000-0000A1940000}"/>
    <cellStyle name="Subtotal (line) 4 15 3" xfId="39475" xr:uid="{00000000-0005-0000-0000-0000A2940000}"/>
    <cellStyle name="Subtotal (line) 4 15 4" xfId="39476" xr:uid="{00000000-0005-0000-0000-0000A3940000}"/>
    <cellStyle name="Subtotal (line) 4 15 5" xfId="39477" xr:uid="{00000000-0005-0000-0000-0000A4940000}"/>
    <cellStyle name="Subtotal (line) 4 16" xfId="5453" xr:uid="{00000000-0005-0000-0000-0000A5940000}"/>
    <cellStyle name="Subtotal (line) 4 16 2" xfId="39478" xr:uid="{00000000-0005-0000-0000-0000A6940000}"/>
    <cellStyle name="Subtotal (line) 4 16 2 2" xfId="39479" xr:uid="{00000000-0005-0000-0000-0000A7940000}"/>
    <cellStyle name="Subtotal (line) 4 16 2 3" xfId="39480" xr:uid="{00000000-0005-0000-0000-0000A8940000}"/>
    <cellStyle name="Subtotal (line) 4 16 2 4" xfId="39481" xr:uid="{00000000-0005-0000-0000-0000A9940000}"/>
    <cellStyle name="Subtotal (line) 4 16 3" xfId="39482" xr:uid="{00000000-0005-0000-0000-0000AA940000}"/>
    <cellStyle name="Subtotal (line) 4 16 4" xfId="39483" xr:uid="{00000000-0005-0000-0000-0000AB940000}"/>
    <cellStyle name="Subtotal (line) 4 16 5" xfId="39484" xr:uid="{00000000-0005-0000-0000-0000AC940000}"/>
    <cellStyle name="Subtotal (line) 4 17" xfId="39485" xr:uid="{00000000-0005-0000-0000-0000AD940000}"/>
    <cellStyle name="Subtotal (line) 4 2" xfId="5454" xr:uid="{00000000-0005-0000-0000-0000AE940000}"/>
    <cellStyle name="Subtotal (line) 4 2 10" xfId="5455" xr:uid="{00000000-0005-0000-0000-0000AF940000}"/>
    <cellStyle name="Subtotal (line) 4 2 10 2" xfId="39486" xr:uid="{00000000-0005-0000-0000-0000B0940000}"/>
    <cellStyle name="Subtotal (line) 4 2 10 2 2" xfId="39487" xr:uid="{00000000-0005-0000-0000-0000B1940000}"/>
    <cellStyle name="Subtotal (line) 4 2 10 2 3" xfId="39488" xr:uid="{00000000-0005-0000-0000-0000B2940000}"/>
    <cellStyle name="Subtotal (line) 4 2 10 2 4" xfId="39489" xr:uid="{00000000-0005-0000-0000-0000B3940000}"/>
    <cellStyle name="Subtotal (line) 4 2 10 3" xfId="39490" xr:uid="{00000000-0005-0000-0000-0000B4940000}"/>
    <cellStyle name="Subtotal (line) 4 2 10 4" xfId="39491" xr:uid="{00000000-0005-0000-0000-0000B5940000}"/>
    <cellStyle name="Subtotal (line) 4 2 10 5" xfId="39492" xr:uid="{00000000-0005-0000-0000-0000B6940000}"/>
    <cellStyle name="Subtotal (line) 4 2 11" xfId="5456" xr:uid="{00000000-0005-0000-0000-0000B7940000}"/>
    <cellStyle name="Subtotal (line) 4 2 11 2" xfId="39493" xr:uid="{00000000-0005-0000-0000-0000B8940000}"/>
    <cellStyle name="Subtotal (line) 4 2 11 2 2" xfId="39494" xr:uid="{00000000-0005-0000-0000-0000B9940000}"/>
    <cellStyle name="Subtotal (line) 4 2 11 2 3" xfId="39495" xr:uid="{00000000-0005-0000-0000-0000BA940000}"/>
    <cellStyle name="Subtotal (line) 4 2 11 2 4" xfId="39496" xr:uid="{00000000-0005-0000-0000-0000BB940000}"/>
    <cellStyle name="Subtotal (line) 4 2 11 3" xfId="39497" xr:uid="{00000000-0005-0000-0000-0000BC940000}"/>
    <cellStyle name="Subtotal (line) 4 2 11 4" xfId="39498" xr:uid="{00000000-0005-0000-0000-0000BD940000}"/>
    <cellStyle name="Subtotal (line) 4 2 11 5" xfId="39499" xr:uid="{00000000-0005-0000-0000-0000BE940000}"/>
    <cellStyle name="Subtotal (line) 4 2 12" xfId="5457" xr:uid="{00000000-0005-0000-0000-0000BF940000}"/>
    <cellStyle name="Subtotal (line) 4 2 12 2" xfId="39500" xr:uid="{00000000-0005-0000-0000-0000C0940000}"/>
    <cellStyle name="Subtotal (line) 4 2 12 2 2" xfId="39501" xr:uid="{00000000-0005-0000-0000-0000C1940000}"/>
    <cellStyle name="Subtotal (line) 4 2 12 2 3" xfId="39502" xr:uid="{00000000-0005-0000-0000-0000C2940000}"/>
    <cellStyle name="Subtotal (line) 4 2 12 2 4" xfId="39503" xr:uid="{00000000-0005-0000-0000-0000C3940000}"/>
    <cellStyle name="Subtotal (line) 4 2 12 3" xfId="39504" xr:uid="{00000000-0005-0000-0000-0000C4940000}"/>
    <cellStyle name="Subtotal (line) 4 2 12 4" xfId="39505" xr:uid="{00000000-0005-0000-0000-0000C5940000}"/>
    <cellStyle name="Subtotal (line) 4 2 12 5" xfId="39506" xr:uid="{00000000-0005-0000-0000-0000C6940000}"/>
    <cellStyle name="Subtotal (line) 4 2 13" xfId="5458" xr:uid="{00000000-0005-0000-0000-0000C7940000}"/>
    <cellStyle name="Subtotal (line) 4 2 13 2" xfId="39507" xr:uid="{00000000-0005-0000-0000-0000C8940000}"/>
    <cellStyle name="Subtotal (line) 4 2 13 2 2" xfId="39508" xr:uid="{00000000-0005-0000-0000-0000C9940000}"/>
    <cellStyle name="Subtotal (line) 4 2 13 2 3" xfId="39509" xr:uid="{00000000-0005-0000-0000-0000CA940000}"/>
    <cellStyle name="Subtotal (line) 4 2 13 2 4" xfId="39510" xr:uid="{00000000-0005-0000-0000-0000CB940000}"/>
    <cellStyle name="Subtotal (line) 4 2 13 3" xfId="39511" xr:uid="{00000000-0005-0000-0000-0000CC940000}"/>
    <cellStyle name="Subtotal (line) 4 2 13 4" xfId="39512" xr:uid="{00000000-0005-0000-0000-0000CD940000}"/>
    <cellStyle name="Subtotal (line) 4 2 13 5" xfId="39513" xr:uid="{00000000-0005-0000-0000-0000CE940000}"/>
    <cellStyle name="Subtotal (line) 4 2 14" xfId="5459" xr:uid="{00000000-0005-0000-0000-0000CF940000}"/>
    <cellStyle name="Subtotal (line) 4 2 14 2" xfId="39514" xr:uid="{00000000-0005-0000-0000-0000D0940000}"/>
    <cellStyle name="Subtotal (line) 4 2 14 2 2" xfId="39515" xr:uid="{00000000-0005-0000-0000-0000D1940000}"/>
    <cellStyle name="Subtotal (line) 4 2 14 2 3" xfId="39516" xr:uid="{00000000-0005-0000-0000-0000D2940000}"/>
    <cellStyle name="Subtotal (line) 4 2 14 2 4" xfId="39517" xr:uid="{00000000-0005-0000-0000-0000D3940000}"/>
    <cellStyle name="Subtotal (line) 4 2 14 3" xfId="39518" xr:uid="{00000000-0005-0000-0000-0000D4940000}"/>
    <cellStyle name="Subtotal (line) 4 2 14 4" xfId="39519" xr:uid="{00000000-0005-0000-0000-0000D5940000}"/>
    <cellStyle name="Subtotal (line) 4 2 14 5" xfId="39520" xr:uid="{00000000-0005-0000-0000-0000D6940000}"/>
    <cellStyle name="Subtotal (line) 4 2 15" xfId="5460" xr:uid="{00000000-0005-0000-0000-0000D7940000}"/>
    <cellStyle name="Subtotal (line) 4 2 15 2" xfId="39521" xr:uid="{00000000-0005-0000-0000-0000D8940000}"/>
    <cellStyle name="Subtotal (line) 4 2 15 2 2" xfId="39522" xr:uid="{00000000-0005-0000-0000-0000D9940000}"/>
    <cellStyle name="Subtotal (line) 4 2 15 2 3" xfId="39523" xr:uid="{00000000-0005-0000-0000-0000DA940000}"/>
    <cellStyle name="Subtotal (line) 4 2 15 2 4" xfId="39524" xr:uid="{00000000-0005-0000-0000-0000DB940000}"/>
    <cellStyle name="Subtotal (line) 4 2 15 3" xfId="39525" xr:uid="{00000000-0005-0000-0000-0000DC940000}"/>
    <cellStyle name="Subtotal (line) 4 2 15 4" xfId="39526" xr:uid="{00000000-0005-0000-0000-0000DD940000}"/>
    <cellStyle name="Subtotal (line) 4 2 15 5" xfId="39527" xr:uid="{00000000-0005-0000-0000-0000DE940000}"/>
    <cellStyle name="Subtotal (line) 4 2 16" xfId="5461" xr:uid="{00000000-0005-0000-0000-0000DF940000}"/>
    <cellStyle name="Subtotal (line) 4 2 16 2" xfId="39528" xr:uid="{00000000-0005-0000-0000-0000E0940000}"/>
    <cellStyle name="Subtotal (line) 4 2 16 2 2" xfId="39529" xr:uid="{00000000-0005-0000-0000-0000E1940000}"/>
    <cellStyle name="Subtotal (line) 4 2 16 2 3" xfId="39530" xr:uid="{00000000-0005-0000-0000-0000E2940000}"/>
    <cellStyle name="Subtotal (line) 4 2 16 2 4" xfId="39531" xr:uid="{00000000-0005-0000-0000-0000E3940000}"/>
    <cellStyle name="Subtotal (line) 4 2 16 3" xfId="39532" xr:uid="{00000000-0005-0000-0000-0000E4940000}"/>
    <cellStyle name="Subtotal (line) 4 2 16 4" xfId="39533" xr:uid="{00000000-0005-0000-0000-0000E5940000}"/>
    <cellStyle name="Subtotal (line) 4 2 16 5" xfId="39534" xr:uid="{00000000-0005-0000-0000-0000E6940000}"/>
    <cellStyle name="Subtotal (line) 4 2 17" xfId="5462" xr:uid="{00000000-0005-0000-0000-0000E7940000}"/>
    <cellStyle name="Subtotal (line) 4 2 17 2" xfId="39535" xr:uid="{00000000-0005-0000-0000-0000E8940000}"/>
    <cellStyle name="Subtotal (line) 4 2 17 2 2" xfId="39536" xr:uid="{00000000-0005-0000-0000-0000E9940000}"/>
    <cellStyle name="Subtotal (line) 4 2 17 2 3" xfId="39537" xr:uid="{00000000-0005-0000-0000-0000EA940000}"/>
    <cellStyle name="Subtotal (line) 4 2 17 2 4" xfId="39538" xr:uid="{00000000-0005-0000-0000-0000EB940000}"/>
    <cellStyle name="Subtotal (line) 4 2 17 3" xfId="39539" xr:uid="{00000000-0005-0000-0000-0000EC940000}"/>
    <cellStyle name="Subtotal (line) 4 2 17 4" xfId="39540" xr:uid="{00000000-0005-0000-0000-0000ED940000}"/>
    <cellStyle name="Subtotal (line) 4 2 17 5" xfId="39541" xr:uid="{00000000-0005-0000-0000-0000EE940000}"/>
    <cellStyle name="Subtotal (line) 4 2 18" xfId="5463" xr:uid="{00000000-0005-0000-0000-0000EF940000}"/>
    <cellStyle name="Subtotal (line) 4 2 18 2" xfId="39542" xr:uid="{00000000-0005-0000-0000-0000F0940000}"/>
    <cellStyle name="Subtotal (line) 4 2 18 2 2" xfId="39543" xr:uid="{00000000-0005-0000-0000-0000F1940000}"/>
    <cellStyle name="Subtotal (line) 4 2 18 2 3" xfId="39544" xr:uid="{00000000-0005-0000-0000-0000F2940000}"/>
    <cellStyle name="Subtotal (line) 4 2 18 2 4" xfId="39545" xr:uid="{00000000-0005-0000-0000-0000F3940000}"/>
    <cellStyle name="Subtotal (line) 4 2 18 3" xfId="39546" xr:uid="{00000000-0005-0000-0000-0000F4940000}"/>
    <cellStyle name="Subtotal (line) 4 2 18 4" xfId="39547" xr:uid="{00000000-0005-0000-0000-0000F5940000}"/>
    <cellStyle name="Subtotal (line) 4 2 18 5" xfId="39548" xr:uid="{00000000-0005-0000-0000-0000F6940000}"/>
    <cellStyle name="Subtotal (line) 4 2 19" xfId="5464" xr:uid="{00000000-0005-0000-0000-0000F7940000}"/>
    <cellStyle name="Subtotal (line) 4 2 19 2" xfId="39549" xr:uid="{00000000-0005-0000-0000-0000F8940000}"/>
    <cellStyle name="Subtotal (line) 4 2 19 2 2" xfId="39550" xr:uid="{00000000-0005-0000-0000-0000F9940000}"/>
    <cellStyle name="Subtotal (line) 4 2 19 2 3" xfId="39551" xr:uid="{00000000-0005-0000-0000-0000FA940000}"/>
    <cellStyle name="Subtotal (line) 4 2 19 2 4" xfId="39552" xr:uid="{00000000-0005-0000-0000-0000FB940000}"/>
    <cellStyle name="Subtotal (line) 4 2 19 3" xfId="39553" xr:uid="{00000000-0005-0000-0000-0000FC940000}"/>
    <cellStyle name="Subtotal (line) 4 2 19 4" xfId="39554" xr:uid="{00000000-0005-0000-0000-0000FD940000}"/>
    <cellStyle name="Subtotal (line) 4 2 19 5" xfId="39555" xr:uid="{00000000-0005-0000-0000-0000FE940000}"/>
    <cellStyle name="Subtotal (line) 4 2 2" xfId="5465" xr:uid="{00000000-0005-0000-0000-0000FF940000}"/>
    <cellStyle name="Subtotal (line) 4 2 2 10" xfId="5466" xr:uid="{00000000-0005-0000-0000-000000950000}"/>
    <cellStyle name="Subtotal (line) 4 2 2 10 2" xfId="39556" xr:uid="{00000000-0005-0000-0000-000001950000}"/>
    <cellStyle name="Subtotal (line) 4 2 2 10 2 2" xfId="39557" xr:uid="{00000000-0005-0000-0000-000002950000}"/>
    <cellStyle name="Subtotal (line) 4 2 2 10 2 3" xfId="39558" xr:uid="{00000000-0005-0000-0000-000003950000}"/>
    <cellStyle name="Subtotal (line) 4 2 2 10 2 4" xfId="39559" xr:uid="{00000000-0005-0000-0000-000004950000}"/>
    <cellStyle name="Subtotal (line) 4 2 2 10 3" xfId="39560" xr:uid="{00000000-0005-0000-0000-000005950000}"/>
    <cellStyle name="Subtotal (line) 4 2 2 10 4" xfId="39561" xr:uid="{00000000-0005-0000-0000-000006950000}"/>
    <cellStyle name="Subtotal (line) 4 2 2 10 5" xfId="39562" xr:uid="{00000000-0005-0000-0000-000007950000}"/>
    <cellStyle name="Subtotal (line) 4 2 2 11" xfId="5467" xr:uid="{00000000-0005-0000-0000-000008950000}"/>
    <cellStyle name="Subtotal (line) 4 2 2 11 2" xfId="39563" xr:uid="{00000000-0005-0000-0000-000009950000}"/>
    <cellStyle name="Subtotal (line) 4 2 2 11 2 2" xfId="39564" xr:uid="{00000000-0005-0000-0000-00000A950000}"/>
    <cellStyle name="Subtotal (line) 4 2 2 11 2 3" xfId="39565" xr:uid="{00000000-0005-0000-0000-00000B950000}"/>
    <cellStyle name="Subtotal (line) 4 2 2 11 2 4" xfId="39566" xr:uid="{00000000-0005-0000-0000-00000C950000}"/>
    <cellStyle name="Subtotal (line) 4 2 2 11 3" xfId="39567" xr:uid="{00000000-0005-0000-0000-00000D950000}"/>
    <cellStyle name="Subtotal (line) 4 2 2 11 4" xfId="39568" xr:uid="{00000000-0005-0000-0000-00000E950000}"/>
    <cellStyle name="Subtotal (line) 4 2 2 11 5" xfId="39569" xr:uid="{00000000-0005-0000-0000-00000F950000}"/>
    <cellStyle name="Subtotal (line) 4 2 2 12" xfId="5468" xr:uid="{00000000-0005-0000-0000-000010950000}"/>
    <cellStyle name="Subtotal (line) 4 2 2 12 2" xfId="39570" xr:uid="{00000000-0005-0000-0000-000011950000}"/>
    <cellStyle name="Subtotal (line) 4 2 2 12 2 2" xfId="39571" xr:uid="{00000000-0005-0000-0000-000012950000}"/>
    <cellStyle name="Subtotal (line) 4 2 2 12 2 3" xfId="39572" xr:uid="{00000000-0005-0000-0000-000013950000}"/>
    <cellStyle name="Subtotal (line) 4 2 2 12 2 4" xfId="39573" xr:uid="{00000000-0005-0000-0000-000014950000}"/>
    <cellStyle name="Subtotal (line) 4 2 2 12 3" xfId="39574" xr:uid="{00000000-0005-0000-0000-000015950000}"/>
    <cellStyle name="Subtotal (line) 4 2 2 12 4" xfId="39575" xr:uid="{00000000-0005-0000-0000-000016950000}"/>
    <cellStyle name="Subtotal (line) 4 2 2 12 5" xfId="39576" xr:uid="{00000000-0005-0000-0000-000017950000}"/>
    <cellStyle name="Subtotal (line) 4 2 2 13" xfId="5469" xr:uid="{00000000-0005-0000-0000-000018950000}"/>
    <cellStyle name="Subtotal (line) 4 2 2 13 2" xfId="39577" xr:uid="{00000000-0005-0000-0000-000019950000}"/>
    <cellStyle name="Subtotal (line) 4 2 2 13 2 2" xfId="39578" xr:uid="{00000000-0005-0000-0000-00001A950000}"/>
    <cellStyle name="Subtotal (line) 4 2 2 13 2 3" xfId="39579" xr:uid="{00000000-0005-0000-0000-00001B950000}"/>
    <cellStyle name="Subtotal (line) 4 2 2 13 2 4" xfId="39580" xr:uid="{00000000-0005-0000-0000-00001C950000}"/>
    <cellStyle name="Subtotal (line) 4 2 2 13 3" xfId="39581" xr:uid="{00000000-0005-0000-0000-00001D950000}"/>
    <cellStyle name="Subtotal (line) 4 2 2 13 4" xfId="39582" xr:uid="{00000000-0005-0000-0000-00001E950000}"/>
    <cellStyle name="Subtotal (line) 4 2 2 13 5" xfId="39583" xr:uid="{00000000-0005-0000-0000-00001F950000}"/>
    <cellStyle name="Subtotal (line) 4 2 2 14" xfId="5470" xr:uid="{00000000-0005-0000-0000-000020950000}"/>
    <cellStyle name="Subtotal (line) 4 2 2 14 2" xfId="39584" xr:uid="{00000000-0005-0000-0000-000021950000}"/>
    <cellStyle name="Subtotal (line) 4 2 2 14 2 2" xfId="39585" xr:uid="{00000000-0005-0000-0000-000022950000}"/>
    <cellStyle name="Subtotal (line) 4 2 2 14 2 3" xfId="39586" xr:uid="{00000000-0005-0000-0000-000023950000}"/>
    <cellStyle name="Subtotal (line) 4 2 2 14 2 4" xfId="39587" xr:uid="{00000000-0005-0000-0000-000024950000}"/>
    <cellStyle name="Subtotal (line) 4 2 2 14 3" xfId="39588" xr:uid="{00000000-0005-0000-0000-000025950000}"/>
    <cellStyle name="Subtotal (line) 4 2 2 14 4" xfId="39589" xr:uid="{00000000-0005-0000-0000-000026950000}"/>
    <cellStyle name="Subtotal (line) 4 2 2 14 5" xfId="39590" xr:uid="{00000000-0005-0000-0000-000027950000}"/>
    <cellStyle name="Subtotal (line) 4 2 2 15" xfId="5471" xr:uid="{00000000-0005-0000-0000-000028950000}"/>
    <cellStyle name="Subtotal (line) 4 2 2 15 2" xfId="39591" xr:uid="{00000000-0005-0000-0000-000029950000}"/>
    <cellStyle name="Subtotal (line) 4 2 2 15 2 2" xfId="39592" xr:uid="{00000000-0005-0000-0000-00002A950000}"/>
    <cellStyle name="Subtotal (line) 4 2 2 15 2 3" xfId="39593" xr:uid="{00000000-0005-0000-0000-00002B950000}"/>
    <cellStyle name="Subtotal (line) 4 2 2 15 2 4" xfId="39594" xr:uid="{00000000-0005-0000-0000-00002C950000}"/>
    <cellStyle name="Subtotal (line) 4 2 2 15 3" xfId="39595" xr:uid="{00000000-0005-0000-0000-00002D950000}"/>
    <cellStyle name="Subtotal (line) 4 2 2 15 4" xfId="39596" xr:uid="{00000000-0005-0000-0000-00002E950000}"/>
    <cellStyle name="Subtotal (line) 4 2 2 15 5" xfId="39597" xr:uid="{00000000-0005-0000-0000-00002F950000}"/>
    <cellStyle name="Subtotal (line) 4 2 2 16" xfId="5472" xr:uid="{00000000-0005-0000-0000-000030950000}"/>
    <cellStyle name="Subtotal (line) 4 2 2 16 2" xfId="39598" xr:uid="{00000000-0005-0000-0000-000031950000}"/>
    <cellStyle name="Subtotal (line) 4 2 2 16 2 2" xfId="39599" xr:uid="{00000000-0005-0000-0000-000032950000}"/>
    <cellStyle name="Subtotal (line) 4 2 2 16 2 3" xfId="39600" xr:uid="{00000000-0005-0000-0000-000033950000}"/>
    <cellStyle name="Subtotal (line) 4 2 2 16 2 4" xfId="39601" xr:uid="{00000000-0005-0000-0000-000034950000}"/>
    <cellStyle name="Subtotal (line) 4 2 2 16 3" xfId="39602" xr:uid="{00000000-0005-0000-0000-000035950000}"/>
    <cellStyle name="Subtotal (line) 4 2 2 16 4" xfId="39603" xr:uid="{00000000-0005-0000-0000-000036950000}"/>
    <cellStyle name="Subtotal (line) 4 2 2 16 5" xfId="39604" xr:uid="{00000000-0005-0000-0000-000037950000}"/>
    <cellStyle name="Subtotal (line) 4 2 2 17" xfId="5473" xr:uid="{00000000-0005-0000-0000-000038950000}"/>
    <cellStyle name="Subtotal (line) 4 2 2 17 2" xfId="39605" xr:uid="{00000000-0005-0000-0000-000039950000}"/>
    <cellStyle name="Subtotal (line) 4 2 2 17 2 2" xfId="39606" xr:uid="{00000000-0005-0000-0000-00003A950000}"/>
    <cellStyle name="Subtotal (line) 4 2 2 17 2 3" xfId="39607" xr:uid="{00000000-0005-0000-0000-00003B950000}"/>
    <cellStyle name="Subtotal (line) 4 2 2 17 2 4" xfId="39608" xr:uid="{00000000-0005-0000-0000-00003C950000}"/>
    <cellStyle name="Subtotal (line) 4 2 2 17 3" xfId="39609" xr:uid="{00000000-0005-0000-0000-00003D950000}"/>
    <cellStyle name="Subtotal (line) 4 2 2 17 4" xfId="39610" xr:uid="{00000000-0005-0000-0000-00003E950000}"/>
    <cellStyle name="Subtotal (line) 4 2 2 17 5" xfId="39611" xr:uid="{00000000-0005-0000-0000-00003F950000}"/>
    <cellStyle name="Subtotal (line) 4 2 2 18" xfId="5474" xr:uid="{00000000-0005-0000-0000-000040950000}"/>
    <cellStyle name="Subtotal (line) 4 2 2 18 2" xfId="39612" xr:uid="{00000000-0005-0000-0000-000041950000}"/>
    <cellStyle name="Subtotal (line) 4 2 2 18 2 2" xfId="39613" xr:uid="{00000000-0005-0000-0000-000042950000}"/>
    <cellStyle name="Subtotal (line) 4 2 2 18 2 3" xfId="39614" xr:uid="{00000000-0005-0000-0000-000043950000}"/>
    <cellStyle name="Subtotal (line) 4 2 2 18 2 4" xfId="39615" xr:uid="{00000000-0005-0000-0000-000044950000}"/>
    <cellStyle name="Subtotal (line) 4 2 2 18 3" xfId="39616" xr:uid="{00000000-0005-0000-0000-000045950000}"/>
    <cellStyle name="Subtotal (line) 4 2 2 18 4" xfId="39617" xr:uid="{00000000-0005-0000-0000-000046950000}"/>
    <cellStyle name="Subtotal (line) 4 2 2 18 5" xfId="39618" xr:uid="{00000000-0005-0000-0000-000047950000}"/>
    <cellStyle name="Subtotal (line) 4 2 2 19" xfId="5475" xr:uid="{00000000-0005-0000-0000-000048950000}"/>
    <cellStyle name="Subtotal (line) 4 2 2 19 2" xfId="39619" xr:uid="{00000000-0005-0000-0000-000049950000}"/>
    <cellStyle name="Subtotal (line) 4 2 2 19 2 2" xfId="39620" xr:uid="{00000000-0005-0000-0000-00004A950000}"/>
    <cellStyle name="Subtotal (line) 4 2 2 19 2 3" xfId="39621" xr:uid="{00000000-0005-0000-0000-00004B950000}"/>
    <cellStyle name="Subtotal (line) 4 2 2 19 2 4" xfId="39622" xr:uid="{00000000-0005-0000-0000-00004C950000}"/>
    <cellStyle name="Subtotal (line) 4 2 2 19 3" xfId="39623" xr:uid="{00000000-0005-0000-0000-00004D950000}"/>
    <cellStyle name="Subtotal (line) 4 2 2 19 4" xfId="39624" xr:uid="{00000000-0005-0000-0000-00004E950000}"/>
    <cellStyle name="Subtotal (line) 4 2 2 19 5" xfId="39625" xr:uid="{00000000-0005-0000-0000-00004F950000}"/>
    <cellStyle name="Subtotal (line) 4 2 2 2" xfId="5476" xr:uid="{00000000-0005-0000-0000-000050950000}"/>
    <cellStyle name="Subtotal (line) 4 2 2 2 2" xfId="39626" xr:uid="{00000000-0005-0000-0000-000051950000}"/>
    <cellStyle name="Subtotal (line) 4 2 2 2 2 2" xfId="39627" xr:uid="{00000000-0005-0000-0000-000052950000}"/>
    <cellStyle name="Subtotal (line) 4 2 2 2 2 3" xfId="39628" xr:uid="{00000000-0005-0000-0000-000053950000}"/>
    <cellStyle name="Subtotal (line) 4 2 2 2 2 4" xfId="39629" xr:uid="{00000000-0005-0000-0000-000054950000}"/>
    <cellStyle name="Subtotal (line) 4 2 2 2 3" xfId="39630" xr:uid="{00000000-0005-0000-0000-000055950000}"/>
    <cellStyle name="Subtotal (line) 4 2 2 2 4" xfId="39631" xr:uid="{00000000-0005-0000-0000-000056950000}"/>
    <cellStyle name="Subtotal (line) 4 2 2 2 5" xfId="39632" xr:uid="{00000000-0005-0000-0000-000057950000}"/>
    <cellStyle name="Subtotal (line) 4 2 2 20" xfId="5477" xr:uid="{00000000-0005-0000-0000-000058950000}"/>
    <cellStyle name="Subtotal (line) 4 2 2 20 2" xfId="39633" xr:uid="{00000000-0005-0000-0000-000059950000}"/>
    <cellStyle name="Subtotal (line) 4 2 2 20 2 2" xfId="39634" xr:uid="{00000000-0005-0000-0000-00005A950000}"/>
    <cellStyle name="Subtotal (line) 4 2 2 20 2 3" xfId="39635" xr:uid="{00000000-0005-0000-0000-00005B950000}"/>
    <cellStyle name="Subtotal (line) 4 2 2 20 2 4" xfId="39636" xr:uid="{00000000-0005-0000-0000-00005C950000}"/>
    <cellStyle name="Subtotal (line) 4 2 2 20 3" xfId="39637" xr:uid="{00000000-0005-0000-0000-00005D950000}"/>
    <cellStyle name="Subtotal (line) 4 2 2 20 4" xfId="39638" xr:uid="{00000000-0005-0000-0000-00005E950000}"/>
    <cellStyle name="Subtotal (line) 4 2 2 20 5" xfId="39639" xr:uid="{00000000-0005-0000-0000-00005F950000}"/>
    <cellStyle name="Subtotal (line) 4 2 2 21" xfId="5478" xr:uid="{00000000-0005-0000-0000-000060950000}"/>
    <cellStyle name="Subtotal (line) 4 2 2 21 2" xfId="39640" xr:uid="{00000000-0005-0000-0000-000061950000}"/>
    <cellStyle name="Subtotal (line) 4 2 2 21 2 2" xfId="39641" xr:uid="{00000000-0005-0000-0000-000062950000}"/>
    <cellStyle name="Subtotal (line) 4 2 2 21 2 3" xfId="39642" xr:uid="{00000000-0005-0000-0000-000063950000}"/>
    <cellStyle name="Subtotal (line) 4 2 2 21 2 4" xfId="39643" xr:uid="{00000000-0005-0000-0000-000064950000}"/>
    <cellStyle name="Subtotal (line) 4 2 2 21 3" xfId="39644" xr:uid="{00000000-0005-0000-0000-000065950000}"/>
    <cellStyle name="Subtotal (line) 4 2 2 21 4" xfId="39645" xr:uid="{00000000-0005-0000-0000-000066950000}"/>
    <cellStyle name="Subtotal (line) 4 2 2 21 5" xfId="39646" xr:uid="{00000000-0005-0000-0000-000067950000}"/>
    <cellStyle name="Subtotal (line) 4 2 2 22" xfId="5479" xr:uid="{00000000-0005-0000-0000-000068950000}"/>
    <cellStyle name="Subtotal (line) 4 2 2 22 2" xfId="39647" xr:uid="{00000000-0005-0000-0000-000069950000}"/>
    <cellStyle name="Subtotal (line) 4 2 2 22 2 2" xfId="39648" xr:uid="{00000000-0005-0000-0000-00006A950000}"/>
    <cellStyle name="Subtotal (line) 4 2 2 22 2 3" xfId="39649" xr:uid="{00000000-0005-0000-0000-00006B950000}"/>
    <cellStyle name="Subtotal (line) 4 2 2 22 2 4" xfId="39650" xr:uid="{00000000-0005-0000-0000-00006C950000}"/>
    <cellStyle name="Subtotal (line) 4 2 2 22 3" xfId="39651" xr:uid="{00000000-0005-0000-0000-00006D950000}"/>
    <cellStyle name="Subtotal (line) 4 2 2 22 4" xfId="39652" xr:uid="{00000000-0005-0000-0000-00006E950000}"/>
    <cellStyle name="Subtotal (line) 4 2 2 22 5" xfId="39653" xr:uid="{00000000-0005-0000-0000-00006F950000}"/>
    <cellStyle name="Subtotal (line) 4 2 2 23" xfId="5480" xr:uid="{00000000-0005-0000-0000-000070950000}"/>
    <cellStyle name="Subtotal (line) 4 2 2 23 2" xfId="39654" xr:uid="{00000000-0005-0000-0000-000071950000}"/>
    <cellStyle name="Subtotal (line) 4 2 2 23 2 2" xfId="39655" xr:uid="{00000000-0005-0000-0000-000072950000}"/>
    <cellStyle name="Subtotal (line) 4 2 2 23 2 3" xfId="39656" xr:uid="{00000000-0005-0000-0000-000073950000}"/>
    <cellStyle name="Subtotal (line) 4 2 2 23 2 4" xfId="39657" xr:uid="{00000000-0005-0000-0000-000074950000}"/>
    <cellStyle name="Subtotal (line) 4 2 2 23 3" xfId="39658" xr:uid="{00000000-0005-0000-0000-000075950000}"/>
    <cellStyle name="Subtotal (line) 4 2 2 23 4" xfId="39659" xr:uid="{00000000-0005-0000-0000-000076950000}"/>
    <cellStyle name="Subtotal (line) 4 2 2 23 5" xfId="39660" xr:uid="{00000000-0005-0000-0000-000077950000}"/>
    <cellStyle name="Subtotal (line) 4 2 2 24" xfId="5481" xr:uid="{00000000-0005-0000-0000-000078950000}"/>
    <cellStyle name="Subtotal (line) 4 2 2 24 2" xfId="39661" xr:uid="{00000000-0005-0000-0000-000079950000}"/>
    <cellStyle name="Subtotal (line) 4 2 2 24 2 2" xfId="39662" xr:uid="{00000000-0005-0000-0000-00007A950000}"/>
    <cellStyle name="Subtotal (line) 4 2 2 24 2 3" xfId="39663" xr:uid="{00000000-0005-0000-0000-00007B950000}"/>
    <cellStyle name="Subtotal (line) 4 2 2 24 2 4" xfId="39664" xr:uid="{00000000-0005-0000-0000-00007C950000}"/>
    <cellStyle name="Subtotal (line) 4 2 2 24 3" xfId="39665" xr:uid="{00000000-0005-0000-0000-00007D950000}"/>
    <cellStyle name="Subtotal (line) 4 2 2 24 4" xfId="39666" xr:uid="{00000000-0005-0000-0000-00007E950000}"/>
    <cellStyle name="Subtotal (line) 4 2 2 24 5" xfId="39667" xr:uid="{00000000-0005-0000-0000-00007F950000}"/>
    <cellStyle name="Subtotal (line) 4 2 2 25" xfId="5482" xr:uid="{00000000-0005-0000-0000-000080950000}"/>
    <cellStyle name="Subtotal (line) 4 2 2 25 2" xfId="39668" xr:uid="{00000000-0005-0000-0000-000081950000}"/>
    <cellStyle name="Subtotal (line) 4 2 2 25 2 2" xfId="39669" xr:uid="{00000000-0005-0000-0000-000082950000}"/>
    <cellStyle name="Subtotal (line) 4 2 2 25 2 3" xfId="39670" xr:uid="{00000000-0005-0000-0000-000083950000}"/>
    <cellStyle name="Subtotal (line) 4 2 2 25 2 4" xfId="39671" xr:uid="{00000000-0005-0000-0000-000084950000}"/>
    <cellStyle name="Subtotal (line) 4 2 2 25 3" xfId="39672" xr:uid="{00000000-0005-0000-0000-000085950000}"/>
    <cellStyle name="Subtotal (line) 4 2 2 25 4" xfId="39673" xr:uid="{00000000-0005-0000-0000-000086950000}"/>
    <cellStyle name="Subtotal (line) 4 2 2 25 5" xfId="39674" xr:uid="{00000000-0005-0000-0000-000087950000}"/>
    <cellStyle name="Subtotal (line) 4 2 2 26" xfId="5483" xr:uid="{00000000-0005-0000-0000-000088950000}"/>
    <cellStyle name="Subtotal (line) 4 2 2 26 2" xfId="39675" xr:uid="{00000000-0005-0000-0000-000089950000}"/>
    <cellStyle name="Subtotal (line) 4 2 2 26 2 2" xfId="39676" xr:uid="{00000000-0005-0000-0000-00008A950000}"/>
    <cellStyle name="Subtotal (line) 4 2 2 26 2 3" xfId="39677" xr:uid="{00000000-0005-0000-0000-00008B950000}"/>
    <cellStyle name="Subtotal (line) 4 2 2 26 2 4" xfId="39678" xr:uid="{00000000-0005-0000-0000-00008C950000}"/>
    <cellStyle name="Subtotal (line) 4 2 2 26 3" xfId="39679" xr:uid="{00000000-0005-0000-0000-00008D950000}"/>
    <cellStyle name="Subtotal (line) 4 2 2 26 4" xfId="39680" xr:uid="{00000000-0005-0000-0000-00008E950000}"/>
    <cellStyle name="Subtotal (line) 4 2 2 26 5" xfId="39681" xr:uid="{00000000-0005-0000-0000-00008F950000}"/>
    <cellStyle name="Subtotal (line) 4 2 2 27" xfId="5484" xr:uid="{00000000-0005-0000-0000-000090950000}"/>
    <cellStyle name="Subtotal (line) 4 2 2 27 2" xfId="39682" xr:uid="{00000000-0005-0000-0000-000091950000}"/>
    <cellStyle name="Subtotal (line) 4 2 2 27 2 2" xfId="39683" xr:uid="{00000000-0005-0000-0000-000092950000}"/>
    <cellStyle name="Subtotal (line) 4 2 2 27 2 3" xfId="39684" xr:uid="{00000000-0005-0000-0000-000093950000}"/>
    <cellStyle name="Subtotal (line) 4 2 2 27 2 4" xfId="39685" xr:uid="{00000000-0005-0000-0000-000094950000}"/>
    <cellStyle name="Subtotal (line) 4 2 2 27 3" xfId="39686" xr:uid="{00000000-0005-0000-0000-000095950000}"/>
    <cellStyle name="Subtotal (line) 4 2 2 27 4" xfId="39687" xr:uid="{00000000-0005-0000-0000-000096950000}"/>
    <cellStyle name="Subtotal (line) 4 2 2 27 5" xfId="39688" xr:uid="{00000000-0005-0000-0000-000097950000}"/>
    <cellStyle name="Subtotal (line) 4 2 2 28" xfId="5485" xr:uid="{00000000-0005-0000-0000-000098950000}"/>
    <cellStyle name="Subtotal (line) 4 2 2 28 2" xfId="39689" xr:uid="{00000000-0005-0000-0000-000099950000}"/>
    <cellStyle name="Subtotal (line) 4 2 2 28 2 2" xfId="39690" xr:uid="{00000000-0005-0000-0000-00009A950000}"/>
    <cellStyle name="Subtotal (line) 4 2 2 28 2 3" xfId="39691" xr:uid="{00000000-0005-0000-0000-00009B950000}"/>
    <cellStyle name="Subtotal (line) 4 2 2 28 2 4" xfId="39692" xr:uid="{00000000-0005-0000-0000-00009C950000}"/>
    <cellStyle name="Subtotal (line) 4 2 2 28 3" xfId="39693" xr:uid="{00000000-0005-0000-0000-00009D950000}"/>
    <cellStyle name="Subtotal (line) 4 2 2 28 4" xfId="39694" xr:uid="{00000000-0005-0000-0000-00009E950000}"/>
    <cellStyle name="Subtotal (line) 4 2 2 28 5" xfId="39695" xr:uid="{00000000-0005-0000-0000-00009F950000}"/>
    <cellStyle name="Subtotal (line) 4 2 2 29" xfId="5486" xr:uid="{00000000-0005-0000-0000-0000A0950000}"/>
    <cellStyle name="Subtotal (line) 4 2 2 29 2" xfId="39696" xr:uid="{00000000-0005-0000-0000-0000A1950000}"/>
    <cellStyle name="Subtotal (line) 4 2 2 29 2 2" xfId="39697" xr:uid="{00000000-0005-0000-0000-0000A2950000}"/>
    <cellStyle name="Subtotal (line) 4 2 2 29 2 3" xfId="39698" xr:uid="{00000000-0005-0000-0000-0000A3950000}"/>
    <cellStyle name="Subtotal (line) 4 2 2 29 2 4" xfId="39699" xr:uid="{00000000-0005-0000-0000-0000A4950000}"/>
    <cellStyle name="Subtotal (line) 4 2 2 29 3" xfId="39700" xr:uid="{00000000-0005-0000-0000-0000A5950000}"/>
    <cellStyle name="Subtotal (line) 4 2 2 29 4" xfId="39701" xr:uid="{00000000-0005-0000-0000-0000A6950000}"/>
    <cellStyle name="Subtotal (line) 4 2 2 29 5" xfId="39702" xr:uid="{00000000-0005-0000-0000-0000A7950000}"/>
    <cellStyle name="Subtotal (line) 4 2 2 3" xfId="5487" xr:uid="{00000000-0005-0000-0000-0000A8950000}"/>
    <cellStyle name="Subtotal (line) 4 2 2 3 2" xfId="39703" xr:uid="{00000000-0005-0000-0000-0000A9950000}"/>
    <cellStyle name="Subtotal (line) 4 2 2 3 2 2" xfId="39704" xr:uid="{00000000-0005-0000-0000-0000AA950000}"/>
    <cellStyle name="Subtotal (line) 4 2 2 3 2 3" xfId="39705" xr:uid="{00000000-0005-0000-0000-0000AB950000}"/>
    <cellStyle name="Subtotal (line) 4 2 2 3 2 4" xfId="39706" xr:uid="{00000000-0005-0000-0000-0000AC950000}"/>
    <cellStyle name="Subtotal (line) 4 2 2 3 3" xfId="39707" xr:uid="{00000000-0005-0000-0000-0000AD950000}"/>
    <cellStyle name="Subtotal (line) 4 2 2 3 4" xfId="39708" xr:uid="{00000000-0005-0000-0000-0000AE950000}"/>
    <cellStyle name="Subtotal (line) 4 2 2 3 5" xfId="39709" xr:uid="{00000000-0005-0000-0000-0000AF950000}"/>
    <cellStyle name="Subtotal (line) 4 2 2 30" xfId="5488" xr:uid="{00000000-0005-0000-0000-0000B0950000}"/>
    <cellStyle name="Subtotal (line) 4 2 2 30 2" xfId="39710" xr:uid="{00000000-0005-0000-0000-0000B1950000}"/>
    <cellStyle name="Subtotal (line) 4 2 2 30 2 2" xfId="39711" xr:uid="{00000000-0005-0000-0000-0000B2950000}"/>
    <cellStyle name="Subtotal (line) 4 2 2 30 2 3" xfId="39712" xr:uid="{00000000-0005-0000-0000-0000B3950000}"/>
    <cellStyle name="Subtotal (line) 4 2 2 30 2 4" xfId="39713" xr:uid="{00000000-0005-0000-0000-0000B4950000}"/>
    <cellStyle name="Subtotal (line) 4 2 2 30 3" xfId="39714" xr:uid="{00000000-0005-0000-0000-0000B5950000}"/>
    <cellStyle name="Subtotal (line) 4 2 2 30 4" xfId="39715" xr:uid="{00000000-0005-0000-0000-0000B6950000}"/>
    <cellStyle name="Subtotal (line) 4 2 2 30 5" xfId="39716" xr:uid="{00000000-0005-0000-0000-0000B7950000}"/>
    <cellStyle name="Subtotal (line) 4 2 2 31" xfId="5489" xr:uid="{00000000-0005-0000-0000-0000B8950000}"/>
    <cellStyle name="Subtotal (line) 4 2 2 31 2" xfId="39717" xr:uid="{00000000-0005-0000-0000-0000B9950000}"/>
    <cellStyle name="Subtotal (line) 4 2 2 31 2 2" xfId="39718" xr:uid="{00000000-0005-0000-0000-0000BA950000}"/>
    <cellStyle name="Subtotal (line) 4 2 2 31 2 3" xfId="39719" xr:uid="{00000000-0005-0000-0000-0000BB950000}"/>
    <cellStyle name="Subtotal (line) 4 2 2 31 2 4" xfId="39720" xr:uid="{00000000-0005-0000-0000-0000BC950000}"/>
    <cellStyle name="Subtotal (line) 4 2 2 31 3" xfId="39721" xr:uid="{00000000-0005-0000-0000-0000BD950000}"/>
    <cellStyle name="Subtotal (line) 4 2 2 31 4" xfId="39722" xr:uid="{00000000-0005-0000-0000-0000BE950000}"/>
    <cellStyle name="Subtotal (line) 4 2 2 31 5" xfId="39723" xr:uid="{00000000-0005-0000-0000-0000BF950000}"/>
    <cellStyle name="Subtotal (line) 4 2 2 32" xfId="5490" xr:uid="{00000000-0005-0000-0000-0000C0950000}"/>
    <cellStyle name="Subtotal (line) 4 2 2 32 2" xfId="39724" xr:uid="{00000000-0005-0000-0000-0000C1950000}"/>
    <cellStyle name="Subtotal (line) 4 2 2 32 2 2" xfId="39725" xr:uid="{00000000-0005-0000-0000-0000C2950000}"/>
    <cellStyle name="Subtotal (line) 4 2 2 32 2 3" xfId="39726" xr:uid="{00000000-0005-0000-0000-0000C3950000}"/>
    <cellStyle name="Subtotal (line) 4 2 2 32 2 4" xfId="39727" xr:uid="{00000000-0005-0000-0000-0000C4950000}"/>
    <cellStyle name="Subtotal (line) 4 2 2 32 3" xfId="39728" xr:uid="{00000000-0005-0000-0000-0000C5950000}"/>
    <cellStyle name="Subtotal (line) 4 2 2 32 4" xfId="39729" xr:uid="{00000000-0005-0000-0000-0000C6950000}"/>
    <cellStyle name="Subtotal (line) 4 2 2 32 5" xfId="39730" xr:uid="{00000000-0005-0000-0000-0000C7950000}"/>
    <cellStyle name="Subtotal (line) 4 2 2 33" xfId="5491" xr:uid="{00000000-0005-0000-0000-0000C8950000}"/>
    <cellStyle name="Subtotal (line) 4 2 2 33 2" xfId="39731" xr:uid="{00000000-0005-0000-0000-0000C9950000}"/>
    <cellStyle name="Subtotal (line) 4 2 2 33 2 2" xfId="39732" xr:uid="{00000000-0005-0000-0000-0000CA950000}"/>
    <cellStyle name="Subtotal (line) 4 2 2 33 2 3" xfId="39733" xr:uid="{00000000-0005-0000-0000-0000CB950000}"/>
    <cellStyle name="Subtotal (line) 4 2 2 33 2 4" xfId="39734" xr:uid="{00000000-0005-0000-0000-0000CC950000}"/>
    <cellStyle name="Subtotal (line) 4 2 2 33 3" xfId="39735" xr:uid="{00000000-0005-0000-0000-0000CD950000}"/>
    <cellStyle name="Subtotal (line) 4 2 2 33 4" xfId="39736" xr:uid="{00000000-0005-0000-0000-0000CE950000}"/>
    <cellStyle name="Subtotal (line) 4 2 2 33 5" xfId="39737" xr:uid="{00000000-0005-0000-0000-0000CF950000}"/>
    <cellStyle name="Subtotal (line) 4 2 2 34" xfId="5492" xr:uid="{00000000-0005-0000-0000-0000D0950000}"/>
    <cellStyle name="Subtotal (line) 4 2 2 34 2" xfId="39738" xr:uid="{00000000-0005-0000-0000-0000D1950000}"/>
    <cellStyle name="Subtotal (line) 4 2 2 34 2 2" xfId="39739" xr:uid="{00000000-0005-0000-0000-0000D2950000}"/>
    <cellStyle name="Subtotal (line) 4 2 2 34 2 3" xfId="39740" xr:uid="{00000000-0005-0000-0000-0000D3950000}"/>
    <cellStyle name="Subtotal (line) 4 2 2 34 2 4" xfId="39741" xr:uid="{00000000-0005-0000-0000-0000D4950000}"/>
    <cellStyle name="Subtotal (line) 4 2 2 34 3" xfId="39742" xr:uid="{00000000-0005-0000-0000-0000D5950000}"/>
    <cellStyle name="Subtotal (line) 4 2 2 34 4" xfId="39743" xr:uid="{00000000-0005-0000-0000-0000D6950000}"/>
    <cellStyle name="Subtotal (line) 4 2 2 34 5" xfId="39744" xr:uid="{00000000-0005-0000-0000-0000D7950000}"/>
    <cellStyle name="Subtotal (line) 4 2 2 35" xfId="5493" xr:uid="{00000000-0005-0000-0000-0000D8950000}"/>
    <cellStyle name="Subtotal (line) 4 2 2 35 2" xfId="39745" xr:uid="{00000000-0005-0000-0000-0000D9950000}"/>
    <cellStyle name="Subtotal (line) 4 2 2 35 2 2" xfId="39746" xr:uid="{00000000-0005-0000-0000-0000DA950000}"/>
    <cellStyle name="Subtotal (line) 4 2 2 35 2 3" xfId="39747" xr:uid="{00000000-0005-0000-0000-0000DB950000}"/>
    <cellStyle name="Subtotal (line) 4 2 2 35 2 4" xfId="39748" xr:uid="{00000000-0005-0000-0000-0000DC950000}"/>
    <cellStyle name="Subtotal (line) 4 2 2 35 3" xfId="39749" xr:uid="{00000000-0005-0000-0000-0000DD950000}"/>
    <cellStyle name="Subtotal (line) 4 2 2 35 4" xfId="39750" xr:uid="{00000000-0005-0000-0000-0000DE950000}"/>
    <cellStyle name="Subtotal (line) 4 2 2 35 5" xfId="39751" xr:uid="{00000000-0005-0000-0000-0000DF950000}"/>
    <cellStyle name="Subtotal (line) 4 2 2 36" xfId="5494" xr:uid="{00000000-0005-0000-0000-0000E0950000}"/>
    <cellStyle name="Subtotal (line) 4 2 2 36 2" xfId="39752" xr:uid="{00000000-0005-0000-0000-0000E1950000}"/>
    <cellStyle name="Subtotal (line) 4 2 2 36 2 2" xfId="39753" xr:uid="{00000000-0005-0000-0000-0000E2950000}"/>
    <cellStyle name="Subtotal (line) 4 2 2 36 2 3" xfId="39754" xr:uid="{00000000-0005-0000-0000-0000E3950000}"/>
    <cellStyle name="Subtotal (line) 4 2 2 36 2 4" xfId="39755" xr:uid="{00000000-0005-0000-0000-0000E4950000}"/>
    <cellStyle name="Subtotal (line) 4 2 2 36 3" xfId="39756" xr:uid="{00000000-0005-0000-0000-0000E5950000}"/>
    <cellStyle name="Subtotal (line) 4 2 2 36 4" xfId="39757" xr:uid="{00000000-0005-0000-0000-0000E6950000}"/>
    <cellStyle name="Subtotal (line) 4 2 2 36 5" xfId="39758" xr:uid="{00000000-0005-0000-0000-0000E7950000}"/>
    <cellStyle name="Subtotal (line) 4 2 2 37" xfId="5495" xr:uid="{00000000-0005-0000-0000-0000E8950000}"/>
    <cellStyle name="Subtotal (line) 4 2 2 37 2" xfId="39759" xr:uid="{00000000-0005-0000-0000-0000E9950000}"/>
    <cellStyle name="Subtotal (line) 4 2 2 37 2 2" xfId="39760" xr:uid="{00000000-0005-0000-0000-0000EA950000}"/>
    <cellStyle name="Subtotal (line) 4 2 2 37 2 3" xfId="39761" xr:uid="{00000000-0005-0000-0000-0000EB950000}"/>
    <cellStyle name="Subtotal (line) 4 2 2 37 2 4" xfId="39762" xr:uid="{00000000-0005-0000-0000-0000EC950000}"/>
    <cellStyle name="Subtotal (line) 4 2 2 37 3" xfId="39763" xr:uid="{00000000-0005-0000-0000-0000ED950000}"/>
    <cellStyle name="Subtotal (line) 4 2 2 37 4" xfId="39764" xr:uid="{00000000-0005-0000-0000-0000EE950000}"/>
    <cellStyle name="Subtotal (line) 4 2 2 37 5" xfId="39765" xr:uid="{00000000-0005-0000-0000-0000EF950000}"/>
    <cellStyle name="Subtotal (line) 4 2 2 38" xfId="5496" xr:uid="{00000000-0005-0000-0000-0000F0950000}"/>
    <cellStyle name="Subtotal (line) 4 2 2 38 2" xfId="39766" xr:uid="{00000000-0005-0000-0000-0000F1950000}"/>
    <cellStyle name="Subtotal (line) 4 2 2 38 2 2" xfId="39767" xr:uid="{00000000-0005-0000-0000-0000F2950000}"/>
    <cellStyle name="Subtotal (line) 4 2 2 38 2 3" xfId="39768" xr:uid="{00000000-0005-0000-0000-0000F3950000}"/>
    <cellStyle name="Subtotal (line) 4 2 2 38 2 4" xfId="39769" xr:uid="{00000000-0005-0000-0000-0000F4950000}"/>
    <cellStyle name="Subtotal (line) 4 2 2 38 3" xfId="39770" xr:uid="{00000000-0005-0000-0000-0000F5950000}"/>
    <cellStyle name="Subtotal (line) 4 2 2 38 4" xfId="39771" xr:uid="{00000000-0005-0000-0000-0000F6950000}"/>
    <cellStyle name="Subtotal (line) 4 2 2 38 5" xfId="39772" xr:uid="{00000000-0005-0000-0000-0000F7950000}"/>
    <cellStyle name="Subtotal (line) 4 2 2 39" xfId="5497" xr:uid="{00000000-0005-0000-0000-0000F8950000}"/>
    <cellStyle name="Subtotal (line) 4 2 2 39 2" xfId="39773" xr:uid="{00000000-0005-0000-0000-0000F9950000}"/>
    <cellStyle name="Subtotal (line) 4 2 2 39 2 2" xfId="39774" xr:uid="{00000000-0005-0000-0000-0000FA950000}"/>
    <cellStyle name="Subtotal (line) 4 2 2 39 2 3" xfId="39775" xr:uid="{00000000-0005-0000-0000-0000FB950000}"/>
    <cellStyle name="Subtotal (line) 4 2 2 39 2 4" xfId="39776" xr:uid="{00000000-0005-0000-0000-0000FC950000}"/>
    <cellStyle name="Subtotal (line) 4 2 2 39 3" xfId="39777" xr:uid="{00000000-0005-0000-0000-0000FD950000}"/>
    <cellStyle name="Subtotal (line) 4 2 2 39 4" xfId="39778" xr:uid="{00000000-0005-0000-0000-0000FE950000}"/>
    <cellStyle name="Subtotal (line) 4 2 2 39 5" xfId="39779" xr:uid="{00000000-0005-0000-0000-0000FF950000}"/>
    <cellStyle name="Subtotal (line) 4 2 2 4" xfId="5498" xr:uid="{00000000-0005-0000-0000-000000960000}"/>
    <cellStyle name="Subtotal (line) 4 2 2 4 2" xfId="39780" xr:uid="{00000000-0005-0000-0000-000001960000}"/>
    <cellStyle name="Subtotal (line) 4 2 2 4 2 2" xfId="39781" xr:uid="{00000000-0005-0000-0000-000002960000}"/>
    <cellStyle name="Subtotal (line) 4 2 2 4 2 3" xfId="39782" xr:uid="{00000000-0005-0000-0000-000003960000}"/>
    <cellStyle name="Subtotal (line) 4 2 2 4 2 4" xfId="39783" xr:uid="{00000000-0005-0000-0000-000004960000}"/>
    <cellStyle name="Subtotal (line) 4 2 2 4 3" xfId="39784" xr:uid="{00000000-0005-0000-0000-000005960000}"/>
    <cellStyle name="Subtotal (line) 4 2 2 4 4" xfId="39785" xr:uid="{00000000-0005-0000-0000-000006960000}"/>
    <cellStyle name="Subtotal (line) 4 2 2 4 5" xfId="39786" xr:uid="{00000000-0005-0000-0000-000007960000}"/>
    <cellStyle name="Subtotal (line) 4 2 2 40" xfId="5499" xr:uid="{00000000-0005-0000-0000-000008960000}"/>
    <cellStyle name="Subtotal (line) 4 2 2 40 2" xfId="39787" xr:uid="{00000000-0005-0000-0000-000009960000}"/>
    <cellStyle name="Subtotal (line) 4 2 2 40 2 2" xfId="39788" xr:uid="{00000000-0005-0000-0000-00000A960000}"/>
    <cellStyle name="Subtotal (line) 4 2 2 40 2 3" xfId="39789" xr:uid="{00000000-0005-0000-0000-00000B960000}"/>
    <cellStyle name="Subtotal (line) 4 2 2 40 2 4" xfId="39790" xr:uid="{00000000-0005-0000-0000-00000C960000}"/>
    <cellStyle name="Subtotal (line) 4 2 2 40 3" xfId="39791" xr:uid="{00000000-0005-0000-0000-00000D960000}"/>
    <cellStyle name="Subtotal (line) 4 2 2 40 4" xfId="39792" xr:uid="{00000000-0005-0000-0000-00000E960000}"/>
    <cellStyle name="Subtotal (line) 4 2 2 40 5" xfId="39793" xr:uid="{00000000-0005-0000-0000-00000F960000}"/>
    <cellStyle name="Subtotal (line) 4 2 2 41" xfId="5500" xr:uid="{00000000-0005-0000-0000-000010960000}"/>
    <cellStyle name="Subtotal (line) 4 2 2 41 2" xfId="39794" xr:uid="{00000000-0005-0000-0000-000011960000}"/>
    <cellStyle name="Subtotal (line) 4 2 2 41 2 2" xfId="39795" xr:uid="{00000000-0005-0000-0000-000012960000}"/>
    <cellStyle name="Subtotal (line) 4 2 2 41 2 3" xfId="39796" xr:uid="{00000000-0005-0000-0000-000013960000}"/>
    <cellStyle name="Subtotal (line) 4 2 2 41 2 4" xfId="39797" xr:uid="{00000000-0005-0000-0000-000014960000}"/>
    <cellStyle name="Subtotal (line) 4 2 2 41 3" xfId="39798" xr:uid="{00000000-0005-0000-0000-000015960000}"/>
    <cellStyle name="Subtotal (line) 4 2 2 41 4" xfId="39799" xr:uid="{00000000-0005-0000-0000-000016960000}"/>
    <cellStyle name="Subtotal (line) 4 2 2 41 5" xfId="39800" xr:uid="{00000000-0005-0000-0000-000017960000}"/>
    <cellStyle name="Subtotal (line) 4 2 2 42" xfId="5501" xr:uid="{00000000-0005-0000-0000-000018960000}"/>
    <cellStyle name="Subtotal (line) 4 2 2 42 2" xfId="39801" xr:uid="{00000000-0005-0000-0000-000019960000}"/>
    <cellStyle name="Subtotal (line) 4 2 2 42 2 2" xfId="39802" xr:uid="{00000000-0005-0000-0000-00001A960000}"/>
    <cellStyle name="Subtotal (line) 4 2 2 42 2 3" xfId="39803" xr:uid="{00000000-0005-0000-0000-00001B960000}"/>
    <cellStyle name="Subtotal (line) 4 2 2 42 2 4" xfId="39804" xr:uid="{00000000-0005-0000-0000-00001C960000}"/>
    <cellStyle name="Subtotal (line) 4 2 2 42 3" xfId="39805" xr:uid="{00000000-0005-0000-0000-00001D960000}"/>
    <cellStyle name="Subtotal (line) 4 2 2 42 4" xfId="39806" xr:uid="{00000000-0005-0000-0000-00001E960000}"/>
    <cellStyle name="Subtotal (line) 4 2 2 42 5" xfId="39807" xr:uid="{00000000-0005-0000-0000-00001F960000}"/>
    <cellStyle name="Subtotal (line) 4 2 2 43" xfId="5502" xr:uid="{00000000-0005-0000-0000-000020960000}"/>
    <cellStyle name="Subtotal (line) 4 2 2 43 2" xfId="39808" xr:uid="{00000000-0005-0000-0000-000021960000}"/>
    <cellStyle name="Subtotal (line) 4 2 2 43 2 2" xfId="39809" xr:uid="{00000000-0005-0000-0000-000022960000}"/>
    <cellStyle name="Subtotal (line) 4 2 2 43 2 3" xfId="39810" xr:uid="{00000000-0005-0000-0000-000023960000}"/>
    <cellStyle name="Subtotal (line) 4 2 2 43 2 4" xfId="39811" xr:uid="{00000000-0005-0000-0000-000024960000}"/>
    <cellStyle name="Subtotal (line) 4 2 2 43 3" xfId="39812" xr:uid="{00000000-0005-0000-0000-000025960000}"/>
    <cellStyle name="Subtotal (line) 4 2 2 43 4" xfId="39813" xr:uid="{00000000-0005-0000-0000-000026960000}"/>
    <cellStyle name="Subtotal (line) 4 2 2 43 5" xfId="39814" xr:uid="{00000000-0005-0000-0000-000027960000}"/>
    <cellStyle name="Subtotal (line) 4 2 2 44" xfId="5503" xr:uid="{00000000-0005-0000-0000-000028960000}"/>
    <cellStyle name="Subtotal (line) 4 2 2 44 2" xfId="39815" xr:uid="{00000000-0005-0000-0000-000029960000}"/>
    <cellStyle name="Subtotal (line) 4 2 2 44 2 2" xfId="39816" xr:uid="{00000000-0005-0000-0000-00002A960000}"/>
    <cellStyle name="Subtotal (line) 4 2 2 44 2 3" xfId="39817" xr:uid="{00000000-0005-0000-0000-00002B960000}"/>
    <cellStyle name="Subtotal (line) 4 2 2 44 2 4" xfId="39818" xr:uid="{00000000-0005-0000-0000-00002C960000}"/>
    <cellStyle name="Subtotal (line) 4 2 2 44 3" xfId="39819" xr:uid="{00000000-0005-0000-0000-00002D960000}"/>
    <cellStyle name="Subtotal (line) 4 2 2 44 4" xfId="39820" xr:uid="{00000000-0005-0000-0000-00002E960000}"/>
    <cellStyle name="Subtotal (line) 4 2 2 44 5" xfId="39821" xr:uid="{00000000-0005-0000-0000-00002F960000}"/>
    <cellStyle name="Subtotal (line) 4 2 2 45" xfId="39822" xr:uid="{00000000-0005-0000-0000-000030960000}"/>
    <cellStyle name="Subtotal (line) 4 2 2 45 2" xfId="39823" xr:uid="{00000000-0005-0000-0000-000031960000}"/>
    <cellStyle name="Subtotal (line) 4 2 2 45 3" xfId="39824" xr:uid="{00000000-0005-0000-0000-000032960000}"/>
    <cellStyle name="Subtotal (line) 4 2 2 45 4" xfId="39825" xr:uid="{00000000-0005-0000-0000-000033960000}"/>
    <cellStyle name="Subtotal (line) 4 2 2 46" xfId="39826" xr:uid="{00000000-0005-0000-0000-000034960000}"/>
    <cellStyle name="Subtotal (line) 4 2 2 46 2" xfId="39827" xr:uid="{00000000-0005-0000-0000-000035960000}"/>
    <cellStyle name="Subtotal (line) 4 2 2 46 3" xfId="39828" xr:uid="{00000000-0005-0000-0000-000036960000}"/>
    <cellStyle name="Subtotal (line) 4 2 2 46 4" xfId="39829" xr:uid="{00000000-0005-0000-0000-000037960000}"/>
    <cellStyle name="Subtotal (line) 4 2 2 47" xfId="39830" xr:uid="{00000000-0005-0000-0000-000038960000}"/>
    <cellStyle name="Subtotal (line) 4 2 2 48" xfId="39831" xr:uid="{00000000-0005-0000-0000-000039960000}"/>
    <cellStyle name="Subtotal (line) 4 2 2 49" xfId="39832" xr:uid="{00000000-0005-0000-0000-00003A960000}"/>
    <cellStyle name="Subtotal (line) 4 2 2 5" xfId="5504" xr:uid="{00000000-0005-0000-0000-00003B960000}"/>
    <cellStyle name="Subtotal (line) 4 2 2 5 2" xfId="39833" xr:uid="{00000000-0005-0000-0000-00003C960000}"/>
    <cellStyle name="Subtotal (line) 4 2 2 5 2 2" xfId="39834" xr:uid="{00000000-0005-0000-0000-00003D960000}"/>
    <cellStyle name="Subtotal (line) 4 2 2 5 2 3" xfId="39835" xr:uid="{00000000-0005-0000-0000-00003E960000}"/>
    <cellStyle name="Subtotal (line) 4 2 2 5 2 4" xfId="39836" xr:uid="{00000000-0005-0000-0000-00003F960000}"/>
    <cellStyle name="Subtotal (line) 4 2 2 5 3" xfId="39837" xr:uid="{00000000-0005-0000-0000-000040960000}"/>
    <cellStyle name="Subtotal (line) 4 2 2 5 4" xfId="39838" xr:uid="{00000000-0005-0000-0000-000041960000}"/>
    <cellStyle name="Subtotal (line) 4 2 2 5 5" xfId="39839" xr:uid="{00000000-0005-0000-0000-000042960000}"/>
    <cellStyle name="Subtotal (line) 4 2 2 6" xfId="5505" xr:uid="{00000000-0005-0000-0000-000043960000}"/>
    <cellStyle name="Subtotal (line) 4 2 2 6 2" xfId="39840" xr:uid="{00000000-0005-0000-0000-000044960000}"/>
    <cellStyle name="Subtotal (line) 4 2 2 6 2 2" xfId="39841" xr:uid="{00000000-0005-0000-0000-000045960000}"/>
    <cellStyle name="Subtotal (line) 4 2 2 6 2 3" xfId="39842" xr:uid="{00000000-0005-0000-0000-000046960000}"/>
    <cellStyle name="Subtotal (line) 4 2 2 6 2 4" xfId="39843" xr:uid="{00000000-0005-0000-0000-000047960000}"/>
    <cellStyle name="Subtotal (line) 4 2 2 6 3" xfId="39844" xr:uid="{00000000-0005-0000-0000-000048960000}"/>
    <cellStyle name="Subtotal (line) 4 2 2 6 4" xfId="39845" xr:uid="{00000000-0005-0000-0000-000049960000}"/>
    <cellStyle name="Subtotal (line) 4 2 2 6 5" xfId="39846" xr:uid="{00000000-0005-0000-0000-00004A960000}"/>
    <cellStyle name="Subtotal (line) 4 2 2 7" xfId="5506" xr:uid="{00000000-0005-0000-0000-00004B960000}"/>
    <cellStyle name="Subtotal (line) 4 2 2 7 2" xfId="39847" xr:uid="{00000000-0005-0000-0000-00004C960000}"/>
    <cellStyle name="Subtotal (line) 4 2 2 7 2 2" xfId="39848" xr:uid="{00000000-0005-0000-0000-00004D960000}"/>
    <cellStyle name="Subtotal (line) 4 2 2 7 2 3" xfId="39849" xr:uid="{00000000-0005-0000-0000-00004E960000}"/>
    <cellStyle name="Subtotal (line) 4 2 2 7 2 4" xfId="39850" xr:uid="{00000000-0005-0000-0000-00004F960000}"/>
    <cellStyle name="Subtotal (line) 4 2 2 7 3" xfId="39851" xr:uid="{00000000-0005-0000-0000-000050960000}"/>
    <cellStyle name="Subtotal (line) 4 2 2 7 4" xfId="39852" xr:uid="{00000000-0005-0000-0000-000051960000}"/>
    <cellStyle name="Subtotal (line) 4 2 2 7 5" xfId="39853" xr:uid="{00000000-0005-0000-0000-000052960000}"/>
    <cellStyle name="Subtotal (line) 4 2 2 8" xfId="5507" xr:uid="{00000000-0005-0000-0000-000053960000}"/>
    <cellStyle name="Subtotal (line) 4 2 2 8 2" xfId="39854" xr:uid="{00000000-0005-0000-0000-000054960000}"/>
    <cellStyle name="Subtotal (line) 4 2 2 8 2 2" xfId="39855" xr:uid="{00000000-0005-0000-0000-000055960000}"/>
    <cellStyle name="Subtotal (line) 4 2 2 8 2 3" xfId="39856" xr:uid="{00000000-0005-0000-0000-000056960000}"/>
    <cellStyle name="Subtotal (line) 4 2 2 8 2 4" xfId="39857" xr:uid="{00000000-0005-0000-0000-000057960000}"/>
    <cellStyle name="Subtotal (line) 4 2 2 8 3" xfId="39858" xr:uid="{00000000-0005-0000-0000-000058960000}"/>
    <cellStyle name="Subtotal (line) 4 2 2 8 4" xfId="39859" xr:uid="{00000000-0005-0000-0000-000059960000}"/>
    <cellStyle name="Subtotal (line) 4 2 2 8 5" xfId="39860" xr:uid="{00000000-0005-0000-0000-00005A960000}"/>
    <cellStyle name="Subtotal (line) 4 2 2 9" xfId="5508" xr:uid="{00000000-0005-0000-0000-00005B960000}"/>
    <cellStyle name="Subtotal (line) 4 2 2 9 2" xfId="39861" xr:uid="{00000000-0005-0000-0000-00005C960000}"/>
    <cellStyle name="Subtotal (line) 4 2 2 9 2 2" xfId="39862" xr:uid="{00000000-0005-0000-0000-00005D960000}"/>
    <cellStyle name="Subtotal (line) 4 2 2 9 2 3" xfId="39863" xr:uid="{00000000-0005-0000-0000-00005E960000}"/>
    <cellStyle name="Subtotal (line) 4 2 2 9 2 4" xfId="39864" xr:uid="{00000000-0005-0000-0000-00005F960000}"/>
    <cellStyle name="Subtotal (line) 4 2 2 9 3" xfId="39865" xr:uid="{00000000-0005-0000-0000-000060960000}"/>
    <cellStyle name="Subtotal (line) 4 2 2 9 4" xfId="39866" xr:uid="{00000000-0005-0000-0000-000061960000}"/>
    <cellStyle name="Subtotal (line) 4 2 2 9 5" xfId="39867" xr:uid="{00000000-0005-0000-0000-000062960000}"/>
    <cellStyle name="Subtotal (line) 4 2 20" xfId="5509" xr:uid="{00000000-0005-0000-0000-000063960000}"/>
    <cellStyle name="Subtotal (line) 4 2 20 2" xfId="39868" xr:uid="{00000000-0005-0000-0000-000064960000}"/>
    <cellStyle name="Subtotal (line) 4 2 20 2 2" xfId="39869" xr:uid="{00000000-0005-0000-0000-000065960000}"/>
    <cellStyle name="Subtotal (line) 4 2 20 2 3" xfId="39870" xr:uid="{00000000-0005-0000-0000-000066960000}"/>
    <cellStyle name="Subtotal (line) 4 2 20 2 4" xfId="39871" xr:uid="{00000000-0005-0000-0000-000067960000}"/>
    <cellStyle name="Subtotal (line) 4 2 20 3" xfId="39872" xr:uid="{00000000-0005-0000-0000-000068960000}"/>
    <cellStyle name="Subtotal (line) 4 2 20 4" xfId="39873" xr:uid="{00000000-0005-0000-0000-000069960000}"/>
    <cellStyle name="Subtotal (line) 4 2 20 5" xfId="39874" xr:uid="{00000000-0005-0000-0000-00006A960000}"/>
    <cellStyle name="Subtotal (line) 4 2 21" xfId="5510" xr:uid="{00000000-0005-0000-0000-00006B960000}"/>
    <cellStyle name="Subtotal (line) 4 2 21 2" xfId="39875" xr:uid="{00000000-0005-0000-0000-00006C960000}"/>
    <cellStyle name="Subtotal (line) 4 2 21 2 2" xfId="39876" xr:uid="{00000000-0005-0000-0000-00006D960000}"/>
    <cellStyle name="Subtotal (line) 4 2 21 2 3" xfId="39877" xr:uid="{00000000-0005-0000-0000-00006E960000}"/>
    <cellStyle name="Subtotal (line) 4 2 21 2 4" xfId="39878" xr:uid="{00000000-0005-0000-0000-00006F960000}"/>
    <cellStyle name="Subtotal (line) 4 2 21 3" xfId="39879" xr:uid="{00000000-0005-0000-0000-000070960000}"/>
    <cellStyle name="Subtotal (line) 4 2 21 4" xfId="39880" xr:uid="{00000000-0005-0000-0000-000071960000}"/>
    <cellStyle name="Subtotal (line) 4 2 21 5" xfId="39881" xr:uid="{00000000-0005-0000-0000-000072960000}"/>
    <cellStyle name="Subtotal (line) 4 2 22" xfId="5511" xr:uid="{00000000-0005-0000-0000-000073960000}"/>
    <cellStyle name="Subtotal (line) 4 2 22 2" xfId="39882" xr:uid="{00000000-0005-0000-0000-000074960000}"/>
    <cellStyle name="Subtotal (line) 4 2 22 2 2" xfId="39883" xr:uid="{00000000-0005-0000-0000-000075960000}"/>
    <cellStyle name="Subtotal (line) 4 2 22 2 3" xfId="39884" xr:uid="{00000000-0005-0000-0000-000076960000}"/>
    <cellStyle name="Subtotal (line) 4 2 22 2 4" xfId="39885" xr:uid="{00000000-0005-0000-0000-000077960000}"/>
    <cellStyle name="Subtotal (line) 4 2 22 3" xfId="39886" xr:uid="{00000000-0005-0000-0000-000078960000}"/>
    <cellStyle name="Subtotal (line) 4 2 22 4" xfId="39887" xr:uid="{00000000-0005-0000-0000-000079960000}"/>
    <cellStyle name="Subtotal (line) 4 2 22 5" xfId="39888" xr:uid="{00000000-0005-0000-0000-00007A960000}"/>
    <cellStyle name="Subtotal (line) 4 2 23" xfId="5512" xr:uid="{00000000-0005-0000-0000-00007B960000}"/>
    <cellStyle name="Subtotal (line) 4 2 23 2" xfId="39889" xr:uid="{00000000-0005-0000-0000-00007C960000}"/>
    <cellStyle name="Subtotal (line) 4 2 23 2 2" xfId="39890" xr:uid="{00000000-0005-0000-0000-00007D960000}"/>
    <cellStyle name="Subtotal (line) 4 2 23 2 3" xfId="39891" xr:uid="{00000000-0005-0000-0000-00007E960000}"/>
    <cellStyle name="Subtotal (line) 4 2 23 2 4" xfId="39892" xr:uid="{00000000-0005-0000-0000-00007F960000}"/>
    <cellStyle name="Subtotal (line) 4 2 23 3" xfId="39893" xr:uid="{00000000-0005-0000-0000-000080960000}"/>
    <cellStyle name="Subtotal (line) 4 2 23 4" xfId="39894" xr:uid="{00000000-0005-0000-0000-000081960000}"/>
    <cellStyle name="Subtotal (line) 4 2 23 5" xfId="39895" xr:uid="{00000000-0005-0000-0000-000082960000}"/>
    <cellStyle name="Subtotal (line) 4 2 24" xfId="5513" xr:uid="{00000000-0005-0000-0000-000083960000}"/>
    <cellStyle name="Subtotal (line) 4 2 24 2" xfId="39896" xr:uid="{00000000-0005-0000-0000-000084960000}"/>
    <cellStyle name="Subtotal (line) 4 2 24 2 2" xfId="39897" xr:uid="{00000000-0005-0000-0000-000085960000}"/>
    <cellStyle name="Subtotal (line) 4 2 24 2 3" xfId="39898" xr:uid="{00000000-0005-0000-0000-000086960000}"/>
    <cellStyle name="Subtotal (line) 4 2 24 2 4" xfId="39899" xr:uid="{00000000-0005-0000-0000-000087960000}"/>
    <cellStyle name="Subtotal (line) 4 2 24 3" xfId="39900" xr:uid="{00000000-0005-0000-0000-000088960000}"/>
    <cellStyle name="Subtotal (line) 4 2 24 4" xfId="39901" xr:uid="{00000000-0005-0000-0000-000089960000}"/>
    <cellStyle name="Subtotal (line) 4 2 24 5" xfId="39902" xr:uid="{00000000-0005-0000-0000-00008A960000}"/>
    <cellStyle name="Subtotal (line) 4 2 25" xfId="5514" xr:uid="{00000000-0005-0000-0000-00008B960000}"/>
    <cellStyle name="Subtotal (line) 4 2 25 2" xfId="39903" xr:uid="{00000000-0005-0000-0000-00008C960000}"/>
    <cellStyle name="Subtotal (line) 4 2 25 2 2" xfId="39904" xr:uid="{00000000-0005-0000-0000-00008D960000}"/>
    <cellStyle name="Subtotal (line) 4 2 25 2 3" xfId="39905" xr:uid="{00000000-0005-0000-0000-00008E960000}"/>
    <cellStyle name="Subtotal (line) 4 2 25 2 4" xfId="39906" xr:uid="{00000000-0005-0000-0000-00008F960000}"/>
    <cellStyle name="Subtotal (line) 4 2 25 3" xfId="39907" xr:uid="{00000000-0005-0000-0000-000090960000}"/>
    <cellStyle name="Subtotal (line) 4 2 25 4" xfId="39908" xr:uid="{00000000-0005-0000-0000-000091960000}"/>
    <cellStyle name="Subtotal (line) 4 2 25 5" xfId="39909" xr:uid="{00000000-0005-0000-0000-000092960000}"/>
    <cellStyle name="Subtotal (line) 4 2 26" xfId="5515" xr:uid="{00000000-0005-0000-0000-000093960000}"/>
    <cellStyle name="Subtotal (line) 4 2 26 2" xfId="39910" xr:uid="{00000000-0005-0000-0000-000094960000}"/>
    <cellStyle name="Subtotal (line) 4 2 26 2 2" xfId="39911" xr:uid="{00000000-0005-0000-0000-000095960000}"/>
    <cellStyle name="Subtotal (line) 4 2 26 2 3" xfId="39912" xr:uid="{00000000-0005-0000-0000-000096960000}"/>
    <cellStyle name="Subtotal (line) 4 2 26 2 4" xfId="39913" xr:uid="{00000000-0005-0000-0000-000097960000}"/>
    <cellStyle name="Subtotal (line) 4 2 26 3" xfId="39914" xr:uid="{00000000-0005-0000-0000-000098960000}"/>
    <cellStyle name="Subtotal (line) 4 2 26 4" xfId="39915" xr:uid="{00000000-0005-0000-0000-000099960000}"/>
    <cellStyle name="Subtotal (line) 4 2 26 5" xfId="39916" xr:uid="{00000000-0005-0000-0000-00009A960000}"/>
    <cellStyle name="Subtotal (line) 4 2 27" xfId="5516" xr:uid="{00000000-0005-0000-0000-00009B960000}"/>
    <cellStyle name="Subtotal (line) 4 2 27 2" xfId="39917" xr:uid="{00000000-0005-0000-0000-00009C960000}"/>
    <cellStyle name="Subtotal (line) 4 2 27 2 2" xfId="39918" xr:uid="{00000000-0005-0000-0000-00009D960000}"/>
    <cellStyle name="Subtotal (line) 4 2 27 2 3" xfId="39919" xr:uid="{00000000-0005-0000-0000-00009E960000}"/>
    <cellStyle name="Subtotal (line) 4 2 27 2 4" xfId="39920" xr:uid="{00000000-0005-0000-0000-00009F960000}"/>
    <cellStyle name="Subtotal (line) 4 2 27 3" xfId="39921" xr:uid="{00000000-0005-0000-0000-0000A0960000}"/>
    <cellStyle name="Subtotal (line) 4 2 27 4" xfId="39922" xr:uid="{00000000-0005-0000-0000-0000A1960000}"/>
    <cellStyle name="Subtotal (line) 4 2 27 5" xfId="39923" xr:uid="{00000000-0005-0000-0000-0000A2960000}"/>
    <cellStyle name="Subtotal (line) 4 2 28" xfId="5517" xr:uid="{00000000-0005-0000-0000-0000A3960000}"/>
    <cellStyle name="Subtotal (line) 4 2 28 2" xfId="39924" xr:uid="{00000000-0005-0000-0000-0000A4960000}"/>
    <cellStyle name="Subtotal (line) 4 2 28 2 2" xfId="39925" xr:uid="{00000000-0005-0000-0000-0000A5960000}"/>
    <cellStyle name="Subtotal (line) 4 2 28 2 3" xfId="39926" xr:uid="{00000000-0005-0000-0000-0000A6960000}"/>
    <cellStyle name="Subtotal (line) 4 2 28 2 4" xfId="39927" xr:uid="{00000000-0005-0000-0000-0000A7960000}"/>
    <cellStyle name="Subtotal (line) 4 2 28 3" xfId="39928" xr:uid="{00000000-0005-0000-0000-0000A8960000}"/>
    <cellStyle name="Subtotal (line) 4 2 28 4" xfId="39929" xr:uid="{00000000-0005-0000-0000-0000A9960000}"/>
    <cellStyle name="Subtotal (line) 4 2 28 5" xfId="39930" xr:uid="{00000000-0005-0000-0000-0000AA960000}"/>
    <cellStyle name="Subtotal (line) 4 2 29" xfId="5518" xr:uid="{00000000-0005-0000-0000-0000AB960000}"/>
    <cellStyle name="Subtotal (line) 4 2 29 2" xfId="39931" xr:uid="{00000000-0005-0000-0000-0000AC960000}"/>
    <cellStyle name="Subtotal (line) 4 2 29 2 2" xfId="39932" xr:uid="{00000000-0005-0000-0000-0000AD960000}"/>
    <cellStyle name="Subtotal (line) 4 2 29 2 3" xfId="39933" xr:uid="{00000000-0005-0000-0000-0000AE960000}"/>
    <cellStyle name="Subtotal (line) 4 2 29 2 4" xfId="39934" xr:uid="{00000000-0005-0000-0000-0000AF960000}"/>
    <cellStyle name="Subtotal (line) 4 2 29 3" xfId="39935" xr:uid="{00000000-0005-0000-0000-0000B0960000}"/>
    <cellStyle name="Subtotal (line) 4 2 29 4" xfId="39936" xr:uid="{00000000-0005-0000-0000-0000B1960000}"/>
    <cellStyle name="Subtotal (line) 4 2 29 5" xfId="39937" xr:uid="{00000000-0005-0000-0000-0000B2960000}"/>
    <cellStyle name="Subtotal (line) 4 2 3" xfId="5519" xr:uid="{00000000-0005-0000-0000-0000B3960000}"/>
    <cellStyle name="Subtotal (line) 4 2 3 2" xfId="39938" xr:uid="{00000000-0005-0000-0000-0000B4960000}"/>
    <cellStyle name="Subtotal (line) 4 2 3 2 2" xfId="39939" xr:uid="{00000000-0005-0000-0000-0000B5960000}"/>
    <cellStyle name="Subtotal (line) 4 2 3 2 3" xfId="39940" xr:uid="{00000000-0005-0000-0000-0000B6960000}"/>
    <cellStyle name="Subtotal (line) 4 2 3 2 4" xfId="39941" xr:uid="{00000000-0005-0000-0000-0000B7960000}"/>
    <cellStyle name="Subtotal (line) 4 2 3 3" xfId="39942" xr:uid="{00000000-0005-0000-0000-0000B8960000}"/>
    <cellStyle name="Subtotal (line) 4 2 3 4" xfId="39943" xr:uid="{00000000-0005-0000-0000-0000B9960000}"/>
    <cellStyle name="Subtotal (line) 4 2 3 5" xfId="39944" xr:uid="{00000000-0005-0000-0000-0000BA960000}"/>
    <cellStyle name="Subtotal (line) 4 2 30" xfId="5520" xr:uid="{00000000-0005-0000-0000-0000BB960000}"/>
    <cellStyle name="Subtotal (line) 4 2 30 2" xfId="39945" xr:uid="{00000000-0005-0000-0000-0000BC960000}"/>
    <cellStyle name="Subtotal (line) 4 2 30 2 2" xfId="39946" xr:uid="{00000000-0005-0000-0000-0000BD960000}"/>
    <cellStyle name="Subtotal (line) 4 2 30 2 3" xfId="39947" xr:uid="{00000000-0005-0000-0000-0000BE960000}"/>
    <cellStyle name="Subtotal (line) 4 2 30 2 4" xfId="39948" xr:uid="{00000000-0005-0000-0000-0000BF960000}"/>
    <cellStyle name="Subtotal (line) 4 2 30 3" xfId="39949" xr:uid="{00000000-0005-0000-0000-0000C0960000}"/>
    <cellStyle name="Subtotal (line) 4 2 30 4" xfId="39950" xr:uid="{00000000-0005-0000-0000-0000C1960000}"/>
    <cellStyle name="Subtotal (line) 4 2 30 5" xfId="39951" xr:uid="{00000000-0005-0000-0000-0000C2960000}"/>
    <cellStyle name="Subtotal (line) 4 2 31" xfId="5521" xr:uid="{00000000-0005-0000-0000-0000C3960000}"/>
    <cellStyle name="Subtotal (line) 4 2 31 2" xfId="39952" xr:uid="{00000000-0005-0000-0000-0000C4960000}"/>
    <cellStyle name="Subtotal (line) 4 2 31 2 2" xfId="39953" xr:uid="{00000000-0005-0000-0000-0000C5960000}"/>
    <cellStyle name="Subtotal (line) 4 2 31 2 3" xfId="39954" xr:uid="{00000000-0005-0000-0000-0000C6960000}"/>
    <cellStyle name="Subtotal (line) 4 2 31 2 4" xfId="39955" xr:uid="{00000000-0005-0000-0000-0000C7960000}"/>
    <cellStyle name="Subtotal (line) 4 2 31 3" xfId="39956" xr:uid="{00000000-0005-0000-0000-0000C8960000}"/>
    <cellStyle name="Subtotal (line) 4 2 31 4" xfId="39957" xr:uid="{00000000-0005-0000-0000-0000C9960000}"/>
    <cellStyle name="Subtotal (line) 4 2 31 5" xfId="39958" xr:uid="{00000000-0005-0000-0000-0000CA960000}"/>
    <cellStyle name="Subtotal (line) 4 2 32" xfId="5522" xr:uid="{00000000-0005-0000-0000-0000CB960000}"/>
    <cellStyle name="Subtotal (line) 4 2 32 2" xfId="39959" xr:uid="{00000000-0005-0000-0000-0000CC960000}"/>
    <cellStyle name="Subtotal (line) 4 2 32 2 2" xfId="39960" xr:uid="{00000000-0005-0000-0000-0000CD960000}"/>
    <cellStyle name="Subtotal (line) 4 2 32 2 3" xfId="39961" xr:uid="{00000000-0005-0000-0000-0000CE960000}"/>
    <cellStyle name="Subtotal (line) 4 2 32 2 4" xfId="39962" xr:uid="{00000000-0005-0000-0000-0000CF960000}"/>
    <cellStyle name="Subtotal (line) 4 2 32 3" xfId="39963" xr:uid="{00000000-0005-0000-0000-0000D0960000}"/>
    <cellStyle name="Subtotal (line) 4 2 32 4" xfId="39964" xr:uid="{00000000-0005-0000-0000-0000D1960000}"/>
    <cellStyle name="Subtotal (line) 4 2 32 5" xfId="39965" xr:uid="{00000000-0005-0000-0000-0000D2960000}"/>
    <cellStyle name="Subtotal (line) 4 2 33" xfId="5523" xr:uid="{00000000-0005-0000-0000-0000D3960000}"/>
    <cellStyle name="Subtotal (line) 4 2 33 2" xfId="39966" xr:uid="{00000000-0005-0000-0000-0000D4960000}"/>
    <cellStyle name="Subtotal (line) 4 2 33 2 2" xfId="39967" xr:uid="{00000000-0005-0000-0000-0000D5960000}"/>
    <cellStyle name="Subtotal (line) 4 2 33 2 3" xfId="39968" xr:uid="{00000000-0005-0000-0000-0000D6960000}"/>
    <cellStyle name="Subtotal (line) 4 2 33 2 4" xfId="39969" xr:uid="{00000000-0005-0000-0000-0000D7960000}"/>
    <cellStyle name="Subtotal (line) 4 2 33 3" xfId="39970" xr:uid="{00000000-0005-0000-0000-0000D8960000}"/>
    <cellStyle name="Subtotal (line) 4 2 33 4" xfId="39971" xr:uid="{00000000-0005-0000-0000-0000D9960000}"/>
    <cellStyle name="Subtotal (line) 4 2 33 5" xfId="39972" xr:uid="{00000000-0005-0000-0000-0000DA960000}"/>
    <cellStyle name="Subtotal (line) 4 2 34" xfId="5524" xr:uid="{00000000-0005-0000-0000-0000DB960000}"/>
    <cellStyle name="Subtotal (line) 4 2 34 2" xfId="39973" xr:uid="{00000000-0005-0000-0000-0000DC960000}"/>
    <cellStyle name="Subtotal (line) 4 2 34 2 2" xfId="39974" xr:uid="{00000000-0005-0000-0000-0000DD960000}"/>
    <cellStyle name="Subtotal (line) 4 2 34 2 3" xfId="39975" xr:uid="{00000000-0005-0000-0000-0000DE960000}"/>
    <cellStyle name="Subtotal (line) 4 2 34 2 4" xfId="39976" xr:uid="{00000000-0005-0000-0000-0000DF960000}"/>
    <cellStyle name="Subtotal (line) 4 2 34 3" xfId="39977" xr:uid="{00000000-0005-0000-0000-0000E0960000}"/>
    <cellStyle name="Subtotal (line) 4 2 34 4" xfId="39978" xr:uid="{00000000-0005-0000-0000-0000E1960000}"/>
    <cellStyle name="Subtotal (line) 4 2 34 5" xfId="39979" xr:uid="{00000000-0005-0000-0000-0000E2960000}"/>
    <cellStyle name="Subtotal (line) 4 2 35" xfId="5525" xr:uid="{00000000-0005-0000-0000-0000E3960000}"/>
    <cellStyle name="Subtotal (line) 4 2 35 2" xfId="39980" xr:uid="{00000000-0005-0000-0000-0000E4960000}"/>
    <cellStyle name="Subtotal (line) 4 2 35 2 2" xfId="39981" xr:uid="{00000000-0005-0000-0000-0000E5960000}"/>
    <cellStyle name="Subtotal (line) 4 2 35 2 3" xfId="39982" xr:uid="{00000000-0005-0000-0000-0000E6960000}"/>
    <cellStyle name="Subtotal (line) 4 2 35 2 4" xfId="39983" xr:uid="{00000000-0005-0000-0000-0000E7960000}"/>
    <cellStyle name="Subtotal (line) 4 2 35 3" xfId="39984" xr:uid="{00000000-0005-0000-0000-0000E8960000}"/>
    <cellStyle name="Subtotal (line) 4 2 35 4" xfId="39985" xr:uid="{00000000-0005-0000-0000-0000E9960000}"/>
    <cellStyle name="Subtotal (line) 4 2 35 5" xfId="39986" xr:uid="{00000000-0005-0000-0000-0000EA960000}"/>
    <cellStyle name="Subtotal (line) 4 2 36" xfId="5526" xr:uid="{00000000-0005-0000-0000-0000EB960000}"/>
    <cellStyle name="Subtotal (line) 4 2 36 2" xfId="39987" xr:uid="{00000000-0005-0000-0000-0000EC960000}"/>
    <cellStyle name="Subtotal (line) 4 2 36 2 2" xfId="39988" xr:uid="{00000000-0005-0000-0000-0000ED960000}"/>
    <cellStyle name="Subtotal (line) 4 2 36 2 3" xfId="39989" xr:uid="{00000000-0005-0000-0000-0000EE960000}"/>
    <cellStyle name="Subtotal (line) 4 2 36 2 4" xfId="39990" xr:uid="{00000000-0005-0000-0000-0000EF960000}"/>
    <cellStyle name="Subtotal (line) 4 2 36 3" xfId="39991" xr:uid="{00000000-0005-0000-0000-0000F0960000}"/>
    <cellStyle name="Subtotal (line) 4 2 36 4" xfId="39992" xr:uid="{00000000-0005-0000-0000-0000F1960000}"/>
    <cellStyle name="Subtotal (line) 4 2 36 5" xfId="39993" xr:uid="{00000000-0005-0000-0000-0000F2960000}"/>
    <cellStyle name="Subtotal (line) 4 2 37" xfId="5527" xr:uid="{00000000-0005-0000-0000-0000F3960000}"/>
    <cellStyle name="Subtotal (line) 4 2 37 2" xfId="39994" xr:uid="{00000000-0005-0000-0000-0000F4960000}"/>
    <cellStyle name="Subtotal (line) 4 2 37 2 2" xfId="39995" xr:uid="{00000000-0005-0000-0000-0000F5960000}"/>
    <cellStyle name="Subtotal (line) 4 2 37 2 3" xfId="39996" xr:uid="{00000000-0005-0000-0000-0000F6960000}"/>
    <cellStyle name="Subtotal (line) 4 2 37 2 4" xfId="39997" xr:uid="{00000000-0005-0000-0000-0000F7960000}"/>
    <cellStyle name="Subtotal (line) 4 2 37 3" xfId="39998" xr:uid="{00000000-0005-0000-0000-0000F8960000}"/>
    <cellStyle name="Subtotal (line) 4 2 37 4" xfId="39999" xr:uid="{00000000-0005-0000-0000-0000F9960000}"/>
    <cellStyle name="Subtotal (line) 4 2 37 5" xfId="40000" xr:uid="{00000000-0005-0000-0000-0000FA960000}"/>
    <cellStyle name="Subtotal (line) 4 2 38" xfId="5528" xr:uid="{00000000-0005-0000-0000-0000FB960000}"/>
    <cellStyle name="Subtotal (line) 4 2 38 2" xfId="40001" xr:uid="{00000000-0005-0000-0000-0000FC960000}"/>
    <cellStyle name="Subtotal (line) 4 2 38 2 2" xfId="40002" xr:uid="{00000000-0005-0000-0000-0000FD960000}"/>
    <cellStyle name="Subtotal (line) 4 2 38 2 3" xfId="40003" xr:uid="{00000000-0005-0000-0000-0000FE960000}"/>
    <cellStyle name="Subtotal (line) 4 2 38 2 4" xfId="40004" xr:uid="{00000000-0005-0000-0000-0000FF960000}"/>
    <cellStyle name="Subtotal (line) 4 2 38 3" xfId="40005" xr:uid="{00000000-0005-0000-0000-000000970000}"/>
    <cellStyle name="Subtotal (line) 4 2 38 4" xfId="40006" xr:uid="{00000000-0005-0000-0000-000001970000}"/>
    <cellStyle name="Subtotal (line) 4 2 38 5" xfId="40007" xr:uid="{00000000-0005-0000-0000-000002970000}"/>
    <cellStyle name="Subtotal (line) 4 2 39" xfId="5529" xr:uid="{00000000-0005-0000-0000-000003970000}"/>
    <cellStyle name="Subtotal (line) 4 2 39 2" xfId="40008" xr:uid="{00000000-0005-0000-0000-000004970000}"/>
    <cellStyle name="Subtotal (line) 4 2 39 2 2" xfId="40009" xr:uid="{00000000-0005-0000-0000-000005970000}"/>
    <cellStyle name="Subtotal (line) 4 2 39 2 3" xfId="40010" xr:uid="{00000000-0005-0000-0000-000006970000}"/>
    <cellStyle name="Subtotal (line) 4 2 39 2 4" xfId="40011" xr:uid="{00000000-0005-0000-0000-000007970000}"/>
    <cellStyle name="Subtotal (line) 4 2 39 3" xfId="40012" xr:uid="{00000000-0005-0000-0000-000008970000}"/>
    <cellStyle name="Subtotal (line) 4 2 39 4" xfId="40013" xr:uid="{00000000-0005-0000-0000-000009970000}"/>
    <cellStyle name="Subtotal (line) 4 2 39 5" xfId="40014" xr:uid="{00000000-0005-0000-0000-00000A970000}"/>
    <cellStyle name="Subtotal (line) 4 2 4" xfId="5530" xr:uid="{00000000-0005-0000-0000-00000B970000}"/>
    <cellStyle name="Subtotal (line) 4 2 4 2" xfId="40015" xr:uid="{00000000-0005-0000-0000-00000C970000}"/>
    <cellStyle name="Subtotal (line) 4 2 4 2 2" xfId="40016" xr:uid="{00000000-0005-0000-0000-00000D970000}"/>
    <cellStyle name="Subtotal (line) 4 2 4 2 3" xfId="40017" xr:uid="{00000000-0005-0000-0000-00000E970000}"/>
    <cellStyle name="Subtotal (line) 4 2 4 2 4" xfId="40018" xr:uid="{00000000-0005-0000-0000-00000F970000}"/>
    <cellStyle name="Subtotal (line) 4 2 4 3" xfId="40019" xr:uid="{00000000-0005-0000-0000-000010970000}"/>
    <cellStyle name="Subtotal (line) 4 2 4 4" xfId="40020" xr:uid="{00000000-0005-0000-0000-000011970000}"/>
    <cellStyle name="Subtotal (line) 4 2 4 5" xfId="40021" xr:uid="{00000000-0005-0000-0000-000012970000}"/>
    <cellStyle name="Subtotal (line) 4 2 40" xfId="5531" xr:uid="{00000000-0005-0000-0000-000013970000}"/>
    <cellStyle name="Subtotal (line) 4 2 40 2" xfId="40022" xr:uid="{00000000-0005-0000-0000-000014970000}"/>
    <cellStyle name="Subtotal (line) 4 2 40 2 2" xfId="40023" xr:uid="{00000000-0005-0000-0000-000015970000}"/>
    <cellStyle name="Subtotal (line) 4 2 40 2 3" xfId="40024" xr:uid="{00000000-0005-0000-0000-000016970000}"/>
    <cellStyle name="Subtotal (line) 4 2 40 2 4" xfId="40025" xr:uid="{00000000-0005-0000-0000-000017970000}"/>
    <cellStyle name="Subtotal (line) 4 2 40 3" xfId="40026" xr:uid="{00000000-0005-0000-0000-000018970000}"/>
    <cellStyle name="Subtotal (line) 4 2 40 4" xfId="40027" xr:uid="{00000000-0005-0000-0000-000019970000}"/>
    <cellStyle name="Subtotal (line) 4 2 40 5" xfId="40028" xr:uid="{00000000-0005-0000-0000-00001A970000}"/>
    <cellStyle name="Subtotal (line) 4 2 41" xfId="5532" xr:uid="{00000000-0005-0000-0000-00001B970000}"/>
    <cellStyle name="Subtotal (line) 4 2 41 2" xfId="40029" xr:uid="{00000000-0005-0000-0000-00001C970000}"/>
    <cellStyle name="Subtotal (line) 4 2 41 2 2" xfId="40030" xr:uid="{00000000-0005-0000-0000-00001D970000}"/>
    <cellStyle name="Subtotal (line) 4 2 41 2 3" xfId="40031" xr:uid="{00000000-0005-0000-0000-00001E970000}"/>
    <cellStyle name="Subtotal (line) 4 2 41 2 4" xfId="40032" xr:uid="{00000000-0005-0000-0000-00001F970000}"/>
    <cellStyle name="Subtotal (line) 4 2 41 3" xfId="40033" xr:uid="{00000000-0005-0000-0000-000020970000}"/>
    <cellStyle name="Subtotal (line) 4 2 41 4" xfId="40034" xr:uid="{00000000-0005-0000-0000-000021970000}"/>
    <cellStyle name="Subtotal (line) 4 2 41 5" xfId="40035" xr:uid="{00000000-0005-0000-0000-000022970000}"/>
    <cellStyle name="Subtotal (line) 4 2 42" xfId="5533" xr:uid="{00000000-0005-0000-0000-000023970000}"/>
    <cellStyle name="Subtotal (line) 4 2 42 2" xfId="40036" xr:uid="{00000000-0005-0000-0000-000024970000}"/>
    <cellStyle name="Subtotal (line) 4 2 42 2 2" xfId="40037" xr:uid="{00000000-0005-0000-0000-000025970000}"/>
    <cellStyle name="Subtotal (line) 4 2 42 2 3" xfId="40038" xr:uid="{00000000-0005-0000-0000-000026970000}"/>
    <cellStyle name="Subtotal (line) 4 2 42 2 4" xfId="40039" xr:uid="{00000000-0005-0000-0000-000027970000}"/>
    <cellStyle name="Subtotal (line) 4 2 42 3" xfId="40040" xr:uid="{00000000-0005-0000-0000-000028970000}"/>
    <cellStyle name="Subtotal (line) 4 2 42 4" xfId="40041" xr:uid="{00000000-0005-0000-0000-000029970000}"/>
    <cellStyle name="Subtotal (line) 4 2 42 5" xfId="40042" xr:uid="{00000000-0005-0000-0000-00002A970000}"/>
    <cellStyle name="Subtotal (line) 4 2 43" xfId="5534" xr:uid="{00000000-0005-0000-0000-00002B970000}"/>
    <cellStyle name="Subtotal (line) 4 2 43 2" xfId="40043" xr:uid="{00000000-0005-0000-0000-00002C970000}"/>
    <cellStyle name="Subtotal (line) 4 2 43 2 2" xfId="40044" xr:uid="{00000000-0005-0000-0000-00002D970000}"/>
    <cellStyle name="Subtotal (line) 4 2 43 2 3" xfId="40045" xr:uid="{00000000-0005-0000-0000-00002E970000}"/>
    <cellStyle name="Subtotal (line) 4 2 43 2 4" xfId="40046" xr:uid="{00000000-0005-0000-0000-00002F970000}"/>
    <cellStyle name="Subtotal (line) 4 2 43 3" xfId="40047" xr:uid="{00000000-0005-0000-0000-000030970000}"/>
    <cellStyle name="Subtotal (line) 4 2 43 4" xfId="40048" xr:uid="{00000000-0005-0000-0000-000031970000}"/>
    <cellStyle name="Subtotal (line) 4 2 43 5" xfId="40049" xr:uid="{00000000-0005-0000-0000-000032970000}"/>
    <cellStyle name="Subtotal (line) 4 2 44" xfId="5535" xr:uid="{00000000-0005-0000-0000-000033970000}"/>
    <cellStyle name="Subtotal (line) 4 2 44 2" xfId="40050" xr:uid="{00000000-0005-0000-0000-000034970000}"/>
    <cellStyle name="Subtotal (line) 4 2 44 2 2" xfId="40051" xr:uid="{00000000-0005-0000-0000-000035970000}"/>
    <cellStyle name="Subtotal (line) 4 2 44 2 3" xfId="40052" xr:uid="{00000000-0005-0000-0000-000036970000}"/>
    <cellStyle name="Subtotal (line) 4 2 44 2 4" xfId="40053" xr:uid="{00000000-0005-0000-0000-000037970000}"/>
    <cellStyle name="Subtotal (line) 4 2 44 3" xfId="40054" xr:uid="{00000000-0005-0000-0000-000038970000}"/>
    <cellStyle name="Subtotal (line) 4 2 44 4" xfId="40055" xr:uid="{00000000-0005-0000-0000-000039970000}"/>
    <cellStyle name="Subtotal (line) 4 2 44 5" xfId="40056" xr:uid="{00000000-0005-0000-0000-00003A970000}"/>
    <cellStyle name="Subtotal (line) 4 2 45" xfId="5536" xr:uid="{00000000-0005-0000-0000-00003B970000}"/>
    <cellStyle name="Subtotal (line) 4 2 45 2" xfId="40057" xr:uid="{00000000-0005-0000-0000-00003C970000}"/>
    <cellStyle name="Subtotal (line) 4 2 45 2 2" xfId="40058" xr:uid="{00000000-0005-0000-0000-00003D970000}"/>
    <cellStyle name="Subtotal (line) 4 2 45 2 3" xfId="40059" xr:uid="{00000000-0005-0000-0000-00003E970000}"/>
    <cellStyle name="Subtotal (line) 4 2 45 2 4" xfId="40060" xr:uid="{00000000-0005-0000-0000-00003F970000}"/>
    <cellStyle name="Subtotal (line) 4 2 45 3" xfId="40061" xr:uid="{00000000-0005-0000-0000-000040970000}"/>
    <cellStyle name="Subtotal (line) 4 2 45 4" xfId="40062" xr:uid="{00000000-0005-0000-0000-000041970000}"/>
    <cellStyle name="Subtotal (line) 4 2 45 5" xfId="40063" xr:uid="{00000000-0005-0000-0000-000042970000}"/>
    <cellStyle name="Subtotal (line) 4 2 46" xfId="40064" xr:uid="{00000000-0005-0000-0000-000043970000}"/>
    <cellStyle name="Subtotal (line) 4 2 46 2" xfId="40065" xr:uid="{00000000-0005-0000-0000-000044970000}"/>
    <cellStyle name="Subtotal (line) 4 2 46 3" xfId="40066" xr:uid="{00000000-0005-0000-0000-000045970000}"/>
    <cellStyle name="Subtotal (line) 4 2 46 4" xfId="40067" xr:uid="{00000000-0005-0000-0000-000046970000}"/>
    <cellStyle name="Subtotal (line) 4 2 47" xfId="40068" xr:uid="{00000000-0005-0000-0000-000047970000}"/>
    <cellStyle name="Subtotal (line) 4 2 47 2" xfId="40069" xr:uid="{00000000-0005-0000-0000-000048970000}"/>
    <cellStyle name="Subtotal (line) 4 2 47 3" xfId="40070" xr:uid="{00000000-0005-0000-0000-000049970000}"/>
    <cellStyle name="Subtotal (line) 4 2 47 4" xfId="40071" xr:uid="{00000000-0005-0000-0000-00004A970000}"/>
    <cellStyle name="Subtotal (line) 4 2 48" xfId="40072" xr:uid="{00000000-0005-0000-0000-00004B970000}"/>
    <cellStyle name="Subtotal (line) 4 2 49" xfId="40073" xr:uid="{00000000-0005-0000-0000-00004C970000}"/>
    <cellStyle name="Subtotal (line) 4 2 5" xfId="5537" xr:uid="{00000000-0005-0000-0000-00004D970000}"/>
    <cellStyle name="Subtotal (line) 4 2 5 2" xfId="40074" xr:uid="{00000000-0005-0000-0000-00004E970000}"/>
    <cellStyle name="Subtotal (line) 4 2 5 2 2" xfId="40075" xr:uid="{00000000-0005-0000-0000-00004F970000}"/>
    <cellStyle name="Subtotal (line) 4 2 5 2 3" xfId="40076" xr:uid="{00000000-0005-0000-0000-000050970000}"/>
    <cellStyle name="Subtotal (line) 4 2 5 2 4" xfId="40077" xr:uid="{00000000-0005-0000-0000-000051970000}"/>
    <cellStyle name="Subtotal (line) 4 2 5 3" xfId="40078" xr:uid="{00000000-0005-0000-0000-000052970000}"/>
    <cellStyle name="Subtotal (line) 4 2 5 4" xfId="40079" xr:uid="{00000000-0005-0000-0000-000053970000}"/>
    <cellStyle name="Subtotal (line) 4 2 5 5" xfId="40080" xr:uid="{00000000-0005-0000-0000-000054970000}"/>
    <cellStyle name="Subtotal (line) 4 2 50" xfId="40081" xr:uid="{00000000-0005-0000-0000-000055970000}"/>
    <cellStyle name="Subtotal (line) 4 2 6" xfId="5538" xr:uid="{00000000-0005-0000-0000-000056970000}"/>
    <cellStyle name="Subtotal (line) 4 2 6 2" xfId="40082" xr:uid="{00000000-0005-0000-0000-000057970000}"/>
    <cellStyle name="Subtotal (line) 4 2 6 2 2" xfId="40083" xr:uid="{00000000-0005-0000-0000-000058970000}"/>
    <cellStyle name="Subtotal (line) 4 2 6 2 3" xfId="40084" xr:uid="{00000000-0005-0000-0000-000059970000}"/>
    <cellStyle name="Subtotal (line) 4 2 6 2 4" xfId="40085" xr:uid="{00000000-0005-0000-0000-00005A970000}"/>
    <cellStyle name="Subtotal (line) 4 2 6 3" xfId="40086" xr:uid="{00000000-0005-0000-0000-00005B970000}"/>
    <cellStyle name="Subtotal (line) 4 2 6 4" xfId="40087" xr:uid="{00000000-0005-0000-0000-00005C970000}"/>
    <cellStyle name="Subtotal (line) 4 2 6 5" xfId="40088" xr:uid="{00000000-0005-0000-0000-00005D970000}"/>
    <cellStyle name="Subtotal (line) 4 2 7" xfId="5539" xr:uid="{00000000-0005-0000-0000-00005E970000}"/>
    <cellStyle name="Subtotal (line) 4 2 7 2" xfId="40089" xr:uid="{00000000-0005-0000-0000-00005F970000}"/>
    <cellStyle name="Subtotal (line) 4 2 7 2 2" xfId="40090" xr:uid="{00000000-0005-0000-0000-000060970000}"/>
    <cellStyle name="Subtotal (line) 4 2 7 2 3" xfId="40091" xr:uid="{00000000-0005-0000-0000-000061970000}"/>
    <cellStyle name="Subtotal (line) 4 2 7 2 4" xfId="40092" xr:uid="{00000000-0005-0000-0000-000062970000}"/>
    <cellStyle name="Subtotal (line) 4 2 7 3" xfId="40093" xr:uid="{00000000-0005-0000-0000-000063970000}"/>
    <cellStyle name="Subtotal (line) 4 2 7 4" xfId="40094" xr:uid="{00000000-0005-0000-0000-000064970000}"/>
    <cellStyle name="Subtotal (line) 4 2 7 5" xfId="40095" xr:uid="{00000000-0005-0000-0000-000065970000}"/>
    <cellStyle name="Subtotal (line) 4 2 8" xfId="5540" xr:uid="{00000000-0005-0000-0000-000066970000}"/>
    <cellStyle name="Subtotal (line) 4 2 8 2" xfId="40096" xr:uid="{00000000-0005-0000-0000-000067970000}"/>
    <cellStyle name="Subtotal (line) 4 2 8 2 2" xfId="40097" xr:uid="{00000000-0005-0000-0000-000068970000}"/>
    <cellStyle name="Subtotal (line) 4 2 8 2 3" xfId="40098" xr:uid="{00000000-0005-0000-0000-000069970000}"/>
    <cellStyle name="Subtotal (line) 4 2 8 2 4" xfId="40099" xr:uid="{00000000-0005-0000-0000-00006A970000}"/>
    <cellStyle name="Subtotal (line) 4 2 8 3" xfId="40100" xr:uid="{00000000-0005-0000-0000-00006B970000}"/>
    <cellStyle name="Subtotal (line) 4 2 8 4" xfId="40101" xr:uid="{00000000-0005-0000-0000-00006C970000}"/>
    <cellStyle name="Subtotal (line) 4 2 8 5" xfId="40102" xr:uid="{00000000-0005-0000-0000-00006D970000}"/>
    <cellStyle name="Subtotal (line) 4 2 9" xfId="5541" xr:uid="{00000000-0005-0000-0000-00006E970000}"/>
    <cellStyle name="Subtotal (line) 4 2 9 2" xfId="40103" xr:uid="{00000000-0005-0000-0000-00006F970000}"/>
    <cellStyle name="Subtotal (line) 4 2 9 2 2" xfId="40104" xr:uid="{00000000-0005-0000-0000-000070970000}"/>
    <cellStyle name="Subtotal (line) 4 2 9 2 3" xfId="40105" xr:uid="{00000000-0005-0000-0000-000071970000}"/>
    <cellStyle name="Subtotal (line) 4 2 9 2 4" xfId="40106" xr:uid="{00000000-0005-0000-0000-000072970000}"/>
    <cellStyle name="Subtotal (line) 4 2 9 3" xfId="40107" xr:uid="{00000000-0005-0000-0000-000073970000}"/>
    <cellStyle name="Subtotal (line) 4 2 9 4" xfId="40108" xr:uid="{00000000-0005-0000-0000-000074970000}"/>
    <cellStyle name="Subtotal (line) 4 2 9 5" xfId="40109" xr:uid="{00000000-0005-0000-0000-000075970000}"/>
    <cellStyle name="Subtotal (line) 4 3" xfId="5542" xr:uid="{00000000-0005-0000-0000-000076970000}"/>
    <cellStyle name="Subtotal (line) 4 3 10" xfId="5543" xr:uid="{00000000-0005-0000-0000-000077970000}"/>
    <cellStyle name="Subtotal (line) 4 3 10 2" xfId="40110" xr:uid="{00000000-0005-0000-0000-000078970000}"/>
    <cellStyle name="Subtotal (line) 4 3 10 2 2" xfId="40111" xr:uid="{00000000-0005-0000-0000-000079970000}"/>
    <cellStyle name="Subtotal (line) 4 3 10 2 3" xfId="40112" xr:uid="{00000000-0005-0000-0000-00007A970000}"/>
    <cellStyle name="Subtotal (line) 4 3 10 2 4" xfId="40113" xr:uid="{00000000-0005-0000-0000-00007B970000}"/>
    <cellStyle name="Subtotal (line) 4 3 10 3" xfId="40114" xr:uid="{00000000-0005-0000-0000-00007C970000}"/>
    <cellStyle name="Subtotal (line) 4 3 10 4" xfId="40115" xr:uid="{00000000-0005-0000-0000-00007D970000}"/>
    <cellStyle name="Subtotal (line) 4 3 10 5" xfId="40116" xr:uid="{00000000-0005-0000-0000-00007E970000}"/>
    <cellStyle name="Subtotal (line) 4 3 11" xfId="5544" xr:uid="{00000000-0005-0000-0000-00007F970000}"/>
    <cellStyle name="Subtotal (line) 4 3 11 2" xfId="40117" xr:uid="{00000000-0005-0000-0000-000080970000}"/>
    <cellStyle name="Subtotal (line) 4 3 11 2 2" xfId="40118" xr:uid="{00000000-0005-0000-0000-000081970000}"/>
    <cellStyle name="Subtotal (line) 4 3 11 2 3" xfId="40119" xr:uid="{00000000-0005-0000-0000-000082970000}"/>
    <cellStyle name="Subtotal (line) 4 3 11 2 4" xfId="40120" xr:uid="{00000000-0005-0000-0000-000083970000}"/>
    <cellStyle name="Subtotal (line) 4 3 11 3" xfId="40121" xr:uid="{00000000-0005-0000-0000-000084970000}"/>
    <cellStyle name="Subtotal (line) 4 3 11 4" xfId="40122" xr:uid="{00000000-0005-0000-0000-000085970000}"/>
    <cellStyle name="Subtotal (line) 4 3 11 5" xfId="40123" xr:uid="{00000000-0005-0000-0000-000086970000}"/>
    <cellStyle name="Subtotal (line) 4 3 12" xfId="5545" xr:uid="{00000000-0005-0000-0000-000087970000}"/>
    <cellStyle name="Subtotal (line) 4 3 12 2" xfId="40124" xr:uid="{00000000-0005-0000-0000-000088970000}"/>
    <cellStyle name="Subtotal (line) 4 3 12 2 2" xfId="40125" xr:uid="{00000000-0005-0000-0000-000089970000}"/>
    <cellStyle name="Subtotal (line) 4 3 12 2 3" xfId="40126" xr:uid="{00000000-0005-0000-0000-00008A970000}"/>
    <cellStyle name="Subtotal (line) 4 3 12 2 4" xfId="40127" xr:uid="{00000000-0005-0000-0000-00008B970000}"/>
    <cellStyle name="Subtotal (line) 4 3 12 3" xfId="40128" xr:uid="{00000000-0005-0000-0000-00008C970000}"/>
    <cellStyle name="Subtotal (line) 4 3 12 4" xfId="40129" xr:uid="{00000000-0005-0000-0000-00008D970000}"/>
    <cellStyle name="Subtotal (line) 4 3 12 5" xfId="40130" xr:uid="{00000000-0005-0000-0000-00008E970000}"/>
    <cellStyle name="Subtotal (line) 4 3 13" xfId="5546" xr:uid="{00000000-0005-0000-0000-00008F970000}"/>
    <cellStyle name="Subtotal (line) 4 3 13 2" xfId="40131" xr:uid="{00000000-0005-0000-0000-000090970000}"/>
    <cellStyle name="Subtotal (line) 4 3 13 2 2" xfId="40132" xr:uid="{00000000-0005-0000-0000-000091970000}"/>
    <cellStyle name="Subtotal (line) 4 3 13 2 3" xfId="40133" xr:uid="{00000000-0005-0000-0000-000092970000}"/>
    <cellStyle name="Subtotal (line) 4 3 13 2 4" xfId="40134" xr:uid="{00000000-0005-0000-0000-000093970000}"/>
    <cellStyle name="Subtotal (line) 4 3 13 3" xfId="40135" xr:uid="{00000000-0005-0000-0000-000094970000}"/>
    <cellStyle name="Subtotal (line) 4 3 13 4" xfId="40136" xr:uid="{00000000-0005-0000-0000-000095970000}"/>
    <cellStyle name="Subtotal (line) 4 3 13 5" xfId="40137" xr:uid="{00000000-0005-0000-0000-000096970000}"/>
    <cellStyle name="Subtotal (line) 4 3 14" xfId="5547" xr:uid="{00000000-0005-0000-0000-000097970000}"/>
    <cellStyle name="Subtotal (line) 4 3 14 2" xfId="40138" xr:uid="{00000000-0005-0000-0000-000098970000}"/>
    <cellStyle name="Subtotal (line) 4 3 14 2 2" xfId="40139" xr:uid="{00000000-0005-0000-0000-000099970000}"/>
    <cellStyle name="Subtotal (line) 4 3 14 2 3" xfId="40140" xr:uid="{00000000-0005-0000-0000-00009A970000}"/>
    <cellStyle name="Subtotal (line) 4 3 14 2 4" xfId="40141" xr:uid="{00000000-0005-0000-0000-00009B970000}"/>
    <cellStyle name="Subtotal (line) 4 3 14 3" xfId="40142" xr:uid="{00000000-0005-0000-0000-00009C970000}"/>
    <cellStyle name="Subtotal (line) 4 3 14 4" xfId="40143" xr:uid="{00000000-0005-0000-0000-00009D970000}"/>
    <cellStyle name="Subtotal (line) 4 3 14 5" xfId="40144" xr:uid="{00000000-0005-0000-0000-00009E970000}"/>
    <cellStyle name="Subtotal (line) 4 3 15" xfId="5548" xr:uid="{00000000-0005-0000-0000-00009F970000}"/>
    <cellStyle name="Subtotal (line) 4 3 15 2" xfId="40145" xr:uid="{00000000-0005-0000-0000-0000A0970000}"/>
    <cellStyle name="Subtotal (line) 4 3 15 2 2" xfId="40146" xr:uid="{00000000-0005-0000-0000-0000A1970000}"/>
    <cellStyle name="Subtotal (line) 4 3 15 2 3" xfId="40147" xr:uid="{00000000-0005-0000-0000-0000A2970000}"/>
    <cellStyle name="Subtotal (line) 4 3 15 2 4" xfId="40148" xr:uid="{00000000-0005-0000-0000-0000A3970000}"/>
    <cellStyle name="Subtotal (line) 4 3 15 3" xfId="40149" xr:uid="{00000000-0005-0000-0000-0000A4970000}"/>
    <cellStyle name="Subtotal (line) 4 3 15 4" xfId="40150" xr:uid="{00000000-0005-0000-0000-0000A5970000}"/>
    <cellStyle name="Subtotal (line) 4 3 15 5" xfId="40151" xr:uid="{00000000-0005-0000-0000-0000A6970000}"/>
    <cellStyle name="Subtotal (line) 4 3 16" xfId="5549" xr:uid="{00000000-0005-0000-0000-0000A7970000}"/>
    <cellStyle name="Subtotal (line) 4 3 16 2" xfId="40152" xr:uid="{00000000-0005-0000-0000-0000A8970000}"/>
    <cellStyle name="Subtotal (line) 4 3 16 2 2" xfId="40153" xr:uid="{00000000-0005-0000-0000-0000A9970000}"/>
    <cellStyle name="Subtotal (line) 4 3 16 2 3" xfId="40154" xr:uid="{00000000-0005-0000-0000-0000AA970000}"/>
    <cellStyle name="Subtotal (line) 4 3 16 2 4" xfId="40155" xr:uid="{00000000-0005-0000-0000-0000AB970000}"/>
    <cellStyle name="Subtotal (line) 4 3 16 3" xfId="40156" xr:uid="{00000000-0005-0000-0000-0000AC970000}"/>
    <cellStyle name="Subtotal (line) 4 3 16 4" xfId="40157" xr:uid="{00000000-0005-0000-0000-0000AD970000}"/>
    <cellStyle name="Subtotal (line) 4 3 16 5" xfId="40158" xr:uid="{00000000-0005-0000-0000-0000AE970000}"/>
    <cellStyle name="Subtotal (line) 4 3 17" xfId="5550" xr:uid="{00000000-0005-0000-0000-0000AF970000}"/>
    <cellStyle name="Subtotal (line) 4 3 17 2" xfId="40159" xr:uid="{00000000-0005-0000-0000-0000B0970000}"/>
    <cellStyle name="Subtotal (line) 4 3 17 2 2" xfId="40160" xr:uid="{00000000-0005-0000-0000-0000B1970000}"/>
    <cellStyle name="Subtotal (line) 4 3 17 2 3" xfId="40161" xr:uid="{00000000-0005-0000-0000-0000B2970000}"/>
    <cellStyle name="Subtotal (line) 4 3 17 2 4" xfId="40162" xr:uid="{00000000-0005-0000-0000-0000B3970000}"/>
    <cellStyle name="Subtotal (line) 4 3 17 3" xfId="40163" xr:uid="{00000000-0005-0000-0000-0000B4970000}"/>
    <cellStyle name="Subtotal (line) 4 3 17 4" xfId="40164" xr:uid="{00000000-0005-0000-0000-0000B5970000}"/>
    <cellStyle name="Subtotal (line) 4 3 17 5" xfId="40165" xr:uid="{00000000-0005-0000-0000-0000B6970000}"/>
    <cellStyle name="Subtotal (line) 4 3 18" xfId="5551" xr:uid="{00000000-0005-0000-0000-0000B7970000}"/>
    <cellStyle name="Subtotal (line) 4 3 18 2" xfId="40166" xr:uid="{00000000-0005-0000-0000-0000B8970000}"/>
    <cellStyle name="Subtotal (line) 4 3 18 2 2" xfId="40167" xr:uid="{00000000-0005-0000-0000-0000B9970000}"/>
    <cellStyle name="Subtotal (line) 4 3 18 2 3" xfId="40168" xr:uid="{00000000-0005-0000-0000-0000BA970000}"/>
    <cellStyle name="Subtotal (line) 4 3 18 2 4" xfId="40169" xr:uid="{00000000-0005-0000-0000-0000BB970000}"/>
    <cellStyle name="Subtotal (line) 4 3 18 3" xfId="40170" xr:uid="{00000000-0005-0000-0000-0000BC970000}"/>
    <cellStyle name="Subtotal (line) 4 3 18 4" xfId="40171" xr:uid="{00000000-0005-0000-0000-0000BD970000}"/>
    <cellStyle name="Subtotal (line) 4 3 18 5" xfId="40172" xr:uid="{00000000-0005-0000-0000-0000BE970000}"/>
    <cellStyle name="Subtotal (line) 4 3 19" xfId="5552" xr:uid="{00000000-0005-0000-0000-0000BF970000}"/>
    <cellStyle name="Subtotal (line) 4 3 19 2" xfId="40173" xr:uid="{00000000-0005-0000-0000-0000C0970000}"/>
    <cellStyle name="Subtotal (line) 4 3 19 2 2" xfId="40174" xr:uid="{00000000-0005-0000-0000-0000C1970000}"/>
    <cellStyle name="Subtotal (line) 4 3 19 2 3" xfId="40175" xr:uid="{00000000-0005-0000-0000-0000C2970000}"/>
    <cellStyle name="Subtotal (line) 4 3 19 2 4" xfId="40176" xr:uid="{00000000-0005-0000-0000-0000C3970000}"/>
    <cellStyle name="Subtotal (line) 4 3 19 3" xfId="40177" xr:uid="{00000000-0005-0000-0000-0000C4970000}"/>
    <cellStyle name="Subtotal (line) 4 3 19 4" xfId="40178" xr:uid="{00000000-0005-0000-0000-0000C5970000}"/>
    <cellStyle name="Subtotal (line) 4 3 19 5" xfId="40179" xr:uid="{00000000-0005-0000-0000-0000C6970000}"/>
    <cellStyle name="Subtotal (line) 4 3 2" xfId="5553" xr:uid="{00000000-0005-0000-0000-0000C7970000}"/>
    <cellStyle name="Subtotal (line) 4 3 2 10" xfId="5554" xr:uid="{00000000-0005-0000-0000-0000C8970000}"/>
    <cellStyle name="Subtotal (line) 4 3 2 10 2" xfId="40180" xr:uid="{00000000-0005-0000-0000-0000C9970000}"/>
    <cellStyle name="Subtotal (line) 4 3 2 10 2 2" xfId="40181" xr:uid="{00000000-0005-0000-0000-0000CA970000}"/>
    <cellStyle name="Subtotal (line) 4 3 2 10 2 3" xfId="40182" xr:uid="{00000000-0005-0000-0000-0000CB970000}"/>
    <cellStyle name="Subtotal (line) 4 3 2 10 2 4" xfId="40183" xr:uid="{00000000-0005-0000-0000-0000CC970000}"/>
    <cellStyle name="Subtotal (line) 4 3 2 10 3" xfId="40184" xr:uid="{00000000-0005-0000-0000-0000CD970000}"/>
    <cellStyle name="Subtotal (line) 4 3 2 10 4" xfId="40185" xr:uid="{00000000-0005-0000-0000-0000CE970000}"/>
    <cellStyle name="Subtotal (line) 4 3 2 10 5" xfId="40186" xr:uid="{00000000-0005-0000-0000-0000CF970000}"/>
    <cellStyle name="Subtotal (line) 4 3 2 11" xfId="5555" xr:uid="{00000000-0005-0000-0000-0000D0970000}"/>
    <cellStyle name="Subtotal (line) 4 3 2 11 2" xfId="40187" xr:uid="{00000000-0005-0000-0000-0000D1970000}"/>
    <cellStyle name="Subtotal (line) 4 3 2 11 2 2" xfId="40188" xr:uid="{00000000-0005-0000-0000-0000D2970000}"/>
    <cellStyle name="Subtotal (line) 4 3 2 11 2 3" xfId="40189" xr:uid="{00000000-0005-0000-0000-0000D3970000}"/>
    <cellStyle name="Subtotal (line) 4 3 2 11 2 4" xfId="40190" xr:uid="{00000000-0005-0000-0000-0000D4970000}"/>
    <cellStyle name="Subtotal (line) 4 3 2 11 3" xfId="40191" xr:uid="{00000000-0005-0000-0000-0000D5970000}"/>
    <cellStyle name="Subtotal (line) 4 3 2 11 4" xfId="40192" xr:uid="{00000000-0005-0000-0000-0000D6970000}"/>
    <cellStyle name="Subtotal (line) 4 3 2 11 5" xfId="40193" xr:uid="{00000000-0005-0000-0000-0000D7970000}"/>
    <cellStyle name="Subtotal (line) 4 3 2 12" xfId="5556" xr:uid="{00000000-0005-0000-0000-0000D8970000}"/>
    <cellStyle name="Subtotal (line) 4 3 2 12 2" xfId="40194" xr:uid="{00000000-0005-0000-0000-0000D9970000}"/>
    <cellStyle name="Subtotal (line) 4 3 2 12 2 2" xfId="40195" xr:uid="{00000000-0005-0000-0000-0000DA970000}"/>
    <cellStyle name="Subtotal (line) 4 3 2 12 2 3" xfId="40196" xr:uid="{00000000-0005-0000-0000-0000DB970000}"/>
    <cellStyle name="Subtotal (line) 4 3 2 12 2 4" xfId="40197" xr:uid="{00000000-0005-0000-0000-0000DC970000}"/>
    <cellStyle name="Subtotal (line) 4 3 2 12 3" xfId="40198" xr:uid="{00000000-0005-0000-0000-0000DD970000}"/>
    <cellStyle name="Subtotal (line) 4 3 2 12 4" xfId="40199" xr:uid="{00000000-0005-0000-0000-0000DE970000}"/>
    <cellStyle name="Subtotal (line) 4 3 2 12 5" xfId="40200" xr:uid="{00000000-0005-0000-0000-0000DF970000}"/>
    <cellStyle name="Subtotal (line) 4 3 2 13" xfId="5557" xr:uid="{00000000-0005-0000-0000-0000E0970000}"/>
    <cellStyle name="Subtotal (line) 4 3 2 13 2" xfId="40201" xr:uid="{00000000-0005-0000-0000-0000E1970000}"/>
    <cellStyle name="Subtotal (line) 4 3 2 13 2 2" xfId="40202" xr:uid="{00000000-0005-0000-0000-0000E2970000}"/>
    <cellStyle name="Subtotal (line) 4 3 2 13 2 3" xfId="40203" xr:uid="{00000000-0005-0000-0000-0000E3970000}"/>
    <cellStyle name="Subtotal (line) 4 3 2 13 2 4" xfId="40204" xr:uid="{00000000-0005-0000-0000-0000E4970000}"/>
    <cellStyle name="Subtotal (line) 4 3 2 13 3" xfId="40205" xr:uid="{00000000-0005-0000-0000-0000E5970000}"/>
    <cellStyle name="Subtotal (line) 4 3 2 13 4" xfId="40206" xr:uid="{00000000-0005-0000-0000-0000E6970000}"/>
    <cellStyle name="Subtotal (line) 4 3 2 13 5" xfId="40207" xr:uid="{00000000-0005-0000-0000-0000E7970000}"/>
    <cellStyle name="Subtotal (line) 4 3 2 14" xfId="5558" xr:uid="{00000000-0005-0000-0000-0000E8970000}"/>
    <cellStyle name="Subtotal (line) 4 3 2 14 2" xfId="40208" xr:uid="{00000000-0005-0000-0000-0000E9970000}"/>
    <cellStyle name="Subtotal (line) 4 3 2 14 2 2" xfId="40209" xr:uid="{00000000-0005-0000-0000-0000EA970000}"/>
    <cellStyle name="Subtotal (line) 4 3 2 14 2 3" xfId="40210" xr:uid="{00000000-0005-0000-0000-0000EB970000}"/>
    <cellStyle name="Subtotal (line) 4 3 2 14 2 4" xfId="40211" xr:uid="{00000000-0005-0000-0000-0000EC970000}"/>
    <cellStyle name="Subtotal (line) 4 3 2 14 3" xfId="40212" xr:uid="{00000000-0005-0000-0000-0000ED970000}"/>
    <cellStyle name="Subtotal (line) 4 3 2 14 4" xfId="40213" xr:uid="{00000000-0005-0000-0000-0000EE970000}"/>
    <cellStyle name="Subtotal (line) 4 3 2 14 5" xfId="40214" xr:uid="{00000000-0005-0000-0000-0000EF970000}"/>
    <cellStyle name="Subtotal (line) 4 3 2 15" xfId="5559" xr:uid="{00000000-0005-0000-0000-0000F0970000}"/>
    <cellStyle name="Subtotal (line) 4 3 2 15 2" xfId="40215" xr:uid="{00000000-0005-0000-0000-0000F1970000}"/>
    <cellStyle name="Subtotal (line) 4 3 2 15 2 2" xfId="40216" xr:uid="{00000000-0005-0000-0000-0000F2970000}"/>
    <cellStyle name="Subtotal (line) 4 3 2 15 2 3" xfId="40217" xr:uid="{00000000-0005-0000-0000-0000F3970000}"/>
    <cellStyle name="Subtotal (line) 4 3 2 15 2 4" xfId="40218" xr:uid="{00000000-0005-0000-0000-0000F4970000}"/>
    <cellStyle name="Subtotal (line) 4 3 2 15 3" xfId="40219" xr:uid="{00000000-0005-0000-0000-0000F5970000}"/>
    <cellStyle name="Subtotal (line) 4 3 2 15 4" xfId="40220" xr:uid="{00000000-0005-0000-0000-0000F6970000}"/>
    <cellStyle name="Subtotal (line) 4 3 2 15 5" xfId="40221" xr:uid="{00000000-0005-0000-0000-0000F7970000}"/>
    <cellStyle name="Subtotal (line) 4 3 2 16" xfId="5560" xr:uid="{00000000-0005-0000-0000-0000F8970000}"/>
    <cellStyle name="Subtotal (line) 4 3 2 16 2" xfId="40222" xr:uid="{00000000-0005-0000-0000-0000F9970000}"/>
    <cellStyle name="Subtotal (line) 4 3 2 16 2 2" xfId="40223" xr:uid="{00000000-0005-0000-0000-0000FA970000}"/>
    <cellStyle name="Subtotal (line) 4 3 2 16 2 3" xfId="40224" xr:uid="{00000000-0005-0000-0000-0000FB970000}"/>
    <cellStyle name="Subtotal (line) 4 3 2 16 2 4" xfId="40225" xr:uid="{00000000-0005-0000-0000-0000FC970000}"/>
    <cellStyle name="Subtotal (line) 4 3 2 16 3" xfId="40226" xr:uid="{00000000-0005-0000-0000-0000FD970000}"/>
    <cellStyle name="Subtotal (line) 4 3 2 16 4" xfId="40227" xr:uid="{00000000-0005-0000-0000-0000FE970000}"/>
    <cellStyle name="Subtotal (line) 4 3 2 16 5" xfId="40228" xr:uid="{00000000-0005-0000-0000-0000FF970000}"/>
    <cellStyle name="Subtotal (line) 4 3 2 17" xfId="5561" xr:uid="{00000000-0005-0000-0000-000000980000}"/>
    <cellStyle name="Subtotal (line) 4 3 2 17 2" xfId="40229" xr:uid="{00000000-0005-0000-0000-000001980000}"/>
    <cellStyle name="Subtotal (line) 4 3 2 17 2 2" xfId="40230" xr:uid="{00000000-0005-0000-0000-000002980000}"/>
    <cellStyle name="Subtotal (line) 4 3 2 17 2 3" xfId="40231" xr:uid="{00000000-0005-0000-0000-000003980000}"/>
    <cellStyle name="Subtotal (line) 4 3 2 17 2 4" xfId="40232" xr:uid="{00000000-0005-0000-0000-000004980000}"/>
    <cellStyle name="Subtotal (line) 4 3 2 17 3" xfId="40233" xr:uid="{00000000-0005-0000-0000-000005980000}"/>
    <cellStyle name="Subtotal (line) 4 3 2 17 4" xfId="40234" xr:uid="{00000000-0005-0000-0000-000006980000}"/>
    <cellStyle name="Subtotal (line) 4 3 2 17 5" xfId="40235" xr:uid="{00000000-0005-0000-0000-000007980000}"/>
    <cellStyle name="Subtotal (line) 4 3 2 18" xfId="5562" xr:uid="{00000000-0005-0000-0000-000008980000}"/>
    <cellStyle name="Subtotal (line) 4 3 2 18 2" xfId="40236" xr:uid="{00000000-0005-0000-0000-000009980000}"/>
    <cellStyle name="Subtotal (line) 4 3 2 18 2 2" xfId="40237" xr:uid="{00000000-0005-0000-0000-00000A980000}"/>
    <cellStyle name="Subtotal (line) 4 3 2 18 2 3" xfId="40238" xr:uid="{00000000-0005-0000-0000-00000B980000}"/>
    <cellStyle name="Subtotal (line) 4 3 2 18 2 4" xfId="40239" xr:uid="{00000000-0005-0000-0000-00000C980000}"/>
    <cellStyle name="Subtotal (line) 4 3 2 18 3" xfId="40240" xr:uid="{00000000-0005-0000-0000-00000D980000}"/>
    <cellStyle name="Subtotal (line) 4 3 2 18 4" xfId="40241" xr:uid="{00000000-0005-0000-0000-00000E980000}"/>
    <cellStyle name="Subtotal (line) 4 3 2 18 5" xfId="40242" xr:uid="{00000000-0005-0000-0000-00000F980000}"/>
    <cellStyle name="Subtotal (line) 4 3 2 19" xfId="5563" xr:uid="{00000000-0005-0000-0000-000010980000}"/>
    <cellStyle name="Subtotal (line) 4 3 2 19 2" xfId="40243" xr:uid="{00000000-0005-0000-0000-000011980000}"/>
    <cellStyle name="Subtotal (line) 4 3 2 19 2 2" xfId="40244" xr:uid="{00000000-0005-0000-0000-000012980000}"/>
    <cellStyle name="Subtotal (line) 4 3 2 19 2 3" xfId="40245" xr:uid="{00000000-0005-0000-0000-000013980000}"/>
    <cellStyle name="Subtotal (line) 4 3 2 19 2 4" xfId="40246" xr:uid="{00000000-0005-0000-0000-000014980000}"/>
    <cellStyle name="Subtotal (line) 4 3 2 19 3" xfId="40247" xr:uid="{00000000-0005-0000-0000-000015980000}"/>
    <cellStyle name="Subtotal (line) 4 3 2 19 4" xfId="40248" xr:uid="{00000000-0005-0000-0000-000016980000}"/>
    <cellStyle name="Subtotal (line) 4 3 2 19 5" xfId="40249" xr:uid="{00000000-0005-0000-0000-000017980000}"/>
    <cellStyle name="Subtotal (line) 4 3 2 2" xfId="5564" xr:uid="{00000000-0005-0000-0000-000018980000}"/>
    <cellStyle name="Subtotal (line) 4 3 2 2 2" xfId="40250" xr:uid="{00000000-0005-0000-0000-000019980000}"/>
    <cellStyle name="Subtotal (line) 4 3 2 2 2 2" xfId="40251" xr:uid="{00000000-0005-0000-0000-00001A980000}"/>
    <cellStyle name="Subtotal (line) 4 3 2 2 2 3" xfId="40252" xr:uid="{00000000-0005-0000-0000-00001B980000}"/>
    <cellStyle name="Subtotal (line) 4 3 2 2 2 4" xfId="40253" xr:uid="{00000000-0005-0000-0000-00001C980000}"/>
    <cellStyle name="Subtotal (line) 4 3 2 2 3" xfId="40254" xr:uid="{00000000-0005-0000-0000-00001D980000}"/>
    <cellStyle name="Subtotal (line) 4 3 2 2 4" xfId="40255" xr:uid="{00000000-0005-0000-0000-00001E980000}"/>
    <cellStyle name="Subtotal (line) 4 3 2 2 5" xfId="40256" xr:uid="{00000000-0005-0000-0000-00001F980000}"/>
    <cellStyle name="Subtotal (line) 4 3 2 20" xfId="5565" xr:uid="{00000000-0005-0000-0000-000020980000}"/>
    <cellStyle name="Subtotal (line) 4 3 2 20 2" xfId="40257" xr:uid="{00000000-0005-0000-0000-000021980000}"/>
    <cellStyle name="Subtotal (line) 4 3 2 20 2 2" xfId="40258" xr:uid="{00000000-0005-0000-0000-000022980000}"/>
    <cellStyle name="Subtotal (line) 4 3 2 20 2 3" xfId="40259" xr:uid="{00000000-0005-0000-0000-000023980000}"/>
    <cellStyle name="Subtotal (line) 4 3 2 20 2 4" xfId="40260" xr:uid="{00000000-0005-0000-0000-000024980000}"/>
    <cellStyle name="Subtotal (line) 4 3 2 20 3" xfId="40261" xr:uid="{00000000-0005-0000-0000-000025980000}"/>
    <cellStyle name="Subtotal (line) 4 3 2 20 4" xfId="40262" xr:uid="{00000000-0005-0000-0000-000026980000}"/>
    <cellStyle name="Subtotal (line) 4 3 2 20 5" xfId="40263" xr:uid="{00000000-0005-0000-0000-000027980000}"/>
    <cellStyle name="Subtotal (line) 4 3 2 21" xfId="5566" xr:uid="{00000000-0005-0000-0000-000028980000}"/>
    <cellStyle name="Subtotal (line) 4 3 2 21 2" xfId="40264" xr:uid="{00000000-0005-0000-0000-000029980000}"/>
    <cellStyle name="Subtotal (line) 4 3 2 21 2 2" xfId="40265" xr:uid="{00000000-0005-0000-0000-00002A980000}"/>
    <cellStyle name="Subtotal (line) 4 3 2 21 2 3" xfId="40266" xr:uid="{00000000-0005-0000-0000-00002B980000}"/>
    <cellStyle name="Subtotal (line) 4 3 2 21 2 4" xfId="40267" xr:uid="{00000000-0005-0000-0000-00002C980000}"/>
    <cellStyle name="Subtotal (line) 4 3 2 21 3" xfId="40268" xr:uid="{00000000-0005-0000-0000-00002D980000}"/>
    <cellStyle name="Subtotal (line) 4 3 2 21 4" xfId="40269" xr:uid="{00000000-0005-0000-0000-00002E980000}"/>
    <cellStyle name="Subtotal (line) 4 3 2 21 5" xfId="40270" xr:uid="{00000000-0005-0000-0000-00002F980000}"/>
    <cellStyle name="Subtotal (line) 4 3 2 22" xfId="5567" xr:uid="{00000000-0005-0000-0000-000030980000}"/>
    <cellStyle name="Subtotal (line) 4 3 2 22 2" xfId="40271" xr:uid="{00000000-0005-0000-0000-000031980000}"/>
    <cellStyle name="Subtotal (line) 4 3 2 22 2 2" xfId="40272" xr:uid="{00000000-0005-0000-0000-000032980000}"/>
    <cellStyle name="Subtotal (line) 4 3 2 22 2 3" xfId="40273" xr:uid="{00000000-0005-0000-0000-000033980000}"/>
    <cellStyle name="Subtotal (line) 4 3 2 22 2 4" xfId="40274" xr:uid="{00000000-0005-0000-0000-000034980000}"/>
    <cellStyle name="Subtotal (line) 4 3 2 22 3" xfId="40275" xr:uid="{00000000-0005-0000-0000-000035980000}"/>
    <cellStyle name="Subtotal (line) 4 3 2 22 4" xfId="40276" xr:uid="{00000000-0005-0000-0000-000036980000}"/>
    <cellStyle name="Subtotal (line) 4 3 2 22 5" xfId="40277" xr:uid="{00000000-0005-0000-0000-000037980000}"/>
    <cellStyle name="Subtotal (line) 4 3 2 23" xfId="5568" xr:uid="{00000000-0005-0000-0000-000038980000}"/>
    <cellStyle name="Subtotal (line) 4 3 2 23 2" xfId="40278" xr:uid="{00000000-0005-0000-0000-000039980000}"/>
    <cellStyle name="Subtotal (line) 4 3 2 23 2 2" xfId="40279" xr:uid="{00000000-0005-0000-0000-00003A980000}"/>
    <cellStyle name="Subtotal (line) 4 3 2 23 2 3" xfId="40280" xr:uid="{00000000-0005-0000-0000-00003B980000}"/>
    <cellStyle name="Subtotal (line) 4 3 2 23 2 4" xfId="40281" xr:uid="{00000000-0005-0000-0000-00003C980000}"/>
    <cellStyle name="Subtotal (line) 4 3 2 23 3" xfId="40282" xr:uid="{00000000-0005-0000-0000-00003D980000}"/>
    <cellStyle name="Subtotal (line) 4 3 2 23 4" xfId="40283" xr:uid="{00000000-0005-0000-0000-00003E980000}"/>
    <cellStyle name="Subtotal (line) 4 3 2 23 5" xfId="40284" xr:uid="{00000000-0005-0000-0000-00003F980000}"/>
    <cellStyle name="Subtotal (line) 4 3 2 24" xfId="5569" xr:uid="{00000000-0005-0000-0000-000040980000}"/>
    <cellStyle name="Subtotal (line) 4 3 2 24 2" xfId="40285" xr:uid="{00000000-0005-0000-0000-000041980000}"/>
    <cellStyle name="Subtotal (line) 4 3 2 24 2 2" xfId="40286" xr:uid="{00000000-0005-0000-0000-000042980000}"/>
    <cellStyle name="Subtotal (line) 4 3 2 24 2 3" xfId="40287" xr:uid="{00000000-0005-0000-0000-000043980000}"/>
    <cellStyle name="Subtotal (line) 4 3 2 24 2 4" xfId="40288" xr:uid="{00000000-0005-0000-0000-000044980000}"/>
    <cellStyle name="Subtotal (line) 4 3 2 24 3" xfId="40289" xr:uid="{00000000-0005-0000-0000-000045980000}"/>
    <cellStyle name="Subtotal (line) 4 3 2 24 4" xfId="40290" xr:uid="{00000000-0005-0000-0000-000046980000}"/>
    <cellStyle name="Subtotal (line) 4 3 2 24 5" xfId="40291" xr:uid="{00000000-0005-0000-0000-000047980000}"/>
    <cellStyle name="Subtotal (line) 4 3 2 25" xfId="5570" xr:uid="{00000000-0005-0000-0000-000048980000}"/>
    <cellStyle name="Subtotal (line) 4 3 2 25 2" xfId="40292" xr:uid="{00000000-0005-0000-0000-000049980000}"/>
    <cellStyle name="Subtotal (line) 4 3 2 25 2 2" xfId="40293" xr:uid="{00000000-0005-0000-0000-00004A980000}"/>
    <cellStyle name="Subtotal (line) 4 3 2 25 2 3" xfId="40294" xr:uid="{00000000-0005-0000-0000-00004B980000}"/>
    <cellStyle name="Subtotal (line) 4 3 2 25 2 4" xfId="40295" xr:uid="{00000000-0005-0000-0000-00004C980000}"/>
    <cellStyle name="Subtotal (line) 4 3 2 25 3" xfId="40296" xr:uid="{00000000-0005-0000-0000-00004D980000}"/>
    <cellStyle name="Subtotal (line) 4 3 2 25 4" xfId="40297" xr:uid="{00000000-0005-0000-0000-00004E980000}"/>
    <cellStyle name="Subtotal (line) 4 3 2 25 5" xfId="40298" xr:uid="{00000000-0005-0000-0000-00004F980000}"/>
    <cellStyle name="Subtotal (line) 4 3 2 26" xfId="5571" xr:uid="{00000000-0005-0000-0000-000050980000}"/>
    <cellStyle name="Subtotal (line) 4 3 2 26 2" xfId="40299" xr:uid="{00000000-0005-0000-0000-000051980000}"/>
    <cellStyle name="Subtotal (line) 4 3 2 26 2 2" xfId="40300" xr:uid="{00000000-0005-0000-0000-000052980000}"/>
    <cellStyle name="Subtotal (line) 4 3 2 26 2 3" xfId="40301" xr:uid="{00000000-0005-0000-0000-000053980000}"/>
    <cellStyle name="Subtotal (line) 4 3 2 26 2 4" xfId="40302" xr:uid="{00000000-0005-0000-0000-000054980000}"/>
    <cellStyle name="Subtotal (line) 4 3 2 26 3" xfId="40303" xr:uid="{00000000-0005-0000-0000-000055980000}"/>
    <cellStyle name="Subtotal (line) 4 3 2 26 4" xfId="40304" xr:uid="{00000000-0005-0000-0000-000056980000}"/>
    <cellStyle name="Subtotal (line) 4 3 2 26 5" xfId="40305" xr:uid="{00000000-0005-0000-0000-000057980000}"/>
    <cellStyle name="Subtotal (line) 4 3 2 27" xfId="5572" xr:uid="{00000000-0005-0000-0000-000058980000}"/>
    <cellStyle name="Subtotal (line) 4 3 2 27 2" xfId="40306" xr:uid="{00000000-0005-0000-0000-000059980000}"/>
    <cellStyle name="Subtotal (line) 4 3 2 27 2 2" xfId="40307" xr:uid="{00000000-0005-0000-0000-00005A980000}"/>
    <cellStyle name="Subtotal (line) 4 3 2 27 2 3" xfId="40308" xr:uid="{00000000-0005-0000-0000-00005B980000}"/>
    <cellStyle name="Subtotal (line) 4 3 2 27 2 4" xfId="40309" xr:uid="{00000000-0005-0000-0000-00005C980000}"/>
    <cellStyle name="Subtotal (line) 4 3 2 27 3" xfId="40310" xr:uid="{00000000-0005-0000-0000-00005D980000}"/>
    <cellStyle name="Subtotal (line) 4 3 2 27 4" xfId="40311" xr:uid="{00000000-0005-0000-0000-00005E980000}"/>
    <cellStyle name="Subtotal (line) 4 3 2 27 5" xfId="40312" xr:uid="{00000000-0005-0000-0000-00005F980000}"/>
    <cellStyle name="Subtotal (line) 4 3 2 28" xfId="5573" xr:uid="{00000000-0005-0000-0000-000060980000}"/>
    <cellStyle name="Subtotal (line) 4 3 2 28 2" xfId="40313" xr:uid="{00000000-0005-0000-0000-000061980000}"/>
    <cellStyle name="Subtotal (line) 4 3 2 28 2 2" xfId="40314" xr:uid="{00000000-0005-0000-0000-000062980000}"/>
    <cellStyle name="Subtotal (line) 4 3 2 28 2 3" xfId="40315" xr:uid="{00000000-0005-0000-0000-000063980000}"/>
    <cellStyle name="Subtotal (line) 4 3 2 28 2 4" xfId="40316" xr:uid="{00000000-0005-0000-0000-000064980000}"/>
    <cellStyle name="Subtotal (line) 4 3 2 28 3" xfId="40317" xr:uid="{00000000-0005-0000-0000-000065980000}"/>
    <cellStyle name="Subtotal (line) 4 3 2 28 4" xfId="40318" xr:uid="{00000000-0005-0000-0000-000066980000}"/>
    <cellStyle name="Subtotal (line) 4 3 2 28 5" xfId="40319" xr:uid="{00000000-0005-0000-0000-000067980000}"/>
    <cellStyle name="Subtotal (line) 4 3 2 29" xfId="5574" xr:uid="{00000000-0005-0000-0000-000068980000}"/>
    <cellStyle name="Subtotal (line) 4 3 2 29 2" xfId="40320" xr:uid="{00000000-0005-0000-0000-000069980000}"/>
    <cellStyle name="Subtotal (line) 4 3 2 29 2 2" xfId="40321" xr:uid="{00000000-0005-0000-0000-00006A980000}"/>
    <cellStyle name="Subtotal (line) 4 3 2 29 2 3" xfId="40322" xr:uid="{00000000-0005-0000-0000-00006B980000}"/>
    <cellStyle name="Subtotal (line) 4 3 2 29 2 4" xfId="40323" xr:uid="{00000000-0005-0000-0000-00006C980000}"/>
    <cellStyle name="Subtotal (line) 4 3 2 29 3" xfId="40324" xr:uid="{00000000-0005-0000-0000-00006D980000}"/>
    <cellStyle name="Subtotal (line) 4 3 2 29 4" xfId="40325" xr:uid="{00000000-0005-0000-0000-00006E980000}"/>
    <cellStyle name="Subtotal (line) 4 3 2 29 5" xfId="40326" xr:uid="{00000000-0005-0000-0000-00006F980000}"/>
    <cellStyle name="Subtotal (line) 4 3 2 3" xfId="5575" xr:uid="{00000000-0005-0000-0000-000070980000}"/>
    <cellStyle name="Subtotal (line) 4 3 2 3 2" xfId="40327" xr:uid="{00000000-0005-0000-0000-000071980000}"/>
    <cellStyle name="Subtotal (line) 4 3 2 3 2 2" xfId="40328" xr:uid="{00000000-0005-0000-0000-000072980000}"/>
    <cellStyle name="Subtotal (line) 4 3 2 3 2 3" xfId="40329" xr:uid="{00000000-0005-0000-0000-000073980000}"/>
    <cellStyle name="Subtotal (line) 4 3 2 3 2 4" xfId="40330" xr:uid="{00000000-0005-0000-0000-000074980000}"/>
    <cellStyle name="Subtotal (line) 4 3 2 3 3" xfId="40331" xr:uid="{00000000-0005-0000-0000-000075980000}"/>
    <cellStyle name="Subtotal (line) 4 3 2 3 4" xfId="40332" xr:uid="{00000000-0005-0000-0000-000076980000}"/>
    <cellStyle name="Subtotal (line) 4 3 2 3 5" xfId="40333" xr:uid="{00000000-0005-0000-0000-000077980000}"/>
    <cellStyle name="Subtotal (line) 4 3 2 30" xfId="5576" xr:uid="{00000000-0005-0000-0000-000078980000}"/>
    <cellStyle name="Subtotal (line) 4 3 2 30 2" xfId="40334" xr:uid="{00000000-0005-0000-0000-000079980000}"/>
    <cellStyle name="Subtotal (line) 4 3 2 30 2 2" xfId="40335" xr:uid="{00000000-0005-0000-0000-00007A980000}"/>
    <cellStyle name="Subtotal (line) 4 3 2 30 2 3" xfId="40336" xr:uid="{00000000-0005-0000-0000-00007B980000}"/>
    <cellStyle name="Subtotal (line) 4 3 2 30 2 4" xfId="40337" xr:uid="{00000000-0005-0000-0000-00007C980000}"/>
    <cellStyle name="Subtotal (line) 4 3 2 30 3" xfId="40338" xr:uid="{00000000-0005-0000-0000-00007D980000}"/>
    <cellStyle name="Subtotal (line) 4 3 2 30 4" xfId="40339" xr:uid="{00000000-0005-0000-0000-00007E980000}"/>
    <cellStyle name="Subtotal (line) 4 3 2 30 5" xfId="40340" xr:uid="{00000000-0005-0000-0000-00007F980000}"/>
    <cellStyle name="Subtotal (line) 4 3 2 31" xfId="5577" xr:uid="{00000000-0005-0000-0000-000080980000}"/>
    <cellStyle name="Subtotal (line) 4 3 2 31 2" xfId="40341" xr:uid="{00000000-0005-0000-0000-000081980000}"/>
    <cellStyle name="Subtotal (line) 4 3 2 31 2 2" xfId="40342" xr:uid="{00000000-0005-0000-0000-000082980000}"/>
    <cellStyle name="Subtotal (line) 4 3 2 31 2 3" xfId="40343" xr:uid="{00000000-0005-0000-0000-000083980000}"/>
    <cellStyle name="Subtotal (line) 4 3 2 31 2 4" xfId="40344" xr:uid="{00000000-0005-0000-0000-000084980000}"/>
    <cellStyle name="Subtotal (line) 4 3 2 31 3" xfId="40345" xr:uid="{00000000-0005-0000-0000-000085980000}"/>
    <cellStyle name="Subtotal (line) 4 3 2 31 4" xfId="40346" xr:uid="{00000000-0005-0000-0000-000086980000}"/>
    <cellStyle name="Subtotal (line) 4 3 2 31 5" xfId="40347" xr:uid="{00000000-0005-0000-0000-000087980000}"/>
    <cellStyle name="Subtotal (line) 4 3 2 32" xfId="5578" xr:uid="{00000000-0005-0000-0000-000088980000}"/>
    <cellStyle name="Subtotal (line) 4 3 2 32 2" xfId="40348" xr:uid="{00000000-0005-0000-0000-000089980000}"/>
    <cellStyle name="Subtotal (line) 4 3 2 32 2 2" xfId="40349" xr:uid="{00000000-0005-0000-0000-00008A980000}"/>
    <cellStyle name="Subtotal (line) 4 3 2 32 2 3" xfId="40350" xr:uid="{00000000-0005-0000-0000-00008B980000}"/>
    <cellStyle name="Subtotal (line) 4 3 2 32 2 4" xfId="40351" xr:uid="{00000000-0005-0000-0000-00008C980000}"/>
    <cellStyle name="Subtotal (line) 4 3 2 32 3" xfId="40352" xr:uid="{00000000-0005-0000-0000-00008D980000}"/>
    <cellStyle name="Subtotal (line) 4 3 2 32 4" xfId="40353" xr:uid="{00000000-0005-0000-0000-00008E980000}"/>
    <cellStyle name="Subtotal (line) 4 3 2 32 5" xfId="40354" xr:uid="{00000000-0005-0000-0000-00008F980000}"/>
    <cellStyle name="Subtotal (line) 4 3 2 33" xfId="5579" xr:uid="{00000000-0005-0000-0000-000090980000}"/>
    <cellStyle name="Subtotal (line) 4 3 2 33 2" xfId="40355" xr:uid="{00000000-0005-0000-0000-000091980000}"/>
    <cellStyle name="Subtotal (line) 4 3 2 33 2 2" xfId="40356" xr:uid="{00000000-0005-0000-0000-000092980000}"/>
    <cellStyle name="Subtotal (line) 4 3 2 33 2 3" xfId="40357" xr:uid="{00000000-0005-0000-0000-000093980000}"/>
    <cellStyle name="Subtotal (line) 4 3 2 33 2 4" xfId="40358" xr:uid="{00000000-0005-0000-0000-000094980000}"/>
    <cellStyle name="Subtotal (line) 4 3 2 33 3" xfId="40359" xr:uid="{00000000-0005-0000-0000-000095980000}"/>
    <cellStyle name="Subtotal (line) 4 3 2 33 4" xfId="40360" xr:uid="{00000000-0005-0000-0000-000096980000}"/>
    <cellStyle name="Subtotal (line) 4 3 2 33 5" xfId="40361" xr:uid="{00000000-0005-0000-0000-000097980000}"/>
    <cellStyle name="Subtotal (line) 4 3 2 34" xfId="5580" xr:uid="{00000000-0005-0000-0000-000098980000}"/>
    <cellStyle name="Subtotal (line) 4 3 2 34 2" xfId="40362" xr:uid="{00000000-0005-0000-0000-000099980000}"/>
    <cellStyle name="Subtotal (line) 4 3 2 34 2 2" xfId="40363" xr:uid="{00000000-0005-0000-0000-00009A980000}"/>
    <cellStyle name="Subtotal (line) 4 3 2 34 2 3" xfId="40364" xr:uid="{00000000-0005-0000-0000-00009B980000}"/>
    <cellStyle name="Subtotal (line) 4 3 2 34 2 4" xfId="40365" xr:uid="{00000000-0005-0000-0000-00009C980000}"/>
    <cellStyle name="Subtotal (line) 4 3 2 34 3" xfId="40366" xr:uid="{00000000-0005-0000-0000-00009D980000}"/>
    <cellStyle name="Subtotal (line) 4 3 2 34 4" xfId="40367" xr:uid="{00000000-0005-0000-0000-00009E980000}"/>
    <cellStyle name="Subtotal (line) 4 3 2 34 5" xfId="40368" xr:uid="{00000000-0005-0000-0000-00009F980000}"/>
    <cellStyle name="Subtotal (line) 4 3 2 35" xfId="5581" xr:uid="{00000000-0005-0000-0000-0000A0980000}"/>
    <cellStyle name="Subtotal (line) 4 3 2 35 2" xfId="40369" xr:uid="{00000000-0005-0000-0000-0000A1980000}"/>
    <cellStyle name="Subtotal (line) 4 3 2 35 2 2" xfId="40370" xr:uid="{00000000-0005-0000-0000-0000A2980000}"/>
    <cellStyle name="Subtotal (line) 4 3 2 35 2 3" xfId="40371" xr:uid="{00000000-0005-0000-0000-0000A3980000}"/>
    <cellStyle name="Subtotal (line) 4 3 2 35 2 4" xfId="40372" xr:uid="{00000000-0005-0000-0000-0000A4980000}"/>
    <cellStyle name="Subtotal (line) 4 3 2 35 3" xfId="40373" xr:uid="{00000000-0005-0000-0000-0000A5980000}"/>
    <cellStyle name="Subtotal (line) 4 3 2 35 4" xfId="40374" xr:uid="{00000000-0005-0000-0000-0000A6980000}"/>
    <cellStyle name="Subtotal (line) 4 3 2 35 5" xfId="40375" xr:uid="{00000000-0005-0000-0000-0000A7980000}"/>
    <cellStyle name="Subtotal (line) 4 3 2 36" xfId="5582" xr:uid="{00000000-0005-0000-0000-0000A8980000}"/>
    <cellStyle name="Subtotal (line) 4 3 2 36 2" xfId="40376" xr:uid="{00000000-0005-0000-0000-0000A9980000}"/>
    <cellStyle name="Subtotal (line) 4 3 2 36 2 2" xfId="40377" xr:uid="{00000000-0005-0000-0000-0000AA980000}"/>
    <cellStyle name="Subtotal (line) 4 3 2 36 2 3" xfId="40378" xr:uid="{00000000-0005-0000-0000-0000AB980000}"/>
    <cellStyle name="Subtotal (line) 4 3 2 36 2 4" xfId="40379" xr:uid="{00000000-0005-0000-0000-0000AC980000}"/>
    <cellStyle name="Subtotal (line) 4 3 2 36 3" xfId="40380" xr:uid="{00000000-0005-0000-0000-0000AD980000}"/>
    <cellStyle name="Subtotal (line) 4 3 2 36 4" xfId="40381" xr:uid="{00000000-0005-0000-0000-0000AE980000}"/>
    <cellStyle name="Subtotal (line) 4 3 2 36 5" xfId="40382" xr:uid="{00000000-0005-0000-0000-0000AF980000}"/>
    <cellStyle name="Subtotal (line) 4 3 2 37" xfId="5583" xr:uid="{00000000-0005-0000-0000-0000B0980000}"/>
    <cellStyle name="Subtotal (line) 4 3 2 37 2" xfId="40383" xr:uid="{00000000-0005-0000-0000-0000B1980000}"/>
    <cellStyle name="Subtotal (line) 4 3 2 37 2 2" xfId="40384" xr:uid="{00000000-0005-0000-0000-0000B2980000}"/>
    <cellStyle name="Subtotal (line) 4 3 2 37 2 3" xfId="40385" xr:uid="{00000000-0005-0000-0000-0000B3980000}"/>
    <cellStyle name="Subtotal (line) 4 3 2 37 2 4" xfId="40386" xr:uid="{00000000-0005-0000-0000-0000B4980000}"/>
    <cellStyle name="Subtotal (line) 4 3 2 37 3" xfId="40387" xr:uid="{00000000-0005-0000-0000-0000B5980000}"/>
    <cellStyle name="Subtotal (line) 4 3 2 37 4" xfId="40388" xr:uid="{00000000-0005-0000-0000-0000B6980000}"/>
    <cellStyle name="Subtotal (line) 4 3 2 37 5" xfId="40389" xr:uid="{00000000-0005-0000-0000-0000B7980000}"/>
    <cellStyle name="Subtotal (line) 4 3 2 38" xfId="5584" xr:uid="{00000000-0005-0000-0000-0000B8980000}"/>
    <cellStyle name="Subtotal (line) 4 3 2 38 2" xfId="40390" xr:uid="{00000000-0005-0000-0000-0000B9980000}"/>
    <cellStyle name="Subtotal (line) 4 3 2 38 2 2" xfId="40391" xr:uid="{00000000-0005-0000-0000-0000BA980000}"/>
    <cellStyle name="Subtotal (line) 4 3 2 38 2 3" xfId="40392" xr:uid="{00000000-0005-0000-0000-0000BB980000}"/>
    <cellStyle name="Subtotal (line) 4 3 2 38 2 4" xfId="40393" xr:uid="{00000000-0005-0000-0000-0000BC980000}"/>
    <cellStyle name="Subtotal (line) 4 3 2 38 3" xfId="40394" xr:uid="{00000000-0005-0000-0000-0000BD980000}"/>
    <cellStyle name="Subtotal (line) 4 3 2 38 4" xfId="40395" xr:uid="{00000000-0005-0000-0000-0000BE980000}"/>
    <cellStyle name="Subtotal (line) 4 3 2 38 5" xfId="40396" xr:uid="{00000000-0005-0000-0000-0000BF980000}"/>
    <cellStyle name="Subtotal (line) 4 3 2 39" xfId="5585" xr:uid="{00000000-0005-0000-0000-0000C0980000}"/>
    <cellStyle name="Subtotal (line) 4 3 2 39 2" xfId="40397" xr:uid="{00000000-0005-0000-0000-0000C1980000}"/>
    <cellStyle name="Subtotal (line) 4 3 2 39 2 2" xfId="40398" xr:uid="{00000000-0005-0000-0000-0000C2980000}"/>
    <cellStyle name="Subtotal (line) 4 3 2 39 2 3" xfId="40399" xr:uid="{00000000-0005-0000-0000-0000C3980000}"/>
    <cellStyle name="Subtotal (line) 4 3 2 39 2 4" xfId="40400" xr:uid="{00000000-0005-0000-0000-0000C4980000}"/>
    <cellStyle name="Subtotal (line) 4 3 2 39 3" xfId="40401" xr:uid="{00000000-0005-0000-0000-0000C5980000}"/>
    <cellStyle name="Subtotal (line) 4 3 2 39 4" xfId="40402" xr:uid="{00000000-0005-0000-0000-0000C6980000}"/>
    <cellStyle name="Subtotal (line) 4 3 2 39 5" xfId="40403" xr:uid="{00000000-0005-0000-0000-0000C7980000}"/>
    <cellStyle name="Subtotal (line) 4 3 2 4" xfId="5586" xr:uid="{00000000-0005-0000-0000-0000C8980000}"/>
    <cellStyle name="Subtotal (line) 4 3 2 4 2" xfId="40404" xr:uid="{00000000-0005-0000-0000-0000C9980000}"/>
    <cellStyle name="Subtotal (line) 4 3 2 4 2 2" xfId="40405" xr:uid="{00000000-0005-0000-0000-0000CA980000}"/>
    <cellStyle name="Subtotal (line) 4 3 2 4 2 3" xfId="40406" xr:uid="{00000000-0005-0000-0000-0000CB980000}"/>
    <cellStyle name="Subtotal (line) 4 3 2 4 2 4" xfId="40407" xr:uid="{00000000-0005-0000-0000-0000CC980000}"/>
    <cellStyle name="Subtotal (line) 4 3 2 4 3" xfId="40408" xr:uid="{00000000-0005-0000-0000-0000CD980000}"/>
    <cellStyle name="Subtotal (line) 4 3 2 4 4" xfId="40409" xr:uid="{00000000-0005-0000-0000-0000CE980000}"/>
    <cellStyle name="Subtotal (line) 4 3 2 4 5" xfId="40410" xr:uid="{00000000-0005-0000-0000-0000CF980000}"/>
    <cellStyle name="Subtotal (line) 4 3 2 40" xfId="5587" xr:uid="{00000000-0005-0000-0000-0000D0980000}"/>
    <cellStyle name="Subtotal (line) 4 3 2 40 2" xfId="40411" xr:uid="{00000000-0005-0000-0000-0000D1980000}"/>
    <cellStyle name="Subtotal (line) 4 3 2 40 2 2" xfId="40412" xr:uid="{00000000-0005-0000-0000-0000D2980000}"/>
    <cellStyle name="Subtotal (line) 4 3 2 40 2 3" xfId="40413" xr:uid="{00000000-0005-0000-0000-0000D3980000}"/>
    <cellStyle name="Subtotal (line) 4 3 2 40 2 4" xfId="40414" xr:uid="{00000000-0005-0000-0000-0000D4980000}"/>
    <cellStyle name="Subtotal (line) 4 3 2 40 3" xfId="40415" xr:uid="{00000000-0005-0000-0000-0000D5980000}"/>
    <cellStyle name="Subtotal (line) 4 3 2 40 4" xfId="40416" xr:uid="{00000000-0005-0000-0000-0000D6980000}"/>
    <cellStyle name="Subtotal (line) 4 3 2 40 5" xfId="40417" xr:uid="{00000000-0005-0000-0000-0000D7980000}"/>
    <cellStyle name="Subtotal (line) 4 3 2 41" xfId="5588" xr:uid="{00000000-0005-0000-0000-0000D8980000}"/>
    <cellStyle name="Subtotal (line) 4 3 2 41 2" xfId="40418" xr:uid="{00000000-0005-0000-0000-0000D9980000}"/>
    <cellStyle name="Subtotal (line) 4 3 2 41 2 2" xfId="40419" xr:uid="{00000000-0005-0000-0000-0000DA980000}"/>
    <cellStyle name="Subtotal (line) 4 3 2 41 2 3" xfId="40420" xr:uid="{00000000-0005-0000-0000-0000DB980000}"/>
    <cellStyle name="Subtotal (line) 4 3 2 41 2 4" xfId="40421" xr:uid="{00000000-0005-0000-0000-0000DC980000}"/>
    <cellStyle name="Subtotal (line) 4 3 2 41 3" xfId="40422" xr:uid="{00000000-0005-0000-0000-0000DD980000}"/>
    <cellStyle name="Subtotal (line) 4 3 2 41 4" xfId="40423" xr:uid="{00000000-0005-0000-0000-0000DE980000}"/>
    <cellStyle name="Subtotal (line) 4 3 2 41 5" xfId="40424" xr:uid="{00000000-0005-0000-0000-0000DF980000}"/>
    <cellStyle name="Subtotal (line) 4 3 2 42" xfId="5589" xr:uid="{00000000-0005-0000-0000-0000E0980000}"/>
    <cellStyle name="Subtotal (line) 4 3 2 42 2" xfId="40425" xr:uid="{00000000-0005-0000-0000-0000E1980000}"/>
    <cellStyle name="Subtotal (line) 4 3 2 42 2 2" xfId="40426" xr:uid="{00000000-0005-0000-0000-0000E2980000}"/>
    <cellStyle name="Subtotal (line) 4 3 2 42 2 3" xfId="40427" xr:uid="{00000000-0005-0000-0000-0000E3980000}"/>
    <cellStyle name="Subtotal (line) 4 3 2 42 2 4" xfId="40428" xr:uid="{00000000-0005-0000-0000-0000E4980000}"/>
    <cellStyle name="Subtotal (line) 4 3 2 42 3" xfId="40429" xr:uid="{00000000-0005-0000-0000-0000E5980000}"/>
    <cellStyle name="Subtotal (line) 4 3 2 42 4" xfId="40430" xr:uid="{00000000-0005-0000-0000-0000E6980000}"/>
    <cellStyle name="Subtotal (line) 4 3 2 42 5" xfId="40431" xr:uid="{00000000-0005-0000-0000-0000E7980000}"/>
    <cellStyle name="Subtotal (line) 4 3 2 43" xfId="5590" xr:uid="{00000000-0005-0000-0000-0000E8980000}"/>
    <cellStyle name="Subtotal (line) 4 3 2 43 2" xfId="40432" xr:uid="{00000000-0005-0000-0000-0000E9980000}"/>
    <cellStyle name="Subtotal (line) 4 3 2 43 2 2" xfId="40433" xr:uid="{00000000-0005-0000-0000-0000EA980000}"/>
    <cellStyle name="Subtotal (line) 4 3 2 43 2 3" xfId="40434" xr:uid="{00000000-0005-0000-0000-0000EB980000}"/>
    <cellStyle name="Subtotal (line) 4 3 2 43 2 4" xfId="40435" xr:uid="{00000000-0005-0000-0000-0000EC980000}"/>
    <cellStyle name="Subtotal (line) 4 3 2 43 3" xfId="40436" xr:uid="{00000000-0005-0000-0000-0000ED980000}"/>
    <cellStyle name="Subtotal (line) 4 3 2 43 4" xfId="40437" xr:uid="{00000000-0005-0000-0000-0000EE980000}"/>
    <cellStyle name="Subtotal (line) 4 3 2 43 5" xfId="40438" xr:uid="{00000000-0005-0000-0000-0000EF980000}"/>
    <cellStyle name="Subtotal (line) 4 3 2 44" xfId="5591" xr:uid="{00000000-0005-0000-0000-0000F0980000}"/>
    <cellStyle name="Subtotal (line) 4 3 2 44 2" xfId="40439" xr:uid="{00000000-0005-0000-0000-0000F1980000}"/>
    <cellStyle name="Subtotal (line) 4 3 2 44 2 2" xfId="40440" xr:uid="{00000000-0005-0000-0000-0000F2980000}"/>
    <cellStyle name="Subtotal (line) 4 3 2 44 2 3" xfId="40441" xr:uid="{00000000-0005-0000-0000-0000F3980000}"/>
    <cellStyle name="Subtotal (line) 4 3 2 44 2 4" xfId="40442" xr:uid="{00000000-0005-0000-0000-0000F4980000}"/>
    <cellStyle name="Subtotal (line) 4 3 2 44 3" xfId="40443" xr:uid="{00000000-0005-0000-0000-0000F5980000}"/>
    <cellStyle name="Subtotal (line) 4 3 2 44 4" xfId="40444" xr:uid="{00000000-0005-0000-0000-0000F6980000}"/>
    <cellStyle name="Subtotal (line) 4 3 2 44 5" xfId="40445" xr:uid="{00000000-0005-0000-0000-0000F7980000}"/>
    <cellStyle name="Subtotal (line) 4 3 2 45" xfId="40446" xr:uid="{00000000-0005-0000-0000-0000F8980000}"/>
    <cellStyle name="Subtotal (line) 4 3 2 45 2" xfId="40447" xr:uid="{00000000-0005-0000-0000-0000F9980000}"/>
    <cellStyle name="Subtotal (line) 4 3 2 45 3" xfId="40448" xr:uid="{00000000-0005-0000-0000-0000FA980000}"/>
    <cellStyle name="Subtotal (line) 4 3 2 45 4" xfId="40449" xr:uid="{00000000-0005-0000-0000-0000FB980000}"/>
    <cellStyle name="Subtotal (line) 4 3 2 46" xfId="40450" xr:uid="{00000000-0005-0000-0000-0000FC980000}"/>
    <cellStyle name="Subtotal (line) 4 3 2 46 2" xfId="40451" xr:uid="{00000000-0005-0000-0000-0000FD980000}"/>
    <cellStyle name="Subtotal (line) 4 3 2 46 3" xfId="40452" xr:uid="{00000000-0005-0000-0000-0000FE980000}"/>
    <cellStyle name="Subtotal (line) 4 3 2 46 4" xfId="40453" xr:uid="{00000000-0005-0000-0000-0000FF980000}"/>
    <cellStyle name="Subtotal (line) 4 3 2 47" xfId="40454" xr:uid="{00000000-0005-0000-0000-000000990000}"/>
    <cellStyle name="Subtotal (line) 4 3 2 48" xfId="40455" xr:uid="{00000000-0005-0000-0000-000001990000}"/>
    <cellStyle name="Subtotal (line) 4 3 2 49" xfId="40456" xr:uid="{00000000-0005-0000-0000-000002990000}"/>
    <cellStyle name="Subtotal (line) 4 3 2 5" xfId="5592" xr:uid="{00000000-0005-0000-0000-000003990000}"/>
    <cellStyle name="Subtotal (line) 4 3 2 5 2" xfId="40457" xr:uid="{00000000-0005-0000-0000-000004990000}"/>
    <cellStyle name="Subtotal (line) 4 3 2 5 2 2" xfId="40458" xr:uid="{00000000-0005-0000-0000-000005990000}"/>
    <cellStyle name="Subtotal (line) 4 3 2 5 2 3" xfId="40459" xr:uid="{00000000-0005-0000-0000-000006990000}"/>
    <cellStyle name="Subtotal (line) 4 3 2 5 2 4" xfId="40460" xr:uid="{00000000-0005-0000-0000-000007990000}"/>
    <cellStyle name="Subtotal (line) 4 3 2 5 3" xfId="40461" xr:uid="{00000000-0005-0000-0000-000008990000}"/>
    <cellStyle name="Subtotal (line) 4 3 2 5 4" xfId="40462" xr:uid="{00000000-0005-0000-0000-000009990000}"/>
    <cellStyle name="Subtotal (line) 4 3 2 5 5" xfId="40463" xr:uid="{00000000-0005-0000-0000-00000A990000}"/>
    <cellStyle name="Subtotal (line) 4 3 2 6" xfId="5593" xr:uid="{00000000-0005-0000-0000-00000B990000}"/>
    <cellStyle name="Subtotal (line) 4 3 2 6 2" xfId="40464" xr:uid="{00000000-0005-0000-0000-00000C990000}"/>
    <cellStyle name="Subtotal (line) 4 3 2 6 2 2" xfId="40465" xr:uid="{00000000-0005-0000-0000-00000D990000}"/>
    <cellStyle name="Subtotal (line) 4 3 2 6 2 3" xfId="40466" xr:uid="{00000000-0005-0000-0000-00000E990000}"/>
    <cellStyle name="Subtotal (line) 4 3 2 6 2 4" xfId="40467" xr:uid="{00000000-0005-0000-0000-00000F990000}"/>
    <cellStyle name="Subtotal (line) 4 3 2 6 3" xfId="40468" xr:uid="{00000000-0005-0000-0000-000010990000}"/>
    <cellStyle name="Subtotal (line) 4 3 2 6 4" xfId="40469" xr:uid="{00000000-0005-0000-0000-000011990000}"/>
    <cellStyle name="Subtotal (line) 4 3 2 6 5" xfId="40470" xr:uid="{00000000-0005-0000-0000-000012990000}"/>
    <cellStyle name="Subtotal (line) 4 3 2 7" xfId="5594" xr:uid="{00000000-0005-0000-0000-000013990000}"/>
    <cellStyle name="Subtotal (line) 4 3 2 7 2" xfId="40471" xr:uid="{00000000-0005-0000-0000-000014990000}"/>
    <cellStyle name="Subtotal (line) 4 3 2 7 2 2" xfId="40472" xr:uid="{00000000-0005-0000-0000-000015990000}"/>
    <cellStyle name="Subtotal (line) 4 3 2 7 2 3" xfId="40473" xr:uid="{00000000-0005-0000-0000-000016990000}"/>
    <cellStyle name="Subtotal (line) 4 3 2 7 2 4" xfId="40474" xr:uid="{00000000-0005-0000-0000-000017990000}"/>
    <cellStyle name="Subtotal (line) 4 3 2 7 3" xfId="40475" xr:uid="{00000000-0005-0000-0000-000018990000}"/>
    <cellStyle name="Subtotal (line) 4 3 2 7 4" xfId="40476" xr:uid="{00000000-0005-0000-0000-000019990000}"/>
    <cellStyle name="Subtotal (line) 4 3 2 7 5" xfId="40477" xr:uid="{00000000-0005-0000-0000-00001A990000}"/>
    <cellStyle name="Subtotal (line) 4 3 2 8" xfId="5595" xr:uid="{00000000-0005-0000-0000-00001B990000}"/>
    <cellStyle name="Subtotal (line) 4 3 2 8 2" xfId="40478" xr:uid="{00000000-0005-0000-0000-00001C990000}"/>
    <cellStyle name="Subtotal (line) 4 3 2 8 2 2" xfId="40479" xr:uid="{00000000-0005-0000-0000-00001D990000}"/>
    <cellStyle name="Subtotal (line) 4 3 2 8 2 3" xfId="40480" xr:uid="{00000000-0005-0000-0000-00001E990000}"/>
    <cellStyle name="Subtotal (line) 4 3 2 8 2 4" xfId="40481" xr:uid="{00000000-0005-0000-0000-00001F990000}"/>
    <cellStyle name="Subtotal (line) 4 3 2 8 3" xfId="40482" xr:uid="{00000000-0005-0000-0000-000020990000}"/>
    <cellStyle name="Subtotal (line) 4 3 2 8 4" xfId="40483" xr:uid="{00000000-0005-0000-0000-000021990000}"/>
    <cellStyle name="Subtotal (line) 4 3 2 8 5" xfId="40484" xr:uid="{00000000-0005-0000-0000-000022990000}"/>
    <cellStyle name="Subtotal (line) 4 3 2 9" xfId="5596" xr:uid="{00000000-0005-0000-0000-000023990000}"/>
    <cellStyle name="Subtotal (line) 4 3 2 9 2" xfId="40485" xr:uid="{00000000-0005-0000-0000-000024990000}"/>
    <cellStyle name="Subtotal (line) 4 3 2 9 2 2" xfId="40486" xr:uid="{00000000-0005-0000-0000-000025990000}"/>
    <cellStyle name="Subtotal (line) 4 3 2 9 2 3" xfId="40487" xr:uid="{00000000-0005-0000-0000-000026990000}"/>
    <cellStyle name="Subtotal (line) 4 3 2 9 2 4" xfId="40488" xr:uid="{00000000-0005-0000-0000-000027990000}"/>
    <cellStyle name="Subtotal (line) 4 3 2 9 3" xfId="40489" xr:uid="{00000000-0005-0000-0000-000028990000}"/>
    <cellStyle name="Subtotal (line) 4 3 2 9 4" xfId="40490" xr:uid="{00000000-0005-0000-0000-000029990000}"/>
    <cellStyle name="Subtotal (line) 4 3 2 9 5" xfId="40491" xr:uid="{00000000-0005-0000-0000-00002A990000}"/>
    <cellStyle name="Subtotal (line) 4 3 20" xfId="5597" xr:uid="{00000000-0005-0000-0000-00002B990000}"/>
    <cellStyle name="Subtotal (line) 4 3 20 2" xfId="40492" xr:uid="{00000000-0005-0000-0000-00002C990000}"/>
    <cellStyle name="Subtotal (line) 4 3 20 2 2" xfId="40493" xr:uid="{00000000-0005-0000-0000-00002D990000}"/>
    <cellStyle name="Subtotal (line) 4 3 20 2 3" xfId="40494" xr:uid="{00000000-0005-0000-0000-00002E990000}"/>
    <cellStyle name="Subtotal (line) 4 3 20 2 4" xfId="40495" xr:uid="{00000000-0005-0000-0000-00002F990000}"/>
    <cellStyle name="Subtotal (line) 4 3 20 3" xfId="40496" xr:uid="{00000000-0005-0000-0000-000030990000}"/>
    <cellStyle name="Subtotal (line) 4 3 20 4" xfId="40497" xr:uid="{00000000-0005-0000-0000-000031990000}"/>
    <cellStyle name="Subtotal (line) 4 3 20 5" xfId="40498" xr:uid="{00000000-0005-0000-0000-000032990000}"/>
    <cellStyle name="Subtotal (line) 4 3 21" xfId="5598" xr:uid="{00000000-0005-0000-0000-000033990000}"/>
    <cellStyle name="Subtotal (line) 4 3 21 2" xfId="40499" xr:uid="{00000000-0005-0000-0000-000034990000}"/>
    <cellStyle name="Subtotal (line) 4 3 21 2 2" xfId="40500" xr:uid="{00000000-0005-0000-0000-000035990000}"/>
    <cellStyle name="Subtotal (line) 4 3 21 2 3" xfId="40501" xr:uid="{00000000-0005-0000-0000-000036990000}"/>
    <cellStyle name="Subtotal (line) 4 3 21 2 4" xfId="40502" xr:uid="{00000000-0005-0000-0000-000037990000}"/>
    <cellStyle name="Subtotal (line) 4 3 21 3" xfId="40503" xr:uid="{00000000-0005-0000-0000-000038990000}"/>
    <cellStyle name="Subtotal (line) 4 3 21 4" xfId="40504" xr:uid="{00000000-0005-0000-0000-000039990000}"/>
    <cellStyle name="Subtotal (line) 4 3 21 5" xfId="40505" xr:uid="{00000000-0005-0000-0000-00003A990000}"/>
    <cellStyle name="Subtotal (line) 4 3 22" xfId="5599" xr:uid="{00000000-0005-0000-0000-00003B990000}"/>
    <cellStyle name="Subtotal (line) 4 3 22 2" xfId="40506" xr:uid="{00000000-0005-0000-0000-00003C990000}"/>
    <cellStyle name="Subtotal (line) 4 3 22 2 2" xfId="40507" xr:uid="{00000000-0005-0000-0000-00003D990000}"/>
    <cellStyle name="Subtotal (line) 4 3 22 2 3" xfId="40508" xr:uid="{00000000-0005-0000-0000-00003E990000}"/>
    <cellStyle name="Subtotal (line) 4 3 22 2 4" xfId="40509" xr:uid="{00000000-0005-0000-0000-00003F990000}"/>
    <cellStyle name="Subtotal (line) 4 3 22 3" xfId="40510" xr:uid="{00000000-0005-0000-0000-000040990000}"/>
    <cellStyle name="Subtotal (line) 4 3 22 4" xfId="40511" xr:uid="{00000000-0005-0000-0000-000041990000}"/>
    <cellStyle name="Subtotal (line) 4 3 22 5" xfId="40512" xr:uid="{00000000-0005-0000-0000-000042990000}"/>
    <cellStyle name="Subtotal (line) 4 3 23" xfId="5600" xr:uid="{00000000-0005-0000-0000-000043990000}"/>
    <cellStyle name="Subtotal (line) 4 3 23 2" xfId="40513" xr:uid="{00000000-0005-0000-0000-000044990000}"/>
    <cellStyle name="Subtotal (line) 4 3 23 2 2" xfId="40514" xr:uid="{00000000-0005-0000-0000-000045990000}"/>
    <cellStyle name="Subtotal (line) 4 3 23 2 3" xfId="40515" xr:uid="{00000000-0005-0000-0000-000046990000}"/>
    <cellStyle name="Subtotal (line) 4 3 23 2 4" xfId="40516" xr:uid="{00000000-0005-0000-0000-000047990000}"/>
    <cellStyle name="Subtotal (line) 4 3 23 3" xfId="40517" xr:uid="{00000000-0005-0000-0000-000048990000}"/>
    <cellStyle name="Subtotal (line) 4 3 23 4" xfId="40518" xr:uid="{00000000-0005-0000-0000-000049990000}"/>
    <cellStyle name="Subtotal (line) 4 3 23 5" xfId="40519" xr:uid="{00000000-0005-0000-0000-00004A990000}"/>
    <cellStyle name="Subtotal (line) 4 3 24" xfId="5601" xr:uid="{00000000-0005-0000-0000-00004B990000}"/>
    <cellStyle name="Subtotal (line) 4 3 24 2" xfId="40520" xr:uid="{00000000-0005-0000-0000-00004C990000}"/>
    <cellStyle name="Subtotal (line) 4 3 24 2 2" xfId="40521" xr:uid="{00000000-0005-0000-0000-00004D990000}"/>
    <cellStyle name="Subtotal (line) 4 3 24 2 3" xfId="40522" xr:uid="{00000000-0005-0000-0000-00004E990000}"/>
    <cellStyle name="Subtotal (line) 4 3 24 2 4" xfId="40523" xr:uid="{00000000-0005-0000-0000-00004F990000}"/>
    <cellStyle name="Subtotal (line) 4 3 24 3" xfId="40524" xr:uid="{00000000-0005-0000-0000-000050990000}"/>
    <cellStyle name="Subtotal (line) 4 3 24 4" xfId="40525" xr:uid="{00000000-0005-0000-0000-000051990000}"/>
    <cellStyle name="Subtotal (line) 4 3 24 5" xfId="40526" xr:uid="{00000000-0005-0000-0000-000052990000}"/>
    <cellStyle name="Subtotal (line) 4 3 25" xfId="5602" xr:uid="{00000000-0005-0000-0000-000053990000}"/>
    <cellStyle name="Subtotal (line) 4 3 25 2" xfId="40527" xr:uid="{00000000-0005-0000-0000-000054990000}"/>
    <cellStyle name="Subtotal (line) 4 3 25 2 2" xfId="40528" xr:uid="{00000000-0005-0000-0000-000055990000}"/>
    <cellStyle name="Subtotal (line) 4 3 25 2 3" xfId="40529" xr:uid="{00000000-0005-0000-0000-000056990000}"/>
    <cellStyle name="Subtotal (line) 4 3 25 2 4" xfId="40530" xr:uid="{00000000-0005-0000-0000-000057990000}"/>
    <cellStyle name="Subtotal (line) 4 3 25 3" xfId="40531" xr:uid="{00000000-0005-0000-0000-000058990000}"/>
    <cellStyle name="Subtotal (line) 4 3 25 4" xfId="40532" xr:uid="{00000000-0005-0000-0000-000059990000}"/>
    <cellStyle name="Subtotal (line) 4 3 25 5" xfId="40533" xr:uid="{00000000-0005-0000-0000-00005A990000}"/>
    <cellStyle name="Subtotal (line) 4 3 26" xfId="5603" xr:uid="{00000000-0005-0000-0000-00005B990000}"/>
    <cellStyle name="Subtotal (line) 4 3 26 2" xfId="40534" xr:uid="{00000000-0005-0000-0000-00005C990000}"/>
    <cellStyle name="Subtotal (line) 4 3 26 2 2" xfId="40535" xr:uid="{00000000-0005-0000-0000-00005D990000}"/>
    <cellStyle name="Subtotal (line) 4 3 26 2 3" xfId="40536" xr:uid="{00000000-0005-0000-0000-00005E990000}"/>
    <cellStyle name="Subtotal (line) 4 3 26 2 4" xfId="40537" xr:uid="{00000000-0005-0000-0000-00005F990000}"/>
    <cellStyle name="Subtotal (line) 4 3 26 3" xfId="40538" xr:uid="{00000000-0005-0000-0000-000060990000}"/>
    <cellStyle name="Subtotal (line) 4 3 26 4" xfId="40539" xr:uid="{00000000-0005-0000-0000-000061990000}"/>
    <cellStyle name="Subtotal (line) 4 3 26 5" xfId="40540" xr:uid="{00000000-0005-0000-0000-000062990000}"/>
    <cellStyle name="Subtotal (line) 4 3 27" xfId="5604" xr:uid="{00000000-0005-0000-0000-000063990000}"/>
    <cellStyle name="Subtotal (line) 4 3 27 2" xfId="40541" xr:uid="{00000000-0005-0000-0000-000064990000}"/>
    <cellStyle name="Subtotal (line) 4 3 27 2 2" xfId="40542" xr:uid="{00000000-0005-0000-0000-000065990000}"/>
    <cellStyle name="Subtotal (line) 4 3 27 2 3" xfId="40543" xr:uid="{00000000-0005-0000-0000-000066990000}"/>
    <cellStyle name="Subtotal (line) 4 3 27 2 4" xfId="40544" xr:uid="{00000000-0005-0000-0000-000067990000}"/>
    <cellStyle name="Subtotal (line) 4 3 27 3" xfId="40545" xr:uid="{00000000-0005-0000-0000-000068990000}"/>
    <cellStyle name="Subtotal (line) 4 3 27 4" xfId="40546" xr:uid="{00000000-0005-0000-0000-000069990000}"/>
    <cellStyle name="Subtotal (line) 4 3 27 5" xfId="40547" xr:uid="{00000000-0005-0000-0000-00006A990000}"/>
    <cellStyle name="Subtotal (line) 4 3 28" xfId="5605" xr:uid="{00000000-0005-0000-0000-00006B990000}"/>
    <cellStyle name="Subtotal (line) 4 3 28 2" xfId="40548" xr:uid="{00000000-0005-0000-0000-00006C990000}"/>
    <cellStyle name="Subtotal (line) 4 3 28 2 2" xfId="40549" xr:uid="{00000000-0005-0000-0000-00006D990000}"/>
    <cellStyle name="Subtotal (line) 4 3 28 2 3" xfId="40550" xr:uid="{00000000-0005-0000-0000-00006E990000}"/>
    <cellStyle name="Subtotal (line) 4 3 28 2 4" xfId="40551" xr:uid="{00000000-0005-0000-0000-00006F990000}"/>
    <cellStyle name="Subtotal (line) 4 3 28 3" xfId="40552" xr:uid="{00000000-0005-0000-0000-000070990000}"/>
    <cellStyle name="Subtotal (line) 4 3 28 4" xfId="40553" xr:uid="{00000000-0005-0000-0000-000071990000}"/>
    <cellStyle name="Subtotal (line) 4 3 28 5" xfId="40554" xr:uid="{00000000-0005-0000-0000-000072990000}"/>
    <cellStyle name="Subtotal (line) 4 3 29" xfId="5606" xr:uid="{00000000-0005-0000-0000-000073990000}"/>
    <cellStyle name="Subtotal (line) 4 3 29 2" xfId="40555" xr:uid="{00000000-0005-0000-0000-000074990000}"/>
    <cellStyle name="Subtotal (line) 4 3 29 2 2" xfId="40556" xr:uid="{00000000-0005-0000-0000-000075990000}"/>
    <cellStyle name="Subtotal (line) 4 3 29 2 3" xfId="40557" xr:uid="{00000000-0005-0000-0000-000076990000}"/>
    <cellStyle name="Subtotal (line) 4 3 29 2 4" xfId="40558" xr:uid="{00000000-0005-0000-0000-000077990000}"/>
    <cellStyle name="Subtotal (line) 4 3 29 3" xfId="40559" xr:uid="{00000000-0005-0000-0000-000078990000}"/>
    <cellStyle name="Subtotal (line) 4 3 29 4" xfId="40560" xr:uid="{00000000-0005-0000-0000-000079990000}"/>
    <cellStyle name="Subtotal (line) 4 3 29 5" xfId="40561" xr:uid="{00000000-0005-0000-0000-00007A990000}"/>
    <cellStyle name="Subtotal (line) 4 3 3" xfId="5607" xr:uid="{00000000-0005-0000-0000-00007B990000}"/>
    <cellStyle name="Subtotal (line) 4 3 3 2" xfId="40562" xr:uid="{00000000-0005-0000-0000-00007C990000}"/>
    <cellStyle name="Subtotal (line) 4 3 3 2 2" xfId="40563" xr:uid="{00000000-0005-0000-0000-00007D990000}"/>
    <cellStyle name="Subtotal (line) 4 3 3 2 3" xfId="40564" xr:uid="{00000000-0005-0000-0000-00007E990000}"/>
    <cellStyle name="Subtotal (line) 4 3 3 2 4" xfId="40565" xr:uid="{00000000-0005-0000-0000-00007F990000}"/>
    <cellStyle name="Subtotal (line) 4 3 3 3" xfId="40566" xr:uid="{00000000-0005-0000-0000-000080990000}"/>
    <cellStyle name="Subtotal (line) 4 3 3 4" xfId="40567" xr:uid="{00000000-0005-0000-0000-000081990000}"/>
    <cellStyle name="Subtotal (line) 4 3 3 5" xfId="40568" xr:uid="{00000000-0005-0000-0000-000082990000}"/>
    <cellStyle name="Subtotal (line) 4 3 30" xfId="5608" xr:uid="{00000000-0005-0000-0000-000083990000}"/>
    <cellStyle name="Subtotal (line) 4 3 30 2" xfId="40569" xr:uid="{00000000-0005-0000-0000-000084990000}"/>
    <cellStyle name="Subtotal (line) 4 3 30 2 2" xfId="40570" xr:uid="{00000000-0005-0000-0000-000085990000}"/>
    <cellStyle name="Subtotal (line) 4 3 30 2 3" xfId="40571" xr:uid="{00000000-0005-0000-0000-000086990000}"/>
    <cellStyle name="Subtotal (line) 4 3 30 2 4" xfId="40572" xr:uid="{00000000-0005-0000-0000-000087990000}"/>
    <cellStyle name="Subtotal (line) 4 3 30 3" xfId="40573" xr:uid="{00000000-0005-0000-0000-000088990000}"/>
    <cellStyle name="Subtotal (line) 4 3 30 4" xfId="40574" xr:uid="{00000000-0005-0000-0000-000089990000}"/>
    <cellStyle name="Subtotal (line) 4 3 30 5" xfId="40575" xr:uid="{00000000-0005-0000-0000-00008A990000}"/>
    <cellStyle name="Subtotal (line) 4 3 31" xfId="5609" xr:uid="{00000000-0005-0000-0000-00008B990000}"/>
    <cellStyle name="Subtotal (line) 4 3 31 2" xfId="40576" xr:uid="{00000000-0005-0000-0000-00008C990000}"/>
    <cellStyle name="Subtotal (line) 4 3 31 2 2" xfId="40577" xr:uid="{00000000-0005-0000-0000-00008D990000}"/>
    <cellStyle name="Subtotal (line) 4 3 31 2 3" xfId="40578" xr:uid="{00000000-0005-0000-0000-00008E990000}"/>
    <cellStyle name="Subtotal (line) 4 3 31 2 4" xfId="40579" xr:uid="{00000000-0005-0000-0000-00008F990000}"/>
    <cellStyle name="Subtotal (line) 4 3 31 3" xfId="40580" xr:uid="{00000000-0005-0000-0000-000090990000}"/>
    <cellStyle name="Subtotal (line) 4 3 31 4" xfId="40581" xr:uid="{00000000-0005-0000-0000-000091990000}"/>
    <cellStyle name="Subtotal (line) 4 3 31 5" xfId="40582" xr:uid="{00000000-0005-0000-0000-000092990000}"/>
    <cellStyle name="Subtotal (line) 4 3 32" xfId="5610" xr:uid="{00000000-0005-0000-0000-000093990000}"/>
    <cellStyle name="Subtotal (line) 4 3 32 2" xfId="40583" xr:uid="{00000000-0005-0000-0000-000094990000}"/>
    <cellStyle name="Subtotal (line) 4 3 32 2 2" xfId="40584" xr:uid="{00000000-0005-0000-0000-000095990000}"/>
    <cellStyle name="Subtotal (line) 4 3 32 2 3" xfId="40585" xr:uid="{00000000-0005-0000-0000-000096990000}"/>
    <cellStyle name="Subtotal (line) 4 3 32 2 4" xfId="40586" xr:uid="{00000000-0005-0000-0000-000097990000}"/>
    <cellStyle name="Subtotal (line) 4 3 32 3" xfId="40587" xr:uid="{00000000-0005-0000-0000-000098990000}"/>
    <cellStyle name="Subtotal (line) 4 3 32 4" xfId="40588" xr:uid="{00000000-0005-0000-0000-000099990000}"/>
    <cellStyle name="Subtotal (line) 4 3 32 5" xfId="40589" xr:uid="{00000000-0005-0000-0000-00009A990000}"/>
    <cellStyle name="Subtotal (line) 4 3 33" xfId="5611" xr:uid="{00000000-0005-0000-0000-00009B990000}"/>
    <cellStyle name="Subtotal (line) 4 3 33 2" xfId="40590" xr:uid="{00000000-0005-0000-0000-00009C990000}"/>
    <cellStyle name="Subtotal (line) 4 3 33 2 2" xfId="40591" xr:uid="{00000000-0005-0000-0000-00009D990000}"/>
    <cellStyle name="Subtotal (line) 4 3 33 2 3" xfId="40592" xr:uid="{00000000-0005-0000-0000-00009E990000}"/>
    <cellStyle name="Subtotal (line) 4 3 33 2 4" xfId="40593" xr:uid="{00000000-0005-0000-0000-00009F990000}"/>
    <cellStyle name="Subtotal (line) 4 3 33 3" xfId="40594" xr:uid="{00000000-0005-0000-0000-0000A0990000}"/>
    <cellStyle name="Subtotal (line) 4 3 33 4" xfId="40595" xr:uid="{00000000-0005-0000-0000-0000A1990000}"/>
    <cellStyle name="Subtotal (line) 4 3 33 5" xfId="40596" xr:uid="{00000000-0005-0000-0000-0000A2990000}"/>
    <cellStyle name="Subtotal (line) 4 3 34" xfId="5612" xr:uid="{00000000-0005-0000-0000-0000A3990000}"/>
    <cellStyle name="Subtotal (line) 4 3 34 2" xfId="40597" xr:uid="{00000000-0005-0000-0000-0000A4990000}"/>
    <cellStyle name="Subtotal (line) 4 3 34 2 2" xfId="40598" xr:uid="{00000000-0005-0000-0000-0000A5990000}"/>
    <cellStyle name="Subtotal (line) 4 3 34 2 3" xfId="40599" xr:uid="{00000000-0005-0000-0000-0000A6990000}"/>
    <cellStyle name="Subtotal (line) 4 3 34 2 4" xfId="40600" xr:uid="{00000000-0005-0000-0000-0000A7990000}"/>
    <cellStyle name="Subtotal (line) 4 3 34 3" xfId="40601" xr:uid="{00000000-0005-0000-0000-0000A8990000}"/>
    <cellStyle name="Subtotal (line) 4 3 34 4" xfId="40602" xr:uid="{00000000-0005-0000-0000-0000A9990000}"/>
    <cellStyle name="Subtotal (line) 4 3 34 5" xfId="40603" xr:uid="{00000000-0005-0000-0000-0000AA990000}"/>
    <cellStyle name="Subtotal (line) 4 3 35" xfId="5613" xr:uid="{00000000-0005-0000-0000-0000AB990000}"/>
    <cellStyle name="Subtotal (line) 4 3 35 2" xfId="40604" xr:uid="{00000000-0005-0000-0000-0000AC990000}"/>
    <cellStyle name="Subtotal (line) 4 3 35 2 2" xfId="40605" xr:uid="{00000000-0005-0000-0000-0000AD990000}"/>
    <cellStyle name="Subtotal (line) 4 3 35 2 3" xfId="40606" xr:uid="{00000000-0005-0000-0000-0000AE990000}"/>
    <cellStyle name="Subtotal (line) 4 3 35 2 4" xfId="40607" xr:uid="{00000000-0005-0000-0000-0000AF990000}"/>
    <cellStyle name="Subtotal (line) 4 3 35 3" xfId="40608" xr:uid="{00000000-0005-0000-0000-0000B0990000}"/>
    <cellStyle name="Subtotal (line) 4 3 35 4" xfId="40609" xr:uid="{00000000-0005-0000-0000-0000B1990000}"/>
    <cellStyle name="Subtotal (line) 4 3 35 5" xfId="40610" xr:uid="{00000000-0005-0000-0000-0000B2990000}"/>
    <cellStyle name="Subtotal (line) 4 3 36" xfId="5614" xr:uid="{00000000-0005-0000-0000-0000B3990000}"/>
    <cellStyle name="Subtotal (line) 4 3 36 2" xfId="40611" xr:uid="{00000000-0005-0000-0000-0000B4990000}"/>
    <cellStyle name="Subtotal (line) 4 3 36 2 2" xfId="40612" xr:uid="{00000000-0005-0000-0000-0000B5990000}"/>
    <cellStyle name="Subtotal (line) 4 3 36 2 3" xfId="40613" xr:uid="{00000000-0005-0000-0000-0000B6990000}"/>
    <cellStyle name="Subtotal (line) 4 3 36 2 4" xfId="40614" xr:uid="{00000000-0005-0000-0000-0000B7990000}"/>
    <cellStyle name="Subtotal (line) 4 3 36 3" xfId="40615" xr:uid="{00000000-0005-0000-0000-0000B8990000}"/>
    <cellStyle name="Subtotal (line) 4 3 36 4" xfId="40616" xr:uid="{00000000-0005-0000-0000-0000B9990000}"/>
    <cellStyle name="Subtotal (line) 4 3 36 5" xfId="40617" xr:uid="{00000000-0005-0000-0000-0000BA990000}"/>
    <cellStyle name="Subtotal (line) 4 3 37" xfId="5615" xr:uid="{00000000-0005-0000-0000-0000BB990000}"/>
    <cellStyle name="Subtotal (line) 4 3 37 2" xfId="40618" xr:uid="{00000000-0005-0000-0000-0000BC990000}"/>
    <cellStyle name="Subtotal (line) 4 3 37 2 2" xfId="40619" xr:uid="{00000000-0005-0000-0000-0000BD990000}"/>
    <cellStyle name="Subtotal (line) 4 3 37 2 3" xfId="40620" xr:uid="{00000000-0005-0000-0000-0000BE990000}"/>
    <cellStyle name="Subtotal (line) 4 3 37 2 4" xfId="40621" xr:uid="{00000000-0005-0000-0000-0000BF990000}"/>
    <cellStyle name="Subtotal (line) 4 3 37 3" xfId="40622" xr:uid="{00000000-0005-0000-0000-0000C0990000}"/>
    <cellStyle name="Subtotal (line) 4 3 37 4" xfId="40623" xr:uid="{00000000-0005-0000-0000-0000C1990000}"/>
    <cellStyle name="Subtotal (line) 4 3 37 5" xfId="40624" xr:uid="{00000000-0005-0000-0000-0000C2990000}"/>
    <cellStyle name="Subtotal (line) 4 3 38" xfId="5616" xr:uid="{00000000-0005-0000-0000-0000C3990000}"/>
    <cellStyle name="Subtotal (line) 4 3 38 2" xfId="40625" xr:uid="{00000000-0005-0000-0000-0000C4990000}"/>
    <cellStyle name="Subtotal (line) 4 3 38 2 2" xfId="40626" xr:uid="{00000000-0005-0000-0000-0000C5990000}"/>
    <cellStyle name="Subtotal (line) 4 3 38 2 3" xfId="40627" xr:uid="{00000000-0005-0000-0000-0000C6990000}"/>
    <cellStyle name="Subtotal (line) 4 3 38 2 4" xfId="40628" xr:uid="{00000000-0005-0000-0000-0000C7990000}"/>
    <cellStyle name="Subtotal (line) 4 3 38 3" xfId="40629" xr:uid="{00000000-0005-0000-0000-0000C8990000}"/>
    <cellStyle name="Subtotal (line) 4 3 38 4" xfId="40630" xr:uid="{00000000-0005-0000-0000-0000C9990000}"/>
    <cellStyle name="Subtotal (line) 4 3 38 5" xfId="40631" xr:uid="{00000000-0005-0000-0000-0000CA990000}"/>
    <cellStyle name="Subtotal (line) 4 3 39" xfId="5617" xr:uid="{00000000-0005-0000-0000-0000CB990000}"/>
    <cellStyle name="Subtotal (line) 4 3 39 2" xfId="40632" xr:uid="{00000000-0005-0000-0000-0000CC990000}"/>
    <cellStyle name="Subtotal (line) 4 3 39 2 2" xfId="40633" xr:uid="{00000000-0005-0000-0000-0000CD990000}"/>
    <cellStyle name="Subtotal (line) 4 3 39 2 3" xfId="40634" xr:uid="{00000000-0005-0000-0000-0000CE990000}"/>
    <cellStyle name="Subtotal (line) 4 3 39 2 4" xfId="40635" xr:uid="{00000000-0005-0000-0000-0000CF990000}"/>
    <cellStyle name="Subtotal (line) 4 3 39 3" xfId="40636" xr:uid="{00000000-0005-0000-0000-0000D0990000}"/>
    <cellStyle name="Subtotal (line) 4 3 39 4" xfId="40637" xr:uid="{00000000-0005-0000-0000-0000D1990000}"/>
    <cellStyle name="Subtotal (line) 4 3 39 5" xfId="40638" xr:uid="{00000000-0005-0000-0000-0000D2990000}"/>
    <cellStyle name="Subtotal (line) 4 3 4" xfId="5618" xr:uid="{00000000-0005-0000-0000-0000D3990000}"/>
    <cellStyle name="Subtotal (line) 4 3 4 2" xfId="40639" xr:uid="{00000000-0005-0000-0000-0000D4990000}"/>
    <cellStyle name="Subtotal (line) 4 3 4 2 2" xfId="40640" xr:uid="{00000000-0005-0000-0000-0000D5990000}"/>
    <cellStyle name="Subtotal (line) 4 3 4 2 3" xfId="40641" xr:uid="{00000000-0005-0000-0000-0000D6990000}"/>
    <cellStyle name="Subtotal (line) 4 3 4 2 4" xfId="40642" xr:uid="{00000000-0005-0000-0000-0000D7990000}"/>
    <cellStyle name="Subtotal (line) 4 3 4 3" xfId="40643" xr:uid="{00000000-0005-0000-0000-0000D8990000}"/>
    <cellStyle name="Subtotal (line) 4 3 4 4" xfId="40644" xr:uid="{00000000-0005-0000-0000-0000D9990000}"/>
    <cellStyle name="Subtotal (line) 4 3 4 5" xfId="40645" xr:uid="{00000000-0005-0000-0000-0000DA990000}"/>
    <cellStyle name="Subtotal (line) 4 3 40" xfId="5619" xr:uid="{00000000-0005-0000-0000-0000DB990000}"/>
    <cellStyle name="Subtotal (line) 4 3 40 2" xfId="40646" xr:uid="{00000000-0005-0000-0000-0000DC990000}"/>
    <cellStyle name="Subtotal (line) 4 3 40 2 2" xfId="40647" xr:uid="{00000000-0005-0000-0000-0000DD990000}"/>
    <cellStyle name="Subtotal (line) 4 3 40 2 3" xfId="40648" xr:uid="{00000000-0005-0000-0000-0000DE990000}"/>
    <cellStyle name="Subtotal (line) 4 3 40 2 4" xfId="40649" xr:uid="{00000000-0005-0000-0000-0000DF990000}"/>
    <cellStyle name="Subtotal (line) 4 3 40 3" xfId="40650" xr:uid="{00000000-0005-0000-0000-0000E0990000}"/>
    <cellStyle name="Subtotal (line) 4 3 40 4" xfId="40651" xr:uid="{00000000-0005-0000-0000-0000E1990000}"/>
    <cellStyle name="Subtotal (line) 4 3 40 5" xfId="40652" xr:uid="{00000000-0005-0000-0000-0000E2990000}"/>
    <cellStyle name="Subtotal (line) 4 3 41" xfId="5620" xr:uid="{00000000-0005-0000-0000-0000E3990000}"/>
    <cellStyle name="Subtotal (line) 4 3 41 2" xfId="40653" xr:uid="{00000000-0005-0000-0000-0000E4990000}"/>
    <cellStyle name="Subtotal (line) 4 3 41 2 2" xfId="40654" xr:uid="{00000000-0005-0000-0000-0000E5990000}"/>
    <cellStyle name="Subtotal (line) 4 3 41 2 3" xfId="40655" xr:uid="{00000000-0005-0000-0000-0000E6990000}"/>
    <cellStyle name="Subtotal (line) 4 3 41 2 4" xfId="40656" xr:uid="{00000000-0005-0000-0000-0000E7990000}"/>
    <cellStyle name="Subtotal (line) 4 3 41 3" xfId="40657" xr:uid="{00000000-0005-0000-0000-0000E8990000}"/>
    <cellStyle name="Subtotal (line) 4 3 41 4" xfId="40658" xr:uid="{00000000-0005-0000-0000-0000E9990000}"/>
    <cellStyle name="Subtotal (line) 4 3 41 5" xfId="40659" xr:uid="{00000000-0005-0000-0000-0000EA990000}"/>
    <cellStyle name="Subtotal (line) 4 3 42" xfId="5621" xr:uid="{00000000-0005-0000-0000-0000EB990000}"/>
    <cellStyle name="Subtotal (line) 4 3 42 2" xfId="40660" xr:uid="{00000000-0005-0000-0000-0000EC990000}"/>
    <cellStyle name="Subtotal (line) 4 3 42 2 2" xfId="40661" xr:uid="{00000000-0005-0000-0000-0000ED990000}"/>
    <cellStyle name="Subtotal (line) 4 3 42 2 3" xfId="40662" xr:uid="{00000000-0005-0000-0000-0000EE990000}"/>
    <cellStyle name="Subtotal (line) 4 3 42 2 4" xfId="40663" xr:uid="{00000000-0005-0000-0000-0000EF990000}"/>
    <cellStyle name="Subtotal (line) 4 3 42 3" xfId="40664" xr:uid="{00000000-0005-0000-0000-0000F0990000}"/>
    <cellStyle name="Subtotal (line) 4 3 42 4" xfId="40665" xr:uid="{00000000-0005-0000-0000-0000F1990000}"/>
    <cellStyle name="Subtotal (line) 4 3 42 5" xfId="40666" xr:uid="{00000000-0005-0000-0000-0000F2990000}"/>
    <cellStyle name="Subtotal (line) 4 3 43" xfId="5622" xr:uid="{00000000-0005-0000-0000-0000F3990000}"/>
    <cellStyle name="Subtotal (line) 4 3 43 2" xfId="40667" xr:uid="{00000000-0005-0000-0000-0000F4990000}"/>
    <cellStyle name="Subtotal (line) 4 3 43 2 2" xfId="40668" xr:uid="{00000000-0005-0000-0000-0000F5990000}"/>
    <cellStyle name="Subtotal (line) 4 3 43 2 3" xfId="40669" xr:uid="{00000000-0005-0000-0000-0000F6990000}"/>
    <cellStyle name="Subtotal (line) 4 3 43 2 4" xfId="40670" xr:uid="{00000000-0005-0000-0000-0000F7990000}"/>
    <cellStyle name="Subtotal (line) 4 3 43 3" xfId="40671" xr:uid="{00000000-0005-0000-0000-0000F8990000}"/>
    <cellStyle name="Subtotal (line) 4 3 43 4" xfId="40672" xr:uid="{00000000-0005-0000-0000-0000F9990000}"/>
    <cellStyle name="Subtotal (line) 4 3 43 5" xfId="40673" xr:uid="{00000000-0005-0000-0000-0000FA990000}"/>
    <cellStyle name="Subtotal (line) 4 3 44" xfId="5623" xr:uid="{00000000-0005-0000-0000-0000FB990000}"/>
    <cellStyle name="Subtotal (line) 4 3 44 2" xfId="40674" xr:uid="{00000000-0005-0000-0000-0000FC990000}"/>
    <cellStyle name="Subtotal (line) 4 3 44 2 2" xfId="40675" xr:uid="{00000000-0005-0000-0000-0000FD990000}"/>
    <cellStyle name="Subtotal (line) 4 3 44 2 3" xfId="40676" xr:uid="{00000000-0005-0000-0000-0000FE990000}"/>
    <cellStyle name="Subtotal (line) 4 3 44 2 4" xfId="40677" xr:uid="{00000000-0005-0000-0000-0000FF990000}"/>
    <cellStyle name="Subtotal (line) 4 3 44 3" xfId="40678" xr:uid="{00000000-0005-0000-0000-0000009A0000}"/>
    <cellStyle name="Subtotal (line) 4 3 44 4" xfId="40679" xr:uid="{00000000-0005-0000-0000-0000019A0000}"/>
    <cellStyle name="Subtotal (line) 4 3 44 5" xfId="40680" xr:uid="{00000000-0005-0000-0000-0000029A0000}"/>
    <cellStyle name="Subtotal (line) 4 3 45" xfId="5624" xr:uid="{00000000-0005-0000-0000-0000039A0000}"/>
    <cellStyle name="Subtotal (line) 4 3 45 2" xfId="40681" xr:uid="{00000000-0005-0000-0000-0000049A0000}"/>
    <cellStyle name="Subtotal (line) 4 3 45 2 2" xfId="40682" xr:uid="{00000000-0005-0000-0000-0000059A0000}"/>
    <cellStyle name="Subtotal (line) 4 3 45 2 3" xfId="40683" xr:uid="{00000000-0005-0000-0000-0000069A0000}"/>
    <cellStyle name="Subtotal (line) 4 3 45 2 4" xfId="40684" xr:uid="{00000000-0005-0000-0000-0000079A0000}"/>
    <cellStyle name="Subtotal (line) 4 3 45 3" xfId="40685" xr:uid="{00000000-0005-0000-0000-0000089A0000}"/>
    <cellStyle name="Subtotal (line) 4 3 45 4" xfId="40686" xr:uid="{00000000-0005-0000-0000-0000099A0000}"/>
    <cellStyle name="Subtotal (line) 4 3 45 5" xfId="40687" xr:uid="{00000000-0005-0000-0000-00000A9A0000}"/>
    <cellStyle name="Subtotal (line) 4 3 46" xfId="40688" xr:uid="{00000000-0005-0000-0000-00000B9A0000}"/>
    <cellStyle name="Subtotal (line) 4 3 46 2" xfId="40689" xr:uid="{00000000-0005-0000-0000-00000C9A0000}"/>
    <cellStyle name="Subtotal (line) 4 3 46 3" xfId="40690" xr:uid="{00000000-0005-0000-0000-00000D9A0000}"/>
    <cellStyle name="Subtotal (line) 4 3 46 4" xfId="40691" xr:uid="{00000000-0005-0000-0000-00000E9A0000}"/>
    <cellStyle name="Subtotal (line) 4 3 47" xfId="40692" xr:uid="{00000000-0005-0000-0000-00000F9A0000}"/>
    <cellStyle name="Subtotal (line) 4 3 48" xfId="40693" xr:uid="{00000000-0005-0000-0000-0000109A0000}"/>
    <cellStyle name="Subtotal (line) 4 3 49" xfId="40694" xr:uid="{00000000-0005-0000-0000-0000119A0000}"/>
    <cellStyle name="Subtotal (line) 4 3 5" xfId="5625" xr:uid="{00000000-0005-0000-0000-0000129A0000}"/>
    <cellStyle name="Subtotal (line) 4 3 5 2" xfId="40695" xr:uid="{00000000-0005-0000-0000-0000139A0000}"/>
    <cellStyle name="Subtotal (line) 4 3 5 2 2" xfId="40696" xr:uid="{00000000-0005-0000-0000-0000149A0000}"/>
    <cellStyle name="Subtotal (line) 4 3 5 2 3" xfId="40697" xr:uid="{00000000-0005-0000-0000-0000159A0000}"/>
    <cellStyle name="Subtotal (line) 4 3 5 2 4" xfId="40698" xr:uid="{00000000-0005-0000-0000-0000169A0000}"/>
    <cellStyle name="Subtotal (line) 4 3 5 3" xfId="40699" xr:uid="{00000000-0005-0000-0000-0000179A0000}"/>
    <cellStyle name="Subtotal (line) 4 3 5 4" xfId="40700" xr:uid="{00000000-0005-0000-0000-0000189A0000}"/>
    <cellStyle name="Subtotal (line) 4 3 5 5" xfId="40701" xr:uid="{00000000-0005-0000-0000-0000199A0000}"/>
    <cellStyle name="Subtotal (line) 4 3 6" xfId="5626" xr:uid="{00000000-0005-0000-0000-00001A9A0000}"/>
    <cellStyle name="Subtotal (line) 4 3 6 2" xfId="40702" xr:uid="{00000000-0005-0000-0000-00001B9A0000}"/>
    <cellStyle name="Subtotal (line) 4 3 6 2 2" xfId="40703" xr:uid="{00000000-0005-0000-0000-00001C9A0000}"/>
    <cellStyle name="Subtotal (line) 4 3 6 2 3" xfId="40704" xr:uid="{00000000-0005-0000-0000-00001D9A0000}"/>
    <cellStyle name="Subtotal (line) 4 3 6 2 4" xfId="40705" xr:uid="{00000000-0005-0000-0000-00001E9A0000}"/>
    <cellStyle name="Subtotal (line) 4 3 6 3" xfId="40706" xr:uid="{00000000-0005-0000-0000-00001F9A0000}"/>
    <cellStyle name="Subtotal (line) 4 3 6 4" xfId="40707" xr:uid="{00000000-0005-0000-0000-0000209A0000}"/>
    <cellStyle name="Subtotal (line) 4 3 6 5" xfId="40708" xr:uid="{00000000-0005-0000-0000-0000219A0000}"/>
    <cellStyle name="Subtotal (line) 4 3 7" xfId="5627" xr:uid="{00000000-0005-0000-0000-0000229A0000}"/>
    <cellStyle name="Subtotal (line) 4 3 7 2" xfId="40709" xr:uid="{00000000-0005-0000-0000-0000239A0000}"/>
    <cellStyle name="Subtotal (line) 4 3 7 2 2" xfId="40710" xr:uid="{00000000-0005-0000-0000-0000249A0000}"/>
    <cellStyle name="Subtotal (line) 4 3 7 2 3" xfId="40711" xr:uid="{00000000-0005-0000-0000-0000259A0000}"/>
    <cellStyle name="Subtotal (line) 4 3 7 2 4" xfId="40712" xr:uid="{00000000-0005-0000-0000-0000269A0000}"/>
    <cellStyle name="Subtotal (line) 4 3 7 3" xfId="40713" xr:uid="{00000000-0005-0000-0000-0000279A0000}"/>
    <cellStyle name="Subtotal (line) 4 3 7 4" xfId="40714" xr:uid="{00000000-0005-0000-0000-0000289A0000}"/>
    <cellStyle name="Subtotal (line) 4 3 7 5" xfId="40715" xr:uid="{00000000-0005-0000-0000-0000299A0000}"/>
    <cellStyle name="Subtotal (line) 4 3 8" xfId="5628" xr:uid="{00000000-0005-0000-0000-00002A9A0000}"/>
    <cellStyle name="Subtotal (line) 4 3 8 2" xfId="40716" xr:uid="{00000000-0005-0000-0000-00002B9A0000}"/>
    <cellStyle name="Subtotal (line) 4 3 8 2 2" xfId="40717" xr:uid="{00000000-0005-0000-0000-00002C9A0000}"/>
    <cellStyle name="Subtotal (line) 4 3 8 2 3" xfId="40718" xr:uid="{00000000-0005-0000-0000-00002D9A0000}"/>
    <cellStyle name="Subtotal (line) 4 3 8 2 4" xfId="40719" xr:uid="{00000000-0005-0000-0000-00002E9A0000}"/>
    <cellStyle name="Subtotal (line) 4 3 8 3" xfId="40720" xr:uid="{00000000-0005-0000-0000-00002F9A0000}"/>
    <cellStyle name="Subtotal (line) 4 3 8 4" xfId="40721" xr:uid="{00000000-0005-0000-0000-0000309A0000}"/>
    <cellStyle name="Subtotal (line) 4 3 8 5" xfId="40722" xr:uid="{00000000-0005-0000-0000-0000319A0000}"/>
    <cellStyle name="Subtotal (line) 4 3 9" xfId="5629" xr:uid="{00000000-0005-0000-0000-0000329A0000}"/>
    <cellStyle name="Subtotal (line) 4 3 9 2" xfId="40723" xr:uid="{00000000-0005-0000-0000-0000339A0000}"/>
    <cellStyle name="Subtotal (line) 4 3 9 2 2" xfId="40724" xr:uid="{00000000-0005-0000-0000-0000349A0000}"/>
    <cellStyle name="Subtotal (line) 4 3 9 2 3" xfId="40725" xr:uid="{00000000-0005-0000-0000-0000359A0000}"/>
    <cellStyle name="Subtotal (line) 4 3 9 2 4" xfId="40726" xr:uid="{00000000-0005-0000-0000-0000369A0000}"/>
    <cellStyle name="Subtotal (line) 4 3 9 3" xfId="40727" xr:uid="{00000000-0005-0000-0000-0000379A0000}"/>
    <cellStyle name="Subtotal (line) 4 3 9 4" xfId="40728" xr:uid="{00000000-0005-0000-0000-0000389A0000}"/>
    <cellStyle name="Subtotal (line) 4 3 9 5" xfId="40729" xr:uid="{00000000-0005-0000-0000-0000399A0000}"/>
    <cellStyle name="Subtotal (line) 4 4" xfId="5630" xr:uid="{00000000-0005-0000-0000-00003A9A0000}"/>
    <cellStyle name="Subtotal (line) 4 4 10" xfId="5631" xr:uid="{00000000-0005-0000-0000-00003B9A0000}"/>
    <cellStyle name="Subtotal (line) 4 4 10 2" xfId="40730" xr:uid="{00000000-0005-0000-0000-00003C9A0000}"/>
    <cellStyle name="Subtotal (line) 4 4 10 2 2" xfId="40731" xr:uid="{00000000-0005-0000-0000-00003D9A0000}"/>
    <cellStyle name="Subtotal (line) 4 4 10 2 3" xfId="40732" xr:uid="{00000000-0005-0000-0000-00003E9A0000}"/>
    <cellStyle name="Subtotal (line) 4 4 10 2 4" xfId="40733" xr:uid="{00000000-0005-0000-0000-00003F9A0000}"/>
    <cellStyle name="Subtotal (line) 4 4 10 3" xfId="40734" xr:uid="{00000000-0005-0000-0000-0000409A0000}"/>
    <cellStyle name="Subtotal (line) 4 4 10 4" xfId="40735" xr:uid="{00000000-0005-0000-0000-0000419A0000}"/>
    <cellStyle name="Subtotal (line) 4 4 10 5" xfId="40736" xr:uid="{00000000-0005-0000-0000-0000429A0000}"/>
    <cellStyle name="Subtotal (line) 4 4 11" xfId="5632" xr:uid="{00000000-0005-0000-0000-0000439A0000}"/>
    <cellStyle name="Subtotal (line) 4 4 11 2" xfId="40737" xr:uid="{00000000-0005-0000-0000-0000449A0000}"/>
    <cellStyle name="Subtotal (line) 4 4 11 2 2" xfId="40738" xr:uid="{00000000-0005-0000-0000-0000459A0000}"/>
    <cellStyle name="Subtotal (line) 4 4 11 2 3" xfId="40739" xr:uid="{00000000-0005-0000-0000-0000469A0000}"/>
    <cellStyle name="Subtotal (line) 4 4 11 2 4" xfId="40740" xr:uid="{00000000-0005-0000-0000-0000479A0000}"/>
    <cellStyle name="Subtotal (line) 4 4 11 3" xfId="40741" xr:uid="{00000000-0005-0000-0000-0000489A0000}"/>
    <cellStyle name="Subtotal (line) 4 4 11 4" xfId="40742" xr:uid="{00000000-0005-0000-0000-0000499A0000}"/>
    <cellStyle name="Subtotal (line) 4 4 11 5" xfId="40743" xr:uid="{00000000-0005-0000-0000-00004A9A0000}"/>
    <cellStyle name="Subtotal (line) 4 4 12" xfId="5633" xr:uid="{00000000-0005-0000-0000-00004B9A0000}"/>
    <cellStyle name="Subtotal (line) 4 4 12 2" xfId="40744" xr:uid="{00000000-0005-0000-0000-00004C9A0000}"/>
    <cellStyle name="Subtotal (line) 4 4 12 2 2" xfId="40745" xr:uid="{00000000-0005-0000-0000-00004D9A0000}"/>
    <cellStyle name="Subtotal (line) 4 4 12 2 3" xfId="40746" xr:uid="{00000000-0005-0000-0000-00004E9A0000}"/>
    <cellStyle name="Subtotal (line) 4 4 12 2 4" xfId="40747" xr:uid="{00000000-0005-0000-0000-00004F9A0000}"/>
    <cellStyle name="Subtotal (line) 4 4 12 3" xfId="40748" xr:uid="{00000000-0005-0000-0000-0000509A0000}"/>
    <cellStyle name="Subtotal (line) 4 4 12 4" xfId="40749" xr:uid="{00000000-0005-0000-0000-0000519A0000}"/>
    <cellStyle name="Subtotal (line) 4 4 12 5" xfId="40750" xr:uid="{00000000-0005-0000-0000-0000529A0000}"/>
    <cellStyle name="Subtotal (line) 4 4 13" xfId="5634" xr:uid="{00000000-0005-0000-0000-0000539A0000}"/>
    <cellStyle name="Subtotal (line) 4 4 13 2" xfId="40751" xr:uid="{00000000-0005-0000-0000-0000549A0000}"/>
    <cellStyle name="Subtotal (line) 4 4 13 2 2" xfId="40752" xr:uid="{00000000-0005-0000-0000-0000559A0000}"/>
    <cellStyle name="Subtotal (line) 4 4 13 2 3" xfId="40753" xr:uid="{00000000-0005-0000-0000-0000569A0000}"/>
    <cellStyle name="Subtotal (line) 4 4 13 2 4" xfId="40754" xr:uid="{00000000-0005-0000-0000-0000579A0000}"/>
    <cellStyle name="Subtotal (line) 4 4 13 3" xfId="40755" xr:uid="{00000000-0005-0000-0000-0000589A0000}"/>
    <cellStyle name="Subtotal (line) 4 4 13 4" xfId="40756" xr:uid="{00000000-0005-0000-0000-0000599A0000}"/>
    <cellStyle name="Subtotal (line) 4 4 13 5" xfId="40757" xr:uid="{00000000-0005-0000-0000-00005A9A0000}"/>
    <cellStyle name="Subtotal (line) 4 4 14" xfId="5635" xr:uid="{00000000-0005-0000-0000-00005B9A0000}"/>
    <cellStyle name="Subtotal (line) 4 4 14 2" xfId="40758" xr:uid="{00000000-0005-0000-0000-00005C9A0000}"/>
    <cellStyle name="Subtotal (line) 4 4 14 2 2" xfId="40759" xr:uid="{00000000-0005-0000-0000-00005D9A0000}"/>
    <cellStyle name="Subtotal (line) 4 4 14 2 3" xfId="40760" xr:uid="{00000000-0005-0000-0000-00005E9A0000}"/>
    <cellStyle name="Subtotal (line) 4 4 14 2 4" xfId="40761" xr:uid="{00000000-0005-0000-0000-00005F9A0000}"/>
    <cellStyle name="Subtotal (line) 4 4 14 3" xfId="40762" xr:uid="{00000000-0005-0000-0000-0000609A0000}"/>
    <cellStyle name="Subtotal (line) 4 4 14 4" xfId="40763" xr:uid="{00000000-0005-0000-0000-0000619A0000}"/>
    <cellStyle name="Subtotal (line) 4 4 14 5" xfId="40764" xr:uid="{00000000-0005-0000-0000-0000629A0000}"/>
    <cellStyle name="Subtotal (line) 4 4 15" xfId="5636" xr:uid="{00000000-0005-0000-0000-0000639A0000}"/>
    <cellStyle name="Subtotal (line) 4 4 15 2" xfId="40765" xr:uid="{00000000-0005-0000-0000-0000649A0000}"/>
    <cellStyle name="Subtotal (line) 4 4 15 2 2" xfId="40766" xr:uid="{00000000-0005-0000-0000-0000659A0000}"/>
    <cellStyle name="Subtotal (line) 4 4 15 2 3" xfId="40767" xr:uid="{00000000-0005-0000-0000-0000669A0000}"/>
    <cellStyle name="Subtotal (line) 4 4 15 2 4" xfId="40768" xr:uid="{00000000-0005-0000-0000-0000679A0000}"/>
    <cellStyle name="Subtotal (line) 4 4 15 3" xfId="40769" xr:uid="{00000000-0005-0000-0000-0000689A0000}"/>
    <cellStyle name="Subtotal (line) 4 4 15 4" xfId="40770" xr:uid="{00000000-0005-0000-0000-0000699A0000}"/>
    <cellStyle name="Subtotal (line) 4 4 15 5" xfId="40771" xr:uid="{00000000-0005-0000-0000-00006A9A0000}"/>
    <cellStyle name="Subtotal (line) 4 4 16" xfId="5637" xr:uid="{00000000-0005-0000-0000-00006B9A0000}"/>
    <cellStyle name="Subtotal (line) 4 4 16 2" xfId="40772" xr:uid="{00000000-0005-0000-0000-00006C9A0000}"/>
    <cellStyle name="Subtotal (line) 4 4 16 2 2" xfId="40773" xr:uid="{00000000-0005-0000-0000-00006D9A0000}"/>
    <cellStyle name="Subtotal (line) 4 4 16 2 3" xfId="40774" xr:uid="{00000000-0005-0000-0000-00006E9A0000}"/>
    <cellStyle name="Subtotal (line) 4 4 16 2 4" xfId="40775" xr:uid="{00000000-0005-0000-0000-00006F9A0000}"/>
    <cellStyle name="Subtotal (line) 4 4 16 3" xfId="40776" xr:uid="{00000000-0005-0000-0000-0000709A0000}"/>
    <cellStyle name="Subtotal (line) 4 4 16 4" xfId="40777" xr:uid="{00000000-0005-0000-0000-0000719A0000}"/>
    <cellStyle name="Subtotal (line) 4 4 16 5" xfId="40778" xr:uid="{00000000-0005-0000-0000-0000729A0000}"/>
    <cellStyle name="Subtotal (line) 4 4 17" xfId="5638" xr:uid="{00000000-0005-0000-0000-0000739A0000}"/>
    <cellStyle name="Subtotal (line) 4 4 17 2" xfId="40779" xr:uid="{00000000-0005-0000-0000-0000749A0000}"/>
    <cellStyle name="Subtotal (line) 4 4 17 2 2" xfId="40780" xr:uid="{00000000-0005-0000-0000-0000759A0000}"/>
    <cellStyle name="Subtotal (line) 4 4 17 2 3" xfId="40781" xr:uid="{00000000-0005-0000-0000-0000769A0000}"/>
    <cellStyle name="Subtotal (line) 4 4 17 2 4" xfId="40782" xr:uid="{00000000-0005-0000-0000-0000779A0000}"/>
    <cellStyle name="Subtotal (line) 4 4 17 3" xfId="40783" xr:uid="{00000000-0005-0000-0000-0000789A0000}"/>
    <cellStyle name="Subtotal (line) 4 4 17 4" xfId="40784" xr:uid="{00000000-0005-0000-0000-0000799A0000}"/>
    <cellStyle name="Subtotal (line) 4 4 17 5" xfId="40785" xr:uid="{00000000-0005-0000-0000-00007A9A0000}"/>
    <cellStyle name="Subtotal (line) 4 4 18" xfId="5639" xr:uid="{00000000-0005-0000-0000-00007B9A0000}"/>
    <cellStyle name="Subtotal (line) 4 4 18 2" xfId="40786" xr:uid="{00000000-0005-0000-0000-00007C9A0000}"/>
    <cellStyle name="Subtotal (line) 4 4 18 2 2" xfId="40787" xr:uid="{00000000-0005-0000-0000-00007D9A0000}"/>
    <cellStyle name="Subtotal (line) 4 4 18 2 3" xfId="40788" xr:uid="{00000000-0005-0000-0000-00007E9A0000}"/>
    <cellStyle name="Subtotal (line) 4 4 18 2 4" xfId="40789" xr:uid="{00000000-0005-0000-0000-00007F9A0000}"/>
    <cellStyle name="Subtotal (line) 4 4 18 3" xfId="40790" xr:uid="{00000000-0005-0000-0000-0000809A0000}"/>
    <cellStyle name="Subtotal (line) 4 4 18 4" xfId="40791" xr:uid="{00000000-0005-0000-0000-0000819A0000}"/>
    <cellStyle name="Subtotal (line) 4 4 18 5" xfId="40792" xr:uid="{00000000-0005-0000-0000-0000829A0000}"/>
    <cellStyle name="Subtotal (line) 4 4 19" xfId="5640" xr:uid="{00000000-0005-0000-0000-0000839A0000}"/>
    <cellStyle name="Subtotal (line) 4 4 19 2" xfId="40793" xr:uid="{00000000-0005-0000-0000-0000849A0000}"/>
    <cellStyle name="Subtotal (line) 4 4 19 2 2" xfId="40794" xr:uid="{00000000-0005-0000-0000-0000859A0000}"/>
    <cellStyle name="Subtotal (line) 4 4 19 2 3" xfId="40795" xr:uid="{00000000-0005-0000-0000-0000869A0000}"/>
    <cellStyle name="Subtotal (line) 4 4 19 2 4" xfId="40796" xr:uid="{00000000-0005-0000-0000-0000879A0000}"/>
    <cellStyle name="Subtotal (line) 4 4 19 3" xfId="40797" xr:uid="{00000000-0005-0000-0000-0000889A0000}"/>
    <cellStyle name="Subtotal (line) 4 4 19 4" xfId="40798" xr:uid="{00000000-0005-0000-0000-0000899A0000}"/>
    <cellStyle name="Subtotal (line) 4 4 19 5" xfId="40799" xr:uid="{00000000-0005-0000-0000-00008A9A0000}"/>
    <cellStyle name="Subtotal (line) 4 4 2" xfId="5641" xr:uid="{00000000-0005-0000-0000-00008B9A0000}"/>
    <cellStyle name="Subtotal (line) 4 4 2 10" xfId="5642" xr:uid="{00000000-0005-0000-0000-00008C9A0000}"/>
    <cellStyle name="Subtotal (line) 4 4 2 10 2" xfId="40800" xr:uid="{00000000-0005-0000-0000-00008D9A0000}"/>
    <cellStyle name="Subtotal (line) 4 4 2 10 2 2" xfId="40801" xr:uid="{00000000-0005-0000-0000-00008E9A0000}"/>
    <cellStyle name="Subtotal (line) 4 4 2 10 2 3" xfId="40802" xr:uid="{00000000-0005-0000-0000-00008F9A0000}"/>
    <cellStyle name="Subtotal (line) 4 4 2 10 2 4" xfId="40803" xr:uid="{00000000-0005-0000-0000-0000909A0000}"/>
    <cellStyle name="Subtotal (line) 4 4 2 10 3" xfId="40804" xr:uid="{00000000-0005-0000-0000-0000919A0000}"/>
    <cellStyle name="Subtotal (line) 4 4 2 10 4" xfId="40805" xr:uid="{00000000-0005-0000-0000-0000929A0000}"/>
    <cellStyle name="Subtotal (line) 4 4 2 10 5" xfId="40806" xr:uid="{00000000-0005-0000-0000-0000939A0000}"/>
    <cellStyle name="Subtotal (line) 4 4 2 11" xfId="5643" xr:uid="{00000000-0005-0000-0000-0000949A0000}"/>
    <cellStyle name="Subtotal (line) 4 4 2 11 2" xfId="40807" xr:uid="{00000000-0005-0000-0000-0000959A0000}"/>
    <cellStyle name="Subtotal (line) 4 4 2 11 2 2" xfId="40808" xr:uid="{00000000-0005-0000-0000-0000969A0000}"/>
    <cellStyle name="Subtotal (line) 4 4 2 11 2 3" xfId="40809" xr:uid="{00000000-0005-0000-0000-0000979A0000}"/>
    <cellStyle name="Subtotal (line) 4 4 2 11 2 4" xfId="40810" xr:uid="{00000000-0005-0000-0000-0000989A0000}"/>
    <cellStyle name="Subtotal (line) 4 4 2 11 3" xfId="40811" xr:uid="{00000000-0005-0000-0000-0000999A0000}"/>
    <cellStyle name="Subtotal (line) 4 4 2 11 4" xfId="40812" xr:uid="{00000000-0005-0000-0000-00009A9A0000}"/>
    <cellStyle name="Subtotal (line) 4 4 2 11 5" xfId="40813" xr:uid="{00000000-0005-0000-0000-00009B9A0000}"/>
    <cellStyle name="Subtotal (line) 4 4 2 12" xfId="5644" xr:uid="{00000000-0005-0000-0000-00009C9A0000}"/>
    <cellStyle name="Subtotal (line) 4 4 2 12 2" xfId="40814" xr:uid="{00000000-0005-0000-0000-00009D9A0000}"/>
    <cellStyle name="Subtotal (line) 4 4 2 12 2 2" xfId="40815" xr:uid="{00000000-0005-0000-0000-00009E9A0000}"/>
    <cellStyle name="Subtotal (line) 4 4 2 12 2 3" xfId="40816" xr:uid="{00000000-0005-0000-0000-00009F9A0000}"/>
    <cellStyle name="Subtotal (line) 4 4 2 12 2 4" xfId="40817" xr:uid="{00000000-0005-0000-0000-0000A09A0000}"/>
    <cellStyle name="Subtotal (line) 4 4 2 12 3" xfId="40818" xr:uid="{00000000-0005-0000-0000-0000A19A0000}"/>
    <cellStyle name="Subtotal (line) 4 4 2 12 4" xfId="40819" xr:uid="{00000000-0005-0000-0000-0000A29A0000}"/>
    <cellStyle name="Subtotal (line) 4 4 2 12 5" xfId="40820" xr:uid="{00000000-0005-0000-0000-0000A39A0000}"/>
    <cellStyle name="Subtotal (line) 4 4 2 13" xfId="5645" xr:uid="{00000000-0005-0000-0000-0000A49A0000}"/>
    <cellStyle name="Subtotal (line) 4 4 2 13 2" xfId="40821" xr:uid="{00000000-0005-0000-0000-0000A59A0000}"/>
    <cellStyle name="Subtotal (line) 4 4 2 13 2 2" xfId="40822" xr:uid="{00000000-0005-0000-0000-0000A69A0000}"/>
    <cellStyle name="Subtotal (line) 4 4 2 13 2 3" xfId="40823" xr:uid="{00000000-0005-0000-0000-0000A79A0000}"/>
    <cellStyle name="Subtotal (line) 4 4 2 13 2 4" xfId="40824" xr:uid="{00000000-0005-0000-0000-0000A89A0000}"/>
    <cellStyle name="Subtotal (line) 4 4 2 13 3" xfId="40825" xr:uid="{00000000-0005-0000-0000-0000A99A0000}"/>
    <cellStyle name="Subtotal (line) 4 4 2 13 4" xfId="40826" xr:uid="{00000000-0005-0000-0000-0000AA9A0000}"/>
    <cellStyle name="Subtotal (line) 4 4 2 13 5" xfId="40827" xr:uid="{00000000-0005-0000-0000-0000AB9A0000}"/>
    <cellStyle name="Subtotal (line) 4 4 2 14" xfId="5646" xr:uid="{00000000-0005-0000-0000-0000AC9A0000}"/>
    <cellStyle name="Subtotal (line) 4 4 2 14 2" xfId="40828" xr:uid="{00000000-0005-0000-0000-0000AD9A0000}"/>
    <cellStyle name="Subtotal (line) 4 4 2 14 2 2" xfId="40829" xr:uid="{00000000-0005-0000-0000-0000AE9A0000}"/>
    <cellStyle name="Subtotal (line) 4 4 2 14 2 3" xfId="40830" xr:uid="{00000000-0005-0000-0000-0000AF9A0000}"/>
    <cellStyle name="Subtotal (line) 4 4 2 14 2 4" xfId="40831" xr:uid="{00000000-0005-0000-0000-0000B09A0000}"/>
    <cellStyle name="Subtotal (line) 4 4 2 14 3" xfId="40832" xr:uid="{00000000-0005-0000-0000-0000B19A0000}"/>
    <cellStyle name="Subtotal (line) 4 4 2 14 4" xfId="40833" xr:uid="{00000000-0005-0000-0000-0000B29A0000}"/>
    <cellStyle name="Subtotal (line) 4 4 2 14 5" xfId="40834" xr:uid="{00000000-0005-0000-0000-0000B39A0000}"/>
    <cellStyle name="Subtotal (line) 4 4 2 15" xfId="5647" xr:uid="{00000000-0005-0000-0000-0000B49A0000}"/>
    <cellStyle name="Subtotal (line) 4 4 2 15 2" xfId="40835" xr:uid="{00000000-0005-0000-0000-0000B59A0000}"/>
    <cellStyle name="Subtotal (line) 4 4 2 15 2 2" xfId="40836" xr:uid="{00000000-0005-0000-0000-0000B69A0000}"/>
    <cellStyle name="Subtotal (line) 4 4 2 15 2 3" xfId="40837" xr:uid="{00000000-0005-0000-0000-0000B79A0000}"/>
    <cellStyle name="Subtotal (line) 4 4 2 15 2 4" xfId="40838" xr:uid="{00000000-0005-0000-0000-0000B89A0000}"/>
    <cellStyle name="Subtotal (line) 4 4 2 15 3" xfId="40839" xr:uid="{00000000-0005-0000-0000-0000B99A0000}"/>
    <cellStyle name="Subtotal (line) 4 4 2 15 4" xfId="40840" xr:uid="{00000000-0005-0000-0000-0000BA9A0000}"/>
    <cellStyle name="Subtotal (line) 4 4 2 15 5" xfId="40841" xr:uid="{00000000-0005-0000-0000-0000BB9A0000}"/>
    <cellStyle name="Subtotal (line) 4 4 2 16" xfId="5648" xr:uid="{00000000-0005-0000-0000-0000BC9A0000}"/>
    <cellStyle name="Subtotal (line) 4 4 2 16 2" xfId="40842" xr:uid="{00000000-0005-0000-0000-0000BD9A0000}"/>
    <cellStyle name="Subtotal (line) 4 4 2 16 2 2" xfId="40843" xr:uid="{00000000-0005-0000-0000-0000BE9A0000}"/>
    <cellStyle name="Subtotal (line) 4 4 2 16 2 3" xfId="40844" xr:uid="{00000000-0005-0000-0000-0000BF9A0000}"/>
    <cellStyle name="Subtotal (line) 4 4 2 16 2 4" xfId="40845" xr:uid="{00000000-0005-0000-0000-0000C09A0000}"/>
    <cellStyle name="Subtotal (line) 4 4 2 16 3" xfId="40846" xr:uid="{00000000-0005-0000-0000-0000C19A0000}"/>
    <cellStyle name="Subtotal (line) 4 4 2 16 4" xfId="40847" xr:uid="{00000000-0005-0000-0000-0000C29A0000}"/>
    <cellStyle name="Subtotal (line) 4 4 2 16 5" xfId="40848" xr:uid="{00000000-0005-0000-0000-0000C39A0000}"/>
    <cellStyle name="Subtotal (line) 4 4 2 17" xfId="5649" xr:uid="{00000000-0005-0000-0000-0000C49A0000}"/>
    <cellStyle name="Subtotal (line) 4 4 2 17 2" xfId="40849" xr:uid="{00000000-0005-0000-0000-0000C59A0000}"/>
    <cellStyle name="Subtotal (line) 4 4 2 17 2 2" xfId="40850" xr:uid="{00000000-0005-0000-0000-0000C69A0000}"/>
    <cellStyle name="Subtotal (line) 4 4 2 17 2 3" xfId="40851" xr:uid="{00000000-0005-0000-0000-0000C79A0000}"/>
    <cellStyle name="Subtotal (line) 4 4 2 17 2 4" xfId="40852" xr:uid="{00000000-0005-0000-0000-0000C89A0000}"/>
    <cellStyle name="Subtotal (line) 4 4 2 17 3" xfId="40853" xr:uid="{00000000-0005-0000-0000-0000C99A0000}"/>
    <cellStyle name="Subtotal (line) 4 4 2 17 4" xfId="40854" xr:uid="{00000000-0005-0000-0000-0000CA9A0000}"/>
    <cellStyle name="Subtotal (line) 4 4 2 17 5" xfId="40855" xr:uid="{00000000-0005-0000-0000-0000CB9A0000}"/>
    <cellStyle name="Subtotal (line) 4 4 2 18" xfId="5650" xr:uid="{00000000-0005-0000-0000-0000CC9A0000}"/>
    <cellStyle name="Subtotal (line) 4 4 2 18 2" xfId="40856" xr:uid="{00000000-0005-0000-0000-0000CD9A0000}"/>
    <cellStyle name="Subtotal (line) 4 4 2 18 2 2" xfId="40857" xr:uid="{00000000-0005-0000-0000-0000CE9A0000}"/>
    <cellStyle name="Subtotal (line) 4 4 2 18 2 3" xfId="40858" xr:uid="{00000000-0005-0000-0000-0000CF9A0000}"/>
    <cellStyle name="Subtotal (line) 4 4 2 18 2 4" xfId="40859" xr:uid="{00000000-0005-0000-0000-0000D09A0000}"/>
    <cellStyle name="Subtotal (line) 4 4 2 18 3" xfId="40860" xr:uid="{00000000-0005-0000-0000-0000D19A0000}"/>
    <cellStyle name="Subtotal (line) 4 4 2 18 4" xfId="40861" xr:uid="{00000000-0005-0000-0000-0000D29A0000}"/>
    <cellStyle name="Subtotal (line) 4 4 2 18 5" xfId="40862" xr:uid="{00000000-0005-0000-0000-0000D39A0000}"/>
    <cellStyle name="Subtotal (line) 4 4 2 19" xfId="5651" xr:uid="{00000000-0005-0000-0000-0000D49A0000}"/>
    <cellStyle name="Subtotal (line) 4 4 2 19 2" xfId="40863" xr:uid="{00000000-0005-0000-0000-0000D59A0000}"/>
    <cellStyle name="Subtotal (line) 4 4 2 19 2 2" xfId="40864" xr:uid="{00000000-0005-0000-0000-0000D69A0000}"/>
    <cellStyle name="Subtotal (line) 4 4 2 19 2 3" xfId="40865" xr:uid="{00000000-0005-0000-0000-0000D79A0000}"/>
    <cellStyle name="Subtotal (line) 4 4 2 19 2 4" xfId="40866" xr:uid="{00000000-0005-0000-0000-0000D89A0000}"/>
    <cellStyle name="Subtotal (line) 4 4 2 19 3" xfId="40867" xr:uid="{00000000-0005-0000-0000-0000D99A0000}"/>
    <cellStyle name="Subtotal (line) 4 4 2 19 4" xfId="40868" xr:uid="{00000000-0005-0000-0000-0000DA9A0000}"/>
    <cellStyle name="Subtotal (line) 4 4 2 19 5" xfId="40869" xr:uid="{00000000-0005-0000-0000-0000DB9A0000}"/>
    <cellStyle name="Subtotal (line) 4 4 2 2" xfId="5652" xr:uid="{00000000-0005-0000-0000-0000DC9A0000}"/>
    <cellStyle name="Subtotal (line) 4 4 2 2 2" xfId="40870" xr:uid="{00000000-0005-0000-0000-0000DD9A0000}"/>
    <cellStyle name="Subtotal (line) 4 4 2 2 2 2" xfId="40871" xr:uid="{00000000-0005-0000-0000-0000DE9A0000}"/>
    <cellStyle name="Subtotal (line) 4 4 2 2 2 3" xfId="40872" xr:uid="{00000000-0005-0000-0000-0000DF9A0000}"/>
    <cellStyle name="Subtotal (line) 4 4 2 2 2 4" xfId="40873" xr:uid="{00000000-0005-0000-0000-0000E09A0000}"/>
    <cellStyle name="Subtotal (line) 4 4 2 2 3" xfId="40874" xr:uid="{00000000-0005-0000-0000-0000E19A0000}"/>
    <cellStyle name="Subtotal (line) 4 4 2 2 4" xfId="40875" xr:uid="{00000000-0005-0000-0000-0000E29A0000}"/>
    <cellStyle name="Subtotal (line) 4 4 2 2 5" xfId="40876" xr:uid="{00000000-0005-0000-0000-0000E39A0000}"/>
    <cellStyle name="Subtotal (line) 4 4 2 20" xfId="5653" xr:uid="{00000000-0005-0000-0000-0000E49A0000}"/>
    <cellStyle name="Subtotal (line) 4 4 2 20 2" xfId="40877" xr:uid="{00000000-0005-0000-0000-0000E59A0000}"/>
    <cellStyle name="Subtotal (line) 4 4 2 20 2 2" xfId="40878" xr:uid="{00000000-0005-0000-0000-0000E69A0000}"/>
    <cellStyle name="Subtotal (line) 4 4 2 20 2 3" xfId="40879" xr:uid="{00000000-0005-0000-0000-0000E79A0000}"/>
    <cellStyle name="Subtotal (line) 4 4 2 20 2 4" xfId="40880" xr:uid="{00000000-0005-0000-0000-0000E89A0000}"/>
    <cellStyle name="Subtotal (line) 4 4 2 20 3" xfId="40881" xr:uid="{00000000-0005-0000-0000-0000E99A0000}"/>
    <cellStyle name="Subtotal (line) 4 4 2 20 4" xfId="40882" xr:uid="{00000000-0005-0000-0000-0000EA9A0000}"/>
    <cellStyle name="Subtotal (line) 4 4 2 20 5" xfId="40883" xr:uid="{00000000-0005-0000-0000-0000EB9A0000}"/>
    <cellStyle name="Subtotal (line) 4 4 2 21" xfId="5654" xr:uid="{00000000-0005-0000-0000-0000EC9A0000}"/>
    <cellStyle name="Subtotal (line) 4 4 2 21 2" xfId="40884" xr:uid="{00000000-0005-0000-0000-0000ED9A0000}"/>
    <cellStyle name="Subtotal (line) 4 4 2 21 2 2" xfId="40885" xr:uid="{00000000-0005-0000-0000-0000EE9A0000}"/>
    <cellStyle name="Subtotal (line) 4 4 2 21 2 3" xfId="40886" xr:uid="{00000000-0005-0000-0000-0000EF9A0000}"/>
    <cellStyle name="Subtotal (line) 4 4 2 21 2 4" xfId="40887" xr:uid="{00000000-0005-0000-0000-0000F09A0000}"/>
    <cellStyle name="Subtotal (line) 4 4 2 21 3" xfId="40888" xr:uid="{00000000-0005-0000-0000-0000F19A0000}"/>
    <cellStyle name="Subtotal (line) 4 4 2 21 4" xfId="40889" xr:uid="{00000000-0005-0000-0000-0000F29A0000}"/>
    <cellStyle name="Subtotal (line) 4 4 2 21 5" xfId="40890" xr:uid="{00000000-0005-0000-0000-0000F39A0000}"/>
    <cellStyle name="Subtotal (line) 4 4 2 22" xfId="5655" xr:uid="{00000000-0005-0000-0000-0000F49A0000}"/>
    <cellStyle name="Subtotal (line) 4 4 2 22 2" xfId="40891" xr:uid="{00000000-0005-0000-0000-0000F59A0000}"/>
    <cellStyle name="Subtotal (line) 4 4 2 22 2 2" xfId="40892" xr:uid="{00000000-0005-0000-0000-0000F69A0000}"/>
    <cellStyle name="Subtotal (line) 4 4 2 22 2 3" xfId="40893" xr:uid="{00000000-0005-0000-0000-0000F79A0000}"/>
    <cellStyle name="Subtotal (line) 4 4 2 22 2 4" xfId="40894" xr:uid="{00000000-0005-0000-0000-0000F89A0000}"/>
    <cellStyle name="Subtotal (line) 4 4 2 22 3" xfId="40895" xr:uid="{00000000-0005-0000-0000-0000F99A0000}"/>
    <cellStyle name="Subtotal (line) 4 4 2 22 4" xfId="40896" xr:uid="{00000000-0005-0000-0000-0000FA9A0000}"/>
    <cellStyle name="Subtotal (line) 4 4 2 22 5" xfId="40897" xr:uid="{00000000-0005-0000-0000-0000FB9A0000}"/>
    <cellStyle name="Subtotal (line) 4 4 2 23" xfId="5656" xr:uid="{00000000-0005-0000-0000-0000FC9A0000}"/>
    <cellStyle name="Subtotal (line) 4 4 2 23 2" xfId="40898" xr:uid="{00000000-0005-0000-0000-0000FD9A0000}"/>
    <cellStyle name="Subtotal (line) 4 4 2 23 2 2" xfId="40899" xr:uid="{00000000-0005-0000-0000-0000FE9A0000}"/>
    <cellStyle name="Subtotal (line) 4 4 2 23 2 3" xfId="40900" xr:uid="{00000000-0005-0000-0000-0000FF9A0000}"/>
    <cellStyle name="Subtotal (line) 4 4 2 23 2 4" xfId="40901" xr:uid="{00000000-0005-0000-0000-0000009B0000}"/>
    <cellStyle name="Subtotal (line) 4 4 2 23 3" xfId="40902" xr:uid="{00000000-0005-0000-0000-0000019B0000}"/>
    <cellStyle name="Subtotal (line) 4 4 2 23 4" xfId="40903" xr:uid="{00000000-0005-0000-0000-0000029B0000}"/>
    <cellStyle name="Subtotal (line) 4 4 2 23 5" xfId="40904" xr:uid="{00000000-0005-0000-0000-0000039B0000}"/>
    <cellStyle name="Subtotal (line) 4 4 2 24" xfId="5657" xr:uid="{00000000-0005-0000-0000-0000049B0000}"/>
    <cellStyle name="Subtotal (line) 4 4 2 24 2" xfId="40905" xr:uid="{00000000-0005-0000-0000-0000059B0000}"/>
    <cellStyle name="Subtotal (line) 4 4 2 24 2 2" xfId="40906" xr:uid="{00000000-0005-0000-0000-0000069B0000}"/>
    <cellStyle name="Subtotal (line) 4 4 2 24 2 3" xfId="40907" xr:uid="{00000000-0005-0000-0000-0000079B0000}"/>
    <cellStyle name="Subtotal (line) 4 4 2 24 2 4" xfId="40908" xr:uid="{00000000-0005-0000-0000-0000089B0000}"/>
    <cellStyle name="Subtotal (line) 4 4 2 24 3" xfId="40909" xr:uid="{00000000-0005-0000-0000-0000099B0000}"/>
    <cellStyle name="Subtotal (line) 4 4 2 24 4" xfId="40910" xr:uid="{00000000-0005-0000-0000-00000A9B0000}"/>
    <cellStyle name="Subtotal (line) 4 4 2 24 5" xfId="40911" xr:uid="{00000000-0005-0000-0000-00000B9B0000}"/>
    <cellStyle name="Subtotal (line) 4 4 2 25" xfId="5658" xr:uid="{00000000-0005-0000-0000-00000C9B0000}"/>
    <cellStyle name="Subtotal (line) 4 4 2 25 2" xfId="40912" xr:uid="{00000000-0005-0000-0000-00000D9B0000}"/>
    <cellStyle name="Subtotal (line) 4 4 2 25 2 2" xfId="40913" xr:uid="{00000000-0005-0000-0000-00000E9B0000}"/>
    <cellStyle name="Subtotal (line) 4 4 2 25 2 3" xfId="40914" xr:uid="{00000000-0005-0000-0000-00000F9B0000}"/>
    <cellStyle name="Subtotal (line) 4 4 2 25 2 4" xfId="40915" xr:uid="{00000000-0005-0000-0000-0000109B0000}"/>
    <cellStyle name="Subtotal (line) 4 4 2 25 3" xfId="40916" xr:uid="{00000000-0005-0000-0000-0000119B0000}"/>
    <cellStyle name="Subtotal (line) 4 4 2 25 4" xfId="40917" xr:uid="{00000000-0005-0000-0000-0000129B0000}"/>
    <cellStyle name="Subtotal (line) 4 4 2 25 5" xfId="40918" xr:uid="{00000000-0005-0000-0000-0000139B0000}"/>
    <cellStyle name="Subtotal (line) 4 4 2 26" xfId="5659" xr:uid="{00000000-0005-0000-0000-0000149B0000}"/>
    <cellStyle name="Subtotal (line) 4 4 2 26 2" xfId="40919" xr:uid="{00000000-0005-0000-0000-0000159B0000}"/>
    <cellStyle name="Subtotal (line) 4 4 2 26 2 2" xfId="40920" xr:uid="{00000000-0005-0000-0000-0000169B0000}"/>
    <cellStyle name="Subtotal (line) 4 4 2 26 2 3" xfId="40921" xr:uid="{00000000-0005-0000-0000-0000179B0000}"/>
    <cellStyle name="Subtotal (line) 4 4 2 26 2 4" xfId="40922" xr:uid="{00000000-0005-0000-0000-0000189B0000}"/>
    <cellStyle name="Subtotal (line) 4 4 2 26 3" xfId="40923" xr:uid="{00000000-0005-0000-0000-0000199B0000}"/>
    <cellStyle name="Subtotal (line) 4 4 2 26 4" xfId="40924" xr:uid="{00000000-0005-0000-0000-00001A9B0000}"/>
    <cellStyle name="Subtotal (line) 4 4 2 26 5" xfId="40925" xr:uid="{00000000-0005-0000-0000-00001B9B0000}"/>
    <cellStyle name="Subtotal (line) 4 4 2 27" xfId="5660" xr:uid="{00000000-0005-0000-0000-00001C9B0000}"/>
    <cellStyle name="Subtotal (line) 4 4 2 27 2" xfId="40926" xr:uid="{00000000-0005-0000-0000-00001D9B0000}"/>
    <cellStyle name="Subtotal (line) 4 4 2 27 2 2" xfId="40927" xr:uid="{00000000-0005-0000-0000-00001E9B0000}"/>
    <cellStyle name="Subtotal (line) 4 4 2 27 2 3" xfId="40928" xr:uid="{00000000-0005-0000-0000-00001F9B0000}"/>
    <cellStyle name="Subtotal (line) 4 4 2 27 2 4" xfId="40929" xr:uid="{00000000-0005-0000-0000-0000209B0000}"/>
    <cellStyle name="Subtotal (line) 4 4 2 27 3" xfId="40930" xr:uid="{00000000-0005-0000-0000-0000219B0000}"/>
    <cellStyle name="Subtotal (line) 4 4 2 27 4" xfId="40931" xr:uid="{00000000-0005-0000-0000-0000229B0000}"/>
    <cellStyle name="Subtotal (line) 4 4 2 27 5" xfId="40932" xr:uid="{00000000-0005-0000-0000-0000239B0000}"/>
    <cellStyle name="Subtotal (line) 4 4 2 28" xfId="5661" xr:uid="{00000000-0005-0000-0000-0000249B0000}"/>
    <cellStyle name="Subtotal (line) 4 4 2 28 2" xfId="40933" xr:uid="{00000000-0005-0000-0000-0000259B0000}"/>
    <cellStyle name="Subtotal (line) 4 4 2 28 2 2" xfId="40934" xr:uid="{00000000-0005-0000-0000-0000269B0000}"/>
    <cellStyle name="Subtotal (line) 4 4 2 28 2 3" xfId="40935" xr:uid="{00000000-0005-0000-0000-0000279B0000}"/>
    <cellStyle name="Subtotal (line) 4 4 2 28 2 4" xfId="40936" xr:uid="{00000000-0005-0000-0000-0000289B0000}"/>
    <cellStyle name="Subtotal (line) 4 4 2 28 3" xfId="40937" xr:uid="{00000000-0005-0000-0000-0000299B0000}"/>
    <cellStyle name="Subtotal (line) 4 4 2 28 4" xfId="40938" xr:uid="{00000000-0005-0000-0000-00002A9B0000}"/>
    <cellStyle name="Subtotal (line) 4 4 2 28 5" xfId="40939" xr:uid="{00000000-0005-0000-0000-00002B9B0000}"/>
    <cellStyle name="Subtotal (line) 4 4 2 29" xfId="5662" xr:uid="{00000000-0005-0000-0000-00002C9B0000}"/>
    <cellStyle name="Subtotal (line) 4 4 2 29 2" xfId="40940" xr:uid="{00000000-0005-0000-0000-00002D9B0000}"/>
    <cellStyle name="Subtotal (line) 4 4 2 29 2 2" xfId="40941" xr:uid="{00000000-0005-0000-0000-00002E9B0000}"/>
    <cellStyle name="Subtotal (line) 4 4 2 29 2 3" xfId="40942" xr:uid="{00000000-0005-0000-0000-00002F9B0000}"/>
    <cellStyle name="Subtotal (line) 4 4 2 29 2 4" xfId="40943" xr:uid="{00000000-0005-0000-0000-0000309B0000}"/>
    <cellStyle name="Subtotal (line) 4 4 2 29 3" xfId="40944" xr:uid="{00000000-0005-0000-0000-0000319B0000}"/>
    <cellStyle name="Subtotal (line) 4 4 2 29 4" xfId="40945" xr:uid="{00000000-0005-0000-0000-0000329B0000}"/>
    <cellStyle name="Subtotal (line) 4 4 2 29 5" xfId="40946" xr:uid="{00000000-0005-0000-0000-0000339B0000}"/>
    <cellStyle name="Subtotal (line) 4 4 2 3" xfId="5663" xr:uid="{00000000-0005-0000-0000-0000349B0000}"/>
    <cellStyle name="Subtotal (line) 4 4 2 3 2" xfId="40947" xr:uid="{00000000-0005-0000-0000-0000359B0000}"/>
    <cellStyle name="Subtotal (line) 4 4 2 3 2 2" xfId="40948" xr:uid="{00000000-0005-0000-0000-0000369B0000}"/>
    <cellStyle name="Subtotal (line) 4 4 2 3 2 3" xfId="40949" xr:uid="{00000000-0005-0000-0000-0000379B0000}"/>
    <cellStyle name="Subtotal (line) 4 4 2 3 2 4" xfId="40950" xr:uid="{00000000-0005-0000-0000-0000389B0000}"/>
    <cellStyle name="Subtotal (line) 4 4 2 3 3" xfId="40951" xr:uid="{00000000-0005-0000-0000-0000399B0000}"/>
    <cellStyle name="Subtotal (line) 4 4 2 3 4" xfId="40952" xr:uid="{00000000-0005-0000-0000-00003A9B0000}"/>
    <cellStyle name="Subtotal (line) 4 4 2 3 5" xfId="40953" xr:uid="{00000000-0005-0000-0000-00003B9B0000}"/>
    <cellStyle name="Subtotal (line) 4 4 2 30" xfId="5664" xr:uid="{00000000-0005-0000-0000-00003C9B0000}"/>
    <cellStyle name="Subtotal (line) 4 4 2 30 2" xfId="40954" xr:uid="{00000000-0005-0000-0000-00003D9B0000}"/>
    <cellStyle name="Subtotal (line) 4 4 2 30 2 2" xfId="40955" xr:uid="{00000000-0005-0000-0000-00003E9B0000}"/>
    <cellStyle name="Subtotal (line) 4 4 2 30 2 3" xfId="40956" xr:uid="{00000000-0005-0000-0000-00003F9B0000}"/>
    <cellStyle name="Subtotal (line) 4 4 2 30 2 4" xfId="40957" xr:uid="{00000000-0005-0000-0000-0000409B0000}"/>
    <cellStyle name="Subtotal (line) 4 4 2 30 3" xfId="40958" xr:uid="{00000000-0005-0000-0000-0000419B0000}"/>
    <cellStyle name="Subtotal (line) 4 4 2 30 4" xfId="40959" xr:uid="{00000000-0005-0000-0000-0000429B0000}"/>
    <cellStyle name="Subtotal (line) 4 4 2 30 5" xfId="40960" xr:uid="{00000000-0005-0000-0000-0000439B0000}"/>
    <cellStyle name="Subtotal (line) 4 4 2 31" xfId="5665" xr:uid="{00000000-0005-0000-0000-0000449B0000}"/>
    <cellStyle name="Subtotal (line) 4 4 2 31 2" xfId="40961" xr:uid="{00000000-0005-0000-0000-0000459B0000}"/>
    <cellStyle name="Subtotal (line) 4 4 2 31 2 2" xfId="40962" xr:uid="{00000000-0005-0000-0000-0000469B0000}"/>
    <cellStyle name="Subtotal (line) 4 4 2 31 2 3" xfId="40963" xr:uid="{00000000-0005-0000-0000-0000479B0000}"/>
    <cellStyle name="Subtotal (line) 4 4 2 31 2 4" xfId="40964" xr:uid="{00000000-0005-0000-0000-0000489B0000}"/>
    <cellStyle name="Subtotal (line) 4 4 2 31 3" xfId="40965" xr:uid="{00000000-0005-0000-0000-0000499B0000}"/>
    <cellStyle name="Subtotal (line) 4 4 2 31 4" xfId="40966" xr:uid="{00000000-0005-0000-0000-00004A9B0000}"/>
    <cellStyle name="Subtotal (line) 4 4 2 31 5" xfId="40967" xr:uid="{00000000-0005-0000-0000-00004B9B0000}"/>
    <cellStyle name="Subtotal (line) 4 4 2 32" xfId="5666" xr:uid="{00000000-0005-0000-0000-00004C9B0000}"/>
    <cellStyle name="Subtotal (line) 4 4 2 32 2" xfId="40968" xr:uid="{00000000-0005-0000-0000-00004D9B0000}"/>
    <cellStyle name="Subtotal (line) 4 4 2 32 2 2" xfId="40969" xr:uid="{00000000-0005-0000-0000-00004E9B0000}"/>
    <cellStyle name="Subtotal (line) 4 4 2 32 2 3" xfId="40970" xr:uid="{00000000-0005-0000-0000-00004F9B0000}"/>
    <cellStyle name="Subtotal (line) 4 4 2 32 2 4" xfId="40971" xr:uid="{00000000-0005-0000-0000-0000509B0000}"/>
    <cellStyle name="Subtotal (line) 4 4 2 32 3" xfId="40972" xr:uid="{00000000-0005-0000-0000-0000519B0000}"/>
    <cellStyle name="Subtotal (line) 4 4 2 32 4" xfId="40973" xr:uid="{00000000-0005-0000-0000-0000529B0000}"/>
    <cellStyle name="Subtotal (line) 4 4 2 32 5" xfId="40974" xr:uid="{00000000-0005-0000-0000-0000539B0000}"/>
    <cellStyle name="Subtotal (line) 4 4 2 33" xfId="5667" xr:uid="{00000000-0005-0000-0000-0000549B0000}"/>
    <cellStyle name="Subtotal (line) 4 4 2 33 2" xfId="40975" xr:uid="{00000000-0005-0000-0000-0000559B0000}"/>
    <cellStyle name="Subtotal (line) 4 4 2 33 2 2" xfId="40976" xr:uid="{00000000-0005-0000-0000-0000569B0000}"/>
    <cellStyle name="Subtotal (line) 4 4 2 33 2 3" xfId="40977" xr:uid="{00000000-0005-0000-0000-0000579B0000}"/>
    <cellStyle name="Subtotal (line) 4 4 2 33 2 4" xfId="40978" xr:uid="{00000000-0005-0000-0000-0000589B0000}"/>
    <cellStyle name="Subtotal (line) 4 4 2 33 3" xfId="40979" xr:uid="{00000000-0005-0000-0000-0000599B0000}"/>
    <cellStyle name="Subtotal (line) 4 4 2 33 4" xfId="40980" xr:uid="{00000000-0005-0000-0000-00005A9B0000}"/>
    <cellStyle name="Subtotal (line) 4 4 2 33 5" xfId="40981" xr:uid="{00000000-0005-0000-0000-00005B9B0000}"/>
    <cellStyle name="Subtotal (line) 4 4 2 34" xfId="5668" xr:uid="{00000000-0005-0000-0000-00005C9B0000}"/>
    <cellStyle name="Subtotal (line) 4 4 2 34 2" xfId="40982" xr:uid="{00000000-0005-0000-0000-00005D9B0000}"/>
    <cellStyle name="Subtotal (line) 4 4 2 34 2 2" xfId="40983" xr:uid="{00000000-0005-0000-0000-00005E9B0000}"/>
    <cellStyle name="Subtotal (line) 4 4 2 34 2 3" xfId="40984" xr:uid="{00000000-0005-0000-0000-00005F9B0000}"/>
    <cellStyle name="Subtotal (line) 4 4 2 34 2 4" xfId="40985" xr:uid="{00000000-0005-0000-0000-0000609B0000}"/>
    <cellStyle name="Subtotal (line) 4 4 2 34 3" xfId="40986" xr:uid="{00000000-0005-0000-0000-0000619B0000}"/>
    <cellStyle name="Subtotal (line) 4 4 2 34 4" xfId="40987" xr:uid="{00000000-0005-0000-0000-0000629B0000}"/>
    <cellStyle name="Subtotal (line) 4 4 2 34 5" xfId="40988" xr:uid="{00000000-0005-0000-0000-0000639B0000}"/>
    <cellStyle name="Subtotal (line) 4 4 2 35" xfId="5669" xr:uid="{00000000-0005-0000-0000-0000649B0000}"/>
    <cellStyle name="Subtotal (line) 4 4 2 35 2" xfId="40989" xr:uid="{00000000-0005-0000-0000-0000659B0000}"/>
    <cellStyle name="Subtotal (line) 4 4 2 35 2 2" xfId="40990" xr:uid="{00000000-0005-0000-0000-0000669B0000}"/>
    <cellStyle name="Subtotal (line) 4 4 2 35 2 3" xfId="40991" xr:uid="{00000000-0005-0000-0000-0000679B0000}"/>
    <cellStyle name="Subtotal (line) 4 4 2 35 2 4" xfId="40992" xr:uid="{00000000-0005-0000-0000-0000689B0000}"/>
    <cellStyle name="Subtotal (line) 4 4 2 35 3" xfId="40993" xr:uid="{00000000-0005-0000-0000-0000699B0000}"/>
    <cellStyle name="Subtotal (line) 4 4 2 35 4" xfId="40994" xr:uid="{00000000-0005-0000-0000-00006A9B0000}"/>
    <cellStyle name="Subtotal (line) 4 4 2 35 5" xfId="40995" xr:uid="{00000000-0005-0000-0000-00006B9B0000}"/>
    <cellStyle name="Subtotal (line) 4 4 2 36" xfId="5670" xr:uid="{00000000-0005-0000-0000-00006C9B0000}"/>
    <cellStyle name="Subtotal (line) 4 4 2 36 2" xfId="40996" xr:uid="{00000000-0005-0000-0000-00006D9B0000}"/>
    <cellStyle name="Subtotal (line) 4 4 2 36 2 2" xfId="40997" xr:uid="{00000000-0005-0000-0000-00006E9B0000}"/>
    <cellStyle name="Subtotal (line) 4 4 2 36 2 3" xfId="40998" xr:uid="{00000000-0005-0000-0000-00006F9B0000}"/>
    <cellStyle name="Subtotal (line) 4 4 2 36 2 4" xfId="40999" xr:uid="{00000000-0005-0000-0000-0000709B0000}"/>
    <cellStyle name="Subtotal (line) 4 4 2 36 3" xfId="41000" xr:uid="{00000000-0005-0000-0000-0000719B0000}"/>
    <cellStyle name="Subtotal (line) 4 4 2 36 4" xfId="41001" xr:uid="{00000000-0005-0000-0000-0000729B0000}"/>
    <cellStyle name="Subtotal (line) 4 4 2 36 5" xfId="41002" xr:uid="{00000000-0005-0000-0000-0000739B0000}"/>
    <cellStyle name="Subtotal (line) 4 4 2 37" xfId="5671" xr:uid="{00000000-0005-0000-0000-0000749B0000}"/>
    <cellStyle name="Subtotal (line) 4 4 2 37 2" xfId="41003" xr:uid="{00000000-0005-0000-0000-0000759B0000}"/>
    <cellStyle name="Subtotal (line) 4 4 2 37 2 2" xfId="41004" xr:uid="{00000000-0005-0000-0000-0000769B0000}"/>
    <cellStyle name="Subtotal (line) 4 4 2 37 2 3" xfId="41005" xr:uid="{00000000-0005-0000-0000-0000779B0000}"/>
    <cellStyle name="Subtotal (line) 4 4 2 37 2 4" xfId="41006" xr:uid="{00000000-0005-0000-0000-0000789B0000}"/>
    <cellStyle name="Subtotal (line) 4 4 2 37 3" xfId="41007" xr:uid="{00000000-0005-0000-0000-0000799B0000}"/>
    <cellStyle name="Subtotal (line) 4 4 2 37 4" xfId="41008" xr:uid="{00000000-0005-0000-0000-00007A9B0000}"/>
    <cellStyle name="Subtotal (line) 4 4 2 37 5" xfId="41009" xr:uid="{00000000-0005-0000-0000-00007B9B0000}"/>
    <cellStyle name="Subtotal (line) 4 4 2 38" xfId="5672" xr:uid="{00000000-0005-0000-0000-00007C9B0000}"/>
    <cellStyle name="Subtotal (line) 4 4 2 38 2" xfId="41010" xr:uid="{00000000-0005-0000-0000-00007D9B0000}"/>
    <cellStyle name="Subtotal (line) 4 4 2 38 2 2" xfId="41011" xr:uid="{00000000-0005-0000-0000-00007E9B0000}"/>
    <cellStyle name="Subtotal (line) 4 4 2 38 2 3" xfId="41012" xr:uid="{00000000-0005-0000-0000-00007F9B0000}"/>
    <cellStyle name="Subtotal (line) 4 4 2 38 2 4" xfId="41013" xr:uid="{00000000-0005-0000-0000-0000809B0000}"/>
    <cellStyle name="Subtotal (line) 4 4 2 38 3" xfId="41014" xr:uid="{00000000-0005-0000-0000-0000819B0000}"/>
    <cellStyle name="Subtotal (line) 4 4 2 38 4" xfId="41015" xr:uid="{00000000-0005-0000-0000-0000829B0000}"/>
    <cellStyle name="Subtotal (line) 4 4 2 38 5" xfId="41016" xr:uid="{00000000-0005-0000-0000-0000839B0000}"/>
    <cellStyle name="Subtotal (line) 4 4 2 39" xfId="5673" xr:uid="{00000000-0005-0000-0000-0000849B0000}"/>
    <cellStyle name="Subtotal (line) 4 4 2 39 2" xfId="41017" xr:uid="{00000000-0005-0000-0000-0000859B0000}"/>
    <cellStyle name="Subtotal (line) 4 4 2 39 2 2" xfId="41018" xr:uid="{00000000-0005-0000-0000-0000869B0000}"/>
    <cellStyle name="Subtotal (line) 4 4 2 39 2 3" xfId="41019" xr:uid="{00000000-0005-0000-0000-0000879B0000}"/>
    <cellStyle name="Subtotal (line) 4 4 2 39 2 4" xfId="41020" xr:uid="{00000000-0005-0000-0000-0000889B0000}"/>
    <cellStyle name="Subtotal (line) 4 4 2 39 3" xfId="41021" xr:uid="{00000000-0005-0000-0000-0000899B0000}"/>
    <cellStyle name="Subtotal (line) 4 4 2 39 4" xfId="41022" xr:uid="{00000000-0005-0000-0000-00008A9B0000}"/>
    <cellStyle name="Subtotal (line) 4 4 2 39 5" xfId="41023" xr:uid="{00000000-0005-0000-0000-00008B9B0000}"/>
    <cellStyle name="Subtotal (line) 4 4 2 4" xfId="5674" xr:uid="{00000000-0005-0000-0000-00008C9B0000}"/>
    <cellStyle name="Subtotal (line) 4 4 2 4 2" xfId="41024" xr:uid="{00000000-0005-0000-0000-00008D9B0000}"/>
    <cellStyle name="Subtotal (line) 4 4 2 4 2 2" xfId="41025" xr:uid="{00000000-0005-0000-0000-00008E9B0000}"/>
    <cellStyle name="Subtotal (line) 4 4 2 4 2 3" xfId="41026" xr:uid="{00000000-0005-0000-0000-00008F9B0000}"/>
    <cellStyle name="Subtotal (line) 4 4 2 4 2 4" xfId="41027" xr:uid="{00000000-0005-0000-0000-0000909B0000}"/>
    <cellStyle name="Subtotal (line) 4 4 2 4 3" xfId="41028" xr:uid="{00000000-0005-0000-0000-0000919B0000}"/>
    <cellStyle name="Subtotal (line) 4 4 2 4 4" xfId="41029" xr:uid="{00000000-0005-0000-0000-0000929B0000}"/>
    <cellStyle name="Subtotal (line) 4 4 2 4 5" xfId="41030" xr:uid="{00000000-0005-0000-0000-0000939B0000}"/>
    <cellStyle name="Subtotal (line) 4 4 2 40" xfId="5675" xr:uid="{00000000-0005-0000-0000-0000949B0000}"/>
    <cellStyle name="Subtotal (line) 4 4 2 40 2" xfId="41031" xr:uid="{00000000-0005-0000-0000-0000959B0000}"/>
    <cellStyle name="Subtotal (line) 4 4 2 40 2 2" xfId="41032" xr:uid="{00000000-0005-0000-0000-0000969B0000}"/>
    <cellStyle name="Subtotal (line) 4 4 2 40 2 3" xfId="41033" xr:uid="{00000000-0005-0000-0000-0000979B0000}"/>
    <cellStyle name="Subtotal (line) 4 4 2 40 2 4" xfId="41034" xr:uid="{00000000-0005-0000-0000-0000989B0000}"/>
    <cellStyle name="Subtotal (line) 4 4 2 40 3" xfId="41035" xr:uid="{00000000-0005-0000-0000-0000999B0000}"/>
    <cellStyle name="Subtotal (line) 4 4 2 40 4" xfId="41036" xr:uid="{00000000-0005-0000-0000-00009A9B0000}"/>
    <cellStyle name="Subtotal (line) 4 4 2 40 5" xfId="41037" xr:uid="{00000000-0005-0000-0000-00009B9B0000}"/>
    <cellStyle name="Subtotal (line) 4 4 2 41" xfId="5676" xr:uid="{00000000-0005-0000-0000-00009C9B0000}"/>
    <cellStyle name="Subtotal (line) 4 4 2 41 2" xfId="41038" xr:uid="{00000000-0005-0000-0000-00009D9B0000}"/>
    <cellStyle name="Subtotal (line) 4 4 2 41 2 2" xfId="41039" xr:uid="{00000000-0005-0000-0000-00009E9B0000}"/>
    <cellStyle name="Subtotal (line) 4 4 2 41 2 3" xfId="41040" xr:uid="{00000000-0005-0000-0000-00009F9B0000}"/>
    <cellStyle name="Subtotal (line) 4 4 2 41 2 4" xfId="41041" xr:uid="{00000000-0005-0000-0000-0000A09B0000}"/>
    <cellStyle name="Subtotal (line) 4 4 2 41 3" xfId="41042" xr:uid="{00000000-0005-0000-0000-0000A19B0000}"/>
    <cellStyle name="Subtotal (line) 4 4 2 41 4" xfId="41043" xr:uid="{00000000-0005-0000-0000-0000A29B0000}"/>
    <cellStyle name="Subtotal (line) 4 4 2 41 5" xfId="41044" xr:uid="{00000000-0005-0000-0000-0000A39B0000}"/>
    <cellStyle name="Subtotal (line) 4 4 2 42" xfId="5677" xr:uid="{00000000-0005-0000-0000-0000A49B0000}"/>
    <cellStyle name="Subtotal (line) 4 4 2 42 2" xfId="41045" xr:uid="{00000000-0005-0000-0000-0000A59B0000}"/>
    <cellStyle name="Subtotal (line) 4 4 2 42 2 2" xfId="41046" xr:uid="{00000000-0005-0000-0000-0000A69B0000}"/>
    <cellStyle name="Subtotal (line) 4 4 2 42 2 3" xfId="41047" xr:uid="{00000000-0005-0000-0000-0000A79B0000}"/>
    <cellStyle name="Subtotal (line) 4 4 2 42 2 4" xfId="41048" xr:uid="{00000000-0005-0000-0000-0000A89B0000}"/>
    <cellStyle name="Subtotal (line) 4 4 2 42 3" xfId="41049" xr:uid="{00000000-0005-0000-0000-0000A99B0000}"/>
    <cellStyle name="Subtotal (line) 4 4 2 42 4" xfId="41050" xr:uid="{00000000-0005-0000-0000-0000AA9B0000}"/>
    <cellStyle name="Subtotal (line) 4 4 2 42 5" xfId="41051" xr:uid="{00000000-0005-0000-0000-0000AB9B0000}"/>
    <cellStyle name="Subtotal (line) 4 4 2 43" xfId="5678" xr:uid="{00000000-0005-0000-0000-0000AC9B0000}"/>
    <cellStyle name="Subtotal (line) 4 4 2 43 2" xfId="41052" xr:uid="{00000000-0005-0000-0000-0000AD9B0000}"/>
    <cellStyle name="Subtotal (line) 4 4 2 43 2 2" xfId="41053" xr:uid="{00000000-0005-0000-0000-0000AE9B0000}"/>
    <cellStyle name="Subtotal (line) 4 4 2 43 2 3" xfId="41054" xr:uid="{00000000-0005-0000-0000-0000AF9B0000}"/>
    <cellStyle name="Subtotal (line) 4 4 2 43 2 4" xfId="41055" xr:uid="{00000000-0005-0000-0000-0000B09B0000}"/>
    <cellStyle name="Subtotal (line) 4 4 2 43 3" xfId="41056" xr:uid="{00000000-0005-0000-0000-0000B19B0000}"/>
    <cellStyle name="Subtotal (line) 4 4 2 43 4" xfId="41057" xr:uid="{00000000-0005-0000-0000-0000B29B0000}"/>
    <cellStyle name="Subtotal (line) 4 4 2 43 5" xfId="41058" xr:uid="{00000000-0005-0000-0000-0000B39B0000}"/>
    <cellStyle name="Subtotal (line) 4 4 2 44" xfId="5679" xr:uid="{00000000-0005-0000-0000-0000B49B0000}"/>
    <cellStyle name="Subtotal (line) 4 4 2 44 2" xfId="41059" xr:uid="{00000000-0005-0000-0000-0000B59B0000}"/>
    <cellStyle name="Subtotal (line) 4 4 2 44 2 2" xfId="41060" xr:uid="{00000000-0005-0000-0000-0000B69B0000}"/>
    <cellStyle name="Subtotal (line) 4 4 2 44 2 3" xfId="41061" xr:uid="{00000000-0005-0000-0000-0000B79B0000}"/>
    <cellStyle name="Subtotal (line) 4 4 2 44 2 4" xfId="41062" xr:uid="{00000000-0005-0000-0000-0000B89B0000}"/>
    <cellStyle name="Subtotal (line) 4 4 2 44 3" xfId="41063" xr:uid="{00000000-0005-0000-0000-0000B99B0000}"/>
    <cellStyle name="Subtotal (line) 4 4 2 44 4" xfId="41064" xr:uid="{00000000-0005-0000-0000-0000BA9B0000}"/>
    <cellStyle name="Subtotal (line) 4 4 2 44 5" xfId="41065" xr:uid="{00000000-0005-0000-0000-0000BB9B0000}"/>
    <cellStyle name="Subtotal (line) 4 4 2 45" xfId="41066" xr:uid="{00000000-0005-0000-0000-0000BC9B0000}"/>
    <cellStyle name="Subtotal (line) 4 4 2 45 2" xfId="41067" xr:uid="{00000000-0005-0000-0000-0000BD9B0000}"/>
    <cellStyle name="Subtotal (line) 4 4 2 45 3" xfId="41068" xr:uid="{00000000-0005-0000-0000-0000BE9B0000}"/>
    <cellStyle name="Subtotal (line) 4 4 2 45 4" xfId="41069" xr:uid="{00000000-0005-0000-0000-0000BF9B0000}"/>
    <cellStyle name="Subtotal (line) 4 4 2 46" xfId="41070" xr:uid="{00000000-0005-0000-0000-0000C09B0000}"/>
    <cellStyle name="Subtotal (line) 4 4 2 46 2" xfId="41071" xr:uid="{00000000-0005-0000-0000-0000C19B0000}"/>
    <cellStyle name="Subtotal (line) 4 4 2 46 3" xfId="41072" xr:uid="{00000000-0005-0000-0000-0000C29B0000}"/>
    <cellStyle name="Subtotal (line) 4 4 2 46 4" xfId="41073" xr:uid="{00000000-0005-0000-0000-0000C39B0000}"/>
    <cellStyle name="Subtotal (line) 4 4 2 47" xfId="41074" xr:uid="{00000000-0005-0000-0000-0000C49B0000}"/>
    <cellStyle name="Subtotal (line) 4 4 2 5" xfId="5680" xr:uid="{00000000-0005-0000-0000-0000C59B0000}"/>
    <cellStyle name="Subtotal (line) 4 4 2 5 2" xfId="41075" xr:uid="{00000000-0005-0000-0000-0000C69B0000}"/>
    <cellStyle name="Subtotal (line) 4 4 2 5 2 2" xfId="41076" xr:uid="{00000000-0005-0000-0000-0000C79B0000}"/>
    <cellStyle name="Subtotal (line) 4 4 2 5 2 3" xfId="41077" xr:uid="{00000000-0005-0000-0000-0000C89B0000}"/>
    <cellStyle name="Subtotal (line) 4 4 2 5 2 4" xfId="41078" xr:uid="{00000000-0005-0000-0000-0000C99B0000}"/>
    <cellStyle name="Subtotal (line) 4 4 2 5 3" xfId="41079" xr:uid="{00000000-0005-0000-0000-0000CA9B0000}"/>
    <cellStyle name="Subtotal (line) 4 4 2 5 4" xfId="41080" xr:uid="{00000000-0005-0000-0000-0000CB9B0000}"/>
    <cellStyle name="Subtotal (line) 4 4 2 5 5" xfId="41081" xr:uid="{00000000-0005-0000-0000-0000CC9B0000}"/>
    <cellStyle name="Subtotal (line) 4 4 2 6" xfId="5681" xr:uid="{00000000-0005-0000-0000-0000CD9B0000}"/>
    <cellStyle name="Subtotal (line) 4 4 2 6 2" xfId="41082" xr:uid="{00000000-0005-0000-0000-0000CE9B0000}"/>
    <cellStyle name="Subtotal (line) 4 4 2 6 2 2" xfId="41083" xr:uid="{00000000-0005-0000-0000-0000CF9B0000}"/>
    <cellStyle name="Subtotal (line) 4 4 2 6 2 3" xfId="41084" xr:uid="{00000000-0005-0000-0000-0000D09B0000}"/>
    <cellStyle name="Subtotal (line) 4 4 2 6 2 4" xfId="41085" xr:uid="{00000000-0005-0000-0000-0000D19B0000}"/>
    <cellStyle name="Subtotal (line) 4 4 2 6 3" xfId="41086" xr:uid="{00000000-0005-0000-0000-0000D29B0000}"/>
    <cellStyle name="Subtotal (line) 4 4 2 6 4" xfId="41087" xr:uid="{00000000-0005-0000-0000-0000D39B0000}"/>
    <cellStyle name="Subtotal (line) 4 4 2 6 5" xfId="41088" xr:uid="{00000000-0005-0000-0000-0000D49B0000}"/>
    <cellStyle name="Subtotal (line) 4 4 2 7" xfId="5682" xr:uid="{00000000-0005-0000-0000-0000D59B0000}"/>
    <cellStyle name="Subtotal (line) 4 4 2 7 2" xfId="41089" xr:uid="{00000000-0005-0000-0000-0000D69B0000}"/>
    <cellStyle name="Subtotal (line) 4 4 2 7 2 2" xfId="41090" xr:uid="{00000000-0005-0000-0000-0000D79B0000}"/>
    <cellStyle name="Subtotal (line) 4 4 2 7 2 3" xfId="41091" xr:uid="{00000000-0005-0000-0000-0000D89B0000}"/>
    <cellStyle name="Subtotal (line) 4 4 2 7 2 4" xfId="41092" xr:uid="{00000000-0005-0000-0000-0000D99B0000}"/>
    <cellStyle name="Subtotal (line) 4 4 2 7 3" xfId="41093" xr:uid="{00000000-0005-0000-0000-0000DA9B0000}"/>
    <cellStyle name="Subtotal (line) 4 4 2 7 4" xfId="41094" xr:uid="{00000000-0005-0000-0000-0000DB9B0000}"/>
    <cellStyle name="Subtotal (line) 4 4 2 7 5" xfId="41095" xr:uid="{00000000-0005-0000-0000-0000DC9B0000}"/>
    <cellStyle name="Subtotal (line) 4 4 2 8" xfId="5683" xr:uid="{00000000-0005-0000-0000-0000DD9B0000}"/>
    <cellStyle name="Subtotal (line) 4 4 2 8 2" xfId="41096" xr:uid="{00000000-0005-0000-0000-0000DE9B0000}"/>
    <cellStyle name="Subtotal (line) 4 4 2 8 2 2" xfId="41097" xr:uid="{00000000-0005-0000-0000-0000DF9B0000}"/>
    <cellStyle name="Subtotal (line) 4 4 2 8 2 3" xfId="41098" xr:uid="{00000000-0005-0000-0000-0000E09B0000}"/>
    <cellStyle name="Subtotal (line) 4 4 2 8 2 4" xfId="41099" xr:uid="{00000000-0005-0000-0000-0000E19B0000}"/>
    <cellStyle name="Subtotal (line) 4 4 2 8 3" xfId="41100" xr:uid="{00000000-0005-0000-0000-0000E29B0000}"/>
    <cellStyle name="Subtotal (line) 4 4 2 8 4" xfId="41101" xr:uid="{00000000-0005-0000-0000-0000E39B0000}"/>
    <cellStyle name="Subtotal (line) 4 4 2 8 5" xfId="41102" xr:uid="{00000000-0005-0000-0000-0000E49B0000}"/>
    <cellStyle name="Subtotal (line) 4 4 2 9" xfId="5684" xr:uid="{00000000-0005-0000-0000-0000E59B0000}"/>
    <cellStyle name="Subtotal (line) 4 4 2 9 2" xfId="41103" xr:uid="{00000000-0005-0000-0000-0000E69B0000}"/>
    <cellStyle name="Subtotal (line) 4 4 2 9 2 2" xfId="41104" xr:uid="{00000000-0005-0000-0000-0000E79B0000}"/>
    <cellStyle name="Subtotal (line) 4 4 2 9 2 3" xfId="41105" xr:uid="{00000000-0005-0000-0000-0000E89B0000}"/>
    <cellStyle name="Subtotal (line) 4 4 2 9 2 4" xfId="41106" xr:uid="{00000000-0005-0000-0000-0000E99B0000}"/>
    <cellStyle name="Subtotal (line) 4 4 2 9 3" xfId="41107" xr:uid="{00000000-0005-0000-0000-0000EA9B0000}"/>
    <cellStyle name="Subtotal (line) 4 4 2 9 4" xfId="41108" xr:uid="{00000000-0005-0000-0000-0000EB9B0000}"/>
    <cellStyle name="Subtotal (line) 4 4 2 9 5" xfId="41109" xr:uid="{00000000-0005-0000-0000-0000EC9B0000}"/>
    <cellStyle name="Subtotal (line) 4 4 20" xfId="5685" xr:uid="{00000000-0005-0000-0000-0000ED9B0000}"/>
    <cellStyle name="Subtotal (line) 4 4 20 2" xfId="41110" xr:uid="{00000000-0005-0000-0000-0000EE9B0000}"/>
    <cellStyle name="Subtotal (line) 4 4 20 2 2" xfId="41111" xr:uid="{00000000-0005-0000-0000-0000EF9B0000}"/>
    <cellStyle name="Subtotal (line) 4 4 20 2 3" xfId="41112" xr:uid="{00000000-0005-0000-0000-0000F09B0000}"/>
    <cellStyle name="Subtotal (line) 4 4 20 2 4" xfId="41113" xr:uid="{00000000-0005-0000-0000-0000F19B0000}"/>
    <cellStyle name="Subtotal (line) 4 4 20 3" xfId="41114" xr:uid="{00000000-0005-0000-0000-0000F29B0000}"/>
    <cellStyle name="Subtotal (line) 4 4 20 4" xfId="41115" xr:uid="{00000000-0005-0000-0000-0000F39B0000}"/>
    <cellStyle name="Subtotal (line) 4 4 20 5" xfId="41116" xr:uid="{00000000-0005-0000-0000-0000F49B0000}"/>
    <cellStyle name="Subtotal (line) 4 4 21" xfId="5686" xr:uid="{00000000-0005-0000-0000-0000F59B0000}"/>
    <cellStyle name="Subtotal (line) 4 4 21 2" xfId="41117" xr:uid="{00000000-0005-0000-0000-0000F69B0000}"/>
    <cellStyle name="Subtotal (line) 4 4 21 2 2" xfId="41118" xr:uid="{00000000-0005-0000-0000-0000F79B0000}"/>
    <cellStyle name="Subtotal (line) 4 4 21 2 3" xfId="41119" xr:uid="{00000000-0005-0000-0000-0000F89B0000}"/>
    <cellStyle name="Subtotal (line) 4 4 21 2 4" xfId="41120" xr:uid="{00000000-0005-0000-0000-0000F99B0000}"/>
    <cellStyle name="Subtotal (line) 4 4 21 3" xfId="41121" xr:uid="{00000000-0005-0000-0000-0000FA9B0000}"/>
    <cellStyle name="Subtotal (line) 4 4 21 4" xfId="41122" xr:uid="{00000000-0005-0000-0000-0000FB9B0000}"/>
    <cellStyle name="Subtotal (line) 4 4 21 5" xfId="41123" xr:uid="{00000000-0005-0000-0000-0000FC9B0000}"/>
    <cellStyle name="Subtotal (line) 4 4 22" xfId="5687" xr:uid="{00000000-0005-0000-0000-0000FD9B0000}"/>
    <cellStyle name="Subtotal (line) 4 4 22 2" xfId="41124" xr:uid="{00000000-0005-0000-0000-0000FE9B0000}"/>
    <cellStyle name="Subtotal (line) 4 4 22 2 2" xfId="41125" xr:uid="{00000000-0005-0000-0000-0000FF9B0000}"/>
    <cellStyle name="Subtotal (line) 4 4 22 2 3" xfId="41126" xr:uid="{00000000-0005-0000-0000-0000009C0000}"/>
    <cellStyle name="Subtotal (line) 4 4 22 2 4" xfId="41127" xr:uid="{00000000-0005-0000-0000-0000019C0000}"/>
    <cellStyle name="Subtotal (line) 4 4 22 3" xfId="41128" xr:uid="{00000000-0005-0000-0000-0000029C0000}"/>
    <cellStyle name="Subtotal (line) 4 4 22 4" xfId="41129" xr:uid="{00000000-0005-0000-0000-0000039C0000}"/>
    <cellStyle name="Subtotal (line) 4 4 22 5" xfId="41130" xr:uid="{00000000-0005-0000-0000-0000049C0000}"/>
    <cellStyle name="Subtotal (line) 4 4 23" xfId="5688" xr:uid="{00000000-0005-0000-0000-0000059C0000}"/>
    <cellStyle name="Subtotal (line) 4 4 23 2" xfId="41131" xr:uid="{00000000-0005-0000-0000-0000069C0000}"/>
    <cellStyle name="Subtotal (line) 4 4 23 2 2" xfId="41132" xr:uid="{00000000-0005-0000-0000-0000079C0000}"/>
    <cellStyle name="Subtotal (line) 4 4 23 2 3" xfId="41133" xr:uid="{00000000-0005-0000-0000-0000089C0000}"/>
    <cellStyle name="Subtotal (line) 4 4 23 2 4" xfId="41134" xr:uid="{00000000-0005-0000-0000-0000099C0000}"/>
    <cellStyle name="Subtotal (line) 4 4 23 3" xfId="41135" xr:uid="{00000000-0005-0000-0000-00000A9C0000}"/>
    <cellStyle name="Subtotal (line) 4 4 23 4" xfId="41136" xr:uid="{00000000-0005-0000-0000-00000B9C0000}"/>
    <cellStyle name="Subtotal (line) 4 4 23 5" xfId="41137" xr:uid="{00000000-0005-0000-0000-00000C9C0000}"/>
    <cellStyle name="Subtotal (line) 4 4 24" xfId="5689" xr:uid="{00000000-0005-0000-0000-00000D9C0000}"/>
    <cellStyle name="Subtotal (line) 4 4 24 2" xfId="41138" xr:uid="{00000000-0005-0000-0000-00000E9C0000}"/>
    <cellStyle name="Subtotal (line) 4 4 24 2 2" xfId="41139" xr:uid="{00000000-0005-0000-0000-00000F9C0000}"/>
    <cellStyle name="Subtotal (line) 4 4 24 2 3" xfId="41140" xr:uid="{00000000-0005-0000-0000-0000109C0000}"/>
    <cellStyle name="Subtotal (line) 4 4 24 2 4" xfId="41141" xr:uid="{00000000-0005-0000-0000-0000119C0000}"/>
    <cellStyle name="Subtotal (line) 4 4 24 3" xfId="41142" xr:uid="{00000000-0005-0000-0000-0000129C0000}"/>
    <cellStyle name="Subtotal (line) 4 4 24 4" xfId="41143" xr:uid="{00000000-0005-0000-0000-0000139C0000}"/>
    <cellStyle name="Subtotal (line) 4 4 24 5" xfId="41144" xr:uid="{00000000-0005-0000-0000-0000149C0000}"/>
    <cellStyle name="Subtotal (line) 4 4 25" xfId="5690" xr:uid="{00000000-0005-0000-0000-0000159C0000}"/>
    <cellStyle name="Subtotal (line) 4 4 25 2" xfId="41145" xr:uid="{00000000-0005-0000-0000-0000169C0000}"/>
    <cellStyle name="Subtotal (line) 4 4 25 2 2" xfId="41146" xr:uid="{00000000-0005-0000-0000-0000179C0000}"/>
    <cellStyle name="Subtotal (line) 4 4 25 2 3" xfId="41147" xr:uid="{00000000-0005-0000-0000-0000189C0000}"/>
    <cellStyle name="Subtotal (line) 4 4 25 2 4" xfId="41148" xr:uid="{00000000-0005-0000-0000-0000199C0000}"/>
    <cellStyle name="Subtotal (line) 4 4 25 3" xfId="41149" xr:uid="{00000000-0005-0000-0000-00001A9C0000}"/>
    <cellStyle name="Subtotal (line) 4 4 25 4" xfId="41150" xr:uid="{00000000-0005-0000-0000-00001B9C0000}"/>
    <cellStyle name="Subtotal (line) 4 4 25 5" xfId="41151" xr:uid="{00000000-0005-0000-0000-00001C9C0000}"/>
    <cellStyle name="Subtotal (line) 4 4 26" xfId="5691" xr:uid="{00000000-0005-0000-0000-00001D9C0000}"/>
    <cellStyle name="Subtotal (line) 4 4 26 2" xfId="41152" xr:uid="{00000000-0005-0000-0000-00001E9C0000}"/>
    <cellStyle name="Subtotal (line) 4 4 26 2 2" xfId="41153" xr:uid="{00000000-0005-0000-0000-00001F9C0000}"/>
    <cellStyle name="Subtotal (line) 4 4 26 2 3" xfId="41154" xr:uid="{00000000-0005-0000-0000-0000209C0000}"/>
    <cellStyle name="Subtotal (line) 4 4 26 2 4" xfId="41155" xr:uid="{00000000-0005-0000-0000-0000219C0000}"/>
    <cellStyle name="Subtotal (line) 4 4 26 3" xfId="41156" xr:uid="{00000000-0005-0000-0000-0000229C0000}"/>
    <cellStyle name="Subtotal (line) 4 4 26 4" xfId="41157" xr:uid="{00000000-0005-0000-0000-0000239C0000}"/>
    <cellStyle name="Subtotal (line) 4 4 26 5" xfId="41158" xr:uid="{00000000-0005-0000-0000-0000249C0000}"/>
    <cellStyle name="Subtotal (line) 4 4 27" xfId="5692" xr:uid="{00000000-0005-0000-0000-0000259C0000}"/>
    <cellStyle name="Subtotal (line) 4 4 27 2" xfId="41159" xr:uid="{00000000-0005-0000-0000-0000269C0000}"/>
    <cellStyle name="Subtotal (line) 4 4 27 2 2" xfId="41160" xr:uid="{00000000-0005-0000-0000-0000279C0000}"/>
    <cellStyle name="Subtotal (line) 4 4 27 2 3" xfId="41161" xr:uid="{00000000-0005-0000-0000-0000289C0000}"/>
    <cellStyle name="Subtotal (line) 4 4 27 2 4" xfId="41162" xr:uid="{00000000-0005-0000-0000-0000299C0000}"/>
    <cellStyle name="Subtotal (line) 4 4 27 3" xfId="41163" xr:uid="{00000000-0005-0000-0000-00002A9C0000}"/>
    <cellStyle name="Subtotal (line) 4 4 27 4" xfId="41164" xr:uid="{00000000-0005-0000-0000-00002B9C0000}"/>
    <cellStyle name="Subtotal (line) 4 4 27 5" xfId="41165" xr:uid="{00000000-0005-0000-0000-00002C9C0000}"/>
    <cellStyle name="Subtotal (line) 4 4 28" xfId="5693" xr:uid="{00000000-0005-0000-0000-00002D9C0000}"/>
    <cellStyle name="Subtotal (line) 4 4 28 2" xfId="41166" xr:uid="{00000000-0005-0000-0000-00002E9C0000}"/>
    <cellStyle name="Subtotal (line) 4 4 28 2 2" xfId="41167" xr:uid="{00000000-0005-0000-0000-00002F9C0000}"/>
    <cellStyle name="Subtotal (line) 4 4 28 2 3" xfId="41168" xr:uid="{00000000-0005-0000-0000-0000309C0000}"/>
    <cellStyle name="Subtotal (line) 4 4 28 2 4" xfId="41169" xr:uid="{00000000-0005-0000-0000-0000319C0000}"/>
    <cellStyle name="Subtotal (line) 4 4 28 3" xfId="41170" xr:uid="{00000000-0005-0000-0000-0000329C0000}"/>
    <cellStyle name="Subtotal (line) 4 4 28 4" xfId="41171" xr:uid="{00000000-0005-0000-0000-0000339C0000}"/>
    <cellStyle name="Subtotal (line) 4 4 28 5" xfId="41172" xr:uid="{00000000-0005-0000-0000-0000349C0000}"/>
    <cellStyle name="Subtotal (line) 4 4 29" xfId="5694" xr:uid="{00000000-0005-0000-0000-0000359C0000}"/>
    <cellStyle name="Subtotal (line) 4 4 29 2" xfId="41173" xr:uid="{00000000-0005-0000-0000-0000369C0000}"/>
    <cellStyle name="Subtotal (line) 4 4 29 2 2" xfId="41174" xr:uid="{00000000-0005-0000-0000-0000379C0000}"/>
    <cellStyle name="Subtotal (line) 4 4 29 2 3" xfId="41175" xr:uid="{00000000-0005-0000-0000-0000389C0000}"/>
    <cellStyle name="Subtotal (line) 4 4 29 2 4" xfId="41176" xr:uid="{00000000-0005-0000-0000-0000399C0000}"/>
    <cellStyle name="Subtotal (line) 4 4 29 3" xfId="41177" xr:uid="{00000000-0005-0000-0000-00003A9C0000}"/>
    <cellStyle name="Subtotal (line) 4 4 29 4" xfId="41178" xr:uid="{00000000-0005-0000-0000-00003B9C0000}"/>
    <cellStyle name="Subtotal (line) 4 4 29 5" xfId="41179" xr:uid="{00000000-0005-0000-0000-00003C9C0000}"/>
    <cellStyle name="Subtotal (line) 4 4 3" xfId="5695" xr:uid="{00000000-0005-0000-0000-00003D9C0000}"/>
    <cellStyle name="Subtotal (line) 4 4 3 2" xfId="41180" xr:uid="{00000000-0005-0000-0000-00003E9C0000}"/>
    <cellStyle name="Subtotal (line) 4 4 3 2 2" xfId="41181" xr:uid="{00000000-0005-0000-0000-00003F9C0000}"/>
    <cellStyle name="Subtotal (line) 4 4 3 2 3" xfId="41182" xr:uid="{00000000-0005-0000-0000-0000409C0000}"/>
    <cellStyle name="Subtotal (line) 4 4 3 2 4" xfId="41183" xr:uid="{00000000-0005-0000-0000-0000419C0000}"/>
    <cellStyle name="Subtotal (line) 4 4 3 3" xfId="41184" xr:uid="{00000000-0005-0000-0000-0000429C0000}"/>
    <cellStyle name="Subtotal (line) 4 4 3 4" xfId="41185" xr:uid="{00000000-0005-0000-0000-0000439C0000}"/>
    <cellStyle name="Subtotal (line) 4 4 3 5" xfId="41186" xr:uid="{00000000-0005-0000-0000-0000449C0000}"/>
    <cellStyle name="Subtotal (line) 4 4 30" xfId="5696" xr:uid="{00000000-0005-0000-0000-0000459C0000}"/>
    <cellStyle name="Subtotal (line) 4 4 30 2" xfId="41187" xr:uid="{00000000-0005-0000-0000-0000469C0000}"/>
    <cellStyle name="Subtotal (line) 4 4 30 2 2" xfId="41188" xr:uid="{00000000-0005-0000-0000-0000479C0000}"/>
    <cellStyle name="Subtotal (line) 4 4 30 2 3" xfId="41189" xr:uid="{00000000-0005-0000-0000-0000489C0000}"/>
    <cellStyle name="Subtotal (line) 4 4 30 2 4" xfId="41190" xr:uid="{00000000-0005-0000-0000-0000499C0000}"/>
    <cellStyle name="Subtotal (line) 4 4 30 3" xfId="41191" xr:uid="{00000000-0005-0000-0000-00004A9C0000}"/>
    <cellStyle name="Subtotal (line) 4 4 30 4" xfId="41192" xr:uid="{00000000-0005-0000-0000-00004B9C0000}"/>
    <cellStyle name="Subtotal (line) 4 4 30 5" xfId="41193" xr:uid="{00000000-0005-0000-0000-00004C9C0000}"/>
    <cellStyle name="Subtotal (line) 4 4 31" xfId="5697" xr:uid="{00000000-0005-0000-0000-00004D9C0000}"/>
    <cellStyle name="Subtotal (line) 4 4 31 2" xfId="41194" xr:uid="{00000000-0005-0000-0000-00004E9C0000}"/>
    <cellStyle name="Subtotal (line) 4 4 31 2 2" xfId="41195" xr:uid="{00000000-0005-0000-0000-00004F9C0000}"/>
    <cellStyle name="Subtotal (line) 4 4 31 2 3" xfId="41196" xr:uid="{00000000-0005-0000-0000-0000509C0000}"/>
    <cellStyle name="Subtotal (line) 4 4 31 2 4" xfId="41197" xr:uid="{00000000-0005-0000-0000-0000519C0000}"/>
    <cellStyle name="Subtotal (line) 4 4 31 3" xfId="41198" xr:uid="{00000000-0005-0000-0000-0000529C0000}"/>
    <cellStyle name="Subtotal (line) 4 4 31 4" xfId="41199" xr:uid="{00000000-0005-0000-0000-0000539C0000}"/>
    <cellStyle name="Subtotal (line) 4 4 31 5" xfId="41200" xr:uid="{00000000-0005-0000-0000-0000549C0000}"/>
    <cellStyle name="Subtotal (line) 4 4 32" xfId="5698" xr:uid="{00000000-0005-0000-0000-0000559C0000}"/>
    <cellStyle name="Subtotal (line) 4 4 32 2" xfId="41201" xr:uid="{00000000-0005-0000-0000-0000569C0000}"/>
    <cellStyle name="Subtotal (line) 4 4 32 2 2" xfId="41202" xr:uid="{00000000-0005-0000-0000-0000579C0000}"/>
    <cellStyle name="Subtotal (line) 4 4 32 2 3" xfId="41203" xr:uid="{00000000-0005-0000-0000-0000589C0000}"/>
    <cellStyle name="Subtotal (line) 4 4 32 2 4" xfId="41204" xr:uid="{00000000-0005-0000-0000-0000599C0000}"/>
    <cellStyle name="Subtotal (line) 4 4 32 3" xfId="41205" xr:uid="{00000000-0005-0000-0000-00005A9C0000}"/>
    <cellStyle name="Subtotal (line) 4 4 32 4" xfId="41206" xr:uid="{00000000-0005-0000-0000-00005B9C0000}"/>
    <cellStyle name="Subtotal (line) 4 4 32 5" xfId="41207" xr:uid="{00000000-0005-0000-0000-00005C9C0000}"/>
    <cellStyle name="Subtotal (line) 4 4 33" xfId="5699" xr:uid="{00000000-0005-0000-0000-00005D9C0000}"/>
    <cellStyle name="Subtotal (line) 4 4 33 2" xfId="41208" xr:uid="{00000000-0005-0000-0000-00005E9C0000}"/>
    <cellStyle name="Subtotal (line) 4 4 33 2 2" xfId="41209" xr:uid="{00000000-0005-0000-0000-00005F9C0000}"/>
    <cellStyle name="Subtotal (line) 4 4 33 2 3" xfId="41210" xr:uid="{00000000-0005-0000-0000-0000609C0000}"/>
    <cellStyle name="Subtotal (line) 4 4 33 2 4" xfId="41211" xr:uid="{00000000-0005-0000-0000-0000619C0000}"/>
    <cellStyle name="Subtotal (line) 4 4 33 3" xfId="41212" xr:uid="{00000000-0005-0000-0000-0000629C0000}"/>
    <cellStyle name="Subtotal (line) 4 4 33 4" xfId="41213" xr:uid="{00000000-0005-0000-0000-0000639C0000}"/>
    <cellStyle name="Subtotal (line) 4 4 33 5" xfId="41214" xr:uid="{00000000-0005-0000-0000-0000649C0000}"/>
    <cellStyle name="Subtotal (line) 4 4 34" xfId="5700" xr:uid="{00000000-0005-0000-0000-0000659C0000}"/>
    <cellStyle name="Subtotal (line) 4 4 34 2" xfId="41215" xr:uid="{00000000-0005-0000-0000-0000669C0000}"/>
    <cellStyle name="Subtotal (line) 4 4 34 2 2" xfId="41216" xr:uid="{00000000-0005-0000-0000-0000679C0000}"/>
    <cellStyle name="Subtotal (line) 4 4 34 2 3" xfId="41217" xr:uid="{00000000-0005-0000-0000-0000689C0000}"/>
    <cellStyle name="Subtotal (line) 4 4 34 2 4" xfId="41218" xr:uid="{00000000-0005-0000-0000-0000699C0000}"/>
    <cellStyle name="Subtotal (line) 4 4 34 3" xfId="41219" xr:uid="{00000000-0005-0000-0000-00006A9C0000}"/>
    <cellStyle name="Subtotal (line) 4 4 34 4" xfId="41220" xr:uid="{00000000-0005-0000-0000-00006B9C0000}"/>
    <cellStyle name="Subtotal (line) 4 4 34 5" xfId="41221" xr:uid="{00000000-0005-0000-0000-00006C9C0000}"/>
    <cellStyle name="Subtotal (line) 4 4 35" xfId="5701" xr:uid="{00000000-0005-0000-0000-00006D9C0000}"/>
    <cellStyle name="Subtotal (line) 4 4 35 2" xfId="41222" xr:uid="{00000000-0005-0000-0000-00006E9C0000}"/>
    <cellStyle name="Subtotal (line) 4 4 35 2 2" xfId="41223" xr:uid="{00000000-0005-0000-0000-00006F9C0000}"/>
    <cellStyle name="Subtotal (line) 4 4 35 2 3" xfId="41224" xr:uid="{00000000-0005-0000-0000-0000709C0000}"/>
    <cellStyle name="Subtotal (line) 4 4 35 2 4" xfId="41225" xr:uid="{00000000-0005-0000-0000-0000719C0000}"/>
    <cellStyle name="Subtotal (line) 4 4 35 3" xfId="41226" xr:uid="{00000000-0005-0000-0000-0000729C0000}"/>
    <cellStyle name="Subtotal (line) 4 4 35 4" xfId="41227" xr:uid="{00000000-0005-0000-0000-0000739C0000}"/>
    <cellStyle name="Subtotal (line) 4 4 35 5" xfId="41228" xr:uid="{00000000-0005-0000-0000-0000749C0000}"/>
    <cellStyle name="Subtotal (line) 4 4 36" xfId="5702" xr:uid="{00000000-0005-0000-0000-0000759C0000}"/>
    <cellStyle name="Subtotal (line) 4 4 36 2" xfId="41229" xr:uid="{00000000-0005-0000-0000-0000769C0000}"/>
    <cellStyle name="Subtotal (line) 4 4 36 2 2" xfId="41230" xr:uid="{00000000-0005-0000-0000-0000779C0000}"/>
    <cellStyle name="Subtotal (line) 4 4 36 2 3" xfId="41231" xr:uid="{00000000-0005-0000-0000-0000789C0000}"/>
    <cellStyle name="Subtotal (line) 4 4 36 2 4" xfId="41232" xr:uid="{00000000-0005-0000-0000-0000799C0000}"/>
    <cellStyle name="Subtotal (line) 4 4 36 3" xfId="41233" xr:uid="{00000000-0005-0000-0000-00007A9C0000}"/>
    <cellStyle name="Subtotal (line) 4 4 36 4" xfId="41234" xr:uid="{00000000-0005-0000-0000-00007B9C0000}"/>
    <cellStyle name="Subtotal (line) 4 4 36 5" xfId="41235" xr:uid="{00000000-0005-0000-0000-00007C9C0000}"/>
    <cellStyle name="Subtotal (line) 4 4 37" xfId="5703" xr:uid="{00000000-0005-0000-0000-00007D9C0000}"/>
    <cellStyle name="Subtotal (line) 4 4 37 2" xfId="41236" xr:uid="{00000000-0005-0000-0000-00007E9C0000}"/>
    <cellStyle name="Subtotal (line) 4 4 37 2 2" xfId="41237" xr:uid="{00000000-0005-0000-0000-00007F9C0000}"/>
    <cellStyle name="Subtotal (line) 4 4 37 2 3" xfId="41238" xr:uid="{00000000-0005-0000-0000-0000809C0000}"/>
    <cellStyle name="Subtotal (line) 4 4 37 2 4" xfId="41239" xr:uid="{00000000-0005-0000-0000-0000819C0000}"/>
    <cellStyle name="Subtotal (line) 4 4 37 3" xfId="41240" xr:uid="{00000000-0005-0000-0000-0000829C0000}"/>
    <cellStyle name="Subtotal (line) 4 4 37 4" xfId="41241" xr:uid="{00000000-0005-0000-0000-0000839C0000}"/>
    <cellStyle name="Subtotal (line) 4 4 37 5" xfId="41242" xr:uid="{00000000-0005-0000-0000-0000849C0000}"/>
    <cellStyle name="Subtotal (line) 4 4 38" xfId="5704" xr:uid="{00000000-0005-0000-0000-0000859C0000}"/>
    <cellStyle name="Subtotal (line) 4 4 38 2" xfId="41243" xr:uid="{00000000-0005-0000-0000-0000869C0000}"/>
    <cellStyle name="Subtotal (line) 4 4 38 2 2" xfId="41244" xr:uid="{00000000-0005-0000-0000-0000879C0000}"/>
    <cellStyle name="Subtotal (line) 4 4 38 2 3" xfId="41245" xr:uid="{00000000-0005-0000-0000-0000889C0000}"/>
    <cellStyle name="Subtotal (line) 4 4 38 2 4" xfId="41246" xr:uid="{00000000-0005-0000-0000-0000899C0000}"/>
    <cellStyle name="Subtotal (line) 4 4 38 3" xfId="41247" xr:uid="{00000000-0005-0000-0000-00008A9C0000}"/>
    <cellStyle name="Subtotal (line) 4 4 38 4" xfId="41248" xr:uid="{00000000-0005-0000-0000-00008B9C0000}"/>
    <cellStyle name="Subtotal (line) 4 4 38 5" xfId="41249" xr:uid="{00000000-0005-0000-0000-00008C9C0000}"/>
    <cellStyle name="Subtotal (line) 4 4 39" xfId="5705" xr:uid="{00000000-0005-0000-0000-00008D9C0000}"/>
    <cellStyle name="Subtotal (line) 4 4 39 2" xfId="41250" xr:uid="{00000000-0005-0000-0000-00008E9C0000}"/>
    <cellStyle name="Subtotal (line) 4 4 39 2 2" xfId="41251" xr:uid="{00000000-0005-0000-0000-00008F9C0000}"/>
    <cellStyle name="Subtotal (line) 4 4 39 2 3" xfId="41252" xr:uid="{00000000-0005-0000-0000-0000909C0000}"/>
    <cellStyle name="Subtotal (line) 4 4 39 2 4" xfId="41253" xr:uid="{00000000-0005-0000-0000-0000919C0000}"/>
    <cellStyle name="Subtotal (line) 4 4 39 3" xfId="41254" xr:uid="{00000000-0005-0000-0000-0000929C0000}"/>
    <cellStyle name="Subtotal (line) 4 4 39 4" xfId="41255" xr:uid="{00000000-0005-0000-0000-0000939C0000}"/>
    <cellStyle name="Subtotal (line) 4 4 39 5" xfId="41256" xr:uid="{00000000-0005-0000-0000-0000949C0000}"/>
    <cellStyle name="Subtotal (line) 4 4 4" xfId="5706" xr:uid="{00000000-0005-0000-0000-0000959C0000}"/>
    <cellStyle name="Subtotal (line) 4 4 4 2" xfId="41257" xr:uid="{00000000-0005-0000-0000-0000969C0000}"/>
    <cellStyle name="Subtotal (line) 4 4 4 2 2" xfId="41258" xr:uid="{00000000-0005-0000-0000-0000979C0000}"/>
    <cellStyle name="Subtotal (line) 4 4 4 2 3" xfId="41259" xr:uid="{00000000-0005-0000-0000-0000989C0000}"/>
    <cellStyle name="Subtotal (line) 4 4 4 2 4" xfId="41260" xr:uid="{00000000-0005-0000-0000-0000999C0000}"/>
    <cellStyle name="Subtotal (line) 4 4 4 3" xfId="41261" xr:uid="{00000000-0005-0000-0000-00009A9C0000}"/>
    <cellStyle name="Subtotal (line) 4 4 4 4" xfId="41262" xr:uid="{00000000-0005-0000-0000-00009B9C0000}"/>
    <cellStyle name="Subtotal (line) 4 4 4 5" xfId="41263" xr:uid="{00000000-0005-0000-0000-00009C9C0000}"/>
    <cellStyle name="Subtotal (line) 4 4 40" xfId="5707" xr:uid="{00000000-0005-0000-0000-00009D9C0000}"/>
    <cellStyle name="Subtotal (line) 4 4 40 2" xfId="41264" xr:uid="{00000000-0005-0000-0000-00009E9C0000}"/>
    <cellStyle name="Subtotal (line) 4 4 40 2 2" xfId="41265" xr:uid="{00000000-0005-0000-0000-00009F9C0000}"/>
    <cellStyle name="Subtotal (line) 4 4 40 2 3" xfId="41266" xr:uid="{00000000-0005-0000-0000-0000A09C0000}"/>
    <cellStyle name="Subtotal (line) 4 4 40 2 4" xfId="41267" xr:uid="{00000000-0005-0000-0000-0000A19C0000}"/>
    <cellStyle name="Subtotal (line) 4 4 40 3" xfId="41268" xr:uid="{00000000-0005-0000-0000-0000A29C0000}"/>
    <cellStyle name="Subtotal (line) 4 4 40 4" xfId="41269" xr:uid="{00000000-0005-0000-0000-0000A39C0000}"/>
    <cellStyle name="Subtotal (line) 4 4 40 5" xfId="41270" xr:uid="{00000000-0005-0000-0000-0000A49C0000}"/>
    <cellStyle name="Subtotal (line) 4 4 41" xfId="5708" xr:uid="{00000000-0005-0000-0000-0000A59C0000}"/>
    <cellStyle name="Subtotal (line) 4 4 41 2" xfId="41271" xr:uid="{00000000-0005-0000-0000-0000A69C0000}"/>
    <cellStyle name="Subtotal (line) 4 4 41 2 2" xfId="41272" xr:uid="{00000000-0005-0000-0000-0000A79C0000}"/>
    <cellStyle name="Subtotal (line) 4 4 41 2 3" xfId="41273" xr:uid="{00000000-0005-0000-0000-0000A89C0000}"/>
    <cellStyle name="Subtotal (line) 4 4 41 2 4" xfId="41274" xr:uid="{00000000-0005-0000-0000-0000A99C0000}"/>
    <cellStyle name="Subtotal (line) 4 4 41 3" xfId="41275" xr:uid="{00000000-0005-0000-0000-0000AA9C0000}"/>
    <cellStyle name="Subtotal (line) 4 4 41 4" xfId="41276" xr:uid="{00000000-0005-0000-0000-0000AB9C0000}"/>
    <cellStyle name="Subtotal (line) 4 4 41 5" xfId="41277" xr:uid="{00000000-0005-0000-0000-0000AC9C0000}"/>
    <cellStyle name="Subtotal (line) 4 4 42" xfId="5709" xr:uid="{00000000-0005-0000-0000-0000AD9C0000}"/>
    <cellStyle name="Subtotal (line) 4 4 42 2" xfId="41278" xr:uid="{00000000-0005-0000-0000-0000AE9C0000}"/>
    <cellStyle name="Subtotal (line) 4 4 42 2 2" xfId="41279" xr:uid="{00000000-0005-0000-0000-0000AF9C0000}"/>
    <cellStyle name="Subtotal (line) 4 4 42 2 3" xfId="41280" xr:uid="{00000000-0005-0000-0000-0000B09C0000}"/>
    <cellStyle name="Subtotal (line) 4 4 42 2 4" xfId="41281" xr:uid="{00000000-0005-0000-0000-0000B19C0000}"/>
    <cellStyle name="Subtotal (line) 4 4 42 3" xfId="41282" xr:uid="{00000000-0005-0000-0000-0000B29C0000}"/>
    <cellStyle name="Subtotal (line) 4 4 42 4" xfId="41283" xr:uid="{00000000-0005-0000-0000-0000B39C0000}"/>
    <cellStyle name="Subtotal (line) 4 4 42 5" xfId="41284" xr:uid="{00000000-0005-0000-0000-0000B49C0000}"/>
    <cellStyle name="Subtotal (line) 4 4 43" xfId="5710" xr:uid="{00000000-0005-0000-0000-0000B59C0000}"/>
    <cellStyle name="Subtotal (line) 4 4 43 2" xfId="41285" xr:uid="{00000000-0005-0000-0000-0000B69C0000}"/>
    <cellStyle name="Subtotal (line) 4 4 43 2 2" xfId="41286" xr:uid="{00000000-0005-0000-0000-0000B79C0000}"/>
    <cellStyle name="Subtotal (line) 4 4 43 2 3" xfId="41287" xr:uid="{00000000-0005-0000-0000-0000B89C0000}"/>
    <cellStyle name="Subtotal (line) 4 4 43 2 4" xfId="41288" xr:uid="{00000000-0005-0000-0000-0000B99C0000}"/>
    <cellStyle name="Subtotal (line) 4 4 43 3" xfId="41289" xr:uid="{00000000-0005-0000-0000-0000BA9C0000}"/>
    <cellStyle name="Subtotal (line) 4 4 43 4" xfId="41290" xr:uid="{00000000-0005-0000-0000-0000BB9C0000}"/>
    <cellStyle name="Subtotal (line) 4 4 43 5" xfId="41291" xr:uid="{00000000-0005-0000-0000-0000BC9C0000}"/>
    <cellStyle name="Subtotal (line) 4 4 44" xfId="5711" xr:uid="{00000000-0005-0000-0000-0000BD9C0000}"/>
    <cellStyle name="Subtotal (line) 4 4 44 2" xfId="41292" xr:uid="{00000000-0005-0000-0000-0000BE9C0000}"/>
    <cellStyle name="Subtotal (line) 4 4 44 2 2" xfId="41293" xr:uid="{00000000-0005-0000-0000-0000BF9C0000}"/>
    <cellStyle name="Subtotal (line) 4 4 44 2 3" xfId="41294" xr:uid="{00000000-0005-0000-0000-0000C09C0000}"/>
    <cellStyle name="Subtotal (line) 4 4 44 2 4" xfId="41295" xr:uid="{00000000-0005-0000-0000-0000C19C0000}"/>
    <cellStyle name="Subtotal (line) 4 4 44 3" xfId="41296" xr:uid="{00000000-0005-0000-0000-0000C29C0000}"/>
    <cellStyle name="Subtotal (line) 4 4 44 4" xfId="41297" xr:uid="{00000000-0005-0000-0000-0000C39C0000}"/>
    <cellStyle name="Subtotal (line) 4 4 44 5" xfId="41298" xr:uid="{00000000-0005-0000-0000-0000C49C0000}"/>
    <cellStyle name="Subtotal (line) 4 4 45" xfId="5712" xr:uid="{00000000-0005-0000-0000-0000C59C0000}"/>
    <cellStyle name="Subtotal (line) 4 4 45 2" xfId="41299" xr:uid="{00000000-0005-0000-0000-0000C69C0000}"/>
    <cellStyle name="Subtotal (line) 4 4 45 2 2" xfId="41300" xr:uid="{00000000-0005-0000-0000-0000C79C0000}"/>
    <cellStyle name="Subtotal (line) 4 4 45 2 3" xfId="41301" xr:uid="{00000000-0005-0000-0000-0000C89C0000}"/>
    <cellStyle name="Subtotal (line) 4 4 45 2 4" xfId="41302" xr:uid="{00000000-0005-0000-0000-0000C99C0000}"/>
    <cellStyle name="Subtotal (line) 4 4 45 3" xfId="41303" xr:uid="{00000000-0005-0000-0000-0000CA9C0000}"/>
    <cellStyle name="Subtotal (line) 4 4 45 4" xfId="41304" xr:uid="{00000000-0005-0000-0000-0000CB9C0000}"/>
    <cellStyle name="Subtotal (line) 4 4 45 5" xfId="41305" xr:uid="{00000000-0005-0000-0000-0000CC9C0000}"/>
    <cellStyle name="Subtotal (line) 4 4 46" xfId="41306" xr:uid="{00000000-0005-0000-0000-0000CD9C0000}"/>
    <cellStyle name="Subtotal (line) 4 4 46 2" xfId="41307" xr:uid="{00000000-0005-0000-0000-0000CE9C0000}"/>
    <cellStyle name="Subtotal (line) 4 4 46 3" xfId="41308" xr:uid="{00000000-0005-0000-0000-0000CF9C0000}"/>
    <cellStyle name="Subtotal (line) 4 4 46 4" xfId="41309" xr:uid="{00000000-0005-0000-0000-0000D09C0000}"/>
    <cellStyle name="Subtotal (line) 4 4 47" xfId="41310" xr:uid="{00000000-0005-0000-0000-0000D19C0000}"/>
    <cellStyle name="Subtotal (line) 4 4 5" xfId="5713" xr:uid="{00000000-0005-0000-0000-0000D29C0000}"/>
    <cellStyle name="Subtotal (line) 4 4 5 2" xfId="41311" xr:uid="{00000000-0005-0000-0000-0000D39C0000}"/>
    <cellStyle name="Subtotal (line) 4 4 5 2 2" xfId="41312" xr:uid="{00000000-0005-0000-0000-0000D49C0000}"/>
    <cellStyle name="Subtotal (line) 4 4 5 2 3" xfId="41313" xr:uid="{00000000-0005-0000-0000-0000D59C0000}"/>
    <cellStyle name="Subtotal (line) 4 4 5 2 4" xfId="41314" xr:uid="{00000000-0005-0000-0000-0000D69C0000}"/>
    <cellStyle name="Subtotal (line) 4 4 5 3" xfId="41315" xr:uid="{00000000-0005-0000-0000-0000D79C0000}"/>
    <cellStyle name="Subtotal (line) 4 4 5 4" xfId="41316" xr:uid="{00000000-0005-0000-0000-0000D89C0000}"/>
    <cellStyle name="Subtotal (line) 4 4 5 5" xfId="41317" xr:uid="{00000000-0005-0000-0000-0000D99C0000}"/>
    <cellStyle name="Subtotal (line) 4 4 6" xfId="5714" xr:uid="{00000000-0005-0000-0000-0000DA9C0000}"/>
    <cellStyle name="Subtotal (line) 4 4 6 2" xfId="41318" xr:uid="{00000000-0005-0000-0000-0000DB9C0000}"/>
    <cellStyle name="Subtotal (line) 4 4 6 2 2" xfId="41319" xr:uid="{00000000-0005-0000-0000-0000DC9C0000}"/>
    <cellStyle name="Subtotal (line) 4 4 6 2 3" xfId="41320" xr:uid="{00000000-0005-0000-0000-0000DD9C0000}"/>
    <cellStyle name="Subtotal (line) 4 4 6 2 4" xfId="41321" xr:uid="{00000000-0005-0000-0000-0000DE9C0000}"/>
    <cellStyle name="Subtotal (line) 4 4 6 3" xfId="41322" xr:uid="{00000000-0005-0000-0000-0000DF9C0000}"/>
    <cellStyle name="Subtotal (line) 4 4 6 4" xfId="41323" xr:uid="{00000000-0005-0000-0000-0000E09C0000}"/>
    <cellStyle name="Subtotal (line) 4 4 6 5" xfId="41324" xr:uid="{00000000-0005-0000-0000-0000E19C0000}"/>
    <cellStyle name="Subtotal (line) 4 4 7" xfId="5715" xr:uid="{00000000-0005-0000-0000-0000E29C0000}"/>
    <cellStyle name="Subtotal (line) 4 4 7 2" xfId="41325" xr:uid="{00000000-0005-0000-0000-0000E39C0000}"/>
    <cellStyle name="Subtotal (line) 4 4 7 2 2" xfId="41326" xr:uid="{00000000-0005-0000-0000-0000E49C0000}"/>
    <cellStyle name="Subtotal (line) 4 4 7 2 3" xfId="41327" xr:uid="{00000000-0005-0000-0000-0000E59C0000}"/>
    <cellStyle name="Subtotal (line) 4 4 7 2 4" xfId="41328" xr:uid="{00000000-0005-0000-0000-0000E69C0000}"/>
    <cellStyle name="Subtotal (line) 4 4 7 3" xfId="41329" xr:uid="{00000000-0005-0000-0000-0000E79C0000}"/>
    <cellStyle name="Subtotal (line) 4 4 7 4" xfId="41330" xr:uid="{00000000-0005-0000-0000-0000E89C0000}"/>
    <cellStyle name="Subtotal (line) 4 4 7 5" xfId="41331" xr:uid="{00000000-0005-0000-0000-0000E99C0000}"/>
    <cellStyle name="Subtotal (line) 4 4 8" xfId="5716" xr:uid="{00000000-0005-0000-0000-0000EA9C0000}"/>
    <cellStyle name="Subtotal (line) 4 4 8 2" xfId="41332" xr:uid="{00000000-0005-0000-0000-0000EB9C0000}"/>
    <cellStyle name="Subtotal (line) 4 4 8 2 2" xfId="41333" xr:uid="{00000000-0005-0000-0000-0000EC9C0000}"/>
    <cellStyle name="Subtotal (line) 4 4 8 2 3" xfId="41334" xr:uid="{00000000-0005-0000-0000-0000ED9C0000}"/>
    <cellStyle name="Subtotal (line) 4 4 8 2 4" xfId="41335" xr:uid="{00000000-0005-0000-0000-0000EE9C0000}"/>
    <cellStyle name="Subtotal (line) 4 4 8 3" xfId="41336" xr:uid="{00000000-0005-0000-0000-0000EF9C0000}"/>
    <cellStyle name="Subtotal (line) 4 4 8 4" xfId="41337" xr:uid="{00000000-0005-0000-0000-0000F09C0000}"/>
    <cellStyle name="Subtotal (line) 4 4 8 5" xfId="41338" xr:uid="{00000000-0005-0000-0000-0000F19C0000}"/>
    <cellStyle name="Subtotal (line) 4 4 9" xfId="5717" xr:uid="{00000000-0005-0000-0000-0000F29C0000}"/>
    <cellStyle name="Subtotal (line) 4 4 9 2" xfId="41339" xr:uid="{00000000-0005-0000-0000-0000F39C0000}"/>
    <cellStyle name="Subtotal (line) 4 4 9 2 2" xfId="41340" xr:uid="{00000000-0005-0000-0000-0000F49C0000}"/>
    <cellStyle name="Subtotal (line) 4 4 9 2 3" xfId="41341" xr:uid="{00000000-0005-0000-0000-0000F59C0000}"/>
    <cellStyle name="Subtotal (line) 4 4 9 2 4" xfId="41342" xr:uid="{00000000-0005-0000-0000-0000F69C0000}"/>
    <cellStyle name="Subtotal (line) 4 4 9 3" xfId="41343" xr:uid="{00000000-0005-0000-0000-0000F79C0000}"/>
    <cellStyle name="Subtotal (line) 4 4 9 4" xfId="41344" xr:uid="{00000000-0005-0000-0000-0000F89C0000}"/>
    <cellStyle name="Subtotal (line) 4 4 9 5" xfId="41345" xr:uid="{00000000-0005-0000-0000-0000F99C0000}"/>
    <cellStyle name="Subtotal (line) 4 5" xfId="5718" xr:uid="{00000000-0005-0000-0000-0000FA9C0000}"/>
    <cellStyle name="Subtotal (line) 4 5 10" xfId="5719" xr:uid="{00000000-0005-0000-0000-0000FB9C0000}"/>
    <cellStyle name="Subtotal (line) 4 5 10 2" xfId="41346" xr:uid="{00000000-0005-0000-0000-0000FC9C0000}"/>
    <cellStyle name="Subtotal (line) 4 5 10 2 2" xfId="41347" xr:uid="{00000000-0005-0000-0000-0000FD9C0000}"/>
    <cellStyle name="Subtotal (line) 4 5 10 2 3" xfId="41348" xr:uid="{00000000-0005-0000-0000-0000FE9C0000}"/>
    <cellStyle name="Subtotal (line) 4 5 10 2 4" xfId="41349" xr:uid="{00000000-0005-0000-0000-0000FF9C0000}"/>
    <cellStyle name="Subtotal (line) 4 5 10 3" xfId="41350" xr:uid="{00000000-0005-0000-0000-0000009D0000}"/>
    <cellStyle name="Subtotal (line) 4 5 10 4" xfId="41351" xr:uid="{00000000-0005-0000-0000-0000019D0000}"/>
    <cellStyle name="Subtotal (line) 4 5 10 5" xfId="41352" xr:uid="{00000000-0005-0000-0000-0000029D0000}"/>
    <cellStyle name="Subtotal (line) 4 5 11" xfId="5720" xr:uid="{00000000-0005-0000-0000-0000039D0000}"/>
    <cellStyle name="Subtotal (line) 4 5 11 2" xfId="41353" xr:uid="{00000000-0005-0000-0000-0000049D0000}"/>
    <cellStyle name="Subtotal (line) 4 5 11 2 2" xfId="41354" xr:uid="{00000000-0005-0000-0000-0000059D0000}"/>
    <cellStyle name="Subtotal (line) 4 5 11 2 3" xfId="41355" xr:uid="{00000000-0005-0000-0000-0000069D0000}"/>
    <cellStyle name="Subtotal (line) 4 5 11 2 4" xfId="41356" xr:uid="{00000000-0005-0000-0000-0000079D0000}"/>
    <cellStyle name="Subtotal (line) 4 5 11 3" xfId="41357" xr:uid="{00000000-0005-0000-0000-0000089D0000}"/>
    <cellStyle name="Subtotal (line) 4 5 11 4" xfId="41358" xr:uid="{00000000-0005-0000-0000-0000099D0000}"/>
    <cellStyle name="Subtotal (line) 4 5 11 5" xfId="41359" xr:uid="{00000000-0005-0000-0000-00000A9D0000}"/>
    <cellStyle name="Subtotal (line) 4 5 12" xfId="5721" xr:uid="{00000000-0005-0000-0000-00000B9D0000}"/>
    <cellStyle name="Subtotal (line) 4 5 12 2" xfId="41360" xr:uid="{00000000-0005-0000-0000-00000C9D0000}"/>
    <cellStyle name="Subtotal (line) 4 5 12 2 2" xfId="41361" xr:uid="{00000000-0005-0000-0000-00000D9D0000}"/>
    <cellStyle name="Subtotal (line) 4 5 12 2 3" xfId="41362" xr:uid="{00000000-0005-0000-0000-00000E9D0000}"/>
    <cellStyle name="Subtotal (line) 4 5 12 2 4" xfId="41363" xr:uid="{00000000-0005-0000-0000-00000F9D0000}"/>
    <cellStyle name="Subtotal (line) 4 5 12 3" xfId="41364" xr:uid="{00000000-0005-0000-0000-0000109D0000}"/>
    <cellStyle name="Subtotal (line) 4 5 12 4" xfId="41365" xr:uid="{00000000-0005-0000-0000-0000119D0000}"/>
    <cellStyle name="Subtotal (line) 4 5 12 5" xfId="41366" xr:uid="{00000000-0005-0000-0000-0000129D0000}"/>
    <cellStyle name="Subtotal (line) 4 5 13" xfId="5722" xr:uid="{00000000-0005-0000-0000-0000139D0000}"/>
    <cellStyle name="Subtotal (line) 4 5 13 2" xfId="41367" xr:uid="{00000000-0005-0000-0000-0000149D0000}"/>
    <cellStyle name="Subtotal (line) 4 5 13 2 2" xfId="41368" xr:uid="{00000000-0005-0000-0000-0000159D0000}"/>
    <cellStyle name="Subtotal (line) 4 5 13 2 3" xfId="41369" xr:uid="{00000000-0005-0000-0000-0000169D0000}"/>
    <cellStyle name="Subtotal (line) 4 5 13 2 4" xfId="41370" xr:uid="{00000000-0005-0000-0000-0000179D0000}"/>
    <cellStyle name="Subtotal (line) 4 5 13 3" xfId="41371" xr:uid="{00000000-0005-0000-0000-0000189D0000}"/>
    <cellStyle name="Subtotal (line) 4 5 13 4" xfId="41372" xr:uid="{00000000-0005-0000-0000-0000199D0000}"/>
    <cellStyle name="Subtotal (line) 4 5 13 5" xfId="41373" xr:uid="{00000000-0005-0000-0000-00001A9D0000}"/>
    <cellStyle name="Subtotal (line) 4 5 14" xfId="5723" xr:uid="{00000000-0005-0000-0000-00001B9D0000}"/>
    <cellStyle name="Subtotal (line) 4 5 14 2" xfId="41374" xr:uid="{00000000-0005-0000-0000-00001C9D0000}"/>
    <cellStyle name="Subtotal (line) 4 5 14 2 2" xfId="41375" xr:uid="{00000000-0005-0000-0000-00001D9D0000}"/>
    <cellStyle name="Subtotal (line) 4 5 14 2 3" xfId="41376" xr:uid="{00000000-0005-0000-0000-00001E9D0000}"/>
    <cellStyle name="Subtotal (line) 4 5 14 2 4" xfId="41377" xr:uid="{00000000-0005-0000-0000-00001F9D0000}"/>
    <cellStyle name="Subtotal (line) 4 5 14 3" xfId="41378" xr:uid="{00000000-0005-0000-0000-0000209D0000}"/>
    <cellStyle name="Subtotal (line) 4 5 14 4" xfId="41379" xr:uid="{00000000-0005-0000-0000-0000219D0000}"/>
    <cellStyle name="Subtotal (line) 4 5 14 5" xfId="41380" xr:uid="{00000000-0005-0000-0000-0000229D0000}"/>
    <cellStyle name="Subtotal (line) 4 5 15" xfId="5724" xr:uid="{00000000-0005-0000-0000-0000239D0000}"/>
    <cellStyle name="Subtotal (line) 4 5 15 2" xfId="41381" xr:uid="{00000000-0005-0000-0000-0000249D0000}"/>
    <cellStyle name="Subtotal (line) 4 5 15 2 2" xfId="41382" xr:uid="{00000000-0005-0000-0000-0000259D0000}"/>
    <cellStyle name="Subtotal (line) 4 5 15 2 3" xfId="41383" xr:uid="{00000000-0005-0000-0000-0000269D0000}"/>
    <cellStyle name="Subtotal (line) 4 5 15 2 4" xfId="41384" xr:uid="{00000000-0005-0000-0000-0000279D0000}"/>
    <cellStyle name="Subtotal (line) 4 5 15 3" xfId="41385" xr:uid="{00000000-0005-0000-0000-0000289D0000}"/>
    <cellStyle name="Subtotal (line) 4 5 15 4" xfId="41386" xr:uid="{00000000-0005-0000-0000-0000299D0000}"/>
    <cellStyle name="Subtotal (line) 4 5 15 5" xfId="41387" xr:uid="{00000000-0005-0000-0000-00002A9D0000}"/>
    <cellStyle name="Subtotal (line) 4 5 16" xfId="5725" xr:uid="{00000000-0005-0000-0000-00002B9D0000}"/>
    <cellStyle name="Subtotal (line) 4 5 16 2" xfId="41388" xr:uid="{00000000-0005-0000-0000-00002C9D0000}"/>
    <cellStyle name="Subtotal (line) 4 5 16 2 2" xfId="41389" xr:uid="{00000000-0005-0000-0000-00002D9D0000}"/>
    <cellStyle name="Subtotal (line) 4 5 16 2 3" xfId="41390" xr:uid="{00000000-0005-0000-0000-00002E9D0000}"/>
    <cellStyle name="Subtotal (line) 4 5 16 2 4" xfId="41391" xr:uid="{00000000-0005-0000-0000-00002F9D0000}"/>
    <cellStyle name="Subtotal (line) 4 5 16 3" xfId="41392" xr:uid="{00000000-0005-0000-0000-0000309D0000}"/>
    <cellStyle name="Subtotal (line) 4 5 16 4" xfId="41393" xr:uid="{00000000-0005-0000-0000-0000319D0000}"/>
    <cellStyle name="Subtotal (line) 4 5 16 5" xfId="41394" xr:uid="{00000000-0005-0000-0000-0000329D0000}"/>
    <cellStyle name="Subtotal (line) 4 5 17" xfId="5726" xr:uid="{00000000-0005-0000-0000-0000339D0000}"/>
    <cellStyle name="Subtotal (line) 4 5 17 2" xfId="41395" xr:uid="{00000000-0005-0000-0000-0000349D0000}"/>
    <cellStyle name="Subtotal (line) 4 5 17 2 2" xfId="41396" xr:uid="{00000000-0005-0000-0000-0000359D0000}"/>
    <cellStyle name="Subtotal (line) 4 5 17 2 3" xfId="41397" xr:uid="{00000000-0005-0000-0000-0000369D0000}"/>
    <cellStyle name="Subtotal (line) 4 5 17 2 4" xfId="41398" xr:uid="{00000000-0005-0000-0000-0000379D0000}"/>
    <cellStyle name="Subtotal (line) 4 5 17 3" xfId="41399" xr:uid="{00000000-0005-0000-0000-0000389D0000}"/>
    <cellStyle name="Subtotal (line) 4 5 17 4" xfId="41400" xr:uid="{00000000-0005-0000-0000-0000399D0000}"/>
    <cellStyle name="Subtotal (line) 4 5 17 5" xfId="41401" xr:uid="{00000000-0005-0000-0000-00003A9D0000}"/>
    <cellStyle name="Subtotal (line) 4 5 18" xfId="5727" xr:uid="{00000000-0005-0000-0000-00003B9D0000}"/>
    <cellStyle name="Subtotal (line) 4 5 18 2" xfId="41402" xr:uid="{00000000-0005-0000-0000-00003C9D0000}"/>
    <cellStyle name="Subtotal (line) 4 5 18 2 2" xfId="41403" xr:uid="{00000000-0005-0000-0000-00003D9D0000}"/>
    <cellStyle name="Subtotal (line) 4 5 18 2 3" xfId="41404" xr:uid="{00000000-0005-0000-0000-00003E9D0000}"/>
    <cellStyle name="Subtotal (line) 4 5 18 2 4" xfId="41405" xr:uid="{00000000-0005-0000-0000-00003F9D0000}"/>
    <cellStyle name="Subtotal (line) 4 5 18 3" xfId="41406" xr:uid="{00000000-0005-0000-0000-0000409D0000}"/>
    <cellStyle name="Subtotal (line) 4 5 18 4" xfId="41407" xr:uid="{00000000-0005-0000-0000-0000419D0000}"/>
    <cellStyle name="Subtotal (line) 4 5 18 5" xfId="41408" xr:uid="{00000000-0005-0000-0000-0000429D0000}"/>
    <cellStyle name="Subtotal (line) 4 5 19" xfId="5728" xr:uid="{00000000-0005-0000-0000-0000439D0000}"/>
    <cellStyle name="Subtotal (line) 4 5 19 2" xfId="41409" xr:uid="{00000000-0005-0000-0000-0000449D0000}"/>
    <cellStyle name="Subtotal (line) 4 5 19 2 2" xfId="41410" xr:uid="{00000000-0005-0000-0000-0000459D0000}"/>
    <cellStyle name="Subtotal (line) 4 5 19 2 3" xfId="41411" xr:uid="{00000000-0005-0000-0000-0000469D0000}"/>
    <cellStyle name="Subtotal (line) 4 5 19 2 4" xfId="41412" xr:uid="{00000000-0005-0000-0000-0000479D0000}"/>
    <cellStyle name="Subtotal (line) 4 5 19 3" xfId="41413" xr:uid="{00000000-0005-0000-0000-0000489D0000}"/>
    <cellStyle name="Subtotal (line) 4 5 19 4" xfId="41414" xr:uid="{00000000-0005-0000-0000-0000499D0000}"/>
    <cellStyle name="Subtotal (line) 4 5 19 5" xfId="41415" xr:uid="{00000000-0005-0000-0000-00004A9D0000}"/>
    <cellStyle name="Subtotal (line) 4 5 2" xfId="5729" xr:uid="{00000000-0005-0000-0000-00004B9D0000}"/>
    <cellStyle name="Subtotal (line) 4 5 2 2" xfId="41416" xr:uid="{00000000-0005-0000-0000-00004C9D0000}"/>
    <cellStyle name="Subtotal (line) 4 5 2 2 2" xfId="41417" xr:uid="{00000000-0005-0000-0000-00004D9D0000}"/>
    <cellStyle name="Subtotal (line) 4 5 2 2 3" xfId="41418" xr:uid="{00000000-0005-0000-0000-00004E9D0000}"/>
    <cellStyle name="Subtotal (line) 4 5 2 2 4" xfId="41419" xr:uid="{00000000-0005-0000-0000-00004F9D0000}"/>
    <cellStyle name="Subtotal (line) 4 5 2 3" xfId="41420" xr:uid="{00000000-0005-0000-0000-0000509D0000}"/>
    <cellStyle name="Subtotal (line) 4 5 2 4" xfId="41421" xr:uid="{00000000-0005-0000-0000-0000519D0000}"/>
    <cellStyle name="Subtotal (line) 4 5 2 5" xfId="41422" xr:uid="{00000000-0005-0000-0000-0000529D0000}"/>
    <cellStyle name="Subtotal (line) 4 5 20" xfId="5730" xr:uid="{00000000-0005-0000-0000-0000539D0000}"/>
    <cellStyle name="Subtotal (line) 4 5 20 2" xfId="41423" xr:uid="{00000000-0005-0000-0000-0000549D0000}"/>
    <cellStyle name="Subtotal (line) 4 5 20 2 2" xfId="41424" xr:uid="{00000000-0005-0000-0000-0000559D0000}"/>
    <cellStyle name="Subtotal (line) 4 5 20 2 3" xfId="41425" xr:uid="{00000000-0005-0000-0000-0000569D0000}"/>
    <cellStyle name="Subtotal (line) 4 5 20 2 4" xfId="41426" xr:uid="{00000000-0005-0000-0000-0000579D0000}"/>
    <cellStyle name="Subtotal (line) 4 5 20 3" xfId="41427" xr:uid="{00000000-0005-0000-0000-0000589D0000}"/>
    <cellStyle name="Subtotal (line) 4 5 20 4" xfId="41428" xr:uid="{00000000-0005-0000-0000-0000599D0000}"/>
    <cellStyle name="Subtotal (line) 4 5 20 5" xfId="41429" xr:uid="{00000000-0005-0000-0000-00005A9D0000}"/>
    <cellStyle name="Subtotal (line) 4 5 21" xfId="5731" xr:uid="{00000000-0005-0000-0000-00005B9D0000}"/>
    <cellStyle name="Subtotal (line) 4 5 21 2" xfId="41430" xr:uid="{00000000-0005-0000-0000-00005C9D0000}"/>
    <cellStyle name="Subtotal (line) 4 5 21 2 2" xfId="41431" xr:uid="{00000000-0005-0000-0000-00005D9D0000}"/>
    <cellStyle name="Subtotal (line) 4 5 21 2 3" xfId="41432" xr:uid="{00000000-0005-0000-0000-00005E9D0000}"/>
    <cellStyle name="Subtotal (line) 4 5 21 2 4" xfId="41433" xr:uid="{00000000-0005-0000-0000-00005F9D0000}"/>
    <cellStyle name="Subtotal (line) 4 5 21 3" xfId="41434" xr:uid="{00000000-0005-0000-0000-0000609D0000}"/>
    <cellStyle name="Subtotal (line) 4 5 21 4" xfId="41435" xr:uid="{00000000-0005-0000-0000-0000619D0000}"/>
    <cellStyle name="Subtotal (line) 4 5 21 5" xfId="41436" xr:uid="{00000000-0005-0000-0000-0000629D0000}"/>
    <cellStyle name="Subtotal (line) 4 5 22" xfId="5732" xr:uid="{00000000-0005-0000-0000-0000639D0000}"/>
    <cellStyle name="Subtotal (line) 4 5 22 2" xfId="41437" xr:uid="{00000000-0005-0000-0000-0000649D0000}"/>
    <cellStyle name="Subtotal (line) 4 5 22 2 2" xfId="41438" xr:uid="{00000000-0005-0000-0000-0000659D0000}"/>
    <cellStyle name="Subtotal (line) 4 5 22 2 3" xfId="41439" xr:uid="{00000000-0005-0000-0000-0000669D0000}"/>
    <cellStyle name="Subtotal (line) 4 5 22 2 4" xfId="41440" xr:uid="{00000000-0005-0000-0000-0000679D0000}"/>
    <cellStyle name="Subtotal (line) 4 5 22 3" xfId="41441" xr:uid="{00000000-0005-0000-0000-0000689D0000}"/>
    <cellStyle name="Subtotal (line) 4 5 22 4" xfId="41442" xr:uid="{00000000-0005-0000-0000-0000699D0000}"/>
    <cellStyle name="Subtotal (line) 4 5 22 5" xfId="41443" xr:uid="{00000000-0005-0000-0000-00006A9D0000}"/>
    <cellStyle name="Subtotal (line) 4 5 23" xfId="5733" xr:uid="{00000000-0005-0000-0000-00006B9D0000}"/>
    <cellStyle name="Subtotal (line) 4 5 23 2" xfId="41444" xr:uid="{00000000-0005-0000-0000-00006C9D0000}"/>
    <cellStyle name="Subtotal (line) 4 5 23 2 2" xfId="41445" xr:uid="{00000000-0005-0000-0000-00006D9D0000}"/>
    <cellStyle name="Subtotal (line) 4 5 23 2 3" xfId="41446" xr:uid="{00000000-0005-0000-0000-00006E9D0000}"/>
    <cellStyle name="Subtotal (line) 4 5 23 2 4" xfId="41447" xr:uid="{00000000-0005-0000-0000-00006F9D0000}"/>
    <cellStyle name="Subtotal (line) 4 5 23 3" xfId="41448" xr:uid="{00000000-0005-0000-0000-0000709D0000}"/>
    <cellStyle name="Subtotal (line) 4 5 23 4" xfId="41449" xr:uid="{00000000-0005-0000-0000-0000719D0000}"/>
    <cellStyle name="Subtotal (line) 4 5 23 5" xfId="41450" xr:uid="{00000000-0005-0000-0000-0000729D0000}"/>
    <cellStyle name="Subtotal (line) 4 5 24" xfId="5734" xr:uid="{00000000-0005-0000-0000-0000739D0000}"/>
    <cellStyle name="Subtotal (line) 4 5 24 2" xfId="41451" xr:uid="{00000000-0005-0000-0000-0000749D0000}"/>
    <cellStyle name="Subtotal (line) 4 5 24 2 2" xfId="41452" xr:uid="{00000000-0005-0000-0000-0000759D0000}"/>
    <cellStyle name="Subtotal (line) 4 5 24 2 3" xfId="41453" xr:uid="{00000000-0005-0000-0000-0000769D0000}"/>
    <cellStyle name="Subtotal (line) 4 5 24 2 4" xfId="41454" xr:uid="{00000000-0005-0000-0000-0000779D0000}"/>
    <cellStyle name="Subtotal (line) 4 5 24 3" xfId="41455" xr:uid="{00000000-0005-0000-0000-0000789D0000}"/>
    <cellStyle name="Subtotal (line) 4 5 24 4" xfId="41456" xr:uid="{00000000-0005-0000-0000-0000799D0000}"/>
    <cellStyle name="Subtotal (line) 4 5 24 5" xfId="41457" xr:uid="{00000000-0005-0000-0000-00007A9D0000}"/>
    <cellStyle name="Subtotal (line) 4 5 25" xfId="5735" xr:uid="{00000000-0005-0000-0000-00007B9D0000}"/>
    <cellStyle name="Subtotal (line) 4 5 25 2" xfId="41458" xr:uid="{00000000-0005-0000-0000-00007C9D0000}"/>
    <cellStyle name="Subtotal (line) 4 5 25 2 2" xfId="41459" xr:uid="{00000000-0005-0000-0000-00007D9D0000}"/>
    <cellStyle name="Subtotal (line) 4 5 25 2 3" xfId="41460" xr:uid="{00000000-0005-0000-0000-00007E9D0000}"/>
    <cellStyle name="Subtotal (line) 4 5 25 2 4" xfId="41461" xr:uid="{00000000-0005-0000-0000-00007F9D0000}"/>
    <cellStyle name="Subtotal (line) 4 5 25 3" xfId="41462" xr:uid="{00000000-0005-0000-0000-0000809D0000}"/>
    <cellStyle name="Subtotal (line) 4 5 25 4" xfId="41463" xr:uid="{00000000-0005-0000-0000-0000819D0000}"/>
    <cellStyle name="Subtotal (line) 4 5 25 5" xfId="41464" xr:uid="{00000000-0005-0000-0000-0000829D0000}"/>
    <cellStyle name="Subtotal (line) 4 5 26" xfId="5736" xr:uid="{00000000-0005-0000-0000-0000839D0000}"/>
    <cellStyle name="Subtotal (line) 4 5 26 2" xfId="41465" xr:uid="{00000000-0005-0000-0000-0000849D0000}"/>
    <cellStyle name="Subtotal (line) 4 5 26 2 2" xfId="41466" xr:uid="{00000000-0005-0000-0000-0000859D0000}"/>
    <cellStyle name="Subtotal (line) 4 5 26 2 3" xfId="41467" xr:uid="{00000000-0005-0000-0000-0000869D0000}"/>
    <cellStyle name="Subtotal (line) 4 5 26 2 4" xfId="41468" xr:uid="{00000000-0005-0000-0000-0000879D0000}"/>
    <cellStyle name="Subtotal (line) 4 5 26 3" xfId="41469" xr:uid="{00000000-0005-0000-0000-0000889D0000}"/>
    <cellStyle name="Subtotal (line) 4 5 26 4" xfId="41470" xr:uid="{00000000-0005-0000-0000-0000899D0000}"/>
    <cellStyle name="Subtotal (line) 4 5 26 5" xfId="41471" xr:uid="{00000000-0005-0000-0000-00008A9D0000}"/>
    <cellStyle name="Subtotal (line) 4 5 27" xfId="5737" xr:uid="{00000000-0005-0000-0000-00008B9D0000}"/>
    <cellStyle name="Subtotal (line) 4 5 27 2" xfId="41472" xr:uid="{00000000-0005-0000-0000-00008C9D0000}"/>
    <cellStyle name="Subtotal (line) 4 5 27 2 2" xfId="41473" xr:uid="{00000000-0005-0000-0000-00008D9D0000}"/>
    <cellStyle name="Subtotal (line) 4 5 27 2 3" xfId="41474" xr:uid="{00000000-0005-0000-0000-00008E9D0000}"/>
    <cellStyle name="Subtotal (line) 4 5 27 2 4" xfId="41475" xr:uid="{00000000-0005-0000-0000-00008F9D0000}"/>
    <cellStyle name="Subtotal (line) 4 5 27 3" xfId="41476" xr:uid="{00000000-0005-0000-0000-0000909D0000}"/>
    <cellStyle name="Subtotal (line) 4 5 27 4" xfId="41477" xr:uid="{00000000-0005-0000-0000-0000919D0000}"/>
    <cellStyle name="Subtotal (line) 4 5 27 5" xfId="41478" xr:uid="{00000000-0005-0000-0000-0000929D0000}"/>
    <cellStyle name="Subtotal (line) 4 5 28" xfId="5738" xr:uid="{00000000-0005-0000-0000-0000939D0000}"/>
    <cellStyle name="Subtotal (line) 4 5 28 2" xfId="41479" xr:uid="{00000000-0005-0000-0000-0000949D0000}"/>
    <cellStyle name="Subtotal (line) 4 5 28 2 2" xfId="41480" xr:uid="{00000000-0005-0000-0000-0000959D0000}"/>
    <cellStyle name="Subtotal (line) 4 5 28 2 3" xfId="41481" xr:uid="{00000000-0005-0000-0000-0000969D0000}"/>
    <cellStyle name="Subtotal (line) 4 5 28 2 4" xfId="41482" xr:uid="{00000000-0005-0000-0000-0000979D0000}"/>
    <cellStyle name="Subtotal (line) 4 5 28 3" xfId="41483" xr:uid="{00000000-0005-0000-0000-0000989D0000}"/>
    <cellStyle name="Subtotal (line) 4 5 28 4" xfId="41484" xr:uid="{00000000-0005-0000-0000-0000999D0000}"/>
    <cellStyle name="Subtotal (line) 4 5 28 5" xfId="41485" xr:uid="{00000000-0005-0000-0000-00009A9D0000}"/>
    <cellStyle name="Subtotal (line) 4 5 29" xfId="5739" xr:uid="{00000000-0005-0000-0000-00009B9D0000}"/>
    <cellStyle name="Subtotal (line) 4 5 29 2" xfId="41486" xr:uid="{00000000-0005-0000-0000-00009C9D0000}"/>
    <cellStyle name="Subtotal (line) 4 5 29 2 2" xfId="41487" xr:uid="{00000000-0005-0000-0000-00009D9D0000}"/>
    <cellStyle name="Subtotal (line) 4 5 29 2 3" xfId="41488" xr:uid="{00000000-0005-0000-0000-00009E9D0000}"/>
    <cellStyle name="Subtotal (line) 4 5 29 2 4" xfId="41489" xr:uid="{00000000-0005-0000-0000-00009F9D0000}"/>
    <cellStyle name="Subtotal (line) 4 5 29 3" xfId="41490" xr:uid="{00000000-0005-0000-0000-0000A09D0000}"/>
    <cellStyle name="Subtotal (line) 4 5 29 4" xfId="41491" xr:uid="{00000000-0005-0000-0000-0000A19D0000}"/>
    <cellStyle name="Subtotal (line) 4 5 29 5" xfId="41492" xr:uid="{00000000-0005-0000-0000-0000A29D0000}"/>
    <cellStyle name="Subtotal (line) 4 5 3" xfId="5740" xr:uid="{00000000-0005-0000-0000-0000A39D0000}"/>
    <cellStyle name="Subtotal (line) 4 5 3 2" xfId="41493" xr:uid="{00000000-0005-0000-0000-0000A49D0000}"/>
    <cellStyle name="Subtotal (line) 4 5 3 2 2" xfId="41494" xr:uid="{00000000-0005-0000-0000-0000A59D0000}"/>
    <cellStyle name="Subtotal (line) 4 5 3 2 3" xfId="41495" xr:uid="{00000000-0005-0000-0000-0000A69D0000}"/>
    <cellStyle name="Subtotal (line) 4 5 3 2 4" xfId="41496" xr:uid="{00000000-0005-0000-0000-0000A79D0000}"/>
    <cellStyle name="Subtotal (line) 4 5 3 3" xfId="41497" xr:uid="{00000000-0005-0000-0000-0000A89D0000}"/>
    <cellStyle name="Subtotal (line) 4 5 3 4" xfId="41498" xr:uid="{00000000-0005-0000-0000-0000A99D0000}"/>
    <cellStyle name="Subtotal (line) 4 5 3 5" xfId="41499" xr:uid="{00000000-0005-0000-0000-0000AA9D0000}"/>
    <cellStyle name="Subtotal (line) 4 5 30" xfId="5741" xr:uid="{00000000-0005-0000-0000-0000AB9D0000}"/>
    <cellStyle name="Subtotal (line) 4 5 30 2" xfId="41500" xr:uid="{00000000-0005-0000-0000-0000AC9D0000}"/>
    <cellStyle name="Subtotal (line) 4 5 30 2 2" xfId="41501" xr:uid="{00000000-0005-0000-0000-0000AD9D0000}"/>
    <cellStyle name="Subtotal (line) 4 5 30 2 3" xfId="41502" xr:uid="{00000000-0005-0000-0000-0000AE9D0000}"/>
    <cellStyle name="Subtotal (line) 4 5 30 2 4" xfId="41503" xr:uid="{00000000-0005-0000-0000-0000AF9D0000}"/>
    <cellStyle name="Subtotal (line) 4 5 30 3" xfId="41504" xr:uid="{00000000-0005-0000-0000-0000B09D0000}"/>
    <cellStyle name="Subtotal (line) 4 5 30 4" xfId="41505" xr:uid="{00000000-0005-0000-0000-0000B19D0000}"/>
    <cellStyle name="Subtotal (line) 4 5 30 5" xfId="41506" xr:uid="{00000000-0005-0000-0000-0000B29D0000}"/>
    <cellStyle name="Subtotal (line) 4 5 31" xfId="5742" xr:uid="{00000000-0005-0000-0000-0000B39D0000}"/>
    <cellStyle name="Subtotal (line) 4 5 31 2" xfId="41507" xr:uid="{00000000-0005-0000-0000-0000B49D0000}"/>
    <cellStyle name="Subtotal (line) 4 5 31 2 2" xfId="41508" xr:uid="{00000000-0005-0000-0000-0000B59D0000}"/>
    <cellStyle name="Subtotal (line) 4 5 31 2 3" xfId="41509" xr:uid="{00000000-0005-0000-0000-0000B69D0000}"/>
    <cellStyle name="Subtotal (line) 4 5 31 2 4" xfId="41510" xr:uid="{00000000-0005-0000-0000-0000B79D0000}"/>
    <cellStyle name="Subtotal (line) 4 5 31 3" xfId="41511" xr:uid="{00000000-0005-0000-0000-0000B89D0000}"/>
    <cellStyle name="Subtotal (line) 4 5 31 4" xfId="41512" xr:uid="{00000000-0005-0000-0000-0000B99D0000}"/>
    <cellStyle name="Subtotal (line) 4 5 31 5" xfId="41513" xr:uid="{00000000-0005-0000-0000-0000BA9D0000}"/>
    <cellStyle name="Subtotal (line) 4 5 32" xfId="5743" xr:uid="{00000000-0005-0000-0000-0000BB9D0000}"/>
    <cellStyle name="Subtotal (line) 4 5 32 2" xfId="41514" xr:uid="{00000000-0005-0000-0000-0000BC9D0000}"/>
    <cellStyle name="Subtotal (line) 4 5 32 2 2" xfId="41515" xr:uid="{00000000-0005-0000-0000-0000BD9D0000}"/>
    <cellStyle name="Subtotal (line) 4 5 32 2 3" xfId="41516" xr:uid="{00000000-0005-0000-0000-0000BE9D0000}"/>
    <cellStyle name="Subtotal (line) 4 5 32 2 4" xfId="41517" xr:uid="{00000000-0005-0000-0000-0000BF9D0000}"/>
    <cellStyle name="Subtotal (line) 4 5 32 3" xfId="41518" xr:uid="{00000000-0005-0000-0000-0000C09D0000}"/>
    <cellStyle name="Subtotal (line) 4 5 32 4" xfId="41519" xr:uid="{00000000-0005-0000-0000-0000C19D0000}"/>
    <cellStyle name="Subtotal (line) 4 5 32 5" xfId="41520" xr:uid="{00000000-0005-0000-0000-0000C29D0000}"/>
    <cellStyle name="Subtotal (line) 4 5 33" xfId="5744" xr:uid="{00000000-0005-0000-0000-0000C39D0000}"/>
    <cellStyle name="Subtotal (line) 4 5 33 2" xfId="41521" xr:uid="{00000000-0005-0000-0000-0000C49D0000}"/>
    <cellStyle name="Subtotal (line) 4 5 33 2 2" xfId="41522" xr:uid="{00000000-0005-0000-0000-0000C59D0000}"/>
    <cellStyle name="Subtotal (line) 4 5 33 2 3" xfId="41523" xr:uid="{00000000-0005-0000-0000-0000C69D0000}"/>
    <cellStyle name="Subtotal (line) 4 5 33 2 4" xfId="41524" xr:uid="{00000000-0005-0000-0000-0000C79D0000}"/>
    <cellStyle name="Subtotal (line) 4 5 33 3" xfId="41525" xr:uid="{00000000-0005-0000-0000-0000C89D0000}"/>
    <cellStyle name="Subtotal (line) 4 5 33 4" xfId="41526" xr:uid="{00000000-0005-0000-0000-0000C99D0000}"/>
    <cellStyle name="Subtotal (line) 4 5 33 5" xfId="41527" xr:uid="{00000000-0005-0000-0000-0000CA9D0000}"/>
    <cellStyle name="Subtotal (line) 4 5 34" xfId="5745" xr:uid="{00000000-0005-0000-0000-0000CB9D0000}"/>
    <cellStyle name="Subtotal (line) 4 5 34 2" xfId="41528" xr:uid="{00000000-0005-0000-0000-0000CC9D0000}"/>
    <cellStyle name="Subtotal (line) 4 5 34 2 2" xfId="41529" xr:uid="{00000000-0005-0000-0000-0000CD9D0000}"/>
    <cellStyle name="Subtotal (line) 4 5 34 2 3" xfId="41530" xr:uid="{00000000-0005-0000-0000-0000CE9D0000}"/>
    <cellStyle name="Subtotal (line) 4 5 34 2 4" xfId="41531" xr:uid="{00000000-0005-0000-0000-0000CF9D0000}"/>
    <cellStyle name="Subtotal (line) 4 5 34 3" xfId="41532" xr:uid="{00000000-0005-0000-0000-0000D09D0000}"/>
    <cellStyle name="Subtotal (line) 4 5 34 4" xfId="41533" xr:uid="{00000000-0005-0000-0000-0000D19D0000}"/>
    <cellStyle name="Subtotal (line) 4 5 34 5" xfId="41534" xr:uid="{00000000-0005-0000-0000-0000D29D0000}"/>
    <cellStyle name="Subtotal (line) 4 5 35" xfId="5746" xr:uid="{00000000-0005-0000-0000-0000D39D0000}"/>
    <cellStyle name="Subtotal (line) 4 5 35 2" xfId="41535" xr:uid="{00000000-0005-0000-0000-0000D49D0000}"/>
    <cellStyle name="Subtotal (line) 4 5 35 2 2" xfId="41536" xr:uid="{00000000-0005-0000-0000-0000D59D0000}"/>
    <cellStyle name="Subtotal (line) 4 5 35 2 3" xfId="41537" xr:uid="{00000000-0005-0000-0000-0000D69D0000}"/>
    <cellStyle name="Subtotal (line) 4 5 35 2 4" xfId="41538" xr:uid="{00000000-0005-0000-0000-0000D79D0000}"/>
    <cellStyle name="Subtotal (line) 4 5 35 3" xfId="41539" xr:uid="{00000000-0005-0000-0000-0000D89D0000}"/>
    <cellStyle name="Subtotal (line) 4 5 35 4" xfId="41540" xr:uid="{00000000-0005-0000-0000-0000D99D0000}"/>
    <cellStyle name="Subtotal (line) 4 5 35 5" xfId="41541" xr:uid="{00000000-0005-0000-0000-0000DA9D0000}"/>
    <cellStyle name="Subtotal (line) 4 5 36" xfId="5747" xr:uid="{00000000-0005-0000-0000-0000DB9D0000}"/>
    <cellStyle name="Subtotal (line) 4 5 36 2" xfId="41542" xr:uid="{00000000-0005-0000-0000-0000DC9D0000}"/>
    <cellStyle name="Subtotal (line) 4 5 36 2 2" xfId="41543" xr:uid="{00000000-0005-0000-0000-0000DD9D0000}"/>
    <cellStyle name="Subtotal (line) 4 5 36 2 3" xfId="41544" xr:uid="{00000000-0005-0000-0000-0000DE9D0000}"/>
    <cellStyle name="Subtotal (line) 4 5 36 2 4" xfId="41545" xr:uid="{00000000-0005-0000-0000-0000DF9D0000}"/>
    <cellStyle name="Subtotal (line) 4 5 36 3" xfId="41546" xr:uid="{00000000-0005-0000-0000-0000E09D0000}"/>
    <cellStyle name="Subtotal (line) 4 5 36 4" xfId="41547" xr:uid="{00000000-0005-0000-0000-0000E19D0000}"/>
    <cellStyle name="Subtotal (line) 4 5 36 5" xfId="41548" xr:uid="{00000000-0005-0000-0000-0000E29D0000}"/>
    <cellStyle name="Subtotal (line) 4 5 37" xfId="5748" xr:uid="{00000000-0005-0000-0000-0000E39D0000}"/>
    <cellStyle name="Subtotal (line) 4 5 37 2" xfId="41549" xr:uid="{00000000-0005-0000-0000-0000E49D0000}"/>
    <cellStyle name="Subtotal (line) 4 5 37 2 2" xfId="41550" xr:uid="{00000000-0005-0000-0000-0000E59D0000}"/>
    <cellStyle name="Subtotal (line) 4 5 37 2 3" xfId="41551" xr:uid="{00000000-0005-0000-0000-0000E69D0000}"/>
    <cellStyle name="Subtotal (line) 4 5 37 2 4" xfId="41552" xr:uid="{00000000-0005-0000-0000-0000E79D0000}"/>
    <cellStyle name="Subtotal (line) 4 5 37 3" xfId="41553" xr:uid="{00000000-0005-0000-0000-0000E89D0000}"/>
    <cellStyle name="Subtotal (line) 4 5 37 4" xfId="41554" xr:uid="{00000000-0005-0000-0000-0000E99D0000}"/>
    <cellStyle name="Subtotal (line) 4 5 37 5" xfId="41555" xr:uid="{00000000-0005-0000-0000-0000EA9D0000}"/>
    <cellStyle name="Subtotal (line) 4 5 38" xfId="5749" xr:uid="{00000000-0005-0000-0000-0000EB9D0000}"/>
    <cellStyle name="Subtotal (line) 4 5 38 2" xfId="41556" xr:uid="{00000000-0005-0000-0000-0000EC9D0000}"/>
    <cellStyle name="Subtotal (line) 4 5 38 2 2" xfId="41557" xr:uid="{00000000-0005-0000-0000-0000ED9D0000}"/>
    <cellStyle name="Subtotal (line) 4 5 38 2 3" xfId="41558" xr:uid="{00000000-0005-0000-0000-0000EE9D0000}"/>
    <cellStyle name="Subtotal (line) 4 5 38 2 4" xfId="41559" xr:uid="{00000000-0005-0000-0000-0000EF9D0000}"/>
    <cellStyle name="Subtotal (line) 4 5 38 3" xfId="41560" xr:uid="{00000000-0005-0000-0000-0000F09D0000}"/>
    <cellStyle name="Subtotal (line) 4 5 38 4" xfId="41561" xr:uid="{00000000-0005-0000-0000-0000F19D0000}"/>
    <cellStyle name="Subtotal (line) 4 5 38 5" xfId="41562" xr:uid="{00000000-0005-0000-0000-0000F29D0000}"/>
    <cellStyle name="Subtotal (line) 4 5 39" xfId="5750" xr:uid="{00000000-0005-0000-0000-0000F39D0000}"/>
    <cellStyle name="Subtotal (line) 4 5 39 2" xfId="41563" xr:uid="{00000000-0005-0000-0000-0000F49D0000}"/>
    <cellStyle name="Subtotal (line) 4 5 39 2 2" xfId="41564" xr:uid="{00000000-0005-0000-0000-0000F59D0000}"/>
    <cellStyle name="Subtotal (line) 4 5 39 2 3" xfId="41565" xr:uid="{00000000-0005-0000-0000-0000F69D0000}"/>
    <cellStyle name="Subtotal (line) 4 5 39 2 4" xfId="41566" xr:uid="{00000000-0005-0000-0000-0000F79D0000}"/>
    <cellStyle name="Subtotal (line) 4 5 39 3" xfId="41567" xr:uid="{00000000-0005-0000-0000-0000F89D0000}"/>
    <cellStyle name="Subtotal (line) 4 5 39 4" xfId="41568" xr:uid="{00000000-0005-0000-0000-0000F99D0000}"/>
    <cellStyle name="Subtotal (line) 4 5 39 5" xfId="41569" xr:uid="{00000000-0005-0000-0000-0000FA9D0000}"/>
    <cellStyle name="Subtotal (line) 4 5 4" xfId="5751" xr:uid="{00000000-0005-0000-0000-0000FB9D0000}"/>
    <cellStyle name="Subtotal (line) 4 5 4 2" xfId="41570" xr:uid="{00000000-0005-0000-0000-0000FC9D0000}"/>
    <cellStyle name="Subtotal (line) 4 5 4 2 2" xfId="41571" xr:uid="{00000000-0005-0000-0000-0000FD9D0000}"/>
    <cellStyle name="Subtotal (line) 4 5 4 2 3" xfId="41572" xr:uid="{00000000-0005-0000-0000-0000FE9D0000}"/>
    <cellStyle name="Subtotal (line) 4 5 4 2 4" xfId="41573" xr:uid="{00000000-0005-0000-0000-0000FF9D0000}"/>
    <cellStyle name="Subtotal (line) 4 5 4 3" xfId="41574" xr:uid="{00000000-0005-0000-0000-0000009E0000}"/>
    <cellStyle name="Subtotal (line) 4 5 4 4" xfId="41575" xr:uid="{00000000-0005-0000-0000-0000019E0000}"/>
    <cellStyle name="Subtotal (line) 4 5 4 5" xfId="41576" xr:uid="{00000000-0005-0000-0000-0000029E0000}"/>
    <cellStyle name="Subtotal (line) 4 5 40" xfId="5752" xr:uid="{00000000-0005-0000-0000-0000039E0000}"/>
    <cellStyle name="Subtotal (line) 4 5 40 2" xfId="41577" xr:uid="{00000000-0005-0000-0000-0000049E0000}"/>
    <cellStyle name="Subtotal (line) 4 5 40 2 2" xfId="41578" xr:uid="{00000000-0005-0000-0000-0000059E0000}"/>
    <cellStyle name="Subtotal (line) 4 5 40 2 3" xfId="41579" xr:uid="{00000000-0005-0000-0000-0000069E0000}"/>
    <cellStyle name="Subtotal (line) 4 5 40 2 4" xfId="41580" xr:uid="{00000000-0005-0000-0000-0000079E0000}"/>
    <cellStyle name="Subtotal (line) 4 5 40 3" xfId="41581" xr:uid="{00000000-0005-0000-0000-0000089E0000}"/>
    <cellStyle name="Subtotal (line) 4 5 40 4" xfId="41582" xr:uid="{00000000-0005-0000-0000-0000099E0000}"/>
    <cellStyle name="Subtotal (line) 4 5 40 5" xfId="41583" xr:uid="{00000000-0005-0000-0000-00000A9E0000}"/>
    <cellStyle name="Subtotal (line) 4 5 41" xfId="5753" xr:uid="{00000000-0005-0000-0000-00000B9E0000}"/>
    <cellStyle name="Subtotal (line) 4 5 41 2" xfId="41584" xr:uid="{00000000-0005-0000-0000-00000C9E0000}"/>
    <cellStyle name="Subtotal (line) 4 5 41 2 2" xfId="41585" xr:uid="{00000000-0005-0000-0000-00000D9E0000}"/>
    <cellStyle name="Subtotal (line) 4 5 41 2 3" xfId="41586" xr:uid="{00000000-0005-0000-0000-00000E9E0000}"/>
    <cellStyle name="Subtotal (line) 4 5 41 2 4" xfId="41587" xr:uid="{00000000-0005-0000-0000-00000F9E0000}"/>
    <cellStyle name="Subtotal (line) 4 5 41 3" xfId="41588" xr:uid="{00000000-0005-0000-0000-0000109E0000}"/>
    <cellStyle name="Subtotal (line) 4 5 41 4" xfId="41589" xr:uid="{00000000-0005-0000-0000-0000119E0000}"/>
    <cellStyle name="Subtotal (line) 4 5 41 5" xfId="41590" xr:uid="{00000000-0005-0000-0000-0000129E0000}"/>
    <cellStyle name="Subtotal (line) 4 5 42" xfId="5754" xr:uid="{00000000-0005-0000-0000-0000139E0000}"/>
    <cellStyle name="Subtotal (line) 4 5 42 2" xfId="41591" xr:uid="{00000000-0005-0000-0000-0000149E0000}"/>
    <cellStyle name="Subtotal (line) 4 5 42 2 2" xfId="41592" xr:uid="{00000000-0005-0000-0000-0000159E0000}"/>
    <cellStyle name="Subtotal (line) 4 5 42 2 3" xfId="41593" xr:uid="{00000000-0005-0000-0000-0000169E0000}"/>
    <cellStyle name="Subtotal (line) 4 5 42 2 4" xfId="41594" xr:uid="{00000000-0005-0000-0000-0000179E0000}"/>
    <cellStyle name="Subtotal (line) 4 5 42 3" xfId="41595" xr:uid="{00000000-0005-0000-0000-0000189E0000}"/>
    <cellStyle name="Subtotal (line) 4 5 42 4" xfId="41596" xr:uid="{00000000-0005-0000-0000-0000199E0000}"/>
    <cellStyle name="Subtotal (line) 4 5 42 5" xfId="41597" xr:uid="{00000000-0005-0000-0000-00001A9E0000}"/>
    <cellStyle name="Subtotal (line) 4 5 43" xfId="5755" xr:uid="{00000000-0005-0000-0000-00001B9E0000}"/>
    <cellStyle name="Subtotal (line) 4 5 43 2" xfId="41598" xr:uid="{00000000-0005-0000-0000-00001C9E0000}"/>
    <cellStyle name="Subtotal (line) 4 5 43 2 2" xfId="41599" xr:uid="{00000000-0005-0000-0000-00001D9E0000}"/>
    <cellStyle name="Subtotal (line) 4 5 43 2 3" xfId="41600" xr:uid="{00000000-0005-0000-0000-00001E9E0000}"/>
    <cellStyle name="Subtotal (line) 4 5 43 2 4" xfId="41601" xr:uid="{00000000-0005-0000-0000-00001F9E0000}"/>
    <cellStyle name="Subtotal (line) 4 5 43 3" xfId="41602" xr:uid="{00000000-0005-0000-0000-0000209E0000}"/>
    <cellStyle name="Subtotal (line) 4 5 43 4" xfId="41603" xr:uid="{00000000-0005-0000-0000-0000219E0000}"/>
    <cellStyle name="Subtotal (line) 4 5 43 5" xfId="41604" xr:uid="{00000000-0005-0000-0000-0000229E0000}"/>
    <cellStyle name="Subtotal (line) 4 5 44" xfId="5756" xr:uid="{00000000-0005-0000-0000-0000239E0000}"/>
    <cellStyle name="Subtotal (line) 4 5 44 2" xfId="41605" xr:uid="{00000000-0005-0000-0000-0000249E0000}"/>
    <cellStyle name="Subtotal (line) 4 5 44 2 2" xfId="41606" xr:uid="{00000000-0005-0000-0000-0000259E0000}"/>
    <cellStyle name="Subtotal (line) 4 5 44 2 3" xfId="41607" xr:uid="{00000000-0005-0000-0000-0000269E0000}"/>
    <cellStyle name="Subtotal (line) 4 5 44 2 4" xfId="41608" xr:uid="{00000000-0005-0000-0000-0000279E0000}"/>
    <cellStyle name="Subtotal (line) 4 5 44 3" xfId="41609" xr:uid="{00000000-0005-0000-0000-0000289E0000}"/>
    <cellStyle name="Subtotal (line) 4 5 44 4" xfId="41610" xr:uid="{00000000-0005-0000-0000-0000299E0000}"/>
    <cellStyle name="Subtotal (line) 4 5 44 5" xfId="41611" xr:uid="{00000000-0005-0000-0000-00002A9E0000}"/>
    <cellStyle name="Subtotal (line) 4 5 45" xfId="41612" xr:uid="{00000000-0005-0000-0000-00002B9E0000}"/>
    <cellStyle name="Subtotal (line) 4 5 45 2" xfId="41613" xr:uid="{00000000-0005-0000-0000-00002C9E0000}"/>
    <cellStyle name="Subtotal (line) 4 5 45 3" xfId="41614" xr:uid="{00000000-0005-0000-0000-00002D9E0000}"/>
    <cellStyle name="Subtotal (line) 4 5 45 4" xfId="41615" xr:uid="{00000000-0005-0000-0000-00002E9E0000}"/>
    <cellStyle name="Subtotal (line) 4 5 46" xfId="41616" xr:uid="{00000000-0005-0000-0000-00002F9E0000}"/>
    <cellStyle name="Subtotal (line) 4 5 46 2" xfId="41617" xr:uid="{00000000-0005-0000-0000-0000309E0000}"/>
    <cellStyle name="Subtotal (line) 4 5 46 3" xfId="41618" xr:uid="{00000000-0005-0000-0000-0000319E0000}"/>
    <cellStyle name="Subtotal (line) 4 5 46 4" xfId="41619" xr:uid="{00000000-0005-0000-0000-0000329E0000}"/>
    <cellStyle name="Subtotal (line) 4 5 47" xfId="41620" xr:uid="{00000000-0005-0000-0000-0000339E0000}"/>
    <cellStyle name="Subtotal (line) 4 5 48" xfId="41621" xr:uid="{00000000-0005-0000-0000-0000349E0000}"/>
    <cellStyle name="Subtotal (line) 4 5 49" xfId="41622" xr:uid="{00000000-0005-0000-0000-0000359E0000}"/>
    <cellStyle name="Subtotal (line) 4 5 5" xfId="5757" xr:uid="{00000000-0005-0000-0000-0000369E0000}"/>
    <cellStyle name="Subtotal (line) 4 5 5 2" xfId="41623" xr:uid="{00000000-0005-0000-0000-0000379E0000}"/>
    <cellStyle name="Subtotal (line) 4 5 5 2 2" xfId="41624" xr:uid="{00000000-0005-0000-0000-0000389E0000}"/>
    <cellStyle name="Subtotal (line) 4 5 5 2 3" xfId="41625" xr:uid="{00000000-0005-0000-0000-0000399E0000}"/>
    <cellStyle name="Subtotal (line) 4 5 5 2 4" xfId="41626" xr:uid="{00000000-0005-0000-0000-00003A9E0000}"/>
    <cellStyle name="Subtotal (line) 4 5 5 3" xfId="41627" xr:uid="{00000000-0005-0000-0000-00003B9E0000}"/>
    <cellStyle name="Subtotal (line) 4 5 5 4" xfId="41628" xr:uid="{00000000-0005-0000-0000-00003C9E0000}"/>
    <cellStyle name="Subtotal (line) 4 5 5 5" xfId="41629" xr:uid="{00000000-0005-0000-0000-00003D9E0000}"/>
    <cellStyle name="Subtotal (line) 4 5 6" xfId="5758" xr:uid="{00000000-0005-0000-0000-00003E9E0000}"/>
    <cellStyle name="Subtotal (line) 4 5 6 2" xfId="41630" xr:uid="{00000000-0005-0000-0000-00003F9E0000}"/>
    <cellStyle name="Subtotal (line) 4 5 6 2 2" xfId="41631" xr:uid="{00000000-0005-0000-0000-0000409E0000}"/>
    <cellStyle name="Subtotal (line) 4 5 6 2 3" xfId="41632" xr:uid="{00000000-0005-0000-0000-0000419E0000}"/>
    <cellStyle name="Subtotal (line) 4 5 6 2 4" xfId="41633" xr:uid="{00000000-0005-0000-0000-0000429E0000}"/>
    <cellStyle name="Subtotal (line) 4 5 6 3" xfId="41634" xr:uid="{00000000-0005-0000-0000-0000439E0000}"/>
    <cellStyle name="Subtotal (line) 4 5 6 4" xfId="41635" xr:uid="{00000000-0005-0000-0000-0000449E0000}"/>
    <cellStyle name="Subtotal (line) 4 5 6 5" xfId="41636" xr:uid="{00000000-0005-0000-0000-0000459E0000}"/>
    <cellStyle name="Subtotal (line) 4 5 7" xfId="5759" xr:uid="{00000000-0005-0000-0000-0000469E0000}"/>
    <cellStyle name="Subtotal (line) 4 5 7 2" xfId="41637" xr:uid="{00000000-0005-0000-0000-0000479E0000}"/>
    <cellStyle name="Subtotal (line) 4 5 7 2 2" xfId="41638" xr:uid="{00000000-0005-0000-0000-0000489E0000}"/>
    <cellStyle name="Subtotal (line) 4 5 7 2 3" xfId="41639" xr:uid="{00000000-0005-0000-0000-0000499E0000}"/>
    <cellStyle name="Subtotal (line) 4 5 7 2 4" xfId="41640" xr:uid="{00000000-0005-0000-0000-00004A9E0000}"/>
    <cellStyle name="Subtotal (line) 4 5 7 3" xfId="41641" xr:uid="{00000000-0005-0000-0000-00004B9E0000}"/>
    <cellStyle name="Subtotal (line) 4 5 7 4" xfId="41642" xr:uid="{00000000-0005-0000-0000-00004C9E0000}"/>
    <cellStyle name="Subtotal (line) 4 5 7 5" xfId="41643" xr:uid="{00000000-0005-0000-0000-00004D9E0000}"/>
    <cellStyle name="Subtotal (line) 4 5 8" xfId="5760" xr:uid="{00000000-0005-0000-0000-00004E9E0000}"/>
    <cellStyle name="Subtotal (line) 4 5 8 2" xfId="41644" xr:uid="{00000000-0005-0000-0000-00004F9E0000}"/>
    <cellStyle name="Subtotal (line) 4 5 8 2 2" xfId="41645" xr:uid="{00000000-0005-0000-0000-0000509E0000}"/>
    <cellStyle name="Subtotal (line) 4 5 8 2 3" xfId="41646" xr:uid="{00000000-0005-0000-0000-0000519E0000}"/>
    <cellStyle name="Subtotal (line) 4 5 8 2 4" xfId="41647" xr:uid="{00000000-0005-0000-0000-0000529E0000}"/>
    <cellStyle name="Subtotal (line) 4 5 8 3" xfId="41648" xr:uid="{00000000-0005-0000-0000-0000539E0000}"/>
    <cellStyle name="Subtotal (line) 4 5 8 4" xfId="41649" xr:uid="{00000000-0005-0000-0000-0000549E0000}"/>
    <cellStyle name="Subtotal (line) 4 5 8 5" xfId="41650" xr:uid="{00000000-0005-0000-0000-0000559E0000}"/>
    <cellStyle name="Subtotal (line) 4 5 9" xfId="5761" xr:uid="{00000000-0005-0000-0000-0000569E0000}"/>
    <cellStyle name="Subtotal (line) 4 5 9 2" xfId="41651" xr:uid="{00000000-0005-0000-0000-0000579E0000}"/>
    <cellStyle name="Subtotal (line) 4 5 9 2 2" xfId="41652" xr:uid="{00000000-0005-0000-0000-0000589E0000}"/>
    <cellStyle name="Subtotal (line) 4 5 9 2 3" xfId="41653" xr:uid="{00000000-0005-0000-0000-0000599E0000}"/>
    <cellStyle name="Subtotal (line) 4 5 9 2 4" xfId="41654" xr:uid="{00000000-0005-0000-0000-00005A9E0000}"/>
    <cellStyle name="Subtotal (line) 4 5 9 3" xfId="41655" xr:uid="{00000000-0005-0000-0000-00005B9E0000}"/>
    <cellStyle name="Subtotal (line) 4 5 9 4" xfId="41656" xr:uid="{00000000-0005-0000-0000-00005C9E0000}"/>
    <cellStyle name="Subtotal (line) 4 5 9 5" xfId="41657" xr:uid="{00000000-0005-0000-0000-00005D9E0000}"/>
    <cellStyle name="Subtotal (line) 4 6" xfId="5762" xr:uid="{00000000-0005-0000-0000-00005E9E0000}"/>
    <cellStyle name="Subtotal (line) 4 6 2" xfId="41658" xr:uid="{00000000-0005-0000-0000-00005F9E0000}"/>
    <cellStyle name="Subtotal (line) 4 6 2 2" xfId="41659" xr:uid="{00000000-0005-0000-0000-0000609E0000}"/>
    <cellStyle name="Subtotal (line) 4 6 2 3" xfId="41660" xr:uid="{00000000-0005-0000-0000-0000619E0000}"/>
    <cellStyle name="Subtotal (line) 4 6 2 4" xfId="41661" xr:uid="{00000000-0005-0000-0000-0000629E0000}"/>
    <cellStyle name="Subtotal (line) 4 6 3" xfId="41662" xr:uid="{00000000-0005-0000-0000-0000639E0000}"/>
    <cellStyle name="Subtotal (line) 4 6 4" xfId="41663" xr:uid="{00000000-0005-0000-0000-0000649E0000}"/>
    <cellStyle name="Subtotal (line) 4 6 5" xfId="41664" xr:uid="{00000000-0005-0000-0000-0000659E0000}"/>
    <cellStyle name="Subtotal (line) 4 7" xfId="5763" xr:uid="{00000000-0005-0000-0000-0000669E0000}"/>
    <cellStyle name="Subtotal (line) 4 7 2" xfId="41665" xr:uid="{00000000-0005-0000-0000-0000679E0000}"/>
    <cellStyle name="Subtotal (line) 4 7 2 2" xfId="41666" xr:uid="{00000000-0005-0000-0000-0000689E0000}"/>
    <cellStyle name="Subtotal (line) 4 7 2 3" xfId="41667" xr:uid="{00000000-0005-0000-0000-0000699E0000}"/>
    <cellStyle name="Subtotal (line) 4 7 2 4" xfId="41668" xr:uid="{00000000-0005-0000-0000-00006A9E0000}"/>
    <cellStyle name="Subtotal (line) 4 7 3" xfId="41669" xr:uid="{00000000-0005-0000-0000-00006B9E0000}"/>
    <cellStyle name="Subtotal (line) 4 7 4" xfId="41670" xr:uid="{00000000-0005-0000-0000-00006C9E0000}"/>
    <cellStyle name="Subtotal (line) 4 7 5" xfId="41671" xr:uid="{00000000-0005-0000-0000-00006D9E0000}"/>
    <cellStyle name="Subtotal (line) 4 8" xfId="5764" xr:uid="{00000000-0005-0000-0000-00006E9E0000}"/>
    <cellStyle name="Subtotal (line) 4 8 2" xfId="41672" xr:uid="{00000000-0005-0000-0000-00006F9E0000}"/>
    <cellStyle name="Subtotal (line) 4 8 2 2" xfId="41673" xr:uid="{00000000-0005-0000-0000-0000709E0000}"/>
    <cellStyle name="Subtotal (line) 4 8 2 3" xfId="41674" xr:uid="{00000000-0005-0000-0000-0000719E0000}"/>
    <cellStyle name="Subtotal (line) 4 8 2 4" xfId="41675" xr:uid="{00000000-0005-0000-0000-0000729E0000}"/>
    <cellStyle name="Subtotal (line) 4 8 3" xfId="41676" xr:uid="{00000000-0005-0000-0000-0000739E0000}"/>
    <cellStyle name="Subtotal (line) 4 8 4" xfId="41677" xr:uid="{00000000-0005-0000-0000-0000749E0000}"/>
    <cellStyle name="Subtotal (line) 4 8 5" xfId="41678" xr:uid="{00000000-0005-0000-0000-0000759E0000}"/>
    <cellStyle name="Subtotal (line) 4 9" xfId="5765" xr:uid="{00000000-0005-0000-0000-0000769E0000}"/>
    <cellStyle name="Subtotal (line) 4 9 2" xfId="41679" xr:uid="{00000000-0005-0000-0000-0000779E0000}"/>
    <cellStyle name="Subtotal (line) 4 9 2 2" xfId="41680" xr:uid="{00000000-0005-0000-0000-0000789E0000}"/>
    <cellStyle name="Subtotal (line) 4 9 2 3" xfId="41681" xr:uid="{00000000-0005-0000-0000-0000799E0000}"/>
    <cellStyle name="Subtotal (line) 4 9 2 4" xfId="41682" xr:uid="{00000000-0005-0000-0000-00007A9E0000}"/>
    <cellStyle name="Subtotal (line) 4 9 3" xfId="41683" xr:uid="{00000000-0005-0000-0000-00007B9E0000}"/>
    <cellStyle name="Subtotal (line) 4 9 4" xfId="41684" xr:uid="{00000000-0005-0000-0000-00007C9E0000}"/>
    <cellStyle name="Subtotal (line) 4 9 5" xfId="41685" xr:uid="{00000000-0005-0000-0000-00007D9E0000}"/>
    <cellStyle name="Subtotal (line) 5" xfId="5766" xr:uid="{00000000-0005-0000-0000-00007E9E0000}"/>
    <cellStyle name="Subtotal (line) 5 10" xfId="5767" xr:uid="{00000000-0005-0000-0000-00007F9E0000}"/>
    <cellStyle name="Subtotal (line) 5 10 2" xfId="41686" xr:uid="{00000000-0005-0000-0000-0000809E0000}"/>
    <cellStyle name="Subtotal (line) 5 10 2 2" xfId="41687" xr:uid="{00000000-0005-0000-0000-0000819E0000}"/>
    <cellStyle name="Subtotal (line) 5 10 2 3" xfId="41688" xr:uid="{00000000-0005-0000-0000-0000829E0000}"/>
    <cellStyle name="Subtotal (line) 5 10 2 4" xfId="41689" xr:uid="{00000000-0005-0000-0000-0000839E0000}"/>
    <cellStyle name="Subtotal (line) 5 10 3" xfId="41690" xr:uid="{00000000-0005-0000-0000-0000849E0000}"/>
    <cellStyle name="Subtotal (line) 5 10 4" xfId="41691" xr:uid="{00000000-0005-0000-0000-0000859E0000}"/>
    <cellStyle name="Subtotal (line) 5 10 5" xfId="41692" xr:uid="{00000000-0005-0000-0000-0000869E0000}"/>
    <cellStyle name="Subtotal (line) 5 11" xfId="5768" xr:uid="{00000000-0005-0000-0000-0000879E0000}"/>
    <cellStyle name="Subtotal (line) 5 11 2" xfId="41693" xr:uid="{00000000-0005-0000-0000-0000889E0000}"/>
    <cellStyle name="Subtotal (line) 5 11 2 2" xfId="41694" xr:uid="{00000000-0005-0000-0000-0000899E0000}"/>
    <cellStyle name="Subtotal (line) 5 11 2 3" xfId="41695" xr:uid="{00000000-0005-0000-0000-00008A9E0000}"/>
    <cellStyle name="Subtotal (line) 5 11 2 4" xfId="41696" xr:uid="{00000000-0005-0000-0000-00008B9E0000}"/>
    <cellStyle name="Subtotal (line) 5 11 3" xfId="41697" xr:uid="{00000000-0005-0000-0000-00008C9E0000}"/>
    <cellStyle name="Subtotal (line) 5 11 4" xfId="41698" xr:uid="{00000000-0005-0000-0000-00008D9E0000}"/>
    <cellStyle name="Subtotal (line) 5 11 5" xfId="41699" xr:uid="{00000000-0005-0000-0000-00008E9E0000}"/>
    <cellStyle name="Subtotal (line) 5 12" xfId="5769" xr:uid="{00000000-0005-0000-0000-00008F9E0000}"/>
    <cellStyle name="Subtotal (line) 5 12 2" xfId="41700" xr:uid="{00000000-0005-0000-0000-0000909E0000}"/>
    <cellStyle name="Subtotal (line) 5 12 2 2" xfId="41701" xr:uid="{00000000-0005-0000-0000-0000919E0000}"/>
    <cellStyle name="Subtotal (line) 5 12 2 3" xfId="41702" xr:uid="{00000000-0005-0000-0000-0000929E0000}"/>
    <cellStyle name="Subtotal (line) 5 12 2 4" xfId="41703" xr:uid="{00000000-0005-0000-0000-0000939E0000}"/>
    <cellStyle name="Subtotal (line) 5 12 3" xfId="41704" xr:uid="{00000000-0005-0000-0000-0000949E0000}"/>
    <cellStyle name="Subtotal (line) 5 12 4" xfId="41705" xr:uid="{00000000-0005-0000-0000-0000959E0000}"/>
    <cellStyle name="Subtotal (line) 5 12 5" xfId="41706" xr:uid="{00000000-0005-0000-0000-0000969E0000}"/>
    <cellStyle name="Subtotal (line) 5 13" xfId="5770" xr:uid="{00000000-0005-0000-0000-0000979E0000}"/>
    <cellStyle name="Subtotal (line) 5 13 2" xfId="41707" xr:uid="{00000000-0005-0000-0000-0000989E0000}"/>
    <cellStyle name="Subtotal (line) 5 13 2 2" xfId="41708" xr:uid="{00000000-0005-0000-0000-0000999E0000}"/>
    <cellStyle name="Subtotal (line) 5 13 2 3" xfId="41709" xr:uid="{00000000-0005-0000-0000-00009A9E0000}"/>
    <cellStyle name="Subtotal (line) 5 13 2 4" xfId="41710" xr:uid="{00000000-0005-0000-0000-00009B9E0000}"/>
    <cellStyle name="Subtotal (line) 5 13 3" xfId="41711" xr:uid="{00000000-0005-0000-0000-00009C9E0000}"/>
    <cellStyle name="Subtotal (line) 5 13 4" xfId="41712" xr:uid="{00000000-0005-0000-0000-00009D9E0000}"/>
    <cellStyle name="Subtotal (line) 5 13 5" xfId="41713" xr:uid="{00000000-0005-0000-0000-00009E9E0000}"/>
    <cellStyle name="Subtotal (line) 5 14" xfId="5771" xr:uid="{00000000-0005-0000-0000-00009F9E0000}"/>
    <cellStyle name="Subtotal (line) 5 14 2" xfId="41714" xr:uid="{00000000-0005-0000-0000-0000A09E0000}"/>
    <cellStyle name="Subtotal (line) 5 14 2 2" xfId="41715" xr:uid="{00000000-0005-0000-0000-0000A19E0000}"/>
    <cellStyle name="Subtotal (line) 5 14 2 3" xfId="41716" xr:uid="{00000000-0005-0000-0000-0000A29E0000}"/>
    <cellStyle name="Subtotal (line) 5 14 2 4" xfId="41717" xr:uid="{00000000-0005-0000-0000-0000A39E0000}"/>
    <cellStyle name="Subtotal (line) 5 14 3" xfId="41718" xr:uid="{00000000-0005-0000-0000-0000A49E0000}"/>
    <cellStyle name="Subtotal (line) 5 14 4" xfId="41719" xr:uid="{00000000-0005-0000-0000-0000A59E0000}"/>
    <cellStyle name="Subtotal (line) 5 14 5" xfId="41720" xr:uid="{00000000-0005-0000-0000-0000A69E0000}"/>
    <cellStyle name="Subtotal (line) 5 15" xfId="5772" xr:uid="{00000000-0005-0000-0000-0000A79E0000}"/>
    <cellStyle name="Subtotal (line) 5 15 2" xfId="41721" xr:uid="{00000000-0005-0000-0000-0000A89E0000}"/>
    <cellStyle name="Subtotal (line) 5 15 2 2" xfId="41722" xr:uid="{00000000-0005-0000-0000-0000A99E0000}"/>
    <cellStyle name="Subtotal (line) 5 15 2 3" xfId="41723" xr:uid="{00000000-0005-0000-0000-0000AA9E0000}"/>
    <cellStyle name="Subtotal (line) 5 15 2 4" xfId="41724" xr:uid="{00000000-0005-0000-0000-0000AB9E0000}"/>
    <cellStyle name="Subtotal (line) 5 15 3" xfId="41725" xr:uid="{00000000-0005-0000-0000-0000AC9E0000}"/>
    <cellStyle name="Subtotal (line) 5 15 4" xfId="41726" xr:uid="{00000000-0005-0000-0000-0000AD9E0000}"/>
    <cellStyle name="Subtotal (line) 5 15 5" xfId="41727" xr:uid="{00000000-0005-0000-0000-0000AE9E0000}"/>
    <cellStyle name="Subtotal (line) 5 16" xfId="5773" xr:uid="{00000000-0005-0000-0000-0000AF9E0000}"/>
    <cellStyle name="Subtotal (line) 5 16 2" xfId="41728" xr:uid="{00000000-0005-0000-0000-0000B09E0000}"/>
    <cellStyle name="Subtotal (line) 5 16 2 2" xfId="41729" xr:uid="{00000000-0005-0000-0000-0000B19E0000}"/>
    <cellStyle name="Subtotal (line) 5 16 2 3" xfId="41730" xr:uid="{00000000-0005-0000-0000-0000B29E0000}"/>
    <cellStyle name="Subtotal (line) 5 16 2 4" xfId="41731" xr:uid="{00000000-0005-0000-0000-0000B39E0000}"/>
    <cellStyle name="Subtotal (line) 5 16 3" xfId="41732" xr:uid="{00000000-0005-0000-0000-0000B49E0000}"/>
    <cellStyle name="Subtotal (line) 5 16 4" xfId="41733" xr:uid="{00000000-0005-0000-0000-0000B59E0000}"/>
    <cellStyle name="Subtotal (line) 5 16 5" xfId="41734" xr:uid="{00000000-0005-0000-0000-0000B69E0000}"/>
    <cellStyle name="Subtotal (line) 5 17" xfId="5774" xr:uid="{00000000-0005-0000-0000-0000B79E0000}"/>
    <cellStyle name="Subtotal (line) 5 17 2" xfId="41735" xr:uid="{00000000-0005-0000-0000-0000B89E0000}"/>
    <cellStyle name="Subtotal (line) 5 17 2 2" xfId="41736" xr:uid="{00000000-0005-0000-0000-0000B99E0000}"/>
    <cellStyle name="Subtotal (line) 5 17 2 3" xfId="41737" xr:uid="{00000000-0005-0000-0000-0000BA9E0000}"/>
    <cellStyle name="Subtotal (line) 5 17 2 4" xfId="41738" xr:uid="{00000000-0005-0000-0000-0000BB9E0000}"/>
    <cellStyle name="Subtotal (line) 5 17 3" xfId="41739" xr:uid="{00000000-0005-0000-0000-0000BC9E0000}"/>
    <cellStyle name="Subtotal (line) 5 17 4" xfId="41740" xr:uid="{00000000-0005-0000-0000-0000BD9E0000}"/>
    <cellStyle name="Subtotal (line) 5 17 5" xfId="41741" xr:uid="{00000000-0005-0000-0000-0000BE9E0000}"/>
    <cellStyle name="Subtotal (line) 5 18" xfId="5775" xr:uid="{00000000-0005-0000-0000-0000BF9E0000}"/>
    <cellStyle name="Subtotal (line) 5 18 2" xfId="41742" xr:uid="{00000000-0005-0000-0000-0000C09E0000}"/>
    <cellStyle name="Subtotal (line) 5 18 2 2" xfId="41743" xr:uid="{00000000-0005-0000-0000-0000C19E0000}"/>
    <cellStyle name="Subtotal (line) 5 18 2 3" xfId="41744" xr:uid="{00000000-0005-0000-0000-0000C29E0000}"/>
    <cellStyle name="Subtotal (line) 5 18 2 4" xfId="41745" xr:uid="{00000000-0005-0000-0000-0000C39E0000}"/>
    <cellStyle name="Subtotal (line) 5 18 3" xfId="41746" xr:uid="{00000000-0005-0000-0000-0000C49E0000}"/>
    <cellStyle name="Subtotal (line) 5 18 4" xfId="41747" xr:uid="{00000000-0005-0000-0000-0000C59E0000}"/>
    <cellStyle name="Subtotal (line) 5 18 5" xfId="41748" xr:uid="{00000000-0005-0000-0000-0000C69E0000}"/>
    <cellStyle name="Subtotal (line) 5 19" xfId="5776" xr:uid="{00000000-0005-0000-0000-0000C79E0000}"/>
    <cellStyle name="Subtotal (line) 5 19 2" xfId="41749" xr:uid="{00000000-0005-0000-0000-0000C89E0000}"/>
    <cellStyle name="Subtotal (line) 5 19 2 2" xfId="41750" xr:uid="{00000000-0005-0000-0000-0000C99E0000}"/>
    <cellStyle name="Subtotal (line) 5 19 2 3" xfId="41751" xr:uid="{00000000-0005-0000-0000-0000CA9E0000}"/>
    <cellStyle name="Subtotal (line) 5 19 2 4" xfId="41752" xr:uid="{00000000-0005-0000-0000-0000CB9E0000}"/>
    <cellStyle name="Subtotal (line) 5 19 3" xfId="41753" xr:uid="{00000000-0005-0000-0000-0000CC9E0000}"/>
    <cellStyle name="Subtotal (line) 5 19 4" xfId="41754" xr:uid="{00000000-0005-0000-0000-0000CD9E0000}"/>
    <cellStyle name="Subtotal (line) 5 19 5" xfId="41755" xr:uid="{00000000-0005-0000-0000-0000CE9E0000}"/>
    <cellStyle name="Subtotal (line) 5 2" xfId="5777" xr:uid="{00000000-0005-0000-0000-0000CF9E0000}"/>
    <cellStyle name="Subtotal (line) 5 2 10" xfId="5778" xr:uid="{00000000-0005-0000-0000-0000D09E0000}"/>
    <cellStyle name="Subtotal (line) 5 2 10 2" xfId="41756" xr:uid="{00000000-0005-0000-0000-0000D19E0000}"/>
    <cellStyle name="Subtotal (line) 5 2 10 2 2" xfId="41757" xr:uid="{00000000-0005-0000-0000-0000D29E0000}"/>
    <cellStyle name="Subtotal (line) 5 2 10 2 3" xfId="41758" xr:uid="{00000000-0005-0000-0000-0000D39E0000}"/>
    <cellStyle name="Subtotal (line) 5 2 10 2 4" xfId="41759" xr:uid="{00000000-0005-0000-0000-0000D49E0000}"/>
    <cellStyle name="Subtotal (line) 5 2 10 3" xfId="41760" xr:uid="{00000000-0005-0000-0000-0000D59E0000}"/>
    <cellStyle name="Subtotal (line) 5 2 10 4" xfId="41761" xr:uid="{00000000-0005-0000-0000-0000D69E0000}"/>
    <cellStyle name="Subtotal (line) 5 2 10 5" xfId="41762" xr:uid="{00000000-0005-0000-0000-0000D79E0000}"/>
    <cellStyle name="Subtotal (line) 5 2 11" xfId="5779" xr:uid="{00000000-0005-0000-0000-0000D89E0000}"/>
    <cellStyle name="Subtotal (line) 5 2 11 2" xfId="41763" xr:uid="{00000000-0005-0000-0000-0000D99E0000}"/>
    <cellStyle name="Subtotal (line) 5 2 11 2 2" xfId="41764" xr:uid="{00000000-0005-0000-0000-0000DA9E0000}"/>
    <cellStyle name="Subtotal (line) 5 2 11 2 3" xfId="41765" xr:uid="{00000000-0005-0000-0000-0000DB9E0000}"/>
    <cellStyle name="Subtotal (line) 5 2 11 2 4" xfId="41766" xr:uid="{00000000-0005-0000-0000-0000DC9E0000}"/>
    <cellStyle name="Subtotal (line) 5 2 11 3" xfId="41767" xr:uid="{00000000-0005-0000-0000-0000DD9E0000}"/>
    <cellStyle name="Subtotal (line) 5 2 11 4" xfId="41768" xr:uid="{00000000-0005-0000-0000-0000DE9E0000}"/>
    <cellStyle name="Subtotal (line) 5 2 11 5" xfId="41769" xr:uid="{00000000-0005-0000-0000-0000DF9E0000}"/>
    <cellStyle name="Subtotal (line) 5 2 12" xfId="5780" xr:uid="{00000000-0005-0000-0000-0000E09E0000}"/>
    <cellStyle name="Subtotal (line) 5 2 12 2" xfId="41770" xr:uid="{00000000-0005-0000-0000-0000E19E0000}"/>
    <cellStyle name="Subtotal (line) 5 2 12 2 2" xfId="41771" xr:uid="{00000000-0005-0000-0000-0000E29E0000}"/>
    <cellStyle name="Subtotal (line) 5 2 12 2 3" xfId="41772" xr:uid="{00000000-0005-0000-0000-0000E39E0000}"/>
    <cellStyle name="Subtotal (line) 5 2 12 2 4" xfId="41773" xr:uid="{00000000-0005-0000-0000-0000E49E0000}"/>
    <cellStyle name="Subtotal (line) 5 2 12 3" xfId="41774" xr:uid="{00000000-0005-0000-0000-0000E59E0000}"/>
    <cellStyle name="Subtotal (line) 5 2 12 4" xfId="41775" xr:uid="{00000000-0005-0000-0000-0000E69E0000}"/>
    <cellStyle name="Subtotal (line) 5 2 12 5" xfId="41776" xr:uid="{00000000-0005-0000-0000-0000E79E0000}"/>
    <cellStyle name="Subtotal (line) 5 2 13" xfId="5781" xr:uid="{00000000-0005-0000-0000-0000E89E0000}"/>
    <cellStyle name="Subtotal (line) 5 2 13 2" xfId="41777" xr:uid="{00000000-0005-0000-0000-0000E99E0000}"/>
    <cellStyle name="Subtotal (line) 5 2 13 2 2" xfId="41778" xr:uid="{00000000-0005-0000-0000-0000EA9E0000}"/>
    <cellStyle name="Subtotal (line) 5 2 13 2 3" xfId="41779" xr:uid="{00000000-0005-0000-0000-0000EB9E0000}"/>
    <cellStyle name="Subtotal (line) 5 2 13 2 4" xfId="41780" xr:uid="{00000000-0005-0000-0000-0000EC9E0000}"/>
    <cellStyle name="Subtotal (line) 5 2 13 3" xfId="41781" xr:uid="{00000000-0005-0000-0000-0000ED9E0000}"/>
    <cellStyle name="Subtotal (line) 5 2 13 4" xfId="41782" xr:uid="{00000000-0005-0000-0000-0000EE9E0000}"/>
    <cellStyle name="Subtotal (line) 5 2 13 5" xfId="41783" xr:uid="{00000000-0005-0000-0000-0000EF9E0000}"/>
    <cellStyle name="Subtotal (line) 5 2 14" xfId="5782" xr:uid="{00000000-0005-0000-0000-0000F09E0000}"/>
    <cellStyle name="Subtotal (line) 5 2 14 2" xfId="41784" xr:uid="{00000000-0005-0000-0000-0000F19E0000}"/>
    <cellStyle name="Subtotal (line) 5 2 14 2 2" xfId="41785" xr:uid="{00000000-0005-0000-0000-0000F29E0000}"/>
    <cellStyle name="Subtotal (line) 5 2 14 2 3" xfId="41786" xr:uid="{00000000-0005-0000-0000-0000F39E0000}"/>
    <cellStyle name="Subtotal (line) 5 2 14 2 4" xfId="41787" xr:uid="{00000000-0005-0000-0000-0000F49E0000}"/>
    <cellStyle name="Subtotal (line) 5 2 14 3" xfId="41788" xr:uid="{00000000-0005-0000-0000-0000F59E0000}"/>
    <cellStyle name="Subtotal (line) 5 2 14 4" xfId="41789" xr:uid="{00000000-0005-0000-0000-0000F69E0000}"/>
    <cellStyle name="Subtotal (line) 5 2 14 5" xfId="41790" xr:uid="{00000000-0005-0000-0000-0000F79E0000}"/>
    <cellStyle name="Subtotal (line) 5 2 15" xfId="5783" xr:uid="{00000000-0005-0000-0000-0000F89E0000}"/>
    <cellStyle name="Subtotal (line) 5 2 15 2" xfId="41791" xr:uid="{00000000-0005-0000-0000-0000F99E0000}"/>
    <cellStyle name="Subtotal (line) 5 2 15 2 2" xfId="41792" xr:uid="{00000000-0005-0000-0000-0000FA9E0000}"/>
    <cellStyle name="Subtotal (line) 5 2 15 2 3" xfId="41793" xr:uid="{00000000-0005-0000-0000-0000FB9E0000}"/>
    <cellStyle name="Subtotal (line) 5 2 15 2 4" xfId="41794" xr:uid="{00000000-0005-0000-0000-0000FC9E0000}"/>
    <cellStyle name="Subtotal (line) 5 2 15 3" xfId="41795" xr:uid="{00000000-0005-0000-0000-0000FD9E0000}"/>
    <cellStyle name="Subtotal (line) 5 2 15 4" xfId="41796" xr:uid="{00000000-0005-0000-0000-0000FE9E0000}"/>
    <cellStyle name="Subtotal (line) 5 2 15 5" xfId="41797" xr:uid="{00000000-0005-0000-0000-0000FF9E0000}"/>
    <cellStyle name="Subtotal (line) 5 2 16" xfId="5784" xr:uid="{00000000-0005-0000-0000-0000009F0000}"/>
    <cellStyle name="Subtotal (line) 5 2 16 2" xfId="41798" xr:uid="{00000000-0005-0000-0000-0000019F0000}"/>
    <cellStyle name="Subtotal (line) 5 2 16 2 2" xfId="41799" xr:uid="{00000000-0005-0000-0000-0000029F0000}"/>
    <cellStyle name="Subtotal (line) 5 2 16 2 3" xfId="41800" xr:uid="{00000000-0005-0000-0000-0000039F0000}"/>
    <cellStyle name="Subtotal (line) 5 2 16 2 4" xfId="41801" xr:uid="{00000000-0005-0000-0000-0000049F0000}"/>
    <cellStyle name="Subtotal (line) 5 2 16 3" xfId="41802" xr:uid="{00000000-0005-0000-0000-0000059F0000}"/>
    <cellStyle name="Subtotal (line) 5 2 16 4" xfId="41803" xr:uid="{00000000-0005-0000-0000-0000069F0000}"/>
    <cellStyle name="Subtotal (line) 5 2 16 5" xfId="41804" xr:uid="{00000000-0005-0000-0000-0000079F0000}"/>
    <cellStyle name="Subtotal (line) 5 2 17" xfId="5785" xr:uid="{00000000-0005-0000-0000-0000089F0000}"/>
    <cellStyle name="Subtotal (line) 5 2 17 2" xfId="41805" xr:uid="{00000000-0005-0000-0000-0000099F0000}"/>
    <cellStyle name="Subtotal (line) 5 2 17 2 2" xfId="41806" xr:uid="{00000000-0005-0000-0000-00000A9F0000}"/>
    <cellStyle name="Subtotal (line) 5 2 17 2 3" xfId="41807" xr:uid="{00000000-0005-0000-0000-00000B9F0000}"/>
    <cellStyle name="Subtotal (line) 5 2 17 2 4" xfId="41808" xr:uid="{00000000-0005-0000-0000-00000C9F0000}"/>
    <cellStyle name="Subtotal (line) 5 2 17 3" xfId="41809" xr:uid="{00000000-0005-0000-0000-00000D9F0000}"/>
    <cellStyle name="Subtotal (line) 5 2 17 4" xfId="41810" xr:uid="{00000000-0005-0000-0000-00000E9F0000}"/>
    <cellStyle name="Subtotal (line) 5 2 17 5" xfId="41811" xr:uid="{00000000-0005-0000-0000-00000F9F0000}"/>
    <cellStyle name="Subtotal (line) 5 2 18" xfId="5786" xr:uid="{00000000-0005-0000-0000-0000109F0000}"/>
    <cellStyle name="Subtotal (line) 5 2 18 2" xfId="41812" xr:uid="{00000000-0005-0000-0000-0000119F0000}"/>
    <cellStyle name="Subtotal (line) 5 2 18 2 2" xfId="41813" xr:uid="{00000000-0005-0000-0000-0000129F0000}"/>
    <cellStyle name="Subtotal (line) 5 2 18 2 3" xfId="41814" xr:uid="{00000000-0005-0000-0000-0000139F0000}"/>
    <cellStyle name="Subtotal (line) 5 2 18 2 4" xfId="41815" xr:uid="{00000000-0005-0000-0000-0000149F0000}"/>
    <cellStyle name="Subtotal (line) 5 2 18 3" xfId="41816" xr:uid="{00000000-0005-0000-0000-0000159F0000}"/>
    <cellStyle name="Subtotal (line) 5 2 18 4" xfId="41817" xr:uid="{00000000-0005-0000-0000-0000169F0000}"/>
    <cellStyle name="Subtotal (line) 5 2 18 5" xfId="41818" xr:uid="{00000000-0005-0000-0000-0000179F0000}"/>
    <cellStyle name="Subtotal (line) 5 2 19" xfId="5787" xr:uid="{00000000-0005-0000-0000-0000189F0000}"/>
    <cellStyle name="Subtotal (line) 5 2 19 2" xfId="41819" xr:uid="{00000000-0005-0000-0000-0000199F0000}"/>
    <cellStyle name="Subtotal (line) 5 2 19 2 2" xfId="41820" xr:uid="{00000000-0005-0000-0000-00001A9F0000}"/>
    <cellStyle name="Subtotal (line) 5 2 19 2 3" xfId="41821" xr:uid="{00000000-0005-0000-0000-00001B9F0000}"/>
    <cellStyle name="Subtotal (line) 5 2 19 2 4" xfId="41822" xr:uid="{00000000-0005-0000-0000-00001C9F0000}"/>
    <cellStyle name="Subtotal (line) 5 2 19 3" xfId="41823" xr:uid="{00000000-0005-0000-0000-00001D9F0000}"/>
    <cellStyle name="Subtotal (line) 5 2 19 4" xfId="41824" xr:uid="{00000000-0005-0000-0000-00001E9F0000}"/>
    <cellStyle name="Subtotal (line) 5 2 19 5" xfId="41825" xr:uid="{00000000-0005-0000-0000-00001F9F0000}"/>
    <cellStyle name="Subtotal (line) 5 2 2" xfId="5788" xr:uid="{00000000-0005-0000-0000-0000209F0000}"/>
    <cellStyle name="Subtotal (line) 5 2 2 2" xfId="41826" xr:uid="{00000000-0005-0000-0000-0000219F0000}"/>
    <cellStyle name="Subtotal (line) 5 2 2 2 2" xfId="41827" xr:uid="{00000000-0005-0000-0000-0000229F0000}"/>
    <cellStyle name="Subtotal (line) 5 2 2 2 3" xfId="41828" xr:uid="{00000000-0005-0000-0000-0000239F0000}"/>
    <cellStyle name="Subtotal (line) 5 2 2 2 4" xfId="41829" xr:uid="{00000000-0005-0000-0000-0000249F0000}"/>
    <cellStyle name="Subtotal (line) 5 2 2 3" xfId="41830" xr:uid="{00000000-0005-0000-0000-0000259F0000}"/>
    <cellStyle name="Subtotal (line) 5 2 2 4" xfId="41831" xr:uid="{00000000-0005-0000-0000-0000269F0000}"/>
    <cellStyle name="Subtotal (line) 5 2 2 5" xfId="41832" xr:uid="{00000000-0005-0000-0000-0000279F0000}"/>
    <cellStyle name="Subtotal (line) 5 2 20" xfId="5789" xr:uid="{00000000-0005-0000-0000-0000289F0000}"/>
    <cellStyle name="Subtotal (line) 5 2 20 2" xfId="41833" xr:uid="{00000000-0005-0000-0000-0000299F0000}"/>
    <cellStyle name="Subtotal (line) 5 2 20 2 2" xfId="41834" xr:uid="{00000000-0005-0000-0000-00002A9F0000}"/>
    <cellStyle name="Subtotal (line) 5 2 20 2 3" xfId="41835" xr:uid="{00000000-0005-0000-0000-00002B9F0000}"/>
    <cellStyle name="Subtotal (line) 5 2 20 2 4" xfId="41836" xr:uid="{00000000-0005-0000-0000-00002C9F0000}"/>
    <cellStyle name="Subtotal (line) 5 2 20 3" xfId="41837" xr:uid="{00000000-0005-0000-0000-00002D9F0000}"/>
    <cellStyle name="Subtotal (line) 5 2 20 4" xfId="41838" xr:uid="{00000000-0005-0000-0000-00002E9F0000}"/>
    <cellStyle name="Subtotal (line) 5 2 20 5" xfId="41839" xr:uid="{00000000-0005-0000-0000-00002F9F0000}"/>
    <cellStyle name="Subtotal (line) 5 2 21" xfId="5790" xr:uid="{00000000-0005-0000-0000-0000309F0000}"/>
    <cellStyle name="Subtotal (line) 5 2 21 2" xfId="41840" xr:uid="{00000000-0005-0000-0000-0000319F0000}"/>
    <cellStyle name="Subtotal (line) 5 2 21 2 2" xfId="41841" xr:uid="{00000000-0005-0000-0000-0000329F0000}"/>
    <cellStyle name="Subtotal (line) 5 2 21 2 3" xfId="41842" xr:uid="{00000000-0005-0000-0000-0000339F0000}"/>
    <cellStyle name="Subtotal (line) 5 2 21 2 4" xfId="41843" xr:uid="{00000000-0005-0000-0000-0000349F0000}"/>
    <cellStyle name="Subtotal (line) 5 2 21 3" xfId="41844" xr:uid="{00000000-0005-0000-0000-0000359F0000}"/>
    <cellStyle name="Subtotal (line) 5 2 21 4" xfId="41845" xr:uid="{00000000-0005-0000-0000-0000369F0000}"/>
    <cellStyle name="Subtotal (line) 5 2 21 5" xfId="41846" xr:uid="{00000000-0005-0000-0000-0000379F0000}"/>
    <cellStyle name="Subtotal (line) 5 2 22" xfId="5791" xr:uid="{00000000-0005-0000-0000-0000389F0000}"/>
    <cellStyle name="Subtotal (line) 5 2 22 2" xfId="41847" xr:uid="{00000000-0005-0000-0000-0000399F0000}"/>
    <cellStyle name="Subtotal (line) 5 2 22 2 2" xfId="41848" xr:uid="{00000000-0005-0000-0000-00003A9F0000}"/>
    <cellStyle name="Subtotal (line) 5 2 22 2 3" xfId="41849" xr:uid="{00000000-0005-0000-0000-00003B9F0000}"/>
    <cellStyle name="Subtotal (line) 5 2 22 2 4" xfId="41850" xr:uid="{00000000-0005-0000-0000-00003C9F0000}"/>
    <cellStyle name="Subtotal (line) 5 2 22 3" xfId="41851" xr:uid="{00000000-0005-0000-0000-00003D9F0000}"/>
    <cellStyle name="Subtotal (line) 5 2 22 4" xfId="41852" xr:uid="{00000000-0005-0000-0000-00003E9F0000}"/>
    <cellStyle name="Subtotal (line) 5 2 22 5" xfId="41853" xr:uid="{00000000-0005-0000-0000-00003F9F0000}"/>
    <cellStyle name="Subtotal (line) 5 2 23" xfId="5792" xr:uid="{00000000-0005-0000-0000-0000409F0000}"/>
    <cellStyle name="Subtotal (line) 5 2 23 2" xfId="41854" xr:uid="{00000000-0005-0000-0000-0000419F0000}"/>
    <cellStyle name="Subtotal (line) 5 2 23 2 2" xfId="41855" xr:uid="{00000000-0005-0000-0000-0000429F0000}"/>
    <cellStyle name="Subtotal (line) 5 2 23 2 3" xfId="41856" xr:uid="{00000000-0005-0000-0000-0000439F0000}"/>
    <cellStyle name="Subtotal (line) 5 2 23 2 4" xfId="41857" xr:uid="{00000000-0005-0000-0000-0000449F0000}"/>
    <cellStyle name="Subtotal (line) 5 2 23 3" xfId="41858" xr:uid="{00000000-0005-0000-0000-0000459F0000}"/>
    <cellStyle name="Subtotal (line) 5 2 23 4" xfId="41859" xr:uid="{00000000-0005-0000-0000-0000469F0000}"/>
    <cellStyle name="Subtotal (line) 5 2 23 5" xfId="41860" xr:uid="{00000000-0005-0000-0000-0000479F0000}"/>
    <cellStyle name="Subtotal (line) 5 2 24" xfId="5793" xr:uid="{00000000-0005-0000-0000-0000489F0000}"/>
    <cellStyle name="Subtotal (line) 5 2 24 2" xfId="41861" xr:uid="{00000000-0005-0000-0000-0000499F0000}"/>
    <cellStyle name="Subtotal (line) 5 2 24 2 2" xfId="41862" xr:uid="{00000000-0005-0000-0000-00004A9F0000}"/>
    <cellStyle name="Subtotal (line) 5 2 24 2 3" xfId="41863" xr:uid="{00000000-0005-0000-0000-00004B9F0000}"/>
    <cellStyle name="Subtotal (line) 5 2 24 2 4" xfId="41864" xr:uid="{00000000-0005-0000-0000-00004C9F0000}"/>
    <cellStyle name="Subtotal (line) 5 2 24 3" xfId="41865" xr:uid="{00000000-0005-0000-0000-00004D9F0000}"/>
    <cellStyle name="Subtotal (line) 5 2 24 4" xfId="41866" xr:uid="{00000000-0005-0000-0000-00004E9F0000}"/>
    <cellStyle name="Subtotal (line) 5 2 24 5" xfId="41867" xr:uid="{00000000-0005-0000-0000-00004F9F0000}"/>
    <cellStyle name="Subtotal (line) 5 2 25" xfId="5794" xr:uid="{00000000-0005-0000-0000-0000509F0000}"/>
    <cellStyle name="Subtotal (line) 5 2 25 2" xfId="41868" xr:uid="{00000000-0005-0000-0000-0000519F0000}"/>
    <cellStyle name="Subtotal (line) 5 2 25 2 2" xfId="41869" xr:uid="{00000000-0005-0000-0000-0000529F0000}"/>
    <cellStyle name="Subtotal (line) 5 2 25 2 3" xfId="41870" xr:uid="{00000000-0005-0000-0000-0000539F0000}"/>
    <cellStyle name="Subtotal (line) 5 2 25 2 4" xfId="41871" xr:uid="{00000000-0005-0000-0000-0000549F0000}"/>
    <cellStyle name="Subtotal (line) 5 2 25 3" xfId="41872" xr:uid="{00000000-0005-0000-0000-0000559F0000}"/>
    <cellStyle name="Subtotal (line) 5 2 25 4" xfId="41873" xr:uid="{00000000-0005-0000-0000-0000569F0000}"/>
    <cellStyle name="Subtotal (line) 5 2 25 5" xfId="41874" xr:uid="{00000000-0005-0000-0000-0000579F0000}"/>
    <cellStyle name="Subtotal (line) 5 2 26" xfId="5795" xr:uid="{00000000-0005-0000-0000-0000589F0000}"/>
    <cellStyle name="Subtotal (line) 5 2 26 2" xfId="41875" xr:uid="{00000000-0005-0000-0000-0000599F0000}"/>
    <cellStyle name="Subtotal (line) 5 2 26 2 2" xfId="41876" xr:uid="{00000000-0005-0000-0000-00005A9F0000}"/>
    <cellStyle name="Subtotal (line) 5 2 26 2 3" xfId="41877" xr:uid="{00000000-0005-0000-0000-00005B9F0000}"/>
    <cellStyle name="Subtotal (line) 5 2 26 2 4" xfId="41878" xr:uid="{00000000-0005-0000-0000-00005C9F0000}"/>
    <cellStyle name="Subtotal (line) 5 2 26 3" xfId="41879" xr:uid="{00000000-0005-0000-0000-00005D9F0000}"/>
    <cellStyle name="Subtotal (line) 5 2 26 4" xfId="41880" xr:uid="{00000000-0005-0000-0000-00005E9F0000}"/>
    <cellStyle name="Subtotal (line) 5 2 26 5" xfId="41881" xr:uid="{00000000-0005-0000-0000-00005F9F0000}"/>
    <cellStyle name="Subtotal (line) 5 2 27" xfId="5796" xr:uid="{00000000-0005-0000-0000-0000609F0000}"/>
    <cellStyle name="Subtotal (line) 5 2 27 2" xfId="41882" xr:uid="{00000000-0005-0000-0000-0000619F0000}"/>
    <cellStyle name="Subtotal (line) 5 2 27 2 2" xfId="41883" xr:uid="{00000000-0005-0000-0000-0000629F0000}"/>
    <cellStyle name="Subtotal (line) 5 2 27 2 3" xfId="41884" xr:uid="{00000000-0005-0000-0000-0000639F0000}"/>
    <cellStyle name="Subtotal (line) 5 2 27 2 4" xfId="41885" xr:uid="{00000000-0005-0000-0000-0000649F0000}"/>
    <cellStyle name="Subtotal (line) 5 2 27 3" xfId="41886" xr:uid="{00000000-0005-0000-0000-0000659F0000}"/>
    <cellStyle name="Subtotal (line) 5 2 27 4" xfId="41887" xr:uid="{00000000-0005-0000-0000-0000669F0000}"/>
    <cellStyle name="Subtotal (line) 5 2 27 5" xfId="41888" xr:uid="{00000000-0005-0000-0000-0000679F0000}"/>
    <cellStyle name="Subtotal (line) 5 2 28" xfId="5797" xr:uid="{00000000-0005-0000-0000-0000689F0000}"/>
    <cellStyle name="Subtotal (line) 5 2 28 2" xfId="41889" xr:uid="{00000000-0005-0000-0000-0000699F0000}"/>
    <cellStyle name="Subtotal (line) 5 2 28 2 2" xfId="41890" xr:uid="{00000000-0005-0000-0000-00006A9F0000}"/>
    <cellStyle name="Subtotal (line) 5 2 28 2 3" xfId="41891" xr:uid="{00000000-0005-0000-0000-00006B9F0000}"/>
    <cellStyle name="Subtotal (line) 5 2 28 2 4" xfId="41892" xr:uid="{00000000-0005-0000-0000-00006C9F0000}"/>
    <cellStyle name="Subtotal (line) 5 2 28 3" xfId="41893" xr:uid="{00000000-0005-0000-0000-00006D9F0000}"/>
    <cellStyle name="Subtotal (line) 5 2 28 4" xfId="41894" xr:uid="{00000000-0005-0000-0000-00006E9F0000}"/>
    <cellStyle name="Subtotal (line) 5 2 28 5" xfId="41895" xr:uid="{00000000-0005-0000-0000-00006F9F0000}"/>
    <cellStyle name="Subtotal (line) 5 2 29" xfId="5798" xr:uid="{00000000-0005-0000-0000-0000709F0000}"/>
    <cellStyle name="Subtotal (line) 5 2 29 2" xfId="41896" xr:uid="{00000000-0005-0000-0000-0000719F0000}"/>
    <cellStyle name="Subtotal (line) 5 2 29 2 2" xfId="41897" xr:uid="{00000000-0005-0000-0000-0000729F0000}"/>
    <cellStyle name="Subtotal (line) 5 2 29 2 3" xfId="41898" xr:uid="{00000000-0005-0000-0000-0000739F0000}"/>
    <cellStyle name="Subtotal (line) 5 2 29 2 4" xfId="41899" xr:uid="{00000000-0005-0000-0000-0000749F0000}"/>
    <cellStyle name="Subtotal (line) 5 2 29 3" xfId="41900" xr:uid="{00000000-0005-0000-0000-0000759F0000}"/>
    <cellStyle name="Subtotal (line) 5 2 29 4" xfId="41901" xr:uid="{00000000-0005-0000-0000-0000769F0000}"/>
    <cellStyle name="Subtotal (line) 5 2 29 5" xfId="41902" xr:uid="{00000000-0005-0000-0000-0000779F0000}"/>
    <cellStyle name="Subtotal (line) 5 2 3" xfId="5799" xr:uid="{00000000-0005-0000-0000-0000789F0000}"/>
    <cellStyle name="Subtotal (line) 5 2 3 2" xfId="41903" xr:uid="{00000000-0005-0000-0000-0000799F0000}"/>
    <cellStyle name="Subtotal (line) 5 2 3 2 2" xfId="41904" xr:uid="{00000000-0005-0000-0000-00007A9F0000}"/>
    <cellStyle name="Subtotal (line) 5 2 3 2 3" xfId="41905" xr:uid="{00000000-0005-0000-0000-00007B9F0000}"/>
    <cellStyle name="Subtotal (line) 5 2 3 2 4" xfId="41906" xr:uid="{00000000-0005-0000-0000-00007C9F0000}"/>
    <cellStyle name="Subtotal (line) 5 2 3 3" xfId="41907" xr:uid="{00000000-0005-0000-0000-00007D9F0000}"/>
    <cellStyle name="Subtotal (line) 5 2 3 4" xfId="41908" xr:uid="{00000000-0005-0000-0000-00007E9F0000}"/>
    <cellStyle name="Subtotal (line) 5 2 3 5" xfId="41909" xr:uid="{00000000-0005-0000-0000-00007F9F0000}"/>
    <cellStyle name="Subtotal (line) 5 2 30" xfId="5800" xr:uid="{00000000-0005-0000-0000-0000809F0000}"/>
    <cellStyle name="Subtotal (line) 5 2 30 2" xfId="41910" xr:uid="{00000000-0005-0000-0000-0000819F0000}"/>
    <cellStyle name="Subtotal (line) 5 2 30 2 2" xfId="41911" xr:uid="{00000000-0005-0000-0000-0000829F0000}"/>
    <cellStyle name="Subtotal (line) 5 2 30 2 3" xfId="41912" xr:uid="{00000000-0005-0000-0000-0000839F0000}"/>
    <cellStyle name="Subtotal (line) 5 2 30 2 4" xfId="41913" xr:uid="{00000000-0005-0000-0000-0000849F0000}"/>
    <cellStyle name="Subtotal (line) 5 2 30 3" xfId="41914" xr:uid="{00000000-0005-0000-0000-0000859F0000}"/>
    <cellStyle name="Subtotal (line) 5 2 30 4" xfId="41915" xr:uid="{00000000-0005-0000-0000-0000869F0000}"/>
    <cellStyle name="Subtotal (line) 5 2 30 5" xfId="41916" xr:uid="{00000000-0005-0000-0000-0000879F0000}"/>
    <cellStyle name="Subtotal (line) 5 2 31" xfId="5801" xr:uid="{00000000-0005-0000-0000-0000889F0000}"/>
    <cellStyle name="Subtotal (line) 5 2 31 2" xfId="41917" xr:uid="{00000000-0005-0000-0000-0000899F0000}"/>
    <cellStyle name="Subtotal (line) 5 2 31 2 2" xfId="41918" xr:uid="{00000000-0005-0000-0000-00008A9F0000}"/>
    <cellStyle name="Subtotal (line) 5 2 31 2 3" xfId="41919" xr:uid="{00000000-0005-0000-0000-00008B9F0000}"/>
    <cellStyle name="Subtotal (line) 5 2 31 2 4" xfId="41920" xr:uid="{00000000-0005-0000-0000-00008C9F0000}"/>
    <cellStyle name="Subtotal (line) 5 2 31 3" xfId="41921" xr:uid="{00000000-0005-0000-0000-00008D9F0000}"/>
    <cellStyle name="Subtotal (line) 5 2 31 4" xfId="41922" xr:uid="{00000000-0005-0000-0000-00008E9F0000}"/>
    <cellStyle name="Subtotal (line) 5 2 31 5" xfId="41923" xr:uid="{00000000-0005-0000-0000-00008F9F0000}"/>
    <cellStyle name="Subtotal (line) 5 2 32" xfId="5802" xr:uid="{00000000-0005-0000-0000-0000909F0000}"/>
    <cellStyle name="Subtotal (line) 5 2 32 2" xfId="41924" xr:uid="{00000000-0005-0000-0000-0000919F0000}"/>
    <cellStyle name="Subtotal (line) 5 2 32 2 2" xfId="41925" xr:uid="{00000000-0005-0000-0000-0000929F0000}"/>
    <cellStyle name="Subtotal (line) 5 2 32 2 3" xfId="41926" xr:uid="{00000000-0005-0000-0000-0000939F0000}"/>
    <cellStyle name="Subtotal (line) 5 2 32 2 4" xfId="41927" xr:uid="{00000000-0005-0000-0000-0000949F0000}"/>
    <cellStyle name="Subtotal (line) 5 2 32 3" xfId="41928" xr:uid="{00000000-0005-0000-0000-0000959F0000}"/>
    <cellStyle name="Subtotal (line) 5 2 32 4" xfId="41929" xr:uid="{00000000-0005-0000-0000-0000969F0000}"/>
    <cellStyle name="Subtotal (line) 5 2 32 5" xfId="41930" xr:uid="{00000000-0005-0000-0000-0000979F0000}"/>
    <cellStyle name="Subtotal (line) 5 2 33" xfId="5803" xr:uid="{00000000-0005-0000-0000-0000989F0000}"/>
    <cellStyle name="Subtotal (line) 5 2 33 2" xfId="41931" xr:uid="{00000000-0005-0000-0000-0000999F0000}"/>
    <cellStyle name="Subtotal (line) 5 2 33 2 2" xfId="41932" xr:uid="{00000000-0005-0000-0000-00009A9F0000}"/>
    <cellStyle name="Subtotal (line) 5 2 33 2 3" xfId="41933" xr:uid="{00000000-0005-0000-0000-00009B9F0000}"/>
    <cellStyle name="Subtotal (line) 5 2 33 2 4" xfId="41934" xr:uid="{00000000-0005-0000-0000-00009C9F0000}"/>
    <cellStyle name="Subtotal (line) 5 2 33 3" xfId="41935" xr:uid="{00000000-0005-0000-0000-00009D9F0000}"/>
    <cellStyle name="Subtotal (line) 5 2 33 4" xfId="41936" xr:uid="{00000000-0005-0000-0000-00009E9F0000}"/>
    <cellStyle name="Subtotal (line) 5 2 33 5" xfId="41937" xr:uid="{00000000-0005-0000-0000-00009F9F0000}"/>
    <cellStyle name="Subtotal (line) 5 2 34" xfId="5804" xr:uid="{00000000-0005-0000-0000-0000A09F0000}"/>
    <cellStyle name="Subtotal (line) 5 2 34 2" xfId="41938" xr:uid="{00000000-0005-0000-0000-0000A19F0000}"/>
    <cellStyle name="Subtotal (line) 5 2 34 2 2" xfId="41939" xr:uid="{00000000-0005-0000-0000-0000A29F0000}"/>
    <cellStyle name="Subtotal (line) 5 2 34 2 3" xfId="41940" xr:uid="{00000000-0005-0000-0000-0000A39F0000}"/>
    <cellStyle name="Subtotal (line) 5 2 34 2 4" xfId="41941" xr:uid="{00000000-0005-0000-0000-0000A49F0000}"/>
    <cellStyle name="Subtotal (line) 5 2 34 3" xfId="41942" xr:uid="{00000000-0005-0000-0000-0000A59F0000}"/>
    <cellStyle name="Subtotal (line) 5 2 34 4" xfId="41943" xr:uid="{00000000-0005-0000-0000-0000A69F0000}"/>
    <cellStyle name="Subtotal (line) 5 2 34 5" xfId="41944" xr:uid="{00000000-0005-0000-0000-0000A79F0000}"/>
    <cellStyle name="Subtotal (line) 5 2 35" xfId="5805" xr:uid="{00000000-0005-0000-0000-0000A89F0000}"/>
    <cellStyle name="Subtotal (line) 5 2 35 2" xfId="41945" xr:uid="{00000000-0005-0000-0000-0000A99F0000}"/>
    <cellStyle name="Subtotal (line) 5 2 35 2 2" xfId="41946" xr:uid="{00000000-0005-0000-0000-0000AA9F0000}"/>
    <cellStyle name="Subtotal (line) 5 2 35 2 3" xfId="41947" xr:uid="{00000000-0005-0000-0000-0000AB9F0000}"/>
    <cellStyle name="Subtotal (line) 5 2 35 2 4" xfId="41948" xr:uid="{00000000-0005-0000-0000-0000AC9F0000}"/>
    <cellStyle name="Subtotal (line) 5 2 35 3" xfId="41949" xr:uid="{00000000-0005-0000-0000-0000AD9F0000}"/>
    <cellStyle name="Subtotal (line) 5 2 35 4" xfId="41950" xr:uid="{00000000-0005-0000-0000-0000AE9F0000}"/>
    <cellStyle name="Subtotal (line) 5 2 35 5" xfId="41951" xr:uid="{00000000-0005-0000-0000-0000AF9F0000}"/>
    <cellStyle name="Subtotal (line) 5 2 36" xfId="5806" xr:uid="{00000000-0005-0000-0000-0000B09F0000}"/>
    <cellStyle name="Subtotal (line) 5 2 36 2" xfId="41952" xr:uid="{00000000-0005-0000-0000-0000B19F0000}"/>
    <cellStyle name="Subtotal (line) 5 2 36 2 2" xfId="41953" xr:uid="{00000000-0005-0000-0000-0000B29F0000}"/>
    <cellStyle name="Subtotal (line) 5 2 36 2 3" xfId="41954" xr:uid="{00000000-0005-0000-0000-0000B39F0000}"/>
    <cellStyle name="Subtotal (line) 5 2 36 2 4" xfId="41955" xr:uid="{00000000-0005-0000-0000-0000B49F0000}"/>
    <cellStyle name="Subtotal (line) 5 2 36 3" xfId="41956" xr:uid="{00000000-0005-0000-0000-0000B59F0000}"/>
    <cellStyle name="Subtotal (line) 5 2 36 4" xfId="41957" xr:uid="{00000000-0005-0000-0000-0000B69F0000}"/>
    <cellStyle name="Subtotal (line) 5 2 36 5" xfId="41958" xr:uid="{00000000-0005-0000-0000-0000B79F0000}"/>
    <cellStyle name="Subtotal (line) 5 2 37" xfId="5807" xr:uid="{00000000-0005-0000-0000-0000B89F0000}"/>
    <cellStyle name="Subtotal (line) 5 2 37 2" xfId="41959" xr:uid="{00000000-0005-0000-0000-0000B99F0000}"/>
    <cellStyle name="Subtotal (line) 5 2 37 2 2" xfId="41960" xr:uid="{00000000-0005-0000-0000-0000BA9F0000}"/>
    <cellStyle name="Subtotal (line) 5 2 37 2 3" xfId="41961" xr:uid="{00000000-0005-0000-0000-0000BB9F0000}"/>
    <cellStyle name="Subtotal (line) 5 2 37 2 4" xfId="41962" xr:uid="{00000000-0005-0000-0000-0000BC9F0000}"/>
    <cellStyle name="Subtotal (line) 5 2 37 3" xfId="41963" xr:uid="{00000000-0005-0000-0000-0000BD9F0000}"/>
    <cellStyle name="Subtotal (line) 5 2 37 4" xfId="41964" xr:uid="{00000000-0005-0000-0000-0000BE9F0000}"/>
    <cellStyle name="Subtotal (line) 5 2 37 5" xfId="41965" xr:uid="{00000000-0005-0000-0000-0000BF9F0000}"/>
    <cellStyle name="Subtotal (line) 5 2 38" xfId="5808" xr:uid="{00000000-0005-0000-0000-0000C09F0000}"/>
    <cellStyle name="Subtotal (line) 5 2 38 2" xfId="41966" xr:uid="{00000000-0005-0000-0000-0000C19F0000}"/>
    <cellStyle name="Subtotal (line) 5 2 38 2 2" xfId="41967" xr:uid="{00000000-0005-0000-0000-0000C29F0000}"/>
    <cellStyle name="Subtotal (line) 5 2 38 2 3" xfId="41968" xr:uid="{00000000-0005-0000-0000-0000C39F0000}"/>
    <cellStyle name="Subtotal (line) 5 2 38 2 4" xfId="41969" xr:uid="{00000000-0005-0000-0000-0000C49F0000}"/>
    <cellStyle name="Subtotal (line) 5 2 38 3" xfId="41970" xr:uid="{00000000-0005-0000-0000-0000C59F0000}"/>
    <cellStyle name="Subtotal (line) 5 2 38 4" xfId="41971" xr:uid="{00000000-0005-0000-0000-0000C69F0000}"/>
    <cellStyle name="Subtotal (line) 5 2 38 5" xfId="41972" xr:uid="{00000000-0005-0000-0000-0000C79F0000}"/>
    <cellStyle name="Subtotal (line) 5 2 39" xfId="5809" xr:uid="{00000000-0005-0000-0000-0000C89F0000}"/>
    <cellStyle name="Subtotal (line) 5 2 39 2" xfId="41973" xr:uid="{00000000-0005-0000-0000-0000C99F0000}"/>
    <cellStyle name="Subtotal (line) 5 2 39 2 2" xfId="41974" xr:uid="{00000000-0005-0000-0000-0000CA9F0000}"/>
    <cellStyle name="Subtotal (line) 5 2 39 2 3" xfId="41975" xr:uid="{00000000-0005-0000-0000-0000CB9F0000}"/>
    <cellStyle name="Subtotal (line) 5 2 39 2 4" xfId="41976" xr:uid="{00000000-0005-0000-0000-0000CC9F0000}"/>
    <cellStyle name="Subtotal (line) 5 2 39 3" xfId="41977" xr:uid="{00000000-0005-0000-0000-0000CD9F0000}"/>
    <cellStyle name="Subtotal (line) 5 2 39 4" xfId="41978" xr:uid="{00000000-0005-0000-0000-0000CE9F0000}"/>
    <cellStyle name="Subtotal (line) 5 2 39 5" xfId="41979" xr:uid="{00000000-0005-0000-0000-0000CF9F0000}"/>
    <cellStyle name="Subtotal (line) 5 2 4" xfId="5810" xr:uid="{00000000-0005-0000-0000-0000D09F0000}"/>
    <cellStyle name="Subtotal (line) 5 2 4 2" xfId="41980" xr:uid="{00000000-0005-0000-0000-0000D19F0000}"/>
    <cellStyle name="Subtotal (line) 5 2 4 2 2" xfId="41981" xr:uid="{00000000-0005-0000-0000-0000D29F0000}"/>
    <cellStyle name="Subtotal (line) 5 2 4 2 3" xfId="41982" xr:uid="{00000000-0005-0000-0000-0000D39F0000}"/>
    <cellStyle name="Subtotal (line) 5 2 4 2 4" xfId="41983" xr:uid="{00000000-0005-0000-0000-0000D49F0000}"/>
    <cellStyle name="Subtotal (line) 5 2 4 3" xfId="41984" xr:uid="{00000000-0005-0000-0000-0000D59F0000}"/>
    <cellStyle name="Subtotal (line) 5 2 4 4" xfId="41985" xr:uid="{00000000-0005-0000-0000-0000D69F0000}"/>
    <cellStyle name="Subtotal (line) 5 2 4 5" xfId="41986" xr:uid="{00000000-0005-0000-0000-0000D79F0000}"/>
    <cellStyle name="Subtotal (line) 5 2 40" xfId="5811" xr:uid="{00000000-0005-0000-0000-0000D89F0000}"/>
    <cellStyle name="Subtotal (line) 5 2 40 2" xfId="41987" xr:uid="{00000000-0005-0000-0000-0000D99F0000}"/>
    <cellStyle name="Subtotal (line) 5 2 40 2 2" xfId="41988" xr:uid="{00000000-0005-0000-0000-0000DA9F0000}"/>
    <cellStyle name="Subtotal (line) 5 2 40 2 3" xfId="41989" xr:uid="{00000000-0005-0000-0000-0000DB9F0000}"/>
    <cellStyle name="Subtotal (line) 5 2 40 2 4" xfId="41990" xr:uid="{00000000-0005-0000-0000-0000DC9F0000}"/>
    <cellStyle name="Subtotal (line) 5 2 40 3" xfId="41991" xr:uid="{00000000-0005-0000-0000-0000DD9F0000}"/>
    <cellStyle name="Subtotal (line) 5 2 40 4" xfId="41992" xr:uid="{00000000-0005-0000-0000-0000DE9F0000}"/>
    <cellStyle name="Subtotal (line) 5 2 40 5" xfId="41993" xr:uid="{00000000-0005-0000-0000-0000DF9F0000}"/>
    <cellStyle name="Subtotal (line) 5 2 41" xfId="5812" xr:uid="{00000000-0005-0000-0000-0000E09F0000}"/>
    <cellStyle name="Subtotal (line) 5 2 41 2" xfId="41994" xr:uid="{00000000-0005-0000-0000-0000E19F0000}"/>
    <cellStyle name="Subtotal (line) 5 2 41 2 2" xfId="41995" xr:uid="{00000000-0005-0000-0000-0000E29F0000}"/>
    <cellStyle name="Subtotal (line) 5 2 41 2 3" xfId="41996" xr:uid="{00000000-0005-0000-0000-0000E39F0000}"/>
    <cellStyle name="Subtotal (line) 5 2 41 2 4" xfId="41997" xr:uid="{00000000-0005-0000-0000-0000E49F0000}"/>
    <cellStyle name="Subtotal (line) 5 2 41 3" xfId="41998" xr:uid="{00000000-0005-0000-0000-0000E59F0000}"/>
    <cellStyle name="Subtotal (line) 5 2 41 4" xfId="41999" xr:uid="{00000000-0005-0000-0000-0000E69F0000}"/>
    <cellStyle name="Subtotal (line) 5 2 41 5" xfId="42000" xr:uid="{00000000-0005-0000-0000-0000E79F0000}"/>
    <cellStyle name="Subtotal (line) 5 2 42" xfId="5813" xr:uid="{00000000-0005-0000-0000-0000E89F0000}"/>
    <cellStyle name="Subtotal (line) 5 2 42 2" xfId="42001" xr:uid="{00000000-0005-0000-0000-0000E99F0000}"/>
    <cellStyle name="Subtotal (line) 5 2 42 2 2" xfId="42002" xr:uid="{00000000-0005-0000-0000-0000EA9F0000}"/>
    <cellStyle name="Subtotal (line) 5 2 42 2 3" xfId="42003" xr:uid="{00000000-0005-0000-0000-0000EB9F0000}"/>
    <cellStyle name="Subtotal (line) 5 2 42 2 4" xfId="42004" xr:uid="{00000000-0005-0000-0000-0000EC9F0000}"/>
    <cellStyle name="Subtotal (line) 5 2 42 3" xfId="42005" xr:uid="{00000000-0005-0000-0000-0000ED9F0000}"/>
    <cellStyle name="Subtotal (line) 5 2 42 4" xfId="42006" xr:uid="{00000000-0005-0000-0000-0000EE9F0000}"/>
    <cellStyle name="Subtotal (line) 5 2 42 5" xfId="42007" xr:uid="{00000000-0005-0000-0000-0000EF9F0000}"/>
    <cellStyle name="Subtotal (line) 5 2 43" xfId="5814" xr:uid="{00000000-0005-0000-0000-0000F09F0000}"/>
    <cellStyle name="Subtotal (line) 5 2 43 2" xfId="42008" xr:uid="{00000000-0005-0000-0000-0000F19F0000}"/>
    <cellStyle name="Subtotal (line) 5 2 43 2 2" xfId="42009" xr:uid="{00000000-0005-0000-0000-0000F29F0000}"/>
    <cellStyle name="Subtotal (line) 5 2 43 2 3" xfId="42010" xr:uid="{00000000-0005-0000-0000-0000F39F0000}"/>
    <cellStyle name="Subtotal (line) 5 2 43 2 4" xfId="42011" xr:uid="{00000000-0005-0000-0000-0000F49F0000}"/>
    <cellStyle name="Subtotal (line) 5 2 43 3" xfId="42012" xr:uid="{00000000-0005-0000-0000-0000F59F0000}"/>
    <cellStyle name="Subtotal (line) 5 2 43 4" xfId="42013" xr:uid="{00000000-0005-0000-0000-0000F69F0000}"/>
    <cellStyle name="Subtotal (line) 5 2 43 5" xfId="42014" xr:uid="{00000000-0005-0000-0000-0000F79F0000}"/>
    <cellStyle name="Subtotal (line) 5 2 44" xfId="5815" xr:uid="{00000000-0005-0000-0000-0000F89F0000}"/>
    <cellStyle name="Subtotal (line) 5 2 44 2" xfId="42015" xr:uid="{00000000-0005-0000-0000-0000F99F0000}"/>
    <cellStyle name="Subtotal (line) 5 2 44 2 2" xfId="42016" xr:uid="{00000000-0005-0000-0000-0000FA9F0000}"/>
    <cellStyle name="Subtotal (line) 5 2 44 2 3" xfId="42017" xr:uid="{00000000-0005-0000-0000-0000FB9F0000}"/>
    <cellStyle name="Subtotal (line) 5 2 44 2 4" xfId="42018" xr:uid="{00000000-0005-0000-0000-0000FC9F0000}"/>
    <cellStyle name="Subtotal (line) 5 2 44 3" xfId="42019" xr:uid="{00000000-0005-0000-0000-0000FD9F0000}"/>
    <cellStyle name="Subtotal (line) 5 2 44 4" xfId="42020" xr:uid="{00000000-0005-0000-0000-0000FE9F0000}"/>
    <cellStyle name="Subtotal (line) 5 2 44 5" xfId="42021" xr:uid="{00000000-0005-0000-0000-0000FF9F0000}"/>
    <cellStyle name="Subtotal (line) 5 2 45" xfId="42022" xr:uid="{00000000-0005-0000-0000-000000A00000}"/>
    <cellStyle name="Subtotal (line) 5 2 45 2" xfId="42023" xr:uid="{00000000-0005-0000-0000-000001A00000}"/>
    <cellStyle name="Subtotal (line) 5 2 45 3" xfId="42024" xr:uid="{00000000-0005-0000-0000-000002A00000}"/>
    <cellStyle name="Subtotal (line) 5 2 45 4" xfId="42025" xr:uid="{00000000-0005-0000-0000-000003A00000}"/>
    <cellStyle name="Subtotal (line) 5 2 46" xfId="42026" xr:uid="{00000000-0005-0000-0000-000004A00000}"/>
    <cellStyle name="Subtotal (line) 5 2 46 2" xfId="42027" xr:uid="{00000000-0005-0000-0000-000005A00000}"/>
    <cellStyle name="Subtotal (line) 5 2 46 3" xfId="42028" xr:uid="{00000000-0005-0000-0000-000006A00000}"/>
    <cellStyle name="Subtotal (line) 5 2 46 4" xfId="42029" xr:uid="{00000000-0005-0000-0000-000007A00000}"/>
    <cellStyle name="Subtotal (line) 5 2 47" xfId="42030" xr:uid="{00000000-0005-0000-0000-000008A00000}"/>
    <cellStyle name="Subtotal (line) 5 2 48" xfId="42031" xr:uid="{00000000-0005-0000-0000-000009A00000}"/>
    <cellStyle name="Subtotal (line) 5 2 49" xfId="42032" xr:uid="{00000000-0005-0000-0000-00000AA00000}"/>
    <cellStyle name="Subtotal (line) 5 2 5" xfId="5816" xr:uid="{00000000-0005-0000-0000-00000BA00000}"/>
    <cellStyle name="Subtotal (line) 5 2 5 2" xfId="42033" xr:uid="{00000000-0005-0000-0000-00000CA00000}"/>
    <cellStyle name="Subtotal (line) 5 2 5 2 2" xfId="42034" xr:uid="{00000000-0005-0000-0000-00000DA00000}"/>
    <cellStyle name="Subtotal (line) 5 2 5 2 3" xfId="42035" xr:uid="{00000000-0005-0000-0000-00000EA00000}"/>
    <cellStyle name="Subtotal (line) 5 2 5 2 4" xfId="42036" xr:uid="{00000000-0005-0000-0000-00000FA00000}"/>
    <cellStyle name="Subtotal (line) 5 2 5 3" xfId="42037" xr:uid="{00000000-0005-0000-0000-000010A00000}"/>
    <cellStyle name="Subtotal (line) 5 2 5 4" xfId="42038" xr:uid="{00000000-0005-0000-0000-000011A00000}"/>
    <cellStyle name="Subtotal (line) 5 2 5 5" xfId="42039" xr:uid="{00000000-0005-0000-0000-000012A00000}"/>
    <cellStyle name="Subtotal (line) 5 2 6" xfId="5817" xr:uid="{00000000-0005-0000-0000-000013A00000}"/>
    <cellStyle name="Subtotal (line) 5 2 6 2" xfId="42040" xr:uid="{00000000-0005-0000-0000-000014A00000}"/>
    <cellStyle name="Subtotal (line) 5 2 6 2 2" xfId="42041" xr:uid="{00000000-0005-0000-0000-000015A00000}"/>
    <cellStyle name="Subtotal (line) 5 2 6 2 3" xfId="42042" xr:uid="{00000000-0005-0000-0000-000016A00000}"/>
    <cellStyle name="Subtotal (line) 5 2 6 2 4" xfId="42043" xr:uid="{00000000-0005-0000-0000-000017A00000}"/>
    <cellStyle name="Subtotal (line) 5 2 6 3" xfId="42044" xr:uid="{00000000-0005-0000-0000-000018A00000}"/>
    <cellStyle name="Subtotal (line) 5 2 6 4" xfId="42045" xr:uid="{00000000-0005-0000-0000-000019A00000}"/>
    <cellStyle name="Subtotal (line) 5 2 6 5" xfId="42046" xr:uid="{00000000-0005-0000-0000-00001AA00000}"/>
    <cellStyle name="Subtotal (line) 5 2 7" xfId="5818" xr:uid="{00000000-0005-0000-0000-00001BA00000}"/>
    <cellStyle name="Subtotal (line) 5 2 7 2" xfId="42047" xr:uid="{00000000-0005-0000-0000-00001CA00000}"/>
    <cellStyle name="Subtotal (line) 5 2 7 2 2" xfId="42048" xr:uid="{00000000-0005-0000-0000-00001DA00000}"/>
    <cellStyle name="Subtotal (line) 5 2 7 2 3" xfId="42049" xr:uid="{00000000-0005-0000-0000-00001EA00000}"/>
    <cellStyle name="Subtotal (line) 5 2 7 2 4" xfId="42050" xr:uid="{00000000-0005-0000-0000-00001FA00000}"/>
    <cellStyle name="Subtotal (line) 5 2 7 3" xfId="42051" xr:uid="{00000000-0005-0000-0000-000020A00000}"/>
    <cellStyle name="Subtotal (line) 5 2 7 4" xfId="42052" xr:uid="{00000000-0005-0000-0000-000021A00000}"/>
    <cellStyle name="Subtotal (line) 5 2 7 5" xfId="42053" xr:uid="{00000000-0005-0000-0000-000022A00000}"/>
    <cellStyle name="Subtotal (line) 5 2 8" xfId="5819" xr:uid="{00000000-0005-0000-0000-000023A00000}"/>
    <cellStyle name="Subtotal (line) 5 2 8 2" xfId="42054" xr:uid="{00000000-0005-0000-0000-000024A00000}"/>
    <cellStyle name="Subtotal (line) 5 2 8 2 2" xfId="42055" xr:uid="{00000000-0005-0000-0000-000025A00000}"/>
    <cellStyle name="Subtotal (line) 5 2 8 2 3" xfId="42056" xr:uid="{00000000-0005-0000-0000-000026A00000}"/>
    <cellStyle name="Subtotal (line) 5 2 8 2 4" xfId="42057" xr:uid="{00000000-0005-0000-0000-000027A00000}"/>
    <cellStyle name="Subtotal (line) 5 2 8 3" xfId="42058" xr:uid="{00000000-0005-0000-0000-000028A00000}"/>
    <cellStyle name="Subtotal (line) 5 2 8 4" xfId="42059" xr:uid="{00000000-0005-0000-0000-000029A00000}"/>
    <cellStyle name="Subtotal (line) 5 2 8 5" xfId="42060" xr:uid="{00000000-0005-0000-0000-00002AA00000}"/>
    <cellStyle name="Subtotal (line) 5 2 9" xfId="5820" xr:uid="{00000000-0005-0000-0000-00002BA00000}"/>
    <cellStyle name="Subtotal (line) 5 2 9 2" xfId="42061" xr:uid="{00000000-0005-0000-0000-00002CA00000}"/>
    <cellStyle name="Subtotal (line) 5 2 9 2 2" xfId="42062" xr:uid="{00000000-0005-0000-0000-00002DA00000}"/>
    <cellStyle name="Subtotal (line) 5 2 9 2 3" xfId="42063" xr:uid="{00000000-0005-0000-0000-00002EA00000}"/>
    <cellStyle name="Subtotal (line) 5 2 9 2 4" xfId="42064" xr:uid="{00000000-0005-0000-0000-00002FA00000}"/>
    <cellStyle name="Subtotal (line) 5 2 9 3" xfId="42065" xr:uid="{00000000-0005-0000-0000-000030A00000}"/>
    <cellStyle name="Subtotal (line) 5 2 9 4" xfId="42066" xr:uid="{00000000-0005-0000-0000-000031A00000}"/>
    <cellStyle name="Subtotal (line) 5 2 9 5" xfId="42067" xr:uid="{00000000-0005-0000-0000-000032A00000}"/>
    <cellStyle name="Subtotal (line) 5 20" xfId="5821" xr:uid="{00000000-0005-0000-0000-000033A00000}"/>
    <cellStyle name="Subtotal (line) 5 20 2" xfId="42068" xr:uid="{00000000-0005-0000-0000-000034A00000}"/>
    <cellStyle name="Subtotal (line) 5 20 2 2" xfId="42069" xr:uid="{00000000-0005-0000-0000-000035A00000}"/>
    <cellStyle name="Subtotal (line) 5 20 2 3" xfId="42070" xr:uid="{00000000-0005-0000-0000-000036A00000}"/>
    <cellStyle name="Subtotal (line) 5 20 2 4" xfId="42071" xr:uid="{00000000-0005-0000-0000-000037A00000}"/>
    <cellStyle name="Subtotal (line) 5 20 3" xfId="42072" xr:uid="{00000000-0005-0000-0000-000038A00000}"/>
    <cellStyle name="Subtotal (line) 5 20 4" xfId="42073" xr:uid="{00000000-0005-0000-0000-000039A00000}"/>
    <cellStyle name="Subtotal (line) 5 20 5" xfId="42074" xr:uid="{00000000-0005-0000-0000-00003AA00000}"/>
    <cellStyle name="Subtotal (line) 5 21" xfId="5822" xr:uid="{00000000-0005-0000-0000-00003BA00000}"/>
    <cellStyle name="Subtotal (line) 5 21 2" xfId="42075" xr:uid="{00000000-0005-0000-0000-00003CA00000}"/>
    <cellStyle name="Subtotal (line) 5 21 2 2" xfId="42076" xr:uid="{00000000-0005-0000-0000-00003DA00000}"/>
    <cellStyle name="Subtotal (line) 5 21 2 3" xfId="42077" xr:uid="{00000000-0005-0000-0000-00003EA00000}"/>
    <cellStyle name="Subtotal (line) 5 21 2 4" xfId="42078" xr:uid="{00000000-0005-0000-0000-00003FA00000}"/>
    <cellStyle name="Subtotal (line) 5 21 3" xfId="42079" xr:uid="{00000000-0005-0000-0000-000040A00000}"/>
    <cellStyle name="Subtotal (line) 5 21 4" xfId="42080" xr:uid="{00000000-0005-0000-0000-000041A00000}"/>
    <cellStyle name="Subtotal (line) 5 21 5" xfId="42081" xr:uid="{00000000-0005-0000-0000-000042A00000}"/>
    <cellStyle name="Subtotal (line) 5 22" xfId="5823" xr:uid="{00000000-0005-0000-0000-000043A00000}"/>
    <cellStyle name="Subtotal (line) 5 22 2" xfId="42082" xr:uid="{00000000-0005-0000-0000-000044A00000}"/>
    <cellStyle name="Subtotal (line) 5 22 2 2" xfId="42083" xr:uid="{00000000-0005-0000-0000-000045A00000}"/>
    <cellStyle name="Subtotal (line) 5 22 2 3" xfId="42084" xr:uid="{00000000-0005-0000-0000-000046A00000}"/>
    <cellStyle name="Subtotal (line) 5 22 2 4" xfId="42085" xr:uid="{00000000-0005-0000-0000-000047A00000}"/>
    <cellStyle name="Subtotal (line) 5 22 3" xfId="42086" xr:uid="{00000000-0005-0000-0000-000048A00000}"/>
    <cellStyle name="Subtotal (line) 5 22 4" xfId="42087" xr:uid="{00000000-0005-0000-0000-000049A00000}"/>
    <cellStyle name="Subtotal (line) 5 22 5" xfId="42088" xr:uid="{00000000-0005-0000-0000-00004AA00000}"/>
    <cellStyle name="Subtotal (line) 5 23" xfId="5824" xr:uid="{00000000-0005-0000-0000-00004BA00000}"/>
    <cellStyle name="Subtotal (line) 5 23 2" xfId="42089" xr:uid="{00000000-0005-0000-0000-00004CA00000}"/>
    <cellStyle name="Subtotal (line) 5 23 2 2" xfId="42090" xr:uid="{00000000-0005-0000-0000-00004DA00000}"/>
    <cellStyle name="Subtotal (line) 5 23 2 3" xfId="42091" xr:uid="{00000000-0005-0000-0000-00004EA00000}"/>
    <cellStyle name="Subtotal (line) 5 23 2 4" xfId="42092" xr:uid="{00000000-0005-0000-0000-00004FA00000}"/>
    <cellStyle name="Subtotal (line) 5 23 3" xfId="42093" xr:uid="{00000000-0005-0000-0000-000050A00000}"/>
    <cellStyle name="Subtotal (line) 5 23 4" xfId="42094" xr:uid="{00000000-0005-0000-0000-000051A00000}"/>
    <cellStyle name="Subtotal (line) 5 23 5" xfId="42095" xr:uid="{00000000-0005-0000-0000-000052A00000}"/>
    <cellStyle name="Subtotal (line) 5 24" xfId="5825" xr:uid="{00000000-0005-0000-0000-000053A00000}"/>
    <cellStyle name="Subtotal (line) 5 24 2" xfId="42096" xr:uid="{00000000-0005-0000-0000-000054A00000}"/>
    <cellStyle name="Subtotal (line) 5 24 2 2" xfId="42097" xr:uid="{00000000-0005-0000-0000-000055A00000}"/>
    <cellStyle name="Subtotal (line) 5 24 2 3" xfId="42098" xr:uid="{00000000-0005-0000-0000-000056A00000}"/>
    <cellStyle name="Subtotal (line) 5 24 2 4" xfId="42099" xr:uid="{00000000-0005-0000-0000-000057A00000}"/>
    <cellStyle name="Subtotal (line) 5 24 3" xfId="42100" xr:uid="{00000000-0005-0000-0000-000058A00000}"/>
    <cellStyle name="Subtotal (line) 5 24 4" xfId="42101" xr:uid="{00000000-0005-0000-0000-000059A00000}"/>
    <cellStyle name="Subtotal (line) 5 24 5" xfId="42102" xr:uid="{00000000-0005-0000-0000-00005AA00000}"/>
    <cellStyle name="Subtotal (line) 5 25" xfId="5826" xr:uid="{00000000-0005-0000-0000-00005BA00000}"/>
    <cellStyle name="Subtotal (line) 5 25 2" xfId="42103" xr:uid="{00000000-0005-0000-0000-00005CA00000}"/>
    <cellStyle name="Subtotal (line) 5 25 2 2" xfId="42104" xr:uid="{00000000-0005-0000-0000-00005DA00000}"/>
    <cellStyle name="Subtotal (line) 5 25 2 3" xfId="42105" xr:uid="{00000000-0005-0000-0000-00005EA00000}"/>
    <cellStyle name="Subtotal (line) 5 25 2 4" xfId="42106" xr:uid="{00000000-0005-0000-0000-00005FA00000}"/>
    <cellStyle name="Subtotal (line) 5 25 3" xfId="42107" xr:uid="{00000000-0005-0000-0000-000060A00000}"/>
    <cellStyle name="Subtotal (line) 5 25 4" xfId="42108" xr:uid="{00000000-0005-0000-0000-000061A00000}"/>
    <cellStyle name="Subtotal (line) 5 25 5" xfId="42109" xr:uid="{00000000-0005-0000-0000-000062A00000}"/>
    <cellStyle name="Subtotal (line) 5 26" xfId="5827" xr:uid="{00000000-0005-0000-0000-000063A00000}"/>
    <cellStyle name="Subtotal (line) 5 26 2" xfId="42110" xr:uid="{00000000-0005-0000-0000-000064A00000}"/>
    <cellStyle name="Subtotal (line) 5 26 2 2" xfId="42111" xr:uid="{00000000-0005-0000-0000-000065A00000}"/>
    <cellStyle name="Subtotal (line) 5 26 2 3" xfId="42112" xr:uid="{00000000-0005-0000-0000-000066A00000}"/>
    <cellStyle name="Subtotal (line) 5 26 2 4" xfId="42113" xr:uid="{00000000-0005-0000-0000-000067A00000}"/>
    <cellStyle name="Subtotal (line) 5 26 3" xfId="42114" xr:uid="{00000000-0005-0000-0000-000068A00000}"/>
    <cellStyle name="Subtotal (line) 5 26 4" xfId="42115" xr:uid="{00000000-0005-0000-0000-000069A00000}"/>
    <cellStyle name="Subtotal (line) 5 26 5" xfId="42116" xr:uid="{00000000-0005-0000-0000-00006AA00000}"/>
    <cellStyle name="Subtotal (line) 5 27" xfId="5828" xr:uid="{00000000-0005-0000-0000-00006BA00000}"/>
    <cellStyle name="Subtotal (line) 5 27 2" xfId="42117" xr:uid="{00000000-0005-0000-0000-00006CA00000}"/>
    <cellStyle name="Subtotal (line) 5 27 2 2" xfId="42118" xr:uid="{00000000-0005-0000-0000-00006DA00000}"/>
    <cellStyle name="Subtotal (line) 5 27 2 3" xfId="42119" xr:uid="{00000000-0005-0000-0000-00006EA00000}"/>
    <cellStyle name="Subtotal (line) 5 27 2 4" xfId="42120" xr:uid="{00000000-0005-0000-0000-00006FA00000}"/>
    <cellStyle name="Subtotal (line) 5 27 3" xfId="42121" xr:uid="{00000000-0005-0000-0000-000070A00000}"/>
    <cellStyle name="Subtotal (line) 5 27 4" xfId="42122" xr:uid="{00000000-0005-0000-0000-000071A00000}"/>
    <cellStyle name="Subtotal (line) 5 27 5" xfId="42123" xr:uid="{00000000-0005-0000-0000-000072A00000}"/>
    <cellStyle name="Subtotal (line) 5 28" xfId="5829" xr:uid="{00000000-0005-0000-0000-000073A00000}"/>
    <cellStyle name="Subtotal (line) 5 28 2" xfId="42124" xr:uid="{00000000-0005-0000-0000-000074A00000}"/>
    <cellStyle name="Subtotal (line) 5 28 2 2" xfId="42125" xr:uid="{00000000-0005-0000-0000-000075A00000}"/>
    <cellStyle name="Subtotal (line) 5 28 2 3" xfId="42126" xr:uid="{00000000-0005-0000-0000-000076A00000}"/>
    <cellStyle name="Subtotal (line) 5 28 2 4" xfId="42127" xr:uid="{00000000-0005-0000-0000-000077A00000}"/>
    <cellStyle name="Subtotal (line) 5 28 3" xfId="42128" xr:uid="{00000000-0005-0000-0000-000078A00000}"/>
    <cellStyle name="Subtotal (line) 5 28 4" xfId="42129" xr:uid="{00000000-0005-0000-0000-000079A00000}"/>
    <cellStyle name="Subtotal (line) 5 28 5" xfId="42130" xr:uid="{00000000-0005-0000-0000-00007AA00000}"/>
    <cellStyle name="Subtotal (line) 5 29" xfId="5830" xr:uid="{00000000-0005-0000-0000-00007BA00000}"/>
    <cellStyle name="Subtotal (line) 5 29 2" xfId="42131" xr:uid="{00000000-0005-0000-0000-00007CA00000}"/>
    <cellStyle name="Subtotal (line) 5 29 2 2" xfId="42132" xr:uid="{00000000-0005-0000-0000-00007DA00000}"/>
    <cellStyle name="Subtotal (line) 5 29 2 3" xfId="42133" xr:uid="{00000000-0005-0000-0000-00007EA00000}"/>
    <cellStyle name="Subtotal (line) 5 29 2 4" xfId="42134" xr:uid="{00000000-0005-0000-0000-00007FA00000}"/>
    <cellStyle name="Subtotal (line) 5 29 3" xfId="42135" xr:uid="{00000000-0005-0000-0000-000080A00000}"/>
    <cellStyle name="Subtotal (line) 5 29 4" xfId="42136" xr:uid="{00000000-0005-0000-0000-000081A00000}"/>
    <cellStyle name="Subtotal (line) 5 29 5" xfId="42137" xr:uid="{00000000-0005-0000-0000-000082A00000}"/>
    <cellStyle name="Subtotal (line) 5 3" xfId="5831" xr:uid="{00000000-0005-0000-0000-000083A00000}"/>
    <cellStyle name="Subtotal (line) 5 3 2" xfId="42138" xr:uid="{00000000-0005-0000-0000-000084A00000}"/>
    <cellStyle name="Subtotal (line) 5 3 2 2" xfId="42139" xr:uid="{00000000-0005-0000-0000-000085A00000}"/>
    <cellStyle name="Subtotal (line) 5 3 2 3" xfId="42140" xr:uid="{00000000-0005-0000-0000-000086A00000}"/>
    <cellStyle name="Subtotal (line) 5 3 2 4" xfId="42141" xr:uid="{00000000-0005-0000-0000-000087A00000}"/>
    <cellStyle name="Subtotal (line) 5 3 3" xfId="42142" xr:uid="{00000000-0005-0000-0000-000088A00000}"/>
    <cellStyle name="Subtotal (line) 5 3 4" xfId="42143" xr:uid="{00000000-0005-0000-0000-000089A00000}"/>
    <cellStyle name="Subtotal (line) 5 3 5" xfId="42144" xr:uid="{00000000-0005-0000-0000-00008AA00000}"/>
    <cellStyle name="Subtotal (line) 5 30" xfId="5832" xr:uid="{00000000-0005-0000-0000-00008BA00000}"/>
    <cellStyle name="Subtotal (line) 5 30 2" xfId="42145" xr:uid="{00000000-0005-0000-0000-00008CA00000}"/>
    <cellStyle name="Subtotal (line) 5 30 2 2" xfId="42146" xr:uid="{00000000-0005-0000-0000-00008DA00000}"/>
    <cellStyle name="Subtotal (line) 5 30 2 3" xfId="42147" xr:uid="{00000000-0005-0000-0000-00008EA00000}"/>
    <cellStyle name="Subtotal (line) 5 30 2 4" xfId="42148" xr:uid="{00000000-0005-0000-0000-00008FA00000}"/>
    <cellStyle name="Subtotal (line) 5 30 3" xfId="42149" xr:uid="{00000000-0005-0000-0000-000090A00000}"/>
    <cellStyle name="Subtotal (line) 5 30 4" xfId="42150" xr:uid="{00000000-0005-0000-0000-000091A00000}"/>
    <cellStyle name="Subtotal (line) 5 30 5" xfId="42151" xr:uid="{00000000-0005-0000-0000-000092A00000}"/>
    <cellStyle name="Subtotal (line) 5 31" xfId="5833" xr:uid="{00000000-0005-0000-0000-000093A00000}"/>
    <cellStyle name="Subtotal (line) 5 31 2" xfId="42152" xr:uid="{00000000-0005-0000-0000-000094A00000}"/>
    <cellStyle name="Subtotal (line) 5 31 2 2" xfId="42153" xr:uid="{00000000-0005-0000-0000-000095A00000}"/>
    <cellStyle name="Subtotal (line) 5 31 2 3" xfId="42154" xr:uid="{00000000-0005-0000-0000-000096A00000}"/>
    <cellStyle name="Subtotal (line) 5 31 2 4" xfId="42155" xr:uid="{00000000-0005-0000-0000-000097A00000}"/>
    <cellStyle name="Subtotal (line) 5 31 3" xfId="42156" xr:uid="{00000000-0005-0000-0000-000098A00000}"/>
    <cellStyle name="Subtotal (line) 5 31 4" xfId="42157" xr:uid="{00000000-0005-0000-0000-000099A00000}"/>
    <cellStyle name="Subtotal (line) 5 31 5" xfId="42158" xr:uid="{00000000-0005-0000-0000-00009AA00000}"/>
    <cellStyle name="Subtotal (line) 5 32" xfId="5834" xr:uid="{00000000-0005-0000-0000-00009BA00000}"/>
    <cellStyle name="Subtotal (line) 5 32 2" xfId="42159" xr:uid="{00000000-0005-0000-0000-00009CA00000}"/>
    <cellStyle name="Subtotal (line) 5 32 2 2" xfId="42160" xr:uid="{00000000-0005-0000-0000-00009DA00000}"/>
    <cellStyle name="Subtotal (line) 5 32 2 3" xfId="42161" xr:uid="{00000000-0005-0000-0000-00009EA00000}"/>
    <cellStyle name="Subtotal (line) 5 32 2 4" xfId="42162" xr:uid="{00000000-0005-0000-0000-00009FA00000}"/>
    <cellStyle name="Subtotal (line) 5 32 3" xfId="42163" xr:uid="{00000000-0005-0000-0000-0000A0A00000}"/>
    <cellStyle name="Subtotal (line) 5 32 4" xfId="42164" xr:uid="{00000000-0005-0000-0000-0000A1A00000}"/>
    <cellStyle name="Subtotal (line) 5 32 5" xfId="42165" xr:uid="{00000000-0005-0000-0000-0000A2A00000}"/>
    <cellStyle name="Subtotal (line) 5 33" xfId="5835" xr:uid="{00000000-0005-0000-0000-0000A3A00000}"/>
    <cellStyle name="Subtotal (line) 5 33 2" xfId="42166" xr:uid="{00000000-0005-0000-0000-0000A4A00000}"/>
    <cellStyle name="Subtotal (line) 5 33 2 2" xfId="42167" xr:uid="{00000000-0005-0000-0000-0000A5A00000}"/>
    <cellStyle name="Subtotal (line) 5 33 2 3" xfId="42168" xr:uid="{00000000-0005-0000-0000-0000A6A00000}"/>
    <cellStyle name="Subtotal (line) 5 33 2 4" xfId="42169" xr:uid="{00000000-0005-0000-0000-0000A7A00000}"/>
    <cellStyle name="Subtotal (line) 5 33 3" xfId="42170" xr:uid="{00000000-0005-0000-0000-0000A8A00000}"/>
    <cellStyle name="Subtotal (line) 5 33 4" xfId="42171" xr:uid="{00000000-0005-0000-0000-0000A9A00000}"/>
    <cellStyle name="Subtotal (line) 5 33 5" xfId="42172" xr:uid="{00000000-0005-0000-0000-0000AAA00000}"/>
    <cellStyle name="Subtotal (line) 5 34" xfId="5836" xr:uid="{00000000-0005-0000-0000-0000ABA00000}"/>
    <cellStyle name="Subtotal (line) 5 34 2" xfId="42173" xr:uid="{00000000-0005-0000-0000-0000ACA00000}"/>
    <cellStyle name="Subtotal (line) 5 34 2 2" xfId="42174" xr:uid="{00000000-0005-0000-0000-0000ADA00000}"/>
    <cellStyle name="Subtotal (line) 5 34 2 3" xfId="42175" xr:uid="{00000000-0005-0000-0000-0000AEA00000}"/>
    <cellStyle name="Subtotal (line) 5 34 2 4" xfId="42176" xr:uid="{00000000-0005-0000-0000-0000AFA00000}"/>
    <cellStyle name="Subtotal (line) 5 34 3" xfId="42177" xr:uid="{00000000-0005-0000-0000-0000B0A00000}"/>
    <cellStyle name="Subtotal (line) 5 34 4" xfId="42178" xr:uid="{00000000-0005-0000-0000-0000B1A00000}"/>
    <cellStyle name="Subtotal (line) 5 34 5" xfId="42179" xr:uid="{00000000-0005-0000-0000-0000B2A00000}"/>
    <cellStyle name="Subtotal (line) 5 35" xfId="5837" xr:uid="{00000000-0005-0000-0000-0000B3A00000}"/>
    <cellStyle name="Subtotal (line) 5 35 2" xfId="42180" xr:uid="{00000000-0005-0000-0000-0000B4A00000}"/>
    <cellStyle name="Subtotal (line) 5 35 2 2" xfId="42181" xr:uid="{00000000-0005-0000-0000-0000B5A00000}"/>
    <cellStyle name="Subtotal (line) 5 35 2 3" xfId="42182" xr:uid="{00000000-0005-0000-0000-0000B6A00000}"/>
    <cellStyle name="Subtotal (line) 5 35 2 4" xfId="42183" xr:uid="{00000000-0005-0000-0000-0000B7A00000}"/>
    <cellStyle name="Subtotal (line) 5 35 3" xfId="42184" xr:uid="{00000000-0005-0000-0000-0000B8A00000}"/>
    <cellStyle name="Subtotal (line) 5 35 4" xfId="42185" xr:uid="{00000000-0005-0000-0000-0000B9A00000}"/>
    <cellStyle name="Subtotal (line) 5 35 5" xfId="42186" xr:uid="{00000000-0005-0000-0000-0000BAA00000}"/>
    <cellStyle name="Subtotal (line) 5 36" xfId="5838" xr:uid="{00000000-0005-0000-0000-0000BBA00000}"/>
    <cellStyle name="Subtotal (line) 5 36 2" xfId="42187" xr:uid="{00000000-0005-0000-0000-0000BCA00000}"/>
    <cellStyle name="Subtotal (line) 5 36 2 2" xfId="42188" xr:uid="{00000000-0005-0000-0000-0000BDA00000}"/>
    <cellStyle name="Subtotal (line) 5 36 2 3" xfId="42189" xr:uid="{00000000-0005-0000-0000-0000BEA00000}"/>
    <cellStyle name="Subtotal (line) 5 36 2 4" xfId="42190" xr:uid="{00000000-0005-0000-0000-0000BFA00000}"/>
    <cellStyle name="Subtotal (line) 5 36 3" xfId="42191" xr:uid="{00000000-0005-0000-0000-0000C0A00000}"/>
    <cellStyle name="Subtotal (line) 5 36 4" xfId="42192" xr:uid="{00000000-0005-0000-0000-0000C1A00000}"/>
    <cellStyle name="Subtotal (line) 5 36 5" xfId="42193" xr:uid="{00000000-0005-0000-0000-0000C2A00000}"/>
    <cellStyle name="Subtotal (line) 5 37" xfId="5839" xr:uid="{00000000-0005-0000-0000-0000C3A00000}"/>
    <cellStyle name="Subtotal (line) 5 37 2" xfId="42194" xr:uid="{00000000-0005-0000-0000-0000C4A00000}"/>
    <cellStyle name="Subtotal (line) 5 37 2 2" xfId="42195" xr:uid="{00000000-0005-0000-0000-0000C5A00000}"/>
    <cellStyle name="Subtotal (line) 5 37 2 3" xfId="42196" xr:uid="{00000000-0005-0000-0000-0000C6A00000}"/>
    <cellStyle name="Subtotal (line) 5 37 2 4" xfId="42197" xr:uid="{00000000-0005-0000-0000-0000C7A00000}"/>
    <cellStyle name="Subtotal (line) 5 37 3" xfId="42198" xr:uid="{00000000-0005-0000-0000-0000C8A00000}"/>
    <cellStyle name="Subtotal (line) 5 37 4" xfId="42199" xr:uid="{00000000-0005-0000-0000-0000C9A00000}"/>
    <cellStyle name="Subtotal (line) 5 37 5" xfId="42200" xr:uid="{00000000-0005-0000-0000-0000CAA00000}"/>
    <cellStyle name="Subtotal (line) 5 38" xfId="5840" xr:uid="{00000000-0005-0000-0000-0000CBA00000}"/>
    <cellStyle name="Subtotal (line) 5 38 2" xfId="42201" xr:uid="{00000000-0005-0000-0000-0000CCA00000}"/>
    <cellStyle name="Subtotal (line) 5 38 2 2" xfId="42202" xr:uid="{00000000-0005-0000-0000-0000CDA00000}"/>
    <cellStyle name="Subtotal (line) 5 38 2 3" xfId="42203" xr:uid="{00000000-0005-0000-0000-0000CEA00000}"/>
    <cellStyle name="Subtotal (line) 5 38 2 4" xfId="42204" xr:uid="{00000000-0005-0000-0000-0000CFA00000}"/>
    <cellStyle name="Subtotal (line) 5 38 3" xfId="42205" xr:uid="{00000000-0005-0000-0000-0000D0A00000}"/>
    <cellStyle name="Subtotal (line) 5 38 4" xfId="42206" xr:uid="{00000000-0005-0000-0000-0000D1A00000}"/>
    <cellStyle name="Subtotal (line) 5 38 5" xfId="42207" xr:uid="{00000000-0005-0000-0000-0000D2A00000}"/>
    <cellStyle name="Subtotal (line) 5 39" xfId="5841" xr:uid="{00000000-0005-0000-0000-0000D3A00000}"/>
    <cellStyle name="Subtotal (line) 5 39 2" xfId="42208" xr:uid="{00000000-0005-0000-0000-0000D4A00000}"/>
    <cellStyle name="Subtotal (line) 5 39 2 2" xfId="42209" xr:uid="{00000000-0005-0000-0000-0000D5A00000}"/>
    <cellStyle name="Subtotal (line) 5 39 2 3" xfId="42210" xr:uid="{00000000-0005-0000-0000-0000D6A00000}"/>
    <cellStyle name="Subtotal (line) 5 39 2 4" xfId="42211" xr:uid="{00000000-0005-0000-0000-0000D7A00000}"/>
    <cellStyle name="Subtotal (line) 5 39 3" xfId="42212" xr:uid="{00000000-0005-0000-0000-0000D8A00000}"/>
    <cellStyle name="Subtotal (line) 5 39 4" xfId="42213" xr:uid="{00000000-0005-0000-0000-0000D9A00000}"/>
    <cellStyle name="Subtotal (line) 5 39 5" xfId="42214" xr:uid="{00000000-0005-0000-0000-0000DAA00000}"/>
    <cellStyle name="Subtotal (line) 5 4" xfId="5842" xr:uid="{00000000-0005-0000-0000-0000DBA00000}"/>
    <cellStyle name="Subtotal (line) 5 4 2" xfId="42215" xr:uid="{00000000-0005-0000-0000-0000DCA00000}"/>
    <cellStyle name="Subtotal (line) 5 4 2 2" xfId="42216" xr:uid="{00000000-0005-0000-0000-0000DDA00000}"/>
    <cellStyle name="Subtotal (line) 5 4 2 3" xfId="42217" xr:uid="{00000000-0005-0000-0000-0000DEA00000}"/>
    <cellStyle name="Subtotal (line) 5 4 2 4" xfId="42218" xr:uid="{00000000-0005-0000-0000-0000DFA00000}"/>
    <cellStyle name="Subtotal (line) 5 4 3" xfId="42219" xr:uid="{00000000-0005-0000-0000-0000E0A00000}"/>
    <cellStyle name="Subtotal (line) 5 4 4" xfId="42220" xr:uid="{00000000-0005-0000-0000-0000E1A00000}"/>
    <cellStyle name="Subtotal (line) 5 4 5" xfId="42221" xr:uid="{00000000-0005-0000-0000-0000E2A00000}"/>
    <cellStyle name="Subtotal (line) 5 40" xfId="5843" xr:uid="{00000000-0005-0000-0000-0000E3A00000}"/>
    <cellStyle name="Subtotal (line) 5 40 2" xfId="42222" xr:uid="{00000000-0005-0000-0000-0000E4A00000}"/>
    <cellStyle name="Subtotal (line) 5 40 2 2" xfId="42223" xr:uid="{00000000-0005-0000-0000-0000E5A00000}"/>
    <cellStyle name="Subtotal (line) 5 40 2 3" xfId="42224" xr:uid="{00000000-0005-0000-0000-0000E6A00000}"/>
    <cellStyle name="Subtotal (line) 5 40 2 4" xfId="42225" xr:uid="{00000000-0005-0000-0000-0000E7A00000}"/>
    <cellStyle name="Subtotal (line) 5 40 3" xfId="42226" xr:uid="{00000000-0005-0000-0000-0000E8A00000}"/>
    <cellStyle name="Subtotal (line) 5 40 4" xfId="42227" xr:uid="{00000000-0005-0000-0000-0000E9A00000}"/>
    <cellStyle name="Subtotal (line) 5 40 5" xfId="42228" xr:uid="{00000000-0005-0000-0000-0000EAA00000}"/>
    <cellStyle name="Subtotal (line) 5 41" xfId="5844" xr:uid="{00000000-0005-0000-0000-0000EBA00000}"/>
    <cellStyle name="Subtotal (line) 5 41 2" xfId="42229" xr:uid="{00000000-0005-0000-0000-0000ECA00000}"/>
    <cellStyle name="Subtotal (line) 5 41 2 2" xfId="42230" xr:uid="{00000000-0005-0000-0000-0000EDA00000}"/>
    <cellStyle name="Subtotal (line) 5 41 2 3" xfId="42231" xr:uid="{00000000-0005-0000-0000-0000EEA00000}"/>
    <cellStyle name="Subtotal (line) 5 41 2 4" xfId="42232" xr:uid="{00000000-0005-0000-0000-0000EFA00000}"/>
    <cellStyle name="Subtotal (line) 5 41 3" xfId="42233" xr:uid="{00000000-0005-0000-0000-0000F0A00000}"/>
    <cellStyle name="Subtotal (line) 5 41 4" xfId="42234" xr:uid="{00000000-0005-0000-0000-0000F1A00000}"/>
    <cellStyle name="Subtotal (line) 5 41 5" xfId="42235" xr:uid="{00000000-0005-0000-0000-0000F2A00000}"/>
    <cellStyle name="Subtotal (line) 5 42" xfId="5845" xr:uid="{00000000-0005-0000-0000-0000F3A00000}"/>
    <cellStyle name="Subtotal (line) 5 42 2" xfId="42236" xr:uid="{00000000-0005-0000-0000-0000F4A00000}"/>
    <cellStyle name="Subtotal (line) 5 42 2 2" xfId="42237" xr:uid="{00000000-0005-0000-0000-0000F5A00000}"/>
    <cellStyle name="Subtotal (line) 5 42 2 3" xfId="42238" xr:uid="{00000000-0005-0000-0000-0000F6A00000}"/>
    <cellStyle name="Subtotal (line) 5 42 2 4" xfId="42239" xr:uid="{00000000-0005-0000-0000-0000F7A00000}"/>
    <cellStyle name="Subtotal (line) 5 42 3" xfId="42240" xr:uid="{00000000-0005-0000-0000-0000F8A00000}"/>
    <cellStyle name="Subtotal (line) 5 42 4" xfId="42241" xr:uid="{00000000-0005-0000-0000-0000F9A00000}"/>
    <cellStyle name="Subtotal (line) 5 42 5" xfId="42242" xr:uid="{00000000-0005-0000-0000-0000FAA00000}"/>
    <cellStyle name="Subtotal (line) 5 43" xfId="5846" xr:uid="{00000000-0005-0000-0000-0000FBA00000}"/>
    <cellStyle name="Subtotal (line) 5 43 2" xfId="42243" xr:uid="{00000000-0005-0000-0000-0000FCA00000}"/>
    <cellStyle name="Subtotal (line) 5 43 2 2" xfId="42244" xr:uid="{00000000-0005-0000-0000-0000FDA00000}"/>
    <cellStyle name="Subtotal (line) 5 43 2 3" xfId="42245" xr:uid="{00000000-0005-0000-0000-0000FEA00000}"/>
    <cellStyle name="Subtotal (line) 5 43 2 4" xfId="42246" xr:uid="{00000000-0005-0000-0000-0000FFA00000}"/>
    <cellStyle name="Subtotal (line) 5 43 3" xfId="42247" xr:uid="{00000000-0005-0000-0000-000000A10000}"/>
    <cellStyle name="Subtotal (line) 5 43 4" xfId="42248" xr:uid="{00000000-0005-0000-0000-000001A10000}"/>
    <cellStyle name="Subtotal (line) 5 43 5" xfId="42249" xr:uid="{00000000-0005-0000-0000-000002A10000}"/>
    <cellStyle name="Subtotal (line) 5 44" xfId="5847" xr:uid="{00000000-0005-0000-0000-000003A10000}"/>
    <cellStyle name="Subtotal (line) 5 44 2" xfId="42250" xr:uid="{00000000-0005-0000-0000-000004A10000}"/>
    <cellStyle name="Subtotal (line) 5 44 2 2" xfId="42251" xr:uid="{00000000-0005-0000-0000-000005A10000}"/>
    <cellStyle name="Subtotal (line) 5 44 2 3" xfId="42252" xr:uid="{00000000-0005-0000-0000-000006A10000}"/>
    <cellStyle name="Subtotal (line) 5 44 2 4" xfId="42253" xr:uid="{00000000-0005-0000-0000-000007A10000}"/>
    <cellStyle name="Subtotal (line) 5 44 3" xfId="42254" xr:uid="{00000000-0005-0000-0000-000008A10000}"/>
    <cellStyle name="Subtotal (line) 5 44 4" xfId="42255" xr:uid="{00000000-0005-0000-0000-000009A10000}"/>
    <cellStyle name="Subtotal (line) 5 44 5" xfId="42256" xr:uid="{00000000-0005-0000-0000-00000AA10000}"/>
    <cellStyle name="Subtotal (line) 5 45" xfId="5848" xr:uid="{00000000-0005-0000-0000-00000BA10000}"/>
    <cellStyle name="Subtotal (line) 5 45 2" xfId="42257" xr:uid="{00000000-0005-0000-0000-00000CA10000}"/>
    <cellStyle name="Subtotal (line) 5 45 2 2" xfId="42258" xr:uid="{00000000-0005-0000-0000-00000DA10000}"/>
    <cellStyle name="Subtotal (line) 5 45 2 3" xfId="42259" xr:uid="{00000000-0005-0000-0000-00000EA10000}"/>
    <cellStyle name="Subtotal (line) 5 45 2 4" xfId="42260" xr:uid="{00000000-0005-0000-0000-00000FA10000}"/>
    <cellStyle name="Subtotal (line) 5 45 3" xfId="42261" xr:uid="{00000000-0005-0000-0000-000010A10000}"/>
    <cellStyle name="Subtotal (line) 5 45 4" xfId="42262" xr:uid="{00000000-0005-0000-0000-000011A10000}"/>
    <cellStyle name="Subtotal (line) 5 45 5" xfId="42263" xr:uid="{00000000-0005-0000-0000-000012A10000}"/>
    <cellStyle name="Subtotal (line) 5 46" xfId="42264" xr:uid="{00000000-0005-0000-0000-000013A10000}"/>
    <cellStyle name="Subtotal (line) 5 46 2" xfId="42265" xr:uid="{00000000-0005-0000-0000-000014A10000}"/>
    <cellStyle name="Subtotal (line) 5 46 3" xfId="42266" xr:uid="{00000000-0005-0000-0000-000015A10000}"/>
    <cellStyle name="Subtotal (line) 5 46 4" xfId="42267" xr:uid="{00000000-0005-0000-0000-000016A10000}"/>
    <cellStyle name="Subtotal (line) 5 47" xfId="42268" xr:uid="{00000000-0005-0000-0000-000017A10000}"/>
    <cellStyle name="Subtotal (line) 5 47 2" xfId="42269" xr:uid="{00000000-0005-0000-0000-000018A10000}"/>
    <cellStyle name="Subtotal (line) 5 47 3" xfId="42270" xr:uid="{00000000-0005-0000-0000-000019A10000}"/>
    <cellStyle name="Subtotal (line) 5 47 4" xfId="42271" xr:uid="{00000000-0005-0000-0000-00001AA10000}"/>
    <cellStyle name="Subtotal (line) 5 48" xfId="42272" xr:uid="{00000000-0005-0000-0000-00001BA10000}"/>
    <cellStyle name="Subtotal (line) 5 49" xfId="42273" xr:uid="{00000000-0005-0000-0000-00001CA10000}"/>
    <cellStyle name="Subtotal (line) 5 5" xfId="5849" xr:uid="{00000000-0005-0000-0000-00001DA10000}"/>
    <cellStyle name="Subtotal (line) 5 5 2" xfId="42274" xr:uid="{00000000-0005-0000-0000-00001EA10000}"/>
    <cellStyle name="Subtotal (line) 5 5 2 2" xfId="42275" xr:uid="{00000000-0005-0000-0000-00001FA10000}"/>
    <cellStyle name="Subtotal (line) 5 5 2 3" xfId="42276" xr:uid="{00000000-0005-0000-0000-000020A10000}"/>
    <cellStyle name="Subtotal (line) 5 5 2 4" xfId="42277" xr:uid="{00000000-0005-0000-0000-000021A10000}"/>
    <cellStyle name="Subtotal (line) 5 5 3" xfId="42278" xr:uid="{00000000-0005-0000-0000-000022A10000}"/>
    <cellStyle name="Subtotal (line) 5 5 4" xfId="42279" xr:uid="{00000000-0005-0000-0000-000023A10000}"/>
    <cellStyle name="Subtotal (line) 5 5 5" xfId="42280" xr:uid="{00000000-0005-0000-0000-000024A10000}"/>
    <cellStyle name="Subtotal (line) 5 50" xfId="42281" xr:uid="{00000000-0005-0000-0000-000025A10000}"/>
    <cellStyle name="Subtotal (line) 5 6" xfId="5850" xr:uid="{00000000-0005-0000-0000-000026A10000}"/>
    <cellStyle name="Subtotal (line) 5 6 2" xfId="42282" xr:uid="{00000000-0005-0000-0000-000027A10000}"/>
    <cellStyle name="Subtotal (line) 5 6 2 2" xfId="42283" xr:uid="{00000000-0005-0000-0000-000028A10000}"/>
    <cellStyle name="Subtotal (line) 5 6 2 3" xfId="42284" xr:uid="{00000000-0005-0000-0000-000029A10000}"/>
    <cellStyle name="Subtotal (line) 5 6 2 4" xfId="42285" xr:uid="{00000000-0005-0000-0000-00002AA10000}"/>
    <cellStyle name="Subtotal (line) 5 6 3" xfId="42286" xr:uid="{00000000-0005-0000-0000-00002BA10000}"/>
    <cellStyle name="Subtotal (line) 5 6 4" xfId="42287" xr:uid="{00000000-0005-0000-0000-00002CA10000}"/>
    <cellStyle name="Subtotal (line) 5 6 5" xfId="42288" xr:uid="{00000000-0005-0000-0000-00002DA10000}"/>
    <cellStyle name="Subtotal (line) 5 7" xfId="5851" xr:uid="{00000000-0005-0000-0000-00002EA10000}"/>
    <cellStyle name="Subtotal (line) 5 7 2" xfId="42289" xr:uid="{00000000-0005-0000-0000-00002FA10000}"/>
    <cellStyle name="Subtotal (line) 5 7 2 2" xfId="42290" xr:uid="{00000000-0005-0000-0000-000030A10000}"/>
    <cellStyle name="Subtotal (line) 5 7 2 3" xfId="42291" xr:uid="{00000000-0005-0000-0000-000031A10000}"/>
    <cellStyle name="Subtotal (line) 5 7 2 4" xfId="42292" xr:uid="{00000000-0005-0000-0000-000032A10000}"/>
    <cellStyle name="Subtotal (line) 5 7 3" xfId="42293" xr:uid="{00000000-0005-0000-0000-000033A10000}"/>
    <cellStyle name="Subtotal (line) 5 7 4" xfId="42294" xr:uid="{00000000-0005-0000-0000-000034A10000}"/>
    <cellStyle name="Subtotal (line) 5 7 5" xfId="42295" xr:uid="{00000000-0005-0000-0000-000035A10000}"/>
    <cellStyle name="Subtotal (line) 5 8" xfId="5852" xr:uid="{00000000-0005-0000-0000-000036A10000}"/>
    <cellStyle name="Subtotal (line) 5 8 2" xfId="42296" xr:uid="{00000000-0005-0000-0000-000037A10000}"/>
    <cellStyle name="Subtotal (line) 5 8 2 2" xfId="42297" xr:uid="{00000000-0005-0000-0000-000038A10000}"/>
    <cellStyle name="Subtotal (line) 5 8 2 3" xfId="42298" xr:uid="{00000000-0005-0000-0000-000039A10000}"/>
    <cellStyle name="Subtotal (line) 5 8 2 4" xfId="42299" xr:uid="{00000000-0005-0000-0000-00003AA10000}"/>
    <cellStyle name="Subtotal (line) 5 8 3" xfId="42300" xr:uid="{00000000-0005-0000-0000-00003BA10000}"/>
    <cellStyle name="Subtotal (line) 5 8 4" xfId="42301" xr:uid="{00000000-0005-0000-0000-00003CA10000}"/>
    <cellStyle name="Subtotal (line) 5 8 5" xfId="42302" xr:uid="{00000000-0005-0000-0000-00003DA10000}"/>
    <cellStyle name="Subtotal (line) 5 9" xfId="5853" xr:uid="{00000000-0005-0000-0000-00003EA10000}"/>
    <cellStyle name="Subtotal (line) 5 9 2" xfId="42303" xr:uid="{00000000-0005-0000-0000-00003FA10000}"/>
    <cellStyle name="Subtotal (line) 5 9 2 2" xfId="42304" xr:uid="{00000000-0005-0000-0000-000040A10000}"/>
    <cellStyle name="Subtotal (line) 5 9 2 3" xfId="42305" xr:uid="{00000000-0005-0000-0000-000041A10000}"/>
    <cellStyle name="Subtotal (line) 5 9 2 4" xfId="42306" xr:uid="{00000000-0005-0000-0000-000042A10000}"/>
    <cellStyle name="Subtotal (line) 5 9 3" xfId="42307" xr:uid="{00000000-0005-0000-0000-000043A10000}"/>
    <cellStyle name="Subtotal (line) 5 9 4" xfId="42308" xr:uid="{00000000-0005-0000-0000-000044A10000}"/>
    <cellStyle name="Subtotal (line) 5 9 5" xfId="42309" xr:uid="{00000000-0005-0000-0000-000045A10000}"/>
    <cellStyle name="Subtotal (line) 6" xfId="5854" xr:uid="{00000000-0005-0000-0000-000046A10000}"/>
    <cellStyle name="Subtotal (line) 6 10" xfId="5855" xr:uid="{00000000-0005-0000-0000-000047A10000}"/>
    <cellStyle name="Subtotal (line) 6 10 2" xfId="42310" xr:uid="{00000000-0005-0000-0000-000048A10000}"/>
    <cellStyle name="Subtotal (line) 6 10 2 2" xfId="42311" xr:uid="{00000000-0005-0000-0000-000049A10000}"/>
    <cellStyle name="Subtotal (line) 6 10 2 3" xfId="42312" xr:uid="{00000000-0005-0000-0000-00004AA10000}"/>
    <cellStyle name="Subtotal (line) 6 10 2 4" xfId="42313" xr:uid="{00000000-0005-0000-0000-00004BA10000}"/>
    <cellStyle name="Subtotal (line) 6 10 3" xfId="42314" xr:uid="{00000000-0005-0000-0000-00004CA10000}"/>
    <cellStyle name="Subtotal (line) 6 10 4" xfId="42315" xr:uid="{00000000-0005-0000-0000-00004DA10000}"/>
    <cellStyle name="Subtotal (line) 6 10 5" xfId="42316" xr:uid="{00000000-0005-0000-0000-00004EA10000}"/>
    <cellStyle name="Subtotal (line) 6 11" xfId="5856" xr:uid="{00000000-0005-0000-0000-00004FA10000}"/>
    <cellStyle name="Subtotal (line) 6 11 2" xfId="42317" xr:uid="{00000000-0005-0000-0000-000050A10000}"/>
    <cellStyle name="Subtotal (line) 6 11 2 2" xfId="42318" xr:uid="{00000000-0005-0000-0000-000051A10000}"/>
    <cellStyle name="Subtotal (line) 6 11 2 3" xfId="42319" xr:uid="{00000000-0005-0000-0000-000052A10000}"/>
    <cellStyle name="Subtotal (line) 6 11 2 4" xfId="42320" xr:uid="{00000000-0005-0000-0000-000053A10000}"/>
    <cellStyle name="Subtotal (line) 6 11 3" xfId="42321" xr:uid="{00000000-0005-0000-0000-000054A10000}"/>
    <cellStyle name="Subtotal (line) 6 11 4" xfId="42322" xr:uid="{00000000-0005-0000-0000-000055A10000}"/>
    <cellStyle name="Subtotal (line) 6 11 5" xfId="42323" xr:uid="{00000000-0005-0000-0000-000056A10000}"/>
    <cellStyle name="Subtotal (line) 6 12" xfId="5857" xr:uid="{00000000-0005-0000-0000-000057A10000}"/>
    <cellStyle name="Subtotal (line) 6 12 2" xfId="42324" xr:uid="{00000000-0005-0000-0000-000058A10000}"/>
    <cellStyle name="Subtotal (line) 6 12 2 2" xfId="42325" xr:uid="{00000000-0005-0000-0000-000059A10000}"/>
    <cellStyle name="Subtotal (line) 6 12 2 3" xfId="42326" xr:uid="{00000000-0005-0000-0000-00005AA10000}"/>
    <cellStyle name="Subtotal (line) 6 12 2 4" xfId="42327" xr:uid="{00000000-0005-0000-0000-00005BA10000}"/>
    <cellStyle name="Subtotal (line) 6 12 3" xfId="42328" xr:uid="{00000000-0005-0000-0000-00005CA10000}"/>
    <cellStyle name="Subtotal (line) 6 12 4" xfId="42329" xr:uid="{00000000-0005-0000-0000-00005DA10000}"/>
    <cellStyle name="Subtotal (line) 6 12 5" xfId="42330" xr:uid="{00000000-0005-0000-0000-00005EA10000}"/>
    <cellStyle name="Subtotal (line) 6 13" xfId="5858" xr:uid="{00000000-0005-0000-0000-00005FA10000}"/>
    <cellStyle name="Subtotal (line) 6 13 2" xfId="42331" xr:uid="{00000000-0005-0000-0000-000060A10000}"/>
    <cellStyle name="Subtotal (line) 6 13 2 2" xfId="42332" xr:uid="{00000000-0005-0000-0000-000061A10000}"/>
    <cellStyle name="Subtotal (line) 6 13 2 3" xfId="42333" xr:uid="{00000000-0005-0000-0000-000062A10000}"/>
    <cellStyle name="Subtotal (line) 6 13 2 4" xfId="42334" xr:uid="{00000000-0005-0000-0000-000063A10000}"/>
    <cellStyle name="Subtotal (line) 6 13 3" xfId="42335" xr:uid="{00000000-0005-0000-0000-000064A10000}"/>
    <cellStyle name="Subtotal (line) 6 13 4" xfId="42336" xr:uid="{00000000-0005-0000-0000-000065A10000}"/>
    <cellStyle name="Subtotal (line) 6 13 5" xfId="42337" xr:uid="{00000000-0005-0000-0000-000066A10000}"/>
    <cellStyle name="Subtotal (line) 6 14" xfId="5859" xr:uid="{00000000-0005-0000-0000-000067A10000}"/>
    <cellStyle name="Subtotal (line) 6 14 2" xfId="42338" xr:uid="{00000000-0005-0000-0000-000068A10000}"/>
    <cellStyle name="Subtotal (line) 6 14 2 2" xfId="42339" xr:uid="{00000000-0005-0000-0000-000069A10000}"/>
    <cellStyle name="Subtotal (line) 6 14 2 3" xfId="42340" xr:uid="{00000000-0005-0000-0000-00006AA10000}"/>
    <cellStyle name="Subtotal (line) 6 14 2 4" xfId="42341" xr:uid="{00000000-0005-0000-0000-00006BA10000}"/>
    <cellStyle name="Subtotal (line) 6 14 3" xfId="42342" xr:uid="{00000000-0005-0000-0000-00006CA10000}"/>
    <cellStyle name="Subtotal (line) 6 14 4" xfId="42343" xr:uid="{00000000-0005-0000-0000-00006DA10000}"/>
    <cellStyle name="Subtotal (line) 6 14 5" xfId="42344" xr:uid="{00000000-0005-0000-0000-00006EA10000}"/>
    <cellStyle name="Subtotal (line) 6 15" xfId="5860" xr:uid="{00000000-0005-0000-0000-00006FA10000}"/>
    <cellStyle name="Subtotal (line) 6 15 2" xfId="42345" xr:uid="{00000000-0005-0000-0000-000070A10000}"/>
    <cellStyle name="Subtotal (line) 6 15 2 2" xfId="42346" xr:uid="{00000000-0005-0000-0000-000071A10000}"/>
    <cellStyle name="Subtotal (line) 6 15 2 3" xfId="42347" xr:uid="{00000000-0005-0000-0000-000072A10000}"/>
    <cellStyle name="Subtotal (line) 6 15 2 4" xfId="42348" xr:uid="{00000000-0005-0000-0000-000073A10000}"/>
    <cellStyle name="Subtotal (line) 6 15 3" xfId="42349" xr:uid="{00000000-0005-0000-0000-000074A10000}"/>
    <cellStyle name="Subtotal (line) 6 15 4" xfId="42350" xr:uid="{00000000-0005-0000-0000-000075A10000}"/>
    <cellStyle name="Subtotal (line) 6 15 5" xfId="42351" xr:uid="{00000000-0005-0000-0000-000076A10000}"/>
    <cellStyle name="Subtotal (line) 6 16" xfId="5861" xr:uid="{00000000-0005-0000-0000-000077A10000}"/>
    <cellStyle name="Subtotal (line) 6 16 2" xfId="42352" xr:uid="{00000000-0005-0000-0000-000078A10000}"/>
    <cellStyle name="Subtotal (line) 6 16 2 2" xfId="42353" xr:uid="{00000000-0005-0000-0000-000079A10000}"/>
    <cellStyle name="Subtotal (line) 6 16 2 3" xfId="42354" xr:uid="{00000000-0005-0000-0000-00007AA10000}"/>
    <cellStyle name="Subtotal (line) 6 16 2 4" xfId="42355" xr:uid="{00000000-0005-0000-0000-00007BA10000}"/>
    <cellStyle name="Subtotal (line) 6 16 3" xfId="42356" xr:uid="{00000000-0005-0000-0000-00007CA10000}"/>
    <cellStyle name="Subtotal (line) 6 16 4" xfId="42357" xr:uid="{00000000-0005-0000-0000-00007DA10000}"/>
    <cellStyle name="Subtotal (line) 6 16 5" xfId="42358" xr:uid="{00000000-0005-0000-0000-00007EA10000}"/>
    <cellStyle name="Subtotal (line) 6 17" xfId="5862" xr:uid="{00000000-0005-0000-0000-00007FA10000}"/>
    <cellStyle name="Subtotal (line) 6 17 2" xfId="42359" xr:uid="{00000000-0005-0000-0000-000080A10000}"/>
    <cellStyle name="Subtotal (line) 6 17 2 2" xfId="42360" xr:uid="{00000000-0005-0000-0000-000081A10000}"/>
    <cellStyle name="Subtotal (line) 6 17 2 3" xfId="42361" xr:uid="{00000000-0005-0000-0000-000082A10000}"/>
    <cellStyle name="Subtotal (line) 6 17 2 4" xfId="42362" xr:uid="{00000000-0005-0000-0000-000083A10000}"/>
    <cellStyle name="Subtotal (line) 6 17 3" xfId="42363" xr:uid="{00000000-0005-0000-0000-000084A10000}"/>
    <cellStyle name="Subtotal (line) 6 17 4" xfId="42364" xr:uid="{00000000-0005-0000-0000-000085A10000}"/>
    <cellStyle name="Subtotal (line) 6 17 5" xfId="42365" xr:uid="{00000000-0005-0000-0000-000086A10000}"/>
    <cellStyle name="Subtotal (line) 6 18" xfId="5863" xr:uid="{00000000-0005-0000-0000-000087A10000}"/>
    <cellStyle name="Subtotal (line) 6 18 2" xfId="42366" xr:uid="{00000000-0005-0000-0000-000088A10000}"/>
    <cellStyle name="Subtotal (line) 6 18 2 2" xfId="42367" xr:uid="{00000000-0005-0000-0000-000089A10000}"/>
    <cellStyle name="Subtotal (line) 6 18 2 3" xfId="42368" xr:uid="{00000000-0005-0000-0000-00008AA10000}"/>
    <cellStyle name="Subtotal (line) 6 18 2 4" xfId="42369" xr:uid="{00000000-0005-0000-0000-00008BA10000}"/>
    <cellStyle name="Subtotal (line) 6 18 3" xfId="42370" xr:uid="{00000000-0005-0000-0000-00008CA10000}"/>
    <cellStyle name="Subtotal (line) 6 18 4" xfId="42371" xr:uid="{00000000-0005-0000-0000-00008DA10000}"/>
    <cellStyle name="Subtotal (line) 6 18 5" xfId="42372" xr:uid="{00000000-0005-0000-0000-00008EA10000}"/>
    <cellStyle name="Subtotal (line) 6 19" xfId="5864" xr:uid="{00000000-0005-0000-0000-00008FA10000}"/>
    <cellStyle name="Subtotal (line) 6 19 2" xfId="42373" xr:uid="{00000000-0005-0000-0000-000090A10000}"/>
    <cellStyle name="Subtotal (line) 6 19 2 2" xfId="42374" xr:uid="{00000000-0005-0000-0000-000091A10000}"/>
    <cellStyle name="Subtotal (line) 6 19 2 3" xfId="42375" xr:uid="{00000000-0005-0000-0000-000092A10000}"/>
    <cellStyle name="Subtotal (line) 6 19 2 4" xfId="42376" xr:uid="{00000000-0005-0000-0000-000093A10000}"/>
    <cellStyle name="Subtotal (line) 6 19 3" xfId="42377" xr:uid="{00000000-0005-0000-0000-000094A10000}"/>
    <cellStyle name="Subtotal (line) 6 19 4" xfId="42378" xr:uid="{00000000-0005-0000-0000-000095A10000}"/>
    <cellStyle name="Subtotal (line) 6 19 5" xfId="42379" xr:uid="{00000000-0005-0000-0000-000096A10000}"/>
    <cellStyle name="Subtotal (line) 6 2" xfId="5865" xr:uid="{00000000-0005-0000-0000-000097A10000}"/>
    <cellStyle name="Subtotal (line) 6 2 10" xfId="5866" xr:uid="{00000000-0005-0000-0000-000098A10000}"/>
    <cellStyle name="Subtotal (line) 6 2 10 2" xfId="42380" xr:uid="{00000000-0005-0000-0000-000099A10000}"/>
    <cellStyle name="Subtotal (line) 6 2 10 2 2" xfId="42381" xr:uid="{00000000-0005-0000-0000-00009AA10000}"/>
    <cellStyle name="Subtotal (line) 6 2 10 2 3" xfId="42382" xr:uid="{00000000-0005-0000-0000-00009BA10000}"/>
    <cellStyle name="Subtotal (line) 6 2 10 2 4" xfId="42383" xr:uid="{00000000-0005-0000-0000-00009CA10000}"/>
    <cellStyle name="Subtotal (line) 6 2 10 3" xfId="42384" xr:uid="{00000000-0005-0000-0000-00009DA10000}"/>
    <cellStyle name="Subtotal (line) 6 2 10 4" xfId="42385" xr:uid="{00000000-0005-0000-0000-00009EA10000}"/>
    <cellStyle name="Subtotal (line) 6 2 10 5" xfId="42386" xr:uid="{00000000-0005-0000-0000-00009FA10000}"/>
    <cellStyle name="Subtotal (line) 6 2 11" xfId="5867" xr:uid="{00000000-0005-0000-0000-0000A0A10000}"/>
    <cellStyle name="Subtotal (line) 6 2 11 2" xfId="42387" xr:uid="{00000000-0005-0000-0000-0000A1A10000}"/>
    <cellStyle name="Subtotal (line) 6 2 11 2 2" xfId="42388" xr:uid="{00000000-0005-0000-0000-0000A2A10000}"/>
    <cellStyle name="Subtotal (line) 6 2 11 2 3" xfId="42389" xr:uid="{00000000-0005-0000-0000-0000A3A10000}"/>
    <cellStyle name="Subtotal (line) 6 2 11 2 4" xfId="42390" xr:uid="{00000000-0005-0000-0000-0000A4A10000}"/>
    <cellStyle name="Subtotal (line) 6 2 11 3" xfId="42391" xr:uid="{00000000-0005-0000-0000-0000A5A10000}"/>
    <cellStyle name="Subtotal (line) 6 2 11 4" xfId="42392" xr:uid="{00000000-0005-0000-0000-0000A6A10000}"/>
    <cellStyle name="Subtotal (line) 6 2 11 5" xfId="42393" xr:uid="{00000000-0005-0000-0000-0000A7A10000}"/>
    <cellStyle name="Subtotal (line) 6 2 12" xfId="5868" xr:uid="{00000000-0005-0000-0000-0000A8A10000}"/>
    <cellStyle name="Subtotal (line) 6 2 12 2" xfId="42394" xr:uid="{00000000-0005-0000-0000-0000A9A10000}"/>
    <cellStyle name="Subtotal (line) 6 2 12 2 2" xfId="42395" xr:uid="{00000000-0005-0000-0000-0000AAA10000}"/>
    <cellStyle name="Subtotal (line) 6 2 12 2 3" xfId="42396" xr:uid="{00000000-0005-0000-0000-0000ABA10000}"/>
    <cellStyle name="Subtotal (line) 6 2 12 2 4" xfId="42397" xr:uid="{00000000-0005-0000-0000-0000ACA10000}"/>
    <cellStyle name="Subtotal (line) 6 2 12 3" xfId="42398" xr:uid="{00000000-0005-0000-0000-0000ADA10000}"/>
    <cellStyle name="Subtotal (line) 6 2 12 4" xfId="42399" xr:uid="{00000000-0005-0000-0000-0000AEA10000}"/>
    <cellStyle name="Subtotal (line) 6 2 12 5" xfId="42400" xr:uid="{00000000-0005-0000-0000-0000AFA10000}"/>
    <cellStyle name="Subtotal (line) 6 2 13" xfId="5869" xr:uid="{00000000-0005-0000-0000-0000B0A10000}"/>
    <cellStyle name="Subtotal (line) 6 2 13 2" xfId="42401" xr:uid="{00000000-0005-0000-0000-0000B1A10000}"/>
    <cellStyle name="Subtotal (line) 6 2 13 2 2" xfId="42402" xr:uid="{00000000-0005-0000-0000-0000B2A10000}"/>
    <cellStyle name="Subtotal (line) 6 2 13 2 3" xfId="42403" xr:uid="{00000000-0005-0000-0000-0000B3A10000}"/>
    <cellStyle name="Subtotal (line) 6 2 13 2 4" xfId="42404" xr:uid="{00000000-0005-0000-0000-0000B4A10000}"/>
    <cellStyle name="Subtotal (line) 6 2 13 3" xfId="42405" xr:uid="{00000000-0005-0000-0000-0000B5A10000}"/>
    <cellStyle name="Subtotal (line) 6 2 13 4" xfId="42406" xr:uid="{00000000-0005-0000-0000-0000B6A10000}"/>
    <cellStyle name="Subtotal (line) 6 2 13 5" xfId="42407" xr:uid="{00000000-0005-0000-0000-0000B7A10000}"/>
    <cellStyle name="Subtotal (line) 6 2 14" xfId="5870" xr:uid="{00000000-0005-0000-0000-0000B8A10000}"/>
    <cellStyle name="Subtotal (line) 6 2 14 2" xfId="42408" xr:uid="{00000000-0005-0000-0000-0000B9A10000}"/>
    <cellStyle name="Subtotal (line) 6 2 14 2 2" xfId="42409" xr:uid="{00000000-0005-0000-0000-0000BAA10000}"/>
    <cellStyle name="Subtotal (line) 6 2 14 2 3" xfId="42410" xr:uid="{00000000-0005-0000-0000-0000BBA10000}"/>
    <cellStyle name="Subtotal (line) 6 2 14 2 4" xfId="42411" xr:uid="{00000000-0005-0000-0000-0000BCA10000}"/>
    <cellStyle name="Subtotal (line) 6 2 14 3" xfId="42412" xr:uid="{00000000-0005-0000-0000-0000BDA10000}"/>
    <cellStyle name="Subtotal (line) 6 2 14 4" xfId="42413" xr:uid="{00000000-0005-0000-0000-0000BEA10000}"/>
    <cellStyle name="Subtotal (line) 6 2 14 5" xfId="42414" xr:uid="{00000000-0005-0000-0000-0000BFA10000}"/>
    <cellStyle name="Subtotal (line) 6 2 15" xfId="5871" xr:uid="{00000000-0005-0000-0000-0000C0A10000}"/>
    <cellStyle name="Subtotal (line) 6 2 15 2" xfId="42415" xr:uid="{00000000-0005-0000-0000-0000C1A10000}"/>
    <cellStyle name="Subtotal (line) 6 2 15 2 2" xfId="42416" xr:uid="{00000000-0005-0000-0000-0000C2A10000}"/>
    <cellStyle name="Subtotal (line) 6 2 15 2 3" xfId="42417" xr:uid="{00000000-0005-0000-0000-0000C3A10000}"/>
    <cellStyle name="Subtotal (line) 6 2 15 2 4" xfId="42418" xr:uid="{00000000-0005-0000-0000-0000C4A10000}"/>
    <cellStyle name="Subtotal (line) 6 2 15 3" xfId="42419" xr:uid="{00000000-0005-0000-0000-0000C5A10000}"/>
    <cellStyle name="Subtotal (line) 6 2 15 4" xfId="42420" xr:uid="{00000000-0005-0000-0000-0000C6A10000}"/>
    <cellStyle name="Subtotal (line) 6 2 15 5" xfId="42421" xr:uid="{00000000-0005-0000-0000-0000C7A10000}"/>
    <cellStyle name="Subtotal (line) 6 2 16" xfId="5872" xr:uid="{00000000-0005-0000-0000-0000C8A10000}"/>
    <cellStyle name="Subtotal (line) 6 2 16 2" xfId="42422" xr:uid="{00000000-0005-0000-0000-0000C9A10000}"/>
    <cellStyle name="Subtotal (line) 6 2 16 2 2" xfId="42423" xr:uid="{00000000-0005-0000-0000-0000CAA10000}"/>
    <cellStyle name="Subtotal (line) 6 2 16 2 3" xfId="42424" xr:uid="{00000000-0005-0000-0000-0000CBA10000}"/>
    <cellStyle name="Subtotal (line) 6 2 16 2 4" xfId="42425" xr:uid="{00000000-0005-0000-0000-0000CCA10000}"/>
    <cellStyle name="Subtotal (line) 6 2 16 3" xfId="42426" xr:uid="{00000000-0005-0000-0000-0000CDA10000}"/>
    <cellStyle name="Subtotal (line) 6 2 16 4" xfId="42427" xr:uid="{00000000-0005-0000-0000-0000CEA10000}"/>
    <cellStyle name="Subtotal (line) 6 2 16 5" xfId="42428" xr:uid="{00000000-0005-0000-0000-0000CFA10000}"/>
    <cellStyle name="Subtotal (line) 6 2 17" xfId="5873" xr:uid="{00000000-0005-0000-0000-0000D0A10000}"/>
    <cellStyle name="Subtotal (line) 6 2 17 2" xfId="42429" xr:uid="{00000000-0005-0000-0000-0000D1A10000}"/>
    <cellStyle name="Subtotal (line) 6 2 17 2 2" xfId="42430" xr:uid="{00000000-0005-0000-0000-0000D2A10000}"/>
    <cellStyle name="Subtotal (line) 6 2 17 2 3" xfId="42431" xr:uid="{00000000-0005-0000-0000-0000D3A10000}"/>
    <cellStyle name="Subtotal (line) 6 2 17 2 4" xfId="42432" xr:uid="{00000000-0005-0000-0000-0000D4A10000}"/>
    <cellStyle name="Subtotal (line) 6 2 17 3" xfId="42433" xr:uid="{00000000-0005-0000-0000-0000D5A10000}"/>
    <cellStyle name="Subtotal (line) 6 2 17 4" xfId="42434" xr:uid="{00000000-0005-0000-0000-0000D6A10000}"/>
    <cellStyle name="Subtotal (line) 6 2 17 5" xfId="42435" xr:uid="{00000000-0005-0000-0000-0000D7A10000}"/>
    <cellStyle name="Subtotal (line) 6 2 18" xfId="5874" xr:uid="{00000000-0005-0000-0000-0000D8A10000}"/>
    <cellStyle name="Subtotal (line) 6 2 18 2" xfId="42436" xr:uid="{00000000-0005-0000-0000-0000D9A10000}"/>
    <cellStyle name="Subtotal (line) 6 2 18 2 2" xfId="42437" xr:uid="{00000000-0005-0000-0000-0000DAA10000}"/>
    <cellStyle name="Subtotal (line) 6 2 18 2 3" xfId="42438" xr:uid="{00000000-0005-0000-0000-0000DBA10000}"/>
    <cellStyle name="Subtotal (line) 6 2 18 2 4" xfId="42439" xr:uid="{00000000-0005-0000-0000-0000DCA10000}"/>
    <cellStyle name="Subtotal (line) 6 2 18 3" xfId="42440" xr:uid="{00000000-0005-0000-0000-0000DDA10000}"/>
    <cellStyle name="Subtotal (line) 6 2 18 4" xfId="42441" xr:uid="{00000000-0005-0000-0000-0000DEA10000}"/>
    <cellStyle name="Subtotal (line) 6 2 18 5" xfId="42442" xr:uid="{00000000-0005-0000-0000-0000DFA10000}"/>
    <cellStyle name="Subtotal (line) 6 2 19" xfId="5875" xr:uid="{00000000-0005-0000-0000-0000E0A10000}"/>
    <cellStyle name="Subtotal (line) 6 2 19 2" xfId="42443" xr:uid="{00000000-0005-0000-0000-0000E1A10000}"/>
    <cellStyle name="Subtotal (line) 6 2 19 2 2" xfId="42444" xr:uid="{00000000-0005-0000-0000-0000E2A10000}"/>
    <cellStyle name="Subtotal (line) 6 2 19 2 3" xfId="42445" xr:uid="{00000000-0005-0000-0000-0000E3A10000}"/>
    <cellStyle name="Subtotal (line) 6 2 19 2 4" xfId="42446" xr:uid="{00000000-0005-0000-0000-0000E4A10000}"/>
    <cellStyle name="Subtotal (line) 6 2 19 3" xfId="42447" xr:uid="{00000000-0005-0000-0000-0000E5A10000}"/>
    <cellStyle name="Subtotal (line) 6 2 19 4" xfId="42448" xr:uid="{00000000-0005-0000-0000-0000E6A10000}"/>
    <cellStyle name="Subtotal (line) 6 2 19 5" xfId="42449" xr:uid="{00000000-0005-0000-0000-0000E7A10000}"/>
    <cellStyle name="Subtotal (line) 6 2 2" xfId="5876" xr:uid="{00000000-0005-0000-0000-0000E8A10000}"/>
    <cellStyle name="Subtotal (line) 6 2 2 2" xfId="42450" xr:uid="{00000000-0005-0000-0000-0000E9A10000}"/>
    <cellStyle name="Subtotal (line) 6 2 2 2 2" xfId="42451" xr:uid="{00000000-0005-0000-0000-0000EAA10000}"/>
    <cellStyle name="Subtotal (line) 6 2 2 2 3" xfId="42452" xr:uid="{00000000-0005-0000-0000-0000EBA10000}"/>
    <cellStyle name="Subtotal (line) 6 2 2 2 4" xfId="42453" xr:uid="{00000000-0005-0000-0000-0000ECA10000}"/>
    <cellStyle name="Subtotal (line) 6 2 2 3" xfId="42454" xr:uid="{00000000-0005-0000-0000-0000EDA10000}"/>
    <cellStyle name="Subtotal (line) 6 2 2 4" xfId="42455" xr:uid="{00000000-0005-0000-0000-0000EEA10000}"/>
    <cellStyle name="Subtotal (line) 6 2 2 5" xfId="42456" xr:uid="{00000000-0005-0000-0000-0000EFA10000}"/>
    <cellStyle name="Subtotal (line) 6 2 20" xfId="5877" xr:uid="{00000000-0005-0000-0000-0000F0A10000}"/>
    <cellStyle name="Subtotal (line) 6 2 20 2" xfId="42457" xr:uid="{00000000-0005-0000-0000-0000F1A10000}"/>
    <cellStyle name="Subtotal (line) 6 2 20 2 2" xfId="42458" xr:uid="{00000000-0005-0000-0000-0000F2A10000}"/>
    <cellStyle name="Subtotal (line) 6 2 20 2 3" xfId="42459" xr:uid="{00000000-0005-0000-0000-0000F3A10000}"/>
    <cellStyle name="Subtotal (line) 6 2 20 2 4" xfId="42460" xr:uid="{00000000-0005-0000-0000-0000F4A10000}"/>
    <cellStyle name="Subtotal (line) 6 2 20 3" xfId="42461" xr:uid="{00000000-0005-0000-0000-0000F5A10000}"/>
    <cellStyle name="Subtotal (line) 6 2 20 4" xfId="42462" xr:uid="{00000000-0005-0000-0000-0000F6A10000}"/>
    <cellStyle name="Subtotal (line) 6 2 20 5" xfId="42463" xr:uid="{00000000-0005-0000-0000-0000F7A10000}"/>
    <cellStyle name="Subtotal (line) 6 2 21" xfId="5878" xr:uid="{00000000-0005-0000-0000-0000F8A10000}"/>
    <cellStyle name="Subtotal (line) 6 2 21 2" xfId="42464" xr:uid="{00000000-0005-0000-0000-0000F9A10000}"/>
    <cellStyle name="Subtotal (line) 6 2 21 2 2" xfId="42465" xr:uid="{00000000-0005-0000-0000-0000FAA10000}"/>
    <cellStyle name="Subtotal (line) 6 2 21 2 3" xfId="42466" xr:uid="{00000000-0005-0000-0000-0000FBA10000}"/>
    <cellStyle name="Subtotal (line) 6 2 21 2 4" xfId="42467" xr:uid="{00000000-0005-0000-0000-0000FCA10000}"/>
    <cellStyle name="Subtotal (line) 6 2 21 3" xfId="42468" xr:uid="{00000000-0005-0000-0000-0000FDA10000}"/>
    <cellStyle name="Subtotal (line) 6 2 21 4" xfId="42469" xr:uid="{00000000-0005-0000-0000-0000FEA10000}"/>
    <cellStyle name="Subtotal (line) 6 2 21 5" xfId="42470" xr:uid="{00000000-0005-0000-0000-0000FFA10000}"/>
    <cellStyle name="Subtotal (line) 6 2 22" xfId="5879" xr:uid="{00000000-0005-0000-0000-000000A20000}"/>
    <cellStyle name="Subtotal (line) 6 2 22 2" xfId="42471" xr:uid="{00000000-0005-0000-0000-000001A20000}"/>
    <cellStyle name="Subtotal (line) 6 2 22 2 2" xfId="42472" xr:uid="{00000000-0005-0000-0000-000002A20000}"/>
    <cellStyle name="Subtotal (line) 6 2 22 2 3" xfId="42473" xr:uid="{00000000-0005-0000-0000-000003A20000}"/>
    <cellStyle name="Subtotal (line) 6 2 22 2 4" xfId="42474" xr:uid="{00000000-0005-0000-0000-000004A20000}"/>
    <cellStyle name="Subtotal (line) 6 2 22 3" xfId="42475" xr:uid="{00000000-0005-0000-0000-000005A20000}"/>
    <cellStyle name="Subtotal (line) 6 2 22 4" xfId="42476" xr:uid="{00000000-0005-0000-0000-000006A20000}"/>
    <cellStyle name="Subtotal (line) 6 2 22 5" xfId="42477" xr:uid="{00000000-0005-0000-0000-000007A20000}"/>
    <cellStyle name="Subtotal (line) 6 2 23" xfId="5880" xr:uid="{00000000-0005-0000-0000-000008A20000}"/>
    <cellStyle name="Subtotal (line) 6 2 23 2" xfId="42478" xr:uid="{00000000-0005-0000-0000-000009A20000}"/>
    <cellStyle name="Subtotal (line) 6 2 23 2 2" xfId="42479" xr:uid="{00000000-0005-0000-0000-00000AA20000}"/>
    <cellStyle name="Subtotal (line) 6 2 23 2 3" xfId="42480" xr:uid="{00000000-0005-0000-0000-00000BA20000}"/>
    <cellStyle name="Subtotal (line) 6 2 23 2 4" xfId="42481" xr:uid="{00000000-0005-0000-0000-00000CA20000}"/>
    <cellStyle name="Subtotal (line) 6 2 23 3" xfId="42482" xr:uid="{00000000-0005-0000-0000-00000DA20000}"/>
    <cellStyle name="Subtotal (line) 6 2 23 4" xfId="42483" xr:uid="{00000000-0005-0000-0000-00000EA20000}"/>
    <cellStyle name="Subtotal (line) 6 2 23 5" xfId="42484" xr:uid="{00000000-0005-0000-0000-00000FA20000}"/>
    <cellStyle name="Subtotal (line) 6 2 24" xfId="5881" xr:uid="{00000000-0005-0000-0000-000010A20000}"/>
    <cellStyle name="Subtotal (line) 6 2 24 2" xfId="42485" xr:uid="{00000000-0005-0000-0000-000011A20000}"/>
    <cellStyle name="Subtotal (line) 6 2 24 2 2" xfId="42486" xr:uid="{00000000-0005-0000-0000-000012A20000}"/>
    <cellStyle name="Subtotal (line) 6 2 24 2 3" xfId="42487" xr:uid="{00000000-0005-0000-0000-000013A20000}"/>
    <cellStyle name="Subtotal (line) 6 2 24 2 4" xfId="42488" xr:uid="{00000000-0005-0000-0000-000014A20000}"/>
    <cellStyle name="Subtotal (line) 6 2 24 3" xfId="42489" xr:uid="{00000000-0005-0000-0000-000015A20000}"/>
    <cellStyle name="Subtotal (line) 6 2 24 4" xfId="42490" xr:uid="{00000000-0005-0000-0000-000016A20000}"/>
    <cellStyle name="Subtotal (line) 6 2 24 5" xfId="42491" xr:uid="{00000000-0005-0000-0000-000017A20000}"/>
    <cellStyle name="Subtotal (line) 6 2 25" xfId="5882" xr:uid="{00000000-0005-0000-0000-000018A20000}"/>
    <cellStyle name="Subtotal (line) 6 2 25 2" xfId="42492" xr:uid="{00000000-0005-0000-0000-000019A20000}"/>
    <cellStyle name="Subtotal (line) 6 2 25 2 2" xfId="42493" xr:uid="{00000000-0005-0000-0000-00001AA20000}"/>
    <cellStyle name="Subtotal (line) 6 2 25 2 3" xfId="42494" xr:uid="{00000000-0005-0000-0000-00001BA20000}"/>
    <cellStyle name="Subtotal (line) 6 2 25 2 4" xfId="42495" xr:uid="{00000000-0005-0000-0000-00001CA20000}"/>
    <cellStyle name="Subtotal (line) 6 2 25 3" xfId="42496" xr:uid="{00000000-0005-0000-0000-00001DA20000}"/>
    <cellStyle name="Subtotal (line) 6 2 25 4" xfId="42497" xr:uid="{00000000-0005-0000-0000-00001EA20000}"/>
    <cellStyle name="Subtotal (line) 6 2 25 5" xfId="42498" xr:uid="{00000000-0005-0000-0000-00001FA20000}"/>
    <cellStyle name="Subtotal (line) 6 2 26" xfId="5883" xr:uid="{00000000-0005-0000-0000-000020A20000}"/>
    <cellStyle name="Subtotal (line) 6 2 26 2" xfId="42499" xr:uid="{00000000-0005-0000-0000-000021A20000}"/>
    <cellStyle name="Subtotal (line) 6 2 26 2 2" xfId="42500" xr:uid="{00000000-0005-0000-0000-000022A20000}"/>
    <cellStyle name="Subtotal (line) 6 2 26 2 3" xfId="42501" xr:uid="{00000000-0005-0000-0000-000023A20000}"/>
    <cellStyle name="Subtotal (line) 6 2 26 2 4" xfId="42502" xr:uid="{00000000-0005-0000-0000-000024A20000}"/>
    <cellStyle name="Subtotal (line) 6 2 26 3" xfId="42503" xr:uid="{00000000-0005-0000-0000-000025A20000}"/>
    <cellStyle name="Subtotal (line) 6 2 26 4" xfId="42504" xr:uid="{00000000-0005-0000-0000-000026A20000}"/>
    <cellStyle name="Subtotal (line) 6 2 26 5" xfId="42505" xr:uid="{00000000-0005-0000-0000-000027A20000}"/>
    <cellStyle name="Subtotal (line) 6 2 27" xfId="5884" xr:uid="{00000000-0005-0000-0000-000028A20000}"/>
    <cellStyle name="Subtotal (line) 6 2 27 2" xfId="42506" xr:uid="{00000000-0005-0000-0000-000029A20000}"/>
    <cellStyle name="Subtotal (line) 6 2 27 2 2" xfId="42507" xr:uid="{00000000-0005-0000-0000-00002AA20000}"/>
    <cellStyle name="Subtotal (line) 6 2 27 2 3" xfId="42508" xr:uid="{00000000-0005-0000-0000-00002BA20000}"/>
    <cellStyle name="Subtotal (line) 6 2 27 2 4" xfId="42509" xr:uid="{00000000-0005-0000-0000-00002CA20000}"/>
    <cellStyle name="Subtotal (line) 6 2 27 3" xfId="42510" xr:uid="{00000000-0005-0000-0000-00002DA20000}"/>
    <cellStyle name="Subtotal (line) 6 2 27 4" xfId="42511" xr:uid="{00000000-0005-0000-0000-00002EA20000}"/>
    <cellStyle name="Subtotal (line) 6 2 27 5" xfId="42512" xr:uid="{00000000-0005-0000-0000-00002FA20000}"/>
    <cellStyle name="Subtotal (line) 6 2 28" xfId="5885" xr:uid="{00000000-0005-0000-0000-000030A20000}"/>
    <cellStyle name="Subtotal (line) 6 2 28 2" xfId="42513" xr:uid="{00000000-0005-0000-0000-000031A20000}"/>
    <cellStyle name="Subtotal (line) 6 2 28 2 2" xfId="42514" xr:uid="{00000000-0005-0000-0000-000032A20000}"/>
    <cellStyle name="Subtotal (line) 6 2 28 2 3" xfId="42515" xr:uid="{00000000-0005-0000-0000-000033A20000}"/>
    <cellStyle name="Subtotal (line) 6 2 28 2 4" xfId="42516" xr:uid="{00000000-0005-0000-0000-000034A20000}"/>
    <cellStyle name="Subtotal (line) 6 2 28 3" xfId="42517" xr:uid="{00000000-0005-0000-0000-000035A20000}"/>
    <cellStyle name="Subtotal (line) 6 2 28 4" xfId="42518" xr:uid="{00000000-0005-0000-0000-000036A20000}"/>
    <cellStyle name="Subtotal (line) 6 2 28 5" xfId="42519" xr:uid="{00000000-0005-0000-0000-000037A20000}"/>
    <cellStyle name="Subtotal (line) 6 2 29" xfId="5886" xr:uid="{00000000-0005-0000-0000-000038A20000}"/>
    <cellStyle name="Subtotal (line) 6 2 29 2" xfId="42520" xr:uid="{00000000-0005-0000-0000-000039A20000}"/>
    <cellStyle name="Subtotal (line) 6 2 29 2 2" xfId="42521" xr:uid="{00000000-0005-0000-0000-00003AA20000}"/>
    <cellStyle name="Subtotal (line) 6 2 29 2 3" xfId="42522" xr:uid="{00000000-0005-0000-0000-00003BA20000}"/>
    <cellStyle name="Subtotal (line) 6 2 29 2 4" xfId="42523" xr:uid="{00000000-0005-0000-0000-00003CA20000}"/>
    <cellStyle name="Subtotal (line) 6 2 29 3" xfId="42524" xr:uid="{00000000-0005-0000-0000-00003DA20000}"/>
    <cellStyle name="Subtotal (line) 6 2 29 4" xfId="42525" xr:uid="{00000000-0005-0000-0000-00003EA20000}"/>
    <cellStyle name="Subtotal (line) 6 2 29 5" xfId="42526" xr:uid="{00000000-0005-0000-0000-00003FA20000}"/>
    <cellStyle name="Subtotal (line) 6 2 3" xfId="5887" xr:uid="{00000000-0005-0000-0000-000040A20000}"/>
    <cellStyle name="Subtotal (line) 6 2 3 2" xfId="42527" xr:uid="{00000000-0005-0000-0000-000041A20000}"/>
    <cellStyle name="Subtotal (line) 6 2 3 2 2" xfId="42528" xr:uid="{00000000-0005-0000-0000-000042A20000}"/>
    <cellStyle name="Subtotal (line) 6 2 3 2 3" xfId="42529" xr:uid="{00000000-0005-0000-0000-000043A20000}"/>
    <cellStyle name="Subtotal (line) 6 2 3 2 4" xfId="42530" xr:uid="{00000000-0005-0000-0000-000044A20000}"/>
    <cellStyle name="Subtotal (line) 6 2 3 3" xfId="42531" xr:uid="{00000000-0005-0000-0000-000045A20000}"/>
    <cellStyle name="Subtotal (line) 6 2 3 4" xfId="42532" xr:uid="{00000000-0005-0000-0000-000046A20000}"/>
    <cellStyle name="Subtotal (line) 6 2 3 5" xfId="42533" xr:uid="{00000000-0005-0000-0000-000047A20000}"/>
    <cellStyle name="Subtotal (line) 6 2 30" xfId="5888" xr:uid="{00000000-0005-0000-0000-000048A20000}"/>
    <cellStyle name="Subtotal (line) 6 2 30 2" xfId="42534" xr:uid="{00000000-0005-0000-0000-000049A20000}"/>
    <cellStyle name="Subtotal (line) 6 2 30 2 2" xfId="42535" xr:uid="{00000000-0005-0000-0000-00004AA20000}"/>
    <cellStyle name="Subtotal (line) 6 2 30 2 3" xfId="42536" xr:uid="{00000000-0005-0000-0000-00004BA20000}"/>
    <cellStyle name="Subtotal (line) 6 2 30 2 4" xfId="42537" xr:uid="{00000000-0005-0000-0000-00004CA20000}"/>
    <cellStyle name="Subtotal (line) 6 2 30 3" xfId="42538" xr:uid="{00000000-0005-0000-0000-00004DA20000}"/>
    <cellStyle name="Subtotal (line) 6 2 30 4" xfId="42539" xr:uid="{00000000-0005-0000-0000-00004EA20000}"/>
    <cellStyle name="Subtotal (line) 6 2 30 5" xfId="42540" xr:uid="{00000000-0005-0000-0000-00004FA20000}"/>
    <cellStyle name="Subtotal (line) 6 2 31" xfId="5889" xr:uid="{00000000-0005-0000-0000-000050A20000}"/>
    <cellStyle name="Subtotal (line) 6 2 31 2" xfId="42541" xr:uid="{00000000-0005-0000-0000-000051A20000}"/>
    <cellStyle name="Subtotal (line) 6 2 31 2 2" xfId="42542" xr:uid="{00000000-0005-0000-0000-000052A20000}"/>
    <cellStyle name="Subtotal (line) 6 2 31 2 3" xfId="42543" xr:uid="{00000000-0005-0000-0000-000053A20000}"/>
    <cellStyle name="Subtotal (line) 6 2 31 2 4" xfId="42544" xr:uid="{00000000-0005-0000-0000-000054A20000}"/>
    <cellStyle name="Subtotal (line) 6 2 31 3" xfId="42545" xr:uid="{00000000-0005-0000-0000-000055A20000}"/>
    <cellStyle name="Subtotal (line) 6 2 31 4" xfId="42546" xr:uid="{00000000-0005-0000-0000-000056A20000}"/>
    <cellStyle name="Subtotal (line) 6 2 31 5" xfId="42547" xr:uid="{00000000-0005-0000-0000-000057A20000}"/>
    <cellStyle name="Subtotal (line) 6 2 32" xfId="5890" xr:uid="{00000000-0005-0000-0000-000058A20000}"/>
    <cellStyle name="Subtotal (line) 6 2 32 2" xfId="42548" xr:uid="{00000000-0005-0000-0000-000059A20000}"/>
    <cellStyle name="Subtotal (line) 6 2 32 2 2" xfId="42549" xr:uid="{00000000-0005-0000-0000-00005AA20000}"/>
    <cellStyle name="Subtotal (line) 6 2 32 2 3" xfId="42550" xr:uid="{00000000-0005-0000-0000-00005BA20000}"/>
    <cellStyle name="Subtotal (line) 6 2 32 2 4" xfId="42551" xr:uid="{00000000-0005-0000-0000-00005CA20000}"/>
    <cellStyle name="Subtotal (line) 6 2 32 3" xfId="42552" xr:uid="{00000000-0005-0000-0000-00005DA20000}"/>
    <cellStyle name="Subtotal (line) 6 2 32 4" xfId="42553" xr:uid="{00000000-0005-0000-0000-00005EA20000}"/>
    <cellStyle name="Subtotal (line) 6 2 32 5" xfId="42554" xr:uid="{00000000-0005-0000-0000-00005FA20000}"/>
    <cellStyle name="Subtotal (line) 6 2 33" xfId="5891" xr:uid="{00000000-0005-0000-0000-000060A20000}"/>
    <cellStyle name="Subtotal (line) 6 2 33 2" xfId="42555" xr:uid="{00000000-0005-0000-0000-000061A20000}"/>
    <cellStyle name="Subtotal (line) 6 2 33 2 2" xfId="42556" xr:uid="{00000000-0005-0000-0000-000062A20000}"/>
    <cellStyle name="Subtotal (line) 6 2 33 2 3" xfId="42557" xr:uid="{00000000-0005-0000-0000-000063A20000}"/>
    <cellStyle name="Subtotal (line) 6 2 33 2 4" xfId="42558" xr:uid="{00000000-0005-0000-0000-000064A20000}"/>
    <cellStyle name="Subtotal (line) 6 2 33 3" xfId="42559" xr:uid="{00000000-0005-0000-0000-000065A20000}"/>
    <cellStyle name="Subtotal (line) 6 2 33 4" xfId="42560" xr:uid="{00000000-0005-0000-0000-000066A20000}"/>
    <cellStyle name="Subtotal (line) 6 2 33 5" xfId="42561" xr:uid="{00000000-0005-0000-0000-000067A20000}"/>
    <cellStyle name="Subtotal (line) 6 2 34" xfId="5892" xr:uid="{00000000-0005-0000-0000-000068A20000}"/>
    <cellStyle name="Subtotal (line) 6 2 34 2" xfId="42562" xr:uid="{00000000-0005-0000-0000-000069A20000}"/>
    <cellStyle name="Subtotal (line) 6 2 34 2 2" xfId="42563" xr:uid="{00000000-0005-0000-0000-00006AA20000}"/>
    <cellStyle name="Subtotal (line) 6 2 34 2 3" xfId="42564" xr:uid="{00000000-0005-0000-0000-00006BA20000}"/>
    <cellStyle name="Subtotal (line) 6 2 34 2 4" xfId="42565" xr:uid="{00000000-0005-0000-0000-00006CA20000}"/>
    <cellStyle name="Subtotal (line) 6 2 34 3" xfId="42566" xr:uid="{00000000-0005-0000-0000-00006DA20000}"/>
    <cellStyle name="Subtotal (line) 6 2 34 4" xfId="42567" xr:uid="{00000000-0005-0000-0000-00006EA20000}"/>
    <cellStyle name="Subtotal (line) 6 2 34 5" xfId="42568" xr:uid="{00000000-0005-0000-0000-00006FA20000}"/>
    <cellStyle name="Subtotal (line) 6 2 35" xfId="5893" xr:uid="{00000000-0005-0000-0000-000070A20000}"/>
    <cellStyle name="Subtotal (line) 6 2 35 2" xfId="42569" xr:uid="{00000000-0005-0000-0000-000071A20000}"/>
    <cellStyle name="Subtotal (line) 6 2 35 2 2" xfId="42570" xr:uid="{00000000-0005-0000-0000-000072A20000}"/>
    <cellStyle name="Subtotal (line) 6 2 35 2 3" xfId="42571" xr:uid="{00000000-0005-0000-0000-000073A20000}"/>
    <cellStyle name="Subtotal (line) 6 2 35 2 4" xfId="42572" xr:uid="{00000000-0005-0000-0000-000074A20000}"/>
    <cellStyle name="Subtotal (line) 6 2 35 3" xfId="42573" xr:uid="{00000000-0005-0000-0000-000075A20000}"/>
    <cellStyle name="Subtotal (line) 6 2 35 4" xfId="42574" xr:uid="{00000000-0005-0000-0000-000076A20000}"/>
    <cellStyle name="Subtotal (line) 6 2 35 5" xfId="42575" xr:uid="{00000000-0005-0000-0000-000077A20000}"/>
    <cellStyle name="Subtotal (line) 6 2 36" xfId="5894" xr:uid="{00000000-0005-0000-0000-000078A20000}"/>
    <cellStyle name="Subtotal (line) 6 2 36 2" xfId="42576" xr:uid="{00000000-0005-0000-0000-000079A20000}"/>
    <cellStyle name="Subtotal (line) 6 2 36 2 2" xfId="42577" xr:uid="{00000000-0005-0000-0000-00007AA20000}"/>
    <cellStyle name="Subtotal (line) 6 2 36 2 3" xfId="42578" xr:uid="{00000000-0005-0000-0000-00007BA20000}"/>
    <cellStyle name="Subtotal (line) 6 2 36 2 4" xfId="42579" xr:uid="{00000000-0005-0000-0000-00007CA20000}"/>
    <cellStyle name="Subtotal (line) 6 2 36 3" xfId="42580" xr:uid="{00000000-0005-0000-0000-00007DA20000}"/>
    <cellStyle name="Subtotal (line) 6 2 36 4" xfId="42581" xr:uid="{00000000-0005-0000-0000-00007EA20000}"/>
    <cellStyle name="Subtotal (line) 6 2 36 5" xfId="42582" xr:uid="{00000000-0005-0000-0000-00007FA20000}"/>
    <cellStyle name="Subtotal (line) 6 2 37" xfId="5895" xr:uid="{00000000-0005-0000-0000-000080A20000}"/>
    <cellStyle name="Subtotal (line) 6 2 37 2" xfId="42583" xr:uid="{00000000-0005-0000-0000-000081A20000}"/>
    <cellStyle name="Subtotal (line) 6 2 37 2 2" xfId="42584" xr:uid="{00000000-0005-0000-0000-000082A20000}"/>
    <cellStyle name="Subtotal (line) 6 2 37 2 3" xfId="42585" xr:uid="{00000000-0005-0000-0000-000083A20000}"/>
    <cellStyle name="Subtotal (line) 6 2 37 2 4" xfId="42586" xr:uid="{00000000-0005-0000-0000-000084A20000}"/>
    <cellStyle name="Subtotal (line) 6 2 37 3" xfId="42587" xr:uid="{00000000-0005-0000-0000-000085A20000}"/>
    <cellStyle name="Subtotal (line) 6 2 37 4" xfId="42588" xr:uid="{00000000-0005-0000-0000-000086A20000}"/>
    <cellStyle name="Subtotal (line) 6 2 37 5" xfId="42589" xr:uid="{00000000-0005-0000-0000-000087A20000}"/>
    <cellStyle name="Subtotal (line) 6 2 38" xfId="5896" xr:uid="{00000000-0005-0000-0000-000088A20000}"/>
    <cellStyle name="Subtotal (line) 6 2 38 2" xfId="42590" xr:uid="{00000000-0005-0000-0000-000089A20000}"/>
    <cellStyle name="Subtotal (line) 6 2 38 2 2" xfId="42591" xr:uid="{00000000-0005-0000-0000-00008AA20000}"/>
    <cellStyle name="Subtotal (line) 6 2 38 2 3" xfId="42592" xr:uid="{00000000-0005-0000-0000-00008BA20000}"/>
    <cellStyle name="Subtotal (line) 6 2 38 2 4" xfId="42593" xr:uid="{00000000-0005-0000-0000-00008CA20000}"/>
    <cellStyle name="Subtotal (line) 6 2 38 3" xfId="42594" xr:uid="{00000000-0005-0000-0000-00008DA20000}"/>
    <cellStyle name="Subtotal (line) 6 2 38 4" xfId="42595" xr:uid="{00000000-0005-0000-0000-00008EA20000}"/>
    <cellStyle name="Subtotal (line) 6 2 38 5" xfId="42596" xr:uid="{00000000-0005-0000-0000-00008FA20000}"/>
    <cellStyle name="Subtotal (line) 6 2 39" xfId="5897" xr:uid="{00000000-0005-0000-0000-000090A20000}"/>
    <cellStyle name="Subtotal (line) 6 2 39 2" xfId="42597" xr:uid="{00000000-0005-0000-0000-000091A20000}"/>
    <cellStyle name="Subtotal (line) 6 2 39 2 2" xfId="42598" xr:uid="{00000000-0005-0000-0000-000092A20000}"/>
    <cellStyle name="Subtotal (line) 6 2 39 2 3" xfId="42599" xr:uid="{00000000-0005-0000-0000-000093A20000}"/>
    <cellStyle name="Subtotal (line) 6 2 39 2 4" xfId="42600" xr:uid="{00000000-0005-0000-0000-000094A20000}"/>
    <cellStyle name="Subtotal (line) 6 2 39 3" xfId="42601" xr:uid="{00000000-0005-0000-0000-000095A20000}"/>
    <cellStyle name="Subtotal (line) 6 2 39 4" xfId="42602" xr:uid="{00000000-0005-0000-0000-000096A20000}"/>
    <cellStyle name="Subtotal (line) 6 2 39 5" xfId="42603" xr:uid="{00000000-0005-0000-0000-000097A20000}"/>
    <cellStyle name="Subtotal (line) 6 2 4" xfId="5898" xr:uid="{00000000-0005-0000-0000-000098A20000}"/>
    <cellStyle name="Subtotal (line) 6 2 4 2" xfId="42604" xr:uid="{00000000-0005-0000-0000-000099A20000}"/>
    <cellStyle name="Subtotal (line) 6 2 4 2 2" xfId="42605" xr:uid="{00000000-0005-0000-0000-00009AA20000}"/>
    <cellStyle name="Subtotal (line) 6 2 4 2 3" xfId="42606" xr:uid="{00000000-0005-0000-0000-00009BA20000}"/>
    <cellStyle name="Subtotal (line) 6 2 4 2 4" xfId="42607" xr:uid="{00000000-0005-0000-0000-00009CA20000}"/>
    <cellStyle name="Subtotal (line) 6 2 4 3" xfId="42608" xr:uid="{00000000-0005-0000-0000-00009DA20000}"/>
    <cellStyle name="Subtotal (line) 6 2 4 4" xfId="42609" xr:uid="{00000000-0005-0000-0000-00009EA20000}"/>
    <cellStyle name="Subtotal (line) 6 2 4 5" xfId="42610" xr:uid="{00000000-0005-0000-0000-00009FA20000}"/>
    <cellStyle name="Subtotal (line) 6 2 40" xfId="5899" xr:uid="{00000000-0005-0000-0000-0000A0A20000}"/>
    <cellStyle name="Subtotal (line) 6 2 40 2" xfId="42611" xr:uid="{00000000-0005-0000-0000-0000A1A20000}"/>
    <cellStyle name="Subtotal (line) 6 2 40 2 2" xfId="42612" xr:uid="{00000000-0005-0000-0000-0000A2A20000}"/>
    <cellStyle name="Subtotal (line) 6 2 40 2 3" xfId="42613" xr:uid="{00000000-0005-0000-0000-0000A3A20000}"/>
    <cellStyle name="Subtotal (line) 6 2 40 2 4" xfId="42614" xr:uid="{00000000-0005-0000-0000-0000A4A20000}"/>
    <cellStyle name="Subtotal (line) 6 2 40 3" xfId="42615" xr:uid="{00000000-0005-0000-0000-0000A5A20000}"/>
    <cellStyle name="Subtotal (line) 6 2 40 4" xfId="42616" xr:uid="{00000000-0005-0000-0000-0000A6A20000}"/>
    <cellStyle name="Subtotal (line) 6 2 40 5" xfId="42617" xr:uid="{00000000-0005-0000-0000-0000A7A20000}"/>
    <cellStyle name="Subtotal (line) 6 2 41" xfId="5900" xr:uid="{00000000-0005-0000-0000-0000A8A20000}"/>
    <cellStyle name="Subtotal (line) 6 2 41 2" xfId="42618" xr:uid="{00000000-0005-0000-0000-0000A9A20000}"/>
    <cellStyle name="Subtotal (line) 6 2 41 2 2" xfId="42619" xr:uid="{00000000-0005-0000-0000-0000AAA20000}"/>
    <cellStyle name="Subtotal (line) 6 2 41 2 3" xfId="42620" xr:uid="{00000000-0005-0000-0000-0000ABA20000}"/>
    <cellStyle name="Subtotal (line) 6 2 41 2 4" xfId="42621" xr:uid="{00000000-0005-0000-0000-0000ACA20000}"/>
    <cellStyle name="Subtotal (line) 6 2 41 3" xfId="42622" xr:uid="{00000000-0005-0000-0000-0000ADA20000}"/>
    <cellStyle name="Subtotal (line) 6 2 41 4" xfId="42623" xr:uid="{00000000-0005-0000-0000-0000AEA20000}"/>
    <cellStyle name="Subtotal (line) 6 2 41 5" xfId="42624" xr:uid="{00000000-0005-0000-0000-0000AFA20000}"/>
    <cellStyle name="Subtotal (line) 6 2 42" xfId="5901" xr:uid="{00000000-0005-0000-0000-0000B0A20000}"/>
    <cellStyle name="Subtotal (line) 6 2 42 2" xfId="42625" xr:uid="{00000000-0005-0000-0000-0000B1A20000}"/>
    <cellStyle name="Subtotal (line) 6 2 42 2 2" xfId="42626" xr:uid="{00000000-0005-0000-0000-0000B2A20000}"/>
    <cellStyle name="Subtotal (line) 6 2 42 2 3" xfId="42627" xr:uid="{00000000-0005-0000-0000-0000B3A20000}"/>
    <cellStyle name="Subtotal (line) 6 2 42 2 4" xfId="42628" xr:uid="{00000000-0005-0000-0000-0000B4A20000}"/>
    <cellStyle name="Subtotal (line) 6 2 42 3" xfId="42629" xr:uid="{00000000-0005-0000-0000-0000B5A20000}"/>
    <cellStyle name="Subtotal (line) 6 2 42 4" xfId="42630" xr:uid="{00000000-0005-0000-0000-0000B6A20000}"/>
    <cellStyle name="Subtotal (line) 6 2 42 5" xfId="42631" xr:uid="{00000000-0005-0000-0000-0000B7A20000}"/>
    <cellStyle name="Subtotal (line) 6 2 43" xfId="5902" xr:uid="{00000000-0005-0000-0000-0000B8A20000}"/>
    <cellStyle name="Subtotal (line) 6 2 43 2" xfId="42632" xr:uid="{00000000-0005-0000-0000-0000B9A20000}"/>
    <cellStyle name="Subtotal (line) 6 2 43 2 2" xfId="42633" xr:uid="{00000000-0005-0000-0000-0000BAA20000}"/>
    <cellStyle name="Subtotal (line) 6 2 43 2 3" xfId="42634" xr:uid="{00000000-0005-0000-0000-0000BBA20000}"/>
    <cellStyle name="Subtotal (line) 6 2 43 2 4" xfId="42635" xr:uid="{00000000-0005-0000-0000-0000BCA20000}"/>
    <cellStyle name="Subtotal (line) 6 2 43 3" xfId="42636" xr:uid="{00000000-0005-0000-0000-0000BDA20000}"/>
    <cellStyle name="Subtotal (line) 6 2 43 4" xfId="42637" xr:uid="{00000000-0005-0000-0000-0000BEA20000}"/>
    <cellStyle name="Subtotal (line) 6 2 43 5" xfId="42638" xr:uid="{00000000-0005-0000-0000-0000BFA20000}"/>
    <cellStyle name="Subtotal (line) 6 2 44" xfId="5903" xr:uid="{00000000-0005-0000-0000-0000C0A20000}"/>
    <cellStyle name="Subtotal (line) 6 2 44 2" xfId="42639" xr:uid="{00000000-0005-0000-0000-0000C1A20000}"/>
    <cellStyle name="Subtotal (line) 6 2 44 2 2" xfId="42640" xr:uid="{00000000-0005-0000-0000-0000C2A20000}"/>
    <cellStyle name="Subtotal (line) 6 2 44 2 3" xfId="42641" xr:uid="{00000000-0005-0000-0000-0000C3A20000}"/>
    <cellStyle name="Subtotal (line) 6 2 44 2 4" xfId="42642" xr:uid="{00000000-0005-0000-0000-0000C4A20000}"/>
    <cellStyle name="Subtotal (line) 6 2 44 3" xfId="42643" xr:uid="{00000000-0005-0000-0000-0000C5A20000}"/>
    <cellStyle name="Subtotal (line) 6 2 44 4" xfId="42644" xr:uid="{00000000-0005-0000-0000-0000C6A20000}"/>
    <cellStyle name="Subtotal (line) 6 2 44 5" xfId="42645" xr:uid="{00000000-0005-0000-0000-0000C7A20000}"/>
    <cellStyle name="Subtotal (line) 6 2 45" xfId="42646" xr:uid="{00000000-0005-0000-0000-0000C8A20000}"/>
    <cellStyle name="Subtotal (line) 6 2 45 2" xfId="42647" xr:uid="{00000000-0005-0000-0000-0000C9A20000}"/>
    <cellStyle name="Subtotal (line) 6 2 45 3" xfId="42648" xr:uid="{00000000-0005-0000-0000-0000CAA20000}"/>
    <cellStyle name="Subtotal (line) 6 2 45 4" xfId="42649" xr:uid="{00000000-0005-0000-0000-0000CBA20000}"/>
    <cellStyle name="Subtotal (line) 6 2 46" xfId="42650" xr:uid="{00000000-0005-0000-0000-0000CCA20000}"/>
    <cellStyle name="Subtotal (line) 6 2 46 2" xfId="42651" xr:uid="{00000000-0005-0000-0000-0000CDA20000}"/>
    <cellStyle name="Subtotal (line) 6 2 46 3" xfId="42652" xr:uid="{00000000-0005-0000-0000-0000CEA20000}"/>
    <cellStyle name="Subtotal (line) 6 2 46 4" xfId="42653" xr:uid="{00000000-0005-0000-0000-0000CFA20000}"/>
    <cellStyle name="Subtotal (line) 6 2 47" xfId="42654" xr:uid="{00000000-0005-0000-0000-0000D0A20000}"/>
    <cellStyle name="Subtotal (line) 6 2 48" xfId="42655" xr:uid="{00000000-0005-0000-0000-0000D1A20000}"/>
    <cellStyle name="Subtotal (line) 6 2 49" xfId="42656" xr:uid="{00000000-0005-0000-0000-0000D2A20000}"/>
    <cellStyle name="Subtotal (line) 6 2 5" xfId="5904" xr:uid="{00000000-0005-0000-0000-0000D3A20000}"/>
    <cellStyle name="Subtotal (line) 6 2 5 2" xfId="42657" xr:uid="{00000000-0005-0000-0000-0000D4A20000}"/>
    <cellStyle name="Subtotal (line) 6 2 5 2 2" xfId="42658" xr:uid="{00000000-0005-0000-0000-0000D5A20000}"/>
    <cellStyle name="Subtotal (line) 6 2 5 2 3" xfId="42659" xr:uid="{00000000-0005-0000-0000-0000D6A20000}"/>
    <cellStyle name="Subtotal (line) 6 2 5 2 4" xfId="42660" xr:uid="{00000000-0005-0000-0000-0000D7A20000}"/>
    <cellStyle name="Subtotal (line) 6 2 5 3" xfId="42661" xr:uid="{00000000-0005-0000-0000-0000D8A20000}"/>
    <cellStyle name="Subtotal (line) 6 2 5 4" xfId="42662" xr:uid="{00000000-0005-0000-0000-0000D9A20000}"/>
    <cellStyle name="Subtotal (line) 6 2 5 5" xfId="42663" xr:uid="{00000000-0005-0000-0000-0000DAA20000}"/>
    <cellStyle name="Subtotal (line) 6 2 6" xfId="5905" xr:uid="{00000000-0005-0000-0000-0000DBA20000}"/>
    <cellStyle name="Subtotal (line) 6 2 6 2" xfId="42664" xr:uid="{00000000-0005-0000-0000-0000DCA20000}"/>
    <cellStyle name="Subtotal (line) 6 2 6 2 2" xfId="42665" xr:uid="{00000000-0005-0000-0000-0000DDA20000}"/>
    <cellStyle name="Subtotal (line) 6 2 6 2 3" xfId="42666" xr:uid="{00000000-0005-0000-0000-0000DEA20000}"/>
    <cellStyle name="Subtotal (line) 6 2 6 2 4" xfId="42667" xr:uid="{00000000-0005-0000-0000-0000DFA20000}"/>
    <cellStyle name="Subtotal (line) 6 2 6 3" xfId="42668" xr:uid="{00000000-0005-0000-0000-0000E0A20000}"/>
    <cellStyle name="Subtotal (line) 6 2 6 4" xfId="42669" xr:uid="{00000000-0005-0000-0000-0000E1A20000}"/>
    <cellStyle name="Subtotal (line) 6 2 6 5" xfId="42670" xr:uid="{00000000-0005-0000-0000-0000E2A20000}"/>
    <cellStyle name="Subtotal (line) 6 2 7" xfId="5906" xr:uid="{00000000-0005-0000-0000-0000E3A20000}"/>
    <cellStyle name="Subtotal (line) 6 2 7 2" xfId="42671" xr:uid="{00000000-0005-0000-0000-0000E4A20000}"/>
    <cellStyle name="Subtotal (line) 6 2 7 2 2" xfId="42672" xr:uid="{00000000-0005-0000-0000-0000E5A20000}"/>
    <cellStyle name="Subtotal (line) 6 2 7 2 3" xfId="42673" xr:uid="{00000000-0005-0000-0000-0000E6A20000}"/>
    <cellStyle name="Subtotal (line) 6 2 7 2 4" xfId="42674" xr:uid="{00000000-0005-0000-0000-0000E7A20000}"/>
    <cellStyle name="Subtotal (line) 6 2 7 3" xfId="42675" xr:uid="{00000000-0005-0000-0000-0000E8A20000}"/>
    <cellStyle name="Subtotal (line) 6 2 7 4" xfId="42676" xr:uid="{00000000-0005-0000-0000-0000E9A20000}"/>
    <cellStyle name="Subtotal (line) 6 2 7 5" xfId="42677" xr:uid="{00000000-0005-0000-0000-0000EAA20000}"/>
    <cellStyle name="Subtotal (line) 6 2 8" xfId="5907" xr:uid="{00000000-0005-0000-0000-0000EBA20000}"/>
    <cellStyle name="Subtotal (line) 6 2 8 2" xfId="42678" xr:uid="{00000000-0005-0000-0000-0000ECA20000}"/>
    <cellStyle name="Subtotal (line) 6 2 8 2 2" xfId="42679" xr:uid="{00000000-0005-0000-0000-0000EDA20000}"/>
    <cellStyle name="Subtotal (line) 6 2 8 2 3" xfId="42680" xr:uid="{00000000-0005-0000-0000-0000EEA20000}"/>
    <cellStyle name="Subtotal (line) 6 2 8 2 4" xfId="42681" xr:uid="{00000000-0005-0000-0000-0000EFA20000}"/>
    <cellStyle name="Subtotal (line) 6 2 8 3" xfId="42682" xr:uid="{00000000-0005-0000-0000-0000F0A20000}"/>
    <cellStyle name="Subtotal (line) 6 2 8 4" xfId="42683" xr:uid="{00000000-0005-0000-0000-0000F1A20000}"/>
    <cellStyle name="Subtotal (line) 6 2 8 5" xfId="42684" xr:uid="{00000000-0005-0000-0000-0000F2A20000}"/>
    <cellStyle name="Subtotal (line) 6 2 9" xfId="5908" xr:uid="{00000000-0005-0000-0000-0000F3A20000}"/>
    <cellStyle name="Subtotal (line) 6 2 9 2" xfId="42685" xr:uid="{00000000-0005-0000-0000-0000F4A20000}"/>
    <cellStyle name="Subtotal (line) 6 2 9 2 2" xfId="42686" xr:uid="{00000000-0005-0000-0000-0000F5A20000}"/>
    <cellStyle name="Subtotal (line) 6 2 9 2 3" xfId="42687" xr:uid="{00000000-0005-0000-0000-0000F6A20000}"/>
    <cellStyle name="Subtotal (line) 6 2 9 2 4" xfId="42688" xr:uid="{00000000-0005-0000-0000-0000F7A20000}"/>
    <cellStyle name="Subtotal (line) 6 2 9 3" xfId="42689" xr:uid="{00000000-0005-0000-0000-0000F8A20000}"/>
    <cellStyle name="Subtotal (line) 6 2 9 4" xfId="42690" xr:uid="{00000000-0005-0000-0000-0000F9A20000}"/>
    <cellStyle name="Subtotal (line) 6 2 9 5" xfId="42691" xr:uid="{00000000-0005-0000-0000-0000FAA20000}"/>
    <cellStyle name="Subtotal (line) 6 20" xfId="5909" xr:uid="{00000000-0005-0000-0000-0000FBA20000}"/>
    <cellStyle name="Subtotal (line) 6 20 2" xfId="42692" xr:uid="{00000000-0005-0000-0000-0000FCA20000}"/>
    <cellStyle name="Subtotal (line) 6 20 2 2" xfId="42693" xr:uid="{00000000-0005-0000-0000-0000FDA20000}"/>
    <cellStyle name="Subtotal (line) 6 20 2 3" xfId="42694" xr:uid="{00000000-0005-0000-0000-0000FEA20000}"/>
    <cellStyle name="Subtotal (line) 6 20 2 4" xfId="42695" xr:uid="{00000000-0005-0000-0000-0000FFA20000}"/>
    <cellStyle name="Subtotal (line) 6 20 3" xfId="42696" xr:uid="{00000000-0005-0000-0000-000000A30000}"/>
    <cellStyle name="Subtotal (line) 6 20 4" xfId="42697" xr:uid="{00000000-0005-0000-0000-000001A30000}"/>
    <cellStyle name="Subtotal (line) 6 20 5" xfId="42698" xr:uid="{00000000-0005-0000-0000-000002A30000}"/>
    <cellStyle name="Subtotal (line) 6 21" xfId="5910" xr:uid="{00000000-0005-0000-0000-000003A30000}"/>
    <cellStyle name="Subtotal (line) 6 21 2" xfId="42699" xr:uid="{00000000-0005-0000-0000-000004A30000}"/>
    <cellStyle name="Subtotal (line) 6 21 2 2" xfId="42700" xr:uid="{00000000-0005-0000-0000-000005A30000}"/>
    <cellStyle name="Subtotal (line) 6 21 2 3" xfId="42701" xr:uid="{00000000-0005-0000-0000-000006A30000}"/>
    <cellStyle name="Subtotal (line) 6 21 2 4" xfId="42702" xr:uid="{00000000-0005-0000-0000-000007A30000}"/>
    <cellStyle name="Subtotal (line) 6 21 3" xfId="42703" xr:uid="{00000000-0005-0000-0000-000008A30000}"/>
    <cellStyle name="Subtotal (line) 6 21 4" xfId="42704" xr:uid="{00000000-0005-0000-0000-000009A30000}"/>
    <cellStyle name="Subtotal (line) 6 21 5" xfId="42705" xr:uid="{00000000-0005-0000-0000-00000AA30000}"/>
    <cellStyle name="Subtotal (line) 6 22" xfId="5911" xr:uid="{00000000-0005-0000-0000-00000BA30000}"/>
    <cellStyle name="Subtotal (line) 6 22 2" xfId="42706" xr:uid="{00000000-0005-0000-0000-00000CA30000}"/>
    <cellStyle name="Subtotal (line) 6 22 2 2" xfId="42707" xr:uid="{00000000-0005-0000-0000-00000DA30000}"/>
    <cellStyle name="Subtotal (line) 6 22 2 3" xfId="42708" xr:uid="{00000000-0005-0000-0000-00000EA30000}"/>
    <cellStyle name="Subtotal (line) 6 22 2 4" xfId="42709" xr:uid="{00000000-0005-0000-0000-00000FA30000}"/>
    <cellStyle name="Subtotal (line) 6 22 3" xfId="42710" xr:uid="{00000000-0005-0000-0000-000010A30000}"/>
    <cellStyle name="Subtotal (line) 6 22 4" xfId="42711" xr:uid="{00000000-0005-0000-0000-000011A30000}"/>
    <cellStyle name="Subtotal (line) 6 22 5" xfId="42712" xr:uid="{00000000-0005-0000-0000-000012A30000}"/>
    <cellStyle name="Subtotal (line) 6 23" xfId="5912" xr:uid="{00000000-0005-0000-0000-000013A30000}"/>
    <cellStyle name="Subtotal (line) 6 23 2" xfId="42713" xr:uid="{00000000-0005-0000-0000-000014A30000}"/>
    <cellStyle name="Subtotal (line) 6 23 2 2" xfId="42714" xr:uid="{00000000-0005-0000-0000-000015A30000}"/>
    <cellStyle name="Subtotal (line) 6 23 2 3" xfId="42715" xr:uid="{00000000-0005-0000-0000-000016A30000}"/>
    <cellStyle name="Subtotal (line) 6 23 2 4" xfId="42716" xr:uid="{00000000-0005-0000-0000-000017A30000}"/>
    <cellStyle name="Subtotal (line) 6 23 3" xfId="42717" xr:uid="{00000000-0005-0000-0000-000018A30000}"/>
    <cellStyle name="Subtotal (line) 6 23 4" xfId="42718" xr:uid="{00000000-0005-0000-0000-000019A30000}"/>
    <cellStyle name="Subtotal (line) 6 23 5" xfId="42719" xr:uid="{00000000-0005-0000-0000-00001AA30000}"/>
    <cellStyle name="Subtotal (line) 6 24" xfId="5913" xr:uid="{00000000-0005-0000-0000-00001BA30000}"/>
    <cellStyle name="Subtotal (line) 6 24 2" xfId="42720" xr:uid="{00000000-0005-0000-0000-00001CA30000}"/>
    <cellStyle name="Subtotal (line) 6 24 2 2" xfId="42721" xr:uid="{00000000-0005-0000-0000-00001DA30000}"/>
    <cellStyle name="Subtotal (line) 6 24 2 3" xfId="42722" xr:uid="{00000000-0005-0000-0000-00001EA30000}"/>
    <cellStyle name="Subtotal (line) 6 24 2 4" xfId="42723" xr:uid="{00000000-0005-0000-0000-00001FA30000}"/>
    <cellStyle name="Subtotal (line) 6 24 3" xfId="42724" xr:uid="{00000000-0005-0000-0000-000020A30000}"/>
    <cellStyle name="Subtotal (line) 6 24 4" xfId="42725" xr:uid="{00000000-0005-0000-0000-000021A30000}"/>
    <cellStyle name="Subtotal (line) 6 24 5" xfId="42726" xr:uid="{00000000-0005-0000-0000-000022A30000}"/>
    <cellStyle name="Subtotal (line) 6 25" xfId="5914" xr:uid="{00000000-0005-0000-0000-000023A30000}"/>
    <cellStyle name="Subtotal (line) 6 25 2" xfId="42727" xr:uid="{00000000-0005-0000-0000-000024A30000}"/>
    <cellStyle name="Subtotal (line) 6 25 2 2" xfId="42728" xr:uid="{00000000-0005-0000-0000-000025A30000}"/>
    <cellStyle name="Subtotal (line) 6 25 2 3" xfId="42729" xr:uid="{00000000-0005-0000-0000-000026A30000}"/>
    <cellStyle name="Subtotal (line) 6 25 2 4" xfId="42730" xr:uid="{00000000-0005-0000-0000-000027A30000}"/>
    <cellStyle name="Subtotal (line) 6 25 3" xfId="42731" xr:uid="{00000000-0005-0000-0000-000028A30000}"/>
    <cellStyle name="Subtotal (line) 6 25 4" xfId="42732" xr:uid="{00000000-0005-0000-0000-000029A30000}"/>
    <cellStyle name="Subtotal (line) 6 25 5" xfId="42733" xr:uid="{00000000-0005-0000-0000-00002AA30000}"/>
    <cellStyle name="Subtotal (line) 6 26" xfId="5915" xr:uid="{00000000-0005-0000-0000-00002BA30000}"/>
    <cellStyle name="Subtotal (line) 6 26 2" xfId="42734" xr:uid="{00000000-0005-0000-0000-00002CA30000}"/>
    <cellStyle name="Subtotal (line) 6 26 2 2" xfId="42735" xr:uid="{00000000-0005-0000-0000-00002DA30000}"/>
    <cellStyle name="Subtotal (line) 6 26 2 3" xfId="42736" xr:uid="{00000000-0005-0000-0000-00002EA30000}"/>
    <cellStyle name="Subtotal (line) 6 26 2 4" xfId="42737" xr:uid="{00000000-0005-0000-0000-00002FA30000}"/>
    <cellStyle name="Subtotal (line) 6 26 3" xfId="42738" xr:uid="{00000000-0005-0000-0000-000030A30000}"/>
    <cellStyle name="Subtotal (line) 6 26 4" xfId="42739" xr:uid="{00000000-0005-0000-0000-000031A30000}"/>
    <cellStyle name="Subtotal (line) 6 26 5" xfId="42740" xr:uid="{00000000-0005-0000-0000-000032A30000}"/>
    <cellStyle name="Subtotal (line) 6 27" xfId="5916" xr:uid="{00000000-0005-0000-0000-000033A30000}"/>
    <cellStyle name="Subtotal (line) 6 27 2" xfId="42741" xr:uid="{00000000-0005-0000-0000-000034A30000}"/>
    <cellStyle name="Subtotal (line) 6 27 2 2" xfId="42742" xr:uid="{00000000-0005-0000-0000-000035A30000}"/>
    <cellStyle name="Subtotal (line) 6 27 2 3" xfId="42743" xr:uid="{00000000-0005-0000-0000-000036A30000}"/>
    <cellStyle name="Subtotal (line) 6 27 2 4" xfId="42744" xr:uid="{00000000-0005-0000-0000-000037A30000}"/>
    <cellStyle name="Subtotal (line) 6 27 3" xfId="42745" xr:uid="{00000000-0005-0000-0000-000038A30000}"/>
    <cellStyle name="Subtotal (line) 6 27 4" xfId="42746" xr:uid="{00000000-0005-0000-0000-000039A30000}"/>
    <cellStyle name="Subtotal (line) 6 27 5" xfId="42747" xr:uid="{00000000-0005-0000-0000-00003AA30000}"/>
    <cellStyle name="Subtotal (line) 6 28" xfId="5917" xr:uid="{00000000-0005-0000-0000-00003BA30000}"/>
    <cellStyle name="Subtotal (line) 6 28 2" xfId="42748" xr:uid="{00000000-0005-0000-0000-00003CA30000}"/>
    <cellStyle name="Subtotal (line) 6 28 2 2" xfId="42749" xr:uid="{00000000-0005-0000-0000-00003DA30000}"/>
    <cellStyle name="Subtotal (line) 6 28 2 3" xfId="42750" xr:uid="{00000000-0005-0000-0000-00003EA30000}"/>
    <cellStyle name="Subtotal (line) 6 28 2 4" xfId="42751" xr:uid="{00000000-0005-0000-0000-00003FA30000}"/>
    <cellStyle name="Subtotal (line) 6 28 3" xfId="42752" xr:uid="{00000000-0005-0000-0000-000040A30000}"/>
    <cellStyle name="Subtotal (line) 6 28 4" xfId="42753" xr:uid="{00000000-0005-0000-0000-000041A30000}"/>
    <cellStyle name="Subtotal (line) 6 28 5" xfId="42754" xr:uid="{00000000-0005-0000-0000-000042A30000}"/>
    <cellStyle name="Subtotal (line) 6 29" xfId="5918" xr:uid="{00000000-0005-0000-0000-000043A30000}"/>
    <cellStyle name="Subtotal (line) 6 29 2" xfId="42755" xr:uid="{00000000-0005-0000-0000-000044A30000}"/>
    <cellStyle name="Subtotal (line) 6 29 2 2" xfId="42756" xr:uid="{00000000-0005-0000-0000-000045A30000}"/>
    <cellStyle name="Subtotal (line) 6 29 2 3" xfId="42757" xr:uid="{00000000-0005-0000-0000-000046A30000}"/>
    <cellStyle name="Subtotal (line) 6 29 2 4" xfId="42758" xr:uid="{00000000-0005-0000-0000-000047A30000}"/>
    <cellStyle name="Subtotal (line) 6 29 3" xfId="42759" xr:uid="{00000000-0005-0000-0000-000048A30000}"/>
    <cellStyle name="Subtotal (line) 6 29 4" xfId="42760" xr:uid="{00000000-0005-0000-0000-000049A30000}"/>
    <cellStyle name="Subtotal (line) 6 29 5" xfId="42761" xr:uid="{00000000-0005-0000-0000-00004AA30000}"/>
    <cellStyle name="Subtotal (line) 6 3" xfId="5919" xr:uid="{00000000-0005-0000-0000-00004BA30000}"/>
    <cellStyle name="Subtotal (line) 6 3 2" xfId="42762" xr:uid="{00000000-0005-0000-0000-00004CA30000}"/>
    <cellStyle name="Subtotal (line) 6 3 2 2" xfId="42763" xr:uid="{00000000-0005-0000-0000-00004DA30000}"/>
    <cellStyle name="Subtotal (line) 6 3 2 3" xfId="42764" xr:uid="{00000000-0005-0000-0000-00004EA30000}"/>
    <cellStyle name="Subtotal (line) 6 3 2 4" xfId="42765" xr:uid="{00000000-0005-0000-0000-00004FA30000}"/>
    <cellStyle name="Subtotal (line) 6 3 3" xfId="42766" xr:uid="{00000000-0005-0000-0000-000050A30000}"/>
    <cellStyle name="Subtotal (line) 6 3 4" xfId="42767" xr:uid="{00000000-0005-0000-0000-000051A30000}"/>
    <cellStyle name="Subtotal (line) 6 3 5" xfId="42768" xr:uid="{00000000-0005-0000-0000-000052A30000}"/>
    <cellStyle name="Subtotal (line) 6 30" xfId="5920" xr:uid="{00000000-0005-0000-0000-000053A30000}"/>
    <cellStyle name="Subtotal (line) 6 30 2" xfId="42769" xr:uid="{00000000-0005-0000-0000-000054A30000}"/>
    <cellStyle name="Subtotal (line) 6 30 2 2" xfId="42770" xr:uid="{00000000-0005-0000-0000-000055A30000}"/>
    <cellStyle name="Subtotal (line) 6 30 2 3" xfId="42771" xr:uid="{00000000-0005-0000-0000-000056A30000}"/>
    <cellStyle name="Subtotal (line) 6 30 2 4" xfId="42772" xr:uid="{00000000-0005-0000-0000-000057A30000}"/>
    <cellStyle name="Subtotal (line) 6 30 3" xfId="42773" xr:uid="{00000000-0005-0000-0000-000058A30000}"/>
    <cellStyle name="Subtotal (line) 6 30 4" xfId="42774" xr:uid="{00000000-0005-0000-0000-000059A30000}"/>
    <cellStyle name="Subtotal (line) 6 30 5" xfId="42775" xr:uid="{00000000-0005-0000-0000-00005AA30000}"/>
    <cellStyle name="Subtotal (line) 6 31" xfId="5921" xr:uid="{00000000-0005-0000-0000-00005BA30000}"/>
    <cellStyle name="Subtotal (line) 6 31 2" xfId="42776" xr:uid="{00000000-0005-0000-0000-00005CA30000}"/>
    <cellStyle name="Subtotal (line) 6 31 2 2" xfId="42777" xr:uid="{00000000-0005-0000-0000-00005DA30000}"/>
    <cellStyle name="Subtotal (line) 6 31 2 3" xfId="42778" xr:uid="{00000000-0005-0000-0000-00005EA30000}"/>
    <cellStyle name="Subtotal (line) 6 31 2 4" xfId="42779" xr:uid="{00000000-0005-0000-0000-00005FA30000}"/>
    <cellStyle name="Subtotal (line) 6 31 3" xfId="42780" xr:uid="{00000000-0005-0000-0000-000060A30000}"/>
    <cellStyle name="Subtotal (line) 6 31 4" xfId="42781" xr:uid="{00000000-0005-0000-0000-000061A30000}"/>
    <cellStyle name="Subtotal (line) 6 31 5" xfId="42782" xr:uid="{00000000-0005-0000-0000-000062A30000}"/>
    <cellStyle name="Subtotal (line) 6 32" xfId="5922" xr:uid="{00000000-0005-0000-0000-000063A30000}"/>
    <cellStyle name="Subtotal (line) 6 32 2" xfId="42783" xr:uid="{00000000-0005-0000-0000-000064A30000}"/>
    <cellStyle name="Subtotal (line) 6 32 2 2" xfId="42784" xr:uid="{00000000-0005-0000-0000-000065A30000}"/>
    <cellStyle name="Subtotal (line) 6 32 2 3" xfId="42785" xr:uid="{00000000-0005-0000-0000-000066A30000}"/>
    <cellStyle name="Subtotal (line) 6 32 2 4" xfId="42786" xr:uid="{00000000-0005-0000-0000-000067A30000}"/>
    <cellStyle name="Subtotal (line) 6 32 3" xfId="42787" xr:uid="{00000000-0005-0000-0000-000068A30000}"/>
    <cellStyle name="Subtotal (line) 6 32 4" xfId="42788" xr:uid="{00000000-0005-0000-0000-000069A30000}"/>
    <cellStyle name="Subtotal (line) 6 32 5" xfId="42789" xr:uid="{00000000-0005-0000-0000-00006AA30000}"/>
    <cellStyle name="Subtotal (line) 6 33" xfId="5923" xr:uid="{00000000-0005-0000-0000-00006BA30000}"/>
    <cellStyle name="Subtotal (line) 6 33 2" xfId="42790" xr:uid="{00000000-0005-0000-0000-00006CA30000}"/>
    <cellStyle name="Subtotal (line) 6 33 2 2" xfId="42791" xr:uid="{00000000-0005-0000-0000-00006DA30000}"/>
    <cellStyle name="Subtotal (line) 6 33 2 3" xfId="42792" xr:uid="{00000000-0005-0000-0000-00006EA30000}"/>
    <cellStyle name="Subtotal (line) 6 33 2 4" xfId="42793" xr:uid="{00000000-0005-0000-0000-00006FA30000}"/>
    <cellStyle name="Subtotal (line) 6 33 3" xfId="42794" xr:uid="{00000000-0005-0000-0000-000070A30000}"/>
    <cellStyle name="Subtotal (line) 6 33 4" xfId="42795" xr:uid="{00000000-0005-0000-0000-000071A30000}"/>
    <cellStyle name="Subtotal (line) 6 33 5" xfId="42796" xr:uid="{00000000-0005-0000-0000-000072A30000}"/>
    <cellStyle name="Subtotal (line) 6 34" xfId="5924" xr:uid="{00000000-0005-0000-0000-000073A30000}"/>
    <cellStyle name="Subtotal (line) 6 34 2" xfId="42797" xr:uid="{00000000-0005-0000-0000-000074A30000}"/>
    <cellStyle name="Subtotal (line) 6 34 2 2" xfId="42798" xr:uid="{00000000-0005-0000-0000-000075A30000}"/>
    <cellStyle name="Subtotal (line) 6 34 2 3" xfId="42799" xr:uid="{00000000-0005-0000-0000-000076A30000}"/>
    <cellStyle name="Subtotal (line) 6 34 2 4" xfId="42800" xr:uid="{00000000-0005-0000-0000-000077A30000}"/>
    <cellStyle name="Subtotal (line) 6 34 3" xfId="42801" xr:uid="{00000000-0005-0000-0000-000078A30000}"/>
    <cellStyle name="Subtotal (line) 6 34 4" xfId="42802" xr:uid="{00000000-0005-0000-0000-000079A30000}"/>
    <cellStyle name="Subtotal (line) 6 34 5" xfId="42803" xr:uid="{00000000-0005-0000-0000-00007AA30000}"/>
    <cellStyle name="Subtotal (line) 6 35" xfId="5925" xr:uid="{00000000-0005-0000-0000-00007BA30000}"/>
    <cellStyle name="Subtotal (line) 6 35 2" xfId="42804" xr:uid="{00000000-0005-0000-0000-00007CA30000}"/>
    <cellStyle name="Subtotal (line) 6 35 2 2" xfId="42805" xr:uid="{00000000-0005-0000-0000-00007DA30000}"/>
    <cellStyle name="Subtotal (line) 6 35 2 3" xfId="42806" xr:uid="{00000000-0005-0000-0000-00007EA30000}"/>
    <cellStyle name="Subtotal (line) 6 35 2 4" xfId="42807" xr:uid="{00000000-0005-0000-0000-00007FA30000}"/>
    <cellStyle name="Subtotal (line) 6 35 3" xfId="42808" xr:uid="{00000000-0005-0000-0000-000080A30000}"/>
    <cellStyle name="Subtotal (line) 6 35 4" xfId="42809" xr:uid="{00000000-0005-0000-0000-000081A30000}"/>
    <cellStyle name="Subtotal (line) 6 35 5" xfId="42810" xr:uid="{00000000-0005-0000-0000-000082A30000}"/>
    <cellStyle name="Subtotal (line) 6 36" xfId="5926" xr:uid="{00000000-0005-0000-0000-000083A30000}"/>
    <cellStyle name="Subtotal (line) 6 36 2" xfId="42811" xr:uid="{00000000-0005-0000-0000-000084A30000}"/>
    <cellStyle name="Subtotal (line) 6 36 2 2" xfId="42812" xr:uid="{00000000-0005-0000-0000-000085A30000}"/>
    <cellStyle name="Subtotal (line) 6 36 2 3" xfId="42813" xr:uid="{00000000-0005-0000-0000-000086A30000}"/>
    <cellStyle name="Subtotal (line) 6 36 2 4" xfId="42814" xr:uid="{00000000-0005-0000-0000-000087A30000}"/>
    <cellStyle name="Subtotal (line) 6 36 3" xfId="42815" xr:uid="{00000000-0005-0000-0000-000088A30000}"/>
    <cellStyle name="Subtotal (line) 6 36 4" xfId="42816" xr:uid="{00000000-0005-0000-0000-000089A30000}"/>
    <cellStyle name="Subtotal (line) 6 36 5" xfId="42817" xr:uid="{00000000-0005-0000-0000-00008AA30000}"/>
    <cellStyle name="Subtotal (line) 6 37" xfId="5927" xr:uid="{00000000-0005-0000-0000-00008BA30000}"/>
    <cellStyle name="Subtotal (line) 6 37 2" xfId="42818" xr:uid="{00000000-0005-0000-0000-00008CA30000}"/>
    <cellStyle name="Subtotal (line) 6 37 2 2" xfId="42819" xr:uid="{00000000-0005-0000-0000-00008DA30000}"/>
    <cellStyle name="Subtotal (line) 6 37 2 3" xfId="42820" xr:uid="{00000000-0005-0000-0000-00008EA30000}"/>
    <cellStyle name="Subtotal (line) 6 37 2 4" xfId="42821" xr:uid="{00000000-0005-0000-0000-00008FA30000}"/>
    <cellStyle name="Subtotal (line) 6 37 3" xfId="42822" xr:uid="{00000000-0005-0000-0000-000090A30000}"/>
    <cellStyle name="Subtotal (line) 6 37 4" xfId="42823" xr:uid="{00000000-0005-0000-0000-000091A30000}"/>
    <cellStyle name="Subtotal (line) 6 37 5" xfId="42824" xr:uid="{00000000-0005-0000-0000-000092A30000}"/>
    <cellStyle name="Subtotal (line) 6 38" xfId="5928" xr:uid="{00000000-0005-0000-0000-000093A30000}"/>
    <cellStyle name="Subtotal (line) 6 38 2" xfId="42825" xr:uid="{00000000-0005-0000-0000-000094A30000}"/>
    <cellStyle name="Subtotal (line) 6 38 2 2" xfId="42826" xr:uid="{00000000-0005-0000-0000-000095A30000}"/>
    <cellStyle name="Subtotal (line) 6 38 2 3" xfId="42827" xr:uid="{00000000-0005-0000-0000-000096A30000}"/>
    <cellStyle name="Subtotal (line) 6 38 2 4" xfId="42828" xr:uid="{00000000-0005-0000-0000-000097A30000}"/>
    <cellStyle name="Subtotal (line) 6 38 3" xfId="42829" xr:uid="{00000000-0005-0000-0000-000098A30000}"/>
    <cellStyle name="Subtotal (line) 6 38 4" xfId="42830" xr:uid="{00000000-0005-0000-0000-000099A30000}"/>
    <cellStyle name="Subtotal (line) 6 38 5" xfId="42831" xr:uid="{00000000-0005-0000-0000-00009AA30000}"/>
    <cellStyle name="Subtotal (line) 6 39" xfId="5929" xr:uid="{00000000-0005-0000-0000-00009BA30000}"/>
    <cellStyle name="Subtotal (line) 6 39 2" xfId="42832" xr:uid="{00000000-0005-0000-0000-00009CA30000}"/>
    <cellStyle name="Subtotal (line) 6 39 2 2" xfId="42833" xr:uid="{00000000-0005-0000-0000-00009DA30000}"/>
    <cellStyle name="Subtotal (line) 6 39 2 3" xfId="42834" xr:uid="{00000000-0005-0000-0000-00009EA30000}"/>
    <cellStyle name="Subtotal (line) 6 39 2 4" xfId="42835" xr:uid="{00000000-0005-0000-0000-00009FA30000}"/>
    <cellStyle name="Subtotal (line) 6 39 3" xfId="42836" xr:uid="{00000000-0005-0000-0000-0000A0A30000}"/>
    <cellStyle name="Subtotal (line) 6 39 4" xfId="42837" xr:uid="{00000000-0005-0000-0000-0000A1A30000}"/>
    <cellStyle name="Subtotal (line) 6 39 5" xfId="42838" xr:uid="{00000000-0005-0000-0000-0000A2A30000}"/>
    <cellStyle name="Subtotal (line) 6 4" xfId="5930" xr:uid="{00000000-0005-0000-0000-0000A3A30000}"/>
    <cellStyle name="Subtotal (line) 6 4 2" xfId="42839" xr:uid="{00000000-0005-0000-0000-0000A4A30000}"/>
    <cellStyle name="Subtotal (line) 6 4 2 2" xfId="42840" xr:uid="{00000000-0005-0000-0000-0000A5A30000}"/>
    <cellStyle name="Subtotal (line) 6 4 2 3" xfId="42841" xr:uid="{00000000-0005-0000-0000-0000A6A30000}"/>
    <cellStyle name="Subtotal (line) 6 4 2 4" xfId="42842" xr:uid="{00000000-0005-0000-0000-0000A7A30000}"/>
    <cellStyle name="Subtotal (line) 6 4 3" xfId="42843" xr:uid="{00000000-0005-0000-0000-0000A8A30000}"/>
    <cellStyle name="Subtotal (line) 6 4 4" xfId="42844" xr:uid="{00000000-0005-0000-0000-0000A9A30000}"/>
    <cellStyle name="Subtotal (line) 6 4 5" xfId="42845" xr:uid="{00000000-0005-0000-0000-0000AAA30000}"/>
    <cellStyle name="Subtotal (line) 6 40" xfId="5931" xr:uid="{00000000-0005-0000-0000-0000ABA30000}"/>
    <cellStyle name="Subtotal (line) 6 40 2" xfId="42846" xr:uid="{00000000-0005-0000-0000-0000ACA30000}"/>
    <cellStyle name="Subtotal (line) 6 40 2 2" xfId="42847" xr:uid="{00000000-0005-0000-0000-0000ADA30000}"/>
    <cellStyle name="Subtotal (line) 6 40 2 3" xfId="42848" xr:uid="{00000000-0005-0000-0000-0000AEA30000}"/>
    <cellStyle name="Subtotal (line) 6 40 2 4" xfId="42849" xr:uid="{00000000-0005-0000-0000-0000AFA30000}"/>
    <cellStyle name="Subtotal (line) 6 40 3" xfId="42850" xr:uid="{00000000-0005-0000-0000-0000B0A30000}"/>
    <cellStyle name="Subtotal (line) 6 40 4" xfId="42851" xr:uid="{00000000-0005-0000-0000-0000B1A30000}"/>
    <cellStyle name="Subtotal (line) 6 40 5" xfId="42852" xr:uid="{00000000-0005-0000-0000-0000B2A30000}"/>
    <cellStyle name="Subtotal (line) 6 41" xfId="5932" xr:uid="{00000000-0005-0000-0000-0000B3A30000}"/>
    <cellStyle name="Subtotal (line) 6 41 2" xfId="42853" xr:uid="{00000000-0005-0000-0000-0000B4A30000}"/>
    <cellStyle name="Subtotal (line) 6 41 2 2" xfId="42854" xr:uid="{00000000-0005-0000-0000-0000B5A30000}"/>
    <cellStyle name="Subtotal (line) 6 41 2 3" xfId="42855" xr:uid="{00000000-0005-0000-0000-0000B6A30000}"/>
    <cellStyle name="Subtotal (line) 6 41 2 4" xfId="42856" xr:uid="{00000000-0005-0000-0000-0000B7A30000}"/>
    <cellStyle name="Subtotal (line) 6 41 3" xfId="42857" xr:uid="{00000000-0005-0000-0000-0000B8A30000}"/>
    <cellStyle name="Subtotal (line) 6 41 4" xfId="42858" xr:uid="{00000000-0005-0000-0000-0000B9A30000}"/>
    <cellStyle name="Subtotal (line) 6 41 5" xfId="42859" xr:uid="{00000000-0005-0000-0000-0000BAA30000}"/>
    <cellStyle name="Subtotal (line) 6 42" xfId="5933" xr:uid="{00000000-0005-0000-0000-0000BBA30000}"/>
    <cellStyle name="Subtotal (line) 6 42 2" xfId="42860" xr:uid="{00000000-0005-0000-0000-0000BCA30000}"/>
    <cellStyle name="Subtotal (line) 6 42 2 2" xfId="42861" xr:uid="{00000000-0005-0000-0000-0000BDA30000}"/>
    <cellStyle name="Subtotal (line) 6 42 2 3" xfId="42862" xr:uid="{00000000-0005-0000-0000-0000BEA30000}"/>
    <cellStyle name="Subtotal (line) 6 42 2 4" xfId="42863" xr:uid="{00000000-0005-0000-0000-0000BFA30000}"/>
    <cellStyle name="Subtotal (line) 6 42 3" xfId="42864" xr:uid="{00000000-0005-0000-0000-0000C0A30000}"/>
    <cellStyle name="Subtotal (line) 6 42 4" xfId="42865" xr:uid="{00000000-0005-0000-0000-0000C1A30000}"/>
    <cellStyle name="Subtotal (line) 6 42 5" xfId="42866" xr:uid="{00000000-0005-0000-0000-0000C2A30000}"/>
    <cellStyle name="Subtotal (line) 6 43" xfId="5934" xr:uid="{00000000-0005-0000-0000-0000C3A30000}"/>
    <cellStyle name="Subtotal (line) 6 43 2" xfId="42867" xr:uid="{00000000-0005-0000-0000-0000C4A30000}"/>
    <cellStyle name="Subtotal (line) 6 43 2 2" xfId="42868" xr:uid="{00000000-0005-0000-0000-0000C5A30000}"/>
    <cellStyle name="Subtotal (line) 6 43 2 3" xfId="42869" xr:uid="{00000000-0005-0000-0000-0000C6A30000}"/>
    <cellStyle name="Subtotal (line) 6 43 2 4" xfId="42870" xr:uid="{00000000-0005-0000-0000-0000C7A30000}"/>
    <cellStyle name="Subtotal (line) 6 43 3" xfId="42871" xr:uid="{00000000-0005-0000-0000-0000C8A30000}"/>
    <cellStyle name="Subtotal (line) 6 43 4" xfId="42872" xr:uid="{00000000-0005-0000-0000-0000C9A30000}"/>
    <cellStyle name="Subtotal (line) 6 43 5" xfId="42873" xr:uid="{00000000-0005-0000-0000-0000CAA30000}"/>
    <cellStyle name="Subtotal (line) 6 44" xfId="5935" xr:uid="{00000000-0005-0000-0000-0000CBA30000}"/>
    <cellStyle name="Subtotal (line) 6 44 2" xfId="42874" xr:uid="{00000000-0005-0000-0000-0000CCA30000}"/>
    <cellStyle name="Subtotal (line) 6 44 2 2" xfId="42875" xr:uid="{00000000-0005-0000-0000-0000CDA30000}"/>
    <cellStyle name="Subtotal (line) 6 44 2 3" xfId="42876" xr:uid="{00000000-0005-0000-0000-0000CEA30000}"/>
    <cellStyle name="Subtotal (line) 6 44 2 4" xfId="42877" xr:uid="{00000000-0005-0000-0000-0000CFA30000}"/>
    <cellStyle name="Subtotal (line) 6 44 3" xfId="42878" xr:uid="{00000000-0005-0000-0000-0000D0A30000}"/>
    <cellStyle name="Subtotal (line) 6 44 4" xfId="42879" xr:uid="{00000000-0005-0000-0000-0000D1A30000}"/>
    <cellStyle name="Subtotal (line) 6 44 5" xfId="42880" xr:uid="{00000000-0005-0000-0000-0000D2A30000}"/>
    <cellStyle name="Subtotal (line) 6 45" xfId="5936" xr:uid="{00000000-0005-0000-0000-0000D3A30000}"/>
    <cellStyle name="Subtotal (line) 6 45 2" xfId="42881" xr:uid="{00000000-0005-0000-0000-0000D4A30000}"/>
    <cellStyle name="Subtotal (line) 6 45 2 2" xfId="42882" xr:uid="{00000000-0005-0000-0000-0000D5A30000}"/>
    <cellStyle name="Subtotal (line) 6 45 2 3" xfId="42883" xr:uid="{00000000-0005-0000-0000-0000D6A30000}"/>
    <cellStyle name="Subtotal (line) 6 45 2 4" xfId="42884" xr:uid="{00000000-0005-0000-0000-0000D7A30000}"/>
    <cellStyle name="Subtotal (line) 6 45 3" xfId="42885" xr:uid="{00000000-0005-0000-0000-0000D8A30000}"/>
    <cellStyle name="Subtotal (line) 6 45 4" xfId="42886" xr:uid="{00000000-0005-0000-0000-0000D9A30000}"/>
    <cellStyle name="Subtotal (line) 6 45 5" xfId="42887" xr:uid="{00000000-0005-0000-0000-0000DAA30000}"/>
    <cellStyle name="Subtotal (line) 6 46" xfId="42888" xr:uid="{00000000-0005-0000-0000-0000DBA30000}"/>
    <cellStyle name="Subtotal (line) 6 46 2" xfId="42889" xr:uid="{00000000-0005-0000-0000-0000DCA30000}"/>
    <cellStyle name="Subtotal (line) 6 46 3" xfId="42890" xr:uid="{00000000-0005-0000-0000-0000DDA30000}"/>
    <cellStyle name="Subtotal (line) 6 46 4" xfId="42891" xr:uid="{00000000-0005-0000-0000-0000DEA30000}"/>
    <cellStyle name="Subtotal (line) 6 47" xfId="42892" xr:uid="{00000000-0005-0000-0000-0000DFA30000}"/>
    <cellStyle name="Subtotal (line) 6 48" xfId="42893" xr:uid="{00000000-0005-0000-0000-0000E0A30000}"/>
    <cellStyle name="Subtotal (line) 6 49" xfId="42894" xr:uid="{00000000-0005-0000-0000-0000E1A30000}"/>
    <cellStyle name="Subtotal (line) 6 5" xfId="5937" xr:uid="{00000000-0005-0000-0000-0000E2A30000}"/>
    <cellStyle name="Subtotal (line) 6 5 2" xfId="42895" xr:uid="{00000000-0005-0000-0000-0000E3A30000}"/>
    <cellStyle name="Subtotal (line) 6 5 2 2" xfId="42896" xr:uid="{00000000-0005-0000-0000-0000E4A30000}"/>
    <cellStyle name="Subtotal (line) 6 5 2 3" xfId="42897" xr:uid="{00000000-0005-0000-0000-0000E5A30000}"/>
    <cellStyle name="Subtotal (line) 6 5 2 4" xfId="42898" xr:uid="{00000000-0005-0000-0000-0000E6A30000}"/>
    <cellStyle name="Subtotal (line) 6 5 3" xfId="42899" xr:uid="{00000000-0005-0000-0000-0000E7A30000}"/>
    <cellStyle name="Subtotal (line) 6 5 4" xfId="42900" xr:uid="{00000000-0005-0000-0000-0000E8A30000}"/>
    <cellStyle name="Subtotal (line) 6 5 5" xfId="42901" xr:uid="{00000000-0005-0000-0000-0000E9A30000}"/>
    <cellStyle name="Subtotal (line) 6 6" xfId="5938" xr:uid="{00000000-0005-0000-0000-0000EAA30000}"/>
    <cellStyle name="Subtotal (line) 6 6 2" xfId="42902" xr:uid="{00000000-0005-0000-0000-0000EBA30000}"/>
    <cellStyle name="Subtotal (line) 6 6 2 2" xfId="42903" xr:uid="{00000000-0005-0000-0000-0000ECA30000}"/>
    <cellStyle name="Subtotal (line) 6 6 2 3" xfId="42904" xr:uid="{00000000-0005-0000-0000-0000EDA30000}"/>
    <cellStyle name="Subtotal (line) 6 6 2 4" xfId="42905" xr:uid="{00000000-0005-0000-0000-0000EEA30000}"/>
    <cellStyle name="Subtotal (line) 6 6 3" xfId="42906" xr:uid="{00000000-0005-0000-0000-0000EFA30000}"/>
    <cellStyle name="Subtotal (line) 6 6 4" xfId="42907" xr:uid="{00000000-0005-0000-0000-0000F0A30000}"/>
    <cellStyle name="Subtotal (line) 6 6 5" xfId="42908" xr:uid="{00000000-0005-0000-0000-0000F1A30000}"/>
    <cellStyle name="Subtotal (line) 6 7" xfId="5939" xr:uid="{00000000-0005-0000-0000-0000F2A30000}"/>
    <cellStyle name="Subtotal (line) 6 7 2" xfId="42909" xr:uid="{00000000-0005-0000-0000-0000F3A30000}"/>
    <cellStyle name="Subtotal (line) 6 7 2 2" xfId="42910" xr:uid="{00000000-0005-0000-0000-0000F4A30000}"/>
    <cellStyle name="Subtotal (line) 6 7 2 3" xfId="42911" xr:uid="{00000000-0005-0000-0000-0000F5A30000}"/>
    <cellStyle name="Subtotal (line) 6 7 2 4" xfId="42912" xr:uid="{00000000-0005-0000-0000-0000F6A30000}"/>
    <cellStyle name="Subtotal (line) 6 7 3" xfId="42913" xr:uid="{00000000-0005-0000-0000-0000F7A30000}"/>
    <cellStyle name="Subtotal (line) 6 7 4" xfId="42914" xr:uid="{00000000-0005-0000-0000-0000F8A30000}"/>
    <cellStyle name="Subtotal (line) 6 7 5" xfId="42915" xr:uid="{00000000-0005-0000-0000-0000F9A30000}"/>
    <cellStyle name="Subtotal (line) 6 8" xfId="5940" xr:uid="{00000000-0005-0000-0000-0000FAA30000}"/>
    <cellStyle name="Subtotal (line) 6 8 2" xfId="42916" xr:uid="{00000000-0005-0000-0000-0000FBA30000}"/>
    <cellStyle name="Subtotal (line) 6 8 2 2" xfId="42917" xr:uid="{00000000-0005-0000-0000-0000FCA30000}"/>
    <cellStyle name="Subtotal (line) 6 8 2 3" xfId="42918" xr:uid="{00000000-0005-0000-0000-0000FDA30000}"/>
    <cellStyle name="Subtotal (line) 6 8 2 4" xfId="42919" xr:uid="{00000000-0005-0000-0000-0000FEA30000}"/>
    <cellStyle name="Subtotal (line) 6 8 3" xfId="42920" xr:uid="{00000000-0005-0000-0000-0000FFA30000}"/>
    <cellStyle name="Subtotal (line) 6 8 4" xfId="42921" xr:uid="{00000000-0005-0000-0000-000000A40000}"/>
    <cellStyle name="Subtotal (line) 6 8 5" xfId="42922" xr:uid="{00000000-0005-0000-0000-000001A40000}"/>
    <cellStyle name="Subtotal (line) 6 9" xfId="5941" xr:uid="{00000000-0005-0000-0000-000002A40000}"/>
    <cellStyle name="Subtotal (line) 6 9 2" xfId="42923" xr:uid="{00000000-0005-0000-0000-000003A40000}"/>
    <cellStyle name="Subtotal (line) 6 9 2 2" xfId="42924" xr:uid="{00000000-0005-0000-0000-000004A40000}"/>
    <cellStyle name="Subtotal (line) 6 9 2 3" xfId="42925" xr:uid="{00000000-0005-0000-0000-000005A40000}"/>
    <cellStyle name="Subtotal (line) 6 9 2 4" xfId="42926" xr:uid="{00000000-0005-0000-0000-000006A40000}"/>
    <cellStyle name="Subtotal (line) 6 9 3" xfId="42927" xr:uid="{00000000-0005-0000-0000-000007A40000}"/>
    <cellStyle name="Subtotal (line) 6 9 4" xfId="42928" xr:uid="{00000000-0005-0000-0000-000008A40000}"/>
    <cellStyle name="Subtotal (line) 6 9 5" xfId="42929" xr:uid="{00000000-0005-0000-0000-000009A40000}"/>
    <cellStyle name="Subtotal (line) 7" xfId="5942" xr:uid="{00000000-0005-0000-0000-00000AA40000}"/>
    <cellStyle name="Subtotal (line) 7 10" xfId="5943" xr:uid="{00000000-0005-0000-0000-00000BA40000}"/>
    <cellStyle name="Subtotal (line) 7 10 2" xfId="42930" xr:uid="{00000000-0005-0000-0000-00000CA40000}"/>
    <cellStyle name="Subtotal (line) 7 10 2 2" xfId="42931" xr:uid="{00000000-0005-0000-0000-00000DA40000}"/>
    <cellStyle name="Subtotal (line) 7 10 2 3" xfId="42932" xr:uid="{00000000-0005-0000-0000-00000EA40000}"/>
    <cellStyle name="Subtotal (line) 7 10 2 4" xfId="42933" xr:uid="{00000000-0005-0000-0000-00000FA40000}"/>
    <cellStyle name="Subtotal (line) 7 10 3" xfId="42934" xr:uid="{00000000-0005-0000-0000-000010A40000}"/>
    <cellStyle name="Subtotal (line) 7 10 4" xfId="42935" xr:uid="{00000000-0005-0000-0000-000011A40000}"/>
    <cellStyle name="Subtotal (line) 7 10 5" xfId="42936" xr:uid="{00000000-0005-0000-0000-000012A40000}"/>
    <cellStyle name="Subtotal (line) 7 11" xfId="5944" xr:uid="{00000000-0005-0000-0000-000013A40000}"/>
    <cellStyle name="Subtotal (line) 7 11 2" xfId="42937" xr:uid="{00000000-0005-0000-0000-000014A40000}"/>
    <cellStyle name="Subtotal (line) 7 11 2 2" xfId="42938" xr:uid="{00000000-0005-0000-0000-000015A40000}"/>
    <cellStyle name="Subtotal (line) 7 11 2 3" xfId="42939" xr:uid="{00000000-0005-0000-0000-000016A40000}"/>
    <cellStyle name="Subtotal (line) 7 11 2 4" xfId="42940" xr:uid="{00000000-0005-0000-0000-000017A40000}"/>
    <cellStyle name="Subtotal (line) 7 11 3" xfId="42941" xr:uid="{00000000-0005-0000-0000-000018A40000}"/>
    <cellStyle name="Subtotal (line) 7 11 4" xfId="42942" xr:uid="{00000000-0005-0000-0000-000019A40000}"/>
    <cellStyle name="Subtotal (line) 7 11 5" xfId="42943" xr:uid="{00000000-0005-0000-0000-00001AA40000}"/>
    <cellStyle name="Subtotal (line) 7 12" xfId="5945" xr:uid="{00000000-0005-0000-0000-00001BA40000}"/>
    <cellStyle name="Subtotal (line) 7 12 2" xfId="42944" xr:uid="{00000000-0005-0000-0000-00001CA40000}"/>
    <cellStyle name="Subtotal (line) 7 12 2 2" xfId="42945" xr:uid="{00000000-0005-0000-0000-00001DA40000}"/>
    <cellStyle name="Subtotal (line) 7 12 2 3" xfId="42946" xr:uid="{00000000-0005-0000-0000-00001EA40000}"/>
    <cellStyle name="Subtotal (line) 7 12 2 4" xfId="42947" xr:uid="{00000000-0005-0000-0000-00001FA40000}"/>
    <cellStyle name="Subtotal (line) 7 12 3" xfId="42948" xr:uid="{00000000-0005-0000-0000-000020A40000}"/>
    <cellStyle name="Subtotal (line) 7 12 4" xfId="42949" xr:uid="{00000000-0005-0000-0000-000021A40000}"/>
    <cellStyle name="Subtotal (line) 7 12 5" xfId="42950" xr:uid="{00000000-0005-0000-0000-000022A40000}"/>
    <cellStyle name="Subtotal (line) 7 13" xfId="5946" xr:uid="{00000000-0005-0000-0000-000023A40000}"/>
    <cellStyle name="Subtotal (line) 7 13 2" xfId="42951" xr:uid="{00000000-0005-0000-0000-000024A40000}"/>
    <cellStyle name="Subtotal (line) 7 13 2 2" xfId="42952" xr:uid="{00000000-0005-0000-0000-000025A40000}"/>
    <cellStyle name="Subtotal (line) 7 13 2 3" xfId="42953" xr:uid="{00000000-0005-0000-0000-000026A40000}"/>
    <cellStyle name="Subtotal (line) 7 13 2 4" xfId="42954" xr:uid="{00000000-0005-0000-0000-000027A40000}"/>
    <cellStyle name="Subtotal (line) 7 13 3" xfId="42955" xr:uid="{00000000-0005-0000-0000-000028A40000}"/>
    <cellStyle name="Subtotal (line) 7 13 4" xfId="42956" xr:uid="{00000000-0005-0000-0000-000029A40000}"/>
    <cellStyle name="Subtotal (line) 7 13 5" xfId="42957" xr:uid="{00000000-0005-0000-0000-00002AA40000}"/>
    <cellStyle name="Subtotal (line) 7 14" xfId="5947" xr:uid="{00000000-0005-0000-0000-00002BA40000}"/>
    <cellStyle name="Subtotal (line) 7 14 2" xfId="42958" xr:uid="{00000000-0005-0000-0000-00002CA40000}"/>
    <cellStyle name="Subtotal (line) 7 14 2 2" xfId="42959" xr:uid="{00000000-0005-0000-0000-00002DA40000}"/>
    <cellStyle name="Subtotal (line) 7 14 2 3" xfId="42960" xr:uid="{00000000-0005-0000-0000-00002EA40000}"/>
    <cellStyle name="Subtotal (line) 7 14 2 4" xfId="42961" xr:uid="{00000000-0005-0000-0000-00002FA40000}"/>
    <cellStyle name="Subtotal (line) 7 14 3" xfId="42962" xr:uid="{00000000-0005-0000-0000-000030A40000}"/>
    <cellStyle name="Subtotal (line) 7 14 4" xfId="42963" xr:uid="{00000000-0005-0000-0000-000031A40000}"/>
    <cellStyle name="Subtotal (line) 7 14 5" xfId="42964" xr:uid="{00000000-0005-0000-0000-000032A40000}"/>
    <cellStyle name="Subtotal (line) 7 15" xfId="5948" xr:uid="{00000000-0005-0000-0000-000033A40000}"/>
    <cellStyle name="Subtotal (line) 7 15 2" xfId="42965" xr:uid="{00000000-0005-0000-0000-000034A40000}"/>
    <cellStyle name="Subtotal (line) 7 15 2 2" xfId="42966" xr:uid="{00000000-0005-0000-0000-000035A40000}"/>
    <cellStyle name="Subtotal (line) 7 15 2 3" xfId="42967" xr:uid="{00000000-0005-0000-0000-000036A40000}"/>
    <cellStyle name="Subtotal (line) 7 15 2 4" xfId="42968" xr:uid="{00000000-0005-0000-0000-000037A40000}"/>
    <cellStyle name="Subtotal (line) 7 15 3" xfId="42969" xr:uid="{00000000-0005-0000-0000-000038A40000}"/>
    <cellStyle name="Subtotal (line) 7 15 4" xfId="42970" xr:uid="{00000000-0005-0000-0000-000039A40000}"/>
    <cellStyle name="Subtotal (line) 7 15 5" xfId="42971" xr:uid="{00000000-0005-0000-0000-00003AA40000}"/>
    <cellStyle name="Subtotal (line) 7 16" xfId="5949" xr:uid="{00000000-0005-0000-0000-00003BA40000}"/>
    <cellStyle name="Subtotal (line) 7 16 2" xfId="42972" xr:uid="{00000000-0005-0000-0000-00003CA40000}"/>
    <cellStyle name="Subtotal (line) 7 16 2 2" xfId="42973" xr:uid="{00000000-0005-0000-0000-00003DA40000}"/>
    <cellStyle name="Subtotal (line) 7 16 2 3" xfId="42974" xr:uid="{00000000-0005-0000-0000-00003EA40000}"/>
    <cellStyle name="Subtotal (line) 7 16 2 4" xfId="42975" xr:uid="{00000000-0005-0000-0000-00003FA40000}"/>
    <cellStyle name="Subtotal (line) 7 16 3" xfId="42976" xr:uid="{00000000-0005-0000-0000-000040A40000}"/>
    <cellStyle name="Subtotal (line) 7 16 4" xfId="42977" xr:uid="{00000000-0005-0000-0000-000041A40000}"/>
    <cellStyle name="Subtotal (line) 7 16 5" xfId="42978" xr:uid="{00000000-0005-0000-0000-000042A40000}"/>
    <cellStyle name="Subtotal (line) 7 17" xfId="5950" xr:uid="{00000000-0005-0000-0000-000043A40000}"/>
    <cellStyle name="Subtotal (line) 7 17 2" xfId="42979" xr:uid="{00000000-0005-0000-0000-000044A40000}"/>
    <cellStyle name="Subtotal (line) 7 17 2 2" xfId="42980" xr:uid="{00000000-0005-0000-0000-000045A40000}"/>
    <cellStyle name="Subtotal (line) 7 17 2 3" xfId="42981" xr:uid="{00000000-0005-0000-0000-000046A40000}"/>
    <cellStyle name="Subtotal (line) 7 17 2 4" xfId="42982" xr:uid="{00000000-0005-0000-0000-000047A40000}"/>
    <cellStyle name="Subtotal (line) 7 17 3" xfId="42983" xr:uid="{00000000-0005-0000-0000-000048A40000}"/>
    <cellStyle name="Subtotal (line) 7 17 4" xfId="42984" xr:uid="{00000000-0005-0000-0000-000049A40000}"/>
    <cellStyle name="Subtotal (line) 7 17 5" xfId="42985" xr:uid="{00000000-0005-0000-0000-00004AA40000}"/>
    <cellStyle name="Subtotal (line) 7 18" xfId="5951" xr:uid="{00000000-0005-0000-0000-00004BA40000}"/>
    <cellStyle name="Subtotal (line) 7 18 2" xfId="42986" xr:uid="{00000000-0005-0000-0000-00004CA40000}"/>
    <cellStyle name="Subtotal (line) 7 18 2 2" xfId="42987" xr:uid="{00000000-0005-0000-0000-00004DA40000}"/>
    <cellStyle name="Subtotal (line) 7 18 2 3" xfId="42988" xr:uid="{00000000-0005-0000-0000-00004EA40000}"/>
    <cellStyle name="Subtotal (line) 7 18 2 4" xfId="42989" xr:uid="{00000000-0005-0000-0000-00004FA40000}"/>
    <cellStyle name="Subtotal (line) 7 18 3" xfId="42990" xr:uid="{00000000-0005-0000-0000-000050A40000}"/>
    <cellStyle name="Subtotal (line) 7 18 4" xfId="42991" xr:uid="{00000000-0005-0000-0000-000051A40000}"/>
    <cellStyle name="Subtotal (line) 7 18 5" xfId="42992" xr:uid="{00000000-0005-0000-0000-000052A40000}"/>
    <cellStyle name="Subtotal (line) 7 19" xfId="5952" xr:uid="{00000000-0005-0000-0000-000053A40000}"/>
    <cellStyle name="Subtotal (line) 7 19 2" xfId="42993" xr:uid="{00000000-0005-0000-0000-000054A40000}"/>
    <cellStyle name="Subtotal (line) 7 19 2 2" xfId="42994" xr:uid="{00000000-0005-0000-0000-000055A40000}"/>
    <cellStyle name="Subtotal (line) 7 19 2 3" xfId="42995" xr:uid="{00000000-0005-0000-0000-000056A40000}"/>
    <cellStyle name="Subtotal (line) 7 19 2 4" xfId="42996" xr:uid="{00000000-0005-0000-0000-000057A40000}"/>
    <cellStyle name="Subtotal (line) 7 19 3" xfId="42997" xr:uid="{00000000-0005-0000-0000-000058A40000}"/>
    <cellStyle name="Subtotal (line) 7 19 4" xfId="42998" xr:uid="{00000000-0005-0000-0000-000059A40000}"/>
    <cellStyle name="Subtotal (line) 7 19 5" xfId="42999" xr:uid="{00000000-0005-0000-0000-00005AA40000}"/>
    <cellStyle name="Subtotal (line) 7 2" xfId="5953" xr:uid="{00000000-0005-0000-0000-00005BA40000}"/>
    <cellStyle name="Subtotal (line) 7 2 10" xfId="5954" xr:uid="{00000000-0005-0000-0000-00005CA40000}"/>
    <cellStyle name="Subtotal (line) 7 2 10 2" xfId="43000" xr:uid="{00000000-0005-0000-0000-00005DA40000}"/>
    <cellStyle name="Subtotal (line) 7 2 10 2 2" xfId="43001" xr:uid="{00000000-0005-0000-0000-00005EA40000}"/>
    <cellStyle name="Subtotal (line) 7 2 10 2 3" xfId="43002" xr:uid="{00000000-0005-0000-0000-00005FA40000}"/>
    <cellStyle name="Subtotal (line) 7 2 10 2 4" xfId="43003" xr:uid="{00000000-0005-0000-0000-000060A40000}"/>
    <cellStyle name="Subtotal (line) 7 2 10 3" xfId="43004" xr:uid="{00000000-0005-0000-0000-000061A40000}"/>
    <cellStyle name="Subtotal (line) 7 2 10 4" xfId="43005" xr:uid="{00000000-0005-0000-0000-000062A40000}"/>
    <cellStyle name="Subtotal (line) 7 2 10 5" xfId="43006" xr:uid="{00000000-0005-0000-0000-000063A40000}"/>
    <cellStyle name="Subtotal (line) 7 2 11" xfId="5955" xr:uid="{00000000-0005-0000-0000-000064A40000}"/>
    <cellStyle name="Subtotal (line) 7 2 11 2" xfId="43007" xr:uid="{00000000-0005-0000-0000-000065A40000}"/>
    <cellStyle name="Subtotal (line) 7 2 11 2 2" xfId="43008" xr:uid="{00000000-0005-0000-0000-000066A40000}"/>
    <cellStyle name="Subtotal (line) 7 2 11 2 3" xfId="43009" xr:uid="{00000000-0005-0000-0000-000067A40000}"/>
    <cellStyle name="Subtotal (line) 7 2 11 2 4" xfId="43010" xr:uid="{00000000-0005-0000-0000-000068A40000}"/>
    <cellStyle name="Subtotal (line) 7 2 11 3" xfId="43011" xr:uid="{00000000-0005-0000-0000-000069A40000}"/>
    <cellStyle name="Subtotal (line) 7 2 11 4" xfId="43012" xr:uid="{00000000-0005-0000-0000-00006AA40000}"/>
    <cellStyle name="Subtotal (line) 7 2 11 5" xfId="43013" xr:uid="{00000000-0005-0000-0000-00006BA40000}"/>
    <cellStyle name="Subtotal (line) 7 2 12" xfId="5956" xr:uid="{00000000-0005-0000-0000-00006CA40000}"/>
    <cellStyle name="Subtotal (line) 7 2 12 2" xfId="43014" xr:uid="{00000000-0005-0000-0000-00006DA40000}"/>
    <cellStyle name="Subtotal (line) 7 2 12 2 2" xfId="43015" xr:uid="{00000000-0005-0000-0000-00006EA40000}"/>
    <cellStyle name="Subtotal (line) 7 2 12 2 3" xfId="43016" xr:uid="{00000000-0005-0000-0000-00006FA40000}"/>
    <cellStyle name="Subtotal (line) 7 2 12 2 4" xfId="43017" xr:uid="{00000000-0005-0000-0000-000070A40000}"/>
    <cellStyle name="Subtotal (line) 7 2 12 3" xfId="43018" xr:uid="{00000000-0005-0000-0000-000071A40000}"/>
    <cellStyle name="Subtotal (line) 7 2 12 4" xfId="43019" xr:uid="{00000000-0005-0000-0000-000072A40000}"/>
    <cellStyle name="Subtotal (line) 7 2 12 5" xfId="43020" xr:uid="{00000000-0005-0000-0000-000073A40000}"/>
    <cellStyle name="Subtotal (line) 7 2 13" xfId="5957" xr:uid="{00000000-0005-0000-0000-000074A40000}"/>
    <cellStyle name="Subtotal (line) 7 2 13 2" xfId="43021" xr:uid="{00000000-0005-0000-0000-000075A40000}"/>
    <cellStyle name="Subtotal (line) 7 2 13 2 2" xfId="43022" xr:uid="{00000000-0005-0000-0000-000076A40000}"/>
    <cellStyle name="Subtotal (line) 7 2 13 2 3" xfId="43023" xr:uid="{00000000-0005-0000-0000-000077A40000}"/>
    <cellStyle name="Subtotal (line) 7 2 13 2 4" xfId="43024" xr:uid="{00000000-0005-0000-0000-000078A40000}"/>
    <cellStyle name="Subtotal (line) 7 2 13 3" xfId="43025" xr:uid="{00000000-0005-0000-0000-000079A40000}"/>
    <cellStyle name="Subtotal (line) 7 2 13 4" xfId="43026" xr:uid="{00000000-0005-0000-0000-00007AA40000}"/>
    <cellStyle name="Subtotal (line) 7 2 13 5" xfId="43027" xr:uid="{00000000-0005-0000-0000-00007BA40000}"/>
    <cellStyle name="Subtotal (line) 7 2 14" xfId="5958" xr:uid="{00000000-0005-0000-0000-00007CA40000}"/>
    <cellStyle name="Subtotal (line) 7 2 14 2" xfId="43028" xr:uid="{00000000-0005-0000-0000-00007DA40000}"/>
    <cellStyle name="Subtotal (line) 7 2 14 2 2" xfId="43029" xr:uid="{00000000-0005-0000-0000-00007EA40000}"/>
    <cellStyle name="Subtotal (line) 7 2 14 2 3" xfId="43030" xr:uid="{00000000-0005-0000-0000-00007FA40000}"/>
    <cellStyle name="Subtotal (line) 7 2 14 2 4" xfId="43031" xr:uid="{00000000-0005-0000-0000-000080A40000}"/>
    <cellStyle name="Subtotal (line) 7 2 14 3" xfId="43032" xr:uid="{00000000-0005-0000-0000-000081A40000}"/>
    <cellStyle name="Subtotal (line) 7 2 14 4" xfId="43033" xr:uid="{00000000-0005-0000-0000-000082A40000}"/>
    <cellStyle name="Subtotal (line) 7 2 14 5" xfId="43034" xr:uid="{00000000-0005-0000-0000-000083A40000}"/>
    <cellStyle name="Subtotal (line) 7 2 15" xfId="5959" xr:uid="{00000000-0005-0000-0000-000084A40000}"/>
    <cellStyle name="Subtotal (line) 7 2 15 2" xfId="43035" xr:uid="{00000000-0005-0000-0000-000085A40000}"/>
    <cellStyle name="Subtotal (line) 7 2 15 2 2" xfId="43036" xr:uid="{00000000-0005-0000-0000-000086A40000}"/>
    <cellStyle name="Subtotal (line) 7 2 15 2 3" xfId="43037" xr:uid="{00000000-0005-0000-0000-000087A40000}"/>
    <cellStyle name="Subtotal (line) 7 2 15 2 4" xfId="43038" xr:uid="{00000000-0005-0000-0000-000088A40000}"/>
    <cellStyle name="Subtotal (line) 7 2 15 3" xfId="43039" xr:uid="{00000000-0005-0000-0000-000089A40000}"/>
    <cellStyle name="Subtotal (line) 7 2 15 4" xfId="43040" xr:uid="{00000000-0005-0000-0000-00008AA40000}"/>
    <cellStyle name="Subtotal (line) 7 2 15 5" xfId="43041" xr:uid="{00000000-0005-0000-0000-00008BA40000}"/>
    <cellStyle name="Subtotal (line) 7 2 16" xfId="5960" xr:uid="{00000000-0005-0000-0000-00008CA40000}"/>
    <cellStyle name="Subtotal (line) 7 2 16 2" xfId="43042" xr:uid="{00000000-0005-0000-0000-00008DA40000}"/>
    <cellStyle name="Subtotal (line) 7 2 16 2 2" xfId="43043" xr:uid="{00000000-0005-0000-0000-00008EA40000}"/>
    <cellStyle name="Subtotal (line) 7 2 16 2 3" xfId="43044" xr:uid="{00000000-0005-0000-0000-00008FA40000}"/>
    <cellStyle name="Subtotal (line) 7 2 16 2 4" xfId="43045" xr:uid="{00000000-0005-0000-0000-000090A40000}"/>
    <cellStyle name="Subtotal (line) 7 2 16 3" xfId="43046" xr:uid="{00000000-0005-0000-0000-000091A40000}"/>
    <cellStyle name="Subtotal (line) 7 2 16 4" xfId="43047" xr:uid="{00000000-0005-0000-0000-000092A40000}"/>
    <cellStyle name="Subtotal (line) 7 2 16 5" xfId="43048" xr:uid="{00000000-0005-0000-0000-000093A40000}"/>
    <cellStyle name="Subtotal (line) 7 2 17" xfId="5961" xr:uid="{00000000-0005-0000-0000-000094A40000}"/>
    <cellStyle name="Subtotal (line) 7 2 17 2" xfId="43049" xr:uid="{00000000-0005-0000-0000-000095A40000}"/>
    <cellStyle name="Subtotal (line) 7 2 17 2 2" xfId="43050" xr:uid="{00000000-0005-0000-0000-000096A40000}"/>
    <cellStyle name="Subtotal (line) 7 2 17 2 3" xfId="43051" xr:uid="{00000000-0005-0000-0000-000097A40000}"/>
    <cellStyle name="Subtotal (line) 7 2 17 2 4" xfId="43052" xr:uid="{00000000-0005-0000-0000-000098A40000}"/>
    <cellStyle name="Subtotal (line) 7 2 17 3" xfId="43053" xr:uid="{00000000-0005-0000-0000-000099A40000}"/>
    <cellStyle name="Subtotal (line) 7 2 17 4" xfId="43054" xr:uid="{00000000-0005-0000-0000-00009AA40000}"/>
    <cellStyle name="Subtotal (line) 7 2 17 5" xfId="43055" xr:uid="{00000000-0005-0000-0000-00009BA40000}"/>
    <cellStyle name="Subtotal (line) 7 2 18" xfId="5962" xr:uid="{00000000-0005-0000-0000-00009CA40000}"/>
    <cellStyle name="Subtotal (line) 7 2 18 2" xfId="43056" xr:uid="{00000000-0005-0000-0000-00009DA40000}"/>
    <cellStyle name="Subtotal (line) 7 2 18 2 2" xfId="43057" xr:uid="{00000000-0005-0000-0000-00009EA40000}"/>
    <cellStyle name="Subtotal (line) 7 2 18 2 3" xfId="43058" xr:uid="{00000000-0005-0000-0000-00009FA40000}"/>
    <cellStyle name="Subtotal (line) 7 2 18 2 4" xfId="43059" xr:uid="{00000000-0005-0000-0000-0000A0A40000}"/>
    <cellStyle name="Subtotal (line) 7 2 18 3" xfId="43060" xr:uid="{00000000-0005-0000-0000-0000A1A40000}"/>
    <cellStyle name="Subtotal (line) 7 2 18 4" xfId="43061" xr:uid="{00000000-0005-0000-0000-0000A2A40000}"/>
    <cellStyle name="Subtotal (line) 7 2 18 5" xfId="43062" xr:uid="{00000000-0005-0000-0000-0000A3A40000}"/>
    <cellStyle name="Subtotal (line) 7 2 19" xfId="5963" xr:uid="{00000000-0005-0000-0000-0000A4A40000}"/>
    <cellStyle name="Subtotal (line) 7 2 19 2" xfId="43063" xr:uid="{00000000-0005-0000-0000-0000A5A40000}"/>
    <cellStyle name="Subtotal (line) 7 2 19 2 2" xfId="43064" xr:uid="{00000000-0005-0000-0000-0000A6A40000}"/>
    <cellStyle name="Subtotal (line) 7 2 19 2 3" xfId="43065" xr:uid="{00000000-0005-0000-0000-0000A7A40000}"/>
    <cellStyle name="Subtotal (line) 7 2 19 2 4" xfId="43066" xr:uid="{00000000-0005-0000-0000-0000A8A40000}"/>
    <cellStyle name="Subtotal (line) 7 2 19 3" xfId="43067" xr:uid="{00000000-0005-0000-0000-0000A9A40000}"/>
    <cellStyle name="Subtotal (line) 7 2 19 4" xfId="43068" xr:uid="{00000000-0005-0000-0000-0000AAA40000}"/>
    <cellStyle name="Subtotal (line) 7 2 19 5" xfId="43069" xr:uid="{00000000-0005-0000-0000-0000ABA40000}"/>
    <cellStyle name="Subtotal (line) 7 2 2" xfId="5964" xr:uid="{00000000-0005-0000-0000-0000ACA40000}"/>
    <cellStyle name="Subtotal (line) 7 2 2 2" xfId="43070" xr:uid="{00000000-0005-0000-0000-0000ADA40000}"/>
    <cellStyle name="Subtotal (line) 7 2 2 2 2" xfId="43071" xr:uid="{00000000-0005-0000-0000-0000AEA40000}"/>
    <cellStyle name="Subtotal (line) 7 2 2 2 3" xfId="43072" xr:uid="{00000000-0005-0000-0000-0000AFA40000}"/>
    <cellStyle name="Subtotal (line) 7 2 2 2 4" xfId="43073" xr:uid="{00000000-0005-0000-0000-0000B0A40000}"/>
    <cellStyle name="Subtotal (line) 7 2 2 3" xfId="43074" xr:uid="{00000000-0005-0000-0000-0000B1A40000}"/>
    <cellStyle name="Subtotal (line) 7 2 2 4" xfId="43075" xr:uid="{00000000-0005-0000-0000-0000B2A40000}"/>
    <cellStyle name="Subtotal (line) 7 2 2 5" xfId="43076" xr:uid="{00000000-0005-0000-0000-0000B3A40000}"/>
    <cellStyle name="Subtotal (line) 7 2 20" xfId="5965" xr:uid="{00000000-0005-0000-0000-0000B4A40000}"/>
    <cellStyle name="Subtotal (line) 7 2 20 2" xfId="43077" xr:uid="{00000000-0005-0000-0000-0000B5A40000}"/>
    <cellStyle name="Subtotal (line) 7 2 20 2 2" xfId="43078" xr:uid="{00000000-0005-0000-0000-0000B6A40000}"/>
    <cellStyle name="Subtotal (line) 7 2 20 2 3" xfId="43079" xr:uid="{00000000-0005-0000-0000-0000B7A40000}"/>
    <cellStyle name="Subtotal (line) 7 2 20 2 4" xfId="43080" xr:uid="{00000000-0005-0000-0000-0000B8A40000}"/>
    <cellStyle name="Subtotal (line) 7 2 20 3" xfId="43081" xr:uid="{00000000-0005-0000-0000-0000B9A40000}"/>
    <cellStyle name="Subtotal (line) 7 2 20 4" xfId="43082" xr:uid="{00000000-0005-0000-0000-0000BAA40000}"/>
    <cellStyle name="Subtotal (line) 7 2 20 5" xfId="43083" xr:uid="{00000000-0005-0000-0000-0000BBA40000}"/>
    <cellStyle name="Subtotal (line) 7 2 21" xfId="5966" xr:uid="{00000000-0005-0000-0000-0000BCA40000}"/>
    <cellStyle name="Subtotal (line) 7 2 21 2" xfId="43084" xr:uid="{00000000-0005-0000-0000-0000BDA40000}"/>
    <cellStyle name="Subtotal (line) 7 2 21 2 2" xfId="43085" xr:uid="{00000000-0005-0000-0000-0000BEA40000}"/>
    <cellStyle name="Subtotal (line) 7 2 21 2 3" xfId="43086" xr:uid="{00000000-0005-0000-0000-0000BFA40000}"/>
    <cellStyle name="Subtotal (line) 7 2 21 2 4" xfId="43087" xr:uid="{00000000-0005-0000-0000-0000C0A40000}"/>
    <cellStyle name="Subtotal (line) 7 2 21 3" xfId="43088" xr:uid="{00000000-0005-0000-0000-0000C1A40000}"/>
    <cellStyle name="Subtotal (line) 7 2 21 4" xfId="43089" xr:uid="{00000000-0005-0000-0000-0000C2A40000}"/>
    <cellStyle name="Subtotal (line) 7 2 21 5" xfId="43090" xr:uid="{00000000-0005-0000-0000-0000C3A40000}"/>
    <cellStyle name="Subtotal (line) 7 2 22" xfId="5967" xr:uid="{00000000-0005-0000-0000-0000C4A40000}"/>
    <cellStyle name="Subtotal (line) 7 2 22 2" xfId="43091" xr:uid="{00000000-0005-0000-0000-0000C5A40000}"/>
    <cellStyle name="Subtotal (line) 7 2 22 2 2" xfId="43092" xr:uid="{00000000-0005-0000-0000-0000C6A40000}"/>
    <cellStyle name="Subtotal (line) 7 2 22 2 3" xfId="43093" xr:uid="{00000000-0005-0000-0000-0000C7A40000}"/>
    <cellStyle name="Subtotal (line) 7 2 22 2 4" xfId="43094" xr:uid="{00000000-0005-0000-0000-0000C8A40000}"/>
    <cellStyle name="Subtotal (line) 7 2 22 3" xfId="43095" xr:uid="{00000000-0005-0000-0000-0000C9A40000}"/>
    <cellStyle name="Subtotal (line) 7 2 22 4" xfId="43096" xr:uid="{00000000-0005-0000-0000-0000CAA40000}"/>
    <cellStyle name="Subtotal (line) 7 2 22 5" xfId="43097" xr:uid="{00000000-0005-0000-0000-0000CBA40000}"/>
    <cellStyle name="Subtotal (line) 7 2 23" xfId="5968" xr:uid="{00000000-0005-0000-0000-0000CCA40000}"/>
    <cellStyle name="Subtotal (line) 7 2 23 2" xfId="43098" xr:uid="{00000000-0005-0000-0000-0000CDA40000}"/>
    <cellStyle name="Subtotal (line) 7 2 23 2 2" xfId="43099" xr:uid="{00000000-0005-0000-0000-0000CEA40000}"/>
    <cellStyle name="Subtotal (line) 7 2 23 2 3" xfId="43100" xr:uid="{00000000-0005-0000-0000-0000CFA40000}"/>
    <cellStyle name="Subtotal (line) 7 2 23 2 4" xfId="43101" xr:uid="{00000000-0005-0000-0000-0000D0A40000}"/>
    <cellStyle name="Subtotal (line) 7 2 23 3" xfId="43102" xr:uid="{00000000-0005-0000-0000-0000D1A40000}"/>
    <cellStyle name="Subtotal (line) 7 2 23 4" xfId="43103" xr:uid="{00000000-0005-0000-0000-0000D2A40000}"/>
    <cellStyle name="Subtotal (line) 7 2 23 5" xfId="43104" xr:uid="{00000000-0005-0000-0000-0000D3A40000}"/>
    <cellStyle name="Subtotal (line) 7 2 24" xfId="5969" xr:uid="{00000000-0005-0000-0000-0000D4A40000}"/>
    <cellStyle name="Subtotal (line) 7 2 24 2" xfId="43105" xr:uid="{00000000-0005-0000-0000-0000D5A40000}"/>
    <cellStyle name="Subtotal (line) 7 2 24 2 2" xfId="43106" xr:uid="{00000000-0005-0000-0000-0000D6A40000}"/>
    <cellStyle name="Subtotal (line) 7 2 24 2 3" xfId="43107" xr:uid="{00000000-0005-0000-0000-0000D7A40000}"/>
    <cellStyle name="Subtotal (line) 7 2 24 2 4" xfId="43108" xr:uid="{00000000-0005-0000-0000-0000D8A40000}"/>
    <cellStyle name="Subtotal (line) 7 2 24 3" xfId="43109" xr:uid="{00000000-0005-0000-0000-0000D9A40000}"/>
    <cellStyle name="Subtotal (line) 7 2 24 4" xfId="43110" xr:uid="{00000000-0005-0000-0000-0000DAA40000}"/>
    <cellStyle name="Subtotal (line) 7 2 24 5" xfId="43111" xr:uid="{00000000-0005-0000-0000-0000DBA40000}"/>
    <cellStyle name="Subtotal (line) 7 2 25" xfId="5970" xr:uid="{00000000-0005-0000-0000-0000DCA40000}"/>
    <cellStyle name="Subtotal (line) 7 2 25 2" xfId="43112" xr:uid="{00000000-0005-0000-0000-0000DDA40000}"/>
    <cellStyle name="Subtotal (line) 7 2 25 2 2" xfId="43113" xr:uid="{00000000-0005-0000-0000-0000DEA40000}"/>
    <cellStyle name="Subtotal (line) 7 2 25 2 3" xfId="43114" xr:uid="{00000000-0005-0000-0000-0000DFA40000}"/>
    <cellStyle name="Subtotal (line) 7 2 25 2 4" xfId="43115" xr:uid="{00000000-0005-0000-0000-0000E0A40000}"/>
    <cellStyle name="Subtotal (line) 7 2 25 3" xfId="43116" xr:uid="{00000000-0005-0000-0000-0000E1A40000}"/>
    <cellStyle name="Subtotal (line) 7 2 25 4" xfId="43117" xr:uid="{00000000-0005-0000-0000-0000E2A40000}"/>
    <cellStyle name="Subtotal (line) 7 2 25 5" xfId="43118" xr:uid="{00000000-0005-0000-0000-0000E3A40000}"/>
    <cellStyle name="Subtotal (line) 7 2 26" xfId="5971" xr:uid="{00000000-0005-0000-0000-0000E4A40000}"/>
    <cellStyle name="Subtotal (line) 7 2 26 2" xfId="43119" xr:uid="{00000000-0005-0000-0000-0000E5A40000}"/>
    <cellStyle name="Subtotal (line) 7 2 26 2 2" xfId="43120" xr:uid="{00000000-0005-0000-0000-0000E6A40000}"/>
    <cellStyle name="Subtotal (line) 7 2 26 2 3" xfId="43121" xr:uid="{00000000-0005-0000-0000-0000E7A40000}"/>
    <cellStyle name="Subtotal (line) 7 2 26 2 4" xfId="43122" xr:uid="{00000000-0005-0000-0000-0000E8A40000}"/>
    <cellStyle name="Subtotal (line) 7 2 26 3" xfId="43123" xr:uid="{00000000-0005-0000-0000-0000E9A40000}"/>
    <cellStyle name="Subtotal (line) 7 2 26 4" xfId="43124" xr:uid="{00000000-0005-0000-0000-0000EAA40000}"/>
    <cellStyle name="Subtotal (line) 7 2 26 5" xfId="43125" xr:uid="{00000000-0005-0000-0000-0000EBA40000}"/>
    <cellStyle name="Subtotal (line) 7 2 27" xfId="5972" xr:uid="{00000000-0005-0000-0000-0000ECA40000}"/>
    <cellStyle name="Subtotal (line) 7 2 27 2" xfId="43126" xr:uid="{00000000-0005-0000-0000-0000EDA40000}"/>
    <cellStyle name="Subtotal (line) 7 2 27 2 2" xfId="43127" xr:uid="{00000000-0005-0000-0000-0000EEA40000}"/>
    <cellStyle name="Subtotal (line) 7 2 27 2 3" xfId="43128" xr:uid="{00000000-0005-0000-0000-0000EFA40000}"/>
    <cellStyle name="Subtotal (line) 7 2 27 2 4" xfId="43129" xr:uid="{00000000-0005-0000-0000-0000F0A40000}"/>
    <cellStyle name="Subtotal (line) 7 2 27 3" xfId="43130" xr:uid="{00000000-0005-0000-0000-0000F1A40000}"/>
    <cellStyle name="Subtotal (line) 7 2 27 4" xfId="43131" xr:uid="{00000000-0005-0000-0000-0000F2A40000}"/>
    <cellStyle name="Subtotal (line) 7 2 27 5" xfId="43132" xr:uid="{00000000-0005-0000-0000-0000F3A40000}"/>
    <cellStyle name="Subtotal (line) 7 2 28" xfId="5973" xr:uid="{00000000-0005-0000-0000-0000F4A40000}"/>
    <cellStyle name="Subtotal (line) 7 2 28 2" xfId="43133" xr:uid="{00000000-0005-0000-0000-0000F5A40000}"/>
    <cellStyle name="Subtotal (line) 7 2 28 2 2" xfId="43134" xr:uid="{00000000-0005-0000-0000-0000F6A40000}"/>
    <cellStyle name="Subtotal (line) 7 2 28 2 3" xfId="43135" xr:uid="{00000000-0005-0000-0000-0000F7A40000}"/>
    <cellStyle name="Subtotal (line) 7 2 28 2 4" xfId="43136" xr:uid="{00000000-0005-0000-0000-0000F8A40000}"/>
    <cellStyle name="Subtotal (line) 7 2 28 3" xfId="43137" xr:uid="{00000000-0005-0000-0000-0000F9A40000}"/>
    <cellStyle name="Subtotal (line) 7 2 28 4" xfId="43138" xr:uid="{00000000-0005-0000-0000-0000FAA40000}"/>
    <cellStyle name="Subtotal (line) 7 2 28 5" xfId="43139" xr:uid="{00000000-0005-0000-0000-0000FBA40000}"/>
    <cellStyle name="Subtotal (line) 7 2 29" xfId="5974" xr:uid="{00000000-0005-0000-0000-0000FCA40000}"/>
    <cellStyle name="Subtotal (line) 7 2 29 2" xfId="43140" xr:uid="{00000000-0005-0000-0000-0000FDA40000}"/>
    <cellStyle name="Subtotal (line) 7 2 29 2 2" xfId="43141" xr:uid="{00000000-0005-0000-0000-0000FEA40000}"/>
    <cellStyle name="Subtotal (line) 7 2 29 2 3" xfId="43142" xr:uid="{00000000-0005-0000-0000-0000FFA40000}"/>
    <cellStyle name="Subtotal (line) 7 2 29 2 4" xfId="43143" xr:uid="{00000000-0005-0000-0000-000000A50000}"/>
    <cellStyle name="Subtotal (line) 7 2 29 3" xfId="43144" xr:uid="{00000000-0005-0000-0000-000001A50000}"/>
    <cellStyle name="Subtotal (line) 7 2 29 4" xfId="43145" xr:uid="{00000000-0005-0000-0000-000002A50000}"/>
    <cellStyle name="Subtotal (line) 7 2 29 5" xfId="43146" xr:uid="{00000000-0005-0000-0000-000003A50000}"/>
    <cellStyle name="Subtotal (line) 7 2 3" xfId="5975" xr:uid="{00000000-0005-0000-0000-000004A50000}"/>
    <cellStyle name="Subtotal (line) 7 2 3 2" xfId="43147" xr:uid="{00000000-0005-0000-0000-000005A50000}"/>
    <cellStyle name="Subtotal (line) 7 2 3 2 2" xfId="43148" xr:uid="{00000000-0005-0000-0000-000006A50000}"/>
    <cellStyle name="Subtotal (line) 7 2 3 2 3" xfId="43149" xr:uid="{00000000-0005-0000-0000-000007A50000}"/>
    <cellStyle name="Subtotal (line) 7 2 3 2 4" xfId="43150" xr:uid="{00000000-0005-0000-0000-000008A50000}"/>
    <cellStyle name="Subtotal (line) 7 2 3 3" xfId="43151" xr:uid="{00000000-0005-0000-0000-000009A50000}"/>
    <cellStyle name="Subtotal (line) 7 2 3 4" xfId="43152" xr:uid="{00000000-0005-0000-0000-00000AA50000}"/>
    <cellStyle name="Subtotal (line) 7 2 3 5" xfId="43153" xr:uid="{00000000-0005-0000-0000-00000BA50000}"/>
    <cellStyle name="Subtotal (line) 7 2 30" xfId="5976" xr:uid="{00000000-0005-0000-0000-00000CA50000}"/>
    <cellStyle name="Subtotal (line) 7 2 30 2" xfId="43154" xr:uid="{00000000-0005-0000-0000-00000DA50000}"/>
    <cellStyle name="Subtotal (line) 7 2 30 2 2" xfId="43155" xr:uid="{00000000-0005-0000-0000-00000EA50000}"/>
    <cellStyle name="Subtotal (line) 7 2 30 2 3" xfId="43156" xr:uid="{00000000-0005-0000-0000-00000FA50000}"/>
    <cellStyle name="Subtotal (line) 7 2 30 2 4" xfId="43157" xr:uid="{00000000-0005-0000-0000-000010A50000}"/>
    <cellStyle name="Subtotal (line) 7 2 30 3" xfId="43158" xr:uid="{00000000-0005-0000-0000-000011A50000}"/>
    <cellStyle name="Subtotal (line) 7 2 30 4" xfId="43159" xr:uid="{00000000-0005-0000-0000-000012A50000}"/>
    <cellStyle name="Subtotal (line) 7 2 30 5" xfId="43160" xr:uid="{00000000-0005-0000-0000-000013A50000}"/>
    <cellStyle name="Subtotal (line) 7 2 31" xfId="5977" xr:uid="{00000000-0005-0000-0000-000014A50000}"/>
    <cellStyle name="Subtotal (line) 7 2 31 2" xfId="43161" xr:uid="{00000000-0005-0000-0000-000015A50000}"/>
    <cellStyle name="Subtotal (line) 7 2 31 2 2" xfId="43162" xr:uid="{00000000-0005-0000-0000-000016A50000}"/>
    <cellStyle name="Subtotal (line) 7 2 31 2 3" xfId="43163" xr:uid="{00000000-0005-0000-0000-000017A50000}"/>
    <cellStyle name="Subtotal (line) 7 2 31 2 4" xfId="43164" xr:uid="{00000000-0005-0000-0000-000018A50000}"/>
    <cellStyle name="Subtotal (line) 7 2 31 3" xfId="43165" xr:uid="{00000000-0005-0000-0000-000019A50000}"/>
    <cellStyle name="Subtotal (line) 7 2 31 4" xfId="43166" xr:uid="{00000000-0005-0000-0000-00001AA50000}"/>
    <cellStyle name="Subtotal (line) 7 2 31 5" xfId="43167" xr:uid="{00000000-0005-0000-0000-00001BA50000}"/>
    <cellStyle name="Subtotal (line) 7 2 32" xfId="5978" xr:uid="{00000000-0005-0000-0000-00001CA50000}"/>
    <cellStyle name="Subtotal (line) 7 2 32 2" xfId="43168" xr:uid="{00000000-0005-0000-0000-00001DA50000}"/>
    <cellStyle name="Subtotal (line) 7 2 32 2 2" xfId="43169" xr:uid="{00000000-0005-0000-0000-00001EA50000}"/>
    <cellStyle name="Subtotal (line) 7 2 32 2 3" xfId="43170" xr:uid="{00000000-0005-0000-0000-00001FA50000}"/>
    <cellStyle name="Subtotal (line) 7 2 32 2 4" xfId="43171" xr:uid="{00000000-0005-0000-0000-000020A50000}"/>
    <cellStyle name="Subtotal (line) 7 2 32 3" xfId="43172" xr:uid="{00000000-0005-0000-0000-000021A50000}"/>
    <cellStyle name="Subtotal (line) 7 2 32 4" xfId="43173" xr:uid="{00000000-0005-0000-0000-000022A50000}"/>
    <cellStyle name="Subtotal (line) 7 2 32 5" xfId="43174" xr:uid="{00000000-0005-0000-0000-000023A50000}"/>
    <cellStyle name="Subtotal (line) 7 2 33" xfId="5979" xr:uid="{00000000-0005-0000-0000-000024A50000}"/>
    <cellStyle name="Subtotal (line) 7 2 33 2" xfId="43175" xr:uid="{00000000-0005-0000-0000-000025A50000}"/>
    <cellStyle name="Subtotal (line) 7 2 33 2 2" xfId="43176" xr:uid="{00000000-0005-0000-0000-000026A50000}"/>
    <cellStyle name="Subtotal (line) 7 2 33 2 3" xfId="43177" xr:uid="{00000000-0005-0000-0000-000027A50000}"/>
    <cellStyle name="Subtotal (line) 7 2 33 2 4" xfId="43178" xr:uid="{00000000-0005-0000-0000-000028A50000}"/>
    <cellStyle name="Subtotal (line) 7 2 33 3" xfId="43179" xr:uid="{00000000-0005-0000-0000-000029A50000}"/>
    <cellStyle name="Subtotal (line) 7 2 33 4" xfId="43180" xr:uid="{00000000-0005-0000-0000-00002AA50000}"/>
    <cellStyle name="Subtotal (line) 7 2 33 5" xfId="43181" xr:uid="{00000000-0005-0000-0000-00002BA50000}"/>
    <cellStyle name="Subtotal (line) 7 2 34" xfId="5980" xr:uid="{00000000-0005-0000-0000-00002CA50000}"/>
    <cellStyle name="Subtotal (line) 7 2 34 2" xfId="43182" xr:uid="{00000000-0005-0000-0000-00002DA50000}"/>
    <cellStyle name="Subtotal (line) 7 2 34 2 2" xfId="43183" xr:uid="{00000000-0005-0000-0000-00002EA50000}"/>
    <cellStyle name="Subtotal (line) 7 2 34 2 3" xfId="43184" xr:uid="{00000000-0005-0000-0000-00002FA50000}"/>
    <cellStyle name="Subtotal (line) 7 2 34 2 4" xfId="43185" xr:uid="{00000000-0005-0000-0000-000030A50000}"/>
    <cellStyle name="Subtotal (line) 7 2 34 3" xfId="43186" xr:uid="{00000000-0005-0000-0000-000031A50000}"/>
    <cellStyle name="Subtotal (line) 7 2 34 4" xfId="43187" xr:uid="{00000000-0005-0000-0000-000032A50000}"/>
    <cellStyle name="Subtotal (line) 7 2 34 5" xfId="43188" xr:uid="{00000000-0005-0000-0000-000033A50000}"/>
    <cellStyle name="Subtotal (line) 7 2 35" xfId="5981" xr:uid="{00000000-0005-0000-0000-000034A50000}"/>
    <cellStyle name="Subtotal (line) 7 2 35 2" xfId="43189" xr:uid="{00000000-0005-0000-0000-000035A50000}"/>
    <cellStyle name="Subtotal (line) 7 2 35 2 2" xfId="43190" xr:uid="{00000000-0005-0000-0000-000036A50000}"/>
    <cellStyle name="Subtotal (line) 7 2 35 2 3" xfId="43191" xr:uid="{00000000-0005-0000-0000-000037A50000}"/>
    <cellStyle name="Subtotal (line) 7 2 35 2 4" xfId="43192" xr:uid="{00000000-0005-0000-0000-000038A50000}"/>
    <cellStyle name="Subtotal (line) 7 2 35 3" xfId="43193" xr:uid="{00000000-0005-0000-0000-000039A50000}"/>
    <cellStyle name="Subtotal (line) 7 2 35 4" xfId="43194" xr:uid="{00000000-0005-0000-0000-00003AA50000}"/>
    <cellStyle name="Subtotal (line) 7 2 35 5" xfId="43195" xr:uid="{00000000-0005-0000-0000-00003BA50000}"/>
    <cellStyle name="Subtotal (line) 7 2 36" xfId="5982" xr:uid="{00000000-0005-0000-0000-00003CA50000}"/>
    <cellStyle name="Subtotal (line) 7 2 36 2" xfId="43196" xr:uid="{00000000-0005-0000-0000-00003DA50000}"/>
    <cellStyle name="Subtotal (line) 7 2 36 2 2" xfId="43197" xr:uid="{00000000-0005-0000-0000-00003EA50000}"/>
    <cellStyle name="Subtotal (line) 7 2 36 2 3" xfId="43198" xr:uid="{00000000-0005-0000-0000-00003FA50000}"/>
    <cellStyle name="Subtotal (line) 7 2 36 2 4" xfId="43199" xr:uid="{00000000-0005-0000-0000-000040A50000}"/>
    <cellStyle name="Subtotal (line) 7 2 36 3" xfId="43200" xr:uid="{00000000-0005-0000-0000-000041A50000}"/>
    <cellStyle name="Subtotal (line) 7 2 36 4" xfId="43201" xr:uid="{00000000-0005-0000-0000-000042A50000}"/>
    <cellStyle name="Subtotal (line) 7 2 36 5" xfId="43202" xr:uid="{00000000-0005-0000-0000-000043A50000}"/>
    <cellStyle name="Subtotal (line) 7 2 37" xfId="5983" xr:uid="{00000000-0005-0000-0000-000044A50000}"/>
    <cellStyle name="Subtotal (line) 7 2 37 2" xfId="43203" xr:uid="{00000000-0005-0000-0000-000045A50000}"/>
    <cellStyle name="Subtotal (line) 7 2 37 2 2" xfId="43204" xr:uid="{00000000-0005-0000-0000-000046A50000}"/>
    <cellStyle name="Subtotal (line) 7 2 37 2 3" xfId="43205" xr:uid="{00000000-0005-0000-0000-000047A50000}"/>
    <cellStyle name="Subtotal (line) 7 2 37 2 4" xfId="43206" xr:uid="{00000000-0005-0000-0000-000048A50000}"/>
    <cellStyle name="Subtotal (line) 7 2 37 3" xfId="43207" xr:uid="{00000000-0005-0000-0000-000049A50000}"/>
    <cellStyle name="Subtotal (line) 7 2 37 4" xfId="43208" xr:uid="{00000000-0005-0000-0000-00004AA50000}"/>
    <cellStyle name="Subtotal (line) 7 2 37 5" xfId="43209" xr:uid="{00000000-0005-0000-0000-00004BA50000}"/>
    <cellStyle name="Subtotal (line) 7 2 38" xfId="5984" xr:uid="{00000000-0005-0000-0000-00004CA50000}"/>
    <cellStyle name="Subtotal (line) 7 2 38 2" xfId="43210" xr:uid="{00000000-0005-0000-0000-00004DA50000}"/>
    <cellStyle name="Subtotal (line) 7 2 38 2 2" xfId="43211" xr:uid="{00000000-0005-0000-0000-00004EA50000}"/>
    <cellStyle name="Subtotal (line) 7 2 38 2 3" xfId="43212" xr:uid="{00000000-0005-0000-0000-00004FA50000}"/>
    <cellStyle name="Subtotal (line) 7 2 38 2 4" xfId="43213" xr:uid="{00000000-0005-0000-0000-000050A50000}"/>
    <cellStyle name="Subtotal (line) 7 2 38 3" xfId="43214" xr:uid="{00000000-0005-0000-0000-000051A50000}"/>
    <cellStyle name="Subtotal (line) 7 2 38 4" xfId="43215" xr:uid="{00000000-0005-0000-0000-000052A50000}"/>
    <cellStyle name="Subtotal (line) 7 2 38 5" xfId="43216" xr:uid="{00000000-0005-0000-0000-000053A50000}"/>
    <cellStyle name="Subtotal (line) 7 2 39" xfId="5985" xr:uid="{00000000-0005-0000-0000-000054A50000}"/>
    <cellStyle name="Subtotal (line) 7 2 39 2" xfId="43217" xr:uid="{00000000-0005-0000-0000-000055A50000}"/>
    <cellStyle name="Subtotal (line) 7 2 39 2 2" xfId="43218" xr:uid="{00000000-0005-0000-0000-000056A50000}"/>
    <cellStyle name="Subtotal (line) 7 2 39 2 3" xfId="43219" xr:uid="{00000000-0005-0000-0000-000057A50000}"/>
    <cellStyle name="Subtotal (line) 7 2 39 2 4" xfId="43220" xr:uid="{00000000-0005-0000-0000-000058A50000}"/>
    <cellStyle name="Subtotal (line) 7 2 39 3" xfId="43221" xr:uid="{00000000-0005-0000-0000-000059A50000}"/>
    <cellStyle name="Subtotal (line) 7 2 39 4" xfId="43222" xr:uid="{00000000-0005-0000-0000-00005AA50000}"/>
    <cellStyle name="Subtotal (line) 7 2 39 5" xfId="43223" xr:uid="{00000000-0005-0000-0000-00005BA50000}"/>
    <cellStyle name="Subtotal (line) 7 2 4" xfId="5986" xr:uid="{00000000-0005-0000-0000-00005CA50000}"/>
    <cellStyle name="Subtotal (line) 7 2 4 2" xfId="43224" xr:uid="{00000000-0005-0000-0000-00005DA50000}"/>
    <cellStyle name="Subtotal (line) 7 2 4 2 2" xfId="43225" xr:uid="{00000000-0005-0000-0000-00005EA50000}"/>
    <cellStyle name="Subtotal (line) 7 2 4 2 3" xfId="43226" xr:uid="{00000000-0005-0000-0000-00005FA50000}"/>
    <cellStyle name="Subtotal (line) 7 2 4 2 4" xfId="43227" xr:uid="{00000000-0005-0000-0000-000060A50000}"/>
    <cellStyle name="Subtotal (line) 7 2 4 3" xfId="43228" xr:uid="{00000000-0005-0000-0000-000061A50000}"/>
    <cellStyle name="Subtotal (line) 7 2 4 4" xfId="43229" xr:uid="{00000000-0005-0000-0000-000062A50000}"/>
    <cellStyle name="Subtotal (line) 7 2 4 5" xfId="43230" xr:uid="{00000000-0005-0000-0000-000063A50000}"/>
    <cellStyle name="Subtotal (line) 7 2 40" xfId="5987" xr:uid="{00000000-0005-0000-0000-000064A50000}"/>
    <cellStyle name="Subtotal (line) 7 2 40 2" xfId="43231" xr:uid="{00000000-0005-0000-0000-000065A50000}"/>
    <cellStyle name="Subtotal (line) 7 2 40 2 2" xfId="43232" xr:uid="{00000000-0005-0000-0000-000066A50000}"/>
    <cellStyle name="Subtotal (line) 7 2 40 2 3" xfId="43233" xr:uid="{00000000-0005-0000-0000-000067A50000}"/>
    <cellStyle name="Subtotal (line) 7 2 40 2 4" xfId="43234" xr:uid="{00000000-0005-0000-0000-000068A50000}"/>
    <cellStyle name="Subtotal (line) 7 2 40 3" xfId="43235" xr:uid="{00000000-0005-0000-0000-000069A50000}"/>
    <cellStyle name="Subtotal (line) 7 2 40 4" xfId="43236" xr:uid="{00000000-0005-0000-0000-00006AA50000}"/>
    <cellStyle name="Subtotal (line) 7 2 40 5" xfId="43237" xr:uid="{00000000-0005-0000-0000-00006BA50000}"/>
    <cellStyle name="Subtotal (line) 7 2 41" xfId="5988" xr:uid="{00000000-0005-0000-0000-00006CA50000}"/>
    <cellStyle name="Subtotal (line) 7 2 41 2" xfId="43238" xr:uid="{00000000-0005-0000-0000-00006DA50000}"/>
    <cellStyle name="Subtotal (line) 7 2 41 2 2" xfId="43239" xr:uid="{00000000-0005-0000-0000-00006EA50000}"/>
    <cellStyle name="Subtotal (line) 7 2 41 2 3" xfId="43240" xr:uid="{00000000-0005-0000-0000-00006FA50000}"/>
    <cellStyle name="Subtotal (line) 7 2 41 2 4" xfId="43241" xr:uid="{00000000-0005-0000-0000-000070A50000}"/>
    <cellStyle name="Subtotal (line) 7 2 41 3" xfId="43242" xr:uid="{00000000-0005-0000-0000-000071A50000}"/>
    <cellStyle name="Subtotal (line) 7 2 41 4" xfId="43243" xr:uid="{00000000-0005-0000-0000-000072A50000}"/>
    <cellStyle name="Subtotal (line) 7 2 41 5" xfId="43244" xr:uid="{00000000-0005-0000-0000-000073A50000}"/>
    <cellStyle name="Subtotal (line) 7 2 42" xfId="5989" xr:uid="{00000000-0005-0000-0000-000074A50000}"/>
    <cellStyle name="Subtotal (line) 7 2 42 2" xfId="43245" xr:uid="{00000000-0005-0000-0000-000075A50000}"/>
    <cellStyle name="Subtotal (line) 7 2 42 2 2" xfId="43246" xr:uid="{00000000-0005-0000-0000-000076A50000}"/>
    <cellStyle name="Subtotal (line) 7 2 42 2 3" xfId="43247" xr:uid="{00000000-0005-0000-0000-000077A50000}"/>
    <cellStyle name="Subtotal (line) 7 2 42 2 4" xfId="43248" xr:uid="{00000000-0005-0000-0000-000078A50000}"/>
    <cellStyle name="Subtotal (line) 7 2 42 3" xfId="43249" xr:uid="{00000000-0005-0000-0000-000079A50000}"/>
    <cellStyle name="Subtotal (line) 7 2 42 4" xfId="43250" xr:uid="{00000000-0005-0000-0000-00007AA50000}"/>
    <cellStyle name="Subtotal (line) 7 2 42 5" xfId="43251" xr:uid="{00000000-0005-0000-0000-00007BA50000}"/>
    <cellStyle name="Subtotal (line) 7 2 43" xfId="5990" xr:uid="{00000000-0005-0000-0000-00007CA50000}"/>
    <cellStyle name="Subtotal (line) 7 2 43 2" xfId="43252" xr:uid="{00000000-0005-0000-0000-00007DA50000}"/>
    <cellStyle name="Subtotal (line) 7 2 43 2 2" xfId="43253" xr:uid="{00000000-0005-0000-0000-00007EA50000}"/>
    <cellStyle name="Subtotal (line) 7 2 43 2 3" xfId="43254" xr:uid="{00000000-0005-0000-0000-00007FA50000}"/>
    <cellStyle name="Subtotal (line) 7 2 43 2 4" xfId="43255" xr:uid="{00000000-0005-0000-0000-000080A50000}"/>
    <cellStyle name="Subtotal (line) 7 2 43 3" xfId="43256" xr:uid="{00000000-0005-0000-0000-000081A50000}"/>
    <cellStyle name="Subtotal (line) 7 2 43 4" xfId="43257" xr:uid="{00000000-0005-0000-0000-000082A50000}"/>
    <cellStyle name="Subtotal (line) 7 2 43 5" xfId="43258" xr:uid="{00000000-0005-0000-0000-000083A50000}"/>
    <cellStyle name="Subtotal (line) 7 2 44" xfId="5991" xr:uid="{00000000-0005-0000-0000-000084A50000}"/>
    <cellStyle name="Subtotal (line) 7 2 44 2" xfId="43259" xr:uid="{00000000-0005-0000-0000-000085A50000}"/>
    <cellStyle name="Subtotal (line) 7 2 44 2 2" xfId="43260" xr:uid="{00000000-0005-0000-0000-000086A50000}"/>
    <cellStyle name="Subtotal (line) 7 2 44 2 3" xfId="43261" xr:uid="{00000000-0005-0000-0000-000087A50000}"/>
    <cellStyle name="Subtotal (line) 7 2 44 2 4" xfId="43262" xr:uid="{00000000-0005-0000-0000-000088A50000}"/>
    <cellStyle name="Subtotal (line) 7 2 44 3" xfId="43263" xr:uid="{00000000-0005-0000-0000-000089A50000}"/>
    <cellStyle name="Subtotal (line) 7 2 44 4" xfId="43264" xr:uid="{00000000-0005-0000-0000-00008AA50000}"/>
    <cellStyle name="Subtotal (line) 7 2 44 5" xfId="43265" xr:uid="{00000000-0005-0000-0000-00008BA50000}"/>
    <cellStyle name="Subtotal (line) 7 2 45" xfId="43266" xr:uid="{00000000-0005-0000-0000-00008CA50000}"/>
    <cellStyle name="Subtotal (line) 7 2 45 2" xfId="43267" xr:uid="{00000000-0005-0000-0000-00008DA50000}"/>
    <cellStyle name="Subtotal (line) 7 2 45 3" xfId="43268" xr:uid="{00000000-0005-0000-0000-00008EA50000}"/>
    <cellStyle name="Subtotal (line) 7 2 45 4" xfId="43269" xr:uid="{00000000-0005-0000-0000-00008FA50000}"/>
    <cellStyle name="Subtotal (line) 7 2 46" xfId="43270" xr:uid="{00000000-0005-0000-0000-000090A50000}"/>
    <cellStyle name="Subtotal (line) 7 2 46 2" xfId="43271" xr:uid="{00000000-0005-0000-0000-000091A50000}"/>
    <cellStyle name="Subtotal (line) 7 2 46 3" xfId="43272" xr:uid="{00000000-0005-0000-0000-000092A50000}"/>
    <cellStyle name="Subtotal (line) 7 2 46 4" xfId="43273" xr:uid="{00000000-0005-0000-0000-000093A50000}"/>
    <cellStyle name="Subtotal (line) 7 2 47" xfId="43274" xr:uid="{00000000-0005-0000-0000-000094A50000}"/>
    <cellStyle name="Subtotal (line) 7 2 5" xfId="5992" xr:uid="{00000000-0005-0000-0000-000095A50000}"/>
    <cellStyle name="Subtotal (line) 7 2 5 2" xfId="43275" xr:uid="{00000000-0005-0000-0000-000096A50000}"/>
    <cellStyle name="Subtotal (line) 7 2 5 2 2" xfId="43276" xr:uid="{00000000-0005-0000-0000-000097A50000}"/>
    <cellStyle name="Subtotal (line) 7 2 5 2 3" xfId="43277" xr:uid="{00000000-0005-0000-0000-000098A50000}"/>
    <cellStyle name="Subtotal (line) 7 2 5 2 4" xfId="43278" xr:uid="{00000000-0005-0000-0000-000099A50000}"/>
    <cellStyle name="Subtotal (line) 7 2 5 3" xfId="43279" xr:uid="{00000000-0005-0000-0000-00009AA50000}"/>
    <cellStyle name="Subtotal (line) 7 2 5 4" xfId="43280" xr:uid="{00000000-0005-0000-0000-00009BA50000}"/>
    <cellStyle name="Subtotal (line) 7 2 5 5" xfId="43281" xr:uid="{00000000-0005-0000-0000-00009CA50000}"/>
    <cellStyle name="Subtotal (line) 7 2 6" xfId="5993" xr:uid="{00000000-0005-0000-0000-00009DA50000}"/>
    <cellStyle name="Subtotal (line) 7 2 6 2" xfId="43282" xr:uid="{00000000-0005-0000-0000-00009EA50000}"/>
    <cellStyle name="Subtotal (line) 7 2 6 2 2" xfId="43283" xr:uid="{00000000-0005-0000-0000-00009FA50000}"/>
    <cellStyle name="Subtotal (line) 7 2 6 2 3" xfId="43284" xr:uid="{00000000-0005-0000-0000-0000A0A50000}"/>
    <cellStyle name="Subtotal (line) 7 2 6 2 4" xfId="43285" xr:uid="{00000000-0005-0000-0000-0000A1A50000}"/>
    <cellStyle name="Subtotal (line) 7 2 6 3" xfId="43286" xr:uid="{00000000-0005-0000-0000-0000A2A50000}"/>
    <cellStyle name="Subtotal (line) 7 2 6 4" xfId="43287" xr:uid="{00000000-0005-0000-0000-0000A3A50000}"/>
    <cellStyle name="Subtotal (line) 7 2 6 5" xfId="43288" xr:uid="{00000000-0005-0000-0000-0000A4A50000}"/>
    <cellStyle name="Subtotal (line) 7 2 7" xfId="5994" xr:uid="{00000000-0005-0000-0000-0000A5A50000}"/>
    <cellStyle name="Subtotal (line) 7 2 7 2" xfId="43289" xr:uid="{00000000-0005-0000-0000-0000A6A50000}"/>
    <cellStyle name="Subtotal (line) 7 2 7 2 2" xfId="43290" xr:uid="{00000000-0005-0000-0000-0000A7A50000}"/>
    <cellStyle name="Subtotal (line) 7 2 7 2 3" xfId="43291" xr:uid="{00000000-0005-0000-0000-0000A8A50000}"/>
    <cellStyle name="Subtotal (line) 7 2 7 2 4" xfId="43292" xr:uid="{00000000-0005-0000-0000-0000A9A50000}"/>
    <cellStyle name="Subtotal (line) 7 2 7 3" xfId="43293" xr:uid="{00000000-0005-0000-0000-0000AAA50000}"/>
    <cellStyle name="Subtotal (line) 7 2 7 4" xfId="43294" xr:uid="{00000000-0005-0000-0000-0000ABA50000}"/>
    <cellStyle name="Subtotal (line) 7 2 7 5" xfId="43295" xr:uid="{00000000-0005-0000-0000-0000ACA50000}"/>
    <cellStyle name="Subtotal (line) 7 2 8" xfId="5995" xr:uid="{00000000-0005-0000-0000-0000ADA50000}"/>
    <cellStyle name="Subtotal (line) 7 2 8 2" xfId="43296" xr:uid="{00000000-0005-0000-0000-0000AEA50000}"/>
    <cellStyle name="Subtotal (line) 7 2 8 2 2" xfId="43297" xr:uid="{00000000-0005-0000-0000-0000AFA50000}"/>
    <cellStyle name="Subtotal (line) 7 2 8 2 3" xfId="43298" xr:uid="{00000000-0005-0000-0000-0000B0A50000}"/>
    <cellStyle name="Subtotal (line) 7 2 8 2 4" xfId="43299" xr:uid="{00000000-0005-0000-0000-0000B1A50000}"/>
    <cellStyle name="Subtotal (line) 7 2 8 3" xfId="43300" xr:uid="{00000000-0005-0000-0000-0000B2A50000}"/>
    <cellStyle name="Subtotal (line) 7 2 8 4" xfId="43301" xr:uid="{00000000-0005-0000-0000-0000B3A50000}"/>
    <cellStyle name="Subtotal (line) 7 2 8 5" xfId="43302" xr:uid="{00000000-0005-0000-0000-0000B4A50000}"/>
    <cellStyle name="Subtotal (line) 7 2 9" xfId="5996" xr:uid="{00000000-0005-0000-0000-0000B5A50000}"/>
    <cellStyle name="Subtotal (line) 7 2 9 2" xfId="43303" xr:uid="{00000000-0005-0000-0000-0000B6A50000}"/>
    <cellStyle name="Subtotal (line) 7 2 9 2 2" xfId="43304" xr:uid="{00000000-0005-0000-0000-0000B7A50000}"/>
    <cellStyle name="Subtotal (line) 7 2 9 2 3" xfId="43305" xr:uid="{00000000-0005-0000-0000-0000B8A50000}"/>
    <cellStyle name="Subtotal (line) 7 2 9 2 4" xfId="43306" xr:uid="{00000000-0005-0000-0000-0000B9A50000}"/>
    <cellStyle name="Subtotal (line) 7 2 9 3" xfId="43307" xr:uid="{00000000-0005-0000-0000-0000BAA50000}"/>
    <cellStyle name="Subtotal (line) 7 2 9 4" xfId="43308" xr:uid="{00000000-0005-0000-0000-0000BBA50000}"/>
    <cellStyle name="Subtotal (line) 7 2 9 5" xfId="43309" xr:uid="{00000000-0005-0000-0000-0000BCA50000}"/>
    <cellStyle name="Subtotal (line) 7 20" xfId="5997" xr:uid="{00000000-0005-0000-0000-0000BDA50000}"/>
    <cellStyle name="Subtotal (line) 7 20 2" xfId="43310" xr:uid="{00000000-0005-0000-0000-0000BEA50000}"/>
    <cellStyle name="Subtotal (line) 7 20 2 2" xfId="43311" xr:uid="{00000000-0005-0000-0000-0000BFA50000}"/>
    <cellStyle name="Subtotal (line) 7 20 2 3" xfId="43312" xr:uid="{00000000-0005-0000-0000-0000C0A50000}"/>
    <cellStyle name="Subtotal (line) 7 20 2 4" xfId="43313" xr:uid="{00000000-0005-0000-0000-0000C1A50000}"/>
    <cellStyle name="Subtotal (line) 7 20 3" xfId="43314" xr:uid="{00000000-0005-0000-0000-0000C2A50000}"/>
    <cellStyle name="Subtotal (line) 7 20 4" xfId="43315" xr:uid="{00000000-0005-0000-0000-0000C3A50000}"/>
    <cellStyle name="Subtotal (line) 7 20 5" xfId="43316" xr:uid="{00000000-0005-0000-0000-0000C4A50000}"/>
    <cellStyle name="Subtotal (line) 7 21" xfId="5998" xr:uid="{00000000-0005-0000-0000-0000C5A50000}"/>
    <cellStyle name="Subtotal (line) 7 21 2" xfId="43317" xr:uid="{00000000-0005-0000-0000-0000C6A50000}"/>
    <cellStyle name="Subtotal (line) 7 21 2 2" xfId="43318" xr:uid="{00000000-0005-0000-0000-0000C7A50000}"/>
    <cellStyle name="Subtotal (line) 7 21 2 3" xfId="43319" xr:uid="{00000000-0005-0000-0000-0000C8A50000}"/>
    <cellStyle name="Subtotal (line) 7 21 2 4" xfId="43320" xr:uid="{00000000-0005-0000-0000-0000C9A50000}"/>
    <cellStyle name="Subtotal (line) 7 21 3" xfId="43321" xr:uid="{00000000-0005-0000-0000-0000CAA50000}"/>
    <cellStyle name="Subtotal (line) 7 21 4" xfId="43322" xr:uid="{00000000-0005-0000-0000-0000CBA50000}"/>
    <cellStyle name="Subtotal (line) 7 21 5" xfId="43323" xr:uid="{00000000-0005-0000-0000-0000CCA50000}"/>
    <cellStyle name="Subtotal (line) 7 22" xfId="5999" xr:uid="{00000000-0005-0000-0000-0000CDA50000}"/>
    <cellStyle name="Subtotal (line) 7 22 2" xfId="43324" xr:uid="{00000000-0005-0000-0000-0000CEA50000}"/>
    <cellStyle name="Subtotal (line) 7 22 2 2" xfId="43325" xr:uid="{00000000-0005-0000-0000-0000CFA50000}"/>
    <cellStyle name="Subtotal (line) 7 22 2 3" xfId="43326" xr:uid="{00000000-0005-0000-0000-0000D0A50000}"/>
    <cellStyle name="Subtotal (line) 7 22 2 4" xfId="43327" xr:uid="{00000000-0005-0000-0000-0000D1A50000}"/>
    <cellStyle name="Subtotal (line) 7 22 3" xfId="43328" xr:uid="{00000000-0005-0000-0000-0000D2A50000}"/>
    <cellStyle name="Subtotal (line) 7 22 4" xfId="43329" xr:uid="{00000000-0005-0000-0000-0000D3A50000}"/>
    <cellStyle name="Subtotal (line) 7 22 5" xfId="43330" xr:uid="{00000000-0005-0000-0000-0000D4A50000}"/>
    <cellStyle name="Subtotal (line) 7 23" xfId="6000" xr:uid="{00000000-0005-0000-0000-0000D5A50000}"/>
    <cellStyle name="Subtotal (line) 7 23 2" xfId="43331" xr:uid="{00000000-0005-0000-0000-0000D6A50000}"/>
    <cellStyle name="Subtotal (line) 7 23 2 2" xfId="43332" xr:uid="{00000000-0005-0000-0000-0000D7A50000}"/>
    <cellStyle name="Subtotal (line) 7 23 2 3" xfId="43333" xr:uid="{00000000-0005-0000-0000-0000D8A50000}"/>
    <cellStyle name="Subtotal (line) 7 23 2 4" xfId="43334" xr:uid="{00000000-0005-0000-0000-0000D9A50000}"/>
    <cellStyle name="Subtotal (line) 7 23 3" xfId="43335" xr:uid="{00000000-0005-0000-0000-0000DAA50000}"/>
    <cellStyle name="Subtotal (line) 7 23 4" xfId="43336" xr:uid="{00000000-0005-0000-0000-0000DBA50000}"/>
    <cellStyle name="Subtotal (line) 7 23 5" xfId="43337" xr:uid="{00000000-0005-0000-0000-0000DCA50000}"/>
    <cellStyle name="Subtotal (line) 7 24" xfId="6001" xr:uid="{00000000-0005-0000-0000-0000DDA50000}"/>
    <cellStyle name="Subtotal (line) 7 24 2" xfId="43338" xr:uid="{00000000-0005-0000-0000-0000DEA50000}"/>
    <cellStyle name="Subtotal (line) 7 24 2 2" xfId="43339" xr:uid="{00000000-0005-0000-0000-0000DFA50000}"/>
    <cellStyle name="Subtotal (line) 7 24 2 3" xfId="43340" xr:uid="{00000000-0005-0000-0000-0000E0A50000}"/>
    <cellStyle name="Subtotal (line) 7 24 2 4" xfId="43341" xr:uid="{00000000-0005-0000-0000-0000E1A50000}"/>
    <cellStyle name="Subtotal (line) 7 24 3" xfId="43342" xr:uid="{00000000-0005-0000-0000-0000E2A50000}"/>
    <cellStyle name="Subtotal (line) 7 24 4" xfId="43343" xr:uid="{00000000-0005-0000-0000-0000E3A50000}"/>
    <cellStyle name="Subtotal (line) 7 24 5" xfId="43344" xr:uid="{00000000-0005-0000-0000-0000E4A50000}"/>
    <cellStyle name="Subtotal (line) 7 25" xfId="6002" xr:uid="{00000000-0005-0000-0000-0000E5A50000}"/>
    <cellStyle name="Subtotal (line) 7 25 2" xfId="43345" xr:uid="{00000000-0005-0000-0000-0000E6A50000}"/>
    <cellStyle name="Subtotal (line) 7 25 2 2" xfId="43346" xr:uid="{00000000-0005-0000-0000-0000E7A50000}"/>
    <cellStyle name="Subtotal (line) 7 25 2 3" xfId="43347" xr:uid="{00000000-0005-0000-0000-0000E8A50000}"/>
    <cellStyle name="Subtotal (line) 7 25 2 4" xfId="43348" xr:uid="{00000000-0005-0000-0000-0000E9A50000}"/>
    <cellStyle name="Subtotal (line) 7 25 3" xfId="43349" xr:uid="{00000000-0005-0000-0000-0000EAA50000}"/>
    <cellStyle name="Subtotal (line) 7 25 4" xfId="43350" xr:uid="{00000000-0005-0000-0000-0000EBA50000}"/>
    <cellStyle name="Subtotal (line) 7 25 5" xfId="43351" xr:uid="{00000000-0005-0000-0000-0000ECA50000}"/>
    <cellStyle name="Subtotal (line) 7 26" xfId="6003" xr:uid="{00000000-0005-0000-0000-0000EDA50000}"/>
    <cellStyle name="Subtotal (line) 7 26 2" xfId="43352" xr:uid="{00000000-0005-0000-0000-0000EEA50000}"/>
    <cellStyle name="Subtotal (line) 7 26 2 2" xfId="43353" xr:uid="{00000000-0005-0000-0000-0000EFA50000}"/>
    <cellStyle name="Subtotal (line) 7 26 2 3" xfId="43354" xr:uid="{00000000-0005-0000-0000-0000F0A50000}"/>
    <cellStyle name="Subtotal (line) 7 26 2 4" xfId="43355" xr:uid="{00000000-0005-0000-0000-0000F1A50000}"/>
    <cellStyle name="Subtotal (line) 7 26 3" xfId="43356" xr:uid="{00000000-0005-0000-0000-0000F2A50000}"/>
    <cellStyle name="Subtotal (line) 7 26 4" xfId="43357" xr:uid="{00000000-0005-0000-0000-0000F3A50000}"/>
    <cellStyle name="Subtotal (line) 7 26 5" xfId="43358" xr:uid="{00000000-0005-0000-0000-0000F4A50000}"/>
    <cellStyle name="Subtotal (line) 7 27" xfId="6004" xr:uid="{00000000-0005-0000-0000-0000F5A50000}"/>
    <cellStyle name="Subtotal (line) 7 27 2" xfId="43359" xr:uid="{00000000-0005-0000-0000-0000F6A50000}"/>
    <cellStyle name="Subtotal (line) 7 27 2 2" xfId="43360" xr:uid="{00000000-0005-0000-0000-0000F7A50000}"/>
    <cellStyle name="Subtotal (line) 7 27 2 3" xfId="43361" xr:uid="{00000000-0005-0000-0000-0000F8A50000}"/>
    <cellStyle name="Subtotal (line) 7 27 2 4" xfId="43362" xr:uid="{00000000-0005-0000-0000-0000F9A50000}"/>
    <cellStyle name="Subtotal (line) 7 27 3" xfId="43363" xr:uid="{00000000-0005-0000-0000-0000FAA50000}"/>
    <cellStyle name="Subtotal (line) 7 27 4" xfId="43364" xr:uid="{00000000-0005-0000-0000-0000FBA50000}"/>
    <cellStyle name="Subtotal (line) 7 27 5" xfId="43365" xr:uid="{00000000-0005-0000-0000-0000FCA50000}"/>
    <cellStyle name="Subtotal (line) 7 28" xfId="6005" xr:uid="{00000000-0005-0000-0000-0000FDA50000}"/>
    <cellStyle name="Subtotal (line) 7 28 2" xfId="43366" xr:uid="{00000000-0005-0000-0000-0000FEA50000}"/>
    <cellStyle name="Subtotal (line) 7 28 2 2" xfId="43367" xr:uid="{00000000-0005-0000-0000-0000FFA50000}"/>
    <cellStyle name="Subtotal (line) 7 28 2 3" xfId="43368" xr:uid="{00000000-0005-0000-0000-000000A60000}"/>
    <cellStyle name="Subtotal (line) 7 28 2 4" xfId="43369" xr:uid="{00000000-0005-0000-0000-000001A60000}"/>
    <cellStyle name="Subtotal (line) 7 28 3" xfId="43370" xr:uid="{00000000-0005-0000-0000-000002A60000}"/>
    <cellStyle name="Subtotal (line) 7 28 4" xfId="43371" xr:uid="{00000000-0005-0000-0000-000003A60000}"/>
    <cellStyle name="Subtotal (line) 7 28 5" xfId="43372" xr:uid="{00000000-0005-0000-0000-000004A60000}"/>
    <cellStyle name="Subtotal (line) 7 29" xfId="6006" xr:uid="{00000000-0005-0000-0000-000005A60000}"/>
    <cellStyle name="Subtotal (line) 7 29 2" xfId="43373" xr:uid="{00000000-0005-0000-0000-000006A60000}"/>
    <cellStyle name="Subtotal (line) 7 29 2 2" xfId="43374" xr:uid="{00000000-0005-0000-0000-000007A60000}"/>
    <cellStyle name="Subtotal (line) 7 29 2 3" xfId="43375" xr:uid="{00000000-0005-0000-0000-000008A60000}"/>
    <cellStyle name="Subtotal (line) 7 29 2 4" xfId="43376" xr:uid="{00000000-0005-0000-0000-000009A60000}"/>
    <cellStyle name="Subtotal (line) 7 29 3" xfId="43377" xr:uid="{00000000-0005-0000-0000-00000AA60000}"/>
    <cellStyle name="Subtotal (line) 7 29 4" xfId="43378" xr:uid="{00000000-0005-0000-0000-00000BA60000}"/>
    <cellStyle name="Subtotal (line) 7 29 5" xfId="43379" xr:uid="{00000000-0005-0000-0000-00000CA60000}"/>
    <cellStyle name="Subtotal (line) 7 3" xfId="6007" xr:uid="{00000000-0005-0000-0000-00000DA60000}"/>
    <cellStyle name="Subtotal (line) 7 3 2" xfId="43380" xr:uid="{00000000-0005-0000-0000-00000EA60000}"/>
    <cellStyle name="Subtotal (line) 7 3 2 2" xfId="43381" xr:uid="{00000000-0005-0000-0000-00000FA60000}"/>
    <cellStyle name="Subtotal (line) 7 3 2 3" xfId="43382" xr:uid="{00000000-0005-0000-0000-000010A60000}"/>
    <cellStyle name="Subtotal (line) 7 3 2 4" xfId="43383" xr:uid="{00000000-0005-0000-0000-000011A60000}"/>
    <cellStyle name="Subtotal (line) 7 3 3" xfId="43384" xr:uid="{00000000-0005-0000-0000-000012A60000}"/>
    <cellStyle name="Subtotal (line) 7 3 4" xfId="43385" xr:uid="{00000000-0005-0000-0000-000013A60000}"/>
    <cellStyle name="Subtotal (line) 7 3 5" xfId="43386" xr:uid="{00000000-0005-0000-0000-000014A60000}"/>
    <cellStyle name="Subtotal (line) 7 30" xfId="6008" xr:uid="{00000000-0005-0000-0000-000015A60000}"/>
    <cellStyle name="Subtotal (line) 7 30 2" xfId="43387" xr:uid="{00000000-0005-0000-0000-000016A60000}"/>
    <cellStyle name="Subtotal (line) 7 30 2 2" xfId="43388" xr:uid="{00000000-0005-0000-0000-000017A60000}"/>
    <cellStyle name="Subtotal (line) 7 30 2 3" xfId="43389" xr:uid="{00000000-0005-0000-0000-000018A60000}"/>
    <cellStyle name="Subtotal (line) 7 30 2 4" xfId="43390" xr:uid="{00000000-0005-0000-0000-000019A60000}"/>
    <cellStyle name="Subtotal (line) 7 30 3" xfId="43391" xr:uid="{00000000-0005-0000-0000-00001AA60000}"/>
    <cellStyle name="Subtotal (line) 7 30 4" xfId="43392" xr:uid="{00000000-0005-0000-0000-00001BA60000}"/>
    <cellStyle name="Subtotal (line) 7 30 5" xfId="43393" xr:uid="{00000000-0005-0000-0000-00001CA60000}"/>
    <cellStyle name="Subtotal (line) 7 31" xfId="6009" xr:uid="{00000000-0005-0000-0000-00001DA60000}"/>
    <cellStyle name="Subtotal (line) 7 31 2" xfId="43394" xr:uid="{00000000-0005-0000-0000-00001EA60000}"/>
    <cellStyle name="Subtotal (line) 7 31 2 2" xfId="43395" xr:uid="{00000000-0005-0000-0000-00001FA60000}"/>
    <cellStyle name="Subtotal (line) 7 31 2 3" xfId="43396" xr:uid="{00000000-0005-0000-0000-000020A60000}"/>
    <cellStyle name="Subtotal (line) 7 31 2 4" xfId="43397" xr:uid="{00000000-0005-0000-0000-000021A60000}"/>
    <cellStyle name="Subtotal (line) 7 31 3" xfId="43398" xr:uid="{00000000-0005-0000-0000-000022A60000}"/>
    <cellStyle name="Subtotal (line) 7 31 4" xfId="43399" xr:uid="{00000000-0005-0000-0000-000023A60000}"/>
    <cellStyle name="Subtotal (line) 7 31 5" xfId="43400" xr:uid="{00000000-0005-0000-0000-000024A60000}"/>
    <cellStyle name="Subtotal (line) 7 32" xfId="6010" xr:uid="{00000000-0005-0000-0000-000025A60000}"/>
    <cellStyle name="Subtotal (line) 7 32 2" xfId="43401" xr:uid="{00000000-0005-0000-0000-000026A60000}"/>
    <cellStyle name="Subtotal (line) 7 32 2 2" xfId="43402" xr:uid="{00000000-0005-0000-0000-000027A60000}"/>
    <cellStyle name="Subtotal (line) 7 32 2 3" xfId="43403" xr:uid="{00000000-0005-0000-0000-000028A60000}"/>
    <cellStyle name="Subtotal (line) 7 32 2 4" xfId="43404" xr:uid="{00000000-0005-0000-0000-000029A60000}"/>
    <cellStyle name="Subtotal (line) 7 32 3" xfId="43405" xr:uid="{00000000-0005-0000-0000-00002AA60000}"/>
    <cellStyle name="Subtotal (line) 7 32 4" xfId="43406" xr:uid="{00000000-0005-0000-0000-00002BA60000}"/>
    <cellStyle name="Subtotal (line) 7 32 5" xfId="43407" xr:uid="{00000000-0005-0000-0000-00002CA60000}"/>
    <cellStyle name="Subtotal (line) 7 33" xfId="6011" xr:uid="{00000000-0005-0000-0000-00002DA60000}"/>
    <cellStyle name="Subtotal (line) 7 33 2" xfId="43408" xr:uid="{00000000-0005-0000-0000-00002EA60000}"/>
    <cellStyle name="Subtotal (line) 7 33 2 2" xfId="43409" xr:uid="{00000000-0005-0000-0000-00002FA60000}"/>
    <cellStyle name="Subtotal (line) 7 33 2 3" xfId="43410" xr:uid="{00000000-0005-0000-0000-000030A60000}"/>
    <cellStyle name="Subtotal (line) 7 33 2 4" xfId="43411" xr:uid="{00000000-0005-0000-0000-000031A60000}"/>
    <cellStyle name="Subtotal (line) 7 33 3" xfId="43412" xr:uid="{00000000-0005-0000-0000-000032A60000}"/>
    <cellStyle name="Subtotal (line) 7 33 4" xfId="43413" xr:uid="{00000000-0005-0000-0000-000033A60000}"/>
    <cellStyle name="Subtotal (line) 7 33 5" xfId="43414" xr:uid="{00000000-0005-0000-0000-000034A60000}"/>
    <cellStyle name="Subtotal (line) 7 34" xfId="6012" xr:uid="{00000000-0005-0000-0000-000035A60000}"/>
    <cellStyle name="Subtotal (line) 7 34 2" xfId="43415" xr:uid="{00000000-0005-0000-0000-000036A60000}"/>
    <cellStyle name="Subtotal (line) 7 34 2 2" xfId="43416" xr:uid="{00000000-0005-0000-0000-000037A60000}"/>
    <cellStyle name="Subtotal (line) 7 34 2 3" xfId="43417" xr:uid="{00000000-0005-0000-0000-000038A60000}"/>
    <cellStyle name="Subtotal (line) 7 34 2 4" xfId="43418" xr:uid="{00000000-0005-0000-0000-000039A60000}"/>
    <cellStyle name="Subtotal (line) 7 34 3" xfId="43419" xr:uid="{00000000-0005-0000-0000-00003AA60000}"/>
    <cellStyle name="Subtotal (line) 7 34 4" xfId="43420" xr:uid="{00000000-0005-0000-0000-00003BA60000}"/>
    <cellStyle name="Subtotal (line) 7 34 5" xfId="43421" xr:uid="{00000000-0005-0000-0000-00003CA60000}"/>
    <cellStyle name="Subtotal (line) 7 35" xfId="6013" xr:uid="{00000000-0005-0000-0000-00003DA60000}"/>
    <cellStyle name="Subtotal (line) 7 35 2" xfId="43422" xr:uid="{00000000-0005-0000-0000-00003EA60000}"/>
    <cellStyle name="Subtotal (line) 7 35 2 2" xfId="43423" xr:uid="{00000000-0005-0000-0000-00003FA60000}"/>
    <cellStyle name="Subtotal (line) 7 35 2 3" xfId="43424" xr:uid="{00000000-0005-0000-0000-000040A60000}"/>
    <cellStyle name="Subtotal (line) 7 35 2 4" xfId="43425" xr:uid="{00000000-0005-0000-0000-000041A60000}"/>
    <cellStyle name="Subtotal (line) 7 35 3" xfId="43426" xr:uid="{00000000-0005-0000-0000-000042A60000}"/>
    <cellStyle name="Subtotal (line) 7 35 4" xfId="43427" xr:uid="{00000000-0005-0000-0000-000043A60000}"/>
    <cellStyle name="Subtotal (line) 7 35 5" xfId="43428" xr:uid="{00000000-0005-0000-0000-000044A60000}"/>
    <cellStyle name="Subtotal (line) 7 36" xfId="6014" xr:uid="{00000000-0005-0000-0000-000045A60000}"/>
    <cellStyle name="Subtotal (line) 7 36 2" xfId="43429" xr:uid="{00000000-0005-0000-0000-000046A60000}"/>
    <cellStyle name="Subtotal (line) 7 36 2 2" xfId="43430" xr:uid="{00000000-0005-0000-0000-000047A60000}"/>
    <cellStyle name="Subtotal (line) 7 36 2 3" xfId="43431" xr:uid="{00000000-0005-0000-0000-000048A60000}"/>
    <cellStyle name="Subtotal (line) 7 36 2 4" xfId="43432" xr:uid="{00000000-0005-0000-0000-000049A60000}"/>
    <cellStyle name="Subtotal (line) 7 36 3" xfId="43433" xr:uid="{00000000-0005-0000-0000-00004AA60000}"/>
    <cellStyle name="Subtotal (line) 7 36 4" xfId="43434" xr:uid="{00000000-0005-0000-0000-00004BA60000}"/>
    <cellStyle name="Subtotal (line) 7 36 5" xfId="43435" xr:uid="{00000000-0005-0000-0000-00004CA60000}"/>
    <cellStyle name="Subtotal (line) 7 37" xfId="6015" xr:uid="{00000000-0005-0000-0000-00004DA60000}"/>
    <cellStyle name="Subtotal (line) 7 37 2" xfId="43436" xr:uid="{00000000-0005-0000-0000-00004EA60000}"/>
    <cellStyle name="Subtotal (line) 7 37 2 2" xfId="43437" xr:uid="{00000000-0005-0000-0000-00004FA60000}"/>
    <cellStyle name="Subtotal (line) 7 37 2 3" xfId="43438" xr:uid="{00000000-0005-0000-0000-000050A60000}"/>
    <cellStyle name="Subtotal (line) 7 37 2 4" xfId="43439" xr:uid="{00000000-0005-0000-0000-000051A60000}"/>
    <cellStyle name="Subtotal (line) 7 37 3" xfId="43440" xr:uid="{00000000-0005-0000-0000-000052A60000}"/>
    <cellStyle name="Subtotal (line) 7 37 4" xfId="43441" xr:uid="{00000000-0005-0000-0000-000053A60000}"/>
    <cellStyle name="Subtotal (line) 7 37 5" xfId="43442" xr:uid="{00000000-0005-0000-0000-000054A60000}"/>
    <cellStyle name="Subtotal (line) 7 38" xfId="6016" xr:uid="{00000000-0005-0000-0000-000055A60000}"/>
    <cellStyle name="Subtotal (line) 7 38 2" xfId="43443" xr:uid="{00000000-0005-0000-0000-000056A60000}"/>
    <cellStyle name="Subtotal (line) 7 38 2 2" xfId="43444" xr:uid="{00000000-0005-0000-0000-000057A60000}"/>
    <cellStyle name="Subtotal (line) 7 38 2 3" xfId="43445" xr:uid="{00000000-0005-0000-0000-000058A60000}"/>
    <cellStyle name="Subtotal (line) 7 38 2 4" xfId="43446" xr:uid="{00000000-0005-0000-0000-000059A60000}"/>
    <cellStyle name="Subtotal (line) 7 38 3" xfId="43447" xr:uid="{00000000-0005-0000-0000-00005AA60000}"/>
    <cellStyle name="Subtotal (line) 7 38 4" xfId="43448" xr:uid="{00000000-0005-0000-0000-00005BA60000}"/>
    <cellStyle name="Subtotal (line) 7 38 5" xfId="43449" xr:uid="{00000000-0005-0000-0000-00005CA60000}"/>
    <cellStyle name="Subtotal (line) 7 39" xfId="6017" xr:uid="{00000000-0005-0000-0000-00005DA60000}"/>
    <cellStyle name="Subtotal (line) 7 39 2" xfId="43450" xr:uid="{00000000-0005-0000-0000-00005EA60000}"/>
    <cellStyle name="Subtotal (line) 7 39 2 2" xfId="43451" xr:uid="{00000000-0005-0000-0000-00005FA60000}"/>
    <cellStyle name="Subtotal (line) 7 39 2 3" xfId="43452" xr:uid="{00000000-0005-0000-0000-000060A60000}"/>
    <cellStyle name="Subtotal (line) 7 39 2 4" xfId="43453" xr:uid="{00000000-0005-0000-0000-000061A60000}"/>
    <cellStyle name="Subtotal (line) 7 39 3" xfId="43454" xr:uid="{00000000-0005-0000-0000-000062A60000}"/>
    <cellStyle name="Subtotal (line) 7 39 4" xfId="43455" xr:uid="{00000000-0005-0000-0000-000063A60000}"/>
    <cellStyle name="Subtotal (line) 7 39 5" xfId="43456" xr:uid="{00000000-0005-0000-0000-000064A60000}"/>
    <cellStyle name="Subtotal (line) 7 4" xfId="6018" xr:uid="{00000000-0005-0000-0000-000065A60000}"/>
    <cellStyle name="Subtotal (line) 7 4 2" xfId="43457" xr:uid="{00000000-0005-0000-0000-000066A60000}"/>
    <cellStyle name="Subtotal (line) 7 4 2 2" xfId="43458" xr:uid="{00000000-0005-0000-0000-000067A60000}"/>
    <cellStyle name="Subtotal (line) 7 4 2 3" xfId="43459" xr:uid="{00000000-0005-0000-0000-000068A60000}"/>
    <cellStyle name="Subtotal (line) 7 4 2 4" xfId="43460" xr:uid="{00000000-0005-0000-0000-000069A60000}"/>
    <cellStyle name="Subtotal (line) 7 4 3" xfId="43461" xr:uid="{00000000-0005-0000-0000-00006AA60000}"/>
    <cellStyle name="Subtotal (line) 7 4 4" xfId="43462" xr:uid="{00000000-0005-0000-0000-00006BA60000}"/>
    <cellStyle name="Subtotal (line) 7 4 5" xfId="43463" xr:uid="{00000000-0005-0000-0000-00006CA60000}"/>
    <cellStyle name="Subtotal (line) 7 40" xfId="6019" xr:uid="{00000000-0005-0000-0000-00006DA60000}"/>
    <cellStyle name="Subtotal (line) 7 40 2" xfId="43464" xr:uid="{00000000-0005-0000-0000-00006EA60000}"/>
    <cellStyle name="Subtotal (line) 7 40 2 2" xfId="43465" xr:uid="{00000000-0005-0000-0000-00006FA60000}"/>
    <cellStyle name="Subtotal (line) 7 40 2 3" xfId="43466" xr:uid="{00000000-0005-0000-0000-000070A60000}"/>
    <cellStyle name="Subtotal (line) 7 40 2 4" xfId="43467" xr:uid="{00000000-0005-0000-0000-000071A60000}"/>
    <cellStyle name="Subtotal (line) 7 40 3" xfId="43468" xr:uid="{00000000-0005-0000-0000-000072A60000}"/>
    <cellStyle name="Subtotal (line) 7 40 4" xfId="43469" xr:uid="{00000000-0005-0000-0000-000073A60000}"/>
    <cellStyle name="Subtotal (line) 7 40 5" xfId="43470" xr:uid="{00000000-0005-0000-0000-000074A60000}"/>
    <cellStyle name="Subtotal (line) 7 41" xfId="6020" xr:uid="{00000000-0005-0000-0000-000075A60000}"/>
    <cellStyle name="Subtotal (line) 7 41 2" xfId="43471" xr:uid="{00000000-0005-0000-0000-000076A60000}"/>
    <cellStyle name="Subtotal (line) 7 41 2 2" xfId="43472" xr:uid="{00000000-0005-0000-0000-000077A60000}"/>
    <cellStyle name="Subtotal (line) 7 41 2 3" xfId="43473" xr:uid="{00000000-0005-0000-0000-000078A60000}"/>
    <cellStyle name="Subtotal (line) 7 41 2 4" xfId="43474" xr:uid="{00000000-0005-0000-0000-000079A60000}"/>
    <cellStyle name="Subtotal (line) 7 41 3" xfId="43475" xr:uid="{00000000-0005-0000-0000-00007AA60000}"/>
    <cellStyle name="Subtotal (line) 7 41 4" xfId="43476" xr:uid="{00000000-0005-0000-0000-00007BA60000}"/>
    <cellStyle name="Subtotal (line) 7 41 5" xfId="43477" xr:uid="{00000000-0005-0000-0000-00007CA60000}"/>
    <cellStyle name="Subtotal (line) 7 42" xfId="6021" xr:uid="{00000000-0005-0000-0000-00007DA60000}"/>
    <cellStyle name="Subtotal (line) 7 42 2" xfId="43478" xr:uid="{00000000-0005-0000-0000-00007EA60000}"/>
    <cellStyle name="Subtotal (line) 7 42 2 2" xfId="43479" xr:uid="{00000000-0005-0000-0000-00007FA60000}"/>
    <cellStyle name="Subtotal (line) 7 42 2 3" xfId="43480" xr:uid="{00000000-0005-0000-0000-000080A60000}"/>
    <cellStyle name="Subtotal (line) 7 42 2 4" xfId="43481" xr:uid="{00000000-0005-0000-0000-000081A60000}"/>
    <cellStyle name="Subtotal (line) 7 42 3" xfId="43482" xr:uid="{00000000-0005-0000-0000-000082A60000}"/>
    <cellStyle name="Subtotal (line) 7 42 4" xfId="43483" xr:uid="{00000000-0005-0000-0000-000083A60000}"/>
    <cellStyle name="Subtotal (line) 7 42 5" xfId="43484" xr:uid="{00000000-0005-0000-0000-000084A60000}"/>
    <cellStyle name="Subtotal (line) 7 43" xfId="6022" xr:uid="{00000000-0005-0000-0000-000085A60000}"/>
    <cellStyle name="Subtotal (line) 7 43 2" xfId="43485" xr:uid="{00000000-0005-0000-0000-000086A60000}"/>
    <cellStyle name="Subtotal (line) 7 43 2 2" xfId="43486" xr:uid="{00000000-0005-0000-0000-000087A60000}"/>
    <cellStyle name="Subtotal (line) 7 43 2 3" xfId="43487" xr:uid="{00000000-0005-0000-0000-000088A60000}"/>
    <cellStyle name="Subtotal (line) 7 43 2 4" xfId="43488" xr:uid="{00000000-0005-0000-0000-000089A60000}"/>
    <cellStyle name="Subtotal (line) 7 43 3" xfId="43489" xr:uid="{00000000-0005-0000-0000-00008AA60000}"/>
    <cellStyle name="Subtotal (line) 7 43 4" xfId="43490" xr:uid="{00000000-0005-0000-0000-00008BA60000}"/>
    <cellStyle name="Subtotal (line) 7 43 5" xfId="43491" xr:uid="{00000000-0005-0000-0000-00008CA60000}"/>
    <cellStyle name="Subtotal (line) 7 44" xfId="6023" xr:uid="{00000000-0005-0000-0000-00008DA60000}"/>
    <cellStyle name="Subtotal (line) 7 44 2" xfId="43492" xr:uid="{00000000-0005-0000-0000-00008EA60000}"/>
    <cellStyle name="Subtotal (line) 7 44 2 2" xfId="43493" xr:uid="{00000000-0005-0000-0000-00008FA60000}"/>
    <cellStyle name="Subtotal (line) 7 44 2 3" xfId="43494" xr:uid="{00000000-0005-0000-0000-000090A60000}"/>
    <cellStyle name="Subtotal (line) 7 44 2 4" xfId="43495" xr:uid="{00000000-0005-0000-0000-000091A60000}"/>
    <cellStyle name="Subtotal (line) 7 44 3" xfId="43496" xr:uid="{00000000-0005-0000-0000-000092A60000}"/>
    <cellStyle name="Subtotal (line) 7 44 4" xfId="43497" xr:uid="{00000000-0005-0000-0000-000093A60000}"/>
    <cellStyle name="Subtotal (line) 7 44 5" xfId="43498" xr:uid="{00000000-0005-0000-0000-000094A60000}"/>
    <cellStyle name="Subtotal (line) 7 45" xfId="6024" xr:uid="{00000000-0005-0000-0000-000095A60000}"/>
    <cellStyle name="Subtotal (line) 7 45 2" xfId="43499" xr:uid="{00000000-0005-0000-0000-000096A60000}"/>
    <cellStyle name="Subtotal (line) 7 45 2 2" xfId="43500" xr:uid="{00000000-0005-0000-0000-000097A60000}"/>
    <cellStyle name="Subtotal (line) 7 45 2 3" xfId="43501" xr:uid="{00000000-0005-0000-0000-000098A60000}"/>
    <cellStyle name="Subtotal (line) 7 45 2 4" xfId="43502" xr:uid="{00000000-0005-0000-0000-000099A60000}"/>
    <cellStyle name="Subtotal (line) 7 45 3" xfId="43503" xr:uid="{00000000-0005-0000-0000-00009AA60000}"/>
    <cellStyle name="Subtotal (line) 7 45 4" xfId="43504" xr:uid="{00000000-0005-0000-0000-00009BA60000}"/>
    <cellStyle name="Subtotal (line) 7 45 5" xfId="43505" xr:uid="{00000000-0005-0000-0000-00009CA60000}"/>
    <cellStyle name="Subtotal (line) 7 46" xfId="43506" xr:uid="{00000000-0005-0000-0000-00009DA60000}"/>
    <cellStyle name="Subtotal (line) 7 46 2" xfId="43507" xr:uid="{00000000-0005-0000-0000-00009EA60000}"/>
    <cellStyle name="Subtotal (line) 7 46 3" xfId="43508" xr:uid="{00000000-0005-0000-0000-00009FA60000}"/>
    <cellStyle name="Subtotal (line) 7 46 4" xfId="43509" xr:uid="{00000000-0005-0000-0000-0000A0A60000}"/>
    <cellStyle name="Subtotal (line) 7 47" xfId="43510" xr:uid="{00000000-0005-0000-0000-0000A1A60000}"/>
    <cellStyle name="Subtotal (line) 7 5" xfId="6025" xr:uid="{00000000-0005-0000-0000-0000A2A60000}"/>
    <cellStyle name="Subtotal (line) 7 5 2" xfId="43511" xr:uid="{00000000-0005-0000-0000-0000A3A60000}"/>
    <cellStyle name="Subtotal (line) 7 5 2 2" xfId="43512" xr:uid="{00000000-0005-0000-0000-0000A4A60000}"/>
    <cellStyle name="Subtotal (line) 7 5 2 3" xfId="43513" xr:uid="{00000000-0005-0000-0000-0000A5A60000}"/>
    <cellStyle name="Subtotal (line) 7 5 2 4" xfId="43514" xr:uid="{00000000-0005-0000-0000-0000A6A60000}"/>
    <cellStyle name="Subtotal (line) 7 5 3" xfId="43515" xr:uid="{00000000-0005-0000-0000-0000A7A60000}"/>
    <cellStyle name="Subtotal (line) 7 5 4" xfId="43516" xr:uid="{00000000-0005-0000-0000-0000A8A60000}"/>
    <cellStyle name="Subtotal (line) 7 5 5" xfId="43517" xr:uid="{00000000-0005-0000-0000-0000A9A60000}"/>
    <cellStyle name="Subtotal (line) 7 6" xfId="6026" xr:uid="{00000000-0005-0000-0000-0000AAA60000}"/>
    <cellStyle name="Subtotal (line) 7 6 2" xfId="43518" xr:uid="{00000000-0005-0000-0000-0000ABA60000}"/>
    <cellStyle name="Subtotal (line) 7 6 2 2" xfId="43519" xr:uid="{00000000-0005-0000-0000-0000ACA60000}"/>
    <cellStyle name="Subtotal (line) 7 6 2 3" xfId="43520" xr:uid="{00000000-0005-0000-0000-0000ADA60000}"/>
    <cellStyle name="Subtotal (line) 7 6 2 4" xfId="43521" xr:uid="{00000000-0005-0000-0000-0000AEA60000}"/>
    <cellStyle name="Subtotal (line) 7 6 3" xfId="43522" xr:uid="{00000000-0005-0000-0000-0000AFA60000}"/>
    <cellStyle name="Subtotal (line) 7 6 4" xfId="43523" xr:uid="{00000000-0005-0000-0000-0000B0A60000}"/>
    <cellStyle name="Subtotal (line) 7 6 5" xfId="43524" xr:uid="{00000000-0005-0000-0000-0000B1A60000}"/>
    <cellStyle name="Subtotal (line) 7 7" xfId="6027" xr:uid="{00000000-0005-0000-0000-0000B2A60000}"/>
    <cellStyle name="Subtotal (line) 7 7 2" xfId="43525" xr:uid="{00000000-0005-0000-0000-0000B3A60000}"/>
    <cellStyle name="Subtotal (line) 7 7 2 2" xfId="43526" xr:uid="{00000000-0005-0000-0000-0000B4A60000}"/>
    <cellStyle name="Subtotal (line) 7 7 2 3" xfId="43527" xr:uid="{00000000-0005-0000-0000-0000B5A60000}"/>
    <cellStyle name="Subtotal (line) 7 7 2 4" xfId="43528" xr:uid="{00000000-0005-0000-0000-0000B6A60000}"/>
    <cellStyle name="Subtotal (line) 7 7 3" xfId="43529" xr:uid="{00000000-0005-0000-0000-0000B7A60000}"/>
    <cellStyle name="Subtotal (line) 7 7 4" xfId="43530" xr:uid="{00000000-0005-0000-0000-0000B8A60000}"/>
    <cellStyle name="Subtotal (line) 7 7 5" xfId="43531" xr:uid="{00000000-0005-0000-0000-0000B9A60000}"/>
    <cellStyle name="Subtotal (line) 7 8" xfId="6028" xr:uid="{00000000-0005-0000-0000-0000BAA60000}"/>
    <cellStyle name="Subtotal (line) 7 8 2" xfId="43532" xr:uid="{00000000-0005-0000-0000-0000BBA60000}"/>
    <cellStyle name="Subtotal (line) 7 8 2 2" xfId="43533" xr:uid="{00000000-0005-0000-0000-0000BCA60000}"/>
    <cellStyle name="Subtotal (line) 7 8 2 3" xfId="43534" xr:uid="{00000000-0005-0000-0000-0000BDA60000}"/>
    <cellStyle name="Subtotal (line) 7 8 2 4" xfId="43535" xr:uid="{00000000-0005-0000-0000-0000BEA60000}"/>
    <cellStyle name="Subtotal (line) 7 8 3" xfId="43536" xr:uid="{00000000-0005-0000-0000-0000BFA60000}"/>
    <cellStyle name="Subtotal (line) 7 8 4" xfId="43537" xr:uid="{00000000-0005-0000-0000-0000C0A60000}"/>
    <cellStyle name="Subtotal (line) 7 8 5" xfId="43538" xr:uid="{00000000-0005-0000-0000-0000C1A60000}"/>
    <cellStyle name="Subtotal (line) 7 9" xfId="6029" xr:uid="{00000000-0005-0000-0000-0000C2A60000}"/>
    <cellStyle name="Subtotal (line) 7 9 2" xfId="43539" xr:uid="{00000000-0005-0000-0000-0000C3A60000}"/>
    <cellStyle name="Subtotal (line) 7 9 2 2" xfId="43540" xr:uid="{00000000-0005-0000-0000-0000C4A60000}"/>
    <cellStyle name="Subtotal (line) 7 9 2 3" xfId="43541" xr:uid="{00000000-0005-0000-0000-0000C5A60000}"/>
    <cellStyle name="Subtotal (line) 7 9 2 4" xfId="43542" xr:uid="{00000000-0005-0000-0000-0000C6A60000}"/>
    <cellStyle name="Subtotal (line) 7 9 3" xfId="43543" xr:uid="{00000000-0005-0000-0000-0000C7A60000}"/>
    <cellStyle name="Subtotal (line) 7 9 4" xfId="43544" xr:uid="{00000000-0005-0000-0000-0000C8A60000}"/>
    <cellStyle name="Subtotal (line) 7 9 5" xfId="43545" xr:uid="{00000000-0005-0000-0000-0000C9A60000}"/>
    <cellStyle name="Subtotal (line) 8" xfId="6030" xr:uid="{00000000-0005-0000-0000-0000CAA60000}"/>
    <cellStyle name="Subtotal (line) 8 10" xfId="6031" xr:uid="{00000000-0005-0000-0000-0000CBA60000}"/>
    <cellStyle name="Subtotal (line) 8 10 2" xfId="43546" xr:uid="{00000000-0005-0000-0000-0000CCA60000}"/>
    <cellStyle name="Subtotal (line) 8 10 2 2" xfId="43547" xr:uid="{00000000-0005-0000-0000-0000CDA60000}"/>
    <cellStyle name="Subtotal (line) 8 10 2 3" xfId="43548" xr:uid="{00000000-0005-0000-0000-0000CEA60000}"/>
    <cellStyle name="Subtotal (line) 8 10 2 4" xfId="43549" xr:uid="{00000000-0005-0000-0000-0000CFA60000}"/>
    <cellStyle name="Subtotal (line) 8 10 3" xfId="43550" xr:uid="{00000000-0005-0000-0000-0000D0A60000}"/>
    <cellStyle name="Subtotal (line) 8 10 4" xfId="43551" xr:uid="{00000000-0005-0000-0000-0000D1A60000}"/>
    <cellStyle name="Subtotal (line) 8 10 5" xfId="43552" xr:uid="{00000000-0005-0000-0000-0000D2A60000}"/>
    <cellStyle name="Subtotal (line) 8 11" xfId="6032" xr:uid="{00000000-0005-0000-0000-0000D3A60000}"/>
    <cellStyle name="Subtotal (line) 8 11 2" xfId="43553" xr:uid="{00000000-0005-0000-0000-0000D4A60000}"/>
    <cellStyle name="Subtotal (line) 8 11 2 2" xfId="43554" xr:uid="{00000000-0005-0000-0000-0000D5A60000}"/>
    <cellStyle name="Subtotal (line) 8 11 2 3" xfId="43555" xr:uid="{00000000-0005-0000-0000-0000D6A60000}"/>
    <cellStyle name="Subtotal (line) 8 11 2 4" xfId="43556" xr:uid="{00000000-0005-0000-0000-0000D7A60000}"/>
    <cellStyle name="Subtotal (line) 8 11 3" xfId="43557" xr:uid="{00000000-0005-0000-0000-0000D8A60000}"/>
    <cellStyle name="Subtotal (line) 8 11 4" xfId="43558" xr:uid="{00000000-0005-0000-0000-0000D9A60000}"/>
    <cellStyle name="Subtotal (line) 8 11 5" xfId="43559" xr:uid="{00000000-0005-0000-0000-0000DAA60000}"/>
    <cellStyle name="Subtotal (line) 8 12" xfId="6033" xr:uid="{00000000-0005-0000-0000-0000DBA60000}"/>
    <cellStyle name="Subtotal (line) 8 12 2" xfId="43560" xr:uid="{00000000-0005-0000-0000-0000DCA60000}"/>
    <cellStyle name="Subtotal (line) 8 12 2 2" xfId="43561" xr:uid="{00000000-0005-0000-0000-0000DDA60000}"/>
    <cellStyle name="Subtotal (line) 8 12 2 3" xfId="43562" xr:uid="{00000000-0005-0000-0000-0000DEA60000}"/>
    <cellStyle name="Subtotal (line) 8 12 2 4" xfId="43563" xr:uid="{00000000-0005-0000-0000-0000DFA60000}"/>
    <cellStyle name="Subtotal (line) 8 12 3" xfId="43564" xr:uid="{00000000-0005-0000-0000-0000E0A60000}"/>
    <cellStyle name="Subtotal (line) 8 12 4" xfId="43565" xr:uid="{00000000-0005-0000-0000-0000E1A60000}"/>
    <cellStyle name="Subtotal (line) 8 12 5" xfId="43566" xr:uid="{00000000-0005-0000-0000-0000E2A60000}"/>
    <cellStyle name="Subtotal (line) 8 13" xfId="6034" xr:uid="{00000000-0005-0000-0000-0000E3A60000}"/>
    <cellStyle name="Subtotal (line) 8 13 2" xfId="43567" xr:uid="{00000000-0005-0000-0000-0000E4A60000}"/>
    <cellStyle name="Subtotal (line) 8 13 2 2" xfId="43568" xr:uid="{00000000-0005-0000-0000-0000E5A60000}"/>
    <cellStyle name="Subtotal (line) 8 13 2 3" xfId="43569" xr:uid="{00000000-0005-0000-0000-0000E6A60000}"/>
    <cellStyle name="Subtotal (line) 8 13 2 4" xfId="43570" xr:uid="{00000000-0005-0000-0000-0000E7A60000}"/>
    <cellStyle name="Subtotal (line) 8 13 3" xfId="43571" xr:uid="{00000000-0005-0000-0000-0000E8A60000}"/>
    <cellStyle name="Subtotal (line) 8 13 4" xfId="43572" xr:uid="{00000000-0005-0000-0000-0000E9A60000}"/>
    <cellStyle name="Subtotal (line) 8 13 5" xfId="43573" xr:uid="{00000000-0005-0000-0000-0000EAA60000}"/>
    <cellStyle name="Subtotal (line) 8 14" xfId="6035" xr:uid="{00000000-0005-0000-0000-0000EBA60000}"/>
    <cellStyle name="Subtotal (line) 8 14 2" xfId="43574" xr:uid="{00000000-0005-0000-0000-0000ECA60000}"/>
    <cellStyle name="Subtotal (line) 8 14 2 2" xfId="43575" xr:uid="{00000000-0005-0000-0000-0000EDA60000}"/>
    <cellStyle name="Subtotal (line) 8 14 2 3" xfId="43576" xr:uid="{00000000-0005-0000-0000-0000EEA60000}"/>
    <cellStyle name="Subtotal (line) 8 14 2 4" xfId="43577" xr:uid="{00000000-0005-0000-0000-0000EFA60000}"/>
    <cellStyle name="Subtotal (line) 8 14 3" xfId="43578" xr:uid="{00000000-0005-0000-0000-0000F0A60000}"/>
    <cellStyle name="Subtotal (line) 8 14 4" xfId="43579" xr:uid="{00000000-0005-0000-0000-0000F1A60000}"/>
    <cellStyle name="Subtotal (line) 8 14 5" xfId="43580" xr:uid="{00000000-0005-0000-0000-0000F2A60000}"/>
    <cellStyle name="Subtotal (line) 8 15" xfId="6036" xr:uid="{00000000-0005-0000-0000-0000F3A60000}"/>
    <cellStyle name="Subtotal (line) 8 15 2" xfId="43581" xr:uid="{00000000-0005-0000-0000-0000F4A60000}"/>
    <cellStyle name="Subtotal (line) 8 15 2 2" xfId="43582" xr:uid="{00000000-0005-0000-0000-0000F5A60000}"/>
    <cellStyle name="Subtotal (line) 8 15 2 3" xfId="43583" xr:uid="{00000000-0005-0000-0000-0000F6A60000}"/>
    <cellStyle name="Subtotal (line) 8 15 2 4" xfId="43584" xr:uid="{00000000-0005-0000-0000-0000F7A60000}"/>
    <cellStyle name="Subtotal (line) 8 15 3" xfId="43585" xr:uid="{00000000-0005-0000-0000-0000F8A60000}"/>
    <cellStyle name="Subtotal (line) 8 15 4" xfId="43586" xr:uid="{00000000-0005-0000-0000-0000F9A60000}"/>
    <cellStyle name="Subtotal (line) 8 15 5" xfId="43587" xr:uid="{00000000-0005-0000-0000-0000FAA60000}"/>
    <cellStyle name="Subtotal (line) 8 16" xfId="6037" xr:uid="{00000000-0005-0000-0000-0000FBA60000}"/>
    <cellStyle name="Subtotal (line) 8 16 2" xfId="43588" xr:uid="{00000000-0005-0000-0000-0000FCA60000}"/>
    <cellStyle name="Subtotal (line) 8 16 2 2" xfId="43589" xr:uid="{00000000-0005-0000-0000-0000FDA60000}"/>
    <cellStyle name="Subtotal (line) 8 16 2 3" xfId="43590" xr:uid="{00000000-0005-0000-0000-0000FEA60000}"/>
    <cellStyle name="Subtotal (line) 8 16 2 4" xfId="43591" xr:uid="{00000000-0005-0000-0000-0000FFA60000}"/>
    <cellStyle name="Subtotal (line) 8 16 3" xfId="43592" xr:uid="{00000000-0005-0000-0000-000000A70000}"/>
    <cellStyle name="Subtotal (line) 8 16 4" xfId="43593" xr:uid="{00000000-0005-0000-0000-000001A70000}"/>
    <cellStyle name="Subtotal (line) 8 16 5" xfId="43594" xr:uid="{00000000-0005-0000-0000-000002A70000}"/>
    <cellStyle name="Subtotal (line) 8 17" xfId="6038" xr:uid="{00000000-0005-0000-0000-000003A70000}"/>
    <cellStyle name="Subtotal (line) 8 17 2" xfId="43595" xr:uid="{00000000-0005-0000-0000-000004A70000}"/>
    <cellStyle name="Subtotal (line) 8 17 2 2" xfId="43596" xr:uid="{00000000-0005-0000-0000-000005A70000}"/>
    <cellStyle name="Subtotal (line) 8 17 2 3" xfId="43597" xr:uid="{00000000-0005-0000-0000-000006A70000}"/>
    <cellStyle name="Subtotal (line) 8 17 2 4" xfId="43598" xr:uid="{00000000-0005-0000-0000-000007A70000}"/>
    <cellStyle name="Subtotal (line) 8 17 3" xfId="43599" xr:uid="{00000000-0005-0000-0000-000008A70000}"/>
    <cellStyle name="Subtotal (line) 8 17 4" xfId="43600" xr:uid="{00000000-0005-0000-0000-000009A70000}"/>
    <cellStyle name="Subtotal (line) 8 17 5" xfId="43601" xr:uid="{00000000-0005-0000-0000-00000AA70000}"/>
    <cellStyle name="Subtotal (line) 8 18" xfId="6039" xr:uid="{00000000-0005-0000-0000-00000BA70000}"/>
    <cellStyle name="Subtotal (line) 8 18 2" xfId="43602" xr:uid="{00000000-0005-0000-0000-00000CA70000}"/>
    <cellStyle name="Subtotal (line) 8 18 2 2" xfId="43603" xr:uid="{00000000-0005-0000-0000-00000DA70000}"/>
    <cellStyle name="Subtotal (line) 8 18 2 3" xfId="43604" xr:uid="{00000000-0005-0000-0000-00000EA70000}"/>
    <cellStyle name="Subtotal (line) 8 18 2 4" xfId="43605" xr:uid="{00000000-0005-0000-0000-00000FA70000}"/>
    <cellStyle name="Subtotal (line) 8 18 3" xfId="43606" xr:uid="{00000000-0005-0000-0000-000010A70000}"/>
    <cellStyle name="Subtotal (line) 8 18 4" xfId="43607" xr:uid="{00000000-0005-0000-0000-000011A70000}"/>
    <cellStyle name="Subtotal (line) 8 18 5" xfId="43608" xr:uid="{00000000-0005-0000-0000-000012A70000}"/>
    <cellStyle name="Subtotal (line) 8 19" xfId="6040" xr:uid="{00000000-0005-0000-0000-000013A70000}"/>
    <cellStyle name="Subtotal (line) 8 19 2" xfId="43609" xr:uid="{00000000-0005-0000-0000-000014A70000}"/>
    <cellStyle name="Subtotal (line) 8 19 2 2" xfId="43610" xr:uid="{00000000-0005-0000-0000-000015A70000}"/>
    <cellStyle name="Subtotal (line) 8 19 2 3" xfId="43611" xr:uid="{00000000-0005-0000-0000-000016A70000}"/>
    <cellStyle name="Subtotal (line) 8 19 2 4" xfId="43612" xr:uid="{00000000-0005-0000-0000-000017A70000}"/>
    <cellStyle name="Subtotal (line) 8 19 3" xfId="43613" xr:uid="{00000000-0005-0000-0000-000018A70000}"/>
    <cellStyle name="Subtotal (line) 8 19 4" xfId="43614" xr:uid="{00000000-0005-0000-0000-000019A70000}"/>
    <cellStyle name="Subtotal (line) 8 19 5" xfId="43615" xr:uid="{00000000-0005-0000-0000-00001AA70000}"/>
    <cellStyle name="Subtotal (line) 8 2" xfId="6041" xr:uid="{00000000-0005-0000-0000-00001BA70000}"/>
    <cellStyle name="Subtotal (line) 8 2 2" xfId="43616" xr:uid="{00000000-0005-0000-0000-00001CA70000}"/>
    <cellStyle name="Subtotal (line) 8 2 2 2" xfId="43617" xr:uid="{00000000-0005-0000-0000-00001DA70000}"/>
    <cellStyle name="Subtotal (line) 8 2 2 3" xfId="43618" xr:uid="{00000000-0005-0000-0000-00001EA70000}"/>
    <cellStyle name="Subtotal (line) 8 2 2 4" xfId="43619" xr:uid="{00000000-0005-0000-0000-00001FA70000}"/>
    <cellStyle name="Subtotal (line) 8 2 3" xfId="43620" xr:uid="{00000000-0005-0000-0000-000020A70000}"/>
    <cellStyle name="Subtotal (line) 8 2 4" xfId="43621" xr:uid="{00000000-0005-0000-0000-000021A70000}"/>
    <cellStyle name="Subtotal (line) 8 2 5" xfId="43622" xr:uid="{00000000-0005-0000-0000-000022A70000}"/>
    <cellStyle name="Subtotal (line) 8 20" xfId="6042" xr:uid="{00000000-0005-0000-0000-000023A70000}"/>
    <cellStyle name="Subtotal (line) 8 20 2" xfId="43623" xr:uid="{00000000-0005-0000-0000-000024A70000}"/>
    <cellStyle name="Subtotal (line) 8 20 2 2" xfId="43624" xr:uid="{00000000-0005-0000-0000-000025A70000}"/>
    <cellStyle name="Subtotal (line) 8 20 2 3" xfId="43625" xr:uid="{00000000-0005-0000-0000-000026A70000}"/>
    <cellStyle name="Subtotal (line) 8 20 2 4" xfId="43626" xr:uid="{00000000-0005-0000-0000-000027A70000}"/>
    <cellStyle name="Subtotal (line) 8 20 3" xfId="43627" xr:uid="{00000000-0005-0000-0000-000028A70000}"/>
    <cellStyle name="Subtotal (line) 8 20 4" xfId="43628" xr:uid="{00000000-0005-0000-0000-000029A70000}"/>
    <cellStyle name="Subtotal (line) 8 20 5" xfId="43629" xr:uid="{00000000-0005-0000-0000-00002AA70000}"/>
    <cellStyle name="Subtotal (line) 8 21" xfId="6043" xr:uid="{00000000-0005-0000-0000-00002BA70000}"/>
    <cellStyle name="Subtotal (line) 8 21 2" xfId="43630" xr:uid="{00000000-0005-0000-0000-00002CA70000}"/>
    <cellStyle name="Subtotal (line) 8 21 2 2" xfId="43631" xr:uid="{00000000-0005-0000-0000-00002DA70000}"/>
    <cellStyle name="Subtotal (line) 8 21 2 3" xfId="43632" xr:uid="{00000000-0005-0000-0000-00002EA70000}"/>
    <cellStyle name="Subtotal (line) 8 21 2 4" xfId="43633" xr:uid="{00000000-0005-0000-0000-00002FA70000}"/>
    <cellStyle name="Subtotal (line) 8 21 3" xfId="43634" xr:uid="{00000000-0005-0000-0000-000030A70000}"/>
    <cellStyle name="Subtotal (line) 8 21 4" xfId="43635" xr:uid="{00000000-0005-0000-0000-000031A70000}"/>
    <cellStyle name="Subtotal (line) 8 21 5" xfId="43636" xr:uid="{00000000-0005-0000-0000-000032A70000}"/>
    <cellStyle name="Subtotal (line) 8 22" xfId="6044" xr:uid="{00000000-0005-0000-0000-000033A70000}"/>
    <cellStyle name="Subtotal (line) 8 22 2" xfId="43637" xr:uid="{00000000-0005-0000-0000-000034A70000}"/>
    <cellStyle name="Subtotal (line) 8 22 2 2" xfId="43638" xr:uid="{00000000-0005-0000-0000-000035A70000}"/>
    <cellStyle name="Subtotal (line) 8 22 2 3" xfId="43639" xr:uid="{00000000-0005-0000-0000-000036A70000}"/>
    <cellStyle name="Subtotal (line) 8 22 2 4" xfId="43640" xr:uid="{00000000-0005-0000-0000-000037A70000}"/>
    <cellStyle name="Subtotal (line) 8 22 3" xfId="43641" xr:uid="{00000000-0005-0000-0000-000038A70000}"/>
    <cellStyle name="Subtotal (line) 8 22 4" xfId="43642" xr:uid="{00000000-0005-0000-0000-000039A70000}"/>
    <cellStyle name="Subtotal (line) 8 22 5" xfId="43643" xr:uid="{00000000-0005-0000-0000-00003AA70000}"/>
    <cellStyle name="Subtotal (line) 8 23" xfId="6045" xr:uid="{00000000-0005-0000-0000-00003BA70000}"/>
    <cellStyle name="Subtotal (line) 8 23 2" xfId="43644" xr:uid="{00000000-0005-0000-0000-00003CA70000}"/>
    <cellStyle name="Subtotal (line) 8 23 2 2" xfId="43645" xr:uid="{00000000-0005-0000-0000-00003DA70000}"/>
    <cellStyle name="Subtotal (line) 8 23 2 3" xfId="43646" xr:uid="{00000000-0005-0000-0000-00003EA70000}"/>
    <cellStyle name="Subtotal (line) 8 23 2 4" xfId="43647" xr:uid="{00000000-0005-0000-0000-00003FA70000}"/>
    <cellStyle name="Subtotal (line) 8 23 3" xfId="43648" xr:uid="{00000000-0005-0000-0000-000040A70000}"/>
    <cellStyle name="Subtotal (line) 8 23 4" xfId="43649" xr:uid="{00000000-0005-0000-0000-000041A70000}"/>
    <cellStyle name="Subtotal (line) 8 23 5" xfId="43650" xr:uid="{00000000-0005-0000-0000-000042A70000}"/>
    <cellStyle name="Subtotal (line) 8 24" xfId="6046" xr:uid="{00000000-0005-0000-0000-000043A70000}"/>
    <cellStyle name="Subtotal (line) 8 24 2" xfId="43651" xr:uid="{00000000-0005-0000-0000-000044A70000}"/>
    <cellStyle name="Subtotal (line) 8 24 2 2" xfId="43652" xr:uid="{00000000-0005-0000-0000-000045A70000}"/>
    <cellStyle name="Subtotal (line) 8 24 2 3" xfId="43653" xr:uid="{00000000-0005-0000-0000-000046A70000}"/>
    <cellStyle name="Subtotal (line) 8 24 2 4" xfId="43654" xr:uid="{00000000-0005-0000-0000-000047A70000}"/>
    <cellStyle name="Subtotal (line) 8 24 3" xfId="43655" xr:uid="{00000000-0005-0000-0000-000048A70000}"/>
    <cellStyle name="Subtotal (line) 8 24 4" xfId="43656" xr:uid="{00000000-0005-0000-0000-000049A70000}"/>
    <cellStyle name="Subtotal (line) 8 24 5" xfId="43657" xr:uid="{00000000-0005-0000-0000-00004AA70000}"/>
    <cellStyle name="Subtotal (line) 8 25" xfId="6047" xr:uid="{00000000-0005-0000-0000-00004BA70000}"/>
    <cellStyle name="Subtotal (line) 8 25 2" xfId="43658" xr:uid="{00000000-0005-0000-0000-00004CA70000}"/>
    <cellStyle name="Subtotal (line) 8 25 2 2" xfId="43659" xr:uid="{00000000-0005-0000-0000-00004DA70000}"/>
    <cellStyle name="Subtotal (line) 8 25 2 3" xfId="43660" xr:uid="{00000000-0005-0000-0000-00004EA70000}"/>
    <cellStyle name="Subtotal (line) 8 25 2 4" xfId="43661" xr:uid="{00000000-0005-0000-0000-00004FA70000}"/>
    <cellStyle name="Subtotal (line) 8 25 3" xfId="43662" xr:uid="{00000000-0005-0000-0000-000050A70000}"/>
    <cellStyle name="Subtotal (line) 8 25 4" xfId="43663" xr:uid="{00000000-0005-0000-0000-000051A70000}"/>
    <cellStyle name="Subtotal (line) 8 25 5" xfId="43664" xr:uid="{00000000-0005-0000-0000-000052A70000}"/>
    <cellStyle name="Subtotal (line) 8 26" xfId="6048" xr:uid="{00000000-0005-0000-0000-000053A70000}"/>
    <cellStyle name="Subtotal (line) 8 26 2" xfId="43665" xr:uid="{00000000-0005-0000-0000-000054A70000}"/>
    <cellStyle name="Subtotal (line) 8 26 2 2" xfId="43666" xr:uid="{00000000-0005-0000-0000-000055A70000}"/>
    <cellStyle name="Subtotal (line) 8 26 2 3" xfId="43667" xr:uid="{00000000-0005-0000-0000-000056A70000}"/>
    <cellStyle name="Subtotal (line) 8 26 2 4" xfId="43668" xr:uid="{00000000-0005-0000-0000-000057A70000}"/>
    <cellStyle name="Subtotal (line) 8 26 3" xfId="43669" xr:uid="{00000000-0005-0000-0000-000058A70000}"/>
    <cellStyle name="Subtotal (line) 8 26 4" xfId="43670" xr:uid="{00000000-0005-0000-0000-000059A70000}"/>
    <cellStyle name="Subtotal (line) 8 26 5" xfId="43671" xr:uid="{00000000-0005-0000-0000-00005AA70000}"/>
    <cellStyle name="Subtotal (line) 8 27" xfId="6049" xr:uid="{00000000-0005-0000-0000-00005BA70000}"/>
    <cellStyle name="Subtotal (line) 8 27 2" xfId="43672" xr:uid="{00000000-0005-0000-0000-00005CA70000}"/>
    <cellStyle name="Subtotal (line) 8 27 2 2" xfId="43673" xr:uid="{00000000-0005-0000-0000-00005DA70000}"/>
    <cellStyle name="Subtotal (line) 8 27 2 3" xfId="43674" xr:uid="{00000000-0005-0000-0000-00005EA70000}"/>
    <cellStyle name="Subtotal (line) 8 27 2 4" xfId="43675" xr:uid="{00000000-0005-0000-0000-00005FA70000}"/>
    <cellStyle name="Subtotal (line) 8 27 3" xfId="43676" xr:uid="{00000000-0005-0000-0000-000060A70000}"/>
    <cellStyle name="Subtotal (line) 8 27 4" xfId="43677" xr:uid="{00000000-0005-0000-0000-000061A70000}"/>
    <cellStyle name="Subtotal (line) 8 27 5" xfId="43678" xr:uid="{00000000-0005-0000-0000-000062A70000}"/>
    <cellStyle name="Subtotal (line) 8 28" xfId="6050" xr:uid="{00000000-0005-0000-0000-000063A70000}"/>
    <cellStyle name="Subtotal (line) 8 28 2" xfId="43679" xr:uid="{00000000-0005-0000-0000-000064A70000}"/>
    <cellStyle name="Subtotal (line) 8 28 2 2" xfId="43680" xr:uid="{00000000-0005-0000-0000-000065A70000}"/>
    <cellStyle name="Subtotal (line) 8 28 2 3" xfId="43681" xr:uid="{00000000-0005-0000-0000-000066A70000}"/>
    <cellStyle name="Subtotal (line) 8 28 2 4" xfId="43682" xr:uid="{00000000-0005-0000-0000-000067A70000}"/>
    <cellStyle name="Subtotal (line) 8 28 3" xfId="43683" xr:uid="{00000000-0005-0000-0000-000068A70000}"/>
    <cellStyle name="Subtotal (line) 8 28 4" xfId="43684" xr:uid="{00000000-0005-0000-0000-000069A70000}"/>
    <cellStyle name="Subtotal (line) 8 28 5" xfId="43685" xr:uid="{00000000-0005-0000-0000-00006AA70000}"/>
    <cellStyle name="Subtotal (line) 8 29" xfId="6051" xr:uid="{00000000-0005-0000-0000-00006BA70000}"/>
    <cellStyle name="Subtotal (line) 8 29 2" xfId="43686" xr:uid="{00000000-0005-0000-0000-00006CA70000}"/>
    <cellStyle name="Subtotal (line) 8 29 2 2" xfId="43687" xr:uid="{00000000-0005-0000-0000-00006DA70000}"/>
    <cellStyle name="Subtotal (line) 8 29 2 3" xfId="43688" xr:uid="{00000000-0005-0000-0000-00006EA70000}"/>
    <cellStyle name="Subtotal (line) 8 29 2 4" xfId="43689" xr:uid="{00000000-0005-0000-0000-00006FA70000}"/>
    <cellStyle name="Subtotal (line) 8 29 3" xfId="43690" xr:uid="{00000000-0005-0000-0000-000070A70000}"/>
    <cellStyle name="Subtotal (line) 8 29 4" xfId="43691" xr:uid="{00000000-0005-0000-0000-000071A70000}"/>
    <cellStyle name="Subtotal (line) 8 29 5" xfId="43692" xr:uid="{00000000-0005-0000-0000-000072A70000}"/>
    <cellStyle name="Subtotal (line) 8 3" xfId="6052" xr:uid="{00000000-0005-0000-0000-000073A70000}"/>
    <cellStyle name="Subtotal (line) 8 3 2" xfId="43693" xr:uid="{00000000-0005-0000-0000-000074A70000}"/>
    <cellStyle name="Subtotal (line) 8 3 2 2" xfId="43694" xr:uid="{00000000-0005-0000-0000-000075A70000}"/>
    <cellStyle name="Subtotal (line) 8 3 2 3" xfId="43695" xr:uid="{00000000-0005-0000-0000-000076A70000}"/>
    <cellStyle name="Subtotal (line) 8 3 2 4" xfId="43696" xr:uid="{00000000-0005-0000-0000-000077A70000}"/>
    <cellStyle name="Subtotal (line) 8 3 3" xfId="43697" xr:uid="{00000000-0005-0000-0000-000078A70000}"/>
    <cellStyle name="Subtotal (line) 8 3 4" xfId="43698" xr:uid="{00000000-0005-0000-0000-000079A70000}"/>
    <cellStyle name="Subtotal (line) 8 3 5" xfId="43699" xr:uid="{00000000-0005-0000-0000-00007AA70000}"/>
    <cellStyle name="Subtotal (line) 8 30" xfId="6053" xr:uid="{00000000-0005-0000-0000-00007BA70000}"/>
    <cellStyle name="Subtotal (line) 8 30 2" xfId="43700" xr:uid="{00000000-0005-0000-0000-00007CA70000}"/>
    <cellStyle name="Subtotal (line) 8 30 2 2" xfId="43701" xr:uid="{00000000-0005-0000-0000-00007DA70000}"/>
    <cellStyle name="Subtotal (line) 8 30 2 3" xfId="43702" xr:uid="{00000000-0005-0000-0000-00007EA70000}"/>
    <cellStyle name="Subtotal (line) 8 30 2 4" xfId="43703" xr:uid="{00000000-0005-0000-0000-00007FA70000}"/>
    <cellStyle name="Subtotal (line) 8 30 3" xfId="43704" xr:uid="{00000000-0005-0000-0000-000080A70000}"/>
    <cellStyle name="Subtotal (line) 8 30 4" xfId="43705" xr:uid="{00000000-0005-0000-0000-000081A70000}"/>
    <cellStyle name="Subtotal (line) 8 30 5" xfId="43706" xr:uid="{00000000-0005-0000-0000-000082A70000}"/>
    <cellStyle name="Subtotal (line) 8 31" xfId="6054" xr:uid="{00000000-0005-0000-0000-000083A70000}"/>
    <cellStyle name="Subtotal (line) 8 31 2" xfId="43707" xr:uid="{00000000-0005-0000-0000-000084A70000}"/>
    <cellStyle name="Subtotal (line) 8 31 2 2" xfId="43708" xr:uid="{00000000-0005-0000-0000-000085A70000}"/>
    <cellStyle name="Subtotal (line) 8 31 2 3" xfId="43709" xr:uid="{00000000-0005-0000-0000-000086A70000}"/>
    <cellStyle name="Subtotal (line) 8 31 2 4" xfId="43710" xr:uid="{00000000-0005-0000-0000-000087A70000}"/>
    <cellStyle name="Subtotal (line) 8 31 3" xfId="43711" xr:uid="{00000000-0005-0000-0000-000088A70000}"/>
    <cellStyle name="Subtotal (line) 8 31 4" xfId="43712" xr:uid="{00000000-0005-0000-0000-000089A70000}"/>
    <cellStyle name="Subtotal (line) 8 31 5" xfId="43713" xr:uid="{00000000-0005-0000-0000-00008AA70000}"/>
    <cellStyle name="Subtotal (line) 8 32" xfId="6055" xr:uid="{00000000-0005-0000-0000-00008BA70000}"/>
    <cellStyle name="Subtotal (line) 8 32 2" xfId="43714" xr:uid="{00000000-0005-0000-0000-00008CA70000}"/>
    <cellStyle name="Subtotal (line) 8 32 2 2" xfId="43715" xr:uid="{00000000-0005-0000-0000-00008DA70000}"/>
    <cellStyle name="Subtotal (line) 8 32 2 3" xfId="43716" xr:uid="{00000000-0005-0000-0000-00008EA70000}"/>
    <cellStyle name="Subtotal (line) 8 32 2 4" xfId="43717" xr:uid="{00000000-0005-0000-0000-00008FA70000}"/>
    <cellStyle name="Subtotal (line) 8 32 3" xfId="43718" xr:uid="{00000000-0005-0000-0000-000090A70000}"/>
    <cellStyle name="Subtotal (line) 8 32 4" xfId="43719" xr:uid="{00000000-0005-0000-0000-000091A70000}"/>
    <cellStyle name="Subtotal (line) 8 32 5" xfId="43720" xr:uid="{00000000-0005-0000-0000-000092A70000}"/>
    <cellStyle name="Subtotal (line) 8 33" xfId="6056" xr:uid="{00000000-0005-0000-0000-000093A70000}"/>
    <cellStyle name="Subtotal (line) 8 33 2" xfId="43721" xr:uid="{00000000-0005-0000-0000-000094A70000}"/>
    <cellStyle name="Subtotal (line) 8 33 2 2" xfId="43722" xr:uid="{00000000-0005-0000-0000-000095A70000}"/>
    <cellStyle name="Subtotal (line) 8 33 2 3" xfId="43723" xr:uid="{00000000-0005-0000-0000-000096A70000}"/>
    <cellStyle name="Subtotal (line) 8 33 2 4" xfId="43724" xr:uid="{00000000-0005-0000-0000-000097A70000}"/>
    <cellStyle name="Subtotal (line) 8 33 3" xfId="43725" xr:uid="{00000000-0005-0000-0000-000098A70000}"/>
    <cellStyle name="Subtotal (line) 8 33 4" xfId="43726" xr:uid="{00000000-0005-0000-0000-000099A70000}"/>
    <cellStyle name="Subtotal (line) 8 33 5" xfId="43727" xr:uid="{00000000-0005-0000-0000-00009AA70000}"/>
    <cellStyle name="Subtotal (line) 8 34" xfId="6057" xr:uid="{00000000-0005-0000-0000-00009BA70000}"/>
    <cellStyle name="Subtotal (line) 8 34 2" xfId="43728" xr:uid="{00000000-0005-0000-0000-00009CA70000}"/>
    <cellStyle name="Subtotal (line) 8 34 2 2" xfId="43729" xr:uid="{00000000-0005-0000-0000-00009DA70000}"/>
    <cellStyle name="Subtotal (line) 8 34 2 3" xfId="43730" xr:uid="{00000000-0005-0000-0000-00009EA70000}"/>
    <cellStyle name="Subtotal (line) 8 34 2 4" xfId="43731" xr:uid="{00000000-0005-0000-0000-00009FA70000}"/>
    <cellStyle name="Subtotal (line) 8 34 3" xfId="43732" xr:uid="{00000000-0005-0000-0000-0000A0A70000}"/>
    <cellStyle name="Subtotal (line) 8 34 4" xfId="43733" xr:uid="{00000000-0005-0000-0000-0000A1A70000}"/>
    <cellStyle name="Subtotal (line) 8 34 5" xfId="43734" xr:uid="{00000000-0005-0000-0000-0000A2A70000}"/>
    <cellStyle name="Subtotal (line) 8 35" xfId="6058" xr:uid="{00000000-0005-0000-0000-0000A3A70000}"/>
    <cellStyle name="Subtotal (line) 8 35 2" xfId="43735" xr:uid="{00000000-0005-0000-0000-0000A4A70000}"/>
    <cellStyle name="Subtotal (line) 8 35 2 2" xfId="43736" xr:uid="{00000000-0005-0000-0000-0000A5A70000}"/>
    <cellStyle name="Subtotal (line) 8 35 2 3" xfId="43737" xr:uid="{00000000-0005-0000-0000-0000A6A70000}"/>
    <cellStyle name="Subtotal (line) 8 35 2 4" xfId="43738" xr:uid="{00000000-0005-0000-0000-0000A7A70000}"/>
    <cellStyle name="Subtotal (line) 8 35 3" xfId="43739" xr:uid="{00000000-0005-0000-0000-0000A8A70000}"/>
    <cellStyle name="Subtotal (line) 8 35 4" xfId="43740" xr:uid="{00000000-0005-0000-0000-0000A9A70000}"/>
    <cellStyle name="Subtotal (line) 8 35 5" xfId="43741" xr:uid="{00000000-0005-0000-0000-0000AAA70000}"/>
    <cellStyle name="Subtotal (line) 8 36" xfId="6059" xr:uid="{00000000-0005-0000-0000-0000ABA70000}"/>
    <cellStyle name="Subtotal (line) 8 36 2" xfId="43742" xr:uid="{00000000-0005-0000-0000-0000ACA70000}"/>
    <cellStyle name="Subtotal (line) 8 36 2 2" xfId="43743" xr:uid="{00000000-0005-0000-0000-0000ADA70000}"/>
    <cellStyle name="Subtotal (line) 8 36 2 3" xfId="43744" xr:uid="{00000000-0005-0000-0000-0000AEA70000}"/>
    <cellStyle name="Subtotal (line) 8 36 2 4" xfId="43745" xr:uid="{00000000-0005-0000-0000-0000AFA70000}"/>
    <cellStyle name="Subtotal (line) 8 36 3" xfId="43746" xr:uid="{00000000-0005-0000-0000-0000B0A70000}"/>
    <cellStyle name="Subtotal (line) 8 36 4" xfId="43747" xr:uid="{00000000-0005-0000-0000-0000B1A70000}"/>
    <cellStyle name="Subtotal (line) 8 36 5" xfId="43748" xr:uid="{00000000-0005-0000-0000-0000B2A70000}"/>
    <cellStyle name="Subtotal (line) 8 37" xfId="6060" xr:uid="{00000000-0005-0000-0000-0000B3A70000}"/>
    <cellStyle name="Subtotal (line) 8 37 2" xfId="43749" xr:uid="{00000000-0005-0000-0000-0000B4A70000}"/>
    <cellStyle name="Subtotal (line) 8 37 2 2" xfId="43750" xr:uid="{00000000-0005-0000-0000-0000B5A70000}"/>
    <cellStyle name="Subtotal (line) 8 37 2 3" xfId="43751" xr:uid="{00000000-0005-0000-0000-0000B6A70000}"/>
    <cellStyle name="Subtotal (line) 8 37 2 4" xfId="43752" xr:uid="{00000000-0005-0000-0000-0000B7A70000}"/>
    <cellStyle name="Subtotal (line) 8 37 3" xfId="43753" xr:uid="{00000000-0005-0000-0000-0000B8A70000}"/>
    <cellStyle name="Subtotal (line) 8 37 4" xfId="43754" xr:uid="{00000000-0005-0000-0000-0000B9A70000}"/>
    <cellStyle name="Subtotal (line) 8 37 5" xfId="43755" xr:uid="{00000000-0005-0000-0000-0000BAA70000}"/>
    <cellStyle name="Subtotal (line) 8 38" xfId="6061" xr:uid="{00000000-0005-0000-0000-0000BBA70000}"/>
    <cellStyle name="Subtotal (line) 8 38 2" xfId="43756" xr:uid="{00000000-0005-0000-0000-0000BCA70000}"/>
    <cellStyle name="Subtotal (line) 8 38 2 2" xfId="43757" xr:uid="{00000000-0005-0000-0000-0000BDA70000}"/>
    <cellStyle name="Subtotal (line) 8 38 2 3" xfId="43758" xr:uid="{00000000-0005-0000-0000-0000BEA70000}"/>
    <cellStyle name="Subtotal (line) 8 38 2 4" xfId="43759" xr:uid="{00000000-0005-0000-0000-0000BFA70000}"/>
    <cellStyle name="Subtotal (line) 8 38 3" xfId="43760" xr:uid="{00000000-0005-0000-0000-0000C0A70000}"/>
    <cellStyle name="Subtotal (line) 8 38 4" xfId="43761" xr:uid="{00000000-0005-0000-0000-0000C1A70000}"/>
    <cellStyle name="Subtotal (line) 8 38 5" xfId="43762" xr:uid="{00000000-0005-0000-0000-0000C2A70000}"/>
    <cellStyle name="Subtotal (line) 8 39" xfId="6062" xr:uid="{00000000-0005-0000-0000-0000C3A70000}"/>
    <cellStyle name="Subtotal (line) 8 39 2" xfId="43763" xr:uid="{00000000-0005-0000-0000-0000C4A70000}"/>
    <cellStyle name="Subtotal (line) 8 39 2 2" xfId="43764" xr:uid="{00000000-0005-0000-0000-0000C5A70000}"/>
    <cellStyle name="Subtotal (line) 8 39 2 3" xfId="43765" xr:uid="{00000000-0005-0000-0000-0000C6A70000}"/>
    <cellStyle name="Subtotal (line) 8 39 2 4" xfId="43766" xr:uid="{00000000-0005-0000-0000-0000C7A70000}"/>
    <cellStyle name="Subtotal (line) 8 39 3" xfId="43767" xr:uid="{00000000-0005-0000-0000-0000C8A70000}"/>
    <cellStyle name="Subtotal (line) 8 39 4" xfId="43768" xr:uid="{00000000-0005-0000-0000-0000C9A70000}"/>
    <cellStyle name="Subtotal (line) 8 39 5" xfId="43769" xr:uid="{00000000-0005-0000-0000-0000CAA70000}"/>
    <cellStyle name="Subtotal (line) 8 4" xfId="6063" xr:uid="{00000000-0005-0000-0000-0000CBA70000}"/>
    <cellStyle name="Subtotal (line) 8 4 2" xfId="43770" xr:uid="{00000000-0005-0000-0000-0000CCA70000}"/>
    <cellStyle name="Subtotal (line) 8 4 2 2" xfId="43771" xr:uid="{00000000-0005-0000-0000-0000CDA70000}"/>
    <cellStyle name="Subtotal (line) 8 4 2 3" xfId="43772" xr:uid="{00000000-0005-0000-0000-0000CEA70000}"/>
    <cellStyle name="Subtotal (line) 8 4 2 4" xfId="43773" xr:uid="{00000000-0005-0000-0000-0000CFA70000}"/>
    <cellStyle name="Subtotal (line) 8 4 3" xfId="43774" xr:uid="{00000000-0005-0000-0000-0000D0A70000}"/>
    <cellStyle name="Subtotal (line) 8 4 4" xfId="43775" xr:uid="{00000000-0005-0000-0000-0000D1A70000}"/>
    <cellStyle name="Subtotal (line) 8 4 5" xfId="43776" xr:uid="{00000000-0005-0000-0000-0000D2A70000}"/>
    <cellStyle name="Subtotal (line) 8 40" xfId="6064" xr:uid="{00000000-0005-0000-0000-0000D3A70000}"/>
    <cellStyle name="Subtotal (line) 8 40 2" xfId="43777" xr:uid="{00000000-0005-0000-0000-0000D4A70000}"/>
    <cellStyle name="Subtotal (line) 8 40 2 2" xfId="43778" xr:uid="{00000000-0005-0000-0000-0000D5A70000}"/>
    <cellStyle name="Subtotal (line) 8 40 2 3" xfId="43779" xr:uid="{00000000-0005-0000-0000-0000D6A70000}"/>
    <cellStyle name="Subtotal (line) 8 40 2 4" xfId="43780" xr:uid="{00000000-0005-0000-0000-0000D7A70000}"/>
    <cellStyle name="Subtotal (line) 8 40 3" xfId="43781" xr:uid="{00000000-0005-0000-0000-0000D8A70000}"/>
    <cellStyle name="Subtotal (line) 8 40 4" xfId="43782" xr:uid="{00000000-0005-0000-0000-0000D9A70000}"/>
    <cellStyle name="Subtotal (line) 8 40 5" xfId="43783" xr:uid="{00000000-0005-0000-0000-0000DAA70000}"/>
    <cellStyle name="Subtotal (line) 8 41" xfId="6065" xr:uid="{00000000-0005-0000-0000-0000DBA70000}"/>
    <cellStyle name="Subtotal (line) 8 41 2" xfId="43784" xr:uid="{00000000-0005-0000-0000-0000DCA70000}"/>
    <cellStyle name="Subtotal (line) 8 41 2 2" xfId="43785" xr:uid="{00000000-0005-0000-0000-0000DDA70000}"/>
    <cellStyle name="Subtotal (line) 8 41 2 3" xfId="43786" xr:uid="{00000000-0005-0000-0000-0000DEA70000}"/>
    <cellStyle name="Subtotal (line) 8 41 2 4" xfId="43787" xr:uid="{00000000-0005-0000-0000-0000DFA70000}"/>
    <cellStyle name="Subtotal (line) 8 41 3" xfId="43788" xr:uid="{00000000-0005-0000-0000-0000E0A70000}"/>
    <cellStyle name="Subtotal (line) 8 41 4" xfId="43789" xr:uid="{00000000-0005-0000-0000-0000E1A70000}"/>
    <cellStyle name="Subtotal (line) 8 41 5" xfId="43790" xr:uid="{00000000-0005-0000-0000-0000E2A70000}"/>
    <cellStyle name="Subtotal (line) 8 42" xfId="6066" xr:uid="{00000000-0005-0000-0000-0000E3A70000}"/>
    <cellStyle name="Subtotal (line) 8 42 2" xfId="43791" xr:uid="{00000000-0005-0000-0000-0000E4A70000}"/>
    <cellStyle name="Subtotal (line) 8 42 2 2" xfId="43792" xr:uid="{00000000-0005-0000-0000-0000E5A70000}"/>
    <cellStyle name="Subtotal (line) 8 42 2 3" xfId="43793" xr:uid="{00000000-0005-0000-0000-0000E6A70000}"/>
    <cellStyle name="Subtotal (line) 8 42 2 4" xfId="43794" xr:uid="{00000000-0005-0000-0000-0000E7A70000}"/>
    <cellStyle name="Subtotal (line) 8 42 3" xfId="43795" xr:uid="{00000000-0005-0000-0000-0000E8A70000}"/>
    <cellStyle name="Subtotal (line) 8 42 4" xfId="43796" xr:uid="{00000000-0005-0000-0000-0000E9A70000}"/>
    <cellStyle name="Subtotal (line) 8 42 5" xfId="43797" xr:uid="{00000000-0005-0000-0000-0000EAA70000}"/>
    <cellStyle name="Subtotal (line) 8 43" xfId="6067" xr:uid="{00000000-0005-0000-0000-0000EBA70000}"/>
    <cellStyle name="Subtotal (line) 8 43 2" xfId="43798" xr:uid="{00000000-0005-0000-0000-0000ECA70000}"/>
    <cellStyle name="Subtotal (line) 8 43 2 2" xfId="43799" xr:uid="{00000000-0005-0000-0000-0000EDA70000}"/>
    <cellStyle name="Subtotal (line) 8 43 2 3" xfId="43800" xr:uid="{00000000-0005-0000-0000-0000EEA70000}"/>
    <cellStyle name="Subtotal (line) 8 43 2 4" xfId="43801" xr:uid="{00000000-0005-0000-0000-0000EFA70000}"/>
    <cellStyle name="Subtotal (line) 8 43 3" xfId="43802" xr:uid="{00000000-0005-0000-0000-0000F0A70000}"/>
    <cellStyle name="Subtotal (line) 8 43 4" xfId="43803" xr:uid="{00000000-0005-0000-0000-0000F1A70000}"/>
    <cellStyle name="Subtotal (line) 8 43 5" xfId="43804" xr:uid="{00000000-0005-0000-0000-0000F2A70000}"/>
    <cellStyle name="Subtotal (line) 8 44" xfId="6068" xr:uid="{00000000-0005-0000-0000-0000F3A70000}"/>
    <cellStyle name="Subtotal (line) 8 44 2" xfId="43805" xr:uid="{00000000-0005-0000-0000-0000F4A70000}"/>
    <cellStyle name="Subtotal (line) 8 44 2 2" xfId="43806" xr:uid="{00000000-0005-0000-0000-0000F5A70000}"/>
    <cellStyle name="Subtotal (line) 8 44 2 3" xfId="43807" xr:uid="{00000000-0005-0000-0000-0000F6A70000}"/>
    <cellStyle name="Subtotal (line) 8 44 2 4" xfId="43808" xr:uid="{00000000-0005-0000-0000-0000F7A70000}"/>
    <cellStyle name="Subtotal (line) 8 44 3" xfId="43809" xr:uid="{00000000-0005-0000-0000-0000F8A70000}"/>
    <cellStyle name="Subtotal (line) 8 44 4" xfId="43810" xr:uid="{00000000-0005-0000-0000-0000F9A70000}"/>
    <cellStyle name="Subtotal (line) 8 44 5" xfId="43811" xr:uid="{00000000-0005-0000-0000-0000FAA70000}"/>
    <cellStyle name="Subtotal (line) 8 45" xfId="43812" xr:uid="{00000000-0005-0000-0000-0000FBA70000}"/>
    <cellStyle name="Subtotal (line) 8 45 2" xfId="43813" xr:uid="{00000000-0005-0000-0000-0000FCA70000}"/>
    <cellStyle name="Subtotal (line) 8 45 3" xfId="43814" xr:uid="{00000000-0005-0000-0000-0000FDA70000}"/>
    <cellStyle name="Subtotal (line) 8 45 4" xfId="43815" xr:uid="{00000000-0005-0000-0000-0000FEA70000}"/>
    <cellStyle name="Subtotal (line) 8 46" xfId="43816" xr:uid="{00000000-0005-0000-0000-0000FFA70000}"/>
    <cellStyle name="Subtotal (line) 8 46 2" xfId="43817" xr:uid="{00000000-0005-0000-0000-000000A80000}"/>
    <cellStyle name="Subtotal (line) 8 46 3" xfId="43818" xr:uid="{00000000-0005-0000-0000-000001A80000}"/>
    <cellStyle name="Subtotal (line) 8 46 4" xfId="43819" xr:uid="{00000000-0005-0000-0000-000002A80000}"/>
    <cellStyle name="Subtotal (line) 8 47" xfId="43820" xr:uid="{00000000-0005-0000-0000-000003A80000}"/>
    <cellStyle name="Subtotal (line) 8 48" xfId="43821" xr:uid="{00000000-0005-0000-0000-000004A80000}"/>
    <cellStyle name="Subtotal (line) 8 49" xfId="43822" xr:uid="{00000000-0005-0000-0000-000005A80000}"/>
    <cellStyle name="Subtotal (line) 8 5" xfId="6069" xr:uid="{00000000-0005-0000-0000-000006A80000}"/>
    <cellStyle name="Subtotal (line) 8 5 2" xfId="43823" xr:uid="{00000000-0005-0000-0000-000007A80000}"/>
    <cellStyle name="Subtotal (line) 8 5 2 2" xfId="43824" xr:uid="{00000000-0005-0000-0000-000008A80000}"/>
    <cellStyle name="Subtotal (line) 8 5 2 3" xfId="43825" xr:uid="{00000000-0005-0000-0000-000009A80000}"/>
    <cellStyle name="Subtotal (line) 8 5 2 4" xfId="43826" xr:uid="{00000000-0005-0000-0000-00000AA80000}"/>
    <cellStyle name="Subtotal (line) 8 5 3" xfId="43827" xr:uid="{00000000-0005-0000-0000-00000BA80000}"/>
    <cellStyle name="Subtotal (line) 8 5 4" xfId="43828" xr:uid="{00000000-0005-0000-0000-00000CA80000}"/>
    <cellStyle name="Subtotal (line) 8 5 5" xfId="43829" xr:uid="{00000000-0005-0000-0000-00000DA80000}"/>
    <cellStyle name="Subtotal (line) 8 6" xfId="6070" xr:uid="{00000000-0005-0000-0000-00000EA80000}"/>
    <cellStyle name="Subtotal (line) 8 6 2" xfId="43830" xr:uid="{00000000-0005-0000-0000-00000FA80000}"/>
    <cellStyle name="Subtotal (line) 8 6 2 2" xfId="43831" xr:uid="{00000000-0005-0000-0000-000010A80000}"/>
    <cellStyle name="Subtotal (line) 8 6 2 3" xfId="43832" xr:uid="{00000000-0005-0000-0000-000011A80000}"/>
    <cellStyle name="Subtotal (line) 8 6 2 4" xfId="43833" xr:uid="{00000000-0005-0000-0000-000012A80000}"/>
    <cellStyle name="Subtotal (line) 8 6 3" xfId="43834" xr:uid="{00000000-0005-0000-0000-000013A80000}"/>
    <cellStyle name="Subtotal (line) 8 6 4" xfId="43835" xr:uid="{00000000-0005-0000-0000-000014A80000}"/>
    <cellStyle name="Subtotal (line) 8 6 5" xfId="43836" xr:uid="{00000000-0005-0000-0000-000015A80000}"/>
    <cellStyle name="Subtotal (line) 8 7" xfId="6071" xr:uid="{00000000-0005-0000-0000-000016A80000}"/>
    <cellStyle name="Subtotal (line) 8 7 2" xfId="43837" xr:uid="{00000000-0005-0000-0000-000017A80000}"/>
    <cellStyle name="Subtotal (line) 8 7 2 2" xfId="43838" xr:uid="{00000000-0005-0000-0000-000018A80000}"/>
    <cellStyle name="Subtotal (line) 8 7 2 3" xfId="43839" xr:uid="{00000000-0005-0000-0000-000019A80000}"/>
    <cellStyle name="Subtotal (line) 8 7 2 4" xfId="43840" xr:uid="{00000000-0005-0000-0000-00001AA80000}"/>
    <cellStyle name="Subtotal (line) 8 7 3" xfId="43841" xr:uid="{00000000-0005-0000-0000-00001BA80000}"/>
    <cellStyle name="Subtotal (line) 8 7 4" xfId="43842" xr:uid="{00000000-0005-0000-0000-00001CA80000}"/>
    <cellStyle name="Subtotal (line) 8 7 5" xfId="43843" xr:uid="{00000000-0005-0000-0000-00001DA80000}"/>
    <cellStyle name="Subtotal (line) 8 8" xfId="6072" xr:uid="{00000000-0005-0000-0000-00001EA80000}"/>
    <cellStyle name="Subtotal (line) 8 8 2" xfId="43844" xr:uid="{00000000-0005-0000-0000-00001FA80000}"/>
    <cellStyle name="Subtotal (line) 8 8 2 2" xfId="43845" xr:uid="{00000000-0005-0000-0000-000020A80000}"/>
    <cellStyle name="Subtotal (line) 8 8 2 3" xfId="43846" xr:uid="{00000000-0005-0000-0000-000021A80000}"/>
    <cellStyle name="Subtotal (line) 8 8 2 4" xfId="43847" xr:uid="{00000000-0005-0000-0000-000022A80000}"/>
    <cellStyle name="Subtotal (line) 8 8 3" xfId="43848" xr:uid="{00000000-0005-0000-0000-000023A80000}"/>
    <cellStyle name="Subtotal (line) 8 8 4" xfId="43849" xr:uid="{00000000-0005-0000-0000-000024A80000}"/>
    <cellStyle name="Subtotal (line) 8 8 5" xfId="43850" xr:uid="{00000000-0005-0000-0000-000025A80000}"/>
    <cellStyle name="Subtotal (line) 8 9" xfId="6073" xr:uid="{00000000-0005-0000-0000-000026A80000}"/>
    <cellStyle name="Subtotal (line) 8 9 2" xfId="43851" xr:uid="{00000000-0005-0000-0000-000027A80000}"/>
    <cellStyle name="Subtotal (line) 8 9 2 2" xfId="43852" xr:uid="{00000000-0005-0000-0000-000028A80000}"/>
    <cellStyle name="Subtotal (line) 8 9 2 3" xfId="43853" xr:uid="{00000000-0005-0000-0000-000029A80000}"/>
    <cellStyle name="Subtotal (line) 8 9 2 4" xfId="43854" xr:uid="{00000000-0005-0000-0000-00002AA80000}"/>
    <cellStyle name="Subtotal (line) 8 9 3" xfId="43855" xr:uid="{00000000-0005-0000-0000-00002BA80000}"/>
    <cellStyle name="Subtotal (line) 8 9 4" xfId="43856" xr:uid="{00000000-0005-0000-0000-00002CA80000}"/>
    <cellStyle name="Subtotal (line) 8 9 5" xfId="43857" xr:uid="{00000000-0005-0000-0000-00002DA80000}"/>
    <cellStyle name="Subtotal (line) 9" xfId="6074" xr:uid="{00000000-0005-0000-0000-00002EA80000}"/>
    <cellStyle name="Subtotal (line) 9 2" xfId="43858" xr:uid="{00000000-0005-0000-0000-00002FA80000}"/>
    <cellStyle name="Subtotal (line) 9 2 2" xfId="43859" xr:uid="{00000000-0005-0000-0000-000030A80000}"/>
    <cellStyle name="Subtotal (line) 9 2 3" xfId="43860" xr:uid="{00000000-0005-0000-0000-000031A80000}"/>
    <cellStyle name="Subtotal (line) 9 2 4" xfId="43861" xr:uid="{00000000-0005-0000-0000-000032A80000}"/>
    <cellStyle name="Subtotal (line) 9 3" xfId="43862" xr:uid="{00000000-0005-0000-0000-000033A80000}"/>
    <cellStyle name="Subtotal (line) 9 4" xfId="43863" xr:uid="{00000000-0005-0000-0000-000034A80000}"/>
    <cellStyle name="Subtotal (line) 9 5" xfId="43864" xr:uid="{00000000-0005-0000-0000-000035A80000}"/>
    <cellStyle name="Superscript" xfId="6075" xr:uid="{00000000-0005-0000-0000-000036A80000}"/>
    <cellStyle name="Superscript 2" xfId="53369" xr:uid="{00000000-0005-0000-0000-000037A80000}"/>
    <cellStyle name="Superscript- regular" xfId="53370" xr:uid="{00000000-0005-0000-0000-000038A80000}"/>
    <cellStyle name="Superscript_1-1A-Regular" xfId="53371" xr:uid="{00000000-0005-0000-0000-000039A80000}"/>
    <cellStyle name="Table Data" xfId="6076" xr:uid="{00000000-0005-0000-0000-00003AA80000}"/>
    <cellStyle name="Table Head Top" xfId="6077" xr:uid="{00000000-0005-0000-0000-00003BA80000}"/>
    <cellStyle name="Table Hed Side" xfId="6078" xr:uid="{00000000-0005-0000-0000-00003CA80000}"/>
    <cellStyle name="Table Title" xfId="6079" xr:uid="{00000000-0005-0000-0000-00003DA80000}"/>
    <cellStyle name="Table title 2" xfId="53391" xr:uid="{00000000-0005-0000-0000-00003EA80000}"/>
    <cellStyle name="TableBorder" xfId="6080" xr:uid="{00000000-0005-0000-0000-00003FA80000}"/>
    <cellStyle name="TableBorder 2" xfId="6081" xr:uid="{00000000-0005-0000-0000-000040A80000}"/>
    <cellStyle name="TableBorder 2 2" xfId="6082" xr:uid="{00000000-0005-0000-0000-000041A80000}"/>
    <cellStyle name="Thousands" xfId="6083" xr:uid="{00000000-0005-0000-0000-000042A80000}"/>
    <cellStyle name="Times New Roman" xfId="53372" xr:uid="{00000000-0005-0000-0000-000043A80000}"/>
    <cellStyle name="Title" xfId="1" builtinId="15" customBuiltin="1"/>
    <cellStyle name="Title 1" xfId="6084" xr:uid="{00000000-0005-0000-0000-000045A80000}"/>
    <cellStyle name="Title 2" xfId="6085" xr:uid="{00000000-0005-0000-0000-000046A80000}"/>
    <cellStyle name="Title 3" xfId="6086" xr:uid="{00000000-0005-0000-0000-000047A80000}"/>
    <cellStyle name="Title 4" xfId="6087" xr:uid="{00000000-0005-0000-0000-000048A80000}"/>
    <cellStyle name="Title 5" xfId="53386" xr:uid="{00000000-0005-0000-0000-000049A80000}"/>
    <cellStyle name="Title Text" xfId="6088" xr:uid="{00000000-0005-0000-0000-00004AA80000}"/>
    <cellStyle name="Title Text 1" xfId="6089" xr:uid="{00000000-0005-0000-0000-00004BA80000}"/>
    <cellStyle name="Title Text 2" xfId="6090" xr:uid="{00000000-0005-0000-0000-00004CA80000}"/>
    <cellStyle name="Title-1" xfId="6091" xr:uid="{00000000-0005-0000-0000-00004DA80000}"/>
    <cellStyle name="Title-1 2" xfId="53374" xr:uid="{00000000-0005-0000-0000-00004EA80000}"/>
    <cellStyle name="Title-1 3" xfId="53375" xr:uid="{00000000-0005-0000-0000-00004FA80000}"/>
    <cellStyle name="Title-1 4" xfId="53373" xr:uid="{00000000-0005-0000-0000-000050A80000}"/>
    <cellStyle name="Title-2" xfId="6092" xr:uid="{00000000-0005-0000-0000-000051A80000}"/>
    <cellStyle name="Title-2 2" xfId="53377" xr:uid="{00000000-0005-0000-0000-000052A80000}"/>
    <cellStyle name="Title-2 3" xfId="53376" xr:uid="{00000000-0005-0000-0000-000053A80000}"/>
    <cellStyle name="Title-3" xfId="6093" xr:uid="{00000000-0005-0000-0000-000054A80000}"/>
    <cellStyle name="Titulo" xfId="6094" xr:uid="{00000000-0005-0000-0000-000055A80000}"/>
    <cellStyle name="To" xfId="6095" xr:uid="{00000000-0005-0000-0000-000056A80000}"/>
    <cellStyle name="Total" xfId="17" builtinId="25" customBuiltin="1"/>
    <cellStyle name="Total (line)" xfId="6096" xr:uid="{00000000-0005-0000-0000-000058A80000}"/>
    <cellStyle name="Total (line) 10" xfId="6097" xr:uid="{00000000-0005-0000-0000-000059A80000}"/>
    <cellStyle name="Total (line) 10 2" xfId="43865" xr:uid="{00000000-0005-0000-0000-00005AA80000}"/>
    <cellStyle name="Total (line) 10 2 2" xfId="43866" xr:uid="{00000000-0005-0000-0000-00005BA80000}"/>
    <cellStyle name="Total (line) 10 2 3" xfId="43867" xr:uid="{00000000-0005-0000-0000-00005CA80000}"/>
    <cellStyle name="Total (line) 10 2 4" xfId="43868" xr:uid="{00000000-0005-0000-0000-00005DA80000}"/>
    <cellStyle name="Total (line) 10 3" xfId="43869" xr:uid="{00000000-0005-0000-0000-00005EA80000}"/>
    <cellStyle name="Total (line) 10 4" xfId="43870" xr:uid="{00000000-0005-0000-0000-00005FA80000}"/>
    <cellStyle name="Total (line) 10 5" xfId="43871" xr:uid="{00000000-0005-0000-0000-000060A80000}"/>
    <cellStyle name="Total (line) 11" xfId="6098" xr:uid="{00000000-0005-0000-0000-000061A80000}"/>
    <cellStyle name="Total (line) 11 2" xfId="43872" xr:uid="{00000000-0005-0000-0000-000062A80000}"/>
    <cellStyle name="Total (line) 11 2 2" xfId="43873" xr:uid="{00000000-0005-0000-0000-000063A80000}"/>
    <cellStyle name="Total (line) 11 2 3" xfId="43874" xr:uid="{00000000-0005-0000-0000-000064A80000}"/>
    <cellStyle name="Total (line) 11 2 4" xfId="43875" xr:uid="{00000000-0005-0000-0000-000065A80000}"/>
    <cellStyle name="Total (line) 11 3" xfId="43876" xr:uid="{00000000-0005-0000-0000-000066A80000}"/>
    <cellStyle name="Total (line) 11 4" xfId="43877" xr:uid="{00000000-0005-0000-0000-000067A80000}"/>
    <cellStyle name="Total (line) 11 5" xfId="43878" xr:uid="{00000000-0005-0000-0000-000068A80000}"/>
    <cellStyle name="Total (line) 12" xfId="6099" xr:uid="{00000000-0005-0000-0000-000069A80000}"/>
    <cellStyle name="Total (line) 12 2" xfId="43879" xr:uid="{00000000-0005-0000-0000-00006AA80000}"/>
    <cellStyle name="Total (line) 12 2 2" xfId="43880" xr:uid="{00000000-0005-0000-0000-00006BA80000}"/>
    <cellStyle name="Total (line) 12 2 3" xfId="43881" xr:uid="{00000000-0005-0000-0000-00006CA80000}"/>
    <cellStyle name="Total (line) 12 2 4" xfId="43882" xr:uid="{00000000-0005-0000-0000-00006DA80000}"/>
    <cellStyle name="Total (line) 12 3" xfId="43883" xr:uid="{00000000-0005-0000-0000-00006EA80000}"/>
    <cellStyle name="Total (line) 12 4" xfId="43884" xr:uid="{00000000-0005-0000-0000-00006FA80000}"/>
    <cellStyle name="Total (line) 12 5" xfId="43885" xr:uid="{00000000-0005-0000-0000-000070A80000}"/>
    <cellStyle name="Total (line) 13" xfId="6100" xr:uid="{00000000-0005-0000-0000-000071A80000}"/>
    <cellStyle name="Total (line) 13 2" xfId="43886" xr:uid="{00000000-0005-0000-0000-000072A80000}"/>
    <cellStyle name="Total (line) 13 2 2" xfId="43887" xr:uid="{00000000-0005-0000-0000-000073A80000}"/>
    <cellStyle name="Total (line) 13 2 3" xfId="43888" xr:uid="{00000000-0005-0000-0000-000074A80000}"/>
    <cellStyle name="Total (line) 13 2 4" xfId="43889" xr:uid="{00000000-0005-0000-0000-000075A80000}"/>
    <cellStyle name="Total (line) 13 3" xfId="43890" xr:uid="{00000000-0005-0000-0000-000076A80000}"/>
    <cellStyle name="Total (line) 13 4" xfId="43891" xr:uid="{00000000-0005-0000-0000-000077A80000}"/>
    <cellStyle name="Total (line) 13 5" xfId="43892" xr:uid="{00000000-0005-0000-0000-000078A80000}"/>
    <cellStyle name="Total (line) 14" xfId="6101" xr:uid="{00000000-0005-0000-0000-000079A80000}"/>
    <cellStyle name="Total (line) 14 2" xfId="43893" xr:uid="{00000000-0005-0000-0000-00007AA80000}"/>
    <cellStyle name="Total (line) 14 2 2" xfId="43894" xr:uid="{00000000-0005-0000-0000-00007BA80000}"/>
    <cellStyle name="Total (line) 14 2 3" xfId="43895" xr:uid="{00000000-0005-0000-0000-00007CA80000}"/>
    <cellStyle name="Total (line) 14 2 4" xfId="43896" xr:uid="{00000000-0005-0000-0000-00007DA80000}"/>
    <cellStyle name="Total (line) 14 3" xfId="43897" xr:uid="{00000000-0005-0000-0000-00007EA80000}"/>
    <cellStyle name="Total (line) 14 4" xfId="43898" xr:uid="{00000000-0005-0000-0000-00007FA80000}"/>
    <cellStyle name="Total (line) 14 5" xfId="43899" xr:uid="{00000000-0005-0000-0000-000080A80000}"/>
    <cellStyle name="Total (line) 15" xfId="6102" xr:uid="{00000000-0005-0000-0000-000081A80000}"/>
    <cellStyle name="Total (line) 15 2" xfId="43900" xr:uid="{00000000-0005-0000-0000-000082A80000}"/>
    <cellStyle name="Total (line) 15 2 2" xfId="43901" xr:uid="{00000000-0005-0000-0000-000083A80000}"/>
    <cellStyle name="Total (line) 15 2 3" xfId="43902" xr:uid="{00000000-0005-0000-0000-000084A80000}"/>
    <cellStyle name="Total (line) 15 2 4" xfId="43903" xr:uid="{00000000-0005-0000-0000-000085A80000}"/>
    <cellStyle name="Total (line) 15 3" xfId="43904" xr:uid="{00000000-0005-0000-0000-000086A80000}"/>
    <cellStyle name="Total (line) 15 4" xfId="43905" xr:uid="{00000000-0005-0000-0000-000087A80000}"/>
    <cellStyle name="Total (line) 15 5" xfId="43906" xr:uid="{00000000-0005-0000-0000-000088A80000}"/>
    <cellStyle name="Total (line) 16" xfId="6103" xr:uid="{00000000-0005-0000-0000-000089A80000}"/>
    <cellStyle name="Total (line) 16 2" xfId="43907" xr:uid="{00000000-0005-0000-0000-00008AA80000}"/>
    <cellStyle name="Total (line) 16 2 2" xfId="43908" xr:uid="{00000000-0005-0000-0000-00008BA80000}"/>
    <cellStyle name="Total (line) 16 2 3" xfId="43909" xr:uid="{00000000-0005-0000-0000-00008CA80000}"/>
    <cellStyle name="Total (line) 16 2 4" xfId="43910" xr:uid="{00000000-0005-0000-0000-00008DA80000}"/>
    <cellStyle name="Total (line) 16 3" xfId="43911" xr:uid="{00000000-0005-0000-0000-00008EA80000}"/>
    <cellStyle name="Total (line) 16 4" xfId="43912" xr:uid="{00000000-0005-0000-0000-00008FA80000}"/>
    <cellStyle name="Total (line) 16 5" xfId="43913" xr:uid="{00000000-0005-0000-0000-000090A80000}"/>
    <cellStyle name="Total (line) 17" xfId="6104" xr:uid="{00000000-0005-0000-0000-000091A80000}"/>
    <cellStyle name="Total (line) 17 2" xfId="43914" xr:uid="{00000000-0005-0000-0000-000092A80000}"/>
    <cellStyle name="Total (line) 17 2 2" xfId="43915" xr:uid="{00000000-0005-0000-0000-000093A80000}"/>
    <cellStyle name="Total (line) 17 2 3" xfId="43916" xr:uid="{00000000-0005-0000-0000-000094A80000}"/>
    <cellStyle name="Total (line) 17 2 4" xfId="43917" xr:uid="{00000000-0005-0000-0000-000095A80000}"/>
    <cellStyle name="Total (line) 17 3" xfId="43918" xr:uid="{00000000-0005-0000-0000-000096A80000}"/>
    <cellStyle name="Total (line) 17 4" xfId="43919" xr:uid="{00000000-0005-0000-0000-000097A80000}"/>
    <cellStyle name="Total (line) 17 5" xfId="43920" xr:uid="{00000000-0005-0000-0000-000098A80000}"/>
    <cellStyle name="Total (line) 18" xfId="6105" xr:uid="{00000000-0005-0000-0000-000099A80000}"/>
    <cellStyle name="Total (line) 18 2" xfId="43921" xr:uid="{00000000-0005-0000-0000-00009AA80000}"/>
    <cellStyle name="Total (line) 18 2 2" xfId="43922" xr:uid="{00000000-0005-0000-0000-00009BA80000}"/>
    <cellStyle name="Total (line) 18 2 3" xfId="43923" xr:uid="{00000000-0005-0000-0000-00009CA80000}"/>
    <cellStyle name="Total (line) 18 2 4" xfId="43924" xr:uid="{00000000-0005-0000-0000-00009DA80000}"/>
    <cellStyle name="Total (line) 18 3" xfId="43925" xr:uid="{00000000-0005-0000-0000-00009EA80000}"/>
    <cellStyle name="Total (line) 18 4" xfId="43926" xr:uid="{00000000-0005-0000-0000-00009FA80000}"/>
    <cellStyle name="Total (line) 18 5" xfId="43927" xr:uid="{00000000-0005-0000-0000-0000A0A80000}"/>
    <cellStyle name="Total (line) 19" xfId="6106" xr:uid="{00000000-0005-0000-0000-0000A1A80000}"/>
    <cellStyle name="Total (line) 19 2" xfId="43928" xr:uid="{00000000-0005-0000-0000-0000A2A80000}"/>
    <cellStyle name="Total (line) 19 2 2" xfId="43929" xr:uid="{00000000-0005-0000-0000-0000A3A80000}"/>
    <cellStyle name="Total (line) 19 2 3" xfId="43930" xr:uid="{00000000-0005-0000-0000-0000A4A80000}"/>
    <cellStyle name="Total (line) 19 2 4" xfId="43931" xr:uid="{00000000-0005-0000-0000-0000A5A80000}"/>
    <cellStyle name="Total (line) 19 3" xfId="43932" xr:uid="{00000000-0005-0000-0000-0000A6A80000}"/>
    <cellStyle name="Total (line) 19 4" xfId="43933" xr:uid="{00000000-0005-0000-0000-0000A7A80000}"/>
    <cellStyle name="Total (line) 19 5" xfId="43934" xr:uid="{00000000-0005-0000-0000-0000A8A80000}"/>
    <cellStyle name="Total (line) 2" xfId="6107" xr:uid="{00000000-0005-0000-0000-0000A9A80000}"/>
    <cellStyle name="Total (line) 2 10" xfId="6108" xr:uid="{00000000-0005-0000-0000-0000AAA80000}"/>
    <cellStyle name="Total (line) 2 10 2" xfId="43935" xr:uid="{00000000-0005-0000-0000-0000ABA80000}"/>
    <cellStyle name="Total (line) 2 10 2 2" xfId="43936" xr:uid="{00000000-0005-0000-0000-0000ACA80000}"/>
    <cellStyle name="Total (line) 2 10 2 3" xfId="43937" xr:uid="{00000000-0005-0000-0000-0000ADA80000}"/>
    <cellStyle name="Total (line) 2 10 2 4" xfId="43938" xr:uid="{00000000-0005-0000-0000-0000AEA80000}"/>
    <cellStyle name="Total (line) 2 10 3" xfId="43939" xr:uid="{00000000-0005-0000-0000-0000AFA80000}"/>
    <cellStyle name="Total (line) 2 10 4" xfId="43940" xr:uid="{00000000-0005-0000-0000-0000B0A80000}"/>
    <cellStyle name="Total (line) 2 10 5" xfId="43941" xr:uid="{00000000-0005-0000-0000-0000B1A80000}"/>
    <cellStyle name="Total (line) 2 11" xfId="6109" xr:uid="{00000000-0005-0000-0000-0000B2A80000}"/>
    <cellStyle name="Total (line) 2 11 2" xfId="43942" xr:uid="{00000000-0005-0000-0000-0000B3A80000}"/>
    <cellStyle name="Total (line) 2 11 2 2" xfId="43943" xr:uid="{00000000-0005-0000-0000-0000B4A80000}"/>
    <cellStyle name="Total (line) 2 11 2 3" xfId="43944" xr:uid="{00000000-0005-0000-0000-0000B5A80000}"/>
    <cellStyle name="Total (line) 2 11 2 4" xfId="43945" xr:uid="{00000000-0005-0000-0000-0000B6A80000}"/>
    <cellStyle name="Total (line) 2 11 3" xfId="43946" xr:uid="{00000000-0005-0000-0000-0000B7A80000}"/>
    <cellStyle name="Total (line) 2 11 4" xfId="43947" xr:uid="{00000000-0005-0000-0000-0000B8A80000}"/>
    <cellStyle name="Total (line) 2 11 5" xfId="43948" xr:uid="{00000000-0005-0000-0000-0000B9A80000}"/>
    <cellStyle name="Total (line) 2 12" xfId="6110" xr:uid="{00000000-0005-0000-0000-0000BAA80000}"/>
    <cellStyle name="Total (line) 2 12 2" xfId="43949" xr:uid="{00000000-0005-0000-0000-0000BBA80000}"/>
    <cellStyle name="Total (line) 2 12 2 2" xfId="43950" xr:uid="{00000000-0005-0000-0000-0000BCA80000}"/>
    <cellStyle name="Total (line) 2 12 2 3" xfId="43951" xr:uid="{00000000-0005-0000-0000-0000BDA80000}"/>
    <cellStyle name="Total (line) 2 12 2 4" xfId="43952" xr:uid="{00000000-0005-0000-0000-0000BEA80000}"/>
    <cellStyle name="Total (line) 2 12 3" xfId="43953" xr:uid="{00000000-0005-0000-0000-0000BFA80000}"/>
    <cellStyle name="Total (line) 2 12 4" xfId="43954" xr:uid="{00000000-0005-0000-0000-0000C0A80000}"/>
    <cellStyle name="Total (line) 2 12 5" xfId="43955" xr:uid="{00000000-0005-0000-0000-0000C1A80000}"/>
    <cellStyle name="Total (line) 2 13" xfId="6111" xr:uid="{00000000-0005-0000-0000-0000C2A80000}"/>
    <cellStyle name="Total (line) 2 13 2" xfId="43956" xr:uid="{00000000-0005-0000-0000-0000C3A80000}"/>
    <cellStyle name="Total (line) 2 13 2 2" xfId="43957" xr:uid="{00000000-0005-0000-0000-0000C4A80000}"/>
    <cellStyle name="Total (line) 2 13 2 3" xfId="43958" xr:uid="{00000000-0005-0000-0000-0000C5A80000}"/>
    <cellStyle name="Total (line) 2 13 2 4" xfId="43959" xr:uid="{00000000-0005-0000-0000-0000C6A80000}"/>
    <cellStyle name="Total (line) 2 13 3" xfId="43960" xr:uid="{00000000-0005-0000-0000-0000C7A80000}"/>
    <cellStyle name="Total (line) 2 13 4" xfId="43961" xr:uid="{00000000-0005-0000-0000-0000C8A80000}"/>
    <cellStyle name="Total (line) 2 13 5" xfId="43962" xr:uid="{00000000-0005-0000-0000-0000C9A80000}"/>
    <cellStyle name="Total (line) 2 14" xfId="6112" xr:uid="{00000000-0005-0000-0000-0000CAA80000}"/>
    <cellStyle name="Total (line) 2 14 2" xfId="43963" xr:uid="{00000000-0005-0000-0000-0000CBA80000}"/>
    <cellStyle name="Total (line) 2 14 2 2" xfId="43964" xr:uid="{00000000-0005-0000-0000-0000CCA80000}"/>
    <cellStyle name="Total (line) 2 14 2 3" xfId="43965" xr:uid="{00000000-0005-0000-0000-0000CDA80000}"/>
    <cellStyle name="Total (line) 2 14 2 4" xfId="43966" xr:uid="{00000000-0005-0000-0000-0000CEA80000}"/>
    <cellStyle name="Total (line) 2 14 3" xfId="43967" xr:uid="{00000000-0005-0000-0000-0000CFA80000}"/>
    <cellStyle name="Total (line) 2 14 4" xfId="43968" xr:uid="{00000000-0005-0000-0000-0000D0A80000}"/>
    <cellStyle name="Total (line) 2 14 5" xfId="43969" xr:uid="{00000000-0005-0000-0000-0000D1A80000}"/>
    <cellStyle name="Total (line) 2 15" xfId="6113" xr:uid="{00000000-0005-0000-0000-0000D2A80000}"/>
    <cellStyle name="Total (line) 2 15 2" xfId="43970" xr:uid="{00000000-0005-0000-0000-0000D3A80000}"/>
    <cellStyle name="Total (line) 2 15 2 2" xfId="43971" xr:uid="{00000000-0005-0000-0000-0000D4A80000}"/>
    <cellStyle name="Total (line) 2 15 2 3" xfId="43972" xr:uid="{00000000-0005-0000-0000-0000D5A80000}"/>
    <cellStyle name="Total (line) 2 15 2 4" xfId="43973" xr:uid="{00000000-0005-0000-0000-0000D6A80000}"/>
    <cellStyle name="Total (line) 2 15 3" xfId="43974" xr:uid="{00000000-0005-0000-0000-0000D7A80000}"/>
    <cellStyle name="Total (line) 2 15 4" xfId="43975" xr:uid="{00000000-0005-0000-0000-0000D8A80000}"/>
    <cellStyle name="Total (line) 2 15 5" xfId="43976" xr:uid="{00000000-0005-0000-0000-0000D9A80000}"/>
    <cellStyle name="Total (line) 2 16" xfId="6114" xr:uid="{00000000-0005-0000-0000-0000DAA80000}"/>
    <cellStyle name="Total (line) 2 16 2" xfId="43977" xr:uid="{00000000-0005-0000-0000-0000DBA80000}"/>
    <cellStyle name="Total (line) 2 16 2 2" xfId="43978" xr:uid="{00000000-0005-0000-0000-0000DCA80000}"/>
    <cellStyle name="Total (line) 2 16 2 3" xfId="43979" xr:uid="{00000000-0005-0000-0000-0000DDA80000}"/>
    <cellStyle name="Total (line) 2 16 2 4" xfId="43980" xr:uid="{00000000-0005-0000-0000-0000DEA80000}"/>
    <cellStyle name="Total (line) 2 16 3" xfId="43981" xr:uid="{00000000-0005-0000-0000-0000DFA80000}"/>
    <cellStyle name="Total (line) 2 16 4" xfId="43982" xr:uid="{00000000-0005-0000-0000-0000E0A80000}"/>
    <cellStyle name="Total (line) 2 16 5" xfId="43983" xr:uid="{00000000-0005-0000-0000-0000E1A80000}"/>
    <cellStyle name="Total (line) 2 17" xfId="43984" xr:uid="{00000000-0005-0000-0000-0000E2A80000}"/>
    <cellStyle name="Total (line) 2 2" xfId="6115" xr:uid="{00000000-0005-0000-0000-0000E3A80000}"/>
    <cellStyle name="Total (line) 2 2 10" xfId="6116" xr:uid="{00000000-0005-0000-0000-0000E4A80000}"/>
    <cellStyle name="Total (line) 2 2 10 2" xfId="43985" xr:uid="{00000000-0005-0000-0000-0000E5A80000}"/>
    <cellStyle name="Total (line) 2 2 10 2 2" xfId="43986" xr:uid="{00000000-0005-0000-0000-0000E6A80000}"/>
    <cellStyle name="Total (line) 2 2 10 2 3" xfId="43987" xr:uid="{00000000-0005-0000-0000-0000E7A80000}"/>
    <cellStyle name="Total (line) 2 2 10 2 4" xfId="43988" xr:uid="{00000000-0005-0000-0000-0000E8A80000}"/>
    <cellStyle name="Total (line) 2 2 10 3" xfId="43989" xr:uid="{00000000-0005-0000-0000-0000E9A80000}"/>
    <cellStyle name="Total (line) 2 2 10 4" xfId="43990" xr:uid="{00000000-0005-0000-0000-0000EAA80000}"/>
    <cellStyle name="Total (line) 2 2 10 5" xfId="43991" xr:uid="{00000000-0005-0000-0000-0000EBA80000}"/>
    <cellStyle name="Total (line) 2 2 11" xfId="6117" xr:uid="{00000000-0005-0000-0000-0000ECA80000}"/>
    <cellStyle name="Total (line) 2 2 11 2" xfId="43992" xr:uid="{00000000-0005-0000-0000-0000EDA80000}"/>
    <cellStyle name="Total (line) 2 2 11 2 2" xfId="43993" xr:uid="{00000000-0005-0000-0000-0000EEA80000}"/>
    <cellStyle name="Total (line) 2 2 11 2 3" xfId="43994" xr:uid="{00000000-0005-0000-0000-0000EFA80000}"/>
    <cellStyle name="Total (line) 2 2 11 2 4" xfId="43995" xr:uid="{00000000-0005-0000-0000-0000F0A80000}"/>
    <cellStyle name="Total (line) 2 2 11 3" xfId="43996" xr:uid="{00000000-0005-0000-0000-0000F1A80000}"/>
    <cellStyle name="Total (line) 2 2 11 4" xfId="43997" xr:uid="{00000000-0005-0000-0000-0000F2A80000}"/>
    <cellStyle name="Total (line) 2 2 11 5" xfId="43998" xr:uid="{00000000-0005-0000-0000-0000F3A80000}"/>
    <cellStyle name="Total (line) 2 2 12" xfId="6118" xr:uid="{00000000-0005-0000-0000-0000F4A80000}"/>
    <cellStyle name="Total (line) 2 2 12 2" xfId="43999" xr:uid="{00000000-0005-0000-0000-0000F5A80000}"/>
    <cellStyle name="Total (line) 2 2 12 2 2" xfId="44000" xr:uid="{00000000-0005-0000-0000-0000F6A80000}"/>
    <cellStyle name="Total (line) 2 2 12 2 3" xfId="44001" xr:uid="{00000000-0005-0000-0000-0000F7A80000}"/>
    <cellStyle name="Total (line) 2 2 12 2 4" xfId="44002" xr:uid="{00000000-0005-0000-0000-0000F8A80000}"/>
    <cellStyle name="Total (line) 2 2 12 3" xfId="44003" xr:uid="{00000000-0005-0000-0000-0000F9A80000}"/>
    <cellStyle name="Total (line) 2 2 12 4" xfId="44004" xr:uid="{00000000-0005-0000-0000-0000FAA80000}"/>
    <cellStyle name="Total (line) 2 2 12 5" xfId="44005" xr:uid="{00000000-0005-0000-0000-0000FBA80000}"/>
    <cellStyle name="Total (line) 2 2 13" xfId="6119" xr:uid="{00000000-0005-0000-0000-0000FCA80000}"/>
    <cellStyle name="Total (line) 2 2 13 2" xfId="44006" xr:uid="{00000000-0005-0000-0000-0000FDA80000}"/>
    <cellStyle name="Total (line) 2 2 13 2 2" xfId="44007" xr:uid="{00000000-0005-0000-0000-0000FEA80000}"/>
    <cellStyle name="Total (line) 2 2 13 2 3" xfId="44008" xr:uid="{00000000-0005-0000-0000-0000FFA80000}"/>
    <cellStyle name="Total (line) 2 2 13 2 4" xfId="44009" xr:uid="{00000000-0005-0000-0000-000000A90000}"/>
    <cellStyle name="Total (line) 2 2 13 3" xfId="44010" xr:uid="{00000000-0005-0000-0000-000001A90000}"/>
    <cellStyle name="Total (line) 2 2 13 4" xfId="44011" xr:uid="{00000000-0005-0000-0000-000002A90000}"/>
    <cellStyle name="Total (line) 2 2 13 5" xfId="44012" xr:uid="{00000000-0005-0000-0000-000003A90000}"/>
    <cellStyle name="Total (line) 2 2 14" xfId="6120" xr:uid="{00000000-0005-0000-0000-000004A90000}"/>
    <cellStyle name="Total (line) 2 2 14 2" xfId="44013" xr:uid="{00000000-0005-0000-0000-000005A90000}"/>
    <cellStyle name="Total (line) 2 2 14 2 2" xfId="44014" xr:uid="{00000000-0005-0000-0000-000006A90000}"/>
    <cellStyle name="Total (line) 2 2 14 2 3" xfId="44015" xr:uid="{00000000-0005-0000-0000-000007A90000}"/>
    <cellStyle name="Total (line) 2 2 14 2 4" xfId="44016" xr:uid="{00000000-0005-0000-0000-000008A90000}"/>
    <cellStyle name="Total (line) 2 2 14 3" xfId="44017" xr:uid="{00000000-0005-0000-0000-000009A90000}"/>
    <cellStyle name="Total (line) 2 2 14 4" xfId="44018" xr:uid="{00000000-0005-0000-0000-00000AA90000}"/>
    <cellStyle name="Total (line) 2 2 14 5" xfId="44019" xr:uid="{00000000-0005-0000-0000-00000BA90000}"/>
    <cellStyle name="Total (line) 2 2 15" xfId="6121" xr:uid="{00000000-0005-0000-0000-00000CA90000}"/>
    <cellStyle name="Total (line) 2 2 15 2" xfId="44020" xr:uid="{00000000-0005-0000-0000-00000DA90000}"/>
    <cellStyle name="Total (line) 2 2 15 2 2" xfId="44021" xr:uid="{00000000-0005-0000-0000-00000EA90000}"/>
    <cellStyle name="Total (line) 2 2 15 2 3" xfId="44022" xr:uid="{00000000-0005-0000-0000-00000FA90000}"/>
    <cellStyle name="Total (line) 2 2 15 2 4" xfId="44023" xr:uid="{00000000-0005-0000-0000-000010A90000}"/>
    <cellStyle name="Total (line) 2 2 15 3" xfId="44024" xr:uid="{00000000-0005-0000-0000-000011A90000}"/>
    <cellStyle name="Total (line) 2 2 15 4" xfId="44025" xr:uid="{00000000-0005-0000-0000-000012A90000}"/>
    <cellStyle name="Total (line) 2 2 15 5" xfId="44026" xr:uid="{00000000-0005-0000-0000-000013A90000}"/>
    <cellStyle name="Total (line) 2 2 16" xfId="6122" xr:uid="{00000000-0005-0000-0000-000014A90000}"/>
    <cellStyle name="Total (line) 2 2 16 2" xfId="44027" xr:uid="{00000000-0005-0000-0000-000015A90000}"/>
    <cellStyle name="Total (line) 2 2 16 2 2" xfId="44028" xr:uid="{00000000-0005-0000-0000-000016A90000}"/>
    <cellStyle name="Total (line) 2 2 16 2 3" xfId="44029" xr:uid="{00000000-0005-0000-0000-000017A90000}"/>
    <cellStyle name="Total (line) 2 2 16 2 4" xfId="44030" xr:uid="{00000000-0005-0000-0000-000018A90000}"/>
    <cellStyle name="Total (line) 2 2 16 3" xfId="44031" xr:uid="{00000000-0005-0000-0000-000019A90000}"/>
    <cellStyle name="Total (line) 2 2 16 4" xfId="44032" xr:uid="{00000000-0005-0000-0000-00001AA90000}"/>
    <cellStyle name="Total (line) 2 2 16 5" xfId="44033" xr:uid="{00000000-0005-0000-0000-00001BA90000}"/>
    <cellStyle name="Total (line) 2 2 17" xfId="6123" xr:uid="{00000000-0005-0000-0000-00001CA90000}"/>
    <cellStyle name="Total (line) 2 2 17 2" xfId="44034" xr:uid="{00000000-0005-0000-0000-00001DA90000}"/>
    <cellStyle name="Total (line) 2 2 17 2 2" xfId="44035" xr:uid="{00000000-0005-0000-0000-00001EA90000}"/>
    <cellStyle name="Total (line) 2 2 17 2 3" xfId="44036" xr:uid="{00000000-0005-0000-0000-00001FA90000}"/>
    <cellStyle name="Total (line) 2 2 17 2 4" xfId="44037" xr:uid="{00000000-0005-0000-0000-000020A90000}"/>
    <cellStyle name="Total (line) 2 2 17 3" xfId="44038" xr:uid="{00000000-0005-0000-0000-000021A90000}"/>
    <cellStyle name="Total (line) 2 2 17 4" xfId="44039" xr:uid="{00000000-0005-0000-0000-000022A90000}"/>
    <cellStyle name="Total (line) 2 2 17 5" xfId="44040" xr:uid="{00000000-0005-0000-0000-000023A90000}"/>
    <cellStyle name="Total (line) 2 2 18" xfId="6124" xr:uid="{00000000-0005-0000-0000-000024A90000}"/>
    <cellStyle name="Total (line) 2 2 18 2" xfId="44041" xr:uid="{00000000-0005-0000-0000-000025A90000}"/>
    <cellStyle name="Total (line) 2 2 18 2 2" xfId="44042" xr:uid="{00000000-0005-0000-0000-000026A90000}"/>
    <cellStyle name="Total (line) 2 2 18 2 3" xfId="44043" xr:uid="{00000000-0005-0000-0000-000027A90000}"/>
    <cellStyle name="Total (line) 2 2 18 2 4" xfId="44044" xr:uid="{00000000-0005-0000-0000-000028A90000}"/>
    <cellStyle name="Total (line) 2 2 18 3" xfId="44045" xr:uid="{00000000-0005-0000-0000-000029A90000}"/>
    <cellStyle name="Total (line) 2 2 18 4" xfId="44046" xr:uid="{00000000-0005-0000-0000-00002AA90000}"/>
    <cellStyle name="Total (line) 2 2 18 5" xfId="44047" xr:uid="{00000000-0005-0000-0000-00002BA90000}"/>
    <cellStyle name="Total (line) 2 2 19" xfId="6125" xr:uid="{00000000-0005-0000-0000-00002CA90000}"/>
    <cellStyle name="Total (line) 2 2 19 2" xfId="44048" xr:uid="{00000000-0005-0000-0000-00002DA90000}"/>
    <cellStyle name="Total (line) 2 2 19 2 2" xfId="44049" xr:uid="{00000000-0005-0000-0000-00002EA90000}"/>
    <cellStyle name="Total (line) 2 2 19 2 3" xfId="44050" xr:uid="{00000000-0005-0000-0000-00002FA90000}"/>
    <cellStyle name="Total (line) 2 2 19 2 4" xfId="44051" xr:uid="{00000000-0005-0000-0000-000030A90000}"/>
    <cellStyle name="Total (line) 2 2 19 3" xfId="44052" xr:uid="{00000000-0005-0000-0000-000031A90000}"/>
    <cellStyle name="Total (line) 2 2 19 4" xfId="44053" xr:uid="{00000000-0005-0000-0000-000032A90000}"/>
    <cellStyle name="Total (line) 2 2 19 5" xfId="44054" xr:uid="{00000000-0005-0000-0000-000033A90000}"/>
    <cellStyle name="Total (line) 2 2 2" xfId="6126" xr:uid="{00000000-0005-0000-0000-000034A90000}"/>
    <cellStyle name="Total (line) 2 2 2 10" xfId="6127" xr:uid="{00000000-0005-0000-0000-000035A90000}"/>
    <cellStyle name="Total (line) 2 2 2 10 2" xfId="44055" xr:uid="{00000000-0005-0000-0000-000036A90000}"/>
    <cellStyle name="Total (line) 2 2 2 10 2 2" xfId="44056" xr:uid="{00000000-0005-0000-0000-000037A90000}"/>
    <cellStyle name="Total (line) 2 2 2 10 2 3" xfId="44057" xr:uid="{00000000-0005-0000-0000-000038A90000}"/>
    <cellStyle name="Total (line) 2 2 2 10 2 4" xfId="44058" xr:uid="{00000000-0005-0000-0000-000039A90000}"/>
    <cellStyle name="Total (line) 2 2 2 10 3" xfId="44059" xr:uid="{00000000-0005-0000-0000-00003AA90000}"/>
    <cellStyle name="Total (line) 2 2 2 10 4" xfId="44060" xr:uid="{00000000-0005-0000-0000-00003BA90000}"/>
    <cellStyle name="Total (line) 2 2 2 10 5" xfId="44061" xr:uid="{00000000-0005-0000-0000-00003CA90000}"/>
    <cellStyle name="Total (line) 2 2 2 11" xfId="6128" xr:uid="{00000000-0005-0000-0000-00003DA90000}"/>
    <cellStyle name="Total (line) 2 2 2 11 2" xfId="44062" xr:uid="{00000000-0005-0000-0000-00003EA90000}"/>
    <cellStyle name="Total (line) 2 2 2 11 2 2" xfId="44063" xr:uid="{00000000-0005-0000-0000-00003FA90000}"/>
    <cellStyle name="Total (line) 2 2 2 11 2 3" xfId="44064" xr:uid="{00000000-0005-0000-0000-000040A90000}"/>
    <cellStyle name="Total (line) 2 2 2 11 2 4" xfId="44065" xr:uid="{00000000-0005-0000-0000-000041A90000}"/>
    <cellStyle name="Total (line) 2 2 2 11 3" xfId="44066" xr:uid="{00000000-0005-0000-0000-000042A90000}"/>
    <cellStyle name="Total (line) 2 2 2 11 4" xfId="44067" xr:uid="{00000000-0005-0000-0000-000043A90000}"/>
    <cellStyle name="Total (line) 2 2 2 11 5" xfId="44068" xr:uid="{00000000-0005-0000-0000-000044A90000}"/>
    <cellStyle name="Total (line) 2 2 2 12" xfId="6129" xr:uid="{00000000-0005-0000-0000-000045A90000}"/>
    <cellStyle name="Total (line) 2 2 2 12 2" xfId="44069" xr:uid="{00000000-0005-0000-0000-000046A90000}"/>
    <cellStyle name="Total (line) 2 2 2 12 2 2" xfId="44070" xr:uid="{00000000-0005-0000-0000-000047A90000}"/>
    <cellStyle name="Total (line) 2 2 2 12 2 3" xfId="44071" xr:uid="{00000000-0005-0000-0000-000048A90000}"/>
    <cellStyle name="Total (line) 2 2 2 12 2 4" xfId="44072" xr:uid="{00000000-0005-0000-0000-000049A90000}"/>
    <cellStyle name="Total (line) 2 2 2 12 3" xfId="44073" xr:uid="{00000000-0005-0000-0000-00004AA90000}"/>
    <cellStyle name="Total (line) 2 2 2 12 4" xfId="44074" xr:uid="{00000000-0005-0000-0000-00004BA90000}"/>
    <cellStyle name="Total (line) 2 2 2 12 5" xfId="44075" xr:uid="{00000000-0005-0000-0000-00004CA90000}"/>
    <cellStyle name="Total (line) 2 2 2 13" xfId="6130" xr:uid="{00000000-0005-0000-0000-00004DA90000}"/>
    <cellStyle name="Total (line) 2 2 2 13 2" xfId="44076" xr:uid="{00000000-0005-0000-0000-00004EA90000}"/>
    <cellStyle name="Total (line) 2 2 2 13 2 2" xfId="44077" xr:uid="{00000000-0005-0000-0000-00004FA90000}"/>
    <cellStyle name="Total (line) 2 2 2 13 2 3" xfId="44078" xr:uid="{00000000-0005-0000-0000-000050A90000}"/>
    <cellStyle name="Total (line) 2 2 2 13 2 4" xfId="44079" xr:uid="{00000000-0005-0000-0000-000051A90000}"/>
    <cellStyle name="Total (line) 2 2 2 13 3" xfId="44080" xr:uid="{00000000-0005-0000-0000-000052A90000}"/>
    <cellStyle name="Total (line) 2 2 2 13 4" xfId="44081" xr:uid="{00000000-0005-0000-0000-000053A90000}"/>
    <cellStyle name="Total (line) 2 2 2 13 5" xfId="44082" xr:uid="{00000000-0005-0000-0000-000054A90000}"/>
    <cellStyle name="Total (line) 2 2 2 14" xfId="6131" xr:uid="{00000000-0005-0000-0000-000055A90000}"/>
    <cellStyle name="Total (line) 2 2 2 14 2" xfId="44083" xr:uid="{00000000-0005-0000-0000-000056A90000}"/>
    <cellStyle name="Total (line) 2 2 2 14 2 2" xfId="44084" xr:uid="{00000000-0005-0000-0000-000057A90000}"/>
    <cellStyle name="Total (line) 2 2 2 14 2 3" xfId="44085" xr:uid="{00000000-0005-0000-0000-000058A90000}"/>
    <cellStyle name="Total (line) 2 2 2 14 2 4" xfId="44086" xr:uid="{00000000-0005-0000-0000-000059A90000}"/>
    <cellStyle name="Total (line) 2 2 2 14 3" xfId="44087" xr:uid="{00000000-0005-0000-0000-00005AA90000}"/>
    <cellStyle name="Total (line) 2 2 2 14 4" xfId="44088" xr:uid="{00000000-0005-0000-0000-00005BA90000}"/>
    <cellStyle name="Total (line) 2 2 2 14 5" xfId="44089" xr:uid="{00000000-0005-0000-0000-00005CA90000}"/>
    <cellStyle name="Total (line) 2 2 2 15" xfId="6132" xr:uid="{00000000-0005-0000-0000-00005DA90000}"/>
    <cellStyle name="Total (line) 2 2 2 15 2" xfId="44090" xr:uid="{00000000-0005-0000-0000-00005EA90000}"/>
    <cellStyle name="Total (line) 2 2 2 15 2 2" xfId="44091" xr:uid="{00000000-0005-0000-0000-00005FA90000}"/>
    <cellStyle name="Total (line) 2 2 2 15 2 3" xfId="44092" xr:uid="{00000000-0005-0000-0000-000060A90000}"/>
    <cellStyle name="Total (line) 2 2 2 15 2 4" xfId="44093" xr:uid="{00000000-0005-0000-0000-000061A90000}"/>
    <cellStyle name="Total (line) 2 2 2 15 3" xfId="44094" xr:uid="{00000000-0005-0000-0000-000062A90000}"/>
    <cellStyle name="Total (line) 2 2 2 15 4" xfId="44095" xr:uid="{00000000-0005-0000-0000-000063A90000}"/>
    <cellStyle name="Total (line) 2 2 2 15 5" xfId="44096" xr:uid="{00000000-0005-0000-0000-000064A90000}"/>
    <cellStyle name="Total (line) 2 2 2 16" xfId="6133" xr:uid="{00000000-0005-0000-0000-000065A90000}"/>
    <cellStyle name="Total (line) 2 2 2 16 2" xfId="44097" xr:uid="{00000000-0005-0000-0000-000066A90000}"/>
    <cellStyle name="Total (line) 2 2 2 16 2 2" xfId="44098" xr:uid="{00000000-0005-0000-0000-000067A90000}"/>
    <cellStyle name="Total (line) 2 2 2 16 2 3" xfId="44099" xr:uid="{00000000-0005-0000-0000-000068A90000}"/>
    <cellStyle name="Total (line) 2 2 2 16 2 4" xfId="44100" xr:uid="{00000000-0005-0000-0000-000069A90000}"/>
    <cellStyle name="Total (line) 2 2 2 16 3" xfId="44101" xr:uid="{00000000-0005-0000-0000-00006AA90000}"/>
    <cellStyle name="Total (line) 2 2 2 16 4" xfId="44102" xr:uid="{00000000-0005-0000-0000-00006BA90000}"/>
    <cellStyle name="Total (line) 2 2 2 16 5" xfId="44103" xr:uid="{00000000-0005-0000-0000-00006CA90000}"/>
    <cellStyle name="Total (line) 2 2 2 17" xfId="6134" xr:uid="{00000000-0005-0000-0000-00006DA90000}"/>
    <cellStyle name="Total (line) 2 2 2 17 2" xfId="44104" xr:uid="{00000000-0005-0000-0000-00006EA90000}"/>
    <cellStyle name="Total (line) 2 2 2 17 2 2" xfId="44105" xr:uid="{00000000-0005-0000-0000-00006FA90000}"/>
    <cellStyle name="Total (line) 2 2 2 17 2 3" xfId="44106" xr:uid="{00000000-0005-0000-0000-000070A90000}"/>
    <cellStyle name="Total (line) 2 2 2 17 2 4" xfId="44107" xr:uid="{00000000-0005-0000-0000-000071A90000}"/>
    <cellStyle name="Total (line) 2 2 2 17 3" xfId="44108" xr:uid="{00000000-0005-0000-0000-000072A90000}"/>
    <cellStyle name="Total (line) 2 2 2 17 4" xfId="44109" xr:uid="{00000000-0005-0000-0000-000073A90000}"/>
    <cellStyle name="Total (line) 2 2 2 17 5" xfId="44110" xr:uid="{00000000-0005-0000-0000-000074A90000}"/>
    <cellStyle name="Total (line) 2 2 2 18" xfId="6135" xr:uid="{00000000-0005-0000-0000-000075A90000}"/>
    <cellStyle name="Total (line) 2 2 2 18 2" xfId="44111" xr:uid="{00000000-0005-0000-0000-000076A90000}"/>
    <cellStyle name="Total (line) 2 2 2 18 2 2" xfId="44112" xr:uid="{00000000-0005-0000-0000-000077A90000}"/>
    <cellStyle name="Total (line) 2 2 2 18 2 3" xfId="44113" xr:uid="{00000000-0005-0000-0000-000078A90000}"/>
    <cellStyle name="Total (line) 2 2 2 18 2 4" xfId="44114" xr:uid="{00000000-0005-0000-0000-000079A90000}"/>
    <cellStyle name="Total (line) 2 2 2 18 3" xfId="44115" xr:uid="{00000000-0005-0000-0000-00007AA90000}"/>
    <cellStyle name="Total (line) 2 2 2 18 4" xfId="44116" xr:uid="{00000000-0005-0000-0000-00007BA90000}"/>
    <cellStyle name="Total (line) 2 2 2 18 5" xfId="44117" xr:uid="{00000000-0005-0000-0000-00007CA90000}"/>
    <cellStyle name="Total (line) 2 2 2 19" xfId="6136" xr:uid="{00000000-0005-0000-0000-00007DA90000}"/>
    <cellStyle name="Total (line) 2 2 2 19 2" xfId="44118" xr:uid="{00000000-0005-0000-0000-00007EA90000}"/>
    <cellStyle name="Total (line) 2 2 2 19 2 2" xfId="44119" xr:uid="{00000000-0005-0000-0000-00007FA90000}"/>
    <cellStyle name="Total (line) 2 2 2 19 2 3" xfId="44120" xr:uid="{00000000-0005-0000-0000-000080A90000}"/>
    <cellStyle name="Total (line) 2 2 2 19 2 4" xfId="44121" xr:uid="{00000000-0005-0000-0000-000081A90000}"/>
    <cellStyle name="Total (line) 2 2 2 19 3" xfId="44122" xr:uid="{00000000-0005-0000-0000-000082A90000}"/>
    <cellStyle name="Total (line) 2 2 2 19 4" xfId="44123" xr:uid="{00000000-0005-0000-0000-000083A90000}"/>
    <cellStyle name="Total (line) 2 2 2 19 5" xfId="44124" xr:uid="{00000000-0005-0000-0000-000084A90000}"/>
    <cellStyle name="Total (line) 2 2 2 2" xfId="6137" xr:uid="{00000000-0005-0000-0000-000085A90000}"/>
    <cellStyle name="Total (line) 2 2 2 2 2" xfId="44125" xr:uid="{00000000-0005-0000-0000-000086A90000}"/>
    <cellStyle name="Total (line) 2 2 2 2 2 2" xfId="44126" xr:uid="{00000000-0005-0000-0000-000087A90000}"/>
    <cellStyle name="Total (line) 2 2 2 2 2 3" xfId="44127" xr:uid="{00000000-0005-0000-0000-000088A90000}"/>
    <cellStyle name="Total (line) 2 2 2 2 2 4" xfId="44128" xr:uid="{00000000-0005-0000-0000-000089A90000}"/>
    <cellStyle name="Total (line) 2 2 2 2 3" xfId="44129" xr:uid="{00000000-0005-0000-0000-00008AA90000}"/>
    <cellStyle name="Total (line) 2 2 2 2 4" xfId="44130" xr:uid="{00000000-0005-0000-0000-00008BA90000}"/>
    <cellStyle name="Total (line) 2 2 2 2 5" xfId="44131" xr:uid="{00000000-0005-0000-0000-00008CA90000}"/>
    <cellStyle name="Total (line) 2 2 2 20" xfId="6138" xr:uid="{00000000-0005-0000-0000-00008DA90000}"/>
    <cellStyle name="Total (line) 2 2 2 20 2" xfId="44132" xr:uid="{00000000-0005-0000-0000-00008EA90000}"/>
    <cellStyle name="Total (line) 2 2 2 20 2 2" xfId="44133" xr:uid="{00000000-0005-0000-0000-00008FA90000}"/>
    <cellStyle name="Total (line) 2 2 2 20 2 3" xfId="44134" xr:uid="{00000000-0005-0000-0000-000090A90000}"/>
    <cellStyle name="Total (line) 2 2 2 20 2 4" xfId="44135" xr:uid="{00000000-0005-0000-0000-000091A90000}"/>
    <cellStyle name="Total (line) 2 2 2 20 3" xfId="44136" xr:uid="{00000000-0005-0000-0000-000092A90000}"/>
    <cellStyle name="Total (line) 2 2 2 20 4" xfId="44137" xr:uid="{00000000-0005-0000-0000-000093A90000}"/>
    <cellStyle name="Total (line) 2 2 2 20 5" xfId="44138" xr:uid="{00000000-0005-0000-0000-000094A90000}"/>
    <cellStyle name="Total (line) 2 2 2 21" xfId="6139" xr:uid="{00000000-0005-0000-0000-000095A90000}"/>
    <cellStyle name="Total (line) 2 2 2 21 2" xfId="44139" xr:uid="{00000000-0005-0000-0000-000096A90000}"/>
    <cellStyle name="Total (line) 2 2 2 21 2 2" xfId="44140" xr:uid="{00000000-0005-0000-0000-000097A90000}"/>
    <cellStyle name="Total (line) 2 2 2 21 2 3" xfId="44141" xr:uid="{00000000-0005-0000-0000-000098A90000}"/>
    <cellStyle name="Total (line) 2 2 2 21 2 4" xfId="44142" xr:uid="{00000000-0005-0000-0000-000099A90000}"/>
    <cellStyle name="Total (line) 2 2 2 21 3" xfId="44143" xr:uid="{00000000-0005-0000-0000-00009AA90000}"/>
    <cellStyle name="Total (line) 2 2 2 21 4" xfId="44144" xr:uid="{00000000-0005-0000-0000-00009BA90000}"/>
    <cellStyle name="Total (line) 2 2 2 21 5" xfId="44145" xr:uid="{00000000-0005-0000-0000-00009CA90000}"/>
    <cellStyle name="Total (line) 2 2 2 22" xfId="6140" xr:uid="{00000000-0005-0000-0000-00009DA90000}"/>
    <cellStyle name="Total (line) 2 2 2 22 2" xfId="44146" xr:uid="{00000000-0005-0000-0000-00009EA90000}"/>
    <cellStyle name="Total (line) 2 2 2 22 2 2" xfId="44147" xr:uid="{00000000-0005-0000-0000-00009FA90000}"/>
    <cellStyle name="Total (line) 2 2 2 22 2 3" xfId="44148" xr:uid="{00000000-0005-0000-0000-0000A0A90000}"/>
    <cellStyle name="Total (line) 2 2 2 22 2 4" xfId="44149" xr:uid="{00000000-0005-0000-0000-0000A1A90000}"/>
    <cellStyle name="Total (line) 2 2 2 22 3" xfId="44150" xr:uid="{00000000-0005-0000-0000-0000A2A90000}"/>
    <cellStyle name="Total (line) 2 2 2 22 4" xfId="44151" xr:uid="{00000000-0005-0000-0000-0000A3A90000}"/>
    <cellStyle name="Total (line) 2 2 2 22 5" xfId="44152" xr:uid="{00000000-0005-0000-0000-0000A4A90000}"/>
    <cellStyle name="Total (line) 2 2 2 23" xfId="6141" xr:uid="{00000000-0005-0000-0000-0000A5A90000}"/>
    <cellStyle name="Total (line) 2 2 2 23 2" xfId="44153" xr:uid="{00000000-0005-0000-0000-0000A6A90000}"/>
    <cellStyle name="Total (line) 2 2 2 23 2 2" xfId="44154" xr:uid="{00000000-0005-0000-0000-0000A7A90000}"/>
    <cellStyle name="Total (line) 2 2 2 23 2 3" xfId="44155" xr:uid="{00000000-0005-0000-0000-0000A8A90000}"/>
    <cellStyle name="Total (line) 2 2 2 23 2 4" xfId="44156" xr:uid="{00000000-0005-0000-0000-0000A9A90000}"/>
    <cellStyle name="Total (line) 2 2 2 23 3" xfId="44157" xr:uid="{00000000-0005-0000-0000-0000AAA90000}"/>
    <cellStyle name="Total (line) 2 2 2 23 4" xfId="44158" xr:uid="{00000000-0005-0000-0000-0000ABA90000}"/>
    <cellStyle name="Total (line) 2 2 2 23 5" xfId="44159" xr:uid="{00000000-0005-0000-0000-0000ACA90000}"/>
    <cellStyle name="Total (line) 2 2 2 24" xfId="6142" xr:uid="{00000000-0005-0000-0000-0000ADA90000}"/>
    <cellStyle name="Total (line) 2 2 2 24 2" xfId="44160" xr:uid="{00000000-0005-0000-0000-0000AEA90000}"/>
    <cellStyle name="Total (line) 2 2 2 24 2 2" xfId="44161" xr:uid="{00000000-0005-0000-0000-0000AFA90000}"/>
    <cellStyle name="Total (line) 2 2 2 24 2 3" xfId="44162" xr:uid="{00000000-0005-0000-0000-0000B0A90000}"/>
    <cellStyle name="Total (line) 2 2 2 24 2 4" xfId="44163" xr:uid="{00000000-0005-0000-0000-0000B1A90000}"/>
    <cellStyle name="Total (line) 2 2 2 24 3" xfId="44164" xr:uid="{00000000-0005-0000-0000-0000B2A90000}"/>
    <cellStyle name="Total (line) 2 2 2 24 4" xfId="44165" xr:uid="{00000000-0005-0000-0000-0000B3A90000}"/>
    <cellStyle name="Total (line) 2 2 2 24 5" xfId="44166" xr:uid="{00000000-0005-0000-0000-0000B4A90000}"/>
    <cellStyle name="Total (line) 2 2 2 25" xfId="6143" xr:uid="{00000000-0005-0000-0000-0000B5A90000}"/>
    <cellStyle name="Total (line) 2 2 2 25 2" xfId="44167" xr:uid="{00000000-0005-0000-0000-0000B6A90000}"/>
    <cellStyle name="Total (line) 2 2 2 25 2 2" xfId="44168" xr:uid="{00000000-0005-0000-0000-0000B7A90000}"/>
    <cellStyle name="Total (line) 2 2 2 25 2 3" xfId="44169" xr:uid="{00000000-0005-0000-0000-0000B8A90000}"/>
    <cellStyle name="Total (line) 2 2 2 25 2 4" xfId="44170" xr:uid="{00000000-0005-0000-0000-0000B9A90000}"/>
    <cellStyle name="Total (line) 2 2 2 25 3" xfId="44171" xr:uid="{00000000-0005-0000-0000-0000BAA90000}"/>
    <cellStyle name="Total (line) 2 2 2 25 4" xfId="44172" xr:uid="{00000000-0005-0000-0000-0000BBA90000}"/>
    <cellStyle name="Total (line) 2 2 2 25 5" xfId="44173" xr:uid="{00000000-0005-0000-0000-0000BCA90000}"/>
    <cellStyle name="Total (line) 2 2 2 26" xfId="6144" xr:uid="{00000000-0005-0000-0000-0000BDA90000}"/>
    <cellStyle name="Total (line) 2 2 2 26 2" xfId="44174" xr:uid="{00000000-0005-0000-0000-0000BEA90000}"/>
    <cellStyle name="Total (line) 2 2 2 26 2 2" xfId="44175" xr:uid="{00000000-0005-0000-0000-0000BFA90000}"/>
    <cellStyle name="Total (line) 2 2 2 26 2 3" xfId="44176" xr:uid="{00000000-0005-0000-0000-0000C0A90000}"/>
    <cellStyle name="Total (line) 2 2 2 26 2 4" xfId="44177" xr:uid="{00000000-0005-0000-0000-0000C1A90000}"/>
    <cellStyle name="Total (line) 2 2 2 26 3" xfId="44178" xr:uid="{00000000-0005-0000-0000-0000C2A90000}"/>
    <cellStyle name="Total (line) 2 2 2 26 4" xfId="44179" xr:uid="{00000000-0005-0000-0000-0000C3A90000}"/>
    <cellStyle name="Total (line) 2 2 2 26 5" xfId="44180" xr:uid="{00000000-0005-0000-0000-0000C4A90000}"/>
    <cellStyle name="Total (line) 2 2 2 27" xfId="6145" xr:uid="{00000000-0005-0000-0000-0000C5A90000}"/>
    <cellStyle name="Total (line) 2 2 2 27 2" xfId="44181" xr:uid="{00000000-0005-0000-0000-0000C6A90000}"/>
    <cellStyle name="Total (line) 2 2 2 27 2 2" xfId="44182" xr:uid="{00000000-0005-0000-0000-0000C7A90000}"/>
    <cellStyle name="Total (line) 2 2 2 27 2 3" xfId="44183" xr:uid="{00000000-0005-0000-0000-0000C8A90000}"/>
    <cellStyle name="Total (line) 2 2 2 27 2 4" xfId="44184" xr:uid="{00000000-0005-0000-0000-0000C9A90000}"/>
    <cellStyle name="Total (line) 2 2 2 27 3" xfId="44185" xr:uid="{00000000-0005-0000-0000-0000CAA90000}"/>
    <cellStyle name="Total (line) 2 2 2 27 4" xfId="44186" xr:uid="{00000000-0005-0000-0000-0000CBA90000}"/>
    <cellStyle name="Total (line) 2 2 2 27 5" xfId="44187" xr:uid="{00000000-0005-0000-0000-0000CCA90000}"/>
    <cellStyle name="Total (line) 2 2 2 28" xfId="6146" xr:uid="{00000000-0005-0000-0000-0000CDA90000}"/>
    <cellStyle name="Total (line) 2 2 2 28 2" xfId="44188" xr:uid="{00000000-0005-0000-0000-0000CEA90000}"/>
    <cellStyle name="Total (line) 2 2 2 28 2 2" xfId="44189" xr:uid="{00000000-0005-0000-0000-0000CFA90000}"/>
    <cellStyle name="Total (line) 2 2 2 28 2 3" xfId="44190" xr:uid="{00000000-0005-0000-0000-0000D0A90000}"/>
    <cellStyle name="Total (line) 2 2 2 28 2 4" xfId="44191" xr:uid="{00000000-0005-0000-0000-0000D1A90000}"/>
    <cellStyle name="Total (line) 2 2 2 28 3" xfId="44192" xr:uid="{00000000-0005-0000-0000-0000D2A90000}"/>
    <cellStyle name="Total (line) 2 2 2 28 4" xfId="44193" xr:uid="{00000000-0005-0000-0000-0000D3A90000}"/>
    <cellStyle name="Total (line) 2 2 2 28 5" xfId="44194" xr:uid="{00000000-0005-0000-0000-0000D4A90000}"/>
    <cellStyle name="Total (line) 2 2 2 29" xfId="6147" xr:uid="{00000000-0005-0000-0000-0000D5A90000}"/>
    <cellStyle name="Total (line) 2 2 2 29 2" xfId="44195" xr:uid="{00000000-0005-0000-0000-0000D6A90000}"/>
    <cellStyle name="Total (line) 2 2 2 29 2 2" xfId="44196" xr:uid="{00000000-0005-0000-0000-0000D7A90000}"/>
    <cellStyle name="Total (line) 2 2 2 29 2 3" xfId="44197" xr:uid="{00000000-0005-0000-0000-0000D8A90000}"/>
    <cellStyle name="Total (line) 2 2 2 29 2 4" xfId="44198" xr:uid="{00000000-0005-0000-0000-0000D9A90000}"/>
    <cellStyle name="Total (line) 2 2 2 29 3" xfId="44199" xr:uid="{00000000-0005-0000-0000-0000DAA90000}"/>
    <cellStyle name="Total (line) 2 2 2 29 4" xfId="44200" xr:uid="{00000000-0005-0000-0000-0000DBA90000}"/>
    <cellStyle name="Total (line) 2 2 2 29 5" xfId="44201" xr:uid="{00000000-0005-0000-0000-0000DCA90000}"/>
    <cellStyle name="Total (line) 2 2 2 3" xfId="6148" xr:uid="{00000000-0005-0000-0000-0000DDA90000}"/>
    <cellStyle name="Total (line) 2 2 2 3 2" xfId="44202" xr:uid="{00000000-0005-0000-0000-0000DEA90000}"/>
    <cellStyle name="Total (line) 2 2 2 3 2 2" xfId="44203" xr:uid="{00000000-0005-0000-0000-0000DFA90000}"/>
    <cellStyle name="Total (line) 2 2 2 3 2 3" xfId="44204" xr:uid="{00000000-0005-0000-0000-0000E0A90000}"/>
    <cellStyle name="Total (line) 2 2 2 3 2 4" xfId="44205" xr:uid="{00000000-0005-0000-0000-0000E1A90000}"/>
    <cellStyle name="Total (line) 2 2 2 3 3" xfId="44206" xr:uid="{00000000-0005-0000-0000-0000E2A90000}"/>
    <cellStyle name="Total (line) 2 2 2 3 4" xfId="44207" xr:uid="{00000000-0005-0000-0000-0000E3A90000}"/>
    <cellStyle name="Total (line) 2 2 2 3 5" xfId="44208" xr:uid="{00000000-0005-0000-0000-0000E4A90000}"/>
    <cellStyle name="Total (line) 2 2 2 30" xfId="6149" xr:uid="{00000000-0005-0000-0000-0000E5A90000}"/>
    <cellStyle name="Total (line) 2 2 2 30 2" xfId="44209" xr:uid="{00000000-0005-0000-0000-0000E6A90000}"/>
    <cellStyle name="Total (line) 2 2 2 30 2 2" xfId="44210" xr:uid="{00000000-0005-0000-0000-0000E7A90000}"/>
    <cellStyle name="Total (line) 2 2 2 30 2 3" xfId="44211" xr:uid="{00000000-0005-0000-0000-0000E8A90000}"/>
    <cellStyle name="Total (line) 2 2 2 30 2 4" xfId="44212" xr:uid="{00000000-0005-0000-0000-0000E9A90000}"/>
    <cellStyle name="Total (line) 2 2 2 30 3" xfId="44213" xr:uid="{00000000-0005-0000-0000-0000EAA90000}"/>
    <cellStyle name="Total (line) 2 2 2 30 4" xfId="44214" xr:uid="{00000000-0005-0000-0000-0000EBA90000}"/>
    <cellStyle name="Total (line) 2 2 2 30 5" xfId="44215" xr:uid="{00000000-0005-0000-0000-0000ECA90000}"/>
    <cellStyle name="Total (line) 2 2 2 31" xfId="6150" xr:uid="{00000000-0005-0000-0000-0000EDA90000}"/>
    <cellStyle name="Total (line) 2 2 2 31 2" xfId="44216" xr:uid="{00000000-0005-0000-0000-0000EEA90000}"/>
    <cellStyle name="Total (line) 2 2 2 31 2 2" xfId="44217" xr:uid="{00000000-0005-0000-0000-0000EFA90000}"/>
    <cellStyle name="Total (line) 2 2 2 31 2 3" xfId="44218" xr:uid="{00000000-0005-0000-0000-0000F0A90000}"/>
    <cellStyle name="Total (line) 2 2 2 31 2 4" xfId="44219" xr:uid="{00000000-0005-0000-0000-0000F1A90000}"/>
    <cellStyle name="Total (line) 2 2 2 31 3" xfId="44220" xr:uid="{00000000-0005-0000-0000-0000F2A90000}"/>
    <cellStyle name="Total (line) 2 2 2 31 4" xfId="44221" xr:uid="{00000000-0005-0000-0000-0000F3A90000}"/>
    <cellStyle name="Total (line) 2 2 2 31 5" xfId="44222" xr:uid="{00000000-0005-0000-0000-0000F4A90000}"/>
    <cellStyle name="Total (line) 2 2 2 32" xfId="6151" xr:uid="{00000000-0005-0000-0000-0000F5A90000}"/>
    <cellStyle name="Total (line) 2 2 2 32 2" xfId="44223" xr:uid="{00000000-0005-0000-0000-0000F6A90000}"/>
    <cellStyle name="Total (line) 2 2 2 32 2 2" xfId="44224" xr:uid="{00000000-0005-0000-0000-0000F7A90000}"/>
    <cellStyle name="Total (line) 2 2 2 32 2 3" xfId="44225" xr:uid="{00000000-0005-0000-0000-0000F8A90000}"/>
    <cellStyle name="Total (line) 2 2 2 32 2 4" xfId="44226" xr:uid="{00000000-0005-0000-0000-0000F9A90000}"/>
    <cellStyle name="Total (line) 2 2 2 32 3" xfId="44227" xr:uid="{00000000-0005-0000-0000-0000FAA90000}"/>
    <cellStyle name="Total (line) 2 2 2 32 4" xfId="44228" xr:uid="{00000000-0005-0000-0000-0000FBA90000}"/>
    <cellStyle name="Total (line) 2 2 2 32 5" xfId="44229" xr:uid="{00000000-0005-0000-0000-0000FCA90000}"/>
    <cellStyle name="Total (line) 2 2 2 33" xfId="6152" xr:uid="{00000000-0005-0000-0000-0000FDA90000}"/>
    <cellStyle name="Total (line) 2 2 2 33 2" xfId="44230" xr:uid="{00000000-0005-0000-0000-0000FEA90000}"/>
    <cellStyle name="Total (line) 2 2 2 33 2 2" xfId="44231" xr:uid="{00000000-0005-0000-0000-0000FFA90000}"/>
    <cellStyle name="Total (line) 2 2 2 33 2 3" xfId="44232" xr:uid="{00000000-0005-0000-0000-000000AA0000}"/>
    <cellStyle name="Total (line) 2 2 2 33 2 4" xfId="44233" xr:uid="{00000000-0005-0000-0000-000001AA0000}"/>
    <cellStyle name="Total (line) 2 2 2 33 3" xfId="44234" xr:uid="{00000000-0005-0000-0000-000002AA0000}"/>
    <cellStyle name="Total (line) 2 2 2 33 4" xfId="44235" xr:uid="{00000000-0005-0000-0000-000003AA0000}"/>
    <cellStyle name="Total (line) 2 2 2 33 5" xfId="44236" xr:uid="{00000000-0005-0000-0000-000004AA0000}"/>
    <cellStyle name="Total (line) 2 2 2 34" xfId="6153" xr:uid="{00000000-0005-0000-0000-000005AA0000}"/>
    <cellStyle name="Total (line) 2 2 2 34 2" xfId="44237" xr:uid="{00000000-0005-0000-0000-000006AA0000}"/>
    <cellStyle name="Total (line) 2 2 2 34 2 2" xfId="44238" xr:uid="{00000000-0005-0000-0000-000007AA0000}"/>
    <cellStyle name="Total (line) 2 2 2 34 2 3" xfId="44239" xr:uid="{00000000-0005-0000-0000-000008AA0000}"/>
    <cellStyle name="Total (line) 2 2 2 34 2 4" xfId="44240" xr:uid="{00000000-0005-0000-0000-000009AA0000}"/>
    <cellStyle name="Total (line) 2 2 2 34 3" xfId="44241" xr:uid="{00000000-0005-0000-0000-00000AAA0000}"/>
    <cellStyle name="Total (line) 2 2 2 34 4" xfId="44242" xr:uid="{00000000-0005-0000-0000-00000BAA0000}"/>
    <cellStyle name="Total (line) 2 2 2 34 5" xfId="44243" xr:uid="{00000000-0005-0000-0000-00000CAA0000}"/>
    <cellStyle name="Total (line) 2 2 2 35" xfId="6154" xr:uid="{00000000-0005-0000-0000-00000DAA0000}"/>
    <cellStyle name="Total (line) 2 2 2 35 2" xfId="44244" xr:uid="{00000000-0005-0000-0000-00000EAA0000}"/>
    <cellStyle name="Total (line) 2 2 2 35 2 2" xfId="44245" xr:uid="{00000000-0005-0000-0000-00000FAA0000}"/>
    <cellStyle name="Total (line) 2 2 2 35 2 3" xfId="44246" xr:uid="{00000000-0005-0000-0000-000010AA0000}"/>
    <cellStyle name="Total (line) 2 2 2 35 2 4" xfId="44247" xr:uid="{00000000-0005-0000-0000-000011AA0000}"/>
    <cellStyle name="Total (line) 2 2 2 35 3" xfId="44248" xr:uid="{00000000-0005-0000-0000-000012AA0000}"/>
    <cellStyle name="Total (line) 2 2 2 35 4" xfId="44249" xr:uid="{00000000-0005-0000-0000-000013AA0000}"/>
    <cellStyle name="Total (line) 2 2 2 35 5" xfId="44250" xr:uid="{00000000-0005-0000-0000-000014AA0000}"/>
    <cellStyle name="Total (line) 2 2 2 36" xfId="6155" xr:uid="{00000000-0005-0000-0000-000015AA0000}"/>
    <cellStyle name="Total (line) 2 2 2 36 2" xfId="44251" xr:uid="{00000000-0005-0000-0000-000016AA0000}"/>
    <cellStyle name="Total (line) 2 2 2 36 2 2" xfId="44252" xr:uid="{00000000-0005-0000-0000-000017AA0000}"/>
    <cellStyle name="Total (line) 2 2 2 36 2 3" xfId="44253" xr:uid="{00000000-0005-0000-0000-000018AA0000}"/>
    <cellStyle name="Total (line) 2 2 2 36 2 4" xfId="44254" xr:uid="{00000000-0005-0000-0000-000019AA0000}"/>
    <cellStyle name="Total (line) 2 2 2 36 3" xfId="44255" xr:uid="{00000000-0005-0000-0000-00001AAA0000}"/>
    <cellStyle name="Total (line) 2 2 2 36 4" xfId="44256" xr:uid="{00000000-0005-0000-0000-00001BAA0000}"/>
    <cellStyle name="Total (line) 2 2 2 36 5" xfId="44257" xr:uid="{00000000-0005-0000-0000-00001CAA0000}"/>
    <cellStyle name="Total (line) 2 2 2 37" xfId="6156" xr:uid="{00000000-0005-0000-0000-00001DAA0000}"/>
    <cellStyle name="Total (line) 2 2 2 37 2" xfId="44258" xr:uid="{00000000-0005-0000-0000-00001EAA0000}"/>
    <cellStyle name="Total (line) 2 2 2 37 2 2" xfId="44259" xr:uid="{00000000-0005-0000-0000-00001FAA0000}"/>
    <cellStyle name="Total (line) 2 2 2 37 2 3" xfId="44260" xr:uid="{00000000-0005-0000-0000-000020AA0000}"/>
    <cellStyle name="Total (line) 2 2 2 37 2 4" xfId="44261" xr:uid="{00000000-0005-0000-0000-000021AA0000}"/>
    <cellStyle name="Total (line) 2 2 2 37 3" xfId="44262" xr:uid="{00000000-0005-0000-0000-000022AA0000}"/>
    <cellStyle name="Total (line) 2 2 2 37 4" xfId="44263" xr:uid="{00000000-0005-0000-0000-000023AA0000}"/>
    <cellStyle name="Total (line) 2 2 2 37 5" xfId="44264" xr:uid="{00000000-0005-0000-0000-000024AA0000}"/>
    <cellStyle name="Total (line) 2 2 2 38" xfId="6157" xr:uid="{00000000-0005-0000-0000-000025AA0000}"/>
    <cellStyle name="Total (line) 2 2 2 38 2" xfId="44265" xr:uid="{00000000-0005-0000-0000-000026AA0000}"/>
    <cellStyle name="Total (line) 2 2 2 38 2 2" xfId="44266" xr:uid="{00000000-0005-0000-0000-000027AA0000}"/>
    <cellStyle name="Total (line) 2 2 2 38 2 3" xfId="44267" xr:uid="{00000000-0005-0000-0000-000028AA0000}"/>
    <cellStyle name="Total (line) 2 2 2 38 2 4" xfId="44268" xr:uid="{00000000-0005-0000-0000-000029AA0000}"/>
    <cellStyle name="Total (line) 2 2 2 38 3" xfId="44269" xr:uid="{00000000-0005-0000-0000-00002AAA0000}"/>
    <cellStyle name="Total (line) 2 2 2 38 4" xfId="44270" xr:uid="{00000000-0005-0000-0000-00002BAA0000}"/>
    <cellStyle name="Total (line) 2 2 2 38 5" xfId="44271" xr:uid="{00000000-0005-0000-0000-00002CAA0000}"/>
    <cellStyle name="Total (line) 2 2 2 39" xfId="6158" xr:uid="{00000000-0005-0000-0000-00002DAA0000}"/>
    <cellStyle name="Total (line) 2 2 2 39 2" xfId="44272" xr:uid="{00000000-0005-0000-0000-00002EAA0000}"/>
    <cellStyle name="Total (line) 2 2 2 39 2 2" xfId="44273" xr:uid="{00000000-0005-0000-0000-00002FAA0000}"/>
    <cellStyle name="Total (line) 2 2 2 39 2 3" xfId="44274" xr:uid="{00000000-0005-0000-0000-000030AA0000}"/>
    <cellStyle name="Total (line) 2 2 2 39 2 4" xfId="44275" xr:uid="{00000000-0005-0000-0000-000031AA0000}"/>
    <cellStyle name="Total (line) 2 2 2 39 3" xfId="44276" xr:uid="{00000000-0005-0000-0000-000032AA0000}"/>
    <cellStyle name="Total (line) 2 2 2 39 4" xfId="44277" xr:uid="{00000000-0005-0000-0000-000033AA0000}"/>
    <cellStyle name="Total (line) 2 2 2 39 5" xfId="44278" xr:uid="{00000000-0005-0000-0000-000034AA0000}"/>
    <cellStyle name="Total (line) 2 2 2 4" xfId="6159" xr:uid="{00000000-0005-0000-0000-000035AA0000}"/>
    <cellStyle name="Total (line) 2 2 2 4 2" xfId="44279" xr:uid="{00000000-0005-0000-0000-000036AA0000}"/>
    <cellStyle name="Total (line) 2 2 2 4 2 2" xfId="44280" xr:uid="{00000000-0005-0000-0000-000037AA0000}"/>
    <cellStyle name="Total (line) 2 2 2 4 2 3" xfId="44281" xr:uid="{00000000-0005-0000-0000-000038AA0000}"/>
    <cellStyle name="Total (line) 2 2 2 4 2 4" xfId="44282" xr:uid="{00000000-0005-0000-0000-000039AA0000}"/>
    <cellStyle name="Total (line) 2 2 2 4 3" xfId="44283" xr:uid="{00000000-0005-0000-0000-00003AAA0000}"/>
    <cellStyle name="Total (line) 2 2 2 4 4" xfId="44284" xr:uid="{00000000-0005-0000-0000-00003BAA0000}"/>
    <cellStyle name="Total (line) 2 2 2 4 5" xfId="44285" xr:uid="{00000000-0005-0000-0000-00003CAA0000}"/>
    <cellStyle name="Total (line) 2 2 2 40" xfId="6160" xr:uid="{00000000-0005-0000-0000-00003DAA0000}"/>
    <cellStyle name="Total (line) 2 2 2 40 2" xfId="44286" xr:uid="{00000000-0005-0000-0000-00003EAA0000}"/>
    <cellStyle name="Total (line) 2 2 2 40 2 2" xfId="44287" xr:uid="{00000000-0005-0000-0000-00003FAA0000}"/>
    <cellStyle name="Total (line) 2 2 2 40 2 3" xfId="44288" xr:uid="{00000000-0005-0000-0000-000040AA0000}"/>
    <cellStyle name="Total (line) 2 2 2 40 2 4" xfId="44289" xr:uid="{00000000-0005-0000-0000-000041AA0000}"/>
    <cellStyle name="Total (line) 2 2 2 40 3" xfId="44290" xr:uid="{00000000-0005-0000-0000-000042AA0000}"/>
    <cellStyle name="Total (line) 2 2 2 40 4" xfId="44291" xr:uid="{00000000-0005-0000-0000-000043AA0000}"/>
    <cellStyle name="Total (line) 2 2 2 40 5" xfId="44292" xr:uid="{00000000-0005-0000-0000-000044AA0000}"/>
    <cellStyle name="Total (line) 2 2 2 41" xfId="6161" xr:uid="{00000000-0005-0000-0000-000045AA0000}"/>
    <cellStyle name="Total (line) 2 2 2 41 2" xfId="44293" xr:uid="{00000000-0005-0000-0000-000046AA0000}"/>
    <cellStyle name="Total (line) 2 2 2 41 2 2" xfId="44294" xr:uid="{00000000-0005-0000-0000-000047AA0000}"/>
    <cellStyle name="Total (line) 2 2 2 41 2 3" xfId="44295" xr:uid="{00000000-0005-0000-0000-000048AA0000}"/>
    <cellStyle name="Total (line) 2 2 2 41 2 4" xfId="44296" xr:uid="{00000000-0005-0000-0000-000049AA0000}"/>
    <cellStyle name="Total (line) 2 2 2 41 3" xfId="44297" xr:uid="{00000000-0005-0000-0000-00004AAA0000}"/>
    <cellStyle name="Total (line) 2 2 2 41 4" xfId="44298" xr:uid="{00000000-0005-0000-0000-00004BAA0000}"/>
    <cellStyle name="Total (line) 2 2 2 41 5" xfId="44299" xr:uid="{00000000-0005-0000-0000-00004CAA0000}"/>
    <cellStyle name="Total (line) 2 2 2 42" xfId="6162" xr:uid="{00000000-0005-0000-0000-00004DAA0000}"/>
    <cellStyle name="Total (line) 2 2 2 42 2" xfId="44300" xr:uid="{00000000-0005-0000-0000-00004EAA0000}"/>
    <cellStyle name="Total (line) 2 2 2 42 2 2" xfId="44301" xr:uid="{00000000-0005-0000-0000-00004FAA0000}"/>
    <cellStyle name="Total (line) 2 2 2 42 2 3" xfId="44302" xr:uid="{00000000-0005-0000-0000-000050AA0000}"/>
    <cellStyle name="Total (line) 2 2 2 42 2 4" xfId="44303" xr:uid="{00000000-0005-0000-0000-000051AA0000}"/>
    <cellStyle name="Total (line) 2 2 2 42 3" xfId="44304" xr:uid="{00000000-0005-0000-0000-000052AA0000}"/>
    <cellStyle name="Total (line) 2 2 2 42 4" xfId="44305" xr:uid="{00000000-0005-0000-0000-000053AA0000}"/>
    <cellStyle name="Total (line) 2 2 2 42 5" xfId="44306" xr:uid="{00000000-0005-0000-0000-000054AA0000}"/>
    <cellStyle name="Total (line) 2 2 2 43" xfId="6163" xr:uid="{00000000-0005-0000-0000-000055AA0000}"/>
    <cellStyle name="Total (line) 2 2 2 43 2" xfId="44307" xr:uid="{00000000-0005-0000-0000-000056AA0000}"/>
    <cellStyle name="Total (line) 2 2 2 43 2 2" xfId="44308" xr:uid="{00000000-0005-0000-0000-000057AA0000}"/>
    <cellStyle name="Total (line) 2 2 2 43 2 3" xfId="44309" xr:uid="{00000000-0005-0000-0000-000058AA0000}"/>
    <cellStyle name="Total (line) 2 2 2 43 2 4" xfId="44310" xr:uid="{00000000-0005-0000-0000-000059AA0000}"/>
    <cellStyle name="Total (line) 2 2 2 43 3" xfId="44311" xr:uid="{00000000-0005-0000-0000-00005AAA0000}"/>
    <cellStyle name="Total (line) 2 2 2 43 4" xfId="44312" xr:uid="{00000000-0005-0000-0000-00005BAA0000}"/>
    <cellStyle name="Total (line) 2 2 2 43 5" xfId="44313" xr:uid="{00000000-0005-0000-0000-00005CAA0000}"/>
    <cellStyle name="Total (line) 2 2 2 44" xfId="6164" xr:uid="{00000000-0005-0000-0000-00005DAA0000}"/>
    <cellStyle name="Total (line) 2 2 2 44 2" xfId="44314" xr:uid="{00000000-0005-0000-0000-00005EAA0000}"/>
    <cellStyle name="Total (line) 2 2 2 44 2 2" xfId="44315" xr:uid="{00000000-0005-0000-0000-00005FAA0000}"/>
    <cellStyle name="Total (line) 2 2 2 44 2 3" xfId="44316" xr:uid="{00000000-0005-0000-0000-000060AA0000}"/>
    <cellStyle name="Total (line) 2 2 2 44 2 4" xfId="44317" xr:uid="{00000000-0005-0000-0000-000061AA0000}"/>
    <cellStyle name="Total (line) 2 2 2 44 3" xfId="44318" xr:uid="{00000000-0005-0000-0000-000062AA0000}"/>
    <cellStyle name="Total (line) 2 2 2 44 4" xfId="44319" xr:uid="{00000000-0005-0000-0000-000063AA0000}"/>
    <cellStyle name="Total (line) 2 2 2 44 5" xfId="44320" xr:uid="{00000000-0005-0000-0000-000064AA0000}"/>
    <cellStyle name="Total (line) 2 2 2 45" xfId="44321" xr:uid="{00000000-0005-0000-0000-000065AA0000}"/>
    <cellStyle name="Total (line) 2 2 2 45 2" xfId="44322" xr:uid="{00000000-0005-0000-0000-000066AA0000}"/>
    <cellStyle name="Total (line) 2 2 2 45 3" xfId="44323" xr:uid="{00000000-0005-0000-0000-000067AA0000}"/>
    <cellStyle name="Total (line) 2 2 2 45 4" xfId="44324" xr:uid="{00000000-0005-0000-0000-000068AA0000}"/>
    <cellStyle name="Total (line) 2 2 2 46" xfId="44325" xr:uid="{00000000-0005-0000-0000-000069AA0000}"/>
    <cellStyle name="Total (line) 2 2 2 46 2" xfId="44326" xr:uid="{00000000-0005-0000-0000-00006AAA0000}"/>
    <cellStyle name="Total (line) 2 2 2 46 3" xfId="44327" xr:uid="{00000000-0005-0000-0000-00006BAA0000}"/>
    <cellStyle name="Total (line) 2 2 2 46 4" xfId="44328" xr:uid="{00000000-0005-0000-0000-00006CAA0000}"/>
    <cellStyle name="Total (line) 2 2 2 47" xfId="44329" xr:uid="{00000000-0005-0000-0000-00006DAA0000}"/>
    <cellStyle name="Total (line) 2 2 2 48" xfId="44330" xr:uid="{00000000-0005-0000-0000-00006EAA0000}"/>
    <cellStyle name="Total (line) 2 2 2 49" xfId="44331" xr:uid="{00000000-0005-0000-0000-00006FAA0000}"/>
    <cellStyle name="Total (line) 2 2 2 5" xfId="6165" xr:uid="{00000000-0005-0000-0000-000070AA0000}"/>
    <cellStyle name="Total (line) 2 2 2 5 2" xfId="44332" xr:uid="{00000000-0005-0000-0000-000071AA0000}"/>
    <cellStyle name="Total (line) 2 2 2 5 2 2" xfId="44333" xr:uid="{00000000-0005-0000-0000-000072AA0000}"/>
    <cellStyle name="Total (line) 2 2 2 5 2 3" xfId="44334" xr:uid="{00000000-0005-0000-0000-000073AA0000}"/>
    <cellStyle name="Total (line) 2 2 2 5 2 4" xfId="44335" xr:uid="{00000000-0005-0000-0000-000074AA0000}"/>
    <cellStyle name="Total (line) 2 2 2 5 3" xfId="44336" xr:uid="{00000000-0005-0000-0000-000075AA0000}"/>
    <cellStyle name="Total (line) 2 2 2 5 4" xfId="44337" xr:uid="{00000000-0005-0000-0000-000076AA0000}"/>
    <cellStyle name="Total (line) 2 2 2 5 5" xfId="44338" xr:uid="{00000000-0005-0000-0000-000077AA0000}"/>
    <cellStyle name="Total (line) 2 2 2 6" xfId="6166" xr:uid="{00000000-0005-0000-0000-000078AA0000}"/>
    <cellStyle name="Total (line) 2 2 2 6 2" xfId="44339" xr:uid="{00000000-0005-0000-0000-000079AA0000}"/>
    <cellStyle name="Total (line) 2 2 2 6 2 2" xfId="44340" xr:uid="{00000000-0005-0000-0000-00007AAA0000}"/>
    <cellStyle name="Total (line) 2 2 2 6 2 3" xfId="44341" xr:uid="{00000000-0005-0000-0000-00007BAA0000}"/>
    <cellStyle name="Total (line) 2 2 2 6 2 4" xfId="44342" xr:uid="{00000000-0005-0000-0000-00007CAA0000}"/>
    <cellStyle name="Total (line) 2 2 2 6 3" xfId="44343" xr:uid="{00000000-0005-0000-0000-00007DAA0000}"/>
    <cellStyle name="Total (line) 2 2 2 6 4" xfId="44344" xr:uid="{00000000-0005-0000-0000-00007EAA0000}"/>
    <cellStyle name="Total (line) 2 2 2 6 5" xfId="44345" xr:uid="{00000000-0005-0000-0000-00007FAA0000}"/>
    <cellStyle name="Total (line) 2 2 2 7" xfId="6167" xr:uid="{00000000-0005-0000-0000-000080AA0000}"/>
    <cellStyle name="Total (line) 2 2 2 7 2" xfId="44346" xr:uid="{00000000-0005-0000-0000-000081AA0000}"/>
    <cellStyle name="Total (line) 2 2 2 7 2 2" xfId="44347" xr:uid="{00000000-0005-0000-0000-000082AA0000}"/>
    <cellStyle name="Total (line) 2 2 2 7 2 3" xfId="44348" xr:uid="{00000000-0005-0000-0000-000083AA0000}"/>
    <cellStyle name="Total (line) 2 2 2 7 2 4" xfId="44349" xr:uid="{00000000-0005-0000-0000-000084AA0000}"/>
    <cellStyle name="Total (line) 2 2 2 7 3" xfId="44350" xr:uid="{00000000-0005-0000-0000-000085AA0000}"/>
    <cellStyle name="Total (line) 2 2 2 7 4" xfId="44351" xr:uid="{00000000-0005-0000-0000-000086AA0000}"/>
    <cellStyle name="Total (line) 2 2 2 7 5" xfId="44352" xr:uid="{00000000-0005-0000-0000-000087AA0000}"/>
    <cellStyle name="Total (line) 2 2 2 8" xfId="6168" xr:uid="{00000000-0005-0000-0000-000088AA0000}"/>
    <cellStyle name="Total (line) 2 2 2 8 2" xfId="44353" xr:uid="{00000000-0005-0000-0000-000089AA0000}"/>
    <cellStyle name="Total (line) 2 2 2 8 2 2" xfId="44354" xr:uid="{00000000-0005-0000-0000-00008AAA0000}"/>
    <cellStyle name="Total (line) 2 2 2 8 2 3" xfId="44355" xr:uid="{00000000-0005-0000-0000-00008BAA0000}"/>
    <cellStyle name="Total (line) 2 2 2 8 2 4" xfId="44356" xr:uid="{00000000-0005-0000-0000-00008CAA0000}"/>
    <cellStyle name="Total (line) 2 2 2 8 3" xfId="44357" xr:uid="{00000000-0005-0000-0000-00008DAA0000}"/>
    <cellStyle name="Total (line) 2 2 2 8 4" xfId="44358" xr:uid="{00000000-0005-0000-0000-00008EAA0000}"/>
    <cellStyle name="Total (line) 2 2 2 8 5" xfId="44359" xr:uid="{00000000-0005-0000-0000-00008FAA0000}"/>
    <cellStyle name="Total (line) 2 2 2 9" xfId="6169" xr:uid="{00000000-0005-0000-0000-000090AA0000}"/>
    <cellStyle name="Total (line) 2 2 2 9 2" xfId="44360" xr:uid="{00000000-0005-0000-0000-000091AA0000}"/>
    <cellStyle name="Total (line) 2 2 2 9 2 2" xfId="44361" xr:uid="{00000000-0005-0000-0000-000092AA0000}"/>
    <cellStyle name="Total (line) 2 2 2 9 2 3" xfId="44362" xr:uid="{00000000-0005-0000-0000-000093AA0000}"/>
    <cellStyle name="Total (line) 2 2 2 9 2 4" xfId="44363" xr:uid="{00000000-0005-0000-0000-000094AA0000}"/>
    <cellStyle name="Total (line) 2 2 2 9 3" xfId="44364" xr:uid="{00000000-0005-0000-0000-000095AA0000}"/>
    <cellStyle name="Total (line) 2 2 2 9 4" xfId="44365" xr:uid="{00000000-0005-0000-0000-000096AA0000}"/>
    <cellStyle name="Total (line) 2 2 2 9 5" xfId="44366" xr:uid="{00000000-0005-0000-0000-000097AA0000}"/>
    <cellStyle name="Total (line) 2 2 20" xfId="6170" xr:uid="{00000000-0005-0000-0000-000098AA0000}"/>
    <cellStyle name="Total (line) 2 2 20 2" xfId="44367" xr:uid="{00000000-0005-0000-0000-000099AA0000}"/>
    <cellStyle name="Total (line) 2 2 20 2 2" xfId="44368" xr:uid="{00000000-0005-0000-0000-00009AAA0000}"/>
    <cellStyle name="Total (line) 2 2 20 2 3" xfId="44369" xr:uid="{00000000-0005-0000-0000-00009BAA0000}"/>
    <cellStyle name="Total (line) 2 2 20 2 4" xfId="44370" xr:uid="{00000000-0005-0000-0000-00009CAA0000}"/>
    <cellStyle name="Total (line) 2 2 20 3" xfId="44371" xr:uid="{00000000-0005-0000-0000-00009DAA0000}"/>
    <cellStyle name="Total (line) 2 2 20 4" xfId="44372" xr:uid="{00000000-0005-0000-0000-00009EAA0000}"/>
    <cellStyle name="Total (line) 2 2 20 5" xfId="44373" xr:uid="{00000000-0005-0000-0000-00009FAA0000}"/>
    <cellStyle name="Total (line) 2 2 21" xfId="6171" xr:uid="{00000000-0005-0000-0000-0000A0AA0000}"/>
    <cellStyle name="Total (line) 2 2 21 2" xfId="44374" xr:uid="{00000000-0005-0000-0000-0000A1AA0000}"/>
    <cellStyle name="Total (line) 2 2 21 2 2" xfId="44375" xr:uid="{00000000-0005-0000-0000-0000A2AA0000}"/>
    <cellStyle name="Total (line) 2 2 21 2 3" xfId="44376" xr:uid="{00000000-0005-0000-0000-0000A3AA0000}"/>
    <cellStyle name="Total (line) 2 2 21 2 4" xfId="44377" xr:uid="{00000000-0005-0000-0000-0000A4AA0000}"/>
    <cellStyle name="Total (line) 2 2 21 3" xfId="44378" xr:uid="{00000000-0005-0000-0000-0000A5AA0000}"/>
    <cellStyle name="Total (line) 2 2 21 4" xfId="44379" xr:uid="{00000000-0005-0000-0000-0000A6AA0000}"/>
    <cellStyle name="Total (line) 2 2 21 5" xfId="44380" xr:uid="{00000000-0005-0000-0000-0000A7AA0000}"/>
    <cellStyle name="Total (line) 2 2 22" xfId="6172" xr:uid="{00000000-0005-0000-0000-0000A8AA0000}"/>
    <cellStyle name="Total (line) 2 2 22 2" xfId="44381" xr:uid="{00000000-0005-0000-0000-0000A9AA0000}"/>
    <cellStyle name="Total (line) 2 2 22 2 2" xfId="44382" xr:uid="{00000000-0005-0000-0000-0000AAAA0000}"/>
    <cellStyle name="Total (line) 2 2 22 2 3" xfId="44383" xr:uid="{00000000-0005-0000-0000-0000ABAA0000}"/>
    <cellStyle name="Total (line) 2 2 22 2 4" xfId="44384" xr:uid="{00000000-0005-0000-0000-0000ACAA0000}"/>
    <cellStyle name="Total (line) 2 2 22 3" xfId="44385" xr:uid="{00000000-0005-0000-0000-0000ADAA0000}"/>
    <cellStyle name="Total (line) 2 2 22 4" xfId="44386" xr:uid="{00000000-0005-0000-0000-0000AEAA0000}"/>
    <cellStyle name="Total (line) 2 2 22 5" xfId="44387" xr:uid="{00000000-0005-0000-0000-0000AFAA0000}"/>
    <cellStyle name="Total (line) 2 2 23" xfId="6173" xr:uid="{00000000-0005-0000-0000-0000B0AA0000}"/>
    <cellStyle name="Total (line) 2 2 23 2" xfId="44388" xr:uid="{00000000-0005-0000-0000-0000B1AA0000}"/>
    <cellStyle name="Total (line) 2 2 23 2 2" xfId="44389" xr:uid="{00000000-0005-0000-0000-0000B2AA0000}"/>
    <cellStyle name="Total (line) 2 2 23 2 3" xfId="44390" xr:uid="{00000000-0005-0000-0000-0000B3AA0000}"/>
    <cellStyle name="Total (line) 2 2 23 2 4" xfId="44391" xr:uid="{00000000-0005-0000-0000-0000B4AA0000}"/>
    <cellStyle name="Total (line) 2 2 23 3" xfId="44392" xr:uid="{00000000-0005-0000-0000-0000B5AA0000}"/>
    <cellStyle name="Total (line) 2 2 23 4" xfId="44393" xr:uid="{00000000-0005-0000-0000-0000B6AA0000}"/>
    <cellStyle name="Total (line) 2 2 23 5" xfId="44394" xr:uid="{00000000-0005-0000-0000-0000B7AA0000}"/>
    <cellStyle name="Total (line) 2 2 24" xfId="6174" xr:uid="{00000000-0005-0000-0000-0000B8AA0000}"/>
    <cellStyle name="Total (line) 2 2 24 2" xfId="44395" xr:uid="{00000000-0005-0000-0000-0000B9AA0000}"/>
    <cellStyle name="Total (line) 2 2 24 2 2" xfId="44396" xr:uid="{00000000-0005-0000-0000-0000BAAA0000}"/>
    <cellStyle name="Total (line) 2 2 24 2 3" xfId="44397" xr:uid="{00000000-0005-0000-0000-0000BBAA0000}"/>
    <cellStyle name="Total (line) 2 2 24 2 4" xfId="44398" xr:uid="{00000000-0005-0000-0000-0000BCAA0000}"/>
    <cellStyle name="Total (line) 2 2 24 3" xfId="44399" xr:uid="{00000000-0005-0000-0000-0000BDAA0000}"/>
    <cellStyle name="Total (line) 2 2 24 4" xfId="44400" xr:uid="{00000000-0005-0000-0000-0000BEAA0000}"/>
    <cellStyle name="Total (line) 2 2 24 5" xfId="44401" xr:uid="{00000000-0005-0000-0000-0000BFAA0000}"/>
    <cellStyle name="Total (line) 2 2 25" xfId="6175" xr:uid="{00000000-0005-0000-0000-0000C0AA0000}"/>
    <cellStyle name="Total (line) 2 2 25 2" xfId="44402" xr:uid="{00000000-0005-0000-0000-0000C1AA0000}"/>
    <cellStyle name="Total (line) 2 2 25 2 2" xfId="44403" xr:uid="{00000000-0005-0000-0000-0000C2AA0000}"/>
    <cellStyle name="Total (line) 2 2 25 2 3" xfId="44404" xr:uid="{00000000-0005-0000-0000-0000C3AA0000}"/>
    <cellStyle name="Total (line) 2 2 25 2 4" xfId="44405" xr:uid="{00000000-0005-0000-0000-0000C4AA0000}"/>
    <cellStyle name="Total (line) 2 2 25 3" xfId="44406" xr:uid="{00000000-0005-0000-0000-0000C5AA0000}"/>
    <cellStyle name="Total (line) 2 2 25 4" xfId="44407" xr:uid="{00000000-0005-0000-0000-0000C6AA0000}"/>
    <cellStyle name="Total (line) 2 2 25 5" xfId="44408" xr:uid="{00000000-0005-0000-0000-0000C7AA0000}"/>
    <cellStyle name="Total (line) 2 2 26" xfId="6176" xr:uid="{00000000-0005-0000-0000-0000C8AA0000}"/>
    <cellStyle name="Total (line) 2 2 26 2" xfId="44409" xr:uid="{00000000-0005-0000-0000-0000C9AA0000}"/>
    <cellStyle name="Total (line) 2 2 26 2 2" xfId="44410" xr:uid="{00000000-0005-0000-0000-0000CAAA0000}"/>
    <cellStyle name="Total (line) 2 2 26 2 3" xfId="44411" xr:uid="{00000000-0005-0000-0000-0000CBAA0000}"/>
    <cellStyle name="Total (line) 2 2 26 2 4" xfId="44412" xr:uid="{00000000-0005-0000-0000-0000CCAA0000}"/>
    <cellStyle name="Total (line) 2 2 26 3" xfId="44413" xr:uid="{00000000-0005-0000-0000-0000CDAA0000}"/>
    <cellStyle name="Total (line) 2 2 26 4" xfId="44414" xr:uid="{00000000-0005-0000-0000-0000CEAA0000}"/>
    <cellStyle name="Total (line) 2 2 26 5" xfId="44415" xr:uid="{00000000-0005-0000-0000-0000CFAA0000}"/>
    <cellStyle name="Total (line) 2 2 27" xfId="6177" xr:uid="{00000000-0005-0000-0000-0000D0AA0000}"/>
    <cellStyle name="Total (line) 2 2 27 2" xfId="44416" xr:uid="{00000000-0005-0000-0000-0000D1AA0000}"/>
    <cellStyle name="Total (line) 2 2 27 2 2" xfId="44417" xr:uid="{00000000-0005-0000-0000-0000D2AA0000}"/>
    <cellStyle name="Total (line) 2 2 27 2 3" xfId="44418" xr:uid="{00000000-0005-0000-0000-0000D3AA0000}"/>
    <cellStyle name="Total (line) 2 2 27 2 4" xfId="44419" xr:uid="{00000000-0005-0000-0000-0000D4AA0000}"/>
    <cellStyle name="Total (line) 2 2 27 3" xfId="44420" xr:uid="{00000000-0005-0000-0000-0000D5AA0000}"/>
    <cellStyle name="Total (line) 2 2 27 4" xfId="44421" xr:uid="{00000000-0005-0000-0000-0000D6AA0000}"/>
    <cellStyle name="Total (line) 2 2 27 5" xfId="44422" xr:uid="{00000000-0005-0000-0000-0000D7AA0000}"/>
    <cellStyle name="Total (line) 2 2 28" xfId="6178" xr:uid="{00000000-0005-0000-0000-0000D8AA0000}"/>
    <cellStyle name="Total (line) 2 2 28 2" xfId="44423" xr:uid="{00000000-0005-0000-0000-0000D9AA0000}"/>
    <cellStyle name="Total (line) 2 2 28 2 2" xfId="44424" xr:uid="{00000000-0005-0000-0000-0000DAAA0000}"/>
    <cellStyle name="Total (line) 2 2 28 2 3" xfId="44425" xr:uid="{00000000-0005-0000-0000-0000DBAA0000}"/>
    <cellStyle name="Total (line) 2 2 28 2 4" xfId="44426" xr:uid="{00000000-0005-0000-0000-0000DCAA0000}"/>
    <cellStyle name="Total (line) 2 2 28 3" xfId="44427" xr:uid="{00000000-0005-0000-0000-0000DDAA0000}"/>
    <cellStyle name="Total (line) 2 2 28 4" xfId="44428" xr:uid="{00000000-0005-0000-0000-0000DEAA0000}"/>
    <cellStyle name="Total (line) 2 2 28 5" xfId="44429" xr:uid="{00000000-0005-0000-0000-0000DFAA0000}"/>
    <cellStyle name="Total (line) 2 2 29" xfId="6179" xr:uid="{00000000-0005-0000-0000-0000E0AA0000}"/>
    <cellStyle name="Total (line) 2 2 29 2" xfId="44430" xr:uid="{00000000-0005-0000-0000-0000E1AA0000}"/>
    <cellStyle name="Total (line) 2 2 29 2 2" xfId="44431" xr:uid="{00000000-0005-0000-0000-0000E2AA0000}"/>
    <cellStyle name="Total (line) 2 2 29 2 3" xfId="44432" xr:uid="{00000000-0005-0000-0000-0000E3AA0000}"/>
    <cellStyle name="Total (line) 2 2 29 2 4" xfId="44433" xr:uid="{00000000-0005-0000-0000-0000E4AA0000}"/>
    <cellStyle name="Total (line) 2 2 29 3" xfId="44434" xr:uid="{00000000-0005-0000-0000-0000E5AA0000}"/>
    <cellStyle name="Total (line) 2 2 29 4" xfId="44435" xr:uid="{00000000-0005-0000-0000-0000E6AA0000}"/>
    <cellStyle name="Total (line) 2 2 29 5" xfId="44436" xr:uid="{00000000-0005-0000-0000-0000E7AA0000}"/>
    <cellStyle name="Total (line) 2 2 3" xfId="6180" xr:uid="{00000000-0005-0000-0000-0000E8AA0000}"/>
    <cellStyle name="Total (line) 2 2 3 2" xfId="44437" xr:uid="{00000000-0005-0000-0000-0000E9AA0000}"/>
    <cellStyle name="Total (line) 2 2 3 2 2" xfId="44438" xr:uid="{00000000-0005-0000-0000-0000EAAA0000}"/>
    <cellStyle name="Total (line) 2 2 3 2 3" xfId="44439" xr:uid="{00000000-0005-0000-0000-0000EBAA0000}"/>
    <cellStyle name="Total (line) 2 2 3 2 4" xfId="44440" xr:uid="{00000000-0005-0000-0000-0000ECAA0000}"/>
    <cellStyle name="Total (line) 2 2 3 3" xfId="44441" xr:uid="{00000000-0005-0000-0000-0000EDAA0000}"/>
    <cellStyle name="Total (line) 2 2 3 4" xfId="44442" xr:uid="{00000000-0005-0000-0000-0000EEAA0000}"/>
    <cellStyle name="Total (line) 2 2 3 5" xfId="44443" xr:uid="{00000000-0005-0000-0000-0000EFAA0000}"/>
    <cellStyle name="Total (line) 2 2 30" xfId="6181" xr:uid="{00000000-0005-0000-0000-0000F0AA0000}"/>
    <cellStyle name="Total (line) 2 2 30 2" xfId="44444" xr:uid="{00000000-0005-0000-0000-0000F1AA0000}"/>
    <cellStyle name="Total (line) 2 2 30 2 2" xfId="44445" xr:uid="{00000000-0005-0000-0000-0000F2AA0000}"/>
    <cellStyle name="Total (line) 2 2 30 2 3" xfId="44446" xr:uid="{00000000-0005-0000-0000-0000F3AA0000}"/>
    <cellStyle name="Total (line) 2 2 30 2 4" xfId="44447" xr:uid="{00000000-0005-0000-0000-0000F4AA0000}"/>
    <cellStyle name="Total (line) 2 2 30 3" xfId="44448" xr:uid="{00000000-0005-0000-0000-0000F5AA0000}"/>
    <cellStyle name="Total (line) 2 2 30 4" xfId="44449" xr:uid="{00000000-0005-0000-0000-0000F6AA0000}"/>
    <cellStyle name="Total (line) 2 2 30 5" xfId="44450" xr:uid="{00000000-0005-0000-0000-0000F7AA0000}"/>
    <cellStyle name="Total (line) 2 2 31" xfId="6182" xr:uid="{00000000-0005-0000-0000-0000F8AA0000}"/>
    <cellStyle name="Total (line) 2 2 31 2" xfId="44451" xr:uid="{00000000-0005-0000-0000-0000F9AA0000}"/>
    <cellStyle name="Total (line) 2 2 31 2 2" xfId="44452" xr:uid="{00000000-0005-0000-0000-0000FAAA0000}"/>
    <cellStyle name="Total (line) 2 2 31 2 3" xfId="44453" xr:uid="{00000000-0005-0000-0000-0000FBAA0000}"/>
    <cellStyle name="Total (line) 2 2 31 2 4" xfId="44454" xr:uid="{00000000-0005-0000-0000-0000FCAA0000}"/>
    <cellStyle name="Total (line) 2 2 31 3" xfId="44455" xr:uid="{00000000-0005-0000-0000-0000FDAA0000}"/>
    <cellStyle name="Total (line) 2 2 31 4" xfId="44456" xr:uid="{00000000-0005-0000-0000-0000FEAA0000}"/>
    <cellStyle name="Total (line) 2 2 31 5" xfId="44457" xr:uid="{00000000-0005-0000-0000-0000FFAA0000}"/>
    <cellStyle name="Total (line) 2 2 32" xfId="6183" xr:uid="{00000000-0005-0000-0000-000000AB0000}"/>
    <cellStyle name="Total (line) 2 2 32 2" xfId="44458" xr:uid="{00000000-0005-0000-0000-000001AB0000}"/>
    <cellStyle name="Total (line) 2 2 32 2 2" xfId="44459" xr:uid="{00000000-0005-0000-0000-000002AB0000}"/>
    <cellStyle name="Total (line) 2 2 32 2 3" xfId="44460" xr:uid="{00000000-0005-0000-0000-000003AB0000}"/>
    <cellStyle name="Total (line) 2 2 32 2 4" xfId="44461" xr:uid="{00000000-0005-0000-0000-000004AB0000}"/>
    <cellStyle name="Total (line) 2 2 32 3" xfId="44462" xr:uid="{00000000-0005-0000-0000-000005AB0000}"/>
    <cellStyle name="Total (line) 2 2 32 4" xfId="44463" xr:uid="{00000000-0005-0000-0000-000006AB0000}"/>
    <cellStyle name="Total (line) 2 2 32 5" xfId="44464" xr:uid="{00000000-0005-0000-0000-000007AB0000}"/>
    <cellStyle name="Total (line) 2 2 33" xfId="6184" xr:uid="{00000000-0005-0000-0000-000008AB0000}"/>
    <cellStyle name="Total (line) 2 2 33 2" xfId="44465" xr:uid="{00000000-0005-0000-0000-000009AB0000}"/>
    <cellStyle name="Total (line) 2 2 33 2 2" xfId="44466" xr:uid="{00000000-0005-0000-0000-00000AAB0000}"/>
    <cellStyle name="Total (line) 2 2 33 2 3" xfId="44467" xr:uid="{00000000-0005-0000-0000-00000BAB0000}"/>
    <cellStyle name="Total (line) 2 2 33 2 4" xfId="44468" xr:uid="{00000000-0005-0000-0000-00000CAB0000}"/>
    <cellStyle name="Total (line) 2 2 33 3" xfId="44469" xr:uid="{00000000-0005-0000-0000-00000DAB0000}"/>
    <cellStyle name="Total (line) 2 2 33 4" xfId="44470" xr:uid="{00000000-0005-0000-0000-00000EAB0000}"/>
    <cellStyle name="Total (line) 2 2 33 5" xfId="44471" xr:uid="{00000000-0005-0000-0000-00000FAB0000}"/>
    <cellStyle name="Total (line) 2 2 34" xfId="6185" xr:uid="{00000000-0005-0000-0000-000010AB0000}"/>
    <cellStyle name="Total (line) 2 2 34 2" xfId="44472" xr:uid="{00000000-0005-0000-0000-000011AB0000}"/>
    <cellStyle name="Total (line) 2 2 34 2 2" xfId="44473" xr:uid="{00000000-0005-0000-0000-000012AB0000}"/>
    <cellStyle name="Total (line) 2 2 34 2 3" xfId="44474" xr:uid="{00000000-0005-0000-0000-000013AB0000}"/>
    <cellStyle name="Total (line) 2 2 34 2 4" xfId="44475" xr:uid="{00000000-0005-0000-0000-000014AB0000}"/>
    <cellStyle name="Total (line) 2 2 34 3" xfId="44476" xr:uid="{00000000-0005-0000-0000-000015AB0000}"/>
    <cellStyle name="Total (line) 2 2 34 4" xfId="44477" xr:uid="{00000000-0005-0000-0000-000016AB0000}"/>
    <cellStyle name="Total (line) 2 2 34 5" xfId="44478" xr:uid="{00000000-0005-0000-0000-000017AB0000}"/>
    <cellStyle name="Total (line) 2 2 35" xfId="6186" xr:uid="{00000000-0005-0000-0000-000018AB0000}"/>
    <cellStyle name="Total (line) 2 2 35 2" xfId="44479" xr:uid="{00000000-0005-0000-0000-000019AB0000}"/>
    <cellStyle name="Total (line) 2 2 35 2 2" xfId="44480" xr:uid="{00000000-0005-0000-0000-00001AAB0000}"/>
    <cellStyle name="Total (line) 2 2 35 2 3" xfId="44481" xr:uid="{00000000-0005-0000-0000-00001BAB0000}"/>
    <cellStyle name="Total (line) 2 2 35 2 4" xfId="44482" xr:uid="{00000000-0005-0000-0000-00001CAB0000}"/>
    <cellStyle name="Total (line) 2 2 35 3" xfId="44483" xr:uid="{00000000-0005-0000-0000-00001DAB0000}"/>
    <cellStyle name="Total (line) 2 2 35 4" xfId="44484" xr:uid="{00000000-0005-0000-0000-00001EAB0000}"/>
    <cellStyle name="Total (line) 2 2 35 5" xfId="44485" xr:uid="{00000000-0005-0000-0000-00001FAB0000}"/>
    <cellStyle name="Total (line) 2 2 36" xfId="6187" xr:uid="{00000000-0005-0000-0000-000020AB0000}"/>
    <cellStyle name="Total (line) 2 2 36 2" xfId="44486" xr:uid="{00000000-0005-0000-0000-000021AB0000}"/>
    <cellStyle name="Total (line) 2 2 36 2 2" xfId="44487" xr:uid="{00000000-0005-0000-0000-000022AB0000}"/>
    <cellStyle name="Total (line) 2 2 36 2 3" xfId="44488" xr:uid="{00000000-0005-0000-0000-000023AB0000}"/>
    <cellStyle name="Total (line) 2 2 36 2 4" xfId="44489" xr:uid="{00000000-0005-0000-0000-000024AB0000}"/>
    <cellStyle name="Total (line) 2 2 36 3" xfId="44490" xr:uid="{00000000-0005-0000-0000-000025AB0000}"/>
    <cellStyle name="Total (line) 2 2 36 4" xfId="44491" xr:uid="{00000000-0005-0000-0000-000026AB0000}"/>
    <cellStyle name="Total (line) 2 2 36 5" xfId="44492" xr:uid="{00000000-0005-0000-0000-000027AB0000}"/>
    <cellStyle name="Total (line) 2 2 37" xfId="6188" xr:uid="{00000000-0005-0000-0000-000028AB0000}"/>
    <cellStyle name="Total (line) 2 2 37 2" xfId="44493" xr:uid="{00000000-0005-0000-0000-000029AB0000}"/>
    <cellStyle name="Total (line) 2 2 37 2 2" xfId="44494" xr:uid="{00000000-0005-0000-0000-00002AAB0000}"/>
    <cellStyle name="Total (line) 2 2 37 2 3" xfId="44495" xr:uid="{00000000-0005-0000-0000-00002BAB0000}"/>
    <cellStyle name="Total (line) 2 2 37 2 4" xfId="44496" xr:uid="{00000000-0005-0000-0000-00002CAB0000}"/>
    <cellStyle name="Total (line) 2 2 37 3" xfId="44497" xr:uid="{00000000-0005-0000-0000-00002DAB0000}"/>
    <cellStyle name="Total (line) 2 2 37 4" xfId="44498" xr:uid="{00000000-0005-0000-0000-00002EAB0000}"/>
    <cellStyle name="Total (line) 2 2 37 5" xfId="44499" xr:uid="{00000000-0005-0000-0000-00002FAB0000}"/>
    <cellStyle name="Total (line) 2 2 38" xfId="6189" xr:uid="{00000000-0005-0000-0000-000030AB0000}"/>
    <cellStyle name="Total (line) 2 2 38 2" xfId="44500" xr:uid="{00000000-0005-0000-0000-000031AB0000}"/>
    <cellStyle name="Total (line) 2 2 38 2 2" xfId="44501" xr:uid="{00000000-0005-0000-0000-000032AB0000}"/>
    <cellStyle name="Total (line) 2 2 38 2 3" xfId="44502" xr:uid="{00000000-0005-0000-0000-000033AB0000}"/>
    <cellStyle name="Total (line) 2 2 38 2 4" xfId="44503" xr:uid="{00000000-0005-0000-0000-000034AB0000}"/>
    <cellStyle name="Total (line) 2 2 38 3" xfId="44504" xr:uid="{00000000-0005-0000-0000-000035AB0000}"/>
    <cellStyle name="Total (line) 2 2 38 4" xfId="44505" xr:uid="{00000000-0005-0000-0000-000036AB0000}"/>
    <cellStyle name="Total (line) 2 2 38 5" xfId="44506" xr:uid="{00000000-0005-0000-0000-000037AB0000}"/>
    <cellStyle name="Total (line) 2 2 39" xfId="6190" xr:uid="{00000000-0005-0000-0000-000038AB0000}"/>
    <cellStyle name="Total (line) 2 2 39 2" xfId="44507" xr:uid="{00000000-0005-0000-0000-000039AB0000}"/>
    <cellStyle name="Total (line) 2 2 39 2 2" xfId="44508" xr:uid="{00000000-0005-0000-0000-00003AAB0000}"/>
    <cellStyle name="Total (line) 2 2 39 2 3" xfId="44509" xr:uid="{00000000-0005-0000-0000-00003BAB0000}"/>
    <cellStyle name="Total (line) 2 2 39 2 4" xfId="44510" xr:uid="{00000000-0005-0000-0000-00003CAB0000}"/>
    <cellStyle name="Total (line) 2 2 39 3" xfId="44511" xr:uid="{00000000-0005-0000-0000-00003DAB0000}"/>
    <cellStyle name="Total (line) 2 2 39 4" xfId="44512" xr:uid="{00000000-0005-0000-0000-00003EAB0000}"/>
    <cellStyle name="Total (line) 2 2 39 5" xfId="44513" xr:uid="{00000000-0005-0000-0000-00003FAB0000}"/>
    <cellStyle name="Total (line) 2 2 4" xfId="6191" xr:uid="{00000000-0005-0000-0000-000040AB0000}"/>
    <cellStyle name="Total (line) 2 2 4 2" xfId="44514" xr:uid="{00000000-0005-0000-0000-000041AB0000}"/>
    <cellStyle name="Total (line) 2 2 4 2 2" xfId="44515" xr:uid="{00000000-0005-0000-0000-000042AB0000}"/>
    <cellStyle name="Total (line) 2 2 4 2 3" xfId="44516" xr:uid="{00000000-0005-0000-0000-000043AB0000}"/>
    <cellStyle name="Total (line) 2 2 4 2 4" xfId="44517" xr:uid="{00000000-0005-0000-0000-000044AB0000}"/>
    <cellStyle name="Total (line) 2 2 4 3" xfId="44518" xr:uid="{00000000-0005-0000-0000-000045AB0000}"/>
    <cellStyle name="Total (line) 2 2 4 4" xfId="44519" xr:uid="{00000000-0005-0000-0000-000046AB0000}"/>
    <cellStyle name="Total (line) 2 2 4 5" xfId="44520" xr:uid="{00000000-0005-0000-0000-000047AB0000}"/>
    <cellStyle name="Total (line) 2 2 40" xfId="6192" xr:uid="{00000000-0005-0000-0000-000048AB0000}"/>
    <cellStyle name="Total (line) 2 2 40 2" xfId="44521" xr:uid="{00000000-0005-0000-0000-000049AB0000}"/>
    <cellStyle name="Total (line) 2 2 40 2 2" xfId="44522" xr:uid="{00000000-0005-0000-0000-00004AAB0000}"/>
    <cellStyle name="Total (line) 2 2 40 2 3" xfId="44523" xr:uid="{00000000-0005-0000-0000-00004BAB0000}"/>
    <cellStyle name="Total (line) 2 2 40 2 4" xfId="44524" xr:uid="{00000000-0005-0000-0000-00004CAB0000}"/>
    <cellStyle name="Total (line) 2 2 40 3" xfId="44525" xr:uid="{00000000-0005-0000-0000-00004DAB0000}"/>
    <cellStyle name="Total (line) 2 2 40 4" xfId="44526" xr:uid="{00000000-0005-0000-0000-00004EAB0000}"/>
    <cellStyle name="Total (line) 2 2 40 5" xfId="44527" xr:uid="{00000000-0005-0000-0000-00004FAB0000}"/>
    <cellStyle name="Total (line) 2 2 41" xfId="6193" xr:uid="{00000000-0005-0000-0000-000050AB0000}"/>
    <cellStyle name="Total (line) 2 2 41 2" xfId="44528" xr:uid="{00000000-0005-0000-0000-000051AB0000}"/>
    <cellStyle name="Total (line) 2 2 41 2 2" xfId="44529" xr:uid="{00000000-0005-0000-0000-000052AB0000}"/>
    <cellStyle name="Total (line) 2 2 41 2 3" xfId="44530" xr:uid="{00000000-0005-0000-0000-000053AB0000}"/>
    <cellStyle name="Total (line) 2 2 41 2 4" xfId="44531" xr:uid="{00000000-0005-0000-0000-000054AB0000}"/>
    <cellStyle name="Total (line) 2 2 41 3" xfId="44532" xr:uid="{00000000-0005-0000-0000-000055AB0000}"/>
    <cellStyle name="Total (line) 2 2 41 4" xfId="44533" xr:uid="{00000000-0005-0000-0000-000056AB0000}"/>
    <cellStyle name="Total (line) 2 2 41 5" xfId="44534" xr:uid="{00000000-0005-0000-0000-000057AB0000}"/>
    <cellStyle name="Total (line) 2 2 42" xfId="6194" xr:uid="{00000000-0005-0000-0000-000058AB0000}"/>
    <cellStyle name="Total (line) 2 2 42 2" xfId="44535" xr:uid="{00000000-0005-0000-0000-000059AB0000}"/>
    <cellStyle name="Total (line) 2 2 42 2 2" xfId="44536" xr:uid="{00000000-0005-0000-0000-00005AAB0000}"/>
    <cellStyle name="Total (line) 2 2 42 2 3" xfId="44537" xr:uid="{00000000-0005-0000-0000-00005BAB0000}"/>
    <cellStyle name="Total (line) 2 2 42 2 4" xfId="44538" xr:uid="{00000000-0005-0000-0000-00005CAB0000}"/>
    <cellStyle name="Total (line) 2 2 42 3" xfId="44539" xr:uid="{00000000-0005-0000-0000-00005DAB0000}"/>
    <cellStyle name="Total (line) 2 2 42 4" xfId="44540" xr:uid="{00000000-0005-0000-0000-00005EAB0000}"/>
    <cellStyle name="Total (line) 2 2 42 5" xfId="44541" xr:uid="{00000000-0005-0000-0000-00005FAB0000}"/>
    <cellStyle name="Total (line) 2 2 43" xfId="6195" xr:uid="{00000000-0005-0000-0000-000060AB0000}"/>
    <cellStyle name="Total (line) 2 2 43 2" xfId="44542" xr:uid="{00000000-0005-0000-0000-000061AB0000}"/>
    <cellStyle name="Total (line) 2 2 43 2 2" xfId="44543" xr:uid="{00000000-0005-0000-0000-000062AB0000}"/>
    <cellStyle name="Total (line) 2 2 43 2 3" xfId="44544" xr:uid="{00000000-0005-0000-0000-000063AB0000}"/>
    <cellStyle name="Total (line) 2 2 43 2 4" xfId="44545" xr:uid="{00000000-0005-0000-0000-000064AB0000}"/>
    <cellStyle name="Total (line) 2 2 43 3" xfId="44546" xr:uid="{00000000-0005-0000-0000-000065AB0000}"/>
    <cellStyle name="Total (line) 2 2 43 4" xfId="44547" xr:uid="{00000000-0005-0000-0000-000066AB0000}"/>
    <cellStyle name="Total (line) 2 2 43 5" xfId="44548" xr:uid="{00000000-0005-0000-0000-000067AB0000}"/>
    <cellStyle name="Total (line) 2 2 44" xfId="6196" xr:uid="{00000000-0005-0000-0000-000068AB0000}"/>
    <cellStyle name="Total (line) 2 2 44 2" xfId="44549" xr:uid="{00000000-0005-0000-0000-000069AB0000}"/>
    <cellStyle name="Total (line) 2 2 44 2 2" xfId="44550" xr:uid="{00000000-0005-0000-0000-00006AAB0000}"/>
    <cellStyle name="Total (line) 2 2 44 2 3" xfId="44551" xr:uid="{00000000-0005-0000-0000-00006BAB0000}"/>
    <cellStyle name="Total (line) 2 2 44 2 4" xfId="44552" xr:uid="{00000000-0005-0000-0000-00006CAB0000}"/>
    <cellStyle name="Total (line) 2 2 44 3" xfId="44553" xr:uid="{00000000-0005-0000-0000-00006DAB0000}"/>
    <cellStyle name="Total (line) 2 2 44 4" xfId="44554" xr:uid="{00000000-0005-0000-0000-00006EAB0000}"/>
    <cellStyle name="Total (line) 2 2 44 5" xfId="44555" xr:uid="{00000000-0005-0000-0000-00006FAB0000}"/>
    <cellStyle name="Total (line) 2 2 45" xfId="6197" xr:uid="{00000000-0005-0000-0000-000070AB0000}"/>
    <cellStyle name="Total (line) 2 2 45 2" xfId="44556" xr:uid="{00000000-0005-0000-0000-000071AB0000}"/>
    <cellStyle name="Total (line) 2 2 45 2 2" xfId="44557" xr:uid="{00000000-0005-0000-0000-000072AB0000}"/>
    <cellStyle name="Total (line) 2 2 45 2 3" xfId="44558" xr:uid="{00000000-0005-0000-0000-000073AB0000}"/>
    <cellStyle name="Total (line) 2 2 45 2 4" xfId="44559" xr:uid="{00000000-0005-0000-0000-000074AB0000}"/>
    <cellStyle name="Total (line) 2 2 45 3" xfId="44560" xr:uid="{00000000-0005-0000-0000-000075AB0000}"/>
    <cellStyle name="Total (line) 2 2 45 4" xfId="44561" xr:uid="{00000000-0005-0000-0000-000076AB0000}"/>
    <cellStyle name="Total (line) 2 2 45 5" xfId="44562" xr:uid="{00000000-0005-0000-0000-000077AB0000}"/>
    <cellStyle name="Total (line) 2 2 46" xfId="44563" xr:uid="{00000000-0005-0000-0000-000078AB0000}"/>
    <cellStyle name="Total (line) 2 2 46 2" xfId="44564" xr:uid="{00000000-0005-0000-0000-000079AB0000}"/>
    <cellStyle name="Total (line) 2 2 46 3" xfId="44565" xr:uid="{00000000-0005-0000-0000-00007AAB0000}"/>
    <cellStyle name="Total (line) 2 2 46 4" xfId="44566" xr:uid="{00000000-0005-0000-0000-00007BAB0000}"/>
    <cellStyle name="Total (line) 2 2 47" xfId="44567" xr:uid="{00000000-0005-0000-0000-00007CAB0000}"/>
    <cellStyle name="Total (line) 2 2 47 2" xfId="44568" xr:uid="{00000000-0005-0000-0000-00007DAB0000}"/>
    <cellStyle name="Total (line) 2 2 47 3" xfId="44569" xr:uid="{00000000-0005-0000-0000-00007EAB0000}"/>
    <cellStyle name="Total (line) 2 2 47 4" xfId="44570" xr:uid="{00000000-0005-0000-0000-00007FAB0000}"/>
    <cellStyle name="Total (line) 2 2 48" xfId="44571" xr:uid="{00000000-0005-0000-0000-000080AB0000}"/>
    <cellStyle name="Total (line) 2 2 49" xfId="44572" xr:uid="{00000000-0005-0000-0000-000081AB0000}"/>
    <cellStyle name="Total (line) 2 2 5" xfId="6198" xr:uid="{00000000-0005-0000-0000-000082AB0000}"/>
    <cellStyle name="Total (line) 2 2 5 2" xfId="44573" xr:uid="{00000000-0005-0000-0000-000083AB0000}"/>
    <cellStyle name="Total (line) 2 2 5 2 2" xfId="44574" xr:uid="{00000000-0005-0000-0000-000084AB0000}"/>
    <cellStyle name="Total (line) 2 2 5 2 3" xfId="44575" xr:uid="{00000000-0005-0000-0000-000085AB0000}"/>
    <cellStyle name="Total (line) 2 2 5 2 4" xfId="44576" xr:uid="{00000000-0005-0000-0000-000086AB0000}"/>
    <cellStyle name="Total (line) 2 2 5 3" xfId="44577" xr:uid="{00000000-0005-0000-0000-000087AB0000}"/>
    <cellStyle name="Total (line) 2 2 5 4" xfId="44578" xr:uid="{00000000-0005-0000-0000-000088AB0000}"/>
    <cellStyle name="Total (line) 2 2 5 5" xfId="44579" xr:uid="{00000000-0005-0000-0000-000089AB0000}"/>
    <cellStyle name="Total (line) 2 2 50" xfId="44580" xr:uid="{00000000-0005-0000-0000-00008AAB0000}"/>
    <cellStyle name="Total (line) 2 2 6" xfId="6199" xr:uid="{00000000-0005-0000-0000-00008BAB0000}"/>
    <cellStyle name="Total (line) 2 2 6 2" xfId="44581" xr:uid="{00000000-0005-0000-0000-00008CAB0000}"/>
    <cellStyle name="Total (line) 2 2 6 2 2" xfId="44582" xr:uid="{00000000-0005-0000-0000-00008DAB0000}"/>
    <cellStyle name="Total (line) 2 2 6 2 3" xfId="44583" xr:uid="{00000000-0005-0000-0000-00008EAB0000}"/>
    <cellStyle name="Total (line) 2 2 6 2 4" xfId="44584" xr:uid="{00000000-0005-0000-0000-00008FAB0000}"/>
    <cellStyle name="Total (line) 2 2 6 3" xfId="44585" xr:uid="{00000000-0005-0000-0000-000090AB0000}"/>
    <cellStyle name="Total (line) 2 2 6 4" xfId="44586" xr:uid="{00000000-0005-0000-0000-000091AB0000}"/>
    <cellStyle name="Total (line) 2 2 6 5" xfId="44587" xr:uid="{00000000-0005-0000-0000-000092AB0000}"/>
    <cellStyle name="Total (line) 2 2 7" xfId="6200" xr:uid="{00000000-0005-0000-0000-000093AB0000}"/>
    <cellStyle name="Total (line) 2 2 7 2" xfId="44588" xr:uid="{00000000-0005-0000-0000-000094AB0000}"/>
    <cellStyle name="Total (line) 2 2 7 2 2" xfId="44589" xr:uid="{00000000-0005-0000-0000-000095AB0000}"/>
    <cellStyle name="Total (line) 2 2 7 2 3" xfId="44590" xr:uid="{00000000-0005-0000-0000-000096AB0000}"/>
    <cellStyle name="Total (line) 2 2 7 2 4" xfId="44591" xr:uid="{00000000-0005-0000-0000-000097AB0000}"/>
    <cellStyle name="Total (line) 2 2 7 3" xfId="44592" xr:uid="{00000000-0005-0000-0000-000098AB0000}"/>
    <cellStyle name="Total (line) 2 2 7 4" xfId="44593" xr:uid="{00000000-0005-0000-0000-000099AB0000}"/>
    <cellStyle name="Total (line) 2 2 7 5" xfId="44594" xr:uid="{00000000-0005-0000-0000-00009AAB0000}"/>
    <cellStyle name="Total (line) 2 2 8" xfId="6201" xr:uid="{00000000-0005-0000-0000-00009BAB0000}"/>
    <cellStyle name="Total (line) 2 2 8 2" xfId="44595" xr:uid="{00000000-0005-0000-0000-00009CAB0000}"/>
    <cellStyle name="Total (line) 2 2 8 2 2" xfId="44596" xr:uid="{00000000-0005-0000-0000-00009DAB0000}"/>
    <cellStyle name="Total (line) 2 2 8 2 3" xfId="44597" xr:uid="{00000000-0005-0000-0000-00009EAB0000}"/>
    <cellStyle name="Total (line) 2 2 8 2 4" xfId="44598" xr:uid="{00000000-0005-0000-0000-00009FAB0000}"/>
    <cellStyle name="Total (line) 2 2 8 3" xfId="44599" xr:uid="{00000000-0005-0000-0000-0000A0AB0000}"/>
    <cellStyle name="Total (line) 2 2 8 4" xfId="44600" xr:uid="{00000000-0005-0000-0000-0000A1AB0000}"/>
    <cellStyle name="Total (line) 2 2 8 5" xfId="44601" xr:uid="{00000000-0005-0000-0000-0000A2AB0000}"/>
    <cellStyle name="Total (line) 2 2 9" xfId="6202" xr:uid="{00000000-0005-0000-0000-0000A3AB0000}"/>
    <cellStyle name="Total (line) 2 2 9 2" xfId="44602" xr:uid="{00000000-0005-0000-0000-0000A4AB0000}"/>
    <cellStyle name="Total (line) 2 2 9 2 2" xfId="44603" xr:uid="{00000000-0005-0000-0000-0000A5AB0000}"/>
    <cellStyle name="Total (line) 2 2 9 2 3" xfId="44604" xr:uid="{00000000-0005-0000-0000-0000A6AB0000}"/>
    <cellStyle name="Total (line) 2 2 9 2 4" xfId="44605" xr:uid="{00000000-0005-0000-0000-0000A7AB0000}"/>
    <cellStyle name="Total (line) 2 2 9 3" xfId="44606" xr:uid="{00000000-0005-0000-0000-0000A8AB0000}"/>
    <cellStyle name="Total (line) 2 2 9 4" xfId="44607" xr:uid="{00000000-0005-0000-0000-0000A9AB0000}"/>
    <cellStyle name="Total (line) 2 2 9 5" xfId="44608" xr:uid="{00000000-0005-0000-0000-0000AAAB0000}"/>
    <cellStyle name="Total (line) 2 3" xfId="6203" xr:uid="{00000000-0005-0000-0000-0000ABAB0000}"/>
    <cellStyle name="Total (line) 2 3 10" xfId="6204" xr:uid="{00000000-0005-0000-0000-0000ACAB0000}"/>
    <cellStyle name="Total (line) 2 3 10 2" xfId="44609" xr:uid="{00000000-0005-0000-0000-0000ADAB0000}"/>
    <cellStyle name="Total (line) 2 3 10 2 2" xfId="44610" xr:uid="{00000000-0005-0000-0000-0000AEAB0000}"/>
    <cellStyle name="Total (line) 2 3 10 2 3" xfId="44611" xr:uid="{00000000-0005-0000-0000-0000AFAB0000}"/>
    <cellStyle name="Total (line) 2 3 10 2 4" xfId="44612" xr:uid="{00000000-0005-0000-0000-0000B0AB0000}"/>
    <cellStyle name="Total (line) 2 3 10 3" xfId="44613" xr:uid="{00000000-0005-0000-0000-0000B1AB0000}"/>
    <cellStyle name="Total (line) 2 3 10 4" xfId="44614" xr:uid="{00000000-0005-0000-0000-0000B2AB0000}"/>
    <cellStyle name="Total (line) 2 3 10 5" xfId="44615" xr:uid="{00000000-0005-0000-0000-0000B3AB0000}"/>
    <cellStyle name="Total (line) 2 3 11" xfId="6205" xr:uid="{00000000-0005-0000-0000-0000B4AB0000}"/>
    <cellStyle name="Total (line) 2 3 11 2" xfId="44616" xr:uid="{00000000-0005-0000-0000-0000B5AB0000}"/>
    <cellStyle name="Total (line) 2 3 11 2 2" xfId="44617" xr:uid="{00000000-0005-0000-0000-0000B6AB0000}"/>
    <cellStyle name="Total (line) 2 3 11 2 3" xfId="44618" xr:uid="{00000000-0005-0000-0000-0000B7AB0000}"/>
    <cellStyle name="Total (line) 2 3 11 2 4" xfId="44619" xr:uid="{00000000-0005-0000-0000-0000B8AB0000}"/>
    <cellStyle name="Total (line) 2 3 11 3" xfId="44620" xr:uid="{00000000-0005-0000-0000-0000B9AB0000}"/>
    <cellStyle name="Total (line) 2 3 11 4" xfId="44621" xr:uid="{00000000-0005-0000-0000-0000BAAB0000}"/>
    <cellStyle name="Total (line) 2 3 11 5" xfId="44622" xr:uid="{00000000-0005-0000-0000-0000BBAB0000}"/>
    <cellStyle name="Total (line) 2 3 12" xfId="6206" xr:uid="{00000000-0005-0000-0000-0000BCAB0000}"/>
    <cellStyle name="Total (line) 2 3 12 2" xfId="44623" xr:uid="{00000000-0005-0000-0000-0000BDAB0000}"/>
    <cellStyle name="Total (line) 2 3 12 2 2" xfId="44624" xr:uid="{00000000-0005-0000-0000-0000BEAB0000}"/>
    <cellStyle name="Total (line) 2 3 12 2 3" xfId="44625" xr:uid="{00000000-0005-0000-0000-0000BFAB0000}"/>
    <cellStyle name="Total (line) 2 3 12 2 4" xfId="44626" xr:uid="{00000000-0005-0000-0000-0000C0AB0000}"/>
    <cellStyle name="Total (line) 2 3 12 3" xfId="44627" xr:uid="{00000000-0005-0000-0000-0000C1AB0000}"/>
    <cellStyle name="Total (line) 2 3 12 4" xfId="44628" xr:uid="{00000000-0005-0000-0000-0000C2AB0000}"/>
    <cellStyle name="Total (line) 2 3 12 5" xfId="44629" xr:uid="{00000000-0005-0000-0000-0000C3AB0000}"/>
    <cellStyle name="Total (line) 2 3 13" xfId="6207" xr:uid="{00000000-0005-0000-0000-0000C4AB0000}"/>
    <cellStyle name="Total (line) 2 3 13 2" xfId="44630" xr:uid="{00000000-0005-0000-0000-0000C5AB0000}"/>
    <cellStyle name="Total (line) 2 3 13 2 2" xfId="44631" xr:uid="{00000000-0005-0000-0000-0000C6AB0000}"/>
    <cellStyle name="Total (line) 2 3 13 2 3" xfId="44632" xr:uid="{00000000-0005-0000-0000-0000C7AB0000}"/>
    <cellStyle name="Total (line) 2 3 13 2 4" xfId="44633" xr:uid="{00000000-0005-0000-0000-0000C8AB0000}"/>
    <cellStyle name="Total (line) 2 3 13 3" xfId="44634" xr:uid="{00000000-0005-0000-0000-0000C9AB0000}"/>
    <cellStyle name="Total (line) 2 3 13 4" xfId="44635" xr:uid="{00000000-0005-0000-0000-0000CAAB0000}"/>
    <cellStyle name="Total (line) 2 3 13 5" xfId="44636" xr:uid="{00000000-0005-0000-0000-0000CBAB0000}"/>
    <cellStyle name="Total (line) 2 3 14" xfId="6208" xr:uid="{00000000-0005-0000-0000-0000CCAB0000}"/>
    <cellStyle name="Total (line) 2 3 14 2" xfId="44637" xr:uid="{00000000-0005-0000-0000-0000CDAB0000}"/>
    <cellStyle name="Total (line) 2 3 14 2 2" xfId="44638" xr:uid="{00000000-0005-0000-0000-0000CEAB0000}"/>
    <cellStyle name="Total (line) 2 3 14 2 3" xfId="44639" xr:uid="{00000000-0005-0000-0000-0000CFAB0000}"/>
    <cellStyle name="Total (line) 2 3 14 2 4" xfId="44640" xr:uid="{00000000-0005-0000-0000-0000D0AB0000}"/>
    <cellStyle name="Total (line) 2 3 14 3" xfId="44641" xr:uid="{00000000-0005-0000-0000-0000D1AB0000}"/>
    <cellStyle name="Total (line) 2 3 14 4" xfId="44642" xr:uid="{00000000-0005-0000-0000-0000D2AB0000}"/>
    <cellStyle name="Total (line) 2 3 14 5" xfId="44643" xr:uid="{00000000-0005-0000-0000-0000D3AB0000}"/>
    <cellStyle name="Total (line) 2 3 15" xfId="6209" xr:uid="{00000000-0005-0000-0000-0000D4AB0000}"/>
    <cellStyle name="Total (line) 2 3 15 2" xfId="44644" xr:uid="{00000000-0005-0000-0000-0000D5AB0000}"/>
    <cellStyle name="Total (line) 2 3 15 2 2" xfId="44645" xr:uid="{00000000-0005-0000-0000-0000D6AB0000}"/>
    <cellStyle name="Total (line) 2 3 15 2 3" xfId="44646" xr:uid="{00000000-0005-0000-0000-0000D7AB0000}"/>
    <cellStyle name="Total (line) 2 3 15 2 4" xfId="44647" xr:uid="{00000000-0005-0000-0000-0000D8AB0000}"/>
    <cellStyle name="Total (line) 2 3 15 3" xfId="44648" xr:uid="{00000000-0005-0000-0000-0000D9AB0000}"/>
    <cellStyle name="Total (line) 2 3 15 4" xfId="44649" xr:uid="{00000000-0005-0000-0000-0000DAAB0000}"/>
    <cellStyle name="Total (line) 2 3 15 5" xfId="44650" xr:uid="{00000000-0005-0000-0000-0000DBAB0000}"/>
    <cellStyle name="Total (line) 2 3 16" xfId="6210" xr:uid="{00000000-0005-0000-0000-0000DCAB0000}"/>
    <cellStyle name="Total (line) 2 3 16 2" xfId="44651" xr:uid="{00000000-0005-0000-0000-0000DDAB0000}"/>
    <cellStyle name="Total (line) 2 3 16 2 2" xfId="44652" xr:uid="{00000000-0005-0000-0000-0000DEAB0000}"/>
    <cellStyle name="Total (line) 2 3 16 2 3" xfId="44653" xr:uid="{00000000-0005-0000-0000-0000DFAB0000}"/>
    <cellStyle name="Total (line) 2 3 16 2 4" xfId="44654" xr:uid="{00000000-0005-0000-0000-0000E0AB0000}"/>
    <cellStyle name="Total (line) 2 3 16 3" xfId="44655" xr:uid="{00000000-0005-0000-0000-0000E1AB0000}"/>
    <cellStyle name="Total (line) 2 3 16 4" xfId="44656" xr:uid="{00000000-0005-0000-0000-0000E2AB0000}"/>
    <cellStyle name="Total (line) 2 3 16 5" xfId="44657" xr:uid="{00000000-0005-0000-0000-0000E3AB0000}"/>
    <cellStyle name="Total (line) 2 3 17" xfId="6211" xr:uid="{00000000-0005-0000-0000-0000E4AB0000}"/>
    <cellStyle name="Total (line) 2 3 17 2" xfId="44658" xr:uid="{00000000-0005-0000-0000-0000E5AB0000}"/>
    <cellStyle name="Total (line) 2 3 17 2 2" xfId="44659" xr:uid="{00000000-0005-0000-0000-0000E6AB0000}"/>
    <cellStyle name="Total (line) 2 3 17 2 3" xfId="44660" xr:uid="{00000000-0005-0000-0000-0000E7AB0000}"/>
    <cellStyle name="Total (line) 2 3 17 2 4" xfId="44661" xr:uid="{00000000-0005-0000-0000-0000E8AB0000}"/>
    <cellStyle name="Total (line) 2 3 17 3" xfId="44662" xr:uid="{00000000-0005-0000-0000-0000E9AB0000}"/>
    <cellStyle name="Total (line) 2 3 17 4" xfId="44663" xr:uid="{00000000-0005-0000-0000-0000EAAB0000}"/>
    <cellStyle name="Total (line) 2 3 17 5" xfId="44664" xr:uid="{00000000-0005-0000-0000-0000EBAB0000}"/>
    <cellStyle name="Total (line) 2 3 18" xfId="6212" xr:uid="{00000000-0005-0000-0000-0000ECAB0000}"/>
    <cellStyle name="Total (line) 2 3 18 2" xfId="44665" xr:uid="{00000000-0005-0000-0000-0000EDAB0000}"/>
    <cellStyle name="Total (line) 2 3 18 2 2" xfId="44666" xr:uid="{00000000-0005-0000-0000-0000EEAB0000}"/>
    <cellStyle name="Total (line) 2 3 18 2 3" xfId="44667" xr:uid="{00000000-0005-0000-0000-0000EFAB0000}"/>
    <cellStyle name="Total (line) 2 3 18 2 4" xfId="44668" xr:uid="{00000000-0005-0000-0000-0000F0AB0000}"/>
    <cellStyle name="Total (line) 2 3 18 3" xfId="44669" xr:uid="{00000000-0005-0000-0000-0000F1AB0000}"/>
    <cellStyle name="Total (line) 2 3 18 4" xfId="44670" xr:uid="{00000000-0005-0000-0000-0000F2AB0000}"/>
    <cellStyle name="Total (line) 2 3 18 5" xfId="44671" xr:uid="{00000000-0005-0000-0000-0000F3AB0000}"/>
    <cellStyle name="Total (line) 2 3 19" xfId="6213" xr:uid="{00000000-0005-0000-0000-0000F4AB0000}"/>
    <cellStyle name="Total (line) 2 3 19 2" xfId="44672" xr:uid="{00000000-0005-0000-0000-0000F5AB0000}"/>
    <cellStyle name="Total (line) 2 3 19 2 2" xfId="44673" xr:uid="{00000000-0005-0000-0000-0000F6AB0000}"/>
    <cellStyle name="Total (line) 2 3 19 2 3" xfId="44674" xr:uid="{00000000-0005-0000-0000-0000F7AB0000}"/>
    <cellStyle name="Total (line) 2 3 19 2 4" xfId="44675" xr:uid="{00000000-0005-0000-0000-0000F8AB0000}"/>
    <cellStyle name="Total (line) 2 3 19 3" xfId="44676" xr:uid="{00000000-0005-0000-0000-0000F9AB0000}"/>
    <cellStyle name="Total (line) 2 3 19 4" xfId="44677" xr:uid="{00000000-0005-0000-0000-0000FAAB0000}"/>
    <cellStyle name="Total (line) 2 3 19 5" xfId="44678" xr:uid="{00000000-0005-0000-0000-0000FBAB0000}"/>
    <cellStyle name="Total (line) 2 3 2" xfId="6214" xr:uid="{00000000-0005-0000-0000-0000FCAB0000}"/>
    <cellStyle name="Total (line) 2 3 2 10" xfId="6215" xr:uid="{00000000-0005-0000-0000-0000FDAB0000}"/>
    <cellStyle name="Total (line) 2 3 2 10 2" xfId="44679" xr:uid="{00000000-0005-0000-0000-0000FEAB0000}"/>
    <cellStyle name="Total (line) 2 3 2 10 2 2" xfId="44680" xr:uid="{00000000-0005-0000-0000-0000FFAB0000}"/>
    <cellStyle name="Total (line) 2 3 2 10 2 3" xfId="44681" xr:uid="{00000000-0005-0000-0000-000000AC0000}"/>
    <cellStyle name="Total (line) 2 3 2 10 2 4" xfId="44682" xr:uid="{00000000-0005-0000-0000-000001AC0000}"/>
    <cellStyle name="Total (line) 2 3 2 10 3" xfId="44683" xr:uid="{00000000-0005-0000-0000-000002AC0000}"/>
    <cellStyle name="Total (line) 2 3 2 10 4" xfId="44684" xr:uid="{00000000-0005-0000-0000-000003AC0000}"/>
    <cellStyle name="Total (line) 2 3 2 10 5" xfId="44685" xr:uid="{00000000-0005-0000-0000-000004AC0000}"/>
    <cellStyle name="Total (line) 2 3 2 11" xfId="6216" xr:uid="{00000000-0005-0000-0000-000005AC0000}"/>
    <cellStyle name="Total (line) 2 3 2 11 2" xfId="44686" xr:uid="{00000000-0005-0000-0000-000006AC0000}"/>
    <cellStyle name="Total (line) 2 3 2 11 2 2" xfId="44687" xr:uid="{00000000-0005-0000-0000-000007AC0000}"/>
    <cellStyle name="Total (line) 2 3 2 11 2 3" xfId="44688" xr:uid="{00000000-0005-0000-0000-000008AC0000}"/>
    <cellStyle name="Total (line) 2 3 2 11 2 4" xfId="44689" xr:uid="{00000000-0005-0000-0000-000009AC0000}"/>
    <cellStyle name="Total (line) 2 3 2 11 3" xfId="44690" xr:uid="{00000000-0005-0000-0000-00000AAC0000}"/>
    <cellStyle name="Total (line) 2 3 2 11 4" xfId="44691" xr:uid="{00000000-0005-0000-0000-00000BAC0000}"/>
    <cellStyle name="Total (line) 2 3 2 11 5" xfId="44692" xr:uid="{00000000-0005-0000-0000-00000CAC0000}"/>
    <cellStyle name="Total (line) 2 3 2 12" xfId="6217" xr:uid="{00000000-0005-0000-0000-00000DAC0000}"/>
    <cellStyle name="Total (line) 2 3 2 12 2" xfId="44693" xr:uid="{00000000-0005-0000-0000-00000EAC0000}"/>
    <cellStyle name="Total (line) 2 3 2 12 2 2" xfId="44694" xr:uid="{00000000-0005-0000-0000-00000FAC0000}"/>
    <cellStyle name="Total (line) 2 3 2 12 2 3" xfId="44695" xr:uid="{00000000-0005-0000-0000-000010AC0000}"/>
    <cellStyle name="Total (line) 2 3 2 12 2 4" xfId="44696" xr:uid="{00000000-0005-0000-0000-000011AC0000}"/>
    <cellStyle name="Total (line) 2 3 2 12 3" xfId="44697" xr:uid="{00000000-0005-0000-0000-000012AC0000}"/>
    <cellStyle name="Total (line) 2 3 2 12 4" xfId="44698" xr:uid="{00000000-0005-0000-0000-000013AC0000}"/>
    <cellStyle name="Total (line) 2 3 2 12 5" xfId="44699" xr:uid="{00000000-0005-0000-0000-000014AC0000}"/>
    <cellStyle name="Total (line) 2 3 2 13" xfId="6218" xr:uid="{00000000-0005-0000-0000-000015AC0000}"/>
    <cellStyle name="Total (line) 2 3 2 13 2" xfId="44700" xr:uid="{00000000-0005-0000-0000-000016AC0000}"/>
    <cellStyle name="Total (line) 2 3 2 13 2 2" xfId="44701" xr:uid="{00000000-0005-0000-0000-000017AC0000}"/>
    <cellStyle name="Total (line) 2 3 2 13 2 3" xfId="44702" xr:uid="{00000000-0005-0000-0000-000018AC0000}"/>
    <cellStyle name="Total (line) 2 3 2 13 2 4" xfId="44703" xr:uid="{00000000-0005-0000-0000-000019AC0000}"/>
    <cellStyle name="Total (line) 2 3 2 13 3" xfId="44704" xr:uid="{00000000-0005-0000-0000-00001AAC0000}"/>
    <cellStyle name="Total (line) 2 3 2 13 4" xfId="44705" xr:uid="{00000000-0005-0000-0000-00001BAC0000}"/>
    <cellStyle name="Total (line) 2 3 2 13 5" xfId="44706" xr:uid="{00000000-0005-0000-0000-00001CAC0000}"/>
    <cellStyle name="Total (line) 2 3 2 14" xfId="6219" xr:uid="{00000000-0005-0000-0000-00001DAC0000}"/>
    <cellStyle name="Total (line) 2 3 2 14 2" xfId="44707" xr:uid="{00000000-0005-0000-0000-00001EAC0000}"/>
    <cellStyle name="Total (line) 2 3 2 14 2 2" xfId="44708" xr:uid="{00000000-0005-0000-0000-00001FAC0000}"/>
    <cellStyle name="Total (line) 2 3 2 14 2 3" xfId="44709" xr:uid="{00000000-0005-0000-0000-000020AC0000}"/>
    <cellStyle name="Total (line) 2 3 2 14 2 4" xfId="44710" xr:uid="{00000000-0005-0000-0000-000021AC0000}"/>
    <cellStyle name="Total (line) 2 3 2 14 3" xfId="44711" xr:uid="{00000000-0005-0000-0000-000022AC0000}"/>
    <cellStyle name="Total (line) 2 3 2 14 4" xfId="44712" xr:uid="{00000000-0005-0000-0000-000023AC0000}"/>
    <cellStyle name="Total (line) 2 3 2 14 5" xfId="44713" xr:uid="{00000000-0005-0000-0000-000024AC0000}"/>
    <cellStyle name="Total (line) 2 3 2 15" xfId="6220" xr:uid="{00000000-0005-0000-0000-000025AC0000}"/>
    <cellStyle name="Total (line) 2 3 2 15 2" xfId="44714" xr:uid="{00000000-0005-0000-0000-000026AC0000}"/>
    <cellStyle name="Total (line) 2 3 2 15 2 2" xfId="44715" xr:uid="{00000000-0005-0000-0000-000027AC0000}"/>
    <cellStyle name="Total (line) 2 3 2 15 2 3" xfId="44716" xr:uid="{00000000-0005-0000-0000-000028AC0000}"/>
    <cellStyle name="Total (line) 2 3 2 15 2 4" xfId="44717" xr:uid="{00000000-0005-0000-0000-000029AC0000}"/>
    <cellStyle name="Total (line) 2 3 2 15 3" xfId="44718" xr:uid="{00000000-0005-0000-0000-00002AAC0000}"/>
    <cellStyle name="Total (line) 2 3 2 15 4" xfId="44719" xr:uid="{00000000-0005-0000-0000-00002BAC0000}"/>
    <cellStyle name="Total (line) 2 3 2 15 5" xfId="44720" xr:uid="{00000000-0005-0000-0000-00002CAC0000}"/>
    <cellStyle name="Total (line) 2 3 2 16" xfId="6221" xr:uid="{00000000-0005-0000-0000-00002DAC0000}"/>
    <cellStyle name="Total (line) 2 3 2 16 2" xfId="44721" xr:uid="{00000000-0005-0000-0000-00002EAC0000}"/>
    <cellStyle name="Total (line) 2 3 2 16 2 2" xfId="44722" xr:uid="{00000000-0005-0000-0000-00002FAC0000}"/>
    <cellStyle name="Total (line) 2 3 2 16 2 3" xfId="44723" xr:uid="{00000000-0005-0000-0000-000030AC0000}"/>
    <cellStyle name="Total (line) 2 3 2 16 2 4" xfId="44724" xr:uid="{00000000-0005-0000-0000-000031AC0000}"/>
    <cellStyle name="Total (line) 2 3 2 16 3" xfId="44725" xr:uid="{00000000-0005-0000-0000-000032AC0000}"/>
    <cellStyle name="Total (line) 2 3 2 16 4" xfId="44726" xr:uid="{00000000-0005-0000-0000-000033AC0000}"/>
    <cellStyle name="Total (line) 2 3 2 16 5" xfId="44727" xr:uid="{00000000-0005-0000-0000-000034AC0000}"/>
    <cellStyle name="Total (line) 2 3 2 17" xfId="6222" xr:uid="{00000000-0005-0000-0000-000035AC0000}"/>
    <cellStyle name="Total (line) 2 3 2 17 2" xfId="44728" xr:uid="{00000000-0005-0000-0000-000036AC0000}"/>
    <cellStyle name="Total (line) 2 3 2 17 2 2" xfId="44729" xr:uid="{00000000-0005-0000-0000-000037AC0000}"/>
    <cellStyle name="Total (line) 2 3 2 17 2 3" xfId="44730" xr:uid="{00000000-0005-0000-0000-000038AC0000}"/>
    <cellStyle name="Total (line) 2 3 2 17 2 4" xfId="44731" xr:uid="{00000000-0005-0000-0000-000039AC0000}"/>
    <cellStyle name="Total (line) 2 3 2 17 3" xfId="44732" xr:uid="{00000000-0005-0000-0000-00003AAC0000}"/>
    <cellStyle name="Total (line) 2 3 2 17 4" xfId="44733" xr:uid="{00000000-0005-0000-0000-00003BAC0000}"/>
    <cellStyle name="Total (line) 2 3 2 17 5" xfId="44734" xr:uid="{00000000-0005-0000-0000-00003CAC0000}"/>
    <cellStyle name="Total (line) 2 3 2 18" xfId="6223" xr:uid="{00000000-0005-0000-0000-00003DAC0000}"/>
    <cellStyle name="Total (line) 2 3 2 18 2" xfId="44735" xr:uid="{00000000-0005-0000-0000-00003EAC0000}"/>
    <cellStyle name="Total (line) 2 3 2 18 2 2" xfId="44736" xr:uid="{00000000-0005-0000-0000-00003FAC0000}"/>
    <cellStyle name="Total (line) 2 3 2 18 2 3" xfId="44737" xr:uid="{00000000-0005-0000-0000-000040AC0000}"/>
    <cellStyle name="Total (line) 2 3 2 18 2 4" xfId="44738" xr:uid="{00000000-0005-0000-0000-000041AC0000}"/>
    <cellStyle name="Total (line) 2 3 2 18 3" xfId="44739" xr:uid="{00000000-0005-0000-0000-000042AC0000}"/>
    <cellStyle name="Total (line) 2 3 2 18 4" xfId="44740" xr:uid="{00000000-0005-0000-0000-000043AC0000}"/>
    <cellStyle name="Total (line) 2 3 2 18 5" xfId="44741" xr:uid="{00000000-0005-0000-0000-000044AC0000}"/>
    <cellStyle name="Total (line) 2 3 2 19" xfId="6224" xr:uid="{00000000-0005-0000-0000-000045AC0000}"/>
    <cellStyle name="Total (line) 2 3 2 19 2" xfId="44742" xr:uid="{00000000-0005-0000-0000-000046AC0000}"/>
    <cellStyle name="Total (line) 2 3 2 19 2 2" xfId="44743" xr:uid="{00000000-0005-0000-0000-000047AC0000}"/>
    <cellStyle name="Total (line) 2 3 2 19 2 3" xfId="44744" xr:uid="{00000000-0005-0000-0000-000048AC0000}"/>
    <cellStyle name="Total (line) 2 3 2 19 2 4" xfId="44745" xr:uid="{00000000-0005-0000-0000-000049AC0000}"/>
    <cellStyle name="Total (line) 2 3 2 19 3" xfId="44746" xr:uid="{00000000-0005-0000-0000-00004AAC0000}"/>
    <cellStyle name="Total (line) 2 3 2 19 4" xfId="44747" xr:uid="{00000000-0005-0000-0000-00004BAC0000}"/>
    <cellStyle name="Total (line) 2 3 2 19 5" xfId="44748" xr:uid="{00000000-0005-0000-0000-00004CAC0000}"/>
    <cellStyle name="Total (line) 2 3 2 2" xfId="6225" xr:uid="{00000000-0005-0000-0000-00004DAC0000}"/>
    <cellStyle name="Total (line) 2 3 2 2 2" xfId="44749" xr:uid="{00000000-0005-0000-0000-00004EAC0000}"/>
    <cellStyle name="Total (line) 2 3 2 2 2 2" xfId="44750" xr:uid="{00000000-0005-0000-0000-00004FAC0000}"/>
    <cellStyle name="Total (line) 2 3 2 2 2 3" xfId="44751" xr:uid="{00000000-0005-0000-0000-000050AC0000}"/>
    <cellStyle name="Total (line) 2 3 2 2 2 4" xfId="44752" xr:uid="{00000000-0005-0000-0000-000051AC0000}"/>
    <cellStyle name="Total (line) 2 3 2 2 3" xfId="44753" xr:uid="{00000000-0005-0000-0000-000052AC0000}"/>
    <cellStyle name="Total (line) 2 3 2 2 4" xfId="44754" xr:uid="{00000000-0005-0000-0000-000053AC0000}"/>
    <cellStyle name="Total (line) 2 3 2 2 5" xfId="44755" xr:uid="{00000000-0005-0000-0000-000054AC0000}"/>
    <cellStyle name="Total (line) 2 3 2 20" xfId="6226" xr:uid="{00000000-0005-0000-0000-000055AC0000}"/>
    <cellStyle name="Total (line) 2 3 2 20 2" xfId="44756" xr:uid="{00000000-0005-0000-0000-000056AC0000}"/>
    <cellStyle name="Total (line) 2 3 2 20 2 2" xfId="44757" xr:uid="{00000000-0005-0000-0000-000057AC0000}"/>
    <cellStyle name="Total (line) 2 3 2 20 2 3" xfId="44758" xr:uid="{00000000-0005-0000-0000-000058AC0000}"/>
    <cellStyle name="Total (line) 2 3 2 20 2 4" xfId="44759" xr:uid="{00000000-0005-0000-0000-000059AC0000}"/>
    <cellStyle name="Total (line) 2 3 2 20 3" xfId="44760" xr:uid="{00000000-0005-0000-0000-00005AAC0000}"/>
    <cellStyle name="Total (line) 2 3 2 20 4" xfId="44761" xr:uid="{00000000-0005-0000-0000-00005BAC0000}"/>
    <cellStyle name="Total (line) 2 3 2 20 5" xfId="44762" xr:uid="{00000000-0005-0000-0000-00005CAC0000}"/>
    <cellStyle name="Total (line) 2 3 2 21" xfId="6227" xr:uid="{00000000-0005-0000-0000-00005DAC0000}"/>
    <cellStyle name="Total (line) 2 3 2 21 2" xfId="44763" xr:uid="{00000000-0005-0000-0000-00005EAC0000}"/>
    <cellStyle name="Total (line) 2 3 2 21 2 2" xfId="44764" xr:uid="{00000000-0005-0000-0000-00005FAC0000}"/>
    <cellStyle name="Total (line) 2 3 2 21 2 3" xfId="44765" xr:uid="{00000000-0005-0000-0000-000060AC0000}"/>
    <cellStyle name="Total (line) 2 3 2 21 2 4" xfId="44766" xr:uid="{00000000-0005-0000-0000-000061AC0000}"/>
    <cellStyle name="Total (line) 2 3 2 21 3" xfId="44767" xr:uid="{00000000-0005-0000-0000-000062AC0000}"/>
    <cellStyle name="Total (line) 2 3 2 21 4" xfId="44768" xr:uid="{00000000-0005-0000-0000-000063AC0000}"/>
    <cellStyle name="Total (line) 2 3 2 21 5" xfId="44769" xr:uid="{00000000-0005-0000-0000-000064AC0000}"/>
    <cellStyle name="Total (line) 2 3 2 22" xfId="6228" xr:uid="{00000000-0005-0000-0000-000065AC0000}"/>
    <cellStyle name="Total (line) 2 3 2 22 2" xfId="44770" xr:uid="{00000000-0005-0000-0000-000066AC0000}"/>
    <cellStyle name="Total (line) 2 3 2 22 2 2" xfId="44771" xr:uid="{00000000-0005-0000-0000-000067AC0000}"/>
    <cellStyle name="Total (line) 2 3 2 22 2 3" xfId="44772" xr:uid="{00000000-0005-0000-0000-000068AC0000}"/>
    <cellStyle name="Total (line) 2 3 2 22 2 4" xfId="44773" xr:uid="{00000000-0005-0000-0000-000069AC0000}"/>
    <cellStyle name="Total (line) 2 3 2 22 3" xfId="44774" xr:uid="{00000000-0005-0000-0000-00006AAC0000}"/>
    <cellStyle name="Total (line) 2 3 2 22 4" xfId="44775" xr:uid="{00000000-0005-0000-0000-00006BAC0000}"/>
    <cellStyle name="Total (line) 2 3 2 22 5" xfId="44776" xr:uid="{00000000-0005-0000-0000-00006CAC0000}"/>
    <cellStyle name="Total (line) 2 3 2 23" xfId="6229" xr:uid="{00000000-0005-0000-0000-00006DAC0000}"/>
    <cellStyle name="Total (line) 2 3 2 23 2" xfId="44777" xr:uid="{00000000-0005-0000-0000-00006EAC0000}"/>
    <cellStyle name="Total (line) 2 3 2 23 2 2" xfId="44778" xr:uid="{00000000-0005-0000-0000-00006FAC0000}"/>
    <cellStyle name="Total (line) 2 3 2 23 2 3" xfId="44779" xr:uid="{00000000-0005-0000-0000-000070AC0000}"/>
    <cellStyle name="Total (line) 2 3 2 23 2 4" xfId="44780" xr:uid="{00000000-0005-0000-0000-000071AC0000}"/>
    <cellStyle name="Total (line) 2 3 2 23 3" xfId="44781" xr:uid="{00000000-0005-0000-0000-000072AC0000}"/>
    <cellStyle name="Total (line) 2 3 2 23 4" xfId="44782" xr:uid="{00000000-0005-0000-0000-000073AC0000}"/>
    <cellStyle name="Total (line) 2 3 2 23 5" xfId="44783" xr:uid="{00000000-0005-0000-0000-000074AC0000}"/>
    <cellStyle name="Total (line) 2 3 2 24" xfId="6230" xr:uid="{00000000-0005-0000-0000-000075AC0000}"/>
    <cellStyle name="Total (line) 2 3 2 24 2" xfId="44784" xr:uid="{00000000-0005-0000-0000-000076AC0000}"/>
    <cellStyle name="Total (line) 2 3 2 24 2 2" xfId="44785" xr:uid="{00000000-0005-0000-0000-000077AC0000}"/>
    <cellStyle name="Total (line) 2 3 2 24 2 3" xfId="44786" xr:uid="{00000000-0005-0000-0000-000078AC0000}"/>
    <cellStyle name="Total (line) 2 3 2 24 2 4" xfId="44787" xr:uid="{00000000-0005-0000-0000-000079AC0000}"/>
    <cellStyle name="Total (line) 2 3 2 24 3" xfId="44788" xr:uid="{00000000-0005-0000-0000-00007AAC0000}"/>
    <cellStyle name="Total (line) 2 3 2 24 4" xfId="44789" xr:uid="{00000000-0005-0000-0000-00007BAC0000}"/>
    <cellStyle name="Total (line) 2 3 2 24 5" xfId="44790" xr:uid="{00000000-0005-0000-0000-00007CAC0000}"/>
    <cellStyle name="Total (line) 2 3 2 25" xfId="6231" xr:uid="{00000000-0005-0000-0000-00007DAC0000}"/>
    <cellStyle name="Total (line) 2 3 2 25 2" xfId="44791" xr:uid="{00000000-0005-0000-0000-00007EAC0000}"/>
    <cellStyle name="Total (line) 2 3 2 25 2 2" xfId="44792" xr:uid="{00000000-0005-0000-0000-00007FAC0000}"/>
    <cellStyle name="Total (line) 2 3 2 25 2 3" xfId="44793" xr:uid="{00000000-0005-0000-0000-000080AC0000}"/>
    <cellStyle name="Total (line) 2 3 2 25 2 4" xfId="44794" xr:uid="{00000000-0005-0000-0000-000081AC0000}"/>
    <cellStyle name="Total (line) 2 3 2 25 3" xfId="44795" xr:uid="{00000000-0005-0000-0000-000082AC0000}"/>
    <cellStyle name="Total (line) 2 3 2 25 4" xfId="44796" xr:uid="{00000000-0005-0000-0000-000083AC0000}"/>
    <cellStyle name="Total (line) 2 3 2 25 5" xfId="44797" xr:uid="{00000000-0005-0000-0000-000084AC0000}"/>
    <cellStyle name="Total (line) 2 3 2 26" xfId="6232" xr:uid="{00000000-0005-0000-0000-000085AC0000}"/>
    <cellStyle name="Total (line) 2 3 2 26 2" xfId="44798" xr:uid="{00000000-0005-0000-0000-000086AC0000}"/>
    <cellStyle name="Total (line) 2 3 2 26 2 2" xfId="44799" xr:uid="{00000000-0005-0000-0000-000087AC0000}"/>
    <cellStyle name="Total (line) 2 3 2 26 2 3" xfId="44800" xr:uid="{00000000-0005-0000-0000-000088AC0000}"/>
    <cellStyle name="Total (line) 2 3 2 26 2 4" xfId="44801" xr:uid="{00000000-0005-0000-0000-000089AC0000}"/>
    <cellStyle name="Total (line) 2 3 2 26 3" xfId="44802" xr:uid="{00000000-0005-0000-0000-00008AAC0000}"/>
    <cellStyle name="Total (line) 2 3 2 26 4" xfId="44803" xr:uid="{00000000-0005-0000-0000-00008BAC0000}"/>
    <cellStyle name="Total (line) 2 3 2 26 5" xfId="44804" xr:uid="{00000000-0005-0000-0000-00008CAC0000}"/>
    <cellStyle name="Total (line) 2 3 2 27" xfId="6233" xr:uid="{00000000-0005-0000-0000-00008DAC0000}"/>
    <cellStyle name="Total (line) 2 3 2 27 2" xfId="44805" xr:uid="{00000000-0005-0000-0000-00008EAC0000}"/>
    <cellStyle name="Total (line) 2 3 2 27 2 2" xfId="44806" xr:uid="{00000000-0005-0000-0000-00008FAC0000}"/>
    <cellStyle name="Total (line) 2 3 2 27 2 3" xfId="44807" xr:uid="{00000000-0005-0000-0000-000090AC0000}"/>
    <cellStyle name="Total (line) 2 3 2 27 2 4" xfId="44808" xr:uid="{00000000-0005-0000-0000-000091AC0000}"/>
    <cellStyle name="Total (line) 2 3 2 27 3" xfId="44809" xr:uid="{00000000-0005-0000-0000-000092AC0000}"/>
    <cellStyle name="Total (line) 2 3 2 27 4" xfId="44810" xr:uid="{00000000-0005-0000-0000-000093AC0000}"/>
    <cellStyle name="Total (line) 2 3 2 27 5" xfId="44811" xr:uid="{00000000-0005-0000-0000-000094AC0000}"/>
    <cellStyle name="Total (line) 2 3 2 28" xfId="6234" xr:uid="{00000000-0005-0000-0000-000095AC0000}"/>
    <cellStyle name="Total (line) 2 3 2 28 2" xfId="44812" xr:uid="{00000000-0005-0000-0000-000096AC0000}"/>
    <cellStyle name="Total (line) 2 3 2 28 2 2" xfId="44813" xr:uid="{00000000-0005-0000-0000-000097AC0000}"/>
    <cellStyle name="Total (line) 2 3 2 28 2 3" xfId="44814" xr:uid="{00000000-0005-0000-0000-000098AC0000}"/>
    <cellStyle name="Total (line) 2 3 2 28 2 4" xfId="44815" xr:uid="{00000000-0005-0000-0000-000099AC0000}"/>
    <cellStyle name="Total (line) 2 3 2 28 3" xfId="44816" xr:uid="{00000000-0005-0000-0000-00009AAC0000}"/>
    <cellStyle name="Total (line) 2 3 2 28 4" xfId="44817" xr:uid="{00000000-0005-0000-0000-00009BAC0000}"/>
    <cellStyle name="Total (line) 2 3 2 28 5" xfId="44818" xr:uid="{00000000-0005-0000-0000-00009CAC0000}"/>
    <cellStyle name="Total (line) 2 3 2 29" xfId="6235" xr:uid="{00000000-0005-0000-0000-00009DAC0000}"/>
    <cellStyle name="Total (line) 2 3 2 29 2" xfId="44819" xr:uid="{00000000-0005-0000-0000-00009EAC0000}"/>
    <cellStyle name="Total (line) 2 3 2 29 2 2" xfId="44820" xr:uid="{00000000-0005-0000-0000-00009FAC0000}"/>
    <cellStyle name="Total (line) 2 3 2 29 2 3" xfId="44821" xr:uid="{00000000-0005-0000-0000-0000A0AC0000}"/>
    <cellStyle name="Total (line) 2 3 2 29 2 4" xfId="44822" xr:uid="{00000000-0005-0000-0000-0000A1AC0000}"/>
    <cellStyle name="Total (line) 2 3 2 29 3" xfId="44823" xr:uid="{00000000-0005-0000-0000-0000A2AC0000}"/>
    <cellStyle name="Total (line) 2 3 2 29 4" xfId="44824" xr:uid="{00000000-0005-0000-0000-0000A3AC0000}"/>
    <cellStyle name="Total (line) 2 3 2 29 5" xfId="44825" xr:uid="{00000000-0005-0000-0000-0000A4AC0000}"/>
    <cellStyle name="Total (line) 2 3 2 3" xfId="6236" xr:uid="{00000000-0005-0000-0000-0000A5AC0000}"/>
    <cellStyle name="Total (line) 2 3 2 3 2" xfId="44826" xr:uid="{00000000-0005-0000-0000-0000A6AC0000}"/>
    <cellStyle name="Total (line) 2 3 2 3 2 2" xfId="44827" xr:uid="{00000000-0005-0000-0000-0000A7AC0000}"/>
    <cellStyle name="Total (line) 2 3 2 3 2 3" xfId="44828" xr:uid="{00000000-0005-0000-0000-0000A8AC0000}"/>
    <cellStyle name="Total (line) 2 3 2 3 2 4" xfId="44829" xr:uid="{00000000-0005-0000-0000-0000A9AC0000}"/>
    <cellStyle name="Total (line) 2 3 2 3 3" xfId="44830" xr:uid="{00000000-0005-0000-0000-0000AAAC0000}"/>
    <cellStyle name="Total (line) 2 3 2 3 4" xfId="44831" xr:uid="{00000000-0005-0000-0000-0000ABAC0000}"/>
    <cellStyle name="Total (line) 2 3 2 3 5" xfId="44832" xr:uid="{00000000-0005-0000-0000-0000ACAC0000}"/>
    <cellStyle name="Total (line) 2 3 2 30" xfId="6237" xr:uid="{00000000-0005-0000-0000-0000ADAC0000}"/>
    <cellStyle name="Total (line) 2 3 2 30 2" xfId="44833" xr:uid="{00000000-0005-0000-0000-0000AEAC0000}"/>
    <cellStyle name="Total (line) 2 3 2 30 2 2" xfId="44834" xr:uid="{00000000-0005-0000-0000-0000AFAC0000}"/>
    <cellStyle name="Total (line) 2 3 2 30 2 3" xfId="44835" xr:uid="{00000000-0005-0000-0000-0000B0AC0000}"/>
    <cellStyle name="Total (line) 2 3 2 30 2 4" xfId="44836" xr:uid="{00000000-0005-0000-0000-0000B1AC0000}"/>
    <cellStyle name="Total (line) 2 3 2 30 3" xfId="44837" xr:uid="{00000000-0005-0000-0000-0000B2AC0000}"/>
    <cellStyle name="Total (line) 2 3 2 30 4" xfId="44838" xr:uid="{00000000-0005-0000-0000-0000B3AC0000}"/>
    <cellStyle name="Total (line) 2 3 2 30 5" xfId="44839" xr:uid="{00000000-0005-0000-0000-0000B4AC0000}"/>
    <cellStyle name="Total (line) 2 3 2 31" xfId="6238" xr:uid="{00000000-0005-0000-0000-0000B5AC0000}"/>
    <cellStyle name="Total (line) 2 3 2 31 2" xfId="44840" xr:uid="{00000000-0005-0000-0000-0000B6AC0000}"/>
    <cellStyle name="Total (line) 2 3 2 31 2 2" xfId="44841" xr:uid="{00000000-0005-0000-0000-0000B7AC0000}"/>
    <cellStyle name="Total (line) 2 3 2 31 2 3" xfId="44842" xr:uid="{00000000-0005-0000-0000-0000B8AC0000}"/>
    <cellStyle name="Total (line) 2 3 2 31 2 4" xfId="44843" xr:uid="{00000000-0005-0000-0000-0000B9AC0000}"/>
    <cellStyle name="Total (line) 2 3 2 31 3" xfId="44844" xr:uid="{00000000-0005-0000-0000-0000BAAC0000}"/>
    <cellStyle name="Total (line) 2 3 2 31 4" xfId="44845" xr:uid="{00000000-0005-0000-0000-0000BBAC0000}"/>
    <cellStyle name="Total (line) 2 3 2 31 5" xfId="44846" xr:uid="{00000000-0005-0000-0000-0000BCAC0000}"/>
    <cellStyle name="Total (line) 2 3 2 32" xfId="6239" xr:uid="{00000000-0005-0000-0000-0000BDAC0000}"/>
    <cellStyle name="Total (line) 2 3 2 32 2" xfId="44847" xr:uid="{00000000-0005-0000-0000-0000BEAC0000}"/>
    <cellStyle name="Total (line) 2 3 2 32 2 2" xfId="44848" xr:uid="{00000000-0005-0000-0000-0000BFAC0000}"/>
    <cellStyle name="Total (line) 2 3 2 32 2 3" xfId="44849" xr:uid="{00000000-0005-0000-0000-0000C0AC0000}"/>
    <cellStyle name="Total (line) 2 3 2 32 2 4" xfId="44850" xr:uid="{00000000-0005-0000-0000-0000C1AC0000}"/>
    <cellStyle name="Total (line) 2 3 2 32 3" xfId="44851" xr:uid="{00000000-0005-0000-0000-0000C2AC0000}"/>
    <cellStyle name="Total (line) 2 3 2 32 4" xfId="44852" xr:uid="{00000000-0005-0000-0000-0000C3AC0000}"/>
    <cellStyle name="Total (line) 2 3 2 32 5" xfId="44853" xr:uid="{00000000-0005-0000-0000-0000C4AC0000}"/>
    <cellStyle name="Total (line) 2 3 2 33" xfId="6240" xr:uid="{00000000-0005-0000-0000-0000C5AC0000}"/>
    <cellStyle name="Total (line) 2 3 2 33 2" xfId="44854" xr:uid="{00000000-0005-0000-0000-0000C6AC0000}"/>
    <cellStyle name="Total (line) 2 3 2 33 2 2" xfId="44855" xr:uid="{00000000-0005-0000-0000-0000C7AC0000}"/>
    <cellStyle name="Total (line) 2 3 2 33 2 3" xfId="44856" xr:uid="{00000000-0005-0000-0000-0000C8AC0000}"/>
    <cellStyle name="Total (line) 2 3 2 33 2 4" xfId="44857" xr:uid="{00000000-0005-0000-0000-0000C9AC0000}"/>
    <cellStyle name="Total (line) 2 3 2 33 3" xfId="44858" xr:uid="{00000000-0005-0000-0000-0000CAAC0000}"/>
    <cellStyle name="Total (line) 2 3 2 33 4" xfId="44859" xr:uid="{00000000-0005-0000-0000-0000CBAC0000}"/>
    <cellStyle name="Total (line) 2 3 2 33 5" xfId="44860" xr:uid="{00000000-0005-0000-0000-0000CCAC0000}"/>
    <cellStyle name="Total (line) 2 3 2 34" xfId="6241" xr:uid="{00000000-0005-0000-0000-0000CDAC0000}"/>
    <cellStyle name="Total (line) 2 3 2 34 2" xfId="44861" xr:uid="{00000000-0005-0000-0000-0000CEAC0000}"/>
    <cellStyle name="Total (line) 2 3 2 34 2 2" xfId="44862" xr:uid="{00000000-0005-0000-0000-0000CFAC0000}"/>
    <cellStyle name="Total (line) 2 3 2 34 2 3" xfId="44863" xr:uid="{00000000-0005-0000-0000-0000D0AC0000}"/>
    <cellStyle name="Total (line) 2 3 2 34 2 4" xfId="44864" xr:uid="{00000000-0005-0000-0000-0000D1AC0000}"/>
    <cellStyle name="Total (line) 2 3 2 34 3" xfId="44865" xr:uid="{00000000-0005-0000-0000-0000D2AC0000}"/>
    <cellStyle name="Total (line) 2 3 2 34 4" xfId="44866" xr:uid="{00000000-0005-0000-0000-0000D3AC0000}"/>
    <cellStyle name="Total (line) 2 3 2 34 5" xfId="44867" xr:uid="{00000000-0005-0000-0000-0000D4AC0000}"/>
    <cellStyle name="Total (line) 2 3 2 35" xfId="6242" xr:uid="{00000000-0005-0000-0000-0000D5AC0000}"/>
    <cellStyle name="Total (line) 2 3 2 35 2" xfId="44868" xr:uid="{00000000-0005-0000-0000-0000D6AC0000}"/>
    <cellStyle name="Total (line) 2 3 2 35 2 2" xfId="44869" xr:uid="{00000000-0005-0000-0000-0000D7AC0000}"/>
    <cellStyle name="Total (line) 2 3 2 35 2 3" xfId="44870" xr:uid="{00000000-0005-0000-0000-0000D8AC0000}"/>
    <cellStyle name="Total (line) 2 3 2 35 2 4" xfId="44871" xr:uid="{00000000-0005-0000-0000-0000D9AC0000}"/>
    <cellStyle name="Total (line) 2 3 2 35 3" xfId="44872" xr:uid="{00000000-0005-0000-0000-0000DAAC0000}"/>
    <cellStyle name="Total (line) 2 3 2 35 4" xfId="44873" xr:uid="{00000000-0005-0000-0000-0000DBAC0000}"/>
    <cellStyle name="Total (line) 2 3 2 35 5" xfId="44874" xr:uid="{00000000-0005-0000-0000-0000DCAC0000}"/>
    <cellStyle name="Total (line) 2 3 2 36" xfId="6243" xr:uid="{00000000-0005-0000-0000-0000DDAC0000}"/>
    <cellStyle name="Total (line) 2 3 2 36 2" xfId="44875" xr:uid="{00000000-0005-0000-0000-0000DEAC0000}"/>
    <cellStyle name="Total (line) 2 3 2 36 2 2" xfId="44876" xr:uid="{00000000-0005-0000-0000-0000DFAC0000}"/>
    <cellStyle name="Total (line) 2 3 2 36 2 3" xfId="44877" xr:uid="{00000000-0005-0000-0000-0000E0AC0000}"/>
    <cellStyle name="Total (line) 2 3 2 36 2 4" xfId="44878" xr:uid="{00000000-0005-0000-0000-0000E1AC0000}"/>
    <cellStyle name="Total (line) 2 3 2 36 3" xfId="44879" xr:uid="{00000000-0005-0000-0000-0000E2AC0000}"/>
    <cellStyle name="Total (line) 2 3 2 36 4" xfId="44880" xr:uid="{00000000-0005-0000-0000-0000E3AC0000}"/>
    <cellStyle name="Total (line) 2 3 2 36 5" xfId="44881" xr:uid="{00000000-0005-0000-0000-0000E4AC0000}"/>
    <cellStyle name="Total (line) 2 3 2 37" xfId="6244" xr:uid="{00000000-0005-0000-0000-0000E5AC0000}"/>
    <cellStyle name="Total (line) 2 3 2 37 2" xfId="44882" xr:uid="{00000000-0005-0000-0000-0000E6AC0000}"/>
    <cellStyle name="Total (line) 2 3 2 37 2 2" xfId="44883" xr:uid="{00000000-0005-0000-0000-0000E7AC0000}"/>
    <cellStyle name="Total (line) 2 3 2 37 2 3" xfId="44884" xr:uid="{00000000-0005-0000-0000-0000E8AC0000}"/>
    <cellStyle name="Total (line) 2 3 2 37 2 4" xfId="44885" xr:uid="{00000000-0005-0000-0000-0000E9AC0000}"/>
    <cellStyle name="Total (line) 2 3 2 37 3" xfId="44886" xr:uid="{00000000-0005-0000-0000-0000EAAC0000}"/>
    <cellStyle name="Total (line) 2 3 2 37 4" xfId="44887" xr:uid="{00000000-0005-0000-0000-0000EBAC0000}"/>
    <cellStyle name="Total (line) 2 3 2 37 5" xfId="44888" xr:uid="{00000000-0005-0000-0000-0000ECAC0000}"/>
    <cellStyle name="Total (line) 2 3 2 38" xfId="6245" xr:uid="{00000000-0005-0000-0000-0000EDAC0000}"/>
    <cellStyle name="Total (line) 2 3 2 38 2" xfId="44889" xr:uid="{00000000-0005-0000-0000-0000EEAC0000}"/>
    <cellStyle name="Total (line) 2 3 2 38 2 2" xfId="44890" xr:uid="{00000000-0005-0000-0000-0000EFAC0000}"/>
    <cellStyle name="Total (line) 2 3 2 38 2 3" xfId="44891" xr:uid="{00000000-0005-0000-0000-0000F0AC0000}"/>
    <cellStyle name="Total (line) 2 3 2 38 2 4" xfId="44892" xr:uid="{00000000-0005-0000-0000-0000F1AC0000}"/>
    <cellStyle name="Total (line) 2 3 2 38 3" xfId="44893" xr:uid="{00000000-0005-0000-0000-0000F2AC0000}"/>
    <cellStyle name="Total (line) 2 3 2 38 4" xfId="44894" xr:uid="{00000000-0005-0000-0000-0000F3AC0000}"/>
    <cellStyle name="Total (line) 2 3 2 38 5" xfId="44895" xr:uid="{00000000-0005-0000-0000-0000F4AC0000}"/>
    <cellStyle name="Total (line) 2 3 2 39" xfId="6246" xr:uid="{00000000-0005-0000-0000-0000F5AC0000}"/>
    <cellStyle name="Total (line) 2 3 2 39 2" xfId="44896" xr:uid="{00000000-0005-0000-0000-0000F6AC0000}"/>
    <cellStyle name="Total (line) 2 3 2 39 2 2" xfId="44897" xr:uid="{00000000-0005-0000-0000-0000F7AC0000}"/>
    <cellStyle name="Total (line) 2 3 2 39 2 3" xfId="44898" xr:uid="{00000000-0005-0000-0000-0000F8AC0000}"/>
    <cellStyle name="Total (line) 2 3 2 39 2 4" xfId="44899" xr:uid="{00000000-0005-0000-0000-0000F9AC0000}"/>
    <cellStyle name="Total (line) 2 3 2 39 3" xfId="44900" xr:uid="{00000000-0005-0000-0000-0000FAAC0000}"/>
    <cellStyle name="Total (line) 2 3 2 39 4" xfId="44901" xr:uid="{00000000-0005-0000-0000-0000FBAC0000}"/>
    <cellStyle name="Total (line) 2 3 2 39 5" xfId="44902" xr:uid="{00000000-0005-0000-0000-0000FCAC0000}"/>
    <cellStyle name="Total (line) 2 3 2 4" xfId="6247" xr:uid="{00000000-0005-0000-0000-0000FDAC0000}"/>
    <cellStyle name="Total (line) 2 3 2 4 2" xfId="44903" xr:uid="{00000000-0005-0000-0000-0000FEAC0000}"/>
    <cellStyle name="Total (line) 2 3 2 4 2 2" xfId="44904" xr:uid="{00000000-0005-0000-0000-0000FFAC0000}"/>
    <cellStyle name="Total (line) 2 3 2 4 2 3" xfId="44905" xr:uid="{00000000-0005-0000-0000-000000AD0000}"/>
    <cellStyle name="Total (line) 2 3 2 4 2 4" xfId="44906" xr:uid="{00000000-0005-0000-0000-000001AD0000}"/>
    <cellStyle name="Total (line) 2 3 2 4 3" xfId="44907" xr:uid="{00000000-0005-0000-0000-000002AD0000}"/>
    <cellStyle name="Total (line) 2 3 2 4 4" xfId="44908" xr:uid="{00000000-0005-0000-0000-000003AD0000}"/>
    <cellStyle name="Total (line) 2 3 2 4 5" xfId="44909" xr:uid="{00000000-0005-0000-0000-000004AD0000}"/>
    <cellStyle name="Total (line) 2 3 2 40" xfId="6248" xr:uid="{00000000-0005-0000-0000-000005AD0000}"/>
    <cellStyle name="Total (line) 2 3 2 40 2" xfId="44910" xr:uid="{00000000-0005-0000-0000-000006AD0000}"/>
    <cellStyle name="Total (line) 2 3 2 40 2 2" xfId="44911" xr:uid="{00000000-0005-0000-0000-000007AD0000}"/>
    <cellStyle name="Total (line) 2 3 2 40 2 3" xfId="44912" xr:uid="{00000000-0005-0000-0000-000008AD0000}"/>
    <cellStyle name="Total (line) 2 3 2 40 2 4" xfId="44913" xr:uid="{00000000-0005-0000-0000-000009AD0000}"/>
    <cellStyle name="Total (line) 2 3 2 40 3" xfId="44914" xr:uid="{00000000-0005-0000-0000-00000AAD0000}"/>
    <cellStyle name="Total (line) 2 3 2 40 4" xfId="44915" xr:uid="{00000000-0005-0000-0000-00000BAD0000}"/>
    <cellStyle name="Total (line) 2 3 2 40 5" xfId="44916" xr:uid="{00000000-0005-0000-0000-00000CAD0000}"/>
    <cellStyle name="Total (line) 2 3 2 41" xfId="6249" xr:uid="{00000000-0005-0000-0000-00000DAD0000}"/>
    <cellStyle name="Total (line) 2 3 2 41 2" xfId="44917" xr:uid="{00000000-0005-0000-0000-00000EAD0000}"/>
    <cellStyle name="Total (line) 2 3 2 41 2 2" xfId="44918" xr:uid="{00000000-0005-0000-0000-00000FAD0000}"/>
    <cellStyle name="Total (line) 2 3 2 41 2 3" xfId="44919" xr:uid="{00000000-0005-0000-0000-000010AD0000}"/>
    <cellStyle name="Total (line) 2 3 2 41 2 4" xfId="44920" xr:uid="{00000000-0005-0000-0000-000011AD0000}"/>
    <cellStyle name="Total (line) 2 3 2 41 3" xfId="44921" xr:uid="{00000000-0005-0000-0000-000012AD0000}"/>
    <cellStyle name="Total (line) 2 3 2 41 4" xfId="44922" xr:uid="{00000000-0005-0000-0000-000013AD0000}"/>
    <cellStyle name="Total (line) 2 3 2 41 5" xfId="44923" xr:uid="{00000000-0005-0000-0000-000014AD0000}"/>
    <cellStyle name="Total (line) 2 3 2 42" xfId="6250" xr:uid="{00000000-0005-0000-0000-000015AD0000}"/>
    <cellStyle name="Total (line) 2 3 2 42 2" xfId="44924" xr:uid="{00000000-0005-0000-0000-000016AD0000}"/>
    <cellStyle name="Total (line) 2 3 2 42 2 2" xfId="44925" xr:uid="{00000000-0005-0000-0000-000017AD0000}"/>
    <cellStyle name="Total (line) 2 3 2 42 2 3" xfId="44926" xr:uid="{00000000-0005-0000-0000-000018AD0000}"/>
    <cellStyle name="Total (line) 2 3 2 42 2 4" xfId="44927" xr:uid="{00000000-0005-0000-0000-000019AD0000}"/>
    <cellStyle name="Total (line) 2 3 2 42 3" xfId="44928" xr:uid="{00000000-0005-0000-0000-00001AAD0000}"/>
    <cellStyle name="Total (line) 2 3 2 42 4" xfId="44929" xr:uid="{00000000-0005-0000-0000-00001BAD0000}"/>
    <cellStyle name="Total (line) 2 3 2 42 5" xfId="44930" xr:uid="{00000000-0005-0000-0000-00001CAD0000}"/>
    <cellStyle name="Total (line) 2 3 2 43" xfId="6251" xr:uid="{00000000-0005-0000-0000-00001DAD0000}"/>
    <cellStyle name="Total (line) 2 3 2 43 2" xfId="44931" xr:uid="{00000000-0005-0000-0000-00001EAD0000}"/>
    <cellStyle name="Total (line) 2 3 2 43 2 2" xfId="44932" xr:uid="{00000000-0005-0000-0000-00001FAD0000}"/>
    <cellStyle name="Total (line) 2 3 2 43 2 3" xfId="44933" xr:uid="{00000000-0005-0000-0000-000020AD0000}"/>
    <cellStyle name="Total (line) 2 3 2 43 2 4" xfId="44934" xr:uid="{00000000-0005-0000-0000-000021AD0000}"/>
    <cellStyle name="Total (line) 2 3 2 43 3" xfId="44935" xr:uid="{00000000-0005-0000-0000-000022AD0000}"/>
    <cellStyle name="Total (line) 2 3 2 43 4" xfId="44936" xr:uid="{00000000-0005-0000-0000-000023AD0000}"/>
    <cellStyle name="Total (line) 2 3 2 43 5" xfId="44937" xr:uid="{00000000-0005-0000-0000-000024AD0000}"/>
    <cellStyle name="Total (line) 2 3 2 44" xfId="6252" xr:uid="{00000000-0005-0000-0000-000025AD0000}"/>
    <cellStyle name="Total (line) 2 3 2 44 2" xfId="44938" xr:uid="{00000000-0005-0000-0000-000026AD0000}"/>
    <cellStyle name="Total (line) 2 3 2 44 2 2" xfId="44939" xr:uid="{00000000-0005-0000-0000-000027AD0000}"/>
    <cellStyle name="Total (line) 2 3 2 44 2 3" xfId="44940" xr:uid="{00000000-0005-0000-0000-000028AD0000}"/>
    <cellStyle name="Total (line) 2 3 2 44 2 4" xfId="44941" xr:uid="{00000000-0005-0000-0000-000029AD0000}"/>
    <cellStyle name="Total (line) 2 3 2 44 3" xfId="44942" xr:uid="{00000000-0005-0000-0000-00002AAD0000}"/>
    <cellStyle name="Total (line) 2 3 2 44 4" xfId="44943" xr:uid="{00000000-0005-0000-0000-00002BAD0000}"/>
    <cellStyle name="Total (line) 2 3 2 44 5" xfId="44944" xr:uid="{00000000-0005-0000-0000-00002CAD0000}"/>
    <cellStyle name="Total (line) 2 3 2 45" xfId="44945" xr:uid="{00000000-0005-0000-0000-00002DAD0000}"/>
    <cellStyle name="Total (line) 2 3 2 45 2" xfId="44946" xr:uid="{00000000-0005-0000-0000-00002EAD0000}"/>
    <cellStyle name="Total (line) 2 3 2 45 3" xfId="44947" xr:uid="{00000000-0005-0000-0000-00002FAD0000}"/>
    <cellStyle name="Total (line) 2 3 2 45 4" xfId="44948" xr:uid="{00000000-0005-0000-0000-000030AD0000}"/>
    <cellStyle name="Total (line) 2 3 2 46" xfId="44949" xr:uid="{00000000-0005-0000-0000-000031AD0000}"/>
    <cellStyle name="Total (line) 2 3 2 46 2" xfId="44950" xr:uid="{00000000-0005-0000-0000-000032AD0000}"/>
    <cellStyle name="Total (line) 2 3 2 46 3" xfId="44951" xr:uid="{00000000-0005-0000-0000-000033AD0000}"/>
    <cellStyle name="Total (line) 2 3 2 46 4" xfId="44952" xr:uid="{00000000-0005-0000-0000-000034AD0000}"/>
    <cellStyle name="Total (line) 2 3 2 47" xfId="44953" xr:uid="{00000000-0005-0000-0000-000035AD0000}"/>
    <cellStyle name="Total (line) 2 3 2 48" xfId="44954" xr:uid="{00000000-0005-0000-0000-000036AD0000}"/>
    <cellStyle name="Total (line) 2 3 2 49" xfId="44955" xr:uid="{00000000-0005-0000-0000-000037AD0000}"/>
    <cellStyle name="Total (line) 2 3 2 5" xfId="6253" xr:uid="{00000000-0005-0000-0000-000038AD0000}"/>
    <cellStyle name="Total (line) 2 3 2 5 2" xfId="44956" xr:uid="{00000000-0005-0000-0000-000039AD0000}"/>
    <cellStyle name="Total (line) 2 3 2 5 2 2" xfId="44957" xr:uid="{00000000-0005-0000-0000-00003AAD0000}"/>
    <cellStyle name="Total (line) 2 3 2 5 2 3" xfId="44958" xr:uid="{00000000-0005-0000-0000-00003BAD0000}"/>
    <cellStyle name="Total (line) 2 3 2 5 2 4" xfId="44959" xr:uid="{00000000-0005-0000-0000-00003CAD0000}"/>
    <cellStyle name="Total (line) 2 3 2 5 3" xfId="44960" xr:uid="{00000000-0005-0000-0000-00003DAD0000}"/>
    <cellStyle name="Total (line) 2 3 2 5 4" xfId="44961" xr:uid="{00000000-0005-0000-0000-00003EAD0000}"/>
    <cellStyle name="Total (line) 2 3 2 5 5" xfId="44962" xr:uid="{00000000-0005-0000-0000-00003FAD0000}"/>
    <cellStyle name="Total (line) 2 3 2 6" xfId="6254" xr:uid="{00000000-0005-0000-0000-000040AD0000}"/>
    <cellStyle name="Total (line) 2 3 2 6 2" xfId="44963" xr:uid="{00000000-0005-0000-0000-000041AD0000}"/>
    <cellStyle name="Total (line) 2 3 2 6 2 2" xfId="44964" xr:uid="{00000000-0005-0000-0000-000042AD0000}"/>
    <cellStyle name="Total (line) 2 3 2 6 2 3" xfId="44965" xr:uid="{00000000-0005-0000-0000-000043AD0000}"/>
    <cellStyle name="Total (line) 2 3 2 6 2 4" xfId="44966" xr:uid="{00000000-0005-0000-0000-000044AD0000}"/>
    <cellStyle name="Total (line) 2 3 2 6 3" xfId="44967" xr:uid="{00000000-0005-0000-0000-000045AD0000}"/>
    <cellStyle name="Total (line) 2 3 2 6 4" xfId="44968" xr:uid="{00000000-0005-0000-0000-000046AD0000}"/>
    <cellStyle name="Total (line) 2 3 2 6 5" xfId="44969" xr:uid="{00000000-0005-0000-0000-000047AD0000}"/>
    <cellStyle name="Total (line) 2 3 2 7" xfId="6255" xr:uid="{00000000-0005-0000-0000-000048AD0000}"/>
    <cellStyle name="Total (line) 2 3 2 7 2" xfId="44970" xr:uid="{00000000-0005-0000-0000-000049AD0000}"/>
    <cellStyle name="Total (line) 2 3 2 7 2 2" xfId="44971" xr:uid="{00000000-0005-0000-0000-00004AAD0000}"/>
    <cellStyle name="Total (line) 2 3 2 7 2 3" xfId="44972" xr:uid="{00000000-0005-0000-0000-00004BAD0000}"/>
    <cellStyle name="Total (line) 2 3 2 7 2 4" xfId="44973" xr:uid="{00000000-0005-0000-0000-00004CAD0000}"/>
    <cellStyle name="Total (line) 2 3 2 7 3" xfId="44974" xr:uid="{00000000-0005-0000-0000-00004DAD0000}"/>
    <cellStyle name="Total (line) 2 3 2 7 4" xfId="44975" xr:uid="{00000000-0005-0000-0000-00004EAD0000}"/>
    <cellStyle name="Total (line) 2 3 2 7 5" xfId="44976" xr:uid="{00000000-0005-0000-0000-00004FAD0000}"/>
    <cellStyle name="Total (line) 2 3 2 8" xfId="6256" xr:uid="{00000000-0005-0000-0000-000050AD0000}"/>
    <cellStyle name="Total (line) 2 3 2 8 2" xfId="44977" xr:uid="{00000000-0005-0000-0000-000051AD0000}"/>
    <cellStyle name="Total (line) 2 3 2 8 2 2" xfId="44978" xr:uid="{00000000-0005-0000-0000-000052AD0000}"/>
    <cellStyle name="Total (line) 2 3 2 8 2 3" xfId="44979" xr:uid="{00000000-0005-0000-0000-000053AD0000}"/>
    <cellStyle name="Total (line) 2 3 2 8 2 4" xfId="44980" xr:uid="{00000000-0005-0000-0000-000054AD0000}"/>
    <cellStyle name="Total (line) 2 3 2 8 3" xfId="44981" xr:uid="{00000000-0005-0000-0000-000055AD0000}"/>
    <cellStyle name="Total (line) 2 3 2 8 4" xfId="44982" xr:uid="{00000000-0005-0000-0000-000056AD0000}"/>
    <cellStyle name="Total (line) 2 3 2 8 5" xfId="44983" xr:uid="{00000000-0005-0000-0000-000057AD0000}"/>
    <cellStyle name="Total (line) 2 3 2 9" xfId="6257" xr:uid="{00000000-0005-0000-0000-000058AD0000}"/>
    <cellStyle name="Total (line) 2 3 2 9 2" xfId="44984" xr:uid="{00000000-0005-0000-0000-000059AD0000}"/>
    <cellStyle name="Total (line) 2 3 2 9 2 2" xfId="44985" xr:uid="{00000000-0005-0000-0000-00005AAD0000}"/>
    <cellStyle name="Total (line) 2 3 2 9 2 3" xfId="44986" xr:uid="{00000000-0005-0000-0000-00005BAD0000}"/>
    <cellStyle name="Total (line) 2 3 2 9 2 4" xfId="44987" xr:uid="{00000000-0005-0000-0000-00005CAD0000}"/>
    <cellStyle name="Total (line) 2 3 2 9 3" xfId="44988" xr:uid="{00000000-0005-0000-0000-00005DAD0000}"/>
    <cellStyle name="Total (line) 2 3 2 9 4" xfId="44989" xr:uid="{00000000-0005-0000-0000-00005EAD0000}"/>
    <cellStyle name="Total (line) 2 3 2 9 5" xfId="44990" xr:uid="{00000000-0005-0000-0000-00005FAD0000}"/>
    <cellStyle name="Total (line) 2 3 20" xfId="6258" xr:uid="{00000000-0005-0000-0000-000060AD0000}"/>
    <cellStyle name="Total (line) 2 3 20 2" xfId="44991" xr:uid="{00000000-0005-0000-0000-000061AD0000}"/>
    <cellStyle name="Total (line) 2 3 20 2 2" xfId="44992" xr:uid="{00000000-0005-0000-0000-000062AD0000}"/>
    <cellStyle name="Total (line) 2 3 20 2 3" xfId="44993" xr:uid="{00000000-0005-0000-0000-000063AD0000}"/>
    <cellStyle name="Total (line) 2 3 20 2 4" xfId="44994" xr:uid="{00000000-0005-0000-0000-000064AD0000}"/>
    <cellStyle name="Total (line) 2 3 20 3" xfId="44995" xr:uid="{00000000-0005-0000-0000-000065AD0000}"/>
    <cellStyle name="Total (line) 2 3 20 4" xfId="44996" xr:uid="{00000000-0005-0000-0000-000066AD0000}"/>
    <cellStyle name="Total (line) 2 3 20 5" xfId="44997" xr:uid="{00000000-0005-0000-0000-000067AD0000}"/>
    <cellStyle name="Total (line) 2 3 21" xfId="6259" xr:uid="{00000000-0005-0000-0000-000068AD0000}"/>
    <cellStyle name="Total (line) 2 3 21 2" xfId="44998" xr:uid="{00000000-0005-0000-0000-000069AD0000}"/>
    <cellStyle name="Total (line) 2 3 21 2 2" xfId="44999" xr:uid="{00000000-0005-0000-0000-00006AAD0000}"/>
    <cellStyle name="Total (line) 2 3 21 2 3" xfId="45000" xr:uid="{00000000-0005-0000-0000-00006BAD0000}"/>
    <cellStyle name="Total (line) 2 3 21 2 4" xfId="45001" xr:uid="{00000000-0005-0000-0000-00006CAD0000}"/>
    <cellStyle name="Total (line) 2 3 21 3" xfId="45002" xr:uid="{00000000-0005-0000-0000-00006DAD0000}"/>
    <cellStyle name="Total (line) 2 3 21 4" xfId="45003" xr:uid="{00000000-0005-0000-0000-00006EAD0000}"/>
    <cellStyle name="Total (line) 2 3 21 5" xfId="45004" xr:uid="{00000000-0005-0000-0000-00006FAD0000}"/>
    <cellStyle name="Total (line) 2 3 22" xfId="6260" xr:uid="{00000000-0005-0000-0000-000070AD0000}"/>
    <cellStyle name="Total (line) 2 3 22 2" xfId="45005" xr:uid="{00000000-0005-0000-0000-000071AD0000}"/>
    <cellStyle name="Total (line) 2 3 22 2 2" xfId="45006" xr:uid="{00000000-0005-0000-0000-000072AD0000}"/>
    <cellStyle name="Total (line) 2 3 22 2 3" xfId="45007" xr:uid="{00000000-0005-0000-0000-000073AD0000}"/>
    <cellStyle name="Total (line) 2 3 22 2 4" xfId="45008" xr:uid="{00000000-0005-0000-0000-000074AD0000}"/>
    <cellStyle name="Total (line) 2 3 22 3" xfId="45009" xr:uid="{00000000-0005-0000-0000-000075AD0000}"/>
    <cellStyle name="Total (line) 2 3 22 4" xfId="45010" xr:uid="{00000000-0005-0000-0000-000076AD0000}"/>
    <cellStyle name="Total (line) 2 3 22 5" xfId="45011" xr:uid="{00000000-0005-0000-0000-000077AD0000}"/>
    <cellStyle name="Total (line) 2 3 23" xfId="6261" xr:uid="{00000000-0005-0000-0000-000078AD0000}"/>
    <cellStyle name="Total (line) 2 3 23 2" xfId="45012" xr:uid="{00000000-0005-0000-0000-000079AD0000}"/>
    <cellStyle name="Total (line) 2 3 23 2 2" xfId="45013" xr:uid="{00000000-0005-0000-0000-00007AAD0000}"/>
    <cellStyle name="Total (line) 2 3 23 2 3" xfId="45014" xr:uid="{00000000-0005-0000-0000-00007BAD0000}"/>
    <cellStyle name="Total (line) 2 3 23 2 4" xfId="45015" xr:uid="{00000000-0005-0000-0000-00007CAD0000}"/>
    <cellStyle name="Total (line) 2 3 23 3" xfId="45016" xr:uid="{00000000-0005-0000-0000-00007DAD0000}"/>
    <cellStyle name="Total (line) 2 3 23 4" xfId="45017" xr:uid="{00000000-0005-0000-0000-00007EAD0000}"/>
    <cellStyle name="Total (line) 2 3 23 5" xfId="45018" xr:uid="{00000000-0005-0000-0000-00007FAD0000}"/>
    <cellStyle name="Total (line) 2 3 24" xfId="6262" xr:uid="{00000000-0005-0000-0000-000080AD0000}"/>
    <cellStyle name="Total (line) 2 3 24 2" xfId="45019" xr:uid="{00000000-0005-0000-0000-000081AD0000}"/>
    <cellStyle name="Total (line) 2 3 24 2 2" xfId="45020" xr:uid="{00000000-0005-0000-0000-000082AD0000}"/>
    <cellStyle name="Total (line) 2 3 24 2 3" xfId="45021" xr:uid="{00000000-0005-0000-0000-000083AD0000}"/>
    <cellStyle name="Total (line) 2 3 24 2 4" xfId="45022" xr:uid="{00000000-0005-0000-0000-000084AD0000}"/>
    <cellStyle name="Total (line) 2 3 24 3" xfId="45023" xr:uid="{00000000-0005-0000-0000-000085AD0000}"/>
    <cellStyle name="Total (line) 2 3 24 4" xfId="45024" xr:uid="{00000000-0005-0000-0000-000086AD0000}"/>
    <cellStyle name="Total (line) 2 3 24 5" xfId="45025" xr:uid="{00000000-0005-0000-0000-000087AD0000}"/>
    <cellStyle name="Total (line) 2 3 25" xfId="6263" xr:uid="{00000000-0005-0000-0000-000088AD0000}"/>
    <cellStyle name="Total (line) 2 3 25 2" xfId="45026" xr:uid="{00000000-0005-0000-0000-000089AD0000}"/>
    <cellStyle name="Total (line) 2 3 25 2 2" xfId="45027" xr:uid="{00000000-0005-0000-0000-00008AAD0000}"/>
    <cellStyle name="Total (line) 2 3 25 2 3" xfId="45028" xr:uid="{00000000-0005-0000-0000-00008BAD0000}"/>
    <cellStyle name="Total (line) 2 3 25 2 4" xfId="45029" xr:uid="{00000000-0005-0000-0000-00008CAD0000}"/>
    <cellStyle name="Total (line) 2 3 25 3" xfId="45030" xr:uid="{00000000-0005-0000-0000-00008DAD0000}"/>
    <cellStyle name="Total (line) 2 3 25 4" xfId="45031" xr:uid="{00000000-0005-0000-0000-00008EAD0000}"/>
    <cellStyle name="Total (line) 2 3 25 5" xfId="45032" xr:uid="{00000000-0005-0000-0000-00008FAD0000}"/>
    <cellStyle name="Total (line) 2 3 26" xfId="6264" xr:uid="{00000000-0005-0000-0000-000090AD0000}"/>
    <cellStyle name="Total (line) 2 3 26 2" xfId="45033" xr:uid="{00000000-0005-0000-0000-000091AD0000}"/>
    <cellStyle name="Total (line) 2 3 26 2 2" xfId="45034" xr:uid="{00000000-0005-0000-0000-000092AD0000}"/>
    <cellStyle name="Total (line) 2 3 26 2 3" xfId="45035" xr:uid="{00000000-0005-0000-0000-000093AD0000}"/>
    <cellStyle name="Total (line) 2 3 26 2 4" xfId="45036" xr:uid="{00000000-0005-0000-0000-000094AD0000}"/>
    <cellStyle name="Total (line) 2 3 26 3" xfId="45037" xr:uid="{00000000-0005-0000-0000-000095AD0000}"/>
    <cellStyle name="Total (line) 2 3 26 4" xfId="45038" xr:uid="{00000000-0005-0000-0000-000096AD0000}"/>
    <cellStyle name="Total (line) 2 3 26 5" xfId="45039" xr:uid="{00000000-0005-0000-0000-000097AD0000}"/>
    <cellStyle name="Total (line) 2 3 27" xfId="6265" xr:uid="{00000000-0005-0000-0000-000098AD0000}"/>
    <cellStyle name="Total (line) 2 3 27 2" xfId="45040" xr:uid="{00000000-0005-0000-0000-000099AD0000}"/>
    <cellStyle name="Total (line) 2 3 27 2 2" xfId="45041" xr:uid="{00000000-0005-0000-0000-00009AAD0000}"/>
    <cellStyle name="Total (line) 2 3 27 2 3" xfId="45042" xr:uid="{00000000-0005-0000-0000-00009BAD0000}"/>
    <cellStyle name="Total (line) 2 3 27 2 4" xfId="45043" xr:uid="{00000000-0005-0000-0000-00009CAD0000}"/>
    <cellStyle name="Total (line) 2 3 27 3" xfId="45044" xr:uid="{00000000-0005-0000-0000-00009DAD0000}"/>
    <cellStyle name="Total (line) 2 3 27 4" xfId="45045" xr:uid="{00000000-0005-0000-0000-00009EAD0000}"/>
    <cellStyle name="Total (line) 2 3 27 5" xfId="45046" xr:uid="{00000000-0005-0000-0000-00009FAD0000}"/>
    <cellStyle name="Total (line) 2 3 28" xfId="6266" xr:uid="{00000000-0005-0000-0000-0000A0AD0000}"/>
    <cellStyle name="Total (line) 2 3 28 2" xfId="45047" xr:uid="{00000000-0005-0000-0000-0000A1AD0000}"/>
    <cellStyle name="Total (line) 2 3 28 2 2" xfId="45048" xr:uid="{00000000-0005-0000-0000-0000A2AD0000}"/>
    <cellStyle name="Total (line) 2 3 28 2 3" xfId="45049" xr:uid="{00000000-0005-0000-0000-0000A3AD0000}"/>
    <cellStyle name="Total (line) 2 3 28 2 4" xfId="45050" xr:uid="{00000000-0005-0000-0000-0000A4AD0000}"/>
    <cellStyle name="Total (line) 2 3 28 3" xfId="45051" xr:uid="{00000000-0005-0000-0000-0000A5AD0000}"/>
    <cellStyle name="Total (line) 2 3 28 4" xfId="45052" xr:uid="{00000000-0005-0000-0000-0000A6AD0000}"/>
    <cellStyle name="Total (line) 2 3 28 5" xfId="45053" xr:uid="{00000000-0005-0000-0000-0000A7AD0000}"/>
    <cellStyle name="Total (line) 2 3 29" xfId="6267" xr:uid="{00000000-0005-0000-0000-0000A8AD0000}"/>
    <cellStyle name="Total (line) 2 3 29 2" xfId="45054" xr:uid="{00000000-0005-0000-0000-0000A9AD0000}"/>
    <cellStyle name="Total (line) 2 3 29 2 2" xfId="45055" xr:uid="{00000000-0005-0000-0000-0000AAAD0000}"/>
    <cellStyle name="Total (line) 2 3 29 2 3" xfId="45056" xr:uid="{00000000-0005-0000-0000-0000ABAD0000}"/>
    <cellStyle name="Total (line) 2 3 29 2 4" xfId="45057" xr:uid="{00000000-0005-0000-0000-0000ACAD0000}"/>
    <cellStyle name="Total (line) 2 3 29 3" xfId="45058" xr:uid="{00000000-0005-0000-0000-0000ADAD0000}"/>
    <cellStyle name="Total (line) 2 3 29 4" xfId="45059" xr:uid="{00000000-0005-0000-0000-0000AEAD0000}"/>
    <cellStyle name="Total (line) 2 3 29 5" xfId="45060" xr:uid="{00000000-0005-0000-0000-0000AFAD0000}"/>
    <cellStyle name="Total (line) 2 3 3" xfId="6268" xr:uid="{00000000-0005-0000-0000-0000B0AD0000}"/>
    <cellStyle name="Total (line) 2 3 3 2" xfId="45061" xr:uid="{00000000-0005-0000-0000-0000B1AD0000}"/>
    <cellStyle name="Total (line) 2 3 3 2 2" xfId="45062" xr:uid="{00000000-0005-0000-0000-0000B2AD0000}"/>
    <cellStyle name="Total (line) 2 3 3 2 3" xfId="45063" xr:uid="{00000000-0005-0000-0000-0000B3AD0000}"/>
    <cellStyle name="Total (line) 2 3 3 2 4" xfId="45064" xr:uid="{00000000-0005-0000-0000-0000B4AD0000}"/>
    <cellStyle name="Total (line) 2 3 3 3" xfId="45065" xr:uid="{00000000-0005-0000-0000-0000B5AD0000}"/>
    <cellStyle name="Total (line) 2 3 3 4" xfId="45066" xr:uid="{00000000-0005-0000-0000-0000B6AD0000}"/>
    <cellStyle name="Total (line) 2 3 3 5" xfId="45067" xr:uid="{00000000-0005-0000-0000-0000B7AD0000}"/>
    <cellStyle name="Total (line) 2 3 30" xfId="6269" xr:uid="{00000000-0005-0000-0000-0000B8AD0000}"/>
    <cellStyle name="Total (line) 2 3 30 2" xfId="45068" xr:uid="{00000000-0005-0000-0000-0000B9AD0000}"/>
    <cellStyle name="Total (line) 2 3 30 2 2" xfId="45069" xr:uid="{00000000-0005-0000-0000-0000BAAD0000}"/>
    <cellStyle name="Total (line) 2 3 30 2 3" xfId="45070" xr:uid="{00000000-0005-0000-0000-0000BBAD0000}"/>
    <cellStyle name="Total (line) 2 3 30 2 4" xfId="45071" xr:uid="{00000000-0005-0000-0000-0000BCAD0000}"/>
    <cellStyle name="Total (line) 2 3 30 3" xfId="45072" xr:uid="{00000000-0005-0000-0000-0000BDAD0000}"/>
    <cellStyle name="Total (line) 2 3 30 4" xfId="45073" xr:uid="{00000000-0005-0000-0000-0000BEAD0000}"/>
    <cellStyle name="Total (line) 2 3 30 5" xfId="45074" xr:uid="{00000000-0005-0000-0000-0000BFAD0000}"/>
    <cellStyle name="Total (line) 2 3 31" xfId="6270" xr:uid="{00000000-0005-0000-0000-0000C0AD0000}"/>
    <cellStyle name="Total (line) 2 3 31 2" xfId="45075" xr:uid="{00000000-0005-0000-0000-0000C1AD0000}"/>
    <cellStyle name="Total (line) 2 3 31 2 2" xfId="45076" xr:uid="{00000000-0005-0000-0000-0000C2AD0000}"/>
    <cellStyle name="Total (line) 2 3 31 2 3" xfId="45077" xr:uid="{00000000-0005-0000-0000-0000C3AD0000}"/>
    <cellStyle name="Total (line) 2 3 31 2 4" xfId="45078" xr:uid="{00000000-0005-0000-0000-0000C4AD0000}"/>
    <cellStyle name="Total (line) 2 3 31 3" xfId="45079" xr:uid="{00000000-0005-0000-0000-0000C5AD0000}"/>
    <cellStyle name="Total (line) 2 3 31 4" xfId="45080" xr:uid="{00000000-0005-0000-0000-0000C6AD0000}"/>
    <cellStyle name="Total (line) 2 3 31 5" xfId="45081" xr:uid="{00000000-0005-0000-0000-0000C7AD0000}"/>
    <cellStyle name="Total (line) 2 3 32" xfId="6271" xr:uid="{00000000-0005-0000-0000-0000C8AD0000}"/>
    <cellStyle name="Total (line) 2 3 32 2" xfId="45082" xr:uid="{00000000-0005-0000-0000-0000C9AD0000}"/>
    <cellStyle name="Total (line) 2 3 32 2 2" xfId="45083" xr:uid="{00000000-0005-0000-0000-0000CAAD0000}"/>
    <cellStyle name="Total (line) 2 3 32 2 3" xfId="45084" xr:uid="{00000000-0005-0000-0000-0000CBAD0000}"/>
    <cellStyle name="Total (line) 2 3 32 2 4" xfId="45085" xr:uid="{00000000-0005-0000-0000-0000CCAD0000}"/>
    <cellStyle name="Total (line) 2 3 32 3" xfId="45086" xr:uid="{00000000-0005-0000-0000-0000CDAD0000}"/>
    <cellStyle name="Total (line) 2 3 32 4" xfId="45087" xr:uid="{00000000-0005-0000-0000-0000CEAD0000}"/>
    <cellStyle name="Total (line) 2 3 32 5" xfId="45088" xr:uid="{00000000-0005-0000-0000-0000CFAD0000}"/>
    <cellStyle name="Total (line) 2 3 33" xfId="6272" xr:uid="{00000000-0005-0000-0000-0000D0AD0000}"/>
    <cellStyle name="Total (line) 2 3 33 2" xfId="45089" xr:uid="{00000000-0005-0000-0000-0000D1AD0000}"/>
    <cellStyle name="Total (line) 2 3 33 2 2" xfId="45090" xr:uid="{00000000-0005-0000-0000-0000D2AD0000}"/>
    <cellStyle name="Total (line) 2 3 33 2 3" xfId="45091" xr:uid="{00000000-0005-0000-0000-0000D3AD0000}"/>
    <cellStyle name="Total (line) 2 3 33 2 4" xfId="45092" xr:uid="{00000000-0005-0000-0000-0000D4AD0000}"/>
    <cellStyle name="Total (line) 2 3 33 3" xfId="45093" xr:uid="{00000000-0005-0000-0000-0000D5AD0000}"/>
    <cellStyle name="Total (line) 2 3 33 4" xfId="45094" xr:uid="{00000000-0005-0000-0000-0000D6AD0000}"/>
    <cellStyle name="Total (line) 2 3 33 5" xfId="45095" xr:uid="{00000000-0005-0000-0000-0000D7AD0000}"/>
    <cellStyle name="Total (line) 2 3 34" xfId="6273" xr:uid="{00000000-0005-0000-0000-0000D8AD0000}"/>
    <cellStyle name="Total (line) 2 3 34 2" xfId="45096" xr:uid="{00000000-0005-0000-0000-0000D9AD0000}"/>
    <cellStyle name="Total (line) 2 3 34 2 2" xfId="45097" xr:uid="{00000000-0005-0000-0000-0000DAAD0000}"/>
    <cellStyle name="Total (line) 2 3 34 2 3" xfId="45098" xr:uid="{00000000-0005-0000-0000-0000DBAD0000}"/>
    <cellStyle name="Total (line) 2 3 34 2 4" xfId="45099" xr:uid="{00000000-0005-0000-0000-0000DCAD0000}"/>
    <cellStyle name="Total (line) 2 3 34 3" xfId="45100" xr:uid="{00000000-0005-0000-0000-0000DDAD0000}"/>
    <cellStyle name="Total (line) 2 3 34 4" xfId="45101" xr:uid="{00000000-0005-0000-0000-0000DEAD0000}"/>
    <cellStyle name="Total (line) 2 3 34 5" xfId="45102" xr:uid="{00000000-0005-0000-0000-0000DFAD0000}"/>
    <cellStyle name="Total (line) 2 3 35" xfId="6274" xr:uid="{00000000-0005-0000-0000-0000E0AD0000}"/>
    <cellStyle name="Total (line) 2 3 35 2" xfId="45103" xr:uid="{00000000-0005-0000-0000-0000E1AD0000}"/>
    <cellStyle name="Total (line) 2 3 35 2 2" xfId="45104" xr:uid="{00000000-0005-0000-0000-0000E2AD0000}"/>
    <cellStyle name="Total (line) 2 3 35 2 3" xfId="45105" xr:uid="{00000000-0005-0000-0000-0000E3AD0000}"/>
    <cellStyle name="Total (line) 2 3 35 2 4" xfId="45106" xr:uid="{00000000-0005-0000-0000-0000E4AD0000}"/>
    <cellStyle name="Total (line) 2 3 35 3" xfId="45107" xr:uid="{00000000-0005-0000-0000-0000E5AD0000}"/>
    <cellStyle name="Total (line) 2 3 35 4" xfId="45108" xr:uid="{00000000-0005-0000-0000-0000E6AD0000}"/>
    <cellStyle name="Total (line) 2 3 35 5" xfId="45109" xr:uid="{00000000-0005-0000-0000-0000E7AD0000}"/>
    <cellStyle name="Total (line) 2 3 36" xfId="6275" xr:uid="{00000000-0005-0000-0000-0000E8AD0000}"/>
    <cellStyle name="Total (line) 2 3 36 2" xfId="45110" xr:uid="{00000000-0005-0000-0000-0000E9AD0000}"/>
    <cellStyle name="Total (line) 2 3 36 2 2" xfId="45111" xr:uid="{00000000-0005-0000-0000-0000EAAD0000}"/>
    <cellStyle name="Total (line) 2 3 36 2 3" xfId="45112" xr:uid="{00000000-0005-0000-0000-0000EBAD0000}"/>
    <cellStyle name="Total (line) 2 3 36 2 4" xfId="45113" xr:uid="{00000000-0005-0000-0000-0000ECAD0000}"/>
    <cellStyle name="Total (line) 2 3 36 3" xfId="45114" xr:uid="{00000000-0005-0000-0000-0000EDAD0000}"/>
    <cellStyle name="Total (line) 2 3 36 4" xfId="45115" xr:uid="{00000000-0005-0000-0000-0000EEAD0000}"/>
    <cellStyle name="Total (line) 2 3 36 5" xfId="45116" xr:uid="{00000000-0005-0000-0000-0000EFAD0000}"/>
    <cellStyle name="Total (line) 2 3 37" xfId="6276" xr:uid="{00000000-0005-0000-0000-0000F0AD0000}"/>
    <cellStyle name="Total (line) 2 3 37 2" xfId="45117" xr:uid="{00000000-0005-0000-0000-0000F1AD0000}"/>
    <cellStyle name="Total (line) 2 3 37 2 2" xfId="45118" xr:uid="{00000000-0005-0000-0000-0000F2AD0000}"/>
    <cellStyle name="Total (line) 2 3 37 2 3" xfId="45119" xr:uid="{00000000-0005-0000-0000-0000F3AD0000}"/>
    <cellStyle name="Total (line) 2 3 37 2 4" xfId="45120" xr:uid="{00000000-0005-0000-0000-0000F4AD0000}"/>
    <cellStyle name="Total (line) 2 3 37 3" xfId="45121" xr:uid="{00000000-0005-0000-0000-0000F5AD0000}"/>
    <cellStyle name="Total (line) 2 3 37 4" xfId="45122" xr:uid="{00000000-0005-0000-0000-0000F6AD0000}"/>
    <cellStyle name="Total (line) 2 3 37 5" xfId="45123" xr:uid="{00000000-0005-0000-0000-0000F7AD0000}"/>
    <cellStyle name="Total (line) 2 3 38" xfId="6277" xr:uid="{00000000-0005-0000-0000-0000F8AD0000}"/>
    <cellStyle name="Total (line) 2 3 38 2" xfId="45124" xr:uid="{00000000-0005-0000-0000-0000F9AD0000}"/>
    <cellStyle name="Total (line) 2 3 38 2 2" xfId="45125" xr:uid="{00000000-0005-0000-0000-0000FAAD0000}"/>
    <cellStyle name="Total (line) 2 3 38 2 3" xfId="45126" xr:uid="{00000000-0005-0000-0000-0000FBAD0000}"/>
    <cellStyle name="Total (line) 2 3 38 2 4" xfId="45127" xr:uid="{00000000-0005-0000-0000-0000FCAD0000}"/>
    <cellStyle name="Total (line) 2 3 38 3" xfId="45128" xr:uid="{00000000-0005-0000-0000-0000FDAD0000}"/>
    <cellStyle name="Total (line) 2 3 38 4" xfId="45129" xr:uid="{00000000-0005-0000-0000-0000FEAD0000}"/>
    <cellStyle name="Total (line) 2 3 38 5" xfId="45130" xr:uid="{00000000-0005-0000-0000-0000FFAD0000}"/>
    <cellStyle name="Total (line) 2 3 39" xfId="6278" xr:uid="{00000000-0005-0000-0000-000000AE0000}"/>
    <cellStyle name="Total (line) 2 3 39 2" xfId="45131" xr:uid="{00000000-0005-0000-0000-000001AE0000}"/>
    <cellStyle name="Total (line) 2 3 39 2 2" xfId="45132" xr:uid="{00000000-0005-0000-0000-000002AE0000}"/>
    <cellStyle name="Total (line) 2 3 39 2 3" xfId="45133" xr:uid="{00000000-0005-0000-0000-000003AE0000}"/>
    <cellStyle name="Total (line) 2 3 39 2 4" xfId="45134" xr:uid="{00000000-0005-0000-0000-000004AE0000}"/>
    <cellStyle name="Total (line) 2 3 39 3" xfId="45135" xr:uid="{00000000-0005-0000-0000-000005AE0000}"/>
    <cellStyle name="Total (line) 2 3 39 4" xfId="45136" xr:uid="{00000000-0005-0000-0000-000006AE0000}"/>
    <cellStyle name="Total (line) 2 3 39 5" xfId="45137" xr:uid="{00000000-0005-0000-0000-000007AE0000}"/>
    <cellStyle name="Total (line) 2 3 4" xfId="6279" xr:uid="{00000000-0005-0000-0000-000008AE0000}"/>
    <cellStyle name="Total (line) 2 3 4 2" xfId="45138" xr:uid="{00000000-0005-0000-0000-000009AE0000}"/>
    <cellStyle name="Total (line) 2 3 4 2 2" xfId="45139" xr:uid="{00000000-0005-0000-0000-00000AAE0000}"/>
    <cellStyle name="Total (line) 2 3 4 2 3" xfId="45140" xr:uid="{00000000-0005-0000-0000-00000BAE0000}"/>
    <cellStyle name="Total (line) 2 3 4 2 4" xfId="45141" xr:uid="{00000000-0005-0000-0000-00000CAE0000}"/>
    <cellStyle name="Total (line) 2 3 4 3" xfId="45142" xr:uid="{00000000-0005-0000-0000-00000DAE0000}"/>
    <cellStyle name="Total (line) 2 3 4 4" xfId="45143" xr:uid="{00000000-0005-0000-0000-00000EAE0000}"/>
    <cellStyle name="Total (line) 2 3 4 5" xfId="45144" xr:uid="{00000000-0005-0000-0000-00000FAE0000}"/>
    <cellStyle name="Total (line) 2 3 40" xfId="6280" xr:uid="{00000000-0005-0000-0000-000010AE0000}"/>
    <cellStyle name="Total (line) 2 3 40 2" xfId="45145" xr:uid="{00000000-0005-0000-0000-000011AE0000}"/>
    <cellStyle name="Total (line) 2 3 40 2 2" xfId="45146" xr:uid="{00000000-0005-0000-0000-000012AE0000}"/>
    <cellStyle name="Total (line) 2 3 40 2 3" xfId="45147" xr:uid="{00000000-0005-0000-0000-000013AE0000}"/>
    <cellStyle name="Total (line) 2 3 40 2 4" xfId="45148" xr:uid="{00000000-0005-0000-0000-000014AE0000}"/>
    <cellStyle name="Total (line) 2 3 40 3" xfId="45149" xr:uid="{00000000-0005-0000-0000-000015AE0000}"/>
    <cellStyle name="Total (line) 2 3 40 4" xfId="45150" xr:uid="{00000000-0005-0000-0000-000016AE0000}"/>
    <cellStyle name="Total (line) 2 3 40 5" xfId="45151" xr:uid="{00000000-0005-0000-0000-000017AE0000}"/>
    <cellStyle name="Total (line) 2 3 41" xfId="6281" xr:uid="{00000000-0005-0000-0000-000018AE0000}"/>
    <cellStyle name="Total (line) 2 3 41 2" xfId="45152" xr:uid="{00000000-0005-0000-0000-000019AE0000}"/>
    <cellStyle name="Total (line) 2 3 41 2 2" xfId="45153" xr:uid="{00000000-0005-0000-0000-00001AAE0000}"/>
    <cellStyle name="Total (line) 2 3 41 2 3" xfId="45154" xr:uid="{00000000-0005-0000-0000-00001BAE0000}"/>
    <cellStyle name="Total (line) 2 3 41 2 4" xfId="45155" xr:uid="{00000000-0005-0000-0000-00001CAE0000}"/>
    <cellStyle name="Total (line) 2 3 41 3" xfId="45156" xr:uid="{00000000-0005-0000-0000-00001DAE0000}"/>
    <cellStyle name="Total (line) 2 3 41 4" xfId="45157" xr:uid="{00000000-0005-0000-0000-00001EAE0000}"/>
    <cellStyle name="Total (line) 2 3 41 5" xfId="45158" xr:uid="{00000000-0005-0000-0000-00001FAE0000}"/>
    <cellStyle name="Total (line) 2 3 42" xfId="6282" xr:uid="{00000000-0005-0000-0000-000020AE0000}"/>
    <cellStyle name="Total (line) 2 3 42 2" xfId="45159" xr:uid="{00000000-0005-0000-0000-000021AE0000}"/>
    <cellStyle name="Total (line) 2 3 42 2 2" xfId="45160" xr:uid="{00000000-0005-0000-0000-000022AE0000}"/>
    <cellStyle name="Total (line) 2 3 42 2 3" xfId="45161" xr:uid="{00000000-0005-0000-0000-000023AE0000}"/>
    <cellStyle name="Total (line) 2 3 42 2 4" xfId="45162" xr:uid="{00000000-0005-0000-0000-000024AE0000}"/>
    <cellStyle name="Total (line) 2 3 42 3" xfId="45163" xr:uid="{00000000-0005-0000-0000-000025AE0000}"/>
    <cellStyle name="Total (line) 2 3 42 4" xfId="45164" xr:uid="{00000000-0005-0000-0000-000026AE0000}"/>
    <cellStyle name="Total (line) 2 3 42 5" xfId="45165" xr:uid="{00000000-0005-0000-0000-000027AE0000}"/>
    <cellStyle name="Total (line) 2 3 43" xfId="6283" xr:uid="{00000000-0005-0000-0000-000028AE0000}"/>
    <cellStyle name="Total (line) 2 3 43 2" xfId="45166" xr:uid="{00000000-0005-0000-0000-000029AE0000}"/>
    <cellStyle name="Total (line) 2 3 43 2 2" xfId="45167" xr:uid="{00000000-0005-0000-0000-00002AAE0000}"/>
    <cellStyle name="Total (line) 2 3 43 2 3" xfId="45168" xr:uid="{00000000-0005-0000-0000-00002BAE0000}"/>
    <cellStyle name="Total (line) 2 3 43 2 4" xfId="45169" xr:uid="{00000000-0005-0000-0000-00002CAE0000}"/>
    <cellStyle name="Total (line) 2 3 43 3" xfId="45170" xr:uid="{00000000-0005-0000-0000-00002DAE0000}"/>
    <cellStyle name="Total (line) 2 3 43 4" xfId="45171" xr:uid="{00000000-0005-0000-0000-00002EAE0000}"/>
    <cellStyle name="Total (line) 2 3 43 5" xfId="45172" xr:uid="{00000000-0005-0000-0000-00002FAE0000}"/>
    <cellStyle name="Total (line) 2 3 44" xfId="6284" xr:uid="{00000000-0005-0000-0000-000030AE0000}"/>
    <cellStyle name="Total (line) 2 3 44 2" xfId="45173" xr:uid="{00000000-0005-0000-0000-000031AE0000}"/>
    <cellStyle name="Total (line) 2 3 44 2 2" xfId="45174" xr:uid="{00000000-0005-0000-0000-000032AE0000}"/>
    <cellStyle name="Total (line) 2 3 44 2 3" xfId="45175" xr:uid="{00000000-0005-0000-0000-000033AE0000}"/>
    <cellStyle name="Total (line) 2 3 44 2 4" xfId="45176" xr:uid="{00000000-0005-0000-0000-000034AE0000}"/>
    <cellStyle name="Total (line) 2 3 44 3" xfId="45177" xr:uid="{00000000-0005-0000-0000-000035AE0000}"/>
    <cellStyle name="Total (line) 2 3 44 4" xfId="45178" xr:uid="{00000000-0005-0000-0000-000036AE0000}"/>
    <cellStyle name="Total (line) 2 3 44 5" xfId="45179" xr:uid="{00000000-0005-0000-0000-000037AE0000}"/>
    <cellStyle name="Total (line) 2 3 45" xfId="6285" xr:uid="{00000000-0005-0000-0000-000038AE0000}"/>
    <cellStyle name="Total (line) 2 3 45 2" xfId="45180" xr:uid="{00000000-0005-0000-0000-000039AE0000}"/>
    <cellStyle name="Total (line) 2 3 45 2 2" xfId="45181" xr:uid="{00000000-0005-0000-0000-00003AAE0000}"/>
    <cellStyle name="Total (line) 2 3 45 2 3" xfId="45182" xr:uid="{00000000-0005-0000-0000-00003BAE0000}"/>
    <cellStyle name="Total (line) 2 3 45 2 4" xfId="45183" xr:uid="{00000000-0005-0000-0000-00003CAE0000}"/>
    <cellStyle name="Total (line) 2 3 45 3" xfId="45184" xr:uid="{00000000-0005-0000-0000-00003DAE0000}"/>
    <cellStyle name="Total (line) 2 3 45 4" xfId="45185" xr:uid="{00000000-0005-0000-0000-00003EAE0000}"/>
    <cellStyle name="Total (line) 2 3 45 5" xfId="45186" xr:uid="{00000000-0005-0000-0000-00003FAE0000}"/>
    <cellStyle name="Total (line) 2 3 46" xfId="45187" xr:uid="{00000000-0005-0000-0000-000040AE0000}"/>
    <cellStyle name="Total (line) 2 3 46 2" xfId="45188" xr:uid="{00000000-0005-0000-0000-000041AE0000}"/>
    <cellStyle name="Total (line) 2 3 46 3" xfId="45189" xr:uid="{00000000-0005-0000-0000-000042AE0000}"/>
    <cellStyle name="Total (line) 2 3 46 4" xfId="45190" xr:uid="{00000000-0005-0000-0000-000043AE0000}"/>
    <cellStyle name="Total (line) 2 3 47" xfId="45191" xr:uid="{00000000-0005-0000-0000-000044AE0000}"/>
    <cellStyle name="Total (line) 2 3 48" xfId="45192" xr:uid="{00000000-0005-0000-0000-000045AE0000}"/>
    <cellStyle name="Total (line) 2 3 49" xfId="45193" xr:uid="{00000000-0005-0000-0000-000046AE0000}"/>
    <cellStyle name="Total (line) 2 3 5" xfId="6286" xr:uid="{00000000-0005-0000-0000-000047AE0000}"/>
    <cellStyle name="Total (line) 2 3 5 2" xfId="45194" xr:uid="{00000000-0005-0000-0000-000048AE0000}"/>
    <cellStyle name="Total (line) 2 3 5 2 2" xfId="45195" xr:uid="{00000000-0005-0000-0000-000049AE0000}"/>
    <cellStyle name="Total (line) 2 3 5 2 3" xfId="45196" xr:uid="{00000000-0005-0000-0000-00004AAE0000}"/>
    <cellStyle name="Total (line) 2 3 5 2 4" xfId="45197" xr:uid="{00000000-0005-0000-0000-00004BAE0000}"/>
    <cellStyle name="Total (line) 2 3 5 3" xfId="45198" xr:uid="{00000000-0005-0000-0000-00004CAE0000}"/>
    <cellStyle name="Total (line) 2 3 5 4" xfId="45199" xr:uid="{00000000-0005-0000-0000-00004DAE0000}"/>
    <cellStyle name="Total (line) 2 3 5 5" xfId="45200" xr:uid="{00000000-0005-0000-0000-00004EAE0000}"/>
    <cellStyle name="Total (line) 2 3 6" xfId="6287" xr:uid="{00000000-0005-0000-0000-00004FAE0000}"/>
    <cellStyle name="Total (line) 2 3 6 2" xfId="45201" xr:uid="{00000000-0005-0000-0000-000050AE0000}"/>
    <cellStyle name="Total (line) 2 3 6 2 2" xfId="45202" xr:uid="{00000000-0005-0000-0000-000051AE0000}"/>
    <cellStyle name="Total (line) 2 3 6 2 3" xfId="45203" xr:uid="{00000000-0005-0000-0000-000052AE0000}"/>
    <cellStyle name="Total (line) 2 3 6 2 4" xfId="45204" xr:uid="{00000000-0005-0000-0000-000053AE0000}"/>
    <cellStyle name="Total (line) 2 3 6 3" xfId="45205" xr:uid="{00000000-0005-0000-0000-000054AE0000}"/>
    <cellStyle name="Total (line) 2 3 6 4" xfId="45206" xr:uid="{00000000-0005-0000-0000-000055AE0000}"/>
    <cellStyle name="Total (line) 2 3 6 5" xfId="45207" xr:uid="{00000000-0005-0000-0000-000056AE0000}"/>
    <cellStyle name="Total (line) 2 3 7" xfId="6288" xr:uid="{00000000-0005-0000-0000-000057AE0000}"/>
    <cellStyle name="Total (line) 2 3 7 2" xfId="45208" xr:uid="{00000000-0005-0000-0000-000058AE0000}"/>
    <cellStyle name="Total (line) 2 3 7 2 2" xfId="45209" xr:uid="{00000000-0005-0000-0000-000059AE0000}"/>
    <cellStyle name="Total (line) 2 3 7 2 3" xfId="45210" xr:uid="{00000000-0005-0000-0000-00005AAE0000}"/>
    <cellStyle name="Total (line) 2 3 7 2 4" xfId="45211" xr:uid="{00000000-0005-0000-0000-00005BAE0000}"/>
    <cellStyle name="Total (line) 2 3 7 3" xfId="45212" xr:uid="{00000000-0005-0000-0000-00005CAE0000}"/>
    <cellStyle name="Total (line) 2 3 7 4" xfId="45213" xr:uid="{00000000-0005-0000-0000-00005DAE0000}"/>
    <cellStyle name="Total (line) 2 3 7 5" xfId="45214" xr:uid="{00000000-0005-0000-0000-00005EAE0000}"/>
    <cellStyle name="Total (line) 2 3 8" xfId="6289" xr:uid="{00000000-0005-0000-0000-00005FAE0000}"/>
    <cellStyle name="Total (line) 2 3 8 2" xfId="45215" xr:uid="{00000000-0005-0000-0000-000060AE0000}"/>
    <cellStyle name="Total (line) 2 3 8 2 2" xfId="45216" xr:uid="{00000000-0005-0000-0000-000061AE0000}"/>
    <cellStyle name="Total (line) 2 3 8 2 3" xfId="45217" xr:uid="{00000000-0005-0000-0000-000062AE0000}"/>
    <cellStyle name="Total (line) 2 3 8 2 4" xfId="45218" xr:uid="{00000000-0005-0000-0000-000063AE0000}"/>
    <cellStyle name="Total (line) 2 3 8 3" xfId="45219" xr:uid="{00000000-0005-0000-0000-000064AE0000}"/>
    <cellStyle name="Total (line) 2 3 8 4" xfId="45220" xr:uid="{00000000-0005-0000-0000-000065AE0000}"/>
    <cellStyle name="Total (line) 2 3 8 5" xfId="45221" xr:uid="{00000000-0005-0000-0000-000066AE0000}"/>
    <cellStyle name="Total (line) 2 3 9" xfId="6290" xr:uid="{00000000-0005-0000-0000-000067AE0000}"/>
    <cellStyle name="Total (line) 2 3 9 2" xfId="45222" xr:uid="{00000000-0005-0000-0000-000068AE0000}"/>
    <cellStyle name="Total (line) 2 3 9 2 2" xfId="45223" xr:uid="{00000000-0005-0000-0000-000069AE0000}"/>
    <cellStyle name="Total (line) 2 3 9 2 3" xfId="45224" xr:uid="{00000000-0005-0000-0000-00006AAE0000}"/>
    <cellStyle name="Total (line) 2 3 9 2 4" xfId="45225" xr:uid="{00000000-0005-0000-0000-00006BAE0000}"/>
    <cellStyle name="Total (line) 2 3 9 3" xfId="45226" xr:uid="{00000000-0005-0000-0000-00006CAE0000}"/>
    <cellStyle name="Total (line) 2 3 9 4" xfId="45227" xr:uid="{00000000-0005-0000-0000-00006DAE0000}"/>
    <cellStyle name="Total (line) 2 3 9 5" xfId="45228" xr:uid="{00000000-0005-0000-0000-00006EAE0000}"/>
    <cellStyle name="Total (line) 2 4" xfId="6291" xr:uid="{00000000-0005-0000-0000-00006FAE0000}"/>
    <cellStyle name="Total (line) 2 4 10" xfId="6292" xr:uid="{00000000-0005-0000-0000-000070AE0000}"/>
    <cellStyle name="Total (line) 2 4 10 2" xfId="45229" xr:uid="{00000000-0005-0000-0000-000071AE0000}"/>
    <cellStyle name="Total (line) 2 4 10 2 2" xfId="45230" xr:uid="{00000000-0005-0000-0000-000072AE0000}"/>
    <cellStyle name="Total (line) 2 4 10 2 3" xfId="45231" xr:uid="{00000000-0005-0000-0000-000073AE0000}"/>
    <cellStyle name="Total (line) 2 4 10 2 4" xfId="45232" xr:uid="{00000000-0005-0000-0000-000074AE0000}"/>
    <cellStyle name="Total (line) 2 4 10 3" xfId="45233" xr:uid="{00000000-0005-0000-0000-000075AE0000}"/>
    <cellStyle name="Total (line) 2 4 10 4" xfId="45234" xr:uid="{00000000-0005-0000-0000-000076AE0000}"/>
    <cellStyle name="Total (line) 2 4 10 5" xfId="45235" xr:uid="{00000000-0005-0000-0000-000077AE0000}"/>
    <cellStyle name="Total (line) 2 4 11" xfId="6293" xr:uid="{00000000-0005-0000-0000-000078AE0000}"/>
    <cellStyle name="Total (line) 2 4 11 2" xfId="45236" xr:uid="{00000000-0005-0000-0000-000079AE0000}"/>
    <cellStyle name="Total (line) 2 4 11 2 2" xfId="45237" xr:uid="{00000000-0005-0000-0000-00007AAE0000}"/>
    <cellStyle name="Total (line) 2 4 11 2 3" xfId="45238" xr:uid="{00000000-0005-0000-0000-00007BAE0000}"/>
    <cellStyle name="Total (line) 2 4 11 2 4" xfId="45239" xr:uid="{00000000-0005-0000-0000-00007CAE0000}"/>
    <cellStyle name="Total (line) 2 4 11 3" xfId="45240" xr:uid="{00000000-0005-0000-0000-00007DAE0000}"/>
    <cellStyle name="Total (line) 2 4 11 4" xfId="45241" xr:uid="{00000000-0005-0000-0000-00007EAE0000}"/>
    <cellStyle name="Total (line) 2 4 11 5" xfId="45242" xr:uid="{00000000-0005-0000-0000-00007FAE0000}"/>
    <cellStyle name="Total (line) 2 4 12" xfId="6294" xr:uid="{00000000-0005-0000-0000-000080AE0000}"/>
    <cellStyle name="Total (line) 2 4 12 2" xfId="45243" xr:uid="{00000000-0005-0000-0000-000081AE0000}"/>
    <cellStyle name="Total (line) 2 4 12 2 2" xfId="45244" xr:uid="{00000000-0005-0000-0000-000082AE0000}"/>
    <cellStyle name="Total (line) 2 4 12 2 3" xfId="45245" xr:uid="{00000000-0005-0000-0000-000083AE0000}"/>
    <cellStyle name="Total (line) 2 4 12 2 4" xfId="45246" xr:uid="{00000000-0005-0000-0000-000084AE0000}"/>
    <cellStyle name="Total (line) 2 4 12 3" xfId="45247" xr:uid="{00000000-0005-0000-0000-000085AE0000}"/>
    <cellStyle name="Total (line) 2 4 12 4" xfId="45248" xr:uid="{00000000-0005-0000-0000-000086AE0000}"/>
    <cellStyle name="Total (line) 2 4 12 5" xfId="45249" xr:uid="{00000000-0005-0000-0000-000087AE0000}"/>
    <cellStyle name="Total (line) 2 4 13" xfId="6295" xr:uid="{00000000-0005-0000-0000-000088AE0000}"/>
    <cellStyle name="Total (line) 2 4 13 2" xfId="45250" xr:uid="{00000000-0005-0000-0000-000089AE0000}"/>
    <cellStyle name="Total (line) 2 4 13 2 2" xfId="45251" xr:uid="{00000000-0005-0000-0000-00008AAE0000}"/>
    <cellStyle name="Total (line) 2 4 13 2 3" xfId="45252" xr:uid="{00000000-0005-0000-0000-00008BAE0000}"/>
    <cellStyle name="Total (line) 2 4 13 2 4" xfId="45253" xr:uid="{00000000-0005-0000-0000-00008CAE0000}"/>
    <cellStyle name="Total (line) 2 4 13 3" xfId="45254" xr:uid="{00000000-0005-0000-0000-00008DAE0000}"/>
    <cellStyle name="Total (line) 2 4 13 4" xfId="45255" xr:uid="{00000000-0005-0000-0000-00008EAE0000}"/>
    <cellStyle name="Total (line) 2 4 13 5" xfId="45256" xr:uid="{00000000-0005-0000-0000-00008FAE0000}"/>
    <cellStyle name="Total (line) 2 4 14" xfId="6296" xr:uid="{00000000-0005-0000-0000-000090AE0000}"/>
    <cellStyle name="Total (line) 2 4 14 2" xfId="45257" xr:uid="{00000000-0005-0000-0000-000091AE0000}"/>
    <cellStyle name="Total (line) 2 4 14 2 2" xfId="45258" xr:uid="{00000000-0005-0000-0000-000092AE0000}"/>
    <cellStyle name="Total (line) 2 4 14 2 3" xfId="45259" xr:uid="{00000000-0005-0000-0000-000093AE0000}"/>
    <cellStyle name="Total (line) 2 4 14 2 4" xfId="45260" xr:uid="{00000000-0005-0000-0000-000094AE0000}"/>
    <cellStyle name="Total (line) 2 4 14 3" xfId="45261" xr:uid="{00000000-0005-0000-0000-000095AE0000}"/>
    <cellStyle name="Total (line) 2 4 14 4" xfId="45262" xr:uid="{00000000-0005-0000-0000-000096AE0000}"/>
    <cellStyle name="Total (line) 2 4 14 5" xfId="45263" xr:uid="{00000000-0005-0000-0000-000097AE0000}"/>
    <cellStyle name="Total (line) 2 4 15" xfId="6297" xr:uid="{00000000-0005-0000-0000-000098AE0000}"/>
    <cellStyle name="Total (line) 2 4 15 2" xfId="45264" xr:uid="{00000000-0005-0000-0000-000099AE0000}"/>
    <cellStyle name="Total (line) 2 4 15 2 2" xfId="45265" xr:uid="{00000000-0005-0000-0000-00009AAE0000}"/>
    <cellStyle name="Total (line) 2 4 15 2 3" xfId="45266" xr:uid="{00000000-0005-0000-0000-00009BAE0000}"/>
    <cellStyle name="Total (line) 2 4 15 2 4" xfId="45267" xr:uid="{00000000-0005-0000-0000-00009CAE0000}"/>
    <cellStyle name="Total (line) 2 4 15 3" xfId="45268" xr:uid="{00000000-0005-0000-0000-00009DAE0000}"/>
    <cellStyle name="Total (line) 2 4 15 4" xfId="45269" xr:uid="{00000000-0005-0000-0000-00009EAE0000}"/>
    <cellStyle name="Total (line) 2 4 15 5" xfId="45270" xr:uid="{00000000-0005-0000-0000-00009FAE0000}"/>
    <cellStyle name="Total (line) 2 4 16" xfId="6298" xr:uid="{00000000-0005-0000-0000-0000A0AE0000}"/>
    <cellStyle name="Total (line) 2 4 16 2" xfId="45271" xr:uid="{00000000-0005-0000-0000-0000A1AE0000}"/>
    <cellStyle name="Total (line) 2 4 16 2 2" xfId="45272" xr:uid="{00000000-0005-0000-0000-0000A2AE0000}"/>
    <cellStyle name="Total (line) 2 4 16 2 3" xfId="45273" xr:uid="{00000000-0005-0000-0000-0000A3AE0000}"/>
    <cellStyle name="Total (line) 2 4 16 2 4" xfId="45274" xr:uid="{00000000-0005-0000-0000-0000A4AE0000}"/>
    <cellStyle name="Total (line) 2 4 16 3" xfId="45275" xr:uid="{00000000-0005-0000-0000-0000A5AE0000}"/>
    <cellStyle name="Total (line) 2 4 16 4" xfId="45276" xr:uid="{00000000-0005-0000-0000-0000A6AE0000}"/>
    <cellStyle name="Total (line) 2 4 16 5" xfId="45277" xr:uid="{00000000-0005-0000-0000-0000A7AE0000}"/>
    <cellStyle name="Total (line) 2 4 17" xfId="6299" xr:uid="{00000000-0005-0000-0000-0000A8AE0000}"/>
    <cellStyle name="Total (line) 2 4 17 2" xfId="45278" xr:uid="{00000000-0005-0000-0000-0000A9AE0000}"/>
    <cellStyle name="Total (line) 2 4 17 2 2" xfId="45279" xr:uid="{00000000-0005-0000-0000-0000AAAE0000}"/>
    <cellStyle name="Total (line) 2 4 17 2 3" xfId="45280" xr:uid="{00000000-0005-0000-0000-0000ABAE0000}"/>
    <cellStyle name="Total (line) 2 4 17 2 4" xfId="45281" xr:uid="{00000000-0005-0000-0000-0000ACAE0000}"/>
    <cellStyle name="Total (line) 2 4 17 3" xfId="45282" xr:uid="{00000000-0005-0000-0000-0000ADAE0000}"/>
    <cellStyle name="Total (line) 2 4 17 4" xfId="45283" xr:uid="{00000000-0005-0000-0000-0000AEAE0000}"/>
    <cellStyle name="Total (line) 2 4 17 5" xfId="45284" xr:uid="{00000000-0005-0000-0000-0000AFAE0000}"/>
    <cellStyle name="Total (line) 2 4 18" xfId="6300" xr:uid="{00000000-0005-0000-0000-0000B0AE0000}"/>
    <cellStyle name="Total (line) 2 4 18 2" xfId="45285" xr:uid="{00000000-0005-0000-0000-0000B1AE0000}"/>
    <cellStyle name="Total (line) 2 4 18 2 2" xfId="45286" xr:uid="{00000000-0005-0000-0000-0000B2AE0000}"/>
    <cellStyle name="Total (line) 2 4 18 2 3" xfId="45287" xr:uid="{00000000-0005-0000-0000-0000B3AE0000}"/>
    <cellStyle name="Total (line) 2 4 18 2 4" xfId="45288" xr:uid="{00000000-0005-0000-0000-0000B4AE0000}"/>
    <cellStyle name="Total (line) 2 4 18 3" xfId="45289" xr:uid="{00000000-0005-0000-0000-0000B5AE0000}"/>
    <cellStyle name="Total (line) 2 4 18 4" xfId="45290" xr:uid="{00000000-0005-0000-0000-0000B6AE0000}"/>
    <cellStyle name="Total (line) 2 4 18 5" xfId="45291" xr:uid="{00000000-0005-0000-0000-0000B7AE0000}"/>
    <cellStyle name="Total (line) 2 4 19" xfId="6301" xr:uid="{00000000-0005-0000-0000-0000B8AE0000}"/>
    <cellStyle name="Total (line) 2 4 19 2" xfId="45292" xr:uid="{00000000-0005-0000-0000-0000B9AE0000}"/>
    <cellStyle name="Total (line) 2 4 19 2 2" xfId="45293" xr:uid="{00000000-0005-0000-0000-0000BAAE0000}"/>
    <cellStyle name="Total (line) 2 4 19 2 3" xfId="45294" xr:uid="{00000000-0005-0000-0000-0000BBAE0000}"/>
    <cellStyle name="Total (line) 2 4 19 2 4" xfId="45295" xr:uid="{00000000-0005-0000-0000-0000BCAE0000}"/>
    <cellStyle name="Total (line) 2 4 19 3" xfId="45296" xr:uid="{00000000-0005-0000-0000-0000BDAE0000}"/>
    <cellStyle name="Total (line) 2 4 19 4" xfId="45297" xr:uid="{00000000-0005-0000-0000-0000BEAE0000}"/>
    <cellStyle name="Total (line) 2 4 19 5" xfId="45298" xr:uid="{00000000-0005-0000-0000-0000BFAE0000}"/>
    <cellStyle name="Total (line) 2 4 2" xfId="6302" xr:uid="{00000000-0005-0000-0000-0000C0AE0000}"/>
    <cellStyle name="Total (line) 2 4 2 10" xfId="6303" xr:uid="{00000000-0005-0000-0000-0000C1AE0000}"/>
    <cellStyle name="Total (line) 2 4 2 10 2" xfId="45299" xr:uid="{00000000-0005-0000-0000-0000C2AE0000}"/>
    <cellStyle name="Total (line) 2 4 2 10 2 2" xfId="45300" xr:uid="{00000000-0005-0000-0000-0000C3AE0000}"/>
    <cellStyle name="Total (line) 2 4 2 10 2 3" xfId="45301" xr:uid="{00000000-0005-0000-0000-0000C4AE0000}"/>
    <cellStyle name="Total (line) 2 4 2 10 2 4" xfId="45302" xr:uid="{00000000-0005-0000-0000-0000C5AE0000}"/>
    <cellStyle name="Total (line) 2 4 2 10 3" xfId="45303" xr:uid="{00000000-0005-0000-0000-0000C6AE0000}"/>
    <cellStyle name="Total (line) 2 4 2 10 4" xfId="45304" xr:uid="{00000000-0005-0000-0000-0000C7AE0000}"/>
    <cellStyle name="Total (line) 2 4 2 10 5" xfId="45305" xr:uid="{00000000-0005-0000-0000-0000C8AE0000}"/>
    <cellStyle name="Total (line) 2 4 2 11" xfId="6304" xr:uid="{00000000-0005-0000-0000-0000C9AE0000}"/>
    <cellStyle name="Total (line) 2 4 2 11 2" xfId="45306" xr:uid="{00000000-0005-0000-0000-0000CAAE0000}"/>
    <cellStyle name="Total (line) 2 4 2 11 2 2" xfId="45307" xr:uid="{00000000-0005-0000-0000-0000CBAE0000}"/>
    <cellStyle name="Total (line) 2 4 2 11 2 3" xfId="45308" xr:uid="{00000000-0005-0000-0000-0000CCAE0000}"/>
    <cellStyle name="Total (line) 2 4 2 11 2 4" xfId="45309" xr:uid="{00000000-0005-0000-0000-0000CDAE0000}"/>
    <cellStyle name="Total (line) 2 4 2 11 3" xfId="45310" xr:uid="{00000000-0005-0000-0000-0000CEAE0000}"/>
    <cellStyle name="Total (line) 2 4 2 11 4" xfId="45311" xr:uid="{00000000-0005-0000-0000-0000CFAE0000}"/>
    <cellStyle name="Total (line) 2 4 2 11 5" xfId="45312" xr:uid="{00000000-0005-0000-0000-0000D0AE0000}"/>
    <cellStyle name="Total (line) 2 4 2 12" xfId="6305" xr:uid="{00000000-0005-0000-0000-0000D1AE0000}"/>
    <cellStyle name="Total (line) 2 4 2 12 2" xfId="45313" xr:uid="{00000000-0005-0000-0000-0000D2AE0000}"/>
    <cellStyle name="Total (line) 2 4 2 12 2 2" xfId="45314" xr:uid="{00000000-0005-0000-0000-0000D3AE0000}"/>
    <cellStyle name="Total (line) 2 4 2 12 2 3" xfId="45315" xr:uid="{00000000-0005-0000-0000-0000D4AE0000}"/>
    <cellStyle name="Total (line) 2 4 2 12 2 4" xfId="45316" xr:uid="{00000000-0005-0000-0000-0000D5AE0000}"/>
    <cellStyle name="Total (line) 2 4 2 12 3" xfId="45317" xr:uid="{00000000-0005-0000-0000-0000D6AE0000}"/>
    <cellStyle name="Total (line) 2 4 2 12 4" xfId="45318" xr:uid="{00000000-0005-0000-0000-0000D7AE0000}"/>
    <cellStyle name="Total (line) 2 4 2 12 5" xfId="45319" xr:uid="{00000000-0005-0000-0000-0000D8AE0000}"/>
    <cellStyle name="Total (line) 2 4 2 13" xfId="6306" xr:uid="{00000000-0005-0000-0000-0000D9AE0000}"/>
    <cellStyle name="Total (line) 2 4 2 13 2" xfId="45320" xr:uid="{00000000-0005-0000-0000-0000DAAE0000}"/>
    <cellStyle name="Total (line) 2 4 2 13 2 2" xfId="45321" xr:uid="{00000000-0005-0000-0000-0000DBAE0000}"/>
    <cellStyle name="Total (line) 2 4 2 13 2 3" xfId="45322" xr:uid="{00000000-0005-0000-0000-0000DCAE0000}"/>
    <cellStyle name="Total (line) 2 4 2 13 2 4" xfId="45323" xr:uid="{00000000-0005-0000-0000-0000DDAE0000}"/>
    <cellStyle name="Total (line) 2 4 2 13 3" xfId="45324" xr:uid="{00000000-0005-0000-0000-0000DEAE0000}"/>
    <cellStyle name="Total (line) 2 4 2 13 4" xfId="45325" xr:uid="{00000000-0005-0000-0000-0000DFAE0000}"/>
    <cellStyle name="Total (line) 2 4 2 13 5" xfId="45326" xr:uid="{00000000-0005-0000-0000-0000E0AE0000}"/>
    <cellStyle name="Total (line) 2 4 2 14" xfId="6307" xr:uid="{00000000-0005-0000-0000-0000E1AE0000}"/>
    <cellStyle name="Total (line) 2 4 2 14 2" xfId="45327" xr:uid="{00000000-0005-0000-0000-0000E2AE0000}"/>
    <cellStyle name="Total (line) 2 4 2 14 2 2" xfId="45328" xr:uid="{00000000-0005-0000-0000-0000E3AE0000}"/>
    <cellStyle name="Total (line) 2 4 2 14 2 3" xfId="45329" xr:uid="{00000000-0005-0000-0000-0000E4AE0000}"/>
    <cellStyle name="Total (line) 2 4 2 14 2 4" xfId="45330" xr:uid="{00000000-0005-0000-0000-0000E5AE0000}"/>
    <cellStyle name="Total (line) 2 4 2 14 3" xfId="45331" xr:uid="{00000000-0005-0000-0000-0000E6AE0000}"/>
    <cellStyle name="Total (line) 2 4 2 14 4" xfId="45332" xr:uid="{00000000-0005-0000-0000-0000E7AE0000}"/>
    <cellStyle name="Total (line) 2 4 2 14 5" xfId="45333" xr:uid="{00000000-0005-0000-0000-0000E8AE0000}"/>
    <cellStyle name="Total (line) 2 4 2 15" xfId="6308" xr:uid="{00000000-0005-0000-0000-0000E9AE0000}"/>
    <cellStyle name="Total (line) 2 4 2 15 2" xfId="45334" xr:uid="{00000000-0005-0000-0000-0000EAAE0000}"/>
    <cellStyle name="Total (line) 2 4 2 15 2 2" xfId="45335" xr:uid="{00000000-0005-0000-0000-0000EBAE0000}"/>
    <cellStyle name="Total (line) 2 4 2 15 2 3" xfId="45336" xr:uid="{00000000-0005-0000-0000-0000ECAE0000}"/>
    <cellStyle name="Total (line) 2 4 2 15 2 4" xfId="45337" xr:uid="{00000000-0005-0000-0000-0000EDAE0000}"/>
    <cellStyle name="Total (line) 2 4 2 15 3" xfId="45338" xr:uid="{00000000-0005-0000-0000-0000EEAE0000}"/>
    <cellStyle name="Total (line) 2 4 2 15 4" xfId="45339" xr:uid="{00000000-0005-0000-0000-0000EFAE0000}"/>
    <cellStyle name="Total (line) 2 4 2 15 5" xfId="45340" xr:uid="{00000000-0005-0000-0000-0000F0AE0000}"/>
    <cellStyle name="Total (line) 2 4 2 16" xfId="6309" xr:uid="{00000000-0005-0000-0000-0000F1AE0000}"/>
    <cellStyle name="Total (line) 2 4 2 16 2" xfId="45341" xr:uid="{00000000-0005-0000-0000-0000F2AE0000}"/>
    <cellStyle name="Total (line) 2 4 2 16 2 2" xfId="45342" xr:uid="{00000000-0005-0000-0000-0000F3AE0000}"/>
    <cellStyle name="Total (line) 2 4 2 16 2 3" xfId="45343" xr:uid="{00000000-0005-0000-0000-0000F4AE0000}"/>
    <cellStyle name="Total (line) 2 4 2 16 2 4" xfId="45344" xr:uid="{00000000-0005-0000-0000-0000F5AE0000}"/>
    <cellStyle name="Total (line) 2 4 2 16 3" xfId="45345" xr:uid="{00000000-0005-0000-0000-0000F6AE0000}"/>
    <cellStyle name="Total (line) 2 4 2 16 4" xfId="45346" xr:uid="{00000000-0005-0000-0000-0000F7AE0000}"/>
    <cellStyle name="Total (line) 2 4 2 16 5" xfId="45347" xr:uid="{00000000-0005-0000-0000-0000F8AE0000}"/>
    <cellStyle name="Total (line) 2 4 2 17" xfId="6310" xr:uid="{00000000-0005-0000-0000-0000F9AE0000}"/>
    <cellStyle name="Total (line) 2 4 2 17 2" xfId="45348" xr:uid="{00000000-0005-0000-0000-0000FAAE0000}"/>
    <cellStyle name="Total (line) 2 4 2 17 2 2" xfId="45349" xr:uid="{00000000-0005-0000-0000-0000FBAE0000}"/>
    <cellStyle name="Total (line) 2 4 2 17 2 3" xfId="45350" xr:uid="{00000000-0005-0000-0000-0000FCAE0000}"/>
    <cellStyle name="Total (line) 2 4 2 17 2 4" xfId="45351" xr:uid="{00000000-0005-0000-0000-0000FDAE0000}"/>
    <cellStyle name="Total (line) 2 4 2 17 3" xfId="45352" xr:uid="{00000000-0005-0000-0000-0000FEAE0000}"/>
    <cellStyle name="Total (line) 2 4 2 17 4" xfId="45353" xr:uid="{00000000-0005-0000-0000-0000FFAE0000}"/>
    <cellStyle name="Total (line) 2 4 2 17 5" xfId="45354" xr:uid="{00000000-0005-0000-0000-000000AF0000}"/>
    <cellStyle name="Total (line) 2 4 2 18" xfId="6311" xr:uid="{00000000-0005-0000-0000-000001AF0000}"/>
    <cellStyle name="Total (line) 2 4 2 18 2" xfId="45355" xr:uid="{00000000-0005-0000-0000-000002AF0000}"/>
    <cellStyle name="Total (line) 2 4 2 18 2 2" xfId="45356" xr:uid="{00000000-0005-0000-0000-000003AF0000}"/>
    <cellStyle name="Total (line) 2 4 2 18 2 3" xfId="45357" xr:uid="{00000000-0005-0000-0000-000004AF0000}"/>
    <cellStyle name="Total (line) 2 4 2 18 2 4" xfId="45358" xr:uid="{00000000-0005-0000-0000-000005AF0000}"/>
    <cellStyle name="Total (line) 2 4 2 18 3" xfId="45359" xr:uid="{00000000-0005-0000-0000-000006AF0000}"/>
    <cellStyle name="Total (line) 2 4 2 18 4" xfId="45360" xr:uid="{00000000-0005-0000-0000-000007AF0000}"/>
    <cellStyle name="Total (line) 2 4 2 18 5" xfId="45361" xr:uid="{00000000-0005-0000-0000-000008AF0000}"/>
    <cellStyle name="Total (line) 2 4 2 19" xfId="6312" xr:uid="{00000000-0005-0000-0000-000009AF0000}"/>
    <cellStyle name="Total (line) 2 4 2 19 2" xfId="45362" xr:uid="{00000000-0005-0000-0000-00000AAF0000}"/>
    <cellStyle name="Total (line) 2 4 2 19 2 2" xfId="45363" xr:uid="{00000000-0005-0000-0000-00000BAF0000}"/>
    <cellStyle name="Total (line) 2 4 2 19 2 3" xfId="45364" xr:uid="{00000000-0005-0000-0000-00000CAF0000}"/>
    <cellStyle name="Total (line) 2 4 2 19 2 4" xfId="45365" xr:uid="{00000000-0005-0000-0000-00000DAF0000}"/>
    <cellStyle name="Total (line) 2 4 2 19 3" xfId="45366" xr:uid="{00000000-0005-0000-0000-00000EAF0000}"/>
    <cellStyle name="Total (line) 2 4 2 19 4" xfId="45367" xr:uid="{00000000-0005-0000-0000-00000FAF0000}"/>
    <cellStyle name="Total (line) 2 4 2 19 5" xfId="45368" xr:uid="{00000000-0005-0000-0000-000010AF0000}"/>
    <cellStyle name="Total (line) 2 4 2 2" xfId="6313" xr:uid="{00000000-0005-0000-0000-000011AF0000}"/>
    <cellStyle name="Total (line) 2 4 2 2 2" xfId="45369" xr:uid="{00000000-0005-0000-0000-000012AF0000}"/>
    <cellStyle name="Total (line) 2 4 2 2 2 2" xfId="45370" xr:uid="{00000000-0005-0000-0000-000013AF0000}"/>
    <cellStyle name="Total (line) 2 4 2 2 2 3" xfId="45371" xr:uid="{00000000-0005-0000-0000-000014AF0000}"/>
    <cellStyle name="Total (line) 2 4 2 2 2 4" xfId="45372" xr:uid="{00000000-0005-0000-0000-000015AF0000}"/>
    <cellStyle name="Total (line) 2 4 2 2 3" xfId="45373" xr:uid="{00000000-0005-0000-0000-000016AF0000}"/>
    <cellStyle name="Total (line) 2 4 2 2 4" xfId="45374" xr:uid="{00000000-0005-0000-0000-000017AF0000}"/>
    <cellStyle name="Total (line) 2 4 2 2 5" xfId="45375" xr:uid="{00000000-0005-0000-0000-000018AF0000}"/>
    <cellStyle name="Total (line) 2 4 2 20" xfId="6314" xr:uid="{00000000-0005-0000-0000-000019AF0000}"/>
    <cellStyle name="Total (line) 2 4 2 20 2" xfId="45376" xr:uid="{00000000-0005-0000-0000-00001AAF0000}"/>
    <cellStyle name="Total (line) 2 4 2 20 2 2" xfId="45377" xr:uid="{00000000-0005-0000-0000-00001BAF0000}"/>
    <cellStyle name="Total (line) 2 4 2 20 2 3" xfId="45378" xr:uid="{00000000-0005-0000-0000-00001CAF0000}"/>
    <cellStyle name="Total (line) 2 4 2 20 2 4" xfId="45379" xr:uid="{00000000-0005-0000-0000-00001DAF0000}"/>
    <cellStyle name="Total (line) 2 4 2 20 3" xfId="45380" xr:uid="{00000000-0005-0000-0000-00001EAF0000}"/>
    <cellStyle name="Total (line) 2 4 2 20 4" xfId="45381" xr:uid="{00000000-0005-0000-0000-00001FAF0000}"/>
    <cellStyle name="Total (line) 2 4 2 20 5" xfId="45382" xr:uid="{00000000-0005-0000-0000-000020AF0000}"/>
    <cellStyle name="Total (line) 2 4 2 21" xfId="6315" xr:uid="{00000000-0005-0000-0000-000021AF0000}"/>
    <cellStyle name="Total (line) 2 4 2 21 2" xfId="45383" xr:uid="{00000000-0005-0000-0000-000022AF0000}"/>
    <cellStyle name="Total (line) 2 4 2 21 2 2" xfId="45384" xr:uid="{00000000-0005-0000-0000-000023AF0000}"/>
    <cellStyle name="Total (line) 2 4 2 21 2 3" xfId="45385" xr:uid="{00000000-0005-0000-0000-000024AF0000}"/>
    <cellStyle name="Total (line) 2 4 2 21 2 4" xfId="45386" xr:uid="{00000000-0005-0000-0000-000025AF0000}"/>
    <cellStyle name="Total (line) 2 4 2 21 3" xfId="45387" xr:uid="{00000000-0005-0000-0000-000026AF0000}"/>
    <cellStyle name="Total (line) 2 4 2 21 4" xfId="45388" xr:uid="{00000000-0005-0000-0000-000027AF0000}"/>
    <cellStyle name="Total (line) 2 4 2 21 5" xfId="45389" xr:uid="{00000000-0005-0000-0000-000028AF0000}"/>
    <cellStyle name="Total (line) 2 4 2 22" xfId="6316" xr:uid="{00000000-0005-0000-0000-000029AF0000}"/>
    <cellStyle name="Total (line) 2 4 2 22 2" xfId="45390" xr:uid="{00000000-0005-0000-0000-00002AAF0000}"/>
    <cellStyle name="Total (line) 2 4 2 22 2 2" xfId="45391" xr:uid="{00000000-0005-0000-0000-00002BAF0000}"/>
    <cellStyle name="Total (line) 2 4 2 22 2 3" xfId="45392" xr:uid="{00000000-0005-0000-0000-00002CAF0000}"/>
    <cellStyle name="Total (line) 2 4 2 22 2 4" xfId="45393" xr:uid="{00000000-0005-0000-0000-00002DAF0000}"/>
    <cellStyle name="Total (line) 2 4 2 22 3" xfId="45394" xr:uid="{00000000-0005-0000-0000-00002EAF0000}"/>
    <cellStyle name="Total (line) 2 4 2 22 4" xfId="45395" xr:uid="{00000000-0005-0000-0000-00002FAF0000}"/>
    <cellStyle name="Total (line) 2 4 2 22 5" xfId="45396" xr:uid="{00000000-0005-0000-0000-000030AF0000}"/>
    <cellStyle name="Total (line) 2 4 2 23" xfId="6317" xr:uid="{00000000-0005-0000-0000-000031AF0000}"/>
    <cellStyle name="Total (line) 2 4 2 23 2" xfId="45397" xr:uid="{00000000-0005-0000-0000-000032AF0000}"/>
    <cellStyle name="Total (line) 2 4 2 23 2 2" xfId="45398" xr:uid="{00000000-0005-0000-0000-000033AF0000}"/>
    <cellStyle name="Total (line) 2 4 2 23 2 3" xfId="45399" xr:uid="{00000000-0005-0000-0000-000034AF0000}"/>
    <cellStyle name="Total (line) 2 4 2 23 2 4" xfId="45400" xr:uid="{00000000-0005-0000-0000-000035AF0000}"/>
    <cellStyle name="Total (line) 2 4 2 23 3" xfId="45401" xr:uid="{00000000-0005-0000-0000-000036AF0000}"/>
    <cellStyle name="Total (line) 2 4 2 23 4" xfId="45402" xr:uid="{00000000-0005-0000-0000-000037AF0000}"/>
    <cellStyle name="Total (line) 2 4 2 23 5" xfId="45403" xr:uid="{00000000-0005-0000-0000-000038AF0000}"/>
    <cellStyle name="Total (line) 2 4 2 24" xfId="6318" xr:uid="{00000000-0005-0000-0000-000039AF0000}"/>
    <cellStyle name="Total (line) 2 4 2 24 2" xfId="45404" xr:uid="{00000000-0005-0000-0000-00003AAF0000}"/>
    <cellStyle name="Total (line) 2 4 2 24 2 2" xfId="45405" xr:uid="{00000000-0005-0000-0000-00003BAF0000}"/>
    <cellStyle name="Total (line) 2 4 2 24 2 3" xfId="45406" xr:uid="{00000000-0005-0000-0000-00003CAF0000}"/>
    <cellStyle name="Total (line) 2 4 2 24 2 4" xfId="45407" xr:uid="{00000000-0005-0000-0000-00003DAF0000}"/>
    <cellStyle name="Total (line) 2 4 2 24 3" xfId="45408" xr:uid="{00000000-0005-0000-0000-00003EAF0000}"/>
    <cellStyle name="Total (line) 2 4 2 24 4" xfId="45409" xr:uid="{00000000-0005-0000-0000-00003FAF0000}"/>
    <cellStyle name="Total (line) 2 4 2 24 5" xfId="45410" xr:uid="{00000000-0005-0000-0000-000040AF0000}"/>
    <cellStyle name="Total (line) 2 4 2 25" xfId="6319" xr:uid="{00000000-0005-0000-0000-000041AF0000}"/>
    <cellStyle name="Total (line) 2 4 2 25 2" xfId="45411" xr:uid="{00000000-0005-0000-0000-000042AF0000}"/>
    <cellStyle name="Total (line) 2 4 2 25 2 2" xfId="45412" xr:uid="{00000000-0005-0000-0000-000043AF0000}"/>
    <cellStyle name="Total (line) 2 4 2 25 2 3" xfId="45413" xr:uid="{00000000-0005-0000-0000-000044AF0000}"/>
    <cellStyle name="Total (line) 2 4 2 25 2 4" xfId="45414" xr:uid="{00000000-0005-0000-0000-000045AF0000}"/>
    <cellStyle name="Total (line) 2 4 2 25 3" xfId="45415" xr:uid="{00000000-0005-0000-0000-000046AF0000}"/>
    <cellStyle name="Total (line) 2 4 2 25 4" xfId="45416" xr:uid="{00000000-0005-0000-0000-000047AF0000}"/>
    <cellStyle name="Total (line) 2 4 2 25 5" xfId="45417" xr:uid="{00000000-0005-0000-0000-000048AF0000}"/>
    <cellStyle name="Total (line) 2 4 2 26" xfId="6320" xr:uid="{00000000-0005-0000-0000-000049AF0000}"/>
    <cellStyle name="Total (line) 2 4 2 26 2" xfId="45418" xr:uid="{00000000-0005-0000-0000-00004AAF0000}"/>
    <cellStyle name="Total (line) 2 4 2 26 2 2" xfId="45419" xr:uid="{00000000-0005-0000-0000-00004BAF0000}"/>
    <cellStyle name="Total (line) 2 4 2 26 2 3" xfId="45420" xr:uid="{00000000-0005-0000-0000-00004CAF0000}"/>
    <cellStyle name="Total (line) 2 4 2 26 2 4" xfId="45421" xr:uid="{00000000-0005-0000-0000-00004DAF0000}"/>
    <cellStyle name="Total (line) 2 4 2 26 3" xfId="45422" xr:uid="{00000000-0005-0000-0000-00004EAF0000}"/>
    <cellStyle name="Total (line) 2 4 2 26 4" xfId="45423" xr:uid="{00000000-0005-0000-0000-00004FAF0000}"/>
    <cellStyle name="Total (line) 2 4 2 26 5" xfId="45424" xr:uid="{00000000-0005-0000-0000-000050AF0000}"/>
    <cellStyle name="Total (line) 2 4 2 27" xfId="6321" xr:uid="{00000000-0005-0000-0000-000051AF0000}"/>
    <cellStyle name="Total (line) 2 4 2 27 2" xfId="45425" xr:uid="{00000000-0005-0000-0000-000052AF0000}"/>
    <cellStyle name="Total (line) 2 4 2 27 2 2" xfId="45426" xr:uid="{00000000-0005-0000-0000-000053AF0000}"/>
    <cellStyle name="Total (line) 2 4 2 27 2 3" xfId="45427" xr:uid="{00000000-0005-0000-0000-000054AF0000}"/>
    <cellStyle name="Total (line) 2 4 2 27 2 4" xfId="45428" xr:uid="{00000000-0005-0000-0000-000055AF0000}"/>
    <cellStyle name="Total (line) 2 4 2 27 3" xfId="45429" xr:uid="{00000000-0005-0000-0000-000056AF0000}"/>
    <cellStyle name="Total (line) 2 4 2 27 4" xfId="45430" xr:uid="{00000000-0005-0000-0000-000057AF0000}"/>
    <cellStyle name="Total (line) 2 4 2 27 5" xfId="45431" xr:uid="{00000000-0005-0000-0000-000058AF0000}"/>
    <cellStyle name="Total (line) 2 4 2 28" xfId="6322" xr:uid="{00000000-0005-0000-0000-000059AF0000}"/>
    <cellStyle name="Total (line) 2 4 2 28 2" xfId="45432" xr:uid="{00000000-0005-0000-0000-00005AAF0000}"/>
    <cellStyle name="Total (line) 2 4 2 28 2 2" xfId="45433" xr:uid="{00000000-0005-0000-0000-00005BAF0000}"/>
    <cellStyle name="Total (line) 2 4 2 28 2 3" xfId="45434" xr:uid="{00000000-0005-0000-0000-00005CAF0000}"/>
    <cellStyle name="Total (line) 2 4 2 28 2 4" xfId="45435" xr:uid="{00000000-0005-0000-0000-00005DAF0000}"/>
    <cellStyle name="Total (line) 2 4 2 28 3" xfId="45436" xr:uid="{00000000-0005-0000-0000-00005EAF0000}"/>
    <cellStyle name="Total (line) 2 4 2 28 4" xfId="45437" xr:uid="{00000000-0005-0000-0000-00005FAF0000}"/>
    <cellStyle name="Total (line) 2 4 2 28 5" xfId="45438" xr:uid="{00000000-0005-0000-0000-000060AF0000}"/>
    <cellStyle name="Total (line) 2 4 2 29" xfId="6323" xr:uid="{00000000-0005-0000-0000-000061AF0000}"/>
    <cellStyle name="Total (line) 2 4 2 29 2" xfId="45439" xr:uid="{00000000-0005-0000-0000-000062AF0000}"/>
    <cellStyle name="Total (line) 2 4 2 29 2 2" xfId="45440" xr:uid="{00000000-0005-0000-0000-000063AF0000}"/>
    <cellStyle name="Total (line) 2 4 2 29 2 3" xfId="45441" xr:uid="{00000000-0005-0000-0000-000064AF0000}"/>
    <cellStyle name="Total (line) 2 4 2 29 2 4" xfId="45442" xr:uid="{00000000-0005-0000-0000-000065AF0000}"/>
    <cellStyle name="Total (line) 2 4 2 29 3" xfId="45443" xr:uid="{00000000-0005-0000-0000-000066AF0000}"/>
    <cellStyle name="Total (line) 2 4 2 29 4" xfId="45444" xr:uid="{00000000-0005-0000-0000-000067AF0000}"/>
    <cellStyle name="Total (line) 2 4 2 29 5" xfId="45445" xr:uid="{00000000-0005-0000-0000-000068AF0000}"/>
    <cellStyle name="Total (line) 2 4 2 3" xfId="6324" xr:uid="{00000000-0005-0000-0000-000069AF0000}"/>
    <cellStyle name="Total (line) 2 4 2 3 2" xfId="45446" xr:uid="{00000000-0005-0000-0000-00006AAF0000}"/>
    <cellStyle name="Total (line) 2 4 2 3 2 2" xfId="45447" xr:uid="{00000000-0005-0000-0000-00006BAF0000}"/>
    <cellStyle name="Total (line) 2 4 2 3 2 3" xfId="45448" xr:uid="{00000000-0005-0000-0000-00006CAF0000}"/>
    <cellStyle name="Total (line) 2 4 2 3 2 4" xfId="45449" xr:uid="{00000000-0005-0000-0000-00006DAF0000}"/>
    <cellStyle name="Total (line) 2 4 2 3 3" xfId="45450" xr:uid="{00000000-0005-0000-0000-00006EAF0000}"/>
    <cellStyle name="Total (line) 2 4 2 3 4" xfId="45451" xr:uid="{00000000-0005-0000-0000-00006FAF0000}"/>
    <cellStyle name="Total (line) 2 4 2 3 5" xfId="45452" xr:uid="{00000000-0005-0000-0000-000070AF0000}"/>
    <cellStyle name="Total (line) 2 4 2 30" xfId="6325" xr:uid="{00000000-0005-0000-0000-000071AF0000}"/>
    <cellStyle name="Total (line) 2 4 2 30 2" xfId="45453" xr:uid="{00000000-0005-0000-0000-000072AF0000}"/>
    <cellStyle name="Total (line) 2 4 2 30 2 2" xfId="45454" xr:uid="{00000000-0005-0000-0000-000073AF0000}"/>
    <cellStyle name="Total (line) 2 4 2 30 2 3" xfId="45455" xr:uid="{00000000-0005-0000-0000-000074AF0000}"/>
    <cellStyle name="Total (line) 2 4 2 30 2 4" xfId="45456" xr:uid="{00000000-0005-0000-0000-000075AF0000}"/>
    <cellStyle name="Total (line) 2 4 2 30 3" xfId="45457" xr:uid="{00000000-0005-0000-0000-000076AF0000}"/>
    <cellStyle name="Total (line) 2 4 2 30 4" xfId="45458" xr:uid="{00000000-0005-0000-0000-000077AF0000}"/>
    <cellStyle name="Total (line) 2 4 2 30 5" xfId="45459" xr:uid="{00000000-0005-0000-0000-000078AF0000}"/>
    <cellStyle name="Total (line) 2 4 2 31" xfId="6326" xr:uid="{00000000-0005-0000-0000-000079AF0000}"/>
    <cellStyle name="Total (line) 2 4 2 31 2" xfId="45460" xr:uid="{00000000-0005-0000-0000-00007AAF0000}"/>
    <cellStyle name="Total (line) 2 4 2 31 2 2" xfId="45461" xr:uid="{00000000-0005-0000-0000-00007BAF0000}"/>
    <cellStyle name="Total (line) 2 4 2 31 2 3" xfId="45462" xr:uid="{00000000-0005-0000-0000-00007CAF0000}"/>
    <cellStyle name="Total (line) 2 4 2 31 2 4" xfId="45463" xr:uid="{00000000-0005-0000-0000-00007DAF0000}"/>
    <cellStyle name="Total (line) 2 4 2 31 3" xfId="45464" xr:uid="{00000000-0005-0000-0000-00007EAF0000}"/>
    <cellStyle name="Total (line) 2 4 2 31 4" xfId="45465" xr:uid="{00000000-0005-0000-0000-00007FAF0000}"/>
    <cellStyle name="Total (line) 2 4 2 31 5" xfId="45466" xr:uid="{00000000-0005-0000-0000-000080AF0000}"/>
    <cellStyle name="Total (line) 2 4 2 32" xfId="6327" xr:uid="{00000000-0005-0000-0000-000081AF0000}"/>
    <cellStyle name="Total (line) 2 4 2 32 2" xfId="45467" xr:uid="{00000000-0005-0000-0000-000082AF0000}"/>
    <cellStyle name="Total (line) 2 4 2 32 2 2" xfId="45468" xr:uid="{00000000-0005-0000-0000-000083AF0000}"/>
    <cellStyle name="Total (line) 2 4 2 32 2 3" xfId="45469" xr:uid="{00000000-0005-0000-0000-000084AF0000}"/>
    <cellStyle name="Total (line) 2 4 2 32 2 4" xfId="45470" xr:uid="{00000000-0005-0000-0000-000085AF0000}"/>
    <cellStyle name="Total (line) 2 4 2 32 3" xfId="45471" xr:uid="{00000000-0005-0000-0000-000086AF0000}"/>
    <cellStyle name="Total (line) 2 4 2 32 4" xfId="45472" xr:uid="{00000000-0005-0000-0000-000087AF0000}"/>
    <cellStyle name="Total (line) 2 4 2 32 5" xfId="45473" xr:uid="{00000000-0005-0000-0000-000088AF0000}"/>
    <cellStyle name="Total (line) 2 4 2 33" xfId="6328" xr:uid="{00000000-0005-0000-0000-000089AF0000}"/>
    <cellStyle name="Total (line) 2 4 2 33 2" xfId="45474" xr:uid="{00000000-0005-0000-0000-00008AAF0000}"/>
    <cellStyle name="Total (line) 2 4 2 33 2 2" xfId="45475" xr:uid="{00000000-0005-0000-0000-00008BAF0000}"/>
    <cellStyle name="Total (line) 2 4 2 33 2 3" xfId="45476" xr:uid="{00000000-0005-0000-0000-00008CAF0000}"/>
    <cellStyle name="Total (line) 2 4 2 33 2 4" xfId="45477" xr:uid="{00000000-0005-0000-0000-00008DAF0000}"/>
    <cellStyle name="Total (line) 2 4 2 33 3" xfId="45478" xr:uid="{00000000-0005-0000-0000-00008EAF0000}"/>
    <cellStyle name="Total (line) 2 4 2 33 4" xfId="45479" xr:uid="{00000000-0005-0000-0000-00008FAF0000}"/>
    <cellStyle name="Total (line) 2 4 2 33 5" xfId="45480" xr:uid="{00000000-0005-0000-0000-000090AF0000}"/>
    <cellStyle name="Total (line) 2 4 2 34" xfId="6329" xr:uid="{00000000-0005-0000-0000-000091AF0000}"/>
    <cellStyle name="Total (line) 2 4 2 34 2" xfId="45481" xr:uid="{00000000-0005-0000-0000-000092AF0000}"/>
    <cellStyle name="Total (line) 2 4 2 34 2 2" xfId="45482" xr:uid="{00000000-0005-0000-0000-000093AF0000}"/>
    <cellStyle name="Total (line) 2 4 2 34 2 3" xfId="45483" xr:uid="{00000000-0005-0000-0000-000094AF0000}"/>
    <cellStyle name="Total (line) 2 4 2 34 2 4" xfId="45484" xr:uid="{00000000-0005-0000-0000-000095AF0000}"/>
    <cellStyle name="Total (line) 2 4 2 34 3" xfId="45485" xr:uid="{00000000-0005-0000-0000-000096AF0000}"/>
    <cellStyle name="Total (line) 2 4 2 34 4" xfId="45486" xr:uid="{00000000-0005-0000-0000-000097AF0000}"/>
    <cellStyle name="Total (line) 2 4 2 34 5" xfId="45487" xr:uid="{00000000-0005-0000-0000-000098AF0000}"/>
    <cellStyle name="Total (line) 2 4 2 35" xfId="6330" xr:uid="{00000000-0005-0000-0000-000099AF0000}"/>
    <cellStyle name="Total (line) 2 4 2 35 2" xfId="45488" xr:uid="{00000000-0005-0000-0000-00009AAF0000}"/>
    <cellStyle name="Total (line) 2 4 2 35 2 2" xfId="45489" xr:uid="{00000000-0005-0000-0000-00009BAF0000}"/>
    <cellStyle name="Total (line) 2 4 2 35 2 3" xfId="45490" xr:uid="{00000000-0005-0000-0000-00009CAF0000}"/>
    <cellStyle name="Total (line) 2 4 2 35 2 4" xfId="45491" xr:uid="{00000000-0005-0000-0000-00009DAF0000}"/>
    <cellStyle name="Total (line) 2 4 2 35 3" xfId="45492" xr:uid="{00000000-0005-0000-0000-00009EAF0000}"/>
    <cellStyle name="Total (line) 2 4 2 35 4" xfId="45493" xr:uid="{00000000-0005-0000-0000-00009FAF0000}"/>
    <cellStyle name="Total (line) 2 4 2 35 5" xfId="45494" xr:uid="{00000000-0005-0000-0000-0000A0AF0000}"/>
    <cellStyle name="Total (line) 2 4 2 36" xfId="6331" xr:uid="{00000000-0005-0000-0000-0000A1AF0000}"/>
    <cellStyle name="Total (line) 2 4 2 36 2" xfId="45495" xr:uid="{00000000-0005-0000-0000-0000A2AF0000}"/>
    <cellStyle name="Total (line) 2 4 2 36 2 2" xfId="45496" xr:uid="{00000000-0005-0000-0000-0000A3AF0000}"/>
    <cellStyle name="Total (line) 2 4 2 36 2 3" xfId="45497" xr:uid="{00000000-0005-0000-0000-0000A4AF0000}"/>
    <cellStyle name="Total (line) 2 4 2 36 2 4" xfId="45498" xr:uid="{00000000-0005-0000-0000-0000A5AF0000}"/>
    <cellStyle name="Total (line) 2 4 2 36 3" xfId="45499" xr:uid="{00000000-0005-0000-0000-0000A6AF0000}"/>
    <cellStyle name="Total (line) 2 4 2 36 4" xfId="45500" xr:uid="{00000000-0005-0000-0000-0000A7AF0000}"/>
    <cellStyle name="Total (line) 2 4 2 36 5" xfId="45501" xr:uid="{00000000-0005-0000-0000-0000A8AF0000}"/>
    <cellStyle name="Total (line) 2 4 2 37" xfId="6332" xr:uid="{00000000-0005-0000-0000-0000A9AF0000}"/>
    <cellStyle name="Total (line) 2 4 2 37 2" xfId="45502" xr:uid="{00000000-0005-0000-0000-0000AAAF0000}"/>
    <cellStyle name="Total (line) 2 4 2 37 2 2" xfId="45503" xr:uid="{00000000-0005-0000-0000-0000ABAF0000}"/>
    <cellStyle name="Total (line) 2 4 2 37 2 3" xfId="45504" xr:uid="{00000000-0005-0000-0000-0000ACAF0000}"/>
    <cellStyle name="Total (line) 2 4 2 37 2 4" xfId="45505" xr:uid="{00000000-0005-0000-0000-0000ADAF0000}"/>
    <cellStyle name="Total (line) 2 4 2 37 3" xfId="45506" xr:uid="{00000000-0005-0000-0000-0000AEAF0000}"/>
    <cellStyle name="Total (line) 2 4 2 37 4" xfId="45507" xr:uid="{00000000-0005-0000-0000-0000AFAF0000}"/>
    <cellStyle name="Total (line) 2 4 2 37 5" xfId="45508" xr:uid="{00000000-0005-0000-0000-0000B0AF0000}"/>
    <cellStyle name="Total (line) 2 4 2 38" xfId="6333" xr:uid="{00000000-0005-0000-0000-0000B1AF0000}"/>
    <cellStyle name="Total (line) 2 4 2 38 2" xfId="45509" xr:uid="{00000000-0005-0000-0000-0000B2AF0000}"/>
    <cellStyle name="Total (line) 2 4 2 38 2 2" xfId="45510" xr:uid="{00000000-0005-0000-0000-0000B3AF0000}"/>
    <cellStyle name="Total (line) 2 4 2 38 2 3" xfId="45511" xr:uid="{00000000-0005-0000-0000-0000B4AF0000}"/>
    <cellStyle name="Total (line) 2 4 2 38 2 4" xfId="45512" xr:uid="{00000000-0005-0000-0000-0000B5AF0000}"/>
    <cellStyle name="Total (line) 2 4 2 38 3" xfId="45513" xr:uid="{00000000-0005-0000-0000-0000B6AF0000}"/>
    <cellStyle name="Total (line) 2 4 2 38 4" xfId="45514" xr:uid="{00000000-0005-0000-0000-0000B7AF0000}"/>
    <cellStyle name="Total (line) 2 4 2 38 5" xfId="45515" xr:uid="{00000000-0005-0000-0000-0000B8AF0000}"/>
    <cellStyle name="Total (line) 2 4 2 39" xfId="6334" xr:uid="{00000000-0005-0000-0000-0000B9AF0000}"/>
    <cellStyle name="Total (line) 2 4 2 39 2" xfId="45516" xr:uid="{00000000-0005-0000-0000-0000BAAF0000}"/>
    <cellStyle name="Total (line) 2 4 2 39 2 2" xfId="45517" xr:uid="{00000000-0005-0000-0000-0000BBAF0000}"/>
    <cellStyle name="Total (line) 2 4 2 39 2 3" xfId="45518" xr:uid="{00000000-0005-0000-0000-0000BCAF0000}"/>
    <cellStyle name="Total (line) 2 4 2 39 2 4" xfId="45519" xr:uid="{00000000-0005-0000-0000-0000BDAF0000}"/>
    <cellStyle name="Total (line) 2 4 2 39 3" xfId="45520" xr:uid="{00000000-0005-0000-0000-0000BEAF0000}"/>
    <cellStyle name="Total (line) 2 4 2 39 4" xfId="45521" xr:uid="{00000000-0005-0000-0000-0000BFAF0000}"/>
    <cellStyle name="Total (line) 2 4 2 39 5" xfId="45522" xr:uid="{00000000-0005-0000-0000-0000C0AF0000}"/>
    <cellStyle name="Total (line) 2 4 2 4" xfId="6335" xr:uid="{00000000-0005-0000-0000-0000C1AF0000}"/>
    <cellStyle name="Total (line) 2 4 2 4 2" xfId="45523" xr:uid="{00000000-0005-0000-0000-0000C2AF0000}"/>
    <cellStyle name="Total (line) 2 4 2 4 2 2" xfId="45524" xr:uid="{00000000-0005-0000-0000-0000C3AF0000}"/>
    <cellStyle name="Total (line) 2 4 2 4 2 3" xfId="45525" xr:uid="{00000000-0005-0000-0000-0000C4AF0000}"/>
    <cellStyle name="Total (line) 2 4 2 4 2 4" xfId="45526" xr:uid="{00000000-0005-0000-0000-0000C5AF0000}"/>
    <cellStyle name="Total (line) 2 4 2 4 3" xfId="45527" xr:uid="{00000000-0005-0000-0000-0000C6AF0000}"/>
    <cellStyle name="Total (line) 2 4 2 4 4" xfId="45528" xr:uid="{00000000-0005-0000-0000-0000C7AF0000}"/>
    <cellStyle name="Total (line) 2 4 2 4 5" xfId="45529" xr:uid="{00000000-0005-0000-0000-0000C8AF0000}"/>
    <cellStyle name="Total (line) 2 4 2 40" xfId="6336" xr:uid="{00000000-0005-0000-0000-0000C9AF0000}"/>
    <cellStyle name="Total (line) 2 4 2 40 2" xfId="45530" xr:uid="{00000000-0005-0000-0000-0000CAAF0000}"/>
    <cellStyle name="Total (line) 2 4 2 40 2 2" xfId="45531" xr:uid="{00000000-0005-0000-0000-0000CBAF0000}"/>
    <cellStyle name="Total (line) 2 4 2 40 2 3" xfId="45532" xr:uid="{00000000-0005-0000-0000-0000CCAF0000}"/>
    <cellStyle name="Total (line) 2 4 2 40 2 4" xfId="45533" xr:uid="{00000000-0005-0000-0000-0000CDAF0000}"/>
    <cellStyle name="Total (line) 2 4 2 40 3" xfId="45534" xr:uid="{00000000-0005-0000-0000-0000CEAF0000}"/>
    <cellStyle name="Total (line) 2 4 2 40 4" xfId="45535" xr:uid="{00000000-0005-0000-0000-0000CFAF0000}"/>
    <cellStyle name="Total (line) 2 4 2 40 5" xfId="45536" xr:uid="{00000000-0005-0000-0000-0000D0AF0000}"/>
    <cellStyle name="Total (line) 2 4 2 41" xfId="6337" xr:uid="{00000000-0005-0000-0000-0000D1AF0000}"/>
    <cellStyle name="Total (line) 2 4 2 41 2" xfId="45537" xr:uid="{00000000-0005-0000-0000-0000D2AF0000}"/>
    <cellStyle name="Total (line) 2 4 2 41 2 2" xfId="45538" xr:uid="{00000000-0005-0000-0000-0000D3AF0000}"/>
    <cellStyle name="Total (line) 2 4 2 41 2 3" xfId="45539" xr:uid="{00000000-0005-0000-0000-0000D4AF0000}"/>
    <cellStyle name="Total (line) 2 4 2 41 2 4" xfId="45540" xr:uid="{00000000-0005-0000-0000-0000D5AF0000}"/>
    <cellStyle name="Total (line) 2 4 2 41 3" xfId="45541" xr:uid="{00000000-0005-0000-0000-0000D6AF0000}"/>
    <cellStyle name="Total (line) 2 4 2 41 4" xfId="45542" xr:uid="{00000000-0005-0000-0000-0000D7AF0000}"/>
    <cellStyle name="Total (line) 2 4 2 41 5" xfId="45543" xr:uid="{00000000-0005-0000-0000-0000D8AF0000}"/>
    <cellStyle name="Total (line) 2 4 2 42" xfId="6338" xr:uid="{00000000-0005-0000-0000-0000D9AF0000}"/>
    <cellStyle name="Total (line) 2 4 2 42 2" xfId="45544" xr:uid="{00000000-0005-0000-0000-0000DAAF0000}"/>
    <cellStyle name="Total (line) 2 4 2 42 2 2" xfId="45545" xr:uid="{00000000-0005-0000-0000-0000DBAF0000}"/>
    <cellStyle name="Total (line) 2 4 2 42 2 3" xfId="45546" xr:uid="{00000000-0005-0000-0000-0000DCAF0000}"/>
    <cellStyle name="Total (line) 2 4 2 42 2 4" xfId="45547" xr:uid="{00000000-0005-0000-0000-0000DDAF0000}"/>
    <cellStyle name="Total (line) 2 4 2 42 3" xfId="45548" xr:uid="{00000000-0005-0000-0000-0000DEAF0000}"/>
    <cellStyle name="Total (line) 2 4 2 42 4" xfId="45549" xr:uid="{00000000-0005-0000-0000-0000DFAF0000}"/>
    <cellStyle name="Total (line) 2 4 2 42 5" xfId="45550" xr:uid="{00000000-0005-0000-0000-0000E0AF0000}"/>
    <cellStyle name="Total (line) 2 4 2 43" xfId="6339" xr:uid="{00000000-0005-0000-0000-0000E1AF0000}"/>
    <cellStyle name="Total (line) 2 4 2 43 2" xfId="45551" xr:uid="{00000000-0005-0000-0000-0000E2AF0000}"/>
    <cellStyle name="Total (line) 2 4 2 43 2 2" xfId="45552" xr:uid="{00000000-0005-0000-0000-0000E3AF0000}"/>
    <cellStyle name="Total (line) 2 4 2 43 2 3" xfId="45553" xr:uid="{00000000-0005-0000-0000-0000E4AF0000}"/>
    <cellStyle name="Total (line) 2 4 2 43 2 4" xfId="45554" xr:uid="{00000000-0005-0000-0000-0000E5AF0000}"/>
    <cellStyle name="Total (line) 2 4 2 43 3" xfId="45555" xr:uid="{00000000-0005-0000-0000-0000E6AF0000}"/>
    <cellStyle name="Total (line) 2 4 2 43 4" xfId="45556" xr:uid="{00000000-0005-0000-0000-0000E7AF0000}"/>
    <cellStyle name="Total (line) 2 4 2 43 5" xfId="45557" xr:uid="{00000000-0005-0000-0000-0000E8AF0000}"/>
    <cellStyle name="Total (line) 2 4 2 44" xfId="6340" xr:uid="{00000000-0005-0000-0000-0000E9AF0000}"/>
    <cellStyle name="Total (line) 2 4 2 44 2" xfId="45558" xr:uid="{00000000-0005-0000-0000-0000EAAF0000}"/>
    <cellStyle name="Total (line) 2 4 2 44 2 2" xfId="45559" xr:uid="{00000000-0005-0000-0000-0000EBAF0000}"/>
    <cellStyle name="Total (line) 2 4 2 44 2 3" xfId="45560" xr:uid="{00000000-0005-0000-0000-0000ECAF0000}"/>
    <cellStyle name="Total (line) 2 4 2 44 2 4" xfId="45561" xr:uid="{00000000-0005-0000-0000-0000EDAF0000}"/>
    <cellStyle name="Total (line) 2 4 2 44 3" xfId="45562" xr:uid="{00000000-0005-0000-0000-0000EEAF0000}"/>
    <cellStyle name="Total (line) 2 4 2 44 4" xfId="45563" xr:uid="{00000000-0005-0000-0000-0000EFAF0000}"/>
    <cellStyle name="Total (line) 2 4 2 44 5" xfId="45564" xr:uid="{00000000-0005-0000-0000-0000F0AF0000}"/>
    <cellStyle name="Total (line) 2 4 2 45" xfId="45565" xr:uid="{00000000-0005-0000-0000-0000F1AF0000}"/>
    <cellStyle name="Total (line) 2 4 2 45 2" xfId="45566" xr:uid="{00000000-0005-0000-0000-0000F2AF0000}"/>
    <cellStyle name="Total (line) 2 4 2 45 3" xfId="45567" xr:uid="{00000000-0005-0000-0000-0000F3AF0000}"/>
    <cellStyle name="Total (line) 2 4 2 45 4" xfId="45568" xr:uid="{00000000-0005-0000-0000-0000F4AF0000}"/>
    <cellStyle name="Total (line) 2 4 2 46" xfId="45569" xr:uid="{00000000-0005-0000-0000-0000F5AF0000}"/>
    <cellStyle name="Total (line) 2 4 2 46 2" xfId="45570" xr:uid="{00000000-0005-0000-0000-0000F6AF0000}"/>
    <cellStyle name="Total (line) 2 4 2 46 3" xfId="45571" xr:uid="{00000000-0005-0000-0000-0000F7AF0000}"/>
    <cellStyle name="Total (line) 2 4 2 46 4" xfId="45572" xr:uid="{00000000-0005-0000-0000-0000F8AF0000}"/>
    <cellStyle name="Total (line) 2 4 2 47" xfId="45573" xr:uid="{00000000-0005-0000-0000-0000F9AF0000}"/>
    <cellStyle name="Total (line) 2 4 2 5" xfId="6341" xr:uid="{00000000-0005-0000-0000-0000FAAF0000}"/>
    <cellStyle name="Total (line) 2 4 2 5 2" xfId="45574" xr:uid="{00000000-0005-0000-0000-0000FBAF0000}"/>
    <cellStyle name="Total (line) 2 4 2 5 2 2" xfId="45575" xr:uid="{00000000-0005-0000-0000-0000FCAF0000}"/>
    <cellStyle name="Total (line) 2 4 2 5 2 3" xfId="45576" xr:uid="{00000000-0005-0000-0000-0000FDAF0000}"/>
    <cellStyle name="Total (line) 2 4 2 5 2 4" xfId="45577" xr:uid="{00000000-0005-0000-0000-0000FEAF0000}"/>
    <cellStyle name="Total (line) 2 4 2 5 3" xfId="45578" xr:uid="{00000000-0005-0000-0000-0000FFAF0000}"/>
    <cellStyle name="Total (line) 2 4 2 5 4" xfId="45579" xr:uid="{00000000-0005-0000-0000-000000B00000}"/>
    <cellStyle name="Total (line) 2 4 2 5 5" xfId="45580" xr:uid="{00000000-0005-0000-0000-000001B00000}"/>
    <cellStyle name="Total (line) 2 4 2 6" xfId="6342" xr:uid="{00000000-0005-0000-0000-000002B00000}"/>
    <cellStyle name="Total (line) 2 4 2 6 2" xfId="45581" xr:uid="{00000000-0005-0000-0000-000003B00000}"/>
    <cellStyle name="Total (line) 2 4 2 6 2 2" xfId="45582" xr:uid="{00000000-0005-0000-0000-000004B00000}"/>
    <cellStyle name="Total (line) 2 4 2 6 2 3" xfId="45583" xr:uid="{00000000-0005-0000-0000-000005B00000}"/>
    <cellStyle name="Total (line) 2 4 2 6 2 4" xfId="45584" xr:uid="{00000000-0005-0000-0000-000006B00000}"/>
    <cellStyle name="Total (line) 2 4 2 6 3" xfId="45585" xr:uid="{00000000-0005-0000-0000-000007B00000}"/>
    <cellStyle name="Total (line) 2 4 2 6 4" xfId="45586" xr:uid="{00000000-0005-0000-0000-000008B00000}"/>
    <cellStyle name="Total (line) 2 4 2 6 5" xfId="45587" xr:uid="{00000000-0005-0000-0000-000009B00000}"/>
    <cellStyle name="Total (line) 2 4 2 7" xfId="6343" xr:uid="{00000000-0005-0000-0000-00000AB00000}"/>
    <cellStyle name="Total (line) 2 4 2 7 2" xfId="45588" xr:uid="{00000000-0005-0000-0000-00000BB00000}"/>
    <cellStyle name="Total (line) 2 4 2 7 2 2" xfId="45589" xr:uid="{00000000-0005-0000-0000-00000CB00000}"/>
    <cellStyle name="Total (line) 2 4 2 7 2 3" xfId="45590" xr:uid="{00000000-0005-0000-0000-00000DB00000}"/>
    <cellStyle name="Total (line) 2 4 2 7 2 4" xfId="45591" xr:uid="{00000000-0005-0000-0000-00000EB00000}"/>
    <cellStyle name="Total (line) 2 4 2 7 3" xfId="45592" xr:uid="{00000000-0005-0000-0000-00000FB00000}"/>
    <cellStyle name="Total (line) 2 4 2 7 4" xfId="45593" xr:uid="{00000000-0005-0000-0000-000010B00000}"/>
    <cellStyle name="Total (line) 2 4 2 7 5" xfId="45594" xr:uid="{00000000-0005-0000-0000-000011B00000}"/>
    <cellStyle name="Total (line) 2 4 2 8" xfId="6344" xr:uid="{00000000-0005-0000-0000-000012B00000}"/>
    <cellStyle name="Total (line) 2 4 2 8 2" xfId="45595" xr:uid="{00000000-0005-0000-0000-000013B00000}"/>
    <cellStyle name="Total (line) 2 4 2 8 2 2" xfId="45596" xr:uid="{00000000-0005-0000-0000-000014B00000}"/>
    <cellStyle name="Total (line) 2 4 2 8 2 3" xfId="45597" xr:uid="{00000000-0005-0000-0000-000015B00000}"/>
    <cellStyle name="Total (line) 2 4 2 8 2 4" xfId="45598" xr:uid="{00000000-0005-0000-0000-000016B00000}"/>
    <cellStyle name="Total (line) 2 4 2 8 3" xfId="45599" xr:uid="{00000000-0005-0000-0000-000017B00000}"/>
    <cellStyle name="Total (line) 2 4 2 8 4" xfId="45600" xr:uid="{00000000-0005-0000-0000-000018B00000}"/>
    <cellStyle name="Total (line) 2 4 2 8 5" xfId="45601" xr:uid="{00000000-0005-0000-0000-000019B00000}"/>
    <cellStyle name="Total (line) 2 4 2 9" xfId="6345" xr:uid="{00000000-0005-0000-0000-00001AB00000}"/>
    <cellStyle name="Total (line) 2 4 2 9 2" xfId="45602" xr:uid="{00000000-0005-0000-0000-00001BB00000}"/>
    <cellStyle name="Total (line) 2 4 2 9 2 2" xfId="45603" xr:uid="{00000000-0005-0000-0000-00001CB00000}"/>
    <cellStyle name="Total (line) 2 4 2 9 2 3" xfId="45604" xr:uid="{00000000-0005-0000-0000-00001DB00000}"/>
    <cellStyle name="Total (line) 2 4 2 9 2 4" xfId="45605" xr:uid="{00000000-0005-0000-0000-00001EB00000}"/>
    <cellStyle name="Total (line) 2 4 2 9 3" xfId="45606" xr:uid="{00000000-0005-0000-0000-00001FB00000}"/>
    <cellStyle name="Total (line) 2 4 2 9 4" xfId="45607" xr:uid="{00000000-0005-0000-0000-000020B00000}"/>
    <cellStyle name="Total (line) 2 4 2 9 5" xfId="45608" xr:uid="{00000000-0005-0000-0000-000021B00000}"/>
    <cellStyle name="Total (line) 2 4 20" xfId="6346" xr:uid="{00000000-0005-0000-0000-000022B00000}"/>
    <cellStyle name="Total (line) 2 4 20 2" xfId="45609" xr:uid="{00000000-0005-0000-0000-000023B00000}"/>
    <cellStyle name="Total (line) 2 4 20 2 2" xfId="45610" xr:uid="{00000000-0005-0000-0000-000024B00000}"/>
    <cellStyle name="Total (line) 2 4 20 2 3" xfId="45611" xr:uid="{00000000-0005-0000-0000-000025B00000}"/>
    <cellStyle name="Total (line) 2 4 20 2 4" xfId="45612" xr:uid="{00000000-0005-0000-0000-000026B00000}"/>
    <cellStyle name="Total (line) 2 4 20 3" xfId="45613" xr:uid="{00000000-0005-0000-0000-000027B00000}"/>
    <cellStyle name="Total (line) 2 4 20 4" xfId="45614" xr:uid="{00000000-0005-0000-0000-000028B00000}"/>
    <cellStyle name="Total (line) 2 4 20 5" xfId="45615" xr:uid="{00000000-0005-0000-0000-000029B00000}"/>
    <cellStyle name="Total (line) 2 4 21" xfId="6347" xr:uid="{00000000-0005-0000-0000-00002AB00000}"/>
    <cellStyle name="Total (line) 2 4 21 2" xfId="45616" xr:uid="{00000000-0005-0000-0000-00002BB00000}"/>
    <cellStyle name="Total (line) 2 4 21 2 2" xfId="45617" xr:uid="{00000000-0005-0000-0000-00002CB00000}"/>
    <cellStyle name="Total (line) 2 4 21 2 3" xfId="45618" xr:uid="{00000000-0005-0000-0000-00002DB00000}"/>
    <cellStyle name="Total (line) 2 4 21 2 4" xfId="45619" xr:uid="{00000000-0005-0000-0000-00002EB00000}"/>
    <cellStyle name="Total (line) 2 4 21 3" xfId="45620" xr:uid="{00000000-0005-0000-0000-00002FB00000}"/>
    <cellStyle name="Total (line) 2 4 21 4" xfId="45621" xr:uid="{00000000-0005-0000-0000-000030B00000}"/>
    <cellStyle name="Total (line) 2 4 21 5" xfId="45622" xr:uid="{00000000-0005-0000-0000-000031B00000}"/>
    <cellStyle name="Total (line) 2 4 22" xfId="6348" xr:uid="{00000000-0005-0000-0000-000032B00000}"/>
    <cellStyle name="Total (line) 2 4 22 2" xfId="45623" xr:uid="{00000000-0005-0000-0000-000033B00000}"/>
    <cellStyle name="Total (line) 2 4 22 2 2" xfId="45624" xr:uid="{00000000-0005-0000-0000-000034B00000}"/>
    <cellStyle name="Total (line) 2 4 22 2 3" xfId="45625" xr:uid="{00000000-0005-0000-0000-000035B00000}"/>
    <cellStyle name="Total (line) 2 4 22 2 4" xfId="45626" xr:uid="{00000000-0005-0000-0000-000036B00000}"/>
    <cellStyle name="Total (line) 2 4 22 3" xfId="45627" xr:uid="{00000000-0005-0000-0000-000037B00000}"/>
    <cellStyle name="Total (line) 2 4 22 4" xfId="45628" xr:uid="{00000000-0005-0000-0000-000038B00000}"/>
    <cellStyle name="Total (line) 2 4 22 5" xfId="45629" xr:uid="{00000000-0005-0000-0000-000039B00000}"/>
    <cellStyle name="Total (line) 2 4 23" xfId="6349" xr:uid="{00000000-0005-0000-0000-00003AB00000}"/>
    <cellStyle name="Total (line) 2 4 23 2" xfId="45630" xr:uid="{00000000-0005-0000-0000-00003BB00000}"/>
    <cellStyle name="Total (line) 2 4 23 2 2" xfId="45631" xr:uid="{00000000-0005-0000-0000-00003CB00000}"/>
    <cellStyle name="Total (line) 2 4 23 2 3" xfId="45632" xr:uid="{00000000-0005-0000-0000-00003DB00000}"/>
    <cellStyle name="Total (line) 2 4 23 2 4" xfId="45633" xr:uid="{00000000-0005-0000-0000-00003EB00000}"/>
    <cellStyle name="Total (line) 2 4 23 3" xfId="45634" xr:uid="{00000000-0005-0000-0000-00003FB00000}"/>
    <cellStyle name="Total (line) 2 4 23 4" xfId="45635" xr:uid="{00000000-0005-0000-0000-000040B00000}"/>
    <cellStyle name="Total (line) 2 4 23 5" xfId="45636" xr:uid="{00000000-0005-0000-0000-000041B00000}"/>
    <cellStyle name="Total (line) 2 4 24" xfId="6350" xr:uid="{00000000-0005-0000-0000-000042B00000}"/>
    <cellStyle name="Total (line) 2 4 24 2" xfId="45637" xr:uid="{00000000-0005-0000-0000-000043B00000}"/>
    <cellStyle name="Total (line) 2 4 24 2 2" xfId="45638" xr:uid="{00000000-0005-0000-0000-000044B00000}"/>
    <cellStyle name="Total (line) 2 4 24 2 3" xfId="45639" xr:uid="{00000000-0005-0000-0000-000045B00000}"/>
    <cellStyle name="Total (line) 2 4 24 2 4" xfId="45640" xr:uid="{00000000-0005-0000-0000-000046B00000}"/>
    <cellStyle name="Total (line) 2 4 24 3" xfId="45641" xr:uid="{00000000-0005-0000-0000-000047B00000}"/>
    <cellStyle name="Total (line) 2 4 24 4" xfId="45642" xr:uid="{00000000-0005-0000-0000-000048B00000}"/>
    <cellStyle name="Total (line) 2 4 24 5" xfId="45643" xr:uid="{00000000-0005-0000-0000-000049B00000}"/>
    <cellStyle name="Total (line) 2 4 25" xfId="6351" xr:uid="{00000000-0005-0000-0000-00004AB00000}"/>
    <cellStyle name="Total (line) 2 4 25 2" xfId="45644" xr:uid="{00000000-0005-0000-0000-00004BB00000}"/>
    <cellStyle name="Total (line) 2 4 25 2 2" xfId="45645" xr:uid="{00000000-0005-0000-0000-00004CB00000}"/>
    <cellStyle name="Total (line) 2 4 25 2 3" xfId="45646" xr:uid="{00000000-0005-0000-0000-00004DB00000}"/>
    <cellStyle name="Total (line) 2 4 25 2 4" xfId="45647" xr:uid="{00000000-0005-0000-0000-00004EB00000}"/>
    <cellStyle name="Total (line) 2 4 25 3" xfId="45648" xr:uid="{00000000-0005-0000-0000-00004FB00000}"/>
    <cellStyle name="Total (line) 2 4 25 4" xfId="45649" xr:uid="{00000000-0005-0000-0000-000050B00000}"/>
    <cellStyle name="Total (line) 2 4 25 5" xfId="45650" xr:uid="{00000000-0005-0000-0000-000051B00000}"/>
    <cellStyle name="Total (line) 2 4 26" xfId="6352" xr:uid="{00000000-0005-0000-0000-000052B00000}"/>
    <cellStyle name="Total (line) 2 4 26 2" xfId="45651" xr:uid="{00000000-0005-0000-0000-000053B00000}"/>
    <cellStyle name="Total (line) 2 4 26 2 2" xfId="45652" xr:uid="{00000000-0005-0000-0000-000054B00000}"/>
    <cellStyle name="Total (line) 2 4 26 2 3" xfId="45653" xr:uid="{00000000-0005-0000-0000-000055B00000}"/>
    <cellStyle name="Total (line) 2 4 26 2 4" xfId="45654" xr:uid="{00000000-0005-0000-0000-000056B00000}"/>
    <cellStyle name="Total (line) 2 4 26 3" xfId="45655" xr:uid="{00000000-0005-0000-0000-000057B00000}"/>
    <cellStyle name="Total (line) 2 4 26 4" xfId="45656" xr:uid="{00000000-0005-0000-0000-000058B00000}"/>
    <cellStyle name="Total (line) 2 4 26 5" xfId="45657" xr:uid="{00000000-0005-0000-0000-000059B00000}"/>
    <cellStyle name="Total (line) 2 4 27" xfId="6353" xr:uid="{00000000-0005-0000-0000-00005AB00000}"/>
    <cellStyle name="Total (line) 2 4 27 2" xfId="45658" xr:uid="{00000000-0005-0000-0000-00005BB00000}"/>
    <cellStyle name="Total (line) 2 4 27 2 2" xfId="45659" xr:uid="{00000000-0005-0000-0000-00005CB00000}"/>
    <cellStyle name="Total (line) 2 4 27 2 3" xfId="45660" xr:uid="{00000000-0005-0000-0000-00005DB00000}"/>
    <cellStyle name="Total (line) 2 4 27 2 4" xfId="45661" xr:uid="{00000000-0005-0000-0000-00005EB00000}"/>
    <cellStyle name="Total (line) 2 4 27 3" xfId="45662" xr:uid="{00000000-0005-0000-0000-00005FB00000}"/>
    <cellStyle name="Total (line) 2 4 27 4" xfId="45663" xr:uid="{00000000-0005-0000-0000-000060B00000}"/>
    <cellStyle name="Total (line) 2 4 27 5" xfId="45664" xr:uid="{00000000-0005-0000-0000-000061B00000}"/>
    <cellStyle name="Total (line) 2 4 28" xfId="6354" xr:uid="{00000000-0005-0000-0000-000062B00000}"/>
    <cellStyle name="Total (line) 2 4 28 2" xfId="45665" xr:uid="{00000000-0005-0000-0000-000063B00000}"/>
    <cellStyle name="Total (line) 2 4 28 2 2" xfId="45666" xr:uid="{00000000-0005-0000-0000-000064B00000}"/>
    <cellStyle name="Total (line) 2 4 28 2 3" xfId="45667" xr:uid="{00000000-0005-0000-0000-000065B00000}"/>
    <cellStyle name="Total (line) 2 4 28 2 4" xfId="45668" xr:uid="{00000000-0005-0000-0000-000066B00000}"/>
    <cellStyle name="Total (line) 2 4 28 3" xfId="45669" xr:uid="{00000000-0005-0000-0000-000067B00000}"/>
    <cellStyle name="Total (line) 2 4 28 4" xfId="45670" xr:uid="{00000000-0005-0000-0000-000068B00000}"/>
    <cellStyle name="Total (line) 2 4 28 5" xfId="45671" xr:uid="{00000000-0005-0000-0000-000069B00000}"/>
    <cellStyle name="Total (line) 2 4 29" xfId="6355" xr:uid="{00000000-0005-0000-0000-00006AB00000}"/>
    <cellStyle name="Total (line) 2 4 29 2" xfId="45672" xr:uid="{00000000-0005-0000-0000-00006BB00000}"/>
    <cellStyle name="Total (line) 2 4 29 2 2" xfId="45673" xr:uid="{00000000-0005-0000-0000-00006CB00000}"/>
    <cellStyle name="Total (line) 2 4 29 2 3" xfId="45674" xr:uid="{00000000-0005-0000-0000-00006DB00000}"/>
    <cellStyle name="Total (line) 2 4 29 2 4" xfId="45675" xr:uid="{00000000-0005-0000-0000-00006EB00000}"/>
    <cellStyle name="Total (line) 2 4 29 3" xfId="45676" xr:uid="{00000000-0005-0000-0000-00006FB00000}"/>
    <cellStyle name="Total (line) 2 4 29 4" xfId="45677" xr:uid="{00000000-0005-0000-0000-000070B00000}"/>
    <cellStyle name="Total (line) 2 4 29 5" xfId="45678" xr:uid="{00000000-0005-0000-0000-000071B00000}"/>
    <cellStyle name="Total (line) 2 4 3" xfId="6356" xr:uid="{00000000-0005-0000-0000-000072B00000}"/>
    <cellStyle name="Total (line) 2 4 3 2" xfId="45679" xr:uid="{00000000-0005-0000-0000-000073B00000}"/>
    <cellStyle name="Total (line) 2 4 3 2 2" xfId="45680" xr:uid="{00000000-0005-0000-0000-000074B00000}"/>
    <cellStyle name="Total (line) 2 4 3 2 3" xfId="45681" xr:uid="{00000000-0005-0000-0000-000075B00000}"/>
    <cellStyle name="Total (line) 2 4 3 2 4" xfId="45682" xr:uid="{00000000-0005-0000-0000-000076B00000}"/>
    <cellStyle name="Total (line) 2 4 3 3" xfId="45683" xr:uid="{00000000-0005-0000-0000-000077B00000}"/>
    <cellStyle name="Total (line) 2 4 3 4" xfId="45684" xr:uid="{00000000-0005-0000-0000-000078B00000}"/>
    <cellStyle name="Total (line) 2 4 3 5" xfId="45685" xr:uid="{00000000-0005-0000-0000-000079B00000}"/>
    <cellStyle name="Total (line) 2 4 30" xfId="6357" xr:uid="{00000000-0005-0000-0000-00007AB00000}"/>
    <cellStyle name="Total (line) 2 4 30 2" xfId="45686" xr:uid="{00000000-0005-0000-0000-00007BB00000}"/>
    <cellStyle name="Total (line) 2 4 30 2 2" xfId="45687" xr:uid="{00000000-0005-0000-0000-00007CB00000}"/>
    <cellStyle name="Total (line) 2 4 30 2 3" xfId="45688" xr:uid="{00000000-0005-0000-0000-00007DB00000}"/>
    <cellStyle name="Total (line) 2 4 30 2 4" xfId="45689" xr:uid="{00000000-0005-0000-0000-00007EB00000}"/>
    <cellStyle name="Total (line) 2 4 30 3" xfId="45690" xr:uid="{00000000-0005-0000-0000-00007FB00000}"/>
    <cellStyle name="Total (line) 2 4 30 4" xfId="45691" xr:uid="{00000000-0005-0000-0000-000080B00000}"/>
    <cellStyle name="Total (line) 2 4 30 5" xfId="45692" xr:uid="{00000000-0005-0000-0000-000081B00000}"/>
    <cellStyle name="Total (line) 2 4 31" xfId="6358" xr:uid="{00000000-0005-0000-0000-000082B00000}"/>
    <cellStyle name="Total (line) 2 4 31 2" xfId="45693" xr:uid="{00000000-0005-0000-0000-000083B00000}"/>
    <cellStyle name="Total (line) 2 4 31 2 2" xfId="45694" xr:uid="{00000000-0005-0000-0000-000084B00000}"/>
    <cellStyle name="Total (line) 2 4 31 2 3" xfId="45695" xr:uid="{00000000-0005-0000-0000-000085B00000}"/>
    <cellStyle name="Total (line) 2 4 31 2 4" xfId="45696" xr:uid="{00000000-0005-0000-0000-000086B00000}"/>
    <cellStyle name="Total (line) 2 4 31 3" xfId="45697" xr:uid="{00000000-0005-0000-0000-000087B00000}"/>
    <cellStyle name="Total (line) 2 4 31 4" xfId="45698" xr:uid="{00000000-0005-0000-0000-000088B00000}"/>
    <cellStyle name="Total (line) 2 4 31 5" xfId="45699" xr:uid="{00000000-0005-0000-0000-000089B00000}"/>
    <cellStyle name="Total (line) 2 4 32" xfId="6359" xr:uid="{00000000-0005-0000-0000-00008AB00000}"/>
    <cellStyle name="Total (line) 2 4 32 2" xfId="45700" xr:uid="{00000000-0005-0000-0000-00008BB00000}"/>
    <cellStyle name="Total (line) 2 4 32 2 2" xfId="45701" xr:uid="{00000000-0005-0000-0000-00008CB00000}"/>
    <cellStyle name="Total (line) 2 4 32 2 3" xfId="45702" xr:uid="{00000000-0005-0000-0000-00008DB00000}"/>
    <cellStyle name="Total (line) 2 4 32 2 4" xfId="45703" xr:uid="{00000000-0005-0000-0000-00008EB00000}"/>
    <cellStyle name="Total (line) 2 4 32 3" xfId="45704" xr:uid="{00000000-0005-0000-0000-00008FB00000}"/>
    <cellStyle name="Total (line) 2 4 32 4" xfId="45705" xr:uid="{00000000-0005-0000-0000-000090B00000}"/>
    <cellStyle name="Total (line) 2 4 32 5" xfId="45706" xr:uid="{00000000-0005-0000-0000-000091B00000}"/>
    <cellStyle name="Total (line) 2 4 33" xfId="6360" xr:uid="{00000000-0005-0000-0000-000092B00000}"/>
    <cellStyle name="Total (line) 2 4 33 2" xfId="45707" xr:uid="{00000000-0005-0000-0000-000093B00000}"/>
    <cellStyle name="Total (line) 2 4 33 2 2" xfId="45708" xr:uid="{00000000-0005-0000-0000-000094B00000}"/>
    <cellStyle name="Total (line) 2 4 33 2 3" xfId="45709" xr:uid="{00000000-0005-0000-0000-000095B00000}"/>
    <cellStyle name="Total (line) 2 4 33 2 4" xfId="45710" xr:uid="{00000000-0005-0000-0000-000096B00000}"/>
    <cellStyle name="Total (line) 2 4 33 3" xfId="45711" xr:uid="{00000000-0005-0000-0000-000097B00000}"/>
    <cellStyle name="Total (line) 2 4 33 4" xfId="45712" xr:uid="{00000000-0005-0000-0000-000098B00000}"/>
    <cellStyle name="Total (line) 2 4 33 5" xfId="45713" xr:uid="{00000000-0005-0000-0000-000099B00000}"/>
    <cellStyle name="Total (line) 2 4 34" xfId="6361" xr:uid="{00000000-0005-0000-0000-00009AB00000}"/>
    <cellStyle name="Total (line) 2 4 34 2" xfId="45714" xr:uid="{00000000-0005-0000-0000-00009BB00000}"/>
    <cellStyle name="Total (line) 2 4 34 2 2" xfId="45715" xr:uid="{00000000-0005-0000-0000-00009CB00000}"/>
    <cellStyle name="Total (line) 2 4 34 2 3" xfId="45716" xr:uid="{00000000-0005-0000-0000-00009DB00000}"/>
    <cellStyle name="Total (line) 2 4 34 2 4" xfId="45717" xr:uid="{00000000-0005-0000-0000-00009EB00000}"/>
    <cellStyle name="Total (line) 2 4 34 3" xfId="45718" xr:uid="{00000000-0005-0000-0000-00009FB00000}"/>
    <cellStyle name="Total (line) 2 4 34 4" xfId="45719" xr:uid="{00000000-0005-0000-0000-0000A0B00000}"/>
    <cellStyle name="Total (line) 2 4 34 5" xfId="45720" xr:uid="{00000000-0005-0000-0000-0000A1B00000}"/>
    <cellStyle name="Total (line) 2 4 35" xfId="6362" xr:uid="{00000000-0005-0000-0000-0000A2B00000}"/>
    <cellStyle name="Total (line) 2 4 35 2" xfId="45721" xr:uid="{00000000-0005-0000-0000-0000A3B00000}"/>
    <cellStyle name="Total (line) 2 4 35 2 2" xfId="45722" xr:uid="{00000000-0005-0000-0000-0000A4B00000}"/>
    <cellStyle name="Total (line) 2 4 35 2 3" xfId="45723" xr:uid="{00000000-0005-0000-0000-0000A5B00000}"/>
    <cellStyle name="Total (line) 2 4 35 2 4" xfId="45724" xr:uid="{00000000-0005-0000-0000-0000A6B00000}"/>
    <cellStyle name="Total (line) 2 4 35 3" xfId="45725" xr:uid="{00000000-0005-0000-0000-0000A7B00000}"/>
    <cellStyle name="Total (line) 2 4 35 4" xfId="45726" xr:uid="{00000000-0005-0000-0000-0000A8B00000}"/>
    <cellStyle name="Total (line) 2 4 35 5" xfId="45727" xr:uid="{00000000-0005-0000-0000-0000A9B00000}"/>
    <cellStyle name="Total (line) 2 4 36" xfId="6363" xr:uid="{00000000-0005-0000-0000-0000AAB00000}"/>
    <cellStyle name="Total (line) 2 4 36 2" xfId="45728" xr:uid="{00000000-0005-0000-0000-0000ABB00000}"/>
    <cellStyle name="Total (line) 2 4 36 2 2" xfId="45729" xr:uid="{00000000-0005-0000-0000-0000ACB00000}"/>
    <cellStyle name="Total (line) 2 4 36 2 3" xfId="45730" xr:uid="{00000000-0005-0000-0000-0000ADB00000}"/>
    <cellStyle name="Total (line) 2 4 36 2 4" xfId="45731" xr:uid="{00000000-0005-0000-0000-0000AEB00000}"/>
    <cellStyle name="Total (line) 2 4 36 3" xfId="45732" xr:uid="{00000000-0005-0000-0000-0000AFB00000}"/>
    <cellStyle name="Total (line) 2 4 36 4" xfId="45733" xr:uid="{00000000-0005-0000-0000-0000B0B00000}"/>
    <cellStyle name="Total (line) 2 4 36 5" xfId="45734" xr:uid="{00000000-0005-0000-0000-0000B1B00000}"/>
    <cellStyle name="Total (line) 2 4 37" xfId="6364" xr:uid="{00000000-0005-0000-0000-0000B2B00000}"/>
    <cellStyle name="Total (line) 2 4 37 2" xfId="45735" xr:uid="{00000000-0005-0000-0000-0000B3B00000}"/>
    <cellStyle name="Total (line) 2 4 37 2 2" xfId="45736" xr:uid="{00000000-0005-0000-0000-0000B4B00000}"/>
    <cellStyle name="Total (line) 2 4 37 2 3" xfId="45737" xr:uid="{00000000-0005-0000-0000-0000B5B00000}"/>
    <cellStyle name="Total (line) 2 4 37 2 4" xfId="45738" xr:uid="{00000000-0005-0000-0000-0000B6B00000}"/>
    <cellStyle name="Total (line) 2 4 37 3" xfId="45739" xr:uid="{00000000-0005-0000-0000-0000B7B00000}"/>
    <cellStyle name="Total (line) 2 4 37 4" xfId="45740" xr:uid="{00000000-0005-0000-0000-0000B8B00000}"/>
    <cellStyle name="Total (line) 2 4 37 5" xfId="45741" xr:uid="{00000000-0005-0000-0000-0000B9B00000}"/>
    <cellStyle name="Total (line) 2 4 38" xfId="6365" xr:uid="{00000000-0005-0000-0000-0000BAB00000}"/>
    <cellStyle name="Total (line) 2 4 38 2" xfId="45742" xr:uid="{00000000-0005-0000-0000-0000BBB00000}"/>
    <cellStyle name="Total (line) 2 4 38 2 2" xfId="45743" xr:uid="{00000000-0005-0000-0000-0000BCB00000}"/>
    <cellStyle name="Total (line) 2 4 38 2 3" xfId="45744" xr:uid="{00000000-0005-0000-0000-0000BDB00000}"/>
    <cellStyle name="Total (line) 2 4 38 2 4" xfId="45745" xr:uid="{00000000-0005-0000-0000-0000BEB00000}"/>
    <cellStyle name="Total (line) 2 4 38 3" xfId="45746" xr:uid="{00000000-0005-0000-0000-0000BFB00000}"/>
    <cellStyle name="Total (line) 2 4 38 4" xfId="45747" xr:uid="{00000000-0005-0000-0000-0000C0B00000}"/>
    <cellStyle name="Total (line) 2 4 38 5" xfId="45748" xr:uid="{00000000-0005-0000-0000-0000C1B00000}"/>
    <cellStyle name="Total (line) 2 4 39" xfId="6366" xr:uid="{00000000-0005-0000-0000-0000C2B00000}"/>
    <cellStyle name="Total (line) 2 4 39 2" xfId="45749" xr:uid="{00000000-0005-0000-0000-0000C3B00000}"/>
    <cellStyle name="Total (line) 2 4 39 2 2" xfId="45750" xr:uid="{00000000-0005-0000-0000-0000C4B00000}"/>
    <cellStyle name="Total (line) 2 4 39 2 3" xfId="45751" xr:uid="{00000000-0005-0000-0000-0000C5B00000}"/>
    <cellStyle name="Total (line) 2 4 39 2 4" xfId="45752" xr:uid="{00000000-0005-0000-0000-0000C6B00000}"/>
    <cellStyle name="Total (line) 2 4 39 3" xfId="45753" xr:uid="{00000000-0005-0000-0000-0000C7B00000}"/>
    <cellStyle name="Total (line) 2 4 39 4" xfId="45754" xr:uid="{00000000-0005-0000-0000-0000C8B00000}"/>
    <cellStyle name="Total (line) 2 4 39 5" xfId="45755" xr:uid="{00000000-0005-0000-0000-0000C9B00000}"/>
    <cellStyle name="Total (line) 2 4 4" xfId="6367" xr:uid="{00000000-0005-0000-0000-0000CAB00000}"/>
    <cellStyle name="Total (line) 2 4 4 2" xfId="45756" xr:uid="{00000000-0005-0000-0000-0000CBB00000}"/>
    <cellStyle name="Total (line) 2 4 4 2 2" xfId="45757" xr:uid="{00000000-0005-0000-0000-0000CCB00000}"/>
    <cellStyle name="Total (line) 2 4 4 2 3" xfId="45758" xr:uid="{00000000-0005-0000-0000-0000CDB00000}"/>
    <cellStyle name="Total (line) 2 4 4 2 4" xfId="45759" xr:uid="{00000000-0005-0000-0000-0000CEB00000}"/>
    <cellStyle name="Total (line) 2 4 4 3" xfId="45760" xr:uid="{00000000-0005-0000-0000-0000CFB00000}"/>
    <cellStyle name="Total (line) 2 4 4 4" xfId="45761" xr:uid="{00000000-0005-0000-0000-0000D0B00000}"/>
    <cellStyle name="Total (line) 2 4 4 5" xfId="45762" xr:uid="{00000000-0005-0000-0000-0000D1B00000}"/>
    <cellStyle name="Total (line) 2 4 40" xfId="6368" xr:uid="{00000000-0005-0000-0000-0000D2B00000}"/>
    <cellStyle name="Total (line) 2 4 40 2" xfId="45763" xr:uid="{00000000-0005-0000-0000-0000D3B00000}"/>
    <cellStyle name="Total (line) 2 4 40 2 2" xfId="45764" xr:uid="{00000000-0005-0000-0000-0000D4B00000}"/>
    <cellStyle name="Total (line) 2 4 40 2 3" xfId="45765" xr:uid="{00000000-0005-0000-0000-0000D5B00000}"/>
    <cellStyle name="Total (line) 2 4 40 2 4" xfId="45766" xr:uid="{00000000-0005-0000-0000-0000D6B00000}"/>
    <cellStyle name="Total (line) 2 4 40 3" xfId="45767" xr:uid="{00000000-0005-0000-0000-0000D7B00000}"/>
    <cellStyle name="Total (line) 2 4 40 4" xfId="45768" xr:uid="{00000000-0005-0000-0000-0000D8B00000}"/>
    <cellStyle name="Total (line) 2 4 40 5" xfId="45769" xr:uid="{00000000-0005-0000-0000-0000D9B00000}"/>
    <cellStyle name="Total (line) 2 4 41" xfId="6369" xr:uid="{00000000-0005-0000-0000-0000DAB00000}"/>
    <cellStyle name="Total (line) 2 4 41 2" xfId="45770" xr:uid="{00000000-0005-0000-0000-0000DBB00000}"/>
    <cellStyle name="Total (line) 2 4 41 2 2" xfId="45771" xr:uid="{00000000-0005-0000-0000-0000DCB00000}"/>
    <cellStyle name="Total (line) 2 4 41 2 3" xfId="45772" xr:uid="{00000000-0005-0000-0000-0000DDB00000}"/>
    <cellStyle name="Total (line) 2 4 41 2 4" xfId="45773" xr:uid="{00000000-0005-0000-0000-0000DEB00000}"/>
    <cellStyle name="Total (line) 2 4 41 3" xfId="45774" xr:uid="{00000000-0005-0000-0000-0000DFB00000}"/>
    <cellStyle name="Total (line) 2 4 41 4" xfId="45775" xr:uid="{00000000-0005-0000-0000-0000E0B00000}"/>
    <cellStyle name="Total (line) 2 4 41 5" xfId="45776" xr:uid="{00000000-0005-0000-0000-0000E1B00000}"/>
    <cellStyle name="Total (line) 2 4 42" xfId="6370" xr:uid="{00000000-0005-0000-0000-0000E2B00000}"/>
    <cellStyle name="Total (line) 2 4 42 2" xfId="45777" xr:uid="{00000000-0005-0000-0000-0000E3B00000}"/>
    <cellStyle name="Total (line) 2 4 42 2 2" xfId="45778" xr:uid="{00000000-0005-0000-0000-0000E4B00000}"/>
    <cellStyle name="Total (line) 2 4 42 2 3" xfId="45779" xr:uid="{00000000-0005-0000-0000-0000E5B00000}"/>
    <cellStyle name="Total (line) 2 4 42 2 4" xfId="45780" xr:uid="{00000000-0005-0000-0000-0000E6B00000}"/>
    <cellStyle name="Total (line) 2 4 42 3" xfId="45781" xr:uid="{00000000-0005-0000-0000-0000E7B00000}"/>
    <cellStyle name="Total (line) 2 4 42 4" xfId="45782" xr:uid="{00000000-0005-0000-0000-0000E8B00000}"/>
    <cellStyle name="Total (line) 2 4 42 5" xfId="45783" xr:uid="{00000000-0005-0000-0000-0000E9B00000}"/>
    <cellStyle name="Total (line) 2 4 43" xfId="6371" xr:uid="{00000000-0005-0000-0000-0000EAB00000}"/>
    <cellStyle name="Total (line) 2 4 43 2" xfId="45784" xr:uid="{00000000-0005-0000-0000-0000EBB00000}"/>
    <cellStyle name="Total (line) 2 4 43 2 2" xfId="45785" xr:uid="{00000000-0005-0000-0000-0000ECB00000}"/>
    <cellStyle name="Total (line) 2 4 43 2 3" xfId="45786" xr:uid="{00000000-0005-0000-0000-0000EDB00000}"/>
    <cellStyle name="Total (line) 2 4 43 2 4" xfId="45787" xr:uid="{00000000-0005-0000-0000-0000EEB00000}"/>
    <cellStyle name="Total (line) 2 4 43 3" xfId="45788" xr:uid="{00000000-0005-0000-0000-0000EFB00000}"/>
    <cellStyle name="Total (line) 2 4 43 4" xfId="45789" xr:uid="{00000000-0005-0000-0000-0000F0B00000}"/>
    <cellStyle name="Total (line) 2 4 43 5" xfId="45790" xr:uid="{00000000-0005-0000-0000-0000F1B00000}"/>
    <cellStyle name="Total (line) 2 4 44" xfId="6372" xr:uid="{00000000-0005-0000-0000-0000F2B00000}"/>
    <cellStyle name="Total (line) 2 4 44 2" xfId="45791" xr:uid="{00000000-0005-0000-0000-0000F3B00000}"/>
    <cellStyle name="Total (line) 2 4 44 2 2" xfId="45792" xr:uid="{00000000-0005-0000-0000-0000F4B00000}"/>
    <cellStyle name="Total (line) 2 4 44 2 3" xfId="45793" xr:uid="{00000000-0005-0000-0000-0000F5B00000}"/>
    <cellStyle name="Total (line) 2 4 44 2 4" xfId="45794" xr:uid="{00000000-0005-0000-0000-0000F6B00000}"/>
    <cellStyle name="Total (line) 2 4 44 3" xfId="45795" xr:uid="{00000000-0005-0000-0000-0000F7B00000}"/>
    <cellStyle name="Total (line) 2 4 44 4" xfId="45796" xr:uid="{00000000-0005-0000-0000-0000F8B00000}"/>
    <cellStyle name="Total (line) 2 4 44 5" xfId="45797" xr:uid="{00000000-0005-0000-0000-0000F9B00000}"/>
    <cellStyle name="Total (line) 2 4 45" xfId="6373" xr:uid="{00000000-0005-0000-0000-0000FAB00000}"/>
    <cellStyle name="Total (line) 2 4 45 2" xfId="45798" xr:uid="{00000000-0005-0000-0000-0000FBB00000}"/>
    <cellStyle name="Total (line) 2 4 45 2 2" xfId="45799" xr:uid="{00000000-0005-0000-0000-0000FCB00000}"/>
    <cellStyle name="Total (line) 2 4 45 2 3" xfId="45800" xr:uid="{00000000-0005-0000-0000-0000FDB00000}"/>
    <cellStyle name="Total (line) 2 4 45 2 4" xfId="45801" xr:uid="{00000000-0005-0000-0000-0000FEB00000}"/>
    <cellStyle name="Total (line) 2 4 45 3" xfId="45802" xr:uid="{00000000-0005-0000-0000-0000FFB00000}"/>
    <cellStyle name="Total (line) 2 4 45 4" xfId="45803" xr:uid="{00000000-0005-0000-0000-000000B10000}"/>
    <cellStyle name="Total (line) 2 4 45 5" xfId="45804" xr:uid="{00000000-0005-0000-0000-000001B10000}"/>
    <cellStyle name="Total (line) 2 4 46" xfId="45805" xr:uid="{00000000-0005-0000-0000-000002B10000}"/>
    <cellStyle name="Total (line) 2 4 46 2" xfId="45806" xr:uid="{00000000-0005-0000-0000-000003B10000}"/>
    <cellStyle name="Total (line) 2 4 46 3" xfId="45807" xr:uid="{00000000-0005-0000-0000-000004B10000}"/>
    <cellStyle name="Total (line) 2 4 46 4" xfId="45808" xr:uid="{00000000-0005-0000-0000-000005B10000}"/>
    <cellStyle name="Total (line) 2 4 47" xfId="45809" xr:uid="{00000000-0005-0000-0000-000006B10000}"/>
    <cellStyle name="Total (line) 2 4 5" xfId="6374" xr:uid="{00000000-0005-0000-0000-000007B10000}"/>
    <cellStyle name="Total (line) 2 4 5 2" xfId="45810" xr:uid="{00000000-0005-0000-0000-000008B10000}"/>
    <cellStyle name="Total (line) 2 4 5 2 2" xfId="45811" xr:uid="{00000000-0005-0000-0000-000009B10000}"/>
    <cellStyle name="Total (line) 2 4 5 2 3" xfId="45812" xr:uid="{00000000-0005-0000-0000-00000AB10000}"/>
    <cellStyle name="Total (line) 2 4 5 2 4" xfId="45813" xr:uid="{00000000-0005-0000-0000-00000BB10000}"/>
    <cellStyle name="Total (line) 2 4 5 3" xfId="45814" xr:uid="{00000000-0005-0000-0000-00000CB10000}"/>
    <cellStyle name="Total (line) 2 4 5 4" xfId="45815" xr:uid="{00000000-0005-0000-0000-00000DB10000}"/>
    <cellStyle name="Total (line) 2 4 5 5" xfId="45816" xr:uid="{00000000-0005-0000-0000-00000EB10000}"/>
    <cellStyle name="Total (line) 2 4 6" xfId="6375" xr:uid="{00000000-0005-0000-0000-00000FB10000}"/>
    <cellStyle name="Total (line) 2 4 6 2" xfId="45817" xr:uid="{00000000-0005-0000-0000-000010B10000}"/>
    <cellStyle name="Total (line) 2 4 6 2 2" xfId="45818" xr:uid="{00000000-0005-0000-0000-000011B10000}"/>
    <cellStyle name="Total (line) 2 4 6 2 3" xfId="45819" xr:uid="{00000000-0005-0000-0000-000012B10000}"/>
    <cellStyle name="Total (line) 2 4 6 2 4" xfId="45820" xr:uid="{00000000-0005-0000-0000-000013B10000}"/>
    <cellStyle name="Total (line) 2 4 6 3" xfId="45821" xr:uid="{00000000-0005-0000-0000-000014B10000}"/>
    <cellStyle name="Total (line) 2 4 6 4" xfId="45822" xr:uid="{00000000-0005-0000-0000-000015B10000}"/>
    <cellStyle name="Total (line) 2 4 6 5" xfId="45823" xr:uid="{00000000-0005-0000-0000-000016B10000}"/>
    <cellStyle name="Total (line) 2 4 7" xfId="6376" xr:uid="{00000000-0005-0000-0000-000017B10000}"/>
    <cellStyle name="Total (line) 2 4 7 2" xfId="45824" xr:uid="{00000000-0005-0000-0000-000018B10000}"/>
    <cellStyle name="Total (line) 2 4 7 2 2" xfId="45825" xr:uid="{00000000-0005-0000-0000-000019B10000}"/>
    <cellStyle name="Total (line) 2 4 7 2 3" xfId="45826" xr:uid="{00000000-0005-0000-0000-00001AB10000}"/>
    <cellStyle name="Total (line) 2 4 7 2 4" xfId="45827" xr:uid="{00000000-0005-0000-0000-00001BB10000}"/>
    <cellStyle name="Total (line) 2 4 7 3" xfId="45828" xr:uid="{00000000-0005-0000-0000-00001CB10000}"/>
    <cellStyle name="Total (line) 2 4 7 4" xfId="45829" xr:uid="{00000000-0005-0000-0000-00001DB10000}"/>
    <cellStyle name="Total (line) 2 4 7 5" xfId="45830" xr:uid="{00000000-0005-0000-0000-00001EB10000}"/>
    <cellStyle name="Total (line) 2 4 8" xfId="6377" xr:uid="{00000000-0005-0000-0000-00001FB10000}"/>
    <cellStyle name="Total (line) 2 4 8 2" xfId="45831" xr:uid="{00000000-0005-0000-0000-000020B10000}"/>
    <cellStyle name="Total (line) 2 4 8 2 2" xfId="45832" xr:uid="{00000000-0005-0000-0000-000021B10000}"/>
    <cellStyle name="Total (line) 2 4 8 2 3" xfId="45833" xr:uid="{00000000-0005-0000-0000-000022B10000}"/>
    <cellStyle name="Total (line) 2 4 8 2 4" xfId="45834" xr:uid="{00000000-0005-0000-0000-000023B10000}"/>
    <cellStyle name="Total (line) 2 4 8 3" xfId="45835" xr:uid="{00000000-0005-0000-0000-000024B10000}"/>
    <cellStyle name="Total (line) 2 4 8 4" xfId="45836" xr:uid="{00000000-0005-0000-0000-000025B10000}"/>
    <cellStyle name="Total (line) 2 4 8 5" xfId="45837" xr:uid="{00000000-0005-0000-0000-000026B10000}"/>
    <cellStyle name="Total (line) 2 4 9" xfId="6378" xr:uid="{00000000-0005-0000-0000-000027B10000}"/>
    <cellStyle name="Total (line) 2 4 9 2" xfId="45838" xr:uid="{00000000-0005-0000-0000-000028B10000}"/>
    <cellStyle name="Total (line) 2 4 9 2 2" xfId="45839" xr:uid="{00000000-0005-0000-0000-000029B10000}"/>
    <cellStyle name="Total (line) 2 4 9 2 3" xfId="45840" xr:uid="{00000000-0005-0000-0000-00002AB10000}"/>
    <cellStyle name="Total (line) 2 4 9 2 4" xfId="45841" xr:uid="{00000000-0005-0000-0000-00002BB10000}"/>
    <cellStyle name="Total (line) 2 4 9 3" xfId="45842" xr:uid="{00000000-0005-0000-0000-00002CB10000}"/>
    <cellStyle name="Total (line) 2 4 9 4" xfId="45843" xr:uid="{00000000-0005-0000-0000-00002DB10000}"/>
    <cellStyle name="Total (line) 2 4 9 5" xfId="45844" xr:uid="{00000000-0005-0000-0000-00002EB10000}"/>
    <cellStyle name="Total (line) 2 5" xfId="6379" xr:uid="{00000000-0005-0000-0000-00002FB10000}"/>
    <cellStyle name="Total (line) 2 5 10" xfId="6380" xr:uid="{00000000-0005-0000-0000-000030B10000}"/>
    <cellStyle name="Total (line) 2 5 10 2" xfId="45845" xr:uid="{00000000-0005-0000-0000-000031B10000}"/>
    <cellStyle name="Total (line) 2 5 10 2 2" xfId="45846" xr:uid="{00000000-0005-0000-0000-000032B10000}"/>
    <cellStyle name="Total (line) 2 5 10 2 3" xfId="45847" xr:uid="{00000000-0005-0000-0000-000033B10000}"/>
    <cellStyle name="Total (line) 2 5 10 2 4" xfId="45848" xr:uid="{00000000-0005-0000-0000-000034B10000}"/>
    <cellStyle name="Total (line) 2 5 10 3" xfId="45849" xr:uid="{00000000-0005-0000-0000-000035B10000}"/>
    <cellStyle name="Total (line) 2 5 10 4" xfId="45850" xr:uid="{00000000-0005-0000-0000-000036B10000}"/>
    <cellStyle name="Total (line) 2 5 10 5" xfId="45851" xr:uid="{00000000-0005-0000-0000-000037B10000}"/>
    <cellStyle name="Total (line) 2 5 11" xfId="6381" xr:uid="{00000000-0005-0000-0000-000038B10000}"/>
    <cellStyle name="Total (line) 2 5 11 2" xfId="45852" xr:uid="{00000000-0005-0000-0000-000039B10000}"/>
    <cellStyle name="Total (line) 2 5 11 2 2" xfId="45853" xr:uid="{00000000-0005-0000-0000-00003AB10000}"/>
    <cellStyle name="Total (line) 2 5 11 2 3" xfId="45854" xr:uid="{00000000-0005-0000-0000-00003BB10000}"/>
    <cellStyle name="Total (line) 2 5 11 2 4" xfId="45855" xr:uid="{00000000-0005-0000-0000-00003CB10000}"/>
    <cellStyle name="Total (line) 2 5 11 3" xfId="45856" xr:uid="{00000000-0005-0000-0000-00003DB10000}"/>
    <cellStyle name="Total (line) 2 5 11 4" xfId="45857" xr:uid="{00000000-0005-0000-0000-00003EB10000}"/>
    <cellStyle name="Total (line) 2 5 11 5" xfId="45858" xr:uid="{00000000-0005-0000-0000-00003FB10000}"/>
    <cellStyle name="Total (line) 2 5 12" xfId="6382" xr:uid="{00000000-0005-0000-0000-000040B10000}"/>
    <cellStyle name="Total (line) 2 5 12 2" xfId="45859" xr:uid="{00000000-0005-0000-0000-000041B10000}"/>
    <cellStyle name="Total (line) 2 5 12 2 2" xfId="45860" xr:uid="{00000000-0005-0000-0000-000042B10000}"/>
    <cellStyle name="Total (line) 2 5 12 2 3" xfId="45861" xr:uid="{00000000-0005-0000-0000-000043B10000}"/>
    <cellStyle name="Total (line) 2 5 12 2 4" xfId="45862" xr:uid="{00000000-0005-0000-0000-000044B10000}"/>
    <cellStyle name="Total (line) 2 5 12 3" xfId="45863" xr:uid="{00000000-0005-0000-0000-000045B10000}"/>
    <cellStyle name="Total (line) 2 5 12 4" xfId="45864" xr:uid="{00000000-0005-0000-0000-000046B10000}"/>
    <cellStyle name="Total (line) 2 5 12 5" xfId="45865" xr:uid="{00000000-0005-0000-0000-000047B10000}"/>
    <cellStyle name="Total (line) 2 5 13" xfId="6383" xr:uid="{00000000-0005-0000-0000-000048B10000}"/>
    <cellStyle name="Total (line) 2 5 13 2" xfId="45866" xr:uid="{00000000-0005-0000-0000-000049B10000}"/>
    <cellStyle name="Total (line) 2 5 13 2 2" xfId="45867" xr:uid="{00000000-0005-0000-0000-00004AB10000}"/>
    <cellStyle name="Total (line) 2 5 13 2 3" xfId="45868" xr:uid="{00000000-0005-0000-0000-00004BB10000}"/>
    <cellStyle name="Total (line) 2 5 13 2 4" xfId="45869" xr:uid="{00000000-0005-0000-0000-00004CB10000}"/>
    <cellStyle name="Total (line) 2 5 13 3" xfId="45870" xr:uid="{00000000-0005-0000-0000-00004DB10000}"/>
    <cellStyle name="Total (line) 2 5 13 4" xfId="45871" xr:uid="{00000000-0005-0000-0000-00004EB10000}"/>
    <cellStyle name="Total (line) 2 5 13 5" xfId="45872" xr:uid="{00000000-0005-0000-0000-00004FB10000}"/>
    <cellStyle name="Total (line) 2 5 14" xfId="6384" xr:uid="{00000000-0005-0000-0000-000050B10000}"/>
    <cellStyle name="Total (line) 2 5 14 2" xfId="45873" xr:uid="{00000000-0005-0000-0000-000051B10000}"/>
    <cellStyle name="Total (line) 2 5 14 2 2" xfId="45874" xr:uid="{00000000-0005-0000-0000-000052B10000}"/>
    <cellStyle name="Total (line) 2 5 14 2 3" xfId="45875" xr:uid="{00000000-0005-0000-0000-000053B10000}"/>
    <cellStyle name="Total (line) 2 5 14 2 4" xfId="45876" xr:uid="{00000000-0005-0000-0000-000054B10000}"/>
    <cellStyle name="Total (line) 2 5 14 3" xfId="45877" xr:uid="{00000000-0005-0000-0000-000055B10000}"/>
    <cellStyle name="Total (line) 2 5 14 4" xfId="45878" xr:uid="{00000000-0005-0000-0000-000056B10000}"/>
    <cellStyle name="Total (line) 2 5 14 5" xfId="45879" xr:uid="{00000000-0005-0000-0000-000057B10000}"/>
    <cellStyle name="Total (line) 2 5 15" xfId="6385" xr:uid="{00000000-0005-0000-0000-000058B10000}"/>
    <cellStyle name="Total (line) 2 5 15 2" xfId="45880" xr:uid="{00000000-0005-0000-0000-000059B10000}"/>
    <cellStyle name="Total (line) 2 5 15 2 2" xfId="45881" xr:uid="{00000000-0005-0000-0000-00005AB10000}"/>
    <cellStyle name="Total (line) 2 5 15 2 3" xfId="45882" xr:uid="{00000000-0005-0000-0000-00005BB10000}"/>
    <cellStyle name="Total (line) 2 5 15 2 4" xfId="45883" xr:uid="{00000000-0005-0000-0000-00005CB10000}"/>
    <cellStyle name="Total (line) 2 5 15 3" xfId="45884" xr:uid="{00000000-0005-0000-0000-00005DB10000}"/>
    <cellStyle name="Total (line) 2 5 15 4" xfId="45885" xr:uid="{00000000-0005-0000-0000-00005EB10000}"/>
    <cellStyle name="Total (line) 2 5 15 5" xfId="45886" xr:uid="{00000000-0005-0000-0000-00005FB10000}"/>
    <cellStyle name="Total (line) 2 5 16" xfId="6386" xr:uid="{00000000-0005-0000-0000-000060B10000}"/>
    <cellStyle name="Total (line) 2 5 16 2" xfId="45887" xr:uid="{00000000-0005-0000-0000-000061B10000}"/>
    <cellStyle name="Total (line) 2 5 16 2 2" xfId="45888" xr:uid="{00000000-0005-0000-0000-000062B10000}"/>
    <cellStyle name="Total (line) 2 5 16 2 3" xfId="45889" xr:uid="{00000000-0005-0000-0000-000063B10000}"/>
    <cellStyle name="Total (line) 2 5 16 2 4" xfId="45890" xr:uid="{00000000-0005-0000-0000-000064B10000}"/>
    <cellStyle name="Total (line) 2 5 16 3" xfId="45891" xr:uid="{00000000-0005-0000-0000-000065B10000}"/>
    <cellStyle name="Total (line) 2 5 16 4" xfId="45892" xr:uid="{00000000-0005-0000-0000-000066B10000}"/>
    <cellStyle name="Total (line) 2 5 16 5" xfId="45893" xr:uid="{00000000-0005-0000-0000-000067B10000}"/>
    <cellStyle name="Total (line) 2 5 17" xfId="6387" xr:uid="{00000000-0005-0000-0000-000068B10000}"/>
    <cellStyle name="Total (line) 2 5 17 2" xfId="45894" xr:uid="{00000000-0005-0000-0000-000069B10000}"/>
    <cellStyle name="Total (line) 2 5 17 2 2" xfId="45895" xr:uid="{00000000-0005-0000-0000-00006AB10000}"/>
    <cellStyle name="Total (line) 2 5 17 2 3" xfId="45896" xr:uid="{00000000-0005-0000-0000-00006BB10000}"/>
    <cellStyle name="Total (line) 2 5 17 2 4" xfId="45897" xr:uid="{00000000-0005-0000-0000-00006CB10000}"/>
    <cellStyle name="Total (line) 2 5 17 3" xfId="45898" xr:uid="{00000000-0005-0000-0000-00006DB10000}"/>
    <cellStyle name="Total (line) 2 5 17 4" xfId="45899" xr:uid="{00000000-0005-0000-0000-00006EB10000}"/>
    <cellStyle name="Total (line) 2 5 17 5" xfId="45900" xr:uid="{00000000-0005-0000-0000-00006FB10000}"/>
    <cellStyle name="Total (line) 2 5 18" xfId="6388" xr:uid="{00000000-0005-0000-0000-000070B10000}"/>
    <cellStyle name="Total (line) 2 5 18 2" xfId="45901" xr:uid="{00000000-0005-0000-0000-000071B10000}"/>
    <cellStyle name="Total (line) 2 5 18 2 2" xfId="45902" xr:uid="{00000000-0005-0000-0000-000072B10000}"/>
    <cellStyle name="Total (line) 2 5 18 2 3" xfId="45903" xr:uid="{00000000-0005-0000-0000-000073B10000}"/>
    <cellStyle name="Total (line) 2 5 18 2 4" xfId="45904" xr:uid="{00000000-0005-0000-0000-000074B10000}"/>
    <cellStyle name="Total (line) 2 5 18 3" xfId="45905" xr:uid="{00000000-0005-0000-0000-000075B10000}"/>
    <cellStyle name="Total (line) 2 5 18 4" xfId="45906" xr:uid="{00000000-0005-0000-0000-000076B10000}"/>
    <cellStyle name="Total (line) 2 5 18 5" xfId="45907" xr:uid="{00000000-0005-0000-0000-000077B10000}"/>
    <cellStyle name="Total (line) 2 5 19" xfId="6389" xr:uid="{00000000-0005-0000-0000-000078B10000}"/>
    <cellStyle name="Total (line) 2 5 19 2" xfId="45908" xr:uid="{00000000-0005-0000-0000-000079B10000}"/>
    <cellStyle name="Total (line) 2 5 19 2 2" xfId="45909" xr:uid="{00000000-0005-0000-0000-00007AB10000}"/>
    <cellStyle name="Total (line) 2 5 19 2 3" xfId="45910" xr:uid="{00000000-0005-0000-0000-00007BB10000}"/>
    <cellStyle name="Total (line) 2 5 19 2 4" xfId="45911" xr:uid="{00000000-0005-0000-0000-00007CB10000}"/>
    <cellStyle name="Total (line) 2 5 19 3" xfId="45912" xr:uid="{00000000-0005-0000-0000-00007DB10000}"/>
    <cellStyle name="Total (line) 2 5 19 4" xfId="45913" xr:uid="{00000000-0005-0000-0000-00007EB10000}"/>
    <cellStyle name="Total (line) 2 5 19 5" xfId="45914" xr:uid="{00000000-0005-0000-0000-00007FB10000}"/>
    <cellStyle name="Total (line) 2 5 2" xfId="6390" xr:uid="{00000000-0005-0000-0000-000080B10000}"/>
    <cellStyle name="Total (line) 2 5 2 2" xfId="45915" xr:uid="{00000000-0005-0000-0000-000081B10000}"/>
    <cellStyle name="Total (line) 2 5 2 2 2" xfId="45916" xr:uid="{00000000-0005-0000-0000-000082B10000}"/>
    <cellStyle name="Total (line) 2 5 2 2 3" xfId="45917" xr:uid="{00000000-0005-0000-0000-000083B10000}"/>
    <cellStyle name="Total (line) 2 5 2 2 4" xfId="45918" xr:uid="{00000000-0005-0000-0000-000084B10000}"/>
    <cellStyle name="Total (line) 2 5 2 3" xfId="45919" xr:uid="{00000000-0005-0000-0000-000085B10000}"/>
    <cellStyle name="Total (line) 2 5 2 4" xfId="45920" xr:uid="{00000000-0005-0000-0000-000086B10000}"/>
    <cellStyle name="Total (line) 2 5 2 5" xfId="45921" xr:uid="{00000000-0005-0000-0000-000087B10000}"/>
    <cellStyle name="Total (line) 2 5 20" xfId="6391" xr:uid="{00000000-0005-0000-0000-000088B10000}"/>
    <cellStyle name="Total (line) 2 5 20 2" xfId="45922" xr:uid="{00000000-0005-0000-0000-000089B10000}"/>
    <cellStyle name="Total (line) 2 5 20 2 2" xfId="45923" xr:uid="{00000000-0005-0000-0000-00008AB10000}"/>
    <cellStyle name="Total (line) 2 5 20 2 3" xfId="45924" xr:uid="{00000000-0005-0000-0000-00008BB10000}"/>
    <cellStyle name="Total (line) 2 5 20 2 4" xfId="45925" xr:uid="{00000000-0005-0000-0000-00008CB10000}"/>
    <cellStyle name="Total (line) 2 5 20 3" xfId="45926" xr:uid="{00000000-0005-0000-0000-00008DB10000}"/>
    <cellStyle name="Total (line) 2 5 20 4" xfId="45927" xr:uid="{00000000-0005-0000-0000-00008EB10000}"/>
    <cellStyle name="Total (line) 2 5 20 5" xfId="45928" xr:uid="{00000000-0005-0000-0000-00008FB10000}"/>
    <cellStyle name="Total (line) 2 5 21" xfId="6392" xr:uid="{00000000-0005-0000-0000-000090B10000}"/>
    <cellStyle name="Total (line) 2 5 21 2" xfId="45929" xr:uid="{00000000-0005-0000-0000-000091B10000}"/>
    <cellStyle name="Total (line) 2 5 21 2 2" xfId="45930" xr:uid="{00000000-0005-0000-0000-000092B10000}"/>
    <cellStyle name="Total (line) 2 5 21 2 3" xfId="45931" xr:uid="{00000000-0005-0000-0000-000093B10000}"/>
    <cellStyle name="Total (line) 2 5 21 2 4" xfId="45932" xr:uid="{00000000-0005-0000-0000-000094B10000}"/>
    <cellStyle name="Total (line) 2 5 21 3" xfId="45933" xr:uid="{00000000-0005-0000-0000-000095B10000}"/>
    <cellStyle name="Total (line) 2 5 21 4" xfId="45934" xr:uid="{00000000-0005-0000-0000-000096B10000}"/>
    <cellStyle name="Total (line) 2 5 21 5" xfId="45935" xr:uid="{00000000-0005-0000-0000-000097B10000}"/>
    <cellStyle name="Total (line) 2 5 22" xfId="6393" xr:uid="{00000000-0005-0000-0000-000098B10000}"/>
    <cellStyle name="Total (line) 2 5 22 2" xfId="45936" xr:uid="{00000000-0005-0000-0000-000099B10000}"/>
    <cellStyle name="Total (line) 2 5 22 2 2" xfId="45937" xr:uid="{00000000-0005-0000-0000-00009AB10000}"/>
    <cellStyle name="Total (line) 2 5 22 2 3" xfId="45938" xr:uid="{00000000-0005-0000-0000-00009BB10000}"/>
    <cellStyle name="Total (line) 2 5 22 2 4" xfId="45939" xr:uid="{00000000-0005-0000-0000-00009CB10000}"/>
    <cellStyle name="Total (line) 2 5 22 3" xfId="45940" xr:uid="{00000000-0005-0000-0000-00009DB10000}"/>
    <cellStyle name="Total (line) 2 5 22 4" xfId="45941" xr:uid="{00000000-0005-0000-0000-00009EB10000}"/>
    <cellStyle name="Total (line) 2 5 22 5" xfId="45942" xr:uid="{00000000-0005-0000-0000-00009FB10000}"/>
    <cellStyle name="Total (line) 2 5 23" xfId="6394" xr:uid="{00000000-0005-0000-0000-0000A0B10000}"/>
    <cellStyle name="Total (line) 2 5 23 2" xfId="45943" xr:uid="{00000000-0005-0000-0000-0000A1B10000}"/>
    <cellStyle name="Total (line) 2 5 23 2 2" xfId="45944" xr:uid="{00000000-0005-0000-0000-0000A2B10000}"/>
    <cellStyle name="Total (line) 2 5 23 2 3" xfId="45945" xr:uid="{00000000-0005-0000-0000-0000A3B10000}"/>
    <cellStyle name="Total (line) 2 5 23 2 4" xfId="45946" xr:uid="{00000000-0005-0000-0000-0000A4B10000}"/>
    <cellStyle name="Total (line) 2 5 23 3" xfId="45947" xr:uid="{00000000-0005-0000-0000-0000A5B10000}"/>
    <cellStyle name="Total (line) 2 5 23 4" xfId="45948" xr:uid="{00000000-0005-0000-0000-0000A6B10000}"/>
    <cellStyle name="Total (line) 2 5 23 5" xfId="45949" xr:uid="{00000000-0005-0000-0000-0000A7B10000}"/>
    <cellStyle name="Total (line) 2 5 24" xfId="6395" xr:uid="{00000000-0005-0000-0000-0000A8B10000}"/>
    <cellStyle name="Total (line) 2 5 24 2" xfId="45950" xr:uid="{00000000-0005-0000-0000-0000A9B10000}"/>
    <cellStyle name="Total (line) 2 5 24 2 2" xfId="45951" xr:uid="{00000000-0005-0000-0000-0000AAB10000}"/>
    <cellStyle name="Total (line) 2 5 24 2 3" xfId="45952" xr:uid="{00000000-0005-0000-0000-0000ABB10000}"/>
    <cellStyle name="Total (line) 2 5 24 2 4" xfId="45953" xr:uid="{00000000-0005-0000-0000-0000ACB10000}"/>
    <cellStyle name="Total (line) 2 5 24 3" xfId="45954" xr:uid="{00000000-0005-0000-0000-0000ADB10000}"/>
    <cellStyle name="Total (line) 2 5 24 4" xfId="45955" xr:uid="{00000000-0005-0000-0000-0000AEB10000}"/>
    <cellStyle name="Total (line) 2 5 24 5" xfId="45956" xr:uid="{00000000-0005-0000-0000-0000AFB10000}"/>
    <cellStyle name="Total (line) 2 5 25" xfId="6396" xr:uid="{00000000-0005-0000-0000-0000B0B10000}"/>
    <cellStyle name="Total (line) 2 5 25 2" xfId="45957" xr:uid="{00000000-0005-0000-0000-0000B1B10000}"/>
    <cellStyle name="Total (line) 2 5 25 2 2" xfId="45958" xr:uid="{00000000-0005-0000-0000-0000B2B10000}"/>
    <cellStyle name="Total (line) 2 5 25 2 3" xfId="45959" xr:uid="{00000000-0005-0000-0000-0000B3B10000}"/>
    <cellStyle name="Total (line) 2 5 25 2 4" xfId="45960" xr:uid="{00000000-0005-0000-0000-0000B4B10000}"/>
    <cellStyle name="Total (line) 2 5 25 3" xfId="45961" xr:uid="{00000000-0005-0000-0000-0000B5B10000}"/>
    <cellStyle name="Total (line) 2 5 25 4" xfId="45962" xr:uid="{00000000-0005-0000-0000-0000B6B10000}"/>
    <cellStyle name="Total (line) 2 5 25 5" xfId="45963" xr:uid="{00000000-0005-0000-0000-0000B7B10000}"/>
    <cellStyle name="Total (line) 2 5 26" xfId="6397" xr:uid="{00000000-0005-0000-0000-0000B8B10000}"/>
    <cellStyle name="Total (line) 2 5 26 2" xfId="45964" xr:uid="{00000000-0005-0000-0000-0000B9B10000}"/>
    <cellStyle name="Total (line) 2 5 26 2 2" xfId="45965" xr:uid="{00000000-0005-0000-0000-0000BAB10000}"/>
    <cellStyle name="Total (line) 2 5 26 2 3" xfId="45966" xr:uid="{00000000-0005-0000-0000-0000BBB10000}"/>
    <cellStyle name="Total (line) 2 5 26 2 4" xfId="45967" xr:uid="{00000000-0005-0000-0000-0000BCB10000}"/>
    <cellStyle name="Total (line) 2 5 26 3" xfId="45968" xr:uid="{00000000-0005-0000-0000-0000BDB10000}"/>
    <cellStyle name="Total (line) 2 5 26 4" xfId="45969" xr:uid="{00000000-0005-0000-0000-0000BEB10000}"/>
    <cellStyle name="Total (line) 2 5 26 5" xfId="45970" xr:uid="{00000000-0005-0000-0000-0000BFB10000}"/>
    <cellStyle name="Total (line) 2 5 27" xfId="6398" xr:uid="{00000000-0005-0000-0000-0000C0B10000}"/>
    <cellStyle name="Total (line) 2 5 27 2" xfId="45971" xr:uid="{00000000-0005-0000-0000-0000C1B10000}"/>
    <cellStyle name="Total (line) 2 5 27 2 2" xfId="45972" xr:uid="{00000000-0005-0000-0000-0000C2B10000}"/>
    <cellStyle name="Total (line) 2 5 27 2 3" xfId="45973" xr:uid="{00000000-0005-0000-0000-0000C3B10000}"/>
    <cellStyle name="Total (line) 2 5 27 2 4" xfId="45974" xr:uid="{00000000-0005-0000-0000-0000C4B10000}"/>
    <cellStyle name="Total (line) 2 5 27 3" xfId="45975" xr:uid="{00000000-0005-0000-0000-0000C5B10000}"/>
    <cellStyle name="Total (line) 2 5 27 4" xfId="45976" xr:uid="{00000000-0005-0000-0000-0000C6B10000}"/>
    <cellStyle name="Total (line) 2 5 27 5" xfId="45977" xr:uid="{00000000-0005-0000-0000-0000C7B10000}"/>
    <cellStyle name="Total (line) 2 5 28" xfId="6399" xr:uid="{00000000-0005-0000-0000-0000C8B10000}"/>
    <cellStyle name="Total (line) 2 5 28 2" xfId="45978" xr:uid="{00000000-0005-0000-0000-0000C9B10000}"/>
    <cellStyle name="Total (line) 2 5 28 2 2" xfId="45979" xr:uid="{00000000-0005-0000-0000-0000CAB10000}"/>
    <cellStyle name="Total (line) 2 5 28 2 3" xfId="45980" xr:uid="{00000000-0005-0000-0000-0000CBB10000}"/>
    <cellStyle name="Total (line) 2 5 28 2 4" xfId="45981" xr:uid="{00000000-0005-0000-0000-0000CCB10000}"/>
    <cellStyle name="Total (line) 2 5 28 3" xfId="45982" xr:uid="{00000000-0005-0000-0000-0000CDB10000}"/>
    <cellStyle name="Total (line) 2 5 28 4" xfId="45983" xr:uid="{00000000-0005-0000-0000-0000CEB10000}"/>
    <cellStyle name="Total (line) 2 5 28 5" xfId="45984" xr:uid="{00000000-0005-0000-0000-0000CFB10000}"/>
    <cellStyle name="Total (line) 2 5 29" xfId="6400" xr:uid="{00000000-0005-0000-0000-0000D0B10000}"/>
    <cellStyle name="Total (line) 2 5 29 2" xfId="45985" xr:uid="{00000000-0005-0000-0000-0000D1B10000}"/>
    <cellStyle name="Total (line) 2 5 29 2 2" xfId="45986" xr:uid="{00000000-0005-0000-0000-0000D2B10000}"/>
    <cellStyle name="Total (line) 2 5 29 2 3" xfId="45987" xr:uid="{00000000-0005-0000-0000-0000D3B10000}"/>
    <cellStyle name="Total (line) 2 5 29 2 4" xfId="45988" xr:uid="{00000000-0005-0000-0000-0000D4B10000}"/>
    <cellStyle name="Total (line) 2 5 29 3" xfId="45989" xr:uid="{00000000-0005-0000-0000-0000D5B10000}"/>
    <cellStyle name="Total (line) 2 5 29 4" xfId="45990" xr:uid="{00000000-0005-0000-0000-0000D6B10000}"/>
    <cellStyle name="Total (line) 2 5 29 5" xfId="45991" xr:uid="{00000000-0005-0000-0000-0000D7B10000}"/>
    <cellStyle name="Total (line) 2 5 3" xfId="6401" xr:uid="{00000000-0005-0000-0000-0000D8B10000}"/>
    <cellStyle name="Total (line) 2 5 3 2" xfId="45992" xr:uid="{00000000-0005-0000-0000-0000D9B10000}"/>
    <cellStyle name="Total (line) 2 5 3 2 2" xfId="45993" xr:uid="{00000000-0005-0000-0000-0000DAB10000}"/>
    <cellStyle name="Total (line) 2 5 3 2 3" xfId="45994" xr:uid="{00000000-0005-0000-0000-0000DBB10000}"/>
    <cellStyle name="Total (line) 2 5 3 2 4" xfId="45995" xr:uid="{00000000-0005-0000-0000-0000DCB10000}"/>
    <cellStyle name="Total (line) 2 5 3 3" xfId="45996" xr:uid="{00000000-0005-0000-0000-0000DDB10000}"/>
    <cellStyle name="Total (line) 2 5 3 4" xfId="45997" xr:uid="{00000000-0005-0000-0000-0000DEB10000}"/>
    <cellStyle name="Total (line) 2 5 3 5" xfId="45998" xr:uid="{00000000-0005-0000-0000-0000DFB10000}"/>
    <cellStyle name="Total (line) 2 5 30" xfId="6402" xr:uid="{00000000-0005-0000-0000-0000E0B10000}"/>
    <cellStyle name="Total (line) 2 5 30 2" xfId="45999" xr:uid="{00000000-0005-0000-0000-0000E1B10000}"/>
    <cellStyle name="Total (line) 2 5 30 2 2" xfId="46000" xr:uid="{00000000-0005-0000-0000-0000E2B10000}"/>
    <cellStyle name="Total (line) 2 5 30 2 3" xfId="46001" xr:uid="{00000000-0005-0000-0000-0000E3B10000}"/>
    <cellStyle name="Total (line) 2 5 30 2 4" xfId="46002" xr:uid="{00000000-0005-0000-0000-0000E4B10000}"/>
    <cellStyle name="Total (line) 2 5 30 3" xfId="46003" xr:uid="{00000000-0005-0000-0000-0000E5B10000}"/>
    <cellStyle name="Total (line) 2 5 30 4" xfId="46004" xr:uid="{00000000-0005-0000-0000-0000E6B10000}"/>
    <cellStyle name="Total (line) 2 5 30 5" xfId="46005" xr:uid="{00000000-0005-0000-0000-0000E7B10000}"/>
    <cellStyle name="Total (line) 2 5 31" xfId="6403" xr:uid="{00000000-0005-0000-0000-0000E8B10000}"/>
    <cellStyle name="Total (line) 2 5 31 2" xfId="46006" xr:uid="{00000000-0005-0000-0000-0000E9B10000}"/>
    <cellStyle name="Total (line) 2 5 31 2 2" xfId="46007" xr:uid="{00000000-0005-0000-0000-0000EAB10000}"/>
    <cellStyle name="Total (line) 2 5 31 2 3" xfId="46008" xr:uid="{00000000-0005-0000-0000-0000EBB10000}"/>
    <cellStyle name="Total (line) 2 5 31 2 4" xfId="46009" xr:uid="{00000000-0005-0000-0000-0000ECB10000}"/>
    <cellStyle name="Total (line) 2 5 31 3" xfId="46010" xr:uid="{00000000-0005-0000-0000-0000EDB10000}"/>
    <cellStyle name="Total (line) 2 5 31 4" xfId="46011" xr:uid="{00000000-0005-0000-0000-0000EEB10000}"/>
    <cellStyle name="Total (line) 2 5 31 5" xfId="46012" xr:uid="{00000000-0005-0000-0000-0000EFB10000}"/>
    <cellStyle name="Total (line) 2 5 32" xfId="6404" xr:uid="{00000000-0005-0000-0000-0000F0B10000}"/>
    <cellStyle name="Total (line) 2 5 32 2" xfId="46013" xr:uid="{00000000-0005-0000-0000-0000F1B10000}"/>
    <cellStyle name="Total (line) 2 5 32 2 2" xfId="46014" xr:uid="{00000000-0005-0000-0000-0000F2B10000}"/>
    <cellStyle name="Total (line) 2 5 32 2 3" xfId="46015" xr:uid="{00000000-0005-0000-0000-0000F3B10000}"/>
    <cellStyle name="Total (line) 2 5 32 2 4" xfId="46016" xr:uid="{00000000-0005-0000-0000-0000F4B10000}"/>
    <cellStyle name="Total (line) 2 5 32 3" xfId="46017" xr:uid="{00000000-0005-0000-0000-0000F5B10000}"/>
    <cellStyle name="Total (line) 2 5 32 4" xfId="46018" xr:uid="{00000000-0005-0000-0000-0000F6B10000}"/>
    <cellStyle name="Total (line) 2 5 32 5" xfId="46019" xr:uid="{00000000-0005-0000-0000-0000F7B10000}"/>
    <cellStyle name="Total (line) 2 5 33" xfId="6405" xr:uid="{00000000-0005-0000-0000-0000F8B10000}"/>
    <cellStyle name="Total (line) 2 5 33 2" xfId="46020" xr:uid="{00000000-0005-0000-0000-0000F9B10000}"/>
    <cellStyle name="Total (line) 2 5 33 2 2" xfId="46021" xr:uid="{00000000-0005-0000-0000-0000FAB10000}"/>
    <cellStyle name="Total (line) 2 5 33 2 3" xfId="46022" xr:uid="{00000000-0005-0000-0000-0000FBB10000}"/>
    <cellStyle name="Total (line) 2 5 33 2 4" xfId="46023" xr:uid="{00000000-0005-0000-0000-0000FCB10000}"/>
    <cellStyle name="Total (line) 2 5 33 3" xfId="46024" xr:uid="{00000000-0005-0000-0000-0000FDB10000}"/>
    <cellStyle name="Total (line) 2 5 33 4" xfId="46025" xr:uid="{00000000-0005-0000-0000-0000FEB10000}"/>
    <cellStyle name="Total (line) 2 5 33 5" xfId="46026" xr:uid="{00000000-0005-0000-0000-0000FFB10000}"/>
    <cellStyle name="Total (line) 2 5 34" xfId="6406" xr:uid="{00000000-0005-0000-0000-000000B20000}"/>
    <cellStyle name="Total (line) 2 5 34 2" xfId="46027" xr:uid="{00000000-0005-0000-0000-000001B20000}"/>
    <cellStyle name="Total (line) 2 5 34 2 2" xfId="46028" xr:uid="{00000000-0005-0000-0000-000002B20000}"/>
    <cellStyle name="Total (line) 2 5 34 2 3" xfId="46029" xr:uid="{00000000-0005-0000-0000-000003B20000}"/>
    <cellStyle name="Total (line) 2 5 34 2 4" xfId="46030" xr:uid="{00000000-0005-0000-0000-000004B20000}"/>
    <cellStyle name="Total (line) 2 5 34 3" xfId="46031" xr:uid="{00000000-0005-0000-0000-000005B20000}"/>
    <cellStyle name="Total (line) 2 5 34 4" xfId="46032" xr:uid="{00000000-0005-0000-0000-000006B20000}"/>
    <cellStyle name="Total (line) 2 5 34 5" xfId="46033" xr:uid="{00000000-0005-0000-0000-000007B20000}"/>
    <cellStyle name="Total (line) 2 5 35" xfId="6407" xr:uid="{00000000-0005-0000-0000-000008B20000}"/>
    <cellStyle name="Total (line) 2 5 35 2" xfId="46034" xr:uid="{00000000-0005-0000-0000-000009B20000}"/>
    <cellStyle name="Total (line) 2 5 35 2 2" xfId="46035" xr:uid="{00000000-0005-0000-0000-00000AB20000}"/>
    <cellStyle name="Total (line) 2 5 35 2 3" xfId="46036" xr:uid="{00000000-0005-0000-0000-00000BB20000}"/>
    <cellStyle name="Total (line) 2 5 35 2 4" xfId="46037" xr:uid="{00000000-0005-0000-0000-00000CB20000}"/>
    <cellStyle name="Total (line) 2 5 35 3" xfId="46038" xr:uid="{00000000-0005-0000-0000-00000DB20000}"/>
    <cellStyle name="Total (line) 2 5 35 4" xfId="46039" xr:uid="{00000000-0005-0000-0000-00000EB20000}"/>
    <cellStyle name="Total (line) 2 5 35 5" xfId="46040" xr:uid="{00000000-0005-0000-0000-00000FB20000}"/>
    <cellStyle name="Total (line) 2 5 36" xfId="6408" xr:uid="{00000000-0005-0000-0000-000010B20000}"/>
    <cellStyle name="Total (line) 2 5 36 2" xfId="46041" xr:uid="{00000000-0005-0000-0000-000011B20000}"/>
    <cellStyle name="Total (line) 2 5 36 2 2" xfId="46042" xr:uid="{00000000-0005-0000-0000-000012B20000}"/>
    <cellStyle name="Total (line) 2 5 36 2 3" xfId="46043" xr:uid="{00000000-0005-0000-0000-000013B20000}"/>
    <cellStyle name="Total (line) 2 5 36 2 4" xfId="46044" xr:uid="{00000000-0005-0000-0000-000014B20000}"/>
    <cellStyle name="Total (line) 2 5 36 3" xfId="46045" xr:uid="{00000000-0005-0000-0000-000015B20000}"/>
    <cellStyle name="Total (line) 2 5 36 4" xfId="46046" xr:uid="{00000000-0005-0000-0000-000016B20000}"/>
    <cellStyle name="Total (line) 2 5 36 5" xfId="46047" xr:uid="{00000000-0005-0000-0000-000017B20000}"/>
    <cellStyle name="Total (line) 2 5 37" xfId="6409" xr:uid="{00000000-0005-0000-0000-000018B20000}"/>
    <cellStyle name="Total (line) 2 5 37 2" xfId="46048" xr:uid="{00000000-0005-0000-0000-000019B20000}"/>
    <cellStyle name="Total (line) 2 5 37 2 2" xfId="46049" xr:uid="{00000000-0005-0000-0000-00001AB20000}"/>
    <cellStyle name="Total (line) 2 5 37 2 3" xfId="46050" xr:uid="{00000000-0005-0000-0000-00001BB20000}"/>
    <cellStyle name="Total (line) 2 5 37 2 4" xfId="46051" xr:uid="{00000000-0005-0000-0000-00001CB20000}"/>
    <cellStyle name="Total (line) 2 5 37 3" xfId="46052" xr:uid="{00000000-0005-0000-0000-00001DB20000}"/>
    <cellStyle name="Total (line) 2 5 37 4" xfId="46053" xr:uid="{00000000-0005-0000-0000-00001EB20000}"/>
    <cellStyle name="Total (line) 2 5 37 5" xfId="46054" xr:uid="{00000000-0005-0000-0000-00001FB20000}"/>
    <cellStyle name="Total (line) 2 5 38" xfId="6410" xr:uid="{00000000-0005-0000-0000-000020B20000}"/>
    <cellStyle name="Total (line) 2 5 38 2" xfId="46055" xr:uid="{00000000-0005-0000-0000-000021B20000}"/>
    <cellStyle name="Total (line) 2 5 38 2 2" xfId="46056" xr:uid="{00000000-0005-0000-0000-000022B20000}"/>
    <cellStyle name="Total (line) 2 5 38 2 3" xfId="46057" xr:uid="{00000000-0005-0000-0000-000023B20000}"/>
    <cellStyle name="Total (line) 2 5 38 2 4" xfId="46058" xr:uid="{00000000-0005-0000-0000-000024B20000}"/>
    <cellStyle name="Total (line) 2 5 38 3" xfId="46059" xr:uid="{00000000-0005-0000-0000-000025B20000}"/>
    <cellStyle name="Total (line) 2 5 38 4" xfId="46060" xr:uid="{00000000-0005-0000-0000-000026B20000}"/>
    <cellStyle name="Total (line) 2 5 38 5" xfId="46061" xr:uid="{00000000-0005-0000-0000-000027B20000}"/>
    <cellStyle name="Total (line) 2 5 39" xfId="6411" xr:uid="{00000000-0005-0000-0000-000028B20000}"/>
    <cellStyle name="Total (line) 2 5 39 2" xfId="46062" xr:uid="{00000000-0005-0000-0000-000029B20000}"/>
    <cellStyle name="Total (line) 2 5 39 2 2" xfId="46063" xr:uid="{00000000-0005-0000-0000-00002AB20000}"/>
    <cellStyle name="Total (line) 2 5 39 2 3" xfId="46064" xr:uid="{00000000-0005-0000-0000-00002BB20000}"/>
    <cellStyle name="Total (line) 2 5 39 2 4" xfId="46065" xr:uid="{00000000-0005-0000-0000-00002CB20000}"/>
    <cellStyle name="Total (line) 2 5 39 3" xfId="46066" xr:uid="{00000000-0005-0000-0000-00002DB20000}"/>
    <cellStyle name="Total (line) 2 5 39 4" xfId="46067" xr:uid="{00000000-0005-0000-0000-00002EB20000}"/>
    <cellStyle name="Total (line) 2 5 39 5" xfId="46068" xr:uid="{00000000-0005-0000-0000-00002FB20000}"/>
    <cellStyle name="Total (line) 2 5 4" xfId="6412" xr:uid="{00000000-0005-0000-0000-000030B20000}"/>
    <cellStyle name="Total (line) 2 5 4 2" xfId="46069" xr:uid="{00000000-0005-0000-0000-000031B20000}"/>
    <cellStyle name="Total (line) 2 5 4 2 2" xfId="46070" xr:uid="{00000000-0005-0000-0000-000032B20000}"/>
    <cellStyle name="Total (line) 2 5 4 2 3" xfId="46071" xr:uid="{00000000-0005-0000-0000-000033B20000}"/>
    <cellStyle name="Total (line) 2 5 4 2 4" xfId="46072" xr:uid="{00000000-0005-0000-0000-000034B20000}"/>
    <cellStyle name="Total (line) 2 5 4 3" xfId="46073" xr:uid="{00000000-0005-0000-0000-000035B20000}"/>
    <cellStyle name="Total (line) 2 5 4 4" xfId="46074" xr:uid="{00000000-0005-0000-0000-000036B20000}"/>
    <cellStyle name="Total (line) 2 5 4 5" xfId="46075" xr:uid="{00000000-0005-0000-0000-000037B20000}"/>
    <cellStyle name="Total (line) 2 5 40" xfId="6413" xr:uid="{00000000-0005-0000-0000-000038B20000}"/>
    <cellStyle name="Total (line) 2 5 40 2" xfId="46076" xr:uid="{00000000-0005-0000-0000-000039B20000}"/>
    <cellStyle name="Total (line) 2 5 40 2 2" xfId="46077" xr:uid="{00000000-0005-0000-0000-00003AB20000}"/>
    <cellStyle name="Total (line) 2 5 40 2 3" xfId="46078" xr:uid="{00000000-0005-0000-0000-00003BB20000}"/>
    <cellStyle name="Total (line) 2 5 40 2 4" xfId="46079" xr:uid="{00000000-0005-0000-0000-00003CB20000}"/>
    <cellStyle name="Total (line) 2 5 40 3" xfId="46080" xr:uid="{00000000-0005-0000-0000-00003DB20000}"/>
    <cellStyle name="Total (line) 2 5 40 4" xfId="46081" xr:uid="{00000000-0005-0000-0000-00003EB20000}"/>
    <cellStyle name="Total (line) 2 5 40 5" xfId="46082" xr:uid="{00000000-0005-0000-0000-00003FB20000}"/>
    <cellStyle name="Total (line) 2 5 41" xfId="6414" xr:uid="{00000000-0005-0000-0000-000040B20000}"/>
    <cellStyle name="Total (line) 2 5 41 2" xfId="46083" xr:uid="{00000000-0005-0000-0000-000041B20000}"/>
    <cellStyle name="Total (line) 2 5 41 2 2" xfId="46084" xr:uid="{00000000-0005-0000-0000-000042B20000}"/>
    <cellStyle name="Total (line) 2 5 41 2 3" xfId="46085" xr:uid="{00000000-0005-0000-0000-000043B20000}"/>
    <cellStyle name="Total (line) 2 5 41 2 4" xfId="46086" xr:uid="{00000000-0005-0000-0000-000044B20000}"/>
    <cellStyle name="Total (line) 2 5 41 3" xfId="46087" xr:uid="{00000000-0005-0000-0000-000045B20000}"/>
    <cellStyle name="Total (line) 2 5 41 4" xfId="46088" xr:uid="{00000000-0005-0000-0000-000046B20000}"/>
    <cellStyle name="Total (line) 2 5 41 5" xfId="46089" xr:uid="{00000000-0005-0000-0000-000047B20000}"/>
    <cellStyle name="Total (line) 2 5 42" xfId="6415" xr:uid="{00000000-0005-0000-0000-000048B20000}"/>
    <cellStyle name="Total (line) 2 5 42 2" xfId="46090" xr:uid="{00000000-0005-0000-0000-000049B20000}"/>
    <cellStyle name="Total (line) 2 5 42 2 2" xfId="46091" xr:uid="{00000000-0005-0000-0000-00004AB20000}"/>
    <cellStyle name="Total (line) 2 5 42 2 3" xfId="46092" xr:uid="{00000000-0005-0000-0000-00004BB20000}"/>
    <cellStyle name="Total (line) 2 5 42 2 4" xfId="46093" xr:uid="{00000000-0005-0000-0000-00004CB20000}"/>
    <cellStyle name="Total (line) 2 5 42 3" xfId="46094" xr:uid="{00000000-0005-0000-0000-00004DB20000}"/>
    <cellStyle name="Total (line) 2 5 42 4" xfId="46095" xr:uid="{00000000-0005-0000-0000-00004EB20000}"/>
    <cellStyle name="Total (line) 2 5 42 5" xfId="46096" xr:uid="{00000000-0005-0000-0000-00004FB20000}"/>
    <cellStyle name="Total (line) 2 5 43" xfId="6416" xr:uid="{00000000-0005-0000-0000-000050B20000}"/>
    <cellStyle name="Total (line) 2 5 43 2" xfId="46097" xr:uid="{00000000-0005-0000-0000-000051B20000}"/>
    <cellStyle name="Total (line) 2 5 43 2 2" xfId="46098" xr:uid="{00000000-0005-0000-0000-000052B20000}"/>
    <cellStyle name="Total (line) 2 5 43 2 3" xfId="46099" xr:uid="{00000000-0005-0000-0000-000053B20000}"/>
    <cellStyle name="Total (line) 2 5 43 2 4" xfId="46100" xr:uid="{00000000-0005-0000-0000-000054B20000}"/>
    <cellStyle name="Total (line) 2 5 43 3" xfId="46101" xr:uid="{00000000-0005-0000-0000-000055B20000}"/>
    <cellStyle name="Total (line) 2 5 43 4" xfId="46102" xr:uid="{00000000-0005-0000-0000-000056B20000}"/>
    <cellStyle name="Total (line) 2 5 43 5" xfId="46103" xr:uid="{00000000-0005-0000-0000-000057B20000}"/>
    <cellStyle name="Total (line) 2 5 44" xfId="6417" xr:uid="{00000000-0005-0000-0000-000058B20000}"/>
    <cellStyle name="Total (line) 2 5 44 2" xfId="46104" xr:uid="{00000000-0005-0000-0000-000059B20000}"/>
    <cellStyle name="Total (line) 2 5 44 2 2" xfId="46105" xr:uid="{00000000-0005-0000-0000-00005AB20000}"/>
    <cellStyle name="Total (line) 2 5 44 2 3" xfId="46106" xr:uid="{00000000-0005-0000-0000-00005BB20000}"/>
    <cellStyle name="Total (line) 2 5 44 2 4" xfId="46107" xr:uid="{00000000-0005-0000-0000-00005CB20000}"/>
    <cellStyle name="Total (line) 2 5 44 3" xfId="46108" xr:uid="{00000000-0005-0000-0000-00005DB20000}"/>
    <cellStyle name="Total (line) 2 5 44 4" xfId="46109" xr:uid="{00000000-0005-0000-0000-00005EB20000}"/>
    <cellStyle name="Total (line) 2 5 44 5" xfId="46110" xr:uid="{00000000-0005-0000-0000-00005FB20000}"/>
    <cellStyle name="Total (line) 2 5 45" xfId="46111" xr:uid="{00000000-0005-0000-0000-000060B20000}"/>
    <cellStyle name="Total (line) 2 5 45 2" xfId="46112" xr:uid="{00000000-0005-0000-0000-000061B20000}"/>
    <cellStyle name="Total (line) 2 5 45 3" xfId="46113" xr:uid="{00000000-0005-0000-0000-000062B20000}"/>
    <cellStyle name="Total (line) 2 5 45 4" xfId="46114" xr:uid="{00000000-0005-0000-0000-000063B20000}"/>
    <cellStyle name="Total (line) 2 5 46" xfId="46115" xr:uid="{00000000-0005-0000-0000-000064B20000}"/>
    <cellStyle name="Total (line) 2 5 46 2" xfId="46116" xr:uid="{00000000-0005-0000-0000-000065B20000}"/>
    <cellStyle name="Total (line) 2 5 46 3" xfId="46117" xr:uid="{00000000-0005-0000-0000-000066B20000}"/>
    <cellStyle name="Total (line) 2 5 46 4" xfId="46118" xr:uid="{00000000-0005-0000-0000-000067B20000}"/>
    <cellStyle name="Total (line) 2 5 47" xfId="46119" xr:uid="{00000000-0005-0000-0000-000068B20000}"/>
    <cellStyle name="Total (line) 2 5 48" xfId="46120" xr:uid="{00000000-0005-0000-0000-000069B20000}"/>
    <cellStyle name="Total (line) 2 5 49" xfId="46121" xr:uid="{00000000-0005-0000-0000-00006AB20000}"/>
    <cellStyle name="Total (line) 2 5 5" xfId="6418" xr:uid="{00000000-0005-0000-0000-00006BB20000}"/>
    <cellStyle name="Total (line) 2 5 5 2" xfId="46122" xr:uid="{00000000-0005-0000-0000-00006CB20000}"/>
    <cellStyle name="Total (line) 2 5 5 2 2" xfId="46123" xr:uid="{00000000-0005-0000-0000-00006DB20000}"/>
    <cellStyle name="Total (line) 2 5 5 2 3" xfId="46124" xr:uid="{00000000-0005-0000-0000-00006EB20000}"/>
    <cellStyle name="Total (line) 2 5 5 2 4" xfId="46125" xr:uid="{00000000-0005-0000-0000-00006FB20000}"/>
    <cellStyle name="Total (line) 2 5 5 3" xfId="46126" xr:uid="{00000000-0005-0000-0000-000070B20000}"/>
    <cellStyle name="Total (line) 2 5 5 4" xfId="46127" xr:uid="{00000000-0005-0000-0000-000071B20000}"/>
    <cellStyle name="Total (line) 2 5 5 5" xfId="46128" xr:uid="{00000000-0005-0000-0000-000072B20000}"/>
    <cellStyle name="Total (line) 2 5 6" xfId="6419" xr:uid="{00000000-0005-0000-0000-000073B20000}"/>
    <cellStyle name="Total (line) 2 5 6 2" xfId="46129" xr:uid="{00000000-0005-0000-0000-000074B20000}"/>
    <cellStyle name="Total (line) 2 5 6 2 2" xfId="46130" xr:uid="{00000000-0005-0000-0000-000075B20000}"/>
    <cellStyle name="Total (line) 2 5 6 2 3" xfId="46131" xr:uid="{00000000-0005-0000-0000-000076B20000}"/>
    <cellStyle name="Total (line) 2 5 6 2 4" xfId="46132" xr:uid="{00000000-0005-0000-0000-000077B20000}"/>
    <cellStyle name="Total (line) 2 5 6 3" xfId="46133" xr:uid="{00000000-0005-0000-0000-000078B20000}"/>
    <cellStyle name="Total (line) 2 5 6 4" xfId="46134" xr:uid="{00000000-0005-0000-0000-000079B20000}"/>
    <cellStyle name="Total (line) 2 5 6 5" xfId="46135" xr:uid="{00000000-0005-0000-0000-00007AB20000}"/>
    <cellStyle name="Total (line) 2 5 7" xfId="6420" xr:uid="{00000000-0005-0000-0000-00007BB20000}"/>
    <cellStyle name="Total (line) 2 5 7 2" xfId="46136" xr:uid="{00000000-0005-0000-0000-00007CB20000}"/>
    <cellStyle name="Total (line) 2 5 7 2 2" xfId="46137" xr:uid="{00000000-0005-0000-0000-00007DB20000}"/>
    <cellStyle name="Total (line) 2 5 7 2 3" xfId="46138" xr:uid="{00000000-0005-0000-0000-00007EB20000}"/>
    <cellStyle name="Total (line) 2 5 7 2 4" xfId="46139" xr:uid="{00000000-0005-0000-0000-00007FB20000}"/>
    <cellStyle name="Total (line) 2 5 7 3" xfId="46140" xr:uid="{00000000-0005-0000-0000-000080B20000}"/>
    <cellStyle name="Total (line) 2 5 7 4" xfId="46141" xr:uid="{00000000-0005-0000-0000-000081B20000}"/>
    <cellStyle name="Total (line) 2 5 7 5" xfId="46142" xr:uid="{00000000-0005-0000-0000-000082B20000}"/>
    <cellStyle name="Total (line) 2 5 8" xfId="6421" xr:uid="{00000000-0005-0000-0000-000083B20000}"/>
    <cellStyle name="Total (line) 2 5 8 2" xfId="46143" xr:uid="{00000000-0005-0000-0000-000084B20000}"/>
    <cellStyle name="Total (line) 2 5 8 2 2" xfId="46144" xr:uid="{00000000-0005-0000-0000-000085B20000}"/>
    <cellStyle name="Total (line) 2 5 8 2 3" xfId="46145" xr:uid="{00000000-0005-0000-0000-000086B20000}"/>
    <cellStyle name="Total (line) 2 5 8 2 4" xfId="46146" xr:uid="{00000000-0005-0000-0000-000087B20000}"/>
    <cellStyle name="Total (line) 2 5 8 3" xfId="46147" xr:uid="{00000000-0005-0000-0000-000088B20000}"/>
    <cellStyle name="Total (line) 2 5 8 4" xfId="46148" xr:uid="{00000000-0005-0000-0000-000089B20000}"/>
    <cellStyle name="Total (line) 2 5 8 5" xfId="46149" xr:uid="{00000000-0005-0000-0000-00008AB20000}"/>
    <cellStyle name="Total (line) 2 5 9" xfId="6422" xr:uid="{00000000-0005-0000-0000-00008BB20000}"/>
    <cellStyle name="Total (line) 2 5 9 2" xfId="46150" xr:uid="{00000000-0005-0000-0000-00008CB20000}"/>
    <cellStyle name="Total (line) 2 5 9 2 2" xfId="46151" xr:uid="{00000000-0005-0000-0000-00008DB20000}"/>
    <cellStyle name="Total (line) 2 5 9 2 3" xfId="46152" xr:uid="{00000000-0005-0000-0000-00008EB20000}"/>
    <cellStyle name="Total (line) 2 5 9 2 4" xfId="46153" xr:uid="{00000000-0005-0000-0000-00008FB20000}"/>
    <cellStyle name="Total (line) 2 5 9 3" xfId="46154" xr:uid="{00000000-0005-0000-0000-000090B20000}"/>
    <cellStyle name="Total (line) 2 5 9 4" xfId="46155" xr:uid="{00000000-0005-0000-0000-000091B20000}"/>
    <cellStyle name="Total (line) 2 5 9 5" xfId="46156" xr:uid="{00000000-0005-0000-0000-000092B20000}"/>
    <cellStyle name="Total (line) 2 6" xfId="6423" xr:uid="{00000000-0005-0000-0000-000093B20000}"/>
    <cellStyle name="Total (line) 2 6 2" xfId="46157" xr:uid="{00000000-0005-0000-0000-000094B20000}"/>
    <cellStyle name="Total (line) 2 6 2 2" xfId="46158" xr:uid="{00000000-0005-0000-0000-000095B20000}"/>
    <cellStyle name="Total (line) 2 6 2 3" xfId="46159" xr:uid="{00000000-0005-0000-0000-000096B20000}"/>
    <cellStyle name="Total (line) 2 6 2 4" xfId="46160" xr:uid="{00000000-0005-0000-0000-000097B20000}"/>
    <cellStyle name="Total (line) 2 6 3" xfId="46161" xr:uid="{00000000-0005-0000-0000-000098B20000}"/>
    <cellStyle name="Total (line) 2 6 4" xfId="46162" xr:uid="{00000000-0005-0000-0000-000099B20000}"/>
    <cellStyle name="Total (line) 2 6 5" xfId="46163" xr:uid="{00000000-0005-0000-0000-00009AB20000}"/>
    <cellStyle name="Total (line) 2 7" xfId="6424" xr:uid="{00000000-0005-0000-0000-00009BB20000}"/>
    <cellStyle name="Total (line) 2 7 2" xfId="46164" xr:uid="{00000000-0005-0000-0000-00009CB20000}"/>
    <cellStyle name="Total (line) 2 7 2 2" xfId="46165" xr:uid="{00000000-0005-0000-0000-00009DB20000}"/>
    <cellStyle name="Total (line) 2 7 2 3" xfId="46166" xr:uid="{00000000-0005-0000-0000-00009EB20000}"/>
    <cellStyle name="Total (line) 2 7 2 4" xfId="46167" xr:uid="{00000000-0005-0000-0000-00009FB20000}"/>
    <cellStyle name="Total (line) 2 7 3" xfId="46168" xr:uid="{00000000-0005-0000-0000-0000A0B20000}"/>
    <cellStyle name="Total (line) 2 7 4" xfId="46169" xr:uid="{00000000-0005-0000-0000-0000A1B20000}"/>
    <cellStyle name="Total (line) 2 7 5" xfId="46170" xr:uid="{00000000-0005-0000-0000-0000A2B20000}"/>
    <cellStyle name="Total (line) 2 8" xfId="6425" xr:uid="{00000000-0005-0000-0000-0000A3B20000}"/>
    <cellStyle name="Total (line) 2 8 2" xfId="46171" xr:uid="{00000000-0005-0000-0000-0000A4B20000}"/>
    <cellStyle name="Total (line) 2 8 2 2" xfId="46172" xr:uid="{00000000-0005-0000-0000-0000A5B20000}"/>
    <cellStyle name="Total (line) 2 8 2 3" xfId="46173" xr:uid="{00000000-0005-0000-0000-0000A6B20000}"/>
    <cellStyle name="Total (line) 2 8 2 4" xfId="46174" xr:uid="{00000000-0005-0000-0000-0000A7B20000}"/>
    <cellStyle name="Total (line) 2 8 3" xfId="46175" xr:uid="{00000000-0005-0000-0000-0000A8B20000}"/>
    <cellStyle name="Total (line) 2 8 4" xfId="46176" xr:uid="{00000000-0005-0000-0000-0000A9B20000}"/>
    <cellStyle name="Total (line) 2 8 5" xfId="46177" xr:uid="{00000000-0005-0000-0000-0000AAB20000}"/>
    <cellStyle name="Total (line) 2 9" xfId="6426" xr:uid="{00000000-0005-0000-0000-0000ABB20000}"/>
    <cellStyle name="Total (line) 2 9 2" xfId="46178" xr:uid="{00000000-0005-0000-0000-0000ACB20000}"/>
    <cellStyle name="Total (line) 2 9 2 2" xfId="46179" xr:uid="{00000000-0005-0000-0000-0000ADB20000}"/>
    <cellStyle name="Total (line) 2 9 2 3" xfId="46180" xr:uid="{00000000-0005-0000-0000-0000AEB20000}"/>
    <cellStyle name="Total (line) 2 9 2 4" xfId="46181" xr:uid="{00000000-0005-0000-0000-0000AFB20000}"/>
    <cellStyle name="Total (line) 2 9 3" xfId="46182" xr:uid="{00000000-0005-0000-0000-0000B0B20000}"/>
    <cellStyle name="Total (line) 2 9 4" xfId="46183" xr:uid="{00000000-0005-0000-0000-0000B1B20000}"/>
    <cellStyle name="Total (line) 2 9 5" xfId="46184" xr:uid="{00000000-0005-0000-0000-0000B2B20000}"/>
    <cellStyle name="Total (line) 20" xfId="46185" xr:uid="{00000000-0005-0000-0000-0000B3B20000}"/>
    <cellStyle name="Total (line) 3" xfId="6427" xr:uid="{00000000-0005-0000-0000-0000B4B20000}"/>
    <cellStyle name="Total (line) 3 10" xfId="6428" xr:uid="{00000000-0005-0000-0000-0000B5B20000}"/>
    <cellStyle name="Total (line) 3 10 2" xfId="46186" xr:uid="{00000000-0005-0000-0000-0000B6B20000}"/>
    <cellStyle name="Total (line) 3 10 2 2" xfId="46187" xr:uid="{00000000-0005-0000-0000-0000B7B20000}"/>
    <cellStyle name="Total (line) 3 10 2 3" xfId="46188" xr:uid="{00000000-0005-0000-0000-0000B8B20000}"/>
    <cellStyle name="Total (line) 3 10 2 4" xfId="46189" xr:uid="{00000000-0005-0000-0000-0000B9B20000}"/>
    <cellStyle name="Total (line) 3 10 3" xfId="46190" xr:uid="{00000000-0005-0000-0000-0000BAB20000}"/>
    <cellStyle name="Total (line) 3 10 4" xfId="46191" xr:uid="{00000000-0005-0000-0000-0000BBB20000}"/>
    <cellStyle name="Total (line) 3 10 5" xfId="46192" xr:uid="{00000000-0005-0000-0000-0000BCB20000}"/>
    <cellStyle name="Total (line) 3 11" xfId="6429" xr:uid="{00000000-0005-0000-0000-0000BDB20000}"/>
    <cellStyle name="Total (line) 3 11 2" xfId="46193" xr:uid="{00000000-0005-0000-0000-0000BEB20000}"/>
    <cellStyle name="Total (line) 3 11 2 2" xfId="46194" xr:uid="{00000000-0005-0000-0000-0000BFB20000}"/>
    <cellStyle name="Total (line) 3 11 2 3" xfId="46195" xr:uid="{00000000-0005-0000-0000-0000C0B20000}"/>
    <cellStyle name="Total (line) 3 11 2 4" xfId="46196" xr:uid="{00000000-0005-0000-0000-0000C1B20000}"/>
    <cellStyle name="Total (line) 3 11 3" xfId="46197" xr:uid="{00000000-0005-0000-0000-0000C2B20000}"/>
    <cellStyle name="Total (line) 3 11 4" xfId="46198" xr:uid="{00000000-0005-0000-0000-0000C3B20000}"/>
    <cellStyle name="Total (line) 3 11 5" xfId="46199" xr:uid="{00000000-0005-0000-0000-0000C4B20000}"/>
    <cellStyle name="Total (line) 3 12" xfId="6430" xr:uid="{00000000-0005-0000-0000-0000C5B20000}"/>
    <cellStyle name="Total (line) 3 12 2" xfId="46200" xr:uid="{00000000-0005-0000-0000-0000C6B20000}"/>
    <cellStyle name="Total (line) 3 12 2 2" xfId="46201" xr:uid="{00000000-0005-0000-0000-0000C7B20000}"/>
    <cellStyle name="Total (line) 3 12 2 3" xfId="46202" xr:uid="{00000000-0005-0000-0000-0000C8B20000}"/>
    <cellStyle name="Total (line) 3 12 2 4" xfId="46203" xr:uid="{00000000-0005-0000-0000-0000C9B20000}"/>
    <cellStyle name="Total (line) 3 12 3" xfId="46204" xr:uid="{00000000-0005-0000-0000-0000CAB20000}"/>
    <cellStyle name="Total (line) 3 12 4" xfId="46205" xr:uid="{00000000-0005-0000-0000-0000CBB20000}"/>
    <cellStyle name="Total (line) 3 12 5" xfId="46206" xr:uid="{00000000-0005-0000-0000-0000CCB20000}"/>
    <cellStyle name="Total (line) 3 13" xfId="6431" xr:uid="{00000000-0005-0000-0000-0000CDB20000}"/>
    <cellStyle name="Total (line) 3 13 2" xfId="46207" xr:uid="{00000000-0005-0000-0000-0000CEB20000}"/>
    <cellStyle name="Total (line) 3 13 2 2" xfId="46208" xr:uid="{00000000-0005-0000-0000-0000CFB20000}"/>
    <cellStyle name="Total (line) 3 13 2 3" xfId="46209" xr:uid="{00000000-0005-0000-0000-0000D0B20000}"/>
    <cellStyle name="Total (line) 3 13 2 4" xfId="46210" xr:uid="{00000000-0005-0000-0000-0000D1B20000}"/>
    <cellStyle name="Total (line) 3 13 3" xfId="46211" xr:uid="{00000000-0005-0000-0000-0000D2B20000}"/>
    <cellStyle name="Total (line) 3 13 4" xfId="46212" xr:uid="{00000000-0005-0000-0000-0000D3B20000}"/>
    <cellStyle name="Total (line) 3 13 5" xfId="46213" xr:uid="{00000000-0005-0000-0000-0000D4B20000}"/>
    <cellStyle name="Total (line) 3 14" xfId="6432" xr:uid="{00000000-0005-0000-0000-0000D5B20000}"/>
    <cellStyle name="Total (line) 3 14 2" xfId="46214" xr:uid="{00000000-0005-0000-0000-0000D6B20000}"/>
    <cellStyle name="Total (line) 3 14 2 2" xfId="46215" xr:uid="{00000000-0005-0000-0000-0000D7B20000}"/>
    <cellStyle name="Total (line) 3 14 2 3" xfId="46216" xr:uid="{00000000-0005-0000-0000-0000D8B20000}"/>
    <cellStyle name="Total (line) 3 14 2 4" xfId="46217" xr:uid="{00000000-0005-0000-0000-0000D9B20000}"/>
    <cellStyle name="Total (line) 3 14 3" xfId="46218" xr:uid="{00000000-0005-0000-0000-0000DAB20000}"/>
    <cellStyle name="Total (line) 3 14 4" xfId="46219" xr:uid="{00000000-0005-0000-0000-0000DBB20000}"/>
    <cellStyle name="Total (line) 3 14 5" xfId="46220" xr:uid="{00000000-0005-0000-0000-0000DCB20000}"/>
    <cellStyle name="Total (line) 3 15" xfId="6433" xr:uid="{00000000-0005-0000-0000-0000DDB20000}"/>
    <cellStyle name="Total (line) 3 15 2" xfId="46221" xr:uid="{00000000-0005-0000-0000-0000DEB20000}"/>
    <cellStyle name="Total (line) 3 15 2 2" xfId="46222" xr:uid="{00000000-0005-0000-0000-0000DFB20000}"/>
    <cellStyle name="Total (line) 3 15 2 3" xfId="46223" xr:uid="{00000000-0005-0000-0000-0000E0B20000}"/>
    <cellStyle name="Total (line) 3 15 2 4" xfId="46224" xr:uid="{00000000-0005-0000-0000-0000E1B20000}"/>
    <cellStyle name="Total (line) 3 15 3" xfId="46225" xr:uid="{00000000-0005-0000-0000-0000E2B20000}"/>
    <cellStyle name="Total (line) 3 15 4" xfId="46226" xr:uid="{00000000-0005-0000-0000-0000E3B20000}"/>
    <cellStyle name="Total (line) 3 15 5" xfId="46227" xr:uid="{00000000-0005-0000-0000-0000E4B20000}"/>
    <cellStyle name="Total (line) 3 16" xfId="6434" xr:uid="{00000000-0005-0000-0000-0000E5B20000}"/>
    <cellStyle name="Total (line) 3 16 2" xfId="46228" xr:uid="{00000000-0005-0000-0000-0000E6B20000}"/>
    <cellStyle name="Total (line) 3 16 2 2" xfId="46229" xr:uid="{00000000-0005-0000-0000-0000E7B20000}"/>
    <cellStyle name="Total (line) 3 16 2 3" xfId="46230" xr:uid="{00000000-0005-0000-0000-0000E8B20000}"/>
    <cellStyle name="Total (line) 3 16 2 4" xfId="46231" xr:uid="{00000000-0005-0000-0000-0000E9B20000}"/>
    <cellStyle name="Total (line) 3 16 3" xfId="46232" xr:uid="{00000000-0005-0000-0000-0000EAB20000}"/>
    <cellStyle name="Total (line) 3 16 4" xfId="46233" xr:uid="{00000000-0005-0000-0000-0000EBB20000}"/>
    <cellStyle name="Total (line) 3 16 5" xfId="46234" xr:uid="{00000000-0005-0000-0000-0000ECB20000}"/>
    <cellStyle name="Total (line) 3 17" xfId="46235" xr:uid="{00000000-0005-0000-0000-0000EDB20000}"/>
    <cellStyle name="Total (line) 3 2" xfId="6435" xr:uid="{00000000-0005-0000-0000-0000EEB20000}"/>
    <cellStyle name="Total (line) 3 2 10" xfId="6436" xr:uid="{00000000-0005-0000-0000-0000EFB20000}"/>
    <cellStyle name="Total (line) 3 2 10 2" xfId="46236" xr:uid="{00000000-0005-0000-0000-0000F0B20000}"/>
    <cellStyle name="Total (line) 3 2 10 2 2" xfId="46237" xr:uid="{00000000-0005-0000-0000-0000F1B20000}"/>
    <cellStyle name="Total (line) 3 2 10 2 3" xfId="46238" xr:uid="{00000000-0005-0000-0000-0000F2B20000}"/>
    <cellStyle name="Total (line) 3 2 10 2 4" xfId="46239" xr:uid="{00000000-0005-0000-0000-0000F3B20000}"/>
    <cellStyle name="Total (line) 3 2 10 3" xfId="46240" xr:uid="{00000000-0005-0000-0000-0000F4B20000}"/>
    <cellStyle name="Total (line) 3 2 10 4" xfId="46241" xr:uid="{00000000-0005-0000-0000-0000F5B20000}"/>
    <cellStyle name="Total (line) 3 2 10 5" xfId="46242" xr:uid="{00000000-0005-0000-0000-0000F6B20000}"/>
    <cellStyle name="Total (line) 3 2 11" xfId="6437" xr:uid="{00000000-0005-0000-0000-0000F7B20000}"/>
    <cellStyle name="Total (line) 3 2 11 2" xfId="46243" xr:uid="{00000000-0005-0000-0000-0000F8B20000}"/>
    <cellStyle name="Total (line) 3 2 11 2 2" xfId="46244" xr:uid="{00000000-0005-0000-0000-0000F9B20000}"/>
    <cellStyle name="Total (line) 3 2 11 2 3" xfId="46245" xr:uid="{00000000-0005-0000-0000-0000FAB20000}"/>
    <cellStyle name="Total (line) 3 2 11 2 4" xfId="46246" xr:uid="{00000000-0005-0000-0000-0000FBB20000}"/>
    <cellStyle name="Total (line) 3 2 11 3" xfId="46247" xr:uid="{00000000-0005-0000-0000-0000FCB20000}"/>
    <cellStyle name="Total (line) 3 2 11 4" xfId="46248" xr:uid="{00000000-0005-0000-0000-0000FDB20000}"/>
    <cellStyle name="Total (line) 3 2 11 5" xfId="46249" xr:uid="{00000000-0005-0000-0000-0000FEB20000}"/>
    <cellStyle name="Total (line) 3 2 12" xfId="6438" xr:uid="{00000000-0005-0000-0000-0000FFB20000}"/>
    <cellStyle name="Total (line) 3 2 12 2" xfId="46250" xr:uid="{00000000-0005-0000-0000-000000B30000}"/>
    <cellStyle name="Total (line) 3 2 12 2 2" xfId="46251" xr:uid="{00000000-0005-0000-0000-000001B30000}"/>
    <cellStyle name="Total (line) 3 2 12 2 3" xfId="46252" xr:uid="{00000000-0005-0000-0000-000002B30000}"/>
    <cellStyle name="Total (line) 3 2 12 2 4" xfId="46253" xr:uid="{00000000-0005-0000-0000-000003B30000}"/>
    <cellStyle name="Total (line) 3 2 12 3" xfId="46254" xr:uid="{00000000-0005-0000-0000-000004B30000}"/>
    <cellStyle name="Total (line) 3 2 12 4" xfId="46255" xr:uid="{00000000-0005-0000-0000-000005B30000}"/>
    <cellStyle name="Total (line) 3 2 12 5" xfId="46256" xr:uid="{00000000-0005-0000-0000-000006B30000}"/>
    <cellStyle name="Total (line) 3 2 13" xfId="6439" xr:uid="{00000000-0005-0000-0000-000007B30000}"/>
    <cellStyle name="Total (line) 3 2 13 2" xfId="46257" xr:uid="{00000000-0005-0000-0000-000008B30000}"/>
    <cellStyle name="Total (line) 3 2 13 2 2" xfId="46258" xr:uid="{00000000-0005-0000-0000-000009B30000}"/>
    <cellStyle name="Total (line) 3 2 13 2 3" xfId="46259" xr:uid="{00000000-0005-0000-0000-00000AB30000}"/>
    <cellStyle name="Total (line) 3 2 13 2 4" xfId="46260" xr:uid="{00000000-0005-0000-0000-00000BB30000}"/>
    <cellStyle name="Total (line) 3 2 13 3" xfId="46261" xr:uid="{00000000-0005-0000-0000-00000CB30000}"/>
    <cellStyle name="Total (line) 3 2 13 4" xfId="46262" xr:uid="{00000000-0005-0000-0000-00000DB30000}"/>
    <cellStyle name="Total (line) 3 2 13 5" xfId="46263" xr:uid="{00000000-0005-0000-0000-00000EB30000}"/>
    <cellStyle name="Total (line) 3 2 14" xfId="6440" xr:uid="{00000000-0005-0000-0000-00000FB30000}"/>
    <cellStyle name="Total (line) 3 2 14 2" xfId="46264" xr:uid="{00000000-0005-0000-0000-000010B30000}"/>
    <cellStyle name="Total (line) 3 2 14 2 2" xfId="46265" xr:uid="{00000000-0005-0000-0000-000011B30000}"/>
    <cellStyle name="Total (line) 3 2 14 2 3" xfId="46266" xr:uid="{00000000-0005-0000-0000-000012B30000}"/>
    <cellStyle name="Total (line) 3 2 14 2 4" xfId="46267" xr:uid="{00000000-0005-0000-0000-000013B30000}"/>
    <cellStyle name="Total (line) 3 2 14 3" xfId="46268" xr:uid="{00000000-0005-0000-0000-000014B30000}"/>
    <cellStyle name="Total (line) 3 2 14 4" xfId="46269" xr:uid="{00000000-0005-0000-0000-000015B30000}"/>
    <cellStyle name="Total (line) 3 2 14 5" xfId="46270" xr:uid="{00000000-0005-0000-0000-000016B30000}"/>
    <cellStyle name="Total (line) 3 2 15" xfId="6441" xr:uid="{00000000-0005-0000-0000-000017B30000}"/>
    <cellStyle name="Total (line) 3 2 15 2" xfId="46271" xr:uid="{00000000-0005-0000-0000-000018B30000}"/>
    <cellStyle name="Total (line) 3 2 15 2 2" xfId="46272" xr:uid="{00000000-0005-0000-0000-000019B30000}"/>
    <cellStyle name="Total (line) 3 2 15 2 3" xfId="46273" xr:uid="{00000000-0005-0000-0000-00001AB30000}"/>
    <cellStyle name="Total (line) 3 2 15 2 4" xfId="46274" xr:uid="{00000000-0005-0000-0000-00001BB30000}"/>
    <cellStyle name="Total (line) 3 2 15 3" xfId="46275" xr:uid="{00000000-0005-0000-0000-00001CB30000}"/>
    <cellStyle name="Total (line) 3 2 15 4" xfId="46276" xr:uid="{00000000-0005-0000-0000-00001DB30000}"/>
    <cellStyle name="Total (line) 3 2 15 5" xfId="46277" xr:uid="{00000000-0005-0000-0000-00001EB30000}"/>
    <cellStyle name="Total (line) 3 2 16" xfId="6442" xr:uid="{00000000-0005-0000-0000-00001FB30000}"/>
    <cellStyle name="Total (line) 3 2 16 2" xfId="46278" xr:uid="{00000000-0005-0000-0000-000020B30000}"/>
    <cellStyle name="Total (line) 3 2 16 2 2" xfId="46279" xr:uid="{00000000-0005-0000-0000-000021B30000}"/>
    <cellStyle name="Total (line) 3 2 16 2 3" xfId="46280" xr:uid="{00000000-0005-0000-0000-000022B30000}"/>
    <cellStyle name="Total (line) 3 2 16 2 4" xfId="46281" xr:uid="{00000000-0005-0000-0000-000023B30000}"/>
    <cellStyle name="Total (line) 3 2 16 3" xfId="46282" xr:uid="{00000000-0005-0000-0000-000024B30000}"/>
    <cellStyle name="Total (line) 3 2 16 4" xfId="46283" xr:uid="{00000000-0005-0000-0000-000025B30000}"/>
    <cellStyle name="Total (line) 3 2 16 5" xfId="46284" xr:uid="{00000000-0005-0000-0000-000026B30000}"/>
    <cellStyle name="Total (line) 3 2 17" xfId="6443" xr:uid="{00000000-0005-0000-0000-000027B30000}"/>
    <cellStyle name="Total (line) 3 2 17 2" xfId="46285" xr:uid="{00000000-0005-0000-0000-000028B30000}"/>
    <cellStyle name="Total (line) 3 2 17 2 2" xfId="46286" xr:uid="{00000000-0005-0000-0000-000029B30000}"/>
    <cellStyle name="Total (line) 3 2 17 2 3" xfId="46287" xr:uid="{00000000-0005-0000-0000-00002AB30000}"/>
    <cellStyle name="Total (line) 3 2 17 2 4" xfId="46288" xr:uid="{00000000-0005-0000-0000-00002BB30000}"/>
    <cellStyle name="Total (line) 3 2 17 3" xfId="46289" xr:uid="{00000000-0005-0000-0000-00002CB30000}"/>
    <cellStyle name="Total (line) 3 2 17 4" xfId="46290" xr:uid="{00000000-0005-0000-0000-00002DB30000}"/>
    <cellStyle name="Total (line) 3 2 17 5" xfId="46291" xr:uid="{00000000-0005-0000-0000-00002EB30000}"/>
    <cellStyle name="Total (line) 3 2 18" xfId="6444" xr:uid="{00000000-0005-0000-0000-00002FB30000}"/>
    <cellStyle name="Total (line) 3 2 18 2" xfId="46292" xr:uid="{00000000-0005-0000-0000-000030B30000}"/>
    <cellStyle name="Total (line) 3 2 18 2 2" xfId="46293" xr:uid="{00000000-0005-0000-0000-000031B30000}"/>
    <cellStyle name="Total (line) 3 2 18 2 3" xfId="46294" xr:uid="{00000000-0005-0000-0000-000032B30000}"/>
    <cellStyle name="Total (line) 3 2 18 2 4" xfId="46295" xr:uid="{00000000-0005-0000-0000-000033B30000}"/>
    <cellStyle name="Total (line) 3 2 18 3" xfId="46296" xr:uid="{00000000-0005-0000-0000-000034B30000}"/>
    <cellStyle name="Total (line) 3 2 18 4" xfId="46297" xr:uid="{00000000-0005-0000-0000-000035B30000}"/>
    <cellStyle name="Total (line) 3 2 18 5" xfId="46298" xr:uid="{00000000-0005-0000-0000-000036B30000}"/>
    <cellStyle name="Total (line) 3 2 19" xfId="6445" xr:uid="{00000000-0005-0000-0000-000037B30000}"/>
    <cellStyle name="Total (line) 3 2 19 2" xfId="46299" xr:uid="{00000000-0005-0000-0000-000038B30000}"/>
    <cellStyle name="Total (line) 3 2 19 2 2" xfId="46300" xr:uid="{00000000-0005-0000-0000-000039B30000}"/>
    <cellStyle name="Total (line) 3 2 19 2 3" xfId="46301" xr:uid="{00000000-0005-0000-0000-00003AB30000}"/>
    <cellStyle name="Total (line) 3 2 19 2 4" xfId="46302" xr:uid="{00000000-0005-0000-0000-00003BB30000}"/>
    <cellStyle name="Total (line) 3 2 19 3" xfId="46303" xr:uid="{00000000-0005-0000-0000-00003CB30000}"/>
    <cellStyle name="Total (line) 3 2 19 4" xfId="46304" xr:uid="{00000000-0005-0000-0000-00003DB30000}"/>
    <cellStyle name="Total (line) 3 2 19 5" xfId="46305" xr:uid="{00000000-0005-0000-0000-00003EB30000}"/>
    <cellStyle name="Total (line) 3 2 2" xfId="6446" xr:uid="{00000000-0005-0000-0000-00003FB30000}"/>
    <cellStyle name="Total (line) 3 2 2 10" xfId="6447" xr:uid="{00000000-0005-0000-0000-000040B30000}"/>
    <cellStyle name="Total (line) 3 2 2 10 2" xfId="46306" xr:uid="{00000000-0005-0000-0000-000041B30000}"/>
    <cellStyle name="Total (line) 3 2 2 10 2 2" xfId="46307" xr:uid="{00000000-0005-0000-0000-000042B30000}"/>
    <cellStyle name="Total (line) 3 2 2 10 2 3" xfId="46308" xr:uid="{00000000-0005-0000-0000-000043B30000}"/>
    <cellStyle name="Total (line) 3 2 2 10 2 4" xfId="46309" xr:uid="{00000000-0005-0000-0000-000044B30000}"/>
    <cellStyle name="Total (line) 3 2 2 10 3" xfId="46310" xr:uid="{00000000-0005-0000-0000-000045B30000}"/>
    <cellStyle name="Total (line) 3 2 2 10 4" xfId="46311" xr:uid="{00000000-0005-0000-0000-000046B30000}"/>
    <cellStyle name="Total (line) 3 2 2 10 5" xfId="46312" xr:uid="{00000000-0005-0000-0000-000047B30000}"/>
    <cellStyle name="Total (line) 3 2 2 11" xfId="6448" xr:uid="{00000000-0005-0000-0000-000048B30000}"/>
    <cellStyle name="Total (line) 3 2 2 11 2" xfId="46313" xr:uid="{00000000-0005-0000-0000-000049B30000}"/>
    <cellStyle name="Total (line) 3 2 2 11 2 2" xfId="46314" xr:uid="{00000000-0005-0000-0000-00004AB30000}"/>
    <cellStyle name="Total (line) 3 2 2 11 2 3" xfId="46315" xr:uid="{00000000-0005-0000-0000-00004BB30000}"/>
    <cellStyle name="Total (line) 3 2 2 11 2 4" xfId="46316" xr:uid="{00000000-0005-0000-0000-00004CB30000}"/>
    <cellStyle name="Total (line) 3 2 2 11 3" xfId="46317" xr:uid="{00000000-0005-0000-0000-00004DB30000}"/>
    <cellStyle name="Total (line) 3 2 2 11 4" xfId="46318" xr:uid="{00000000-0005-0000-0000-00004EB30000}"/>
    <cellStyle name="Total (line) 3 2 2 11 5" xfId="46319" xr:uid="{00000000-0005-0000-0000-00004FB30000}"/>
    <cellStyle name="Total (line) 3 2 2 12" xfId="6449" xr:uid="{00000000-0005-0000-0000-000050B30000}"/>
    <cellStyle name="Total (line) 3 2 2 12 2" xfId="46320" xr:uid="{00000000-0005-0000-0000-000051B30000}"/>
    <cellStyle name="Total (line) 3 2 2 12 2 2" xfId="46321" xr:uid="{00000000-0005-0000-0000-000052B30000}"/>
    <cellStyle name="Total (line) 3 2 2 12 2 3" xfId="46322" xr:uid="{00000000-0005-0000-0000-000053B30000}"/>
    <cellStyle name="Total (line) 3 2 2 12 2 4" xfId="46323" xr:uid="{00000000-0005-0000-0000-000054B30000}"/>
    <cellStyle name="Total (line) 3 2 2 12 3" xfId="46324" xr:uid="{00000000-0005-0000-0000-000055B30000}"/>
    <cellStyle name="Total (line) 3 2 2 12 4" xfId="46325" xr:uid="{00000000-0005-0000-0000-000056B30000}"/>
    <cellStyle name="Total (line) 3 2 2 12 5" xfId="46326" xr:uid="{00000000-0005-0000-0000-000057B30000}"/>
    <cellStyle name="Total (line) 3 2 2 13" xfId="6450" xr:uid="{00000000-0005-0000-0000-000058B30000}"/>
    <cellStyle name="Total (line) 3 2 2 13 2" xfId="46327" xr:uid="{00000000-0005-0000-0000-000059B30000}"/>
    <cellStyle name="Total (line) 3 2 2 13 2 2" xfId="46328" xr:uid="{00000000-0005-0000-0000-00005AB30000}"/>
    <cellStyle name="Total (line) 3 2 2 13 2 3" xfId="46329" xr:uid="{00000000-0005-0000-0000-00005BB30000}"/>
    <cellStyle name="Total (line) 3 2 2 13 2 4" xfId="46330" xr:uid="{00000000-0005-0000-0000-00005CB30000}"/>
    <cellStyle name="Total (line) 3 2 2 13 3" xfId="46331" xr:uid="{00000000-0005-0000-0000-00005DB30000}"/>
    <cellStyle name="Total (line) 3 2 2 13 4" xfId="46332" xr:uid="{00000000-0005-0000-0000-00005EB30000}"/>
    <cellStyle name="Total (line) 3 2 2 13 5" xfId="46333" xr:uid="{00000000-0005-0000-0000-00005FB30000}"/>
    <cellStyle name="Total (line) 3 2 2 14" xfId="6451" xr:uid="{00000000-0005-0000-0000-000060B30000}"/>
    <cellStyle name="Total (line) 3 2 2 14 2" xfId="46334" xr:uid="{00000000-0005-0000-0000-000061B30000}"/>
    <cellStyle name="Total (line) 3 2 2 14 2 2" xfId="46335" xr:uid="{00000000-0005-0000-0000-000062B30000}"/>
    <cellStyle name="Total (line) 3 2 2 14 2 3" xfId="46336" xr:uid="{00000000-0005-0000-0000-000063B30000}"/>
    <cellStyle name="Total (line) 3 2 2 14 2 4" xfId="46337" xr:uid="{00000000-0005-0000-0000-000064B30000}"/>
    <cellStyle name="Total (line) 3 2 2 14 3" xfId="46338" xr:uid="{00000000-0005-0000-0000-000065B30000}"/>
    <cellStyle name="Total (line) 3 2 2 14 4" xfId="46339" xr:uid="{00000000-0005-0000-0000-000066B30000}"/>
    <cellStyle name="Total (line) 3 2 2 14 5" xfId="46340" xr:uid="{00000000-0005-0000-0000-000067B30000}"/>
    <cellStyle name="Total (line) 3 2 2 15" xfId="6452" xr:uid="{00000000-0005-0000-0000-000068B30000}"/>
    <cellStyle name="Total (line) 3 2 2 15 2" xfId="46341" xr:uid="{00000000-0005-0000-0000-000069B30000}"/>
    <cellStyle name="Total (line) 3 2 2 15 2 2" xfId="46342" xr:uid="{00000000-0005-0000-0000-00006AB30000}"/>
    <cellStyle name="Total (line) 3 2 2 15 2 3" xfId="46343" xr:uid="{00000000-0005-0000-0000-00006BB30000}"/>
    <cellStyle name="Total (line) 3 2 2 15 2 4" xfId="46344" xr:uid="{00000000-0005-0000-0000-00006CB30000}"/>
    <cellStyle name="Total (line) 3 2 2 15 3" xfId="46345" xr:uid="{00000000-0005-0000-0000-00006DB30000}"/>
    <cellStyle name="Total (line) 3 2 2 15 4" xfId="46346" xr:uid="{00000000-0005-0000-0000-00006EB30000}"/>
    <cellStyle name="Total (line) 3 2 2 15 5" xfId="46347" xr:uid="{00000000-0005-0000-0000-00006FB30000}"/>
    <cellStyle name="Total (line) 3 2 2 16" xfId="6453" xr:uid="{00000000-0005-0000-0000-000070B30000}"/>
    <cellStyle name="Total (line) 3 2 2 16 2" xfId="46348" xr:uid="{00000000-0005-0000-0000-000071B30000}"/>
    <cellStyle name="Total (line) 3 2 2 16 2 2" xfId="46349" xr:uid="{00000000-0005-0000-0000-000072B30000}"/>
    <cellStyle name="Total (line) 3 2 2 16 2 3" xfId="46350" xr:uid="{00000000-0005-0000-0000-000073B30000}"/>
    <cellStyle name="Total (line) 3 2 2 16 2 4" xfId="46351" xr:uid="{00000000-0005-0000-0000-000074B30000}"/>
    <cellStyle name="Total (line) 3 2 2 16 3" xfId="46352" xr:uid="{00000000-0005-0000-0000-000075B30000}"/>
    <cellStyle name="Total (line) 3 2 2 16 4" xfId="46353" xr:uid="{00000000-0005-0000-0000-000076B30000}"/>
    <cellStyle name="Total (line) 3 2 2 16 5" xfId="46354" xr:uid="{00000000-0005-0000-0000-000077B30000}"/>
    <cellStyle name="Total (line) 3 2 2 17" xfId="6454" xr:uid="{00000000-0005-0000-0000-000078B30000}"/>
    <cellStyle name="Total (line) 3 2 2 17 2" xfId="46355" xr:uid="{00000000-0005-0000-0000-000079B30000}"/>
    <cellStyle name="Total (line) 3 2 2 17 2 2" xfId="46356" xr:uid="{00000000-0005-0000-0000-00007AB30000}"/>
    <cellStyle name="Total (line) 3 2 2 17 2 3" xfId="46357" xr:uid="{00000000-0005-0000-0000-00007BB30000}"/>
    <cellStyle name="Total (line) 3 2 2 17 2 4" xfId="46358" xr:uid="{00000000-0005-0000-0000-00007CB30000}"/>
    <cellStyle name="Total (line) 3 2 2 17 3" xfId="46359" xr:uid="{00000000-0005-0000-0000-00007DB30000}"/>
    <cellStyle name="Total (line) 3 2 2 17 4" xfId="46360" xr:uid="{00000000-0005-0000-0000-00007EB30000}"/>
    <cellStyle name="Total (line) 3 2 2 17 5" xfId="46361" xr:uid="{00000000-0005-0000-0000-00007FB30000}"/>
    <cellStyle name="Total (line) 3 2 2 18" xfId="6455" xr:uid="{00000000-0005-0000-0000-000080B30000}"/>
    <cellStyle name="Total (line) 3 2 2 18 2" xfId="46362" xr:uid="{00000000-0005-0000-0000-000081B30000}"/>
    <cellStyle name="Total (line) 3 2 2 18 2 2" xfId="46363" xr:uid="{00000000-0005-0000-0000-000082B30000}"/>
    <cellStyle name="Total (line) 3 2 2 18 2 3" xfId="46364" xr:uid="{00000000-0005-0000-0000-000083B30000}"/>
    <cellStyle name="Total (line) 3 2 2 18 2 4" xfId="46365" xr:uid="{00000000-0005-0000-0000-000084B30000}"/>
    <cellStyle name="Total (line) 3 2 2 18 3" xfId="46366" xr:uid="{00000000-0005-0000-0000-000085B30000}"/>
    <cellStyle name="Total (line) 3 2 2 18 4" xfId="46367" xr:uid="{00000000-0005-0000-0000-000086B30000}"/>
    <cellStyle name="Total (line) 3 2 2 18 5" xfId="46368" xr:uid="{00000000-0005-0000-0000-000087B30000}"/>
    <cellStyle name="Total (line) 3 2 2 19" xfId="6456" xr:uid="{00000000-0005-0000-0000-000088B30000}"/>
    <cellStyle name="Total (line) 3 2 2 19 2" xfId="46369" xr:uid="{00000000-0005-0000-0000-000089B30000}"/>
    <cellStyle name="Total (line) 3 2 2 19 2 2" xfId="46370" xr:uid="{00000000-0005-0000-0000-00008AB30000}"/>
    <cellStyle name="Total (line) 3 2 2 19 2 3" xfId="46371" xr:uid="{00000000-0005-0000-0000-00008BB30000}"/>
    <cellStyle name="Total (line) 3 2 2 19 2 4" xfId="46372" xr:uid="{00000000-0005-0000-0000-00008CB30000}"/>
    <cellStyle name="Total (line) 3 2 2 19 3" xfId="46373" xr:uid="{00000000-0005-0000-0000-00008DB30000}"/>
    <cellStyle name="Total (line) 3 2 2 19 4" xfId="46374" xr:uid="{00000000-0005-0000-0000-00008EB30000}"/>
    <cellStyle name="Total (line) 3 2 2 19 5" xfId="46375" xr:uid="{00000000-0005-0000-0000-00008FB30000}"/>
    <cellStyle name="Total (line) 3 2 2 2" xfId="6457" xr:uid="{00000000-0005-0000-0000-000090B30000}"/>
    <cellStyle name="Total (line) 3 2 2 2 2" xfId="46376" xr:uid="{00000000-0005-0000-0000-000091B30000}"/>
    <cellStyle name="Total (line) 3 2 2 2 2 2" xfId="46377" xr:uid="{00000000-0005-0000-0000-000092B30000}"/>
    <cellStyle name="Total (line) 3 2 2 2 2 3" xfId="46378" xr:uid="{00000000-0005-0000-0000-000093B30000}"/>
    <cellStyle name="Total (line) 3 2 2 2 2 4" xfId="46379" xr:uid="{00000000-0005-0000-0000-000094B30000}"/>
    <cellStyle name="Total (line) 3 2 2 2 3" xfId="46380" xr:uid="{00000000-0005-0000-0000-000095B30000}"/>
    <cellStyle name="Total (line) 3 2 2 2 4" xfId="46381" xr:uid="{00000000-0005-0000-0000-000096B30000}"/>
    <cellStyle name="Total (line) 3 2 2 2 5" xfId="46382" xr:uid="{00000000-0005-0000-0000-000097B30000}"/>
    <cellStyle name="Total (line) 3 2 2 20" xfId="6458" xr:uid="{00000000-0005-0000-0000-000098B30000}"/>
    <cellStyle name="Total (line) 3 2 2 20 2" xfId="46383" xr:uid="{00000000-0005-0000-0000-000099B30000}"/>
    <cellStyle name="Total (line) 3 2 2 20 2 2" xfId="46384" xr:uid="{00000000-0005-0000-0000-00009AB30000}"/>
    <cellStyle name="Total (line) 3 2 2 20 2 3" xfId="46385" xr:uid="{00000000-0005-0000-0000-00009BB30000}"/>
    <cellStyle name="Total (line) 3 2 2 20 2 4" xfId="46386" xr:uid="{00000000-0005-0000-0000-00009CB30000}"/>
    <cellStyle name="Total (line) 3 2 2 20 3" xfId="46387" xr:uid="{00000000-0005-0000-0000-00009DB30000}"/>
    <cellStyle name="Total (line) 3 2 2 20 4" xfId="46388" xr:uid="{00000000-0005-0000-0000-00009EB30000}"/>
    <cellStyle name="Total (line) 3 2 2 20 5" xfId="46389" xr:uid="{00000000-0005-0000-0000-00009FB30000}"/>
    <cellStyle name="Total (line) 3 2 2 21" xfId="6459" xr:uid="{00000000-0005-0000-0000-0000A0B30000}"/>
    <cellStyle name="Total (line) 3 2 2 21 2" xfId="46390" xr:uid="{00000000-0005-0000-0000-0000A1B30000}"/>
    <cellStyle name="Total (line) 3 2 2 21 2 2" xfId="46391" xr:uid="{00000000-0005-0000-0000-0000A2B30000}"/>
    <cellStyle name="Total (line) 3 2 2 21 2 3" xfId="46392" xr:uid="{00000000-0005-0000-0000-0000A3B30000}"/>
    <cellStyle name="Total (line) 3 2 2 21 2 4" xfId="46393" xr:uid="{00000000-0005-0000-0000-0000A4B30000}"/>
    <cellStyle name="Total (line) 3 2 2 21 3" xfId="46394" xr:uid="{00000000-0005-0000-0000-0000A5B30000}"/>
    <cellStyle name="Total (line) 3 2 2 21 4" xfId="46395" xr:uid="{00000000-0005-0000-0000-0000A6B30000}"/>
    <cellStyle name="Total (line) 3 2 2 21 5" xfId="46396" xr:uid="{00000000-0005-0000-0000-0000A7B30000}"/>
    <cellStyle name="Total (line) 3 2 2 22" xfId="6460" xr:uid="{00000000-0005-0000-0000-0000A8B30000}"/>
    <cellStyle name="Total (line) 3 2 2 22 2" xfId="46397" xr:uid="{00000000-0005-0000-0000-0000A9B30000}"/>
    <cellStyle name="Total (line) 3 2 2 22 2 2" xfId="46398" xr:uid="{00000000-0005-0000-0000-0000AAB30000}"/>
    <cellStyle name="Total (line) 3 2 2 22 2 3" xfId="46399" xr:uid="{00000000-0005-0000-0000-0000ABB30000}"/>
    <cellStyle name="Total (line) 3 2 2 22 2 4" xfId="46400" xr:uid="{00000000-0005-0000-0000-0000ACB30000}"/>
    <cellStyle name="Total (line) 3 2 2 22 3" xfId="46401" xr:uid="{00000000-0005-0000-0000-0000ADB30000}"/>
    <cellStyle name="Total (line) 3 2 2 22 4" xfId="46402" xr:uid="{00000000-0005-0000-0000-0000AEB30000}"/>
    <cellStyle name="Total (line) 3 2 2 22 5" xfId="46403" xr:uid="{00000000-0005-0000-0000-0000AFB30000}"/>
    <cellStyle name="Total (line) 3 2 2 23" xfId="6461" xr:uid="{00000000-0005-0000-0000-0000B0B30000}"/>
    <cellStyle name="Total (line) 3 2 2 23 2" xfId="46404" xr:uid="{00000000-0005-0000-0000-0000B1B30000}"/>
    <cellStyle name="Total (line) 3 2 2 23 2 2" xfId="46405" xr:uid="{00000000-0005-0000-0000-0000B2B30000}"/>
    <cellStyle name="Total (line) 3 2 2 23 2 3" xfId="46406" xr:uid="{00000000-0005-0000-0000-0000B3B30000}"/>
    <cellStyle name="Total (line) 3 2 2 23 2 4" xfId="46407" xr:uid="{00000000-0005-0000-0000-0000B4B30000}"/>
    <cellStyle name="Total (line) 3 2 2 23 3" xfId="46408" xr:uid="{00000000-0005-0000-0000-0000B5B30000}"/>
    <cellStyle name="Total (line) 3 2 2 23 4" xfId="46409" xr:uid="{00000000-0005-0000-0000-0000B6B30000}"/>
    <cellStyle name="Total (line) 3 2 2 23 5" xfId="46410" xr:uid="{00000000-0005-0000-0000-0000B7B30000}"/>
    <cellStyle name="Total (line) 3 2 2 24" xfId="6462" xr:uid="{00000000-0005-0000-0000-0000B8B30000}"/>
    <cellStyle name="Total (line) 3 2 2 24 2" xfId="46411" xr:uid="{00000000-0005-0000-0000-0000B9B30000}"/>
    <cellStyle name="Total (line) 3 2 2 24 2 2" xfId="46412" xr:uid="{00000000-0005-0000-0000-0000BAB30000}"/>
    <cellStyle name="Total (line) 3 2 2 24 2 3" xfId="46413" xr:uid="{00000000-0005-0000-0000-0000BBB30000}"/>
    <cellStyle name="Total (line) 3 2 2 24 2 4" xfId="46414" xr:uid="{00000000-0005-0000-0000-0000BCB30000}"/>
    <cellStyle name="Total (line) 3 2 2 24 3" xfId="46415" xr:uid="{00000000-0005-0000-0000-0000BDB30000}"/>
    <cellStyle name="Total (line) 3 2 2 24 4" xfId="46416" xr:uid="{00000000-0005-0000-0000-0000BEB30000}"/>
    <cellStyle name="Total (line) 3 2 2 24 5" xfId="46417" xr:uid="{00000000-0005-0000-0000-0000BFB30000}"/>
    <cellStyle name="Total (line) 3 2 2 25" xfId="6463" xr:uid="{00000000-0005-0000-0000-0000C0B30000}"/>
    <cellStyle name="Total (line) 3 2 2 25 2" xfId="46418" xr:uid="{00000000-0005-0000-0000-0000C1B30000}"/>
    <cellStyle name="Total (line) 3 2 2 25 2 2" xfId="46419" xr:uid="{00000000-0005-0000-0000-0000C2B30000}"/>
    <cellStyle name="Total (line) 3 2 2 25 2 3" xfId="46420" xr:uid="{00000000-0005-0000-0000-0000C3B30000}"/>
    <cellStyle name="Total (line) 3 2 2 25 2 4" xfId="46421" xr:uid="{00000000-0005-0000-0000-0000C4B30000}"/>
    <cellStyle name="Total (line) 3 2 2 25 3" xfId="46422" xr:uid="{00000000-0005-0000-0000-0000C5B30000}"/>
    <cellStyle name="Total (line) 3 2 2 25 4" xfId="46423" xr:uid="{00000000-0005-0000-0000-0000C6B30000}"/>
    <cellStyle name="Total (line) 3 2 2 25 5" xfId="46424" xr:uid="{00000000-0005-0000-0000-0000C7B30000}"/>
    <cellStyle name="Total (line) 3 2 2 26" xfId="6464" xr:uid="{00000000-0005-0000-0000-0000C8B30000}"/>
    <cellStyle name="Total (line) 3 2 2 26 2" xfId="46425" xr:uid="{00000000-0005-0000-0000-0000C9B30000}"/>
    <cellStyle name="Total (line) 3 2 2 26 2 2" xfId="46426" xr:uid="{00000000-0005-0000-0000-0000CAB30000}"/>
    <cellStyle name="Total (line) 3 2 2 26 2 3" xfId="46427" xr:uid="{00000000-0005-0000-0000-0000CBB30000}"/>
    <cellStyle name="Total (line) 3 2 2 26 2 4" xfId="46428" xr:uid="{00000000-0005-0000-0000-0000CCB30000}"/>
    <cellStyle name="Total (line) 3 2 2 26 3" xfId="46429" xr:uid="{00000000-0005-0000-0000-0000CDB30000}"/>
    <cellStyle name="Total (line) 3 2 2 26 4" xfId="46430" xr:uid="{00000000-0005-0000-0000-0000CEB30000}"/>
    <cellStyle name="Total (line) 3 2 2 26 5" xfId="46431" xr:uid="{00000000-0005-0000-0000-0000CFB30000}"/>
    <cellStyle name="Total (line) 3 2 2 27" xfId="6465" xr:uid="{00000000-0005-0000-0000-0000D0B30000}"/>
    <cellStyle name="Total (line) 3 2 2 27 2" xfId="46432" xr:uid="{00000000-0005-0000-0000-0000D1B30000}"/>
    <cellStyle name="Total (line) 3 2 2 27 2 2" xfId="46433" xr:uid="{00000000-0005-0000-0000-0000D2B30000}"/>
    <cellStyle name="Total (line) 3 2 2 27 2 3" xfId="46434" xr:uid="{00000000-0005-0000-0000-0000D3B30000}"/>
    <cellStyle name="Total (line) 3 2 2 27 2 4" xfId="46435" xr:uid="{00000000-0005-0000-0000-0000D4B30000}"/>
    <cellStyle name="Total (line) 3 2 2 27 3" xfId="46436" xr:uid="{00000000-0005-0000-0000-0000D5B30000}"/>
    <cellStyle name="Total (line) 3 2 2 27 4" xfId="46437" xr:uid="{00000000-0005-0000-0000-0000D6B30000}"/>
    <cellStyle name="Total (line) 3 2 2 27 5" xfId="46438" xr:uid="{00000000-0005-0000-0000-0000D7B30000}"/>
    <cellStyle name="Total (line) 3 2 2 28" xfId="6466" xr:uid="{00000000-0005-0000-0000-0000D8B30000}"/>
    <cellStyle name="Total (line) 3 2 2 28 2" xfId="46439" xr:uid="{00000000-0005-0000-0000-0000D9B30000}"/>
    <cellStyle name="Total (line) 3 2 2 28 2 2" xfId="46440" xr:uid="{00000000-0005-0000-0000-0000DAB30000}"/>
    <cellStyle name="Total (line) 3 2 2 28 2 3" xfId="46441" xr:uid="{00000000-0005-0000-0000-0000DBB30000}"/>
    <cellStyle name="Total (line) 3 2 2 28 2 4" xfId="46442" xr:uid="{00000000-0005-0000-0000-0000DCB30000}"/>
    <cellStyle name="Total (line) 3 2 2 28 3" xfId="46443" xr:uid="{00000000-0005-0000-0000-0000DDB30000}"/>
    <cellStyle name="Total (line) 3 2 2 28 4" xfId="46444" xr:uid="{00000000-0005-0000-0000-0000DEB30000}"/>
    <cellStyle name="Total (line) 3 2 2 28 5" xfId="46445" xr:uid="{00000000-0005-0000-0000-0000DFB30000}"/>
    <cellStyle name="Total (line) 3 2 2 29" xfId="6467" xr:uid="{00000000-0005-0000-0000-0000E0B30000}"/>
    <cellStyle name="Total (line) 3 2 2 29 2" xfId="46446" xr:uid="{00000000-0005-0000-0000-0000E1B30000}"/>
    <cellStyle name="Total (line) 3 2 2 29 2 2" xfId="46447" xr:uid="{00000000-0005-0000-0000-0000E2B30000}"/>
    <cellStyle name="Total (line) 3 2 2 29 2 3" xfId="46448" xr:uid="{00000000-0005-0000-0000-0000E3B30000}"/>
    <cellStyle name="Total (line) 3 2 2 29 2 4" xfId="46449" xr:uid="{00000000-0005-0000-0000-0000E4B30000}"/>
    <cellStyle name="Total (line) 3 2 2 29 3" xfId="46450" xr:uid="{00000000-0005-0000-0000-0000E5B30000}"/>
    <cellStyle name="Total (line) 3 2 2 29 4" xfId="46451" xr:uid="{00000000-0005-0000-0000-0000E6B30000}"/>
    <cellStyle name="Total (line) 3 2 2 29 5" xfId="46452" xr:uid="{00000000-0005-0000-0000-0000E7B30000}"/>
    <cellStyle name="Total (line) 3 2 2 3" xfId="6468" xr:uid="{00000000-0005-0000-0000-0000E8B30000}"/>
    <cellStyle name="Total (line) 3 2 2 3 2" xfId="46453" xr:uid="{00000000-0005-0000-0000-0000E9B30000}"/>
    <cellStyle name="Total (line) 3 2 2 3 2 2" xfId="46454" xr:uid="{00000000-0005-0000-0000-0000EAB30000}"/>
    <cellStyle name="Total (line) 3 2 2 3 2 3" xfId="46455" xr:uid="{00000000-0005-0000-0000-0000EBB30000}"/>
    <cellStyle name="Total (line) 3 2 2 3 2 4" xfId="46456" xr:uid="{00000000-0005-0000-0000-0000ECB30000}"/>
    <cellStyle name="Total (line) 3 2 2 3 3" xfId="46457" xr:uid="{00000000-0005-0000-0000-0000EDB30000}"/>
    <cellStyle name="Total (line) 3 2 2 3 4" xfId="46458" xr:uid="{00000000-0005-0000-0000-0000EEB30000}"/>
    <cellStyle name="Total (line) 3 2 2 3 5" xfId="46459" xr:uid="{00000000-0005-0000-0000-0000EFB30000}"/>
    <cellStyle name="Total (line) 3 2 2 30" xfId="6469" xr:uid="{00000000-0005-0000-0000-0000F0B30000}"/>
    <cellStyle name="Total (line) 3 2 2 30 2" xfId="46460" xr:uid="{00000000-0005-0000-0000-0000F1B30000}"/>
    <cellStyle name="Total (line) 3 2 2 30 2 2" xfId="46461" xr:uid="{00000000-0005-0000-0000-0000F2B30000}"/>
    <cellStyle name="Total (line) 3 2 2 30 2 3" xfId="46462" xr:uid="{00000000-0005-0000-0000-0000F3B30000}"/>
    <cellStyle name="Total (line) 3 2 2 30 2 4" xfId="46463" xr:uid="{00000000-0005-0000-0000-0000F4B30000}"/>
    <cellStyle name="Total (line) 3 2 2 30 3" xfId="46464" xr:uid="{00000000-0005-0000-0000-0000F5B30000}"/>
    <cellStyle name="Total (line) 3 2 2 30 4" xfId="46465" xr:uid="{00000000-0005-0000-0000-0000F6B30000}"/>
    <cellStyle name="Total (line) 3 2 2 30 5" xfId="46466" xr:uid="{00000000-0005-0000-0000-0000F7B30000}"/>
    <cellStyle name="Total (line) 3 2 2 31" xfId="6470" xr:uid="{00000000-0005-0000-0000-0000F8B30000}"/>
    <cellStyle name="Total (line) 3 2 2 31 2" xfId="46467" xr:uid="{00000000-0005-0000-0000-0000F9B30000}"/>
    <cellStyle name="Total (line) 3 2 2 31 2 2" xfId="46468" xr:uid="{00000000-0005-0000-0000-0000FAB30000}"/>
    <cellStyle name="Total (line) 3 2 2 31 2 3" xfId="46469" xr:uid="{00000000-0005-0000-0000-0000FBB30000}"/>
    <cellStyle name="Total (line) 3 2 2 31 2 4" xfId="46470" xr:uid="{00000000-0005-0000-0000-0000FCB30000}"/>
    <cellStyle name="Total (line) 3 2 2 31 3" xfId="46471" xr:uid="{00000000-0005-0000-0000-0000FDB30000}"/>
    <cellStyle name="Total (line) 3 2 2 31 4" xfId="46472" xr:uid="{00000000-0005-0000-0000-0000FEB30000}"/>
    <cellStyle name="Total (line) 3 2 2 31 5" xfId="46473" xr:uid="{00000000-0005-0000-0000-0000FFB30000}"/>
    <cellStyle name="Total (line) 3 2 2 32" xfId="6471" xr:uid="{00000000-0005-0000-0000-000000B40000}"/>
    <cellStyle name="Total (line) 3 2 2 32 2" xfId="46474" xr:uid="{00000000-0005-0000-0000-000001B40000}"/>
    <cellStyle name="Total (line) 3 2 2 32 2 2" xfId="46475" xr:uid="{00000000-0005-0000-0000-000002B40000}"/>
    <cellStyle name="Total (line) 3 2 2 32 2 3" xfId="46476" xr:uid="{00000000-0005-0000-0000-000003B40000}"/>
    <cellStyle name="Total (line) 3 2 2 32 2 4" xfId="46477" xr:uid="{00000000-0005-0000-0000-000004B40000}"/>
    <cellStyle name="Total (line) 3 2 2 32 3" xfId="46478" xr:uid="{00000000-0005-0000-0000-000005B40000}"/>
    <cellStyle name="Total (line) 3 2 2 32 4" xfId="46479" xr:uid="{00000000-0005-0000-0000-000006B40000}"/>
    <cellStyle name="Total (line) 3 2 2 32 5" xfId="46480" xr:uid="{00000000-0005-0000-0000-000007B40000}"/>
    <cellStyle name="Total (line) 3 2 2 33" xfId="6472" xr:uid="{00000000-0005-0000-0000-000008B40000}"/>
    <cellStyle name="Total (line) 3 2 2 33 2" xfId="46481" xr:uid="{00000000-0005-0000-0000-000009B40000}"/>
    <cellStyle name="Total (line) 3 2 2 33 2 2" xfId="46482" xr:uid="{00000000-0005-0000-0000-00000AB40000}"/>
    <cellStyle name="Total (line) 3 2 2 33 2 3" xfId="46483" xr:uid="{00000000-0005-0000-0000-00000BB40000}"/>
    <cellStyle name="Total (line) 3 2 2 33 2 4" xfId="46484" xr:uid="{00000000-0005-0000-0000-00000CB40000}"/>
    <cellStyle name="Total (line) 3 2 2 33 3" xfId="46485" xr:uid="{00000000-0005-0000-0000-00000DB40000}"/>
    <cellStyle name="Total (line) 3 2 2 33 4" xfId="46486" xr:uid="{00000000-0005-0000-0000-00000EB40000}"/>
    <cellStyle name="Total (line) 3 2 2 33 5" xfId="46487" xr:uid="{00000000-0005-0000-0000-00000FB40000}"/>
    <cellStyle name="Total (line) 3 2 2 34" xfId="6473" xr:uid="{00000000-0005-0000-0000-000010B40000}"/>
    <cellStyle name="Total (line) 3 2 2 34 2" xfId="46488" xr:uid="{00000000-0005-0000-0000-000011B40000}"/>
    <cellStyle name="Total (line) 3 2 2 34 2 2" xfId="46489" xr:uid="{00000000-0005-0000-0000-000012B40000}"/>
    <cellStyle name="Total (line) 3 2 2 34 2 3" xfId="46490" xr:uid="{00000000-0005-0000-0000-000013B40000}"/>
    <cellStyle name="Total (line) 3 2 2 34 2 4" xfId="46491" xr:uid="{00000000-0005-0000-0000-000014B40000}"/>
    <cellStyle name="Total (line) 3 2 2 34 3" xfId="46492" xr:uid="{00000000-0005-0000-0000-000015B40000}"/>
    <cellStyle name="Total (line) 3 2 2 34 4" xfId="46493" xr:uid="{00000000-0005-0000-0000-000016B40000}"/>
    <cellStyle name="Total (line) 3 2 2 34 5" xfId="46494" xr:uid="{00000000-0005-0000-0000-000017B40000}"/>
    <cellStyle name="Total (line) 3 2 2 35" xfId="6474" xr:uid="{00000000-0005-0000-0000-000018B40000}"/>
    <cellStyle name="Total (line) 3 2 2 35 2" xfId="46495" xr:uid="{00000000-0005-0000-0000-000019B40000}"/>
    <cellStyle name="Total (line) 3 2 2 35 2 2" xfId="46496" xr:uid="{00000000-0005-0000-0000-00001AB40000}"/>
    <cellStyle name="Total (line) 3 2 2 35 2 3" xfId="46497" xr:uid="{00000000-0005-0000-0000-00001BB40000}"/>
    <cellStyle name="Total (line) 3 2 2 35 2 4" xfId="46498" xr:uid="{00000000-0005-0000-0000-00001CB40000}"/>
    <cellStyle name="Total (line) 3 2 2 35 3" xfId="46499" xr:uid="{00000000-0005-0000-0000-00001DB40000}"/>
    <cellStyle name="Total (line) 3 2 2 35 4" xfId="46500" xr:uid="{00000000-0005-0000-0000-00001EB40000}"/>
    <cellStyle name="Total (line) 3 2 2 35 5" xfId="46501" xr:uid="{00000000-0005-0000-0000-00001FB40000}"/>
    <cellStyle name="Total (line) 3 2 2 36" xfId="6475" xr:uid="{00000000-0005-0000-0000-000020B40000}"/>
    <cellStyle name="Total (line) 3 2 2 36 2" xfId="46502" xr:uid="{00000000-0005-0000-0000-000021B40000}"/>
    <cellStyle name="Total (line) 3 2 2 36 2 2" xfId="46503" xr:uid="{00000000-0005-0000-0000-000022B40000}"/>
    <cellStyle name="Total (line) 3 2 2 36 2 3" xfId="46504" xr:uid="{00000000-0005-0000-0000-000023B40000}"/>
    <cellStyle name="Total (line) 3 2 2 36 2 4" xfId="46505" xr:uid="{00000000-0005-0000-0000-000024B40000}"/>
    <cellStyle name="Total (line) 3 2 2 36 3" xfId="46506" xr:uid="{00000000-0005-0000-0000-000025B40000}"/>
    <cellStyle name="Total (line) 3 2 2 36 4" xfId="46507" xr:uid="{00000000-0005-0000-0000-000026B40000}"/>
    <cellStyle name="Total (line) 3 2 2 36 5" xfId="46508" xr:uid="{00000000-0005-0000-0000-000027B40000}"/>
    <cellStyle name="Total (line) 3 2 2 37" xfId="6476" xr:uid="{00000000-0005-0000-0000-000028B40000}"/>
    <cellStyle name="Total (line) 3 2 2 37 2" xfId="46509" xr:uid="{00000000-0005-0000-0000-000029B40000}"/>
    <cellStyle name="Total (line) 3 2 2 37 2 2" xfId="46510" xr:uid="{00000000-0005-0000-0000-00002AB40000}"/>
    <cellStyle name="Total (line) 3 2 2 37 2 3" xfId="46511" xr:uid="{00000000-0005-0000-0000-00002BB40000}"/>
    <cellStyle name="Total (line) 3 2 2 37 2 4" xfId="46512" xr:uid="{00000000-0005-0000-0000-00002CB40000}"/>
    <cellStyle name="Total (line) 3 2 2 37 3" xfId="46513" xr:uid="{00000000-0005-0000-0000-00002DB40000}"/>
    <cellStyle name="Total (line) 3 2 2 37 4" xfId="46514" xr:uid="{00000000-0005-0000-0000-00002EB40000}"/>
    <cellStyle name="Total (line) 3 2 2 37 5" xfId="46515" xr:uid="{00000000-0005-0000-0000-00002FB40000}"/>
    <cellStyle name="Total (line) 3 2 2 38" xfId="6477" xr:uid="{00000000-0005-0000-0000-000030B40000}"/>
    <cellStyle name="Total (line) 3 2 2 38 2" xfId="46516" xr:uid="{00000000-0005-0000-0000-000031B40000}"/>
    <cellStyle name="Total (line) 3 2 2 38 2 2" xfId="46517" xr:uid="{00000000-0005-0000-0000-000032B40000}"/>
    <cellStyle name="Total (line) 3 2 2 38 2 3" xfId="46518" xr:uid="{00000000-0005-0000-0000-000033B40000}"/>
    <cellStyle name="Total (line) 3 2 2 38 2 4" xfId="46519" xr:uid="{00000000-0005-0000-0000-000034B40000}"/>
    <cellStyle name="Total (line) 3 2 2 38 3" xfId="46520" xr:uid="{00000000-0005-0000-0000-000035B40000}"/>
    <cellStyle name="Total (line) 3 2 2 38 4" xfId="46521" xr:uid="{00000000-0005-0000-0000-000036B40000}"/>
    <cellStyle name="Total (line) 3 2 2 38 5" xfId="46522" xr:uid="{00000000-0005-0000-0000-000037B40000}"/>
    <cellStyle name="Total (line) 3 2 2 39" xfId="6478" xr:uid="{00000000-0005-0000-0000-000038B40000}"/>
    <cellStyle name="Total (line) 3 2 2 39 2" xfId="46523" xr:uid="{00000000-0005-0000-0000-000039B40000}"/>
    <cellStyle name="Total (line) 3 2 2 39 2 2" xfId="46524" xr:uid="{00000000-0005-0000-0000-00003AB40000}"/>
    <cellStyle name="Total (line) 3 2 2 39 2 3" xfId="46525" xr:uid="{00000000-0005-0000-0000-00003BB40000}"/>
    <cellStyle name="Total (line) 3 2 2 39 2 4" xfId="46526" xr:uid="{00000000-0005-0000-0000-00003CB40000}"/>
    <cellStyle name="Total (line) 3 2 2 39 3" xfId="46527" xr:uid="{00000000-0005-0000-0000-00003DB40000}"/>
    <cellStyle name="Total (line) 3 2 2 39 4" xfId="46528" xr:uid="{00000000-0005-0000-0000-00003EB40000}"/>
    <cellStyle name="Total (line) 3 2 2 39 5" xfId="46529" xr:uid="{00000000-0005-0000-0000-00003FB40000}"/>
    <cellStyle name="Total (line) 3 2 2 4" xfId="6479" xr:uid="{00000000-0005-0000-0000-000040B40000}"/>
    <cellStyle name="Total (line) 3 2 2 4 2" xfId="46530" xr:uid="{00000000-0005-0000-0000-000041B40000}"/>
    <cellStyle name="Total (line) 3 2 2 4 2 2" xfId="46531" xr:uid="{00000000-0005-0000-0000-000042B40000}"/>
    <cellStyle name="Total (line) 3 2 2 4 2 3" xfId="46532" xr:uid="{00000000-0005-0000-0000-000043B40000}"/>
    <cellStyle name="Total (line) 3 2 2 4 2 4" xfId="46533" xr:uid="{00000000-0005-0000-0000-000044B40000}"/>
    <cellStyle name="Total (line) 3 2 2 4 3" xfId="46534" xr:uid="{00000000-0005-0000-0000-000045B40000}"/>
    <cellStyle name="Total (line) 3 2 2 4 4" xfId="46535" xr:uid="{00000000-0005-0000-0000-000046B40000}"/>
    <cellStyle name="Total (line) 3 2 2 4 5" xfId="46536" xr:uid="{00000000-0005-0000-0000-000047B40000}"/>
    <cellStyle name="Total (line) 3 2 2 40" xfId="6480" xr:uid="{00000000-0005-0000-0000-000048B40000}"/>
    <cellStyle name="Total (line) 3 2 2 40 2" xfId="46537" xr:uid="{00000000-0005-0000-0000-000049B40000}"/>
    <cellStyle name="Total (line) 3 2 2 40 2 2" xfId="46538" xr:uid="{00000000-0005-0000-0000-00004AB40000}"/>
    <cellStyle name="Total (line) 3 2 2 40 2 3" xfId="46539" xr:uid="{00000000-0005-0000-0000-00004BB40000}"/>
    <cellStyle name="Total (line) 3 2 2 40 2 4" xfId="46540" xr:uid="{00000000-0005-0000-0000-00004CB40000}"/>
    <cellStyle name="Total (line) 3 2 2 40 3" xfId="46541" xr:uid="{00000000-0005-0000-0000-00004DB40000}"/>
    <cellStyle name="Total (line) 3 2 2 40 4" xfId="46542" xr:uid="{00000000-0005-0000-0000-00004EB40000}"/>
    <cellStyle name="Total (line) 3 2 2 40 5" xfId="46543" xr:uid="{00000000-0005-0000-0000-00004FB40000}"/>
    <cellStyle name="Total (line) 3 2 2 41" xfId="6481" xr:uid="{00000000-0005-0000-0000-000050B40000}"/>
    <cellStyle name="Total (line) 3 2 2 41 2" xfId="46544" xr:uid="{00000000-0005-0000-0000-000051B40000}"/>
    <cellStyle name="Total (line) 3 2 2 41 2 2" xfId="46545" xr:uid="{00000000-0005-0000-0000-000052B40000}"/>
    <cellStyle name="Total (line) 3 2 2 41 2 3" xfId="46546" xr:uid="{00000000-0005-0000-0000-000053B40000}"/>
    <cellStyle name="Total (line) 3 2 2 41 2 4" xfId="46547" xr:uid="{00000000-0005-0000-0000-000054B40000}"/>
    <cellStyle name="Total (line) 3 2 2 41 3" xfId="46548" xr:uid="{00000000-0005-0000-0000-000055B40000}"/>
    <cellStyle name="Total (line) 3 2 2 41 4" xfId="46549" xr:uid="{00000000-0005-0000-0000-000056B40000}"/>
    <cellStyle name="Total (line) 3 2 2 41 5" xfId="46550" xr:uid="{00000000-0005-0000-0000-000057B40000}"/>
    <cellStyle name="Total (line) 3 2 2 42" xfId="6482" xr:uid="{00000000-0005-0000-0000-000058B40000}"/>
    <cellStyle name="Total (line) 3 2 2 42 2" xfId="46551" xr:uid="{00000000-0005-0000-0000-000059B40000}"/>
    <cellStyle name="Total (line) 3 2 2 42 2 2" xfId="46552" xr:uid="{00000000-0005-0000-0000-00005AB40000}"/>
    <cellStyle name="Total (line) 3 2 2 42 2 3" xfId="46553" xr:uid="{00000000-0005-0000-0000-00005BB40000}"/>
    <cellStyle name="Total (line) 3 2 2 42 2 4" xfId="46554" xr:uid="{00000000-0005-0000-0000-00005CB40000}"/>
    <cellStyle name="Total (line) 3 2 2 42 3" xfId="46555" xr:uid="{00000000-0005-0000-0000-00005DB40000}"/>
    <cellStyle name="Total (line) 3 2 2 42 4" xfId="46556" xr:uid="{00000000-0005-0000-0000-00005EB40000}"/>
    <cellStyle name="Total (line) 3 2 2 42 5" xfId="46557" xr:uid="{00000000-0005-0000-0000-00005FB40000}"/>
    <cellStyle name="Total (line) 3 2 2 43" xfId="6483" xr:uid="{00000000-0005-0000-0000-000060B40000}"/>
    <cellStyle name="Total (line) 3 2 2 43 2" xfId="46558" xr:uid="{00000000-0005-0000-0000-000061B40000}"/>
    <cellStyle name="Total (line) 3 2 2 43 2 2" xfId="46559" xr:uid="{00000000-0005-0000-0000-000062B40000}"/>
    <cellStyle name="Total (line) 3 2 2 43 2 3" xfId="46560" xr:uid="{00000000-0005-0000-0000-000063B40000}"/>
    <cellStyle name="Total (line) 3 2 2 43 2 4" xfId="46561" xr:uid="{00000000-0005-0000-0000-000064B40000}"/>
    <cellStyle name="Total (line) 3 2 2 43 3" xfId="46562" xr:uid="{00000000-0005-0000-0000-000065B40000}"/>
    <cellStyle name="Total (line) 3 2 2 43 4" xfId="46563" xr:uid="{00000000-0005-0000-0000-000066B40000}"/>
    <cellStyle name="Total (line) 3 2 2 43 5" xfId="46564" xr:uid="{00000000-0005-0000-0000-000067B40000}"/>
    <cellStyle name="Total (line) 3 2 2 44" xfId="6484" xr:uid="{00000000-0005-0000-0000-000068B40000}"/>
    <cellStyle name="Total (line) 3 2 2 44 2" xfId="46565" xr:uid="{00000000-0005-0000-0000-000069B40000}"/>
    <cellStyle name="Total (line) 3 2 2 44 2 2" xfId="46566" xr:uid="{00000000-0005-0000-0000-00006AB40000}"/>
    <cellStyle name="Total (line) 3 2 2 44 2 3" xfId="46567" xr:uid="{00000000-0005-0000-0000-00006BB40000}"/>
    <cellStyle name="Total (line) 3 2 2 44 2 4" xfId="46568" xr:uid="{00000000-0005-0000-0000-00006CB40000}"/>
    <cellStyle name="Total (line) 3 2 2 44 3" xfId="46569" xr:uid="{00000000-0005-0000-0000-00006DB40000}"/>
    <cellStyle name="Total (line) 3 2 2 44 4" xfId="46570" xr:uid="{00000000-0005-0000-0000-00006EB40000}"/>
    <cellStyle name="Total (line) 3 2 2 44 5" xfId="46571" xr:uid="{00000000-0005-0000-0000-00006FB40000}"/>
    <cellStyle name="Total (line) 3 2 2 45" xfId="46572" xr:uid="{00000000-0005-0000-0000-000070B40000}"/>
    <cellStyle name="Total (line) 3 2 2 45 2" xfId="46573" xr:uid="{00000000-0005-0000-0000-000071B40000}"/>
    <cellStyle name="Total (line) 3 2 2 45 3" xfId="46574" xr:uid="{00000000-0005-0000-0000-000072B40000}"/>
    <cellStyle name="Total (line) 3 2 2 45 4" xfId="46575" xr:uid="{00000000-0005-0000-0000-000073B40000}"/>
    <cellStyle name="Total (line) 3 2 2 46" xfId="46576" xr:uid="{00000000-0005-0000-0000-000074B40000}"/>
    <cellStyle name="Total (line) 3 2 2 46 2" xfId="46577" xr:uid="{00000000-0005-0000-0000-000075B40000}"/>
    <cellStyle name="Total (line) 3 2 2 46 3" xfId="46578" xr:uid="{00000000-0005-0000-0000-000076B40000}"/>
    <cellStyle name="Total (line) 3 2 2 46 4" xfId="46579" xr:uid="{00000000-0005-0000-0000-000077B40000}"/>
    <cellStyle name="Total (line) 3 2 2 47" xfId="46580" xr:uid="{00000000-0005-0000-0000-000078B40000}"/>
    <cellStyle name="Total (line) 3 2 2 48" xfId="46581" xr:uid="{00000000-0005-0000-0000-000079B40000}"/>
    <cellStyle name="Total (line) 3 2 2 49" xfId="46582" xr:uid="{00000000-0005-0000-0000-00007AB40000}"/>
    <cellStyle name="Total (line) 3 2 2 5" xfId="6485" xr:uid="{00000000-0005-0000-0000-00007BB40000}"/>
    <cellStyle name="Total (line) 3 2 2 5 2" xfId="46583" xr:uid="{00000000-0005-0000-0000-00007CB40000}"/>
    <cellStyle name="Total (line) 3 2 2 5 2 2" xfId="46584" xr:uid="{00000000-0005-0000-0000-00007DB40000}"/>
    <cellStyle name="Total (line) 3 2 2 5 2 3" xfId="46585" xr:uid="{00000000-0005-0000-0000-00007EB40000}"/>
    <cellStyle name="Total (line) 3 2 2 5 2 4" xfId="46586" xr:uid="{00000000-0005-0000-0000-00007FB40000}"/>
    <cellStyle name="Total (line) 3 2 2 5 3" xfId="46587" xr:uid="{00000000-0005-0000-0000-000080B40000}"/>
    <cellStyle name="Total (line) 3 2 2 5 4" xfId="46588" xr:uid="{00000000-0005-0000-0000-000081B40000}"/>
    <cellStyle name="Total (line) 3 2 2 5 5" xfId="46589" xr:uid="{00000000-0005-0000-0000-000082B40000}"/>
    <cellStyle name="Total (line) 3 2 2 6" xfId="6486" xr:uid="{00000000-0005-0000-0000-000083B40000}"/>
    <cellStyle name="Total (line) 3 2 2 6 2" xfId="46590" xr:uid="{00000000-0005-0000-0000-000084B40000}"/>
    <cellStyle name="Total (line) 3 2 2 6 2 2" xfId="46591" xr:uid="{00000000-0005-0000-0000-000085B40000}"/>
    <cellStyle name="Total (line) 3 2 2 6 2 3" xfId="46592" xr:uid="{00000000-0005-0000-0000-000086B40000}"/>
    <cellStyle name="Total (line) 3 2 2 6 2 4" xfId="46593" xr:uid="{00000000-0005-0000-0000-000087B40000}"/>
    <cellStyle name="Total (line) 3 2 2 6 3" xfId="46594" xr:uid="{00000000-0005-0000-0000-000088B40000}"/>
    <cellStyle name="Total (line) 3 2 2 6 4" xfId="46595" xr:uid="{00000000-0005-0000-0000-000089B40000}"/>
    <cellStyle name="Total (line) 3 2 2 6 5" xfId="46596" xr:uid="{00000000-0005-0000-0000-00008AB40000}"/>
    <cellStyle name="Total (line) 3 2 2 7" xfId="6487" xr:uid="{00000000-0005-0000-0000-00008BB40000}"/>
    <cellStyle name="Total (line) 3 2 2 7 2" xfId="46597" xr:uid="{00000000-0005-0000-0000-00008CB40000}"/>
    <cellStyle name="Total (line) 3 2 2 7 2 2" xfId="46598" xr:uid="{00000000-0005-0000-0000-00008DB40000}"/>
    <cellStyle name="Total (line) 3 2 2 7 2 3" xfId="46599" xr:uid="{00000000-0005-0000-0000-00008EB40000}"/>
    <cellStyle name="Total (line) 3 2 2 7 2 4" xfId="46600" xr:uid="{00000000-0005-0000-0000-00008FB40000}"/>
    <cellStyle name="Total (line) 3 2 2 7 3" xfId="46601" xr:uid="{00000000-0005-0000-0000-000090B40000}"/>
    <cellStyle name="Total (line) 3 2 2 7 4" xfId="46602" xr:uid="{00000000-0005-0000-0000-000091B40000}"/>
    <cellStyle name="Total (line) 3 2 2 7 5" xfId="46603" xr:uid="{00000000-0005-0000-0000-000092B40000}"/>
    <cellStyle name="Total (line) 3 2 2 8" xfId="6488" xr:uid="{00000000-0005-0000-0000-000093B40000}"/>
    <cellStyle name="Total (line) 3 2 2 8 2" xfId="46604" xr:uid="{00000000-0005-0000-0000-000094B40000}"/>
    <cellStyle name="Total (line) 3 2 2 8 2 2" xfId="46605" xr:uid="{00000000-0005-0000-0000-000095B40000}"/>
    <cellStyle name="Total (line) 3 2 2 8 2 3" xfId="46606" xr:uid="{00000000-0005-0000-0000-000096B40000}"/>
    <cellStyle name="Total (line) 3 2 2 8 2 4" xfId="46607" xr:uid="{00000000-0005-0000-0000-000097B40000}"/>
    <cellStyle name="Total (line) 3 2 2 8 3" xfId="46608" xr:uid="{00000000-0005-0000-0000-000098B40000}"/>
    <cellStyle name="Total (line) 3 2 2 8 4" xfId="46609" xr:uid="{00000000-0005-0000-0000-000099B40000}"/>
    <cellStyle name="Total (line) 3 2 2 8 5" xfId="46610" xr:uid="{00000000-0005-0000-0000-00009AB40000}"/>
    <cellStyle name="Total (line) 3 2 2 9" xfId="6489" xr:uid="{00000000-0005-0000-0000-00009BB40000}"/>
    <cellStyle name="Total (line) 3 2 2 9 2" xfId="46611" xr:uid="{00000000-0005-0000-0000-00009CB40000}"/>
    <cellStyle name="Total (line) 3 2 2 9 2 2" xfId="46612" xr:uid="{00000000-0005-0000-0000-00009DB40000}"/>
    <cellStyle name="Total (line) 3 2 2 9 2 3" xfId="46613" xr:uid="{00000000-0005-0000-0000-00009EB40000}"/>
    <cellStyle name="Total (line) 3 2 2 9 2 4" xfId="46614" xr:uid="{00000000-0005-0000-0000-00009FB40000}"/>
    <cellStyle name="Total (line) 3 2 2 9 3" xfId="46615" xr:uid="{00000000-0005-0000-0000-0000A0B40000}"/>
    <cellStyle name="Total (line) 3 2 2 9 4" xfId="46616" xr:uid="{00000000-0005-0000-0000-0000A1B40000}"/>
    <cellStyle name="Total (line) 3 2 2 9 5" xfId="46617" xr:uid="{00000000-0005-0000-0000-0000A2B40000}"/>
    <cellStyle name="Total (line) 3 2 20" xfId="6490" xr:uid="{00000000-0005-0000-0000-0000A3B40000}"/>
    <cellStyle name="Total (line) 3 2 20 2" xfId="46618" xr:uid="{00000000-0005-0000-0000-0000A4B40000}"/>
    <cellStyle name="Total (line) 3 2 20 2 2" xfId="46619" xr:uid="{00000000-0005-0000-0000-0000A5B40000}"/>
    <cellStyle name="Total (line) 3 2 20 2 3" xfId="46620" xr:uid="{00000000-0005-0000-0000-0000A6B40000}"/>
    <cellStyle name="Total (line) 3 2 20 2 4" xfId="46621" xr:uid="{00000000-0005-0000-0000-0000A7B40000}"/>
    <cellStyle name="Total (line) 3 2 20 3" xfId="46622" xr:uid="{00000000-0005-0000-0000-0000A8B40000}"/>
    <cellStyle name="Total (line) 3 2 20 4" xfId="46623" xr:uid="{00000000-0005-0000-0000-0000A9B40000}"/>
    <cellStyle name="Total (line) 3 2 20 5" xfId="46624" xr:uid="{00000000-0005-0000-0000-0000AAB40000}"/>
    <cellStyle name="Total (line) 3 2 21" xfId="6491" xr:uid="{00000000-0005-0000-0000-0000ABB40000}"/>
    <cellStyle name="Total (line) 3 2 21 2" xfId="46625" xr:uid="{00000000-0005-0000-0000-0000ACB40000}"/>
    <cellStyle name="Total (line) 3 2 21 2 2" xfId="46626" xr:uid="{00000000-0005-0000-0000-0000ADB40000}"/>
    <cellStyle name="Total (line) 3 2 21 2 3" xfId="46627" xr:uid="{00000000-0005-0000-0000-0000AEB40000}"/>
    <cellStyle name="Total (line) 3 2 21 2 4" xfId="46628" xr:uid="{00000000-0005-0000-0000-0000AFB40000}"/>
    <cellStyle name="Total (line) 3 2 21 3" xfId="46629" xr:uid="{00000000-0005-0000-0000-0000B0B40000}"/>
    <cellStyle name="Total (line) 3 2 21 4" xfId="46630" xr:uid="{00000000-0005-0000-0000-0000B1B40000}"/>
    <cellStyle name="Total (line) 3 2 21 5" xfId="46631" xr:uid="{00000000-0005-0000-0000-0000B2B40000}"/>
    <cellStyle name="Total (line) 3 2 22" xfId="6492" xr:uid="{00000000-0005-0000-0000-0000B3B40000}"/>
    <cellStyle name="Total (line) 3 2 22 2" xfId="46632" xr:uid="{00000000-0005-0000-0000-0000B4B40000}"/>
    <cellStyle name="Total (line) 3 2 22 2 2" xfId="46633" xr:uid="{00000000-0005-0000-0000-0000B5B40000}"/>
    <cellStyle name="Total (line) 3 2 22 2 3" xfId="46634" xr:uid="{00000000-0005-0000-0000-0000B6B40000}"/>
    <cellStyle name="Total (line) 3 2 22 2 4" xfId="46635" xr:uid="{00000000-0005-0000-0000-0000B7B40000}"/>
    <cellStyle name="Total (line) 3 2 22 3" xfId="46636" xr:uid="{00000000-0005-0000-0000-0000B8B40000}"/>
    <cellStyle name="Total (line) 3 2 22 4" xfId="46637" xr:uid="{00000000-0005-0000-0000-0000B9B40000}"/>
    <cellStyle name="Total (line) 3 2 22 5" xfId="46638" xr:uid="{00000000-0005-0000-0000-0000BAB40000}"/>
    <cellStyle name="Total (line) 3 2 23" xfId="6493" xr:uid="{00000000-0005-0000-0000-0000BBB40000}"/>
    <cellStyle name="Total (line) 3 2 23 2" xfId="46639" xr:uid="{00000000-0005-0000-0000-0000BCB40000}"/>
    <cellStyle name="Total (line) 3 2 23 2 2" xfId="46640" xr:uid="{00000000-0005-0000-0000-0000BDB40000}"/>
    <cellStyle name="Total (line) 3 2 23 2 3" xfId="46641" xr:uid="{00000000-0005-0000-0000-0000BEB40000}"/>
    <cellStyle name="Total (line) 3 2 23 2 4" xfId="46642" xr:uid="{00000000-0005-0000-0000-0000BFB40000}"/>
    <cellStyle name="Total (line) 3 2 23 3" xfId="46643" xr:uid="{00000000-0005-0000-0000-0000C0B40000}"/>
    <cellStyle name="Total (line) 3 2 23 4" xfId="46644" xr:uid="{00000000-0005-0000-0000-0000C1B40000}"/>
    <cellStyle name="Total (line) 3 2 23 5" xfId="46645" xr:uid="{00000000-0005-0000-0000-0000C2B40000}"/>
    <cellStyle name="Total (line) 3 2 24" xfId="6494" xr:uid="{00000000-0005-0000-0000-0000C3B40000}"/>
    <cellStyle name="Total (line) 3 2 24 2" xfId="46646" xr:uid="{00000000-0005-0000-0000-0000C4B40000}"/>
    <cellStyle name="Total (line) 3 2 24 2 2" xfId="46647" xr:uid="{00000000-0005-0000-0000-0000C5B40000}"/>
    <cellStyle name="Total (line) 3 2 24 2 3" xfId="46648" xr:uid="{00000000-0005-0000-0000-0000C6B40000}"/>
    <cellStyle name="Total (line) 3 2 24 2 4" xfId="46649" xr:uid="{00000000-0005-0000-0000-0000C7B40000}"/>
    <cellStyle name="Total (line) 3 2 24 3" xfId="46650" xr:uid="{00000000-0005-0000-0000-0000C8B40000}"/>
    <cellStyle name="Total (line) 3 2 24 4" xfId="46651" xr:uid="{00000000-0005-0000-0000-0000C9B40000}"/>
    <cellStyle name="Total (line) 3 2 24 5" xfId="46652" xr:uid="{00000000-0005-0000-0000-0000CAB40000}"/>
    <cellStyle name="Total (line) 3 2 25" xfId="6495" xr:uid="{00000000-0005-0000-0000-0000CBB40000}"/>
    <cellStyle name="Total (line) 3 2 25 2" xfId="46653" xr:uid="{00000000-0005-0000-0000-0000CCB40000}"/>
    <cellStyle name="Total (line) 3 2 25 2 2" xfId="46654" xr:uid="{00000000-0005-0000-0000-0000CDB40000}"/>
    <cellStyle name="Total (line) 3 2 25 2 3" xfId="46655" xr:uid="{00000000-0005-0000-0000-0000CEB40000}"/>
    <cellStyle name="Total (line) 3 2 25 2 4" xfId="46656" xr:uid="{00000000-0005-0000-0000-0000CFB40000}"/>
    <cellStyle name="Total (line) 3 2 25 3" xfId="46657" xr:uid="{00000000-0005-0000-0000-0000D0B40000}"/>
    <cellStyle name="Total (line) 3 2 25 4" xfId="46658" xr:uid="{00000000-0005-0000-0000-0000D1B40000}"/>
    <cellStyle name="Total (line) 3 2 25 5" xfId="46659" xr:uid="{00000000-0005-0000-0000-0000D2B40000}"/>
    <cellStyle name="Total (line) 3 2 26" xfId="6496" xr:uid="{00000000-0005-0000-0000-0000D3B40000}"/>
    <cellStyle name="Total (line) 3 2 26 2" xfId="46660" xr:uid="{00000000-0005-0000-0000-0000D4B40000}"/>
    <cellStyle name="Total (line) 3 2 26 2 2" xfId="46661" xr:uid="{00000000-0005-0000-0000-0000D5B40000}"/>
    <cellStyle name="Total (line) 3 2 26 2 3" xfId="46662" xr:uid="{00000000-0005-0000-0000-0000D6B40000}"/>
    <cellStyle name="Total (line) 3 2 26 2 4" xfId="46663" xr:uid="{00000000-0005-0000-0000-0000D7B40000}"/>
    <cellStyle name="Total (line) 3 2 26 3" xfId="46664" xr:uid="{00000000-0005-0000-0000-0000D8B40000}"/>
    <cellStyle name="Total (line) 3 2 26 4" xfId="46665" xr:uid="{00000000-0005-0000-0000-0000D9B40000}"/>
    <cellStyle name="Total (line) 3 2 26 5" xfId="46666" xr:uid="{00000000-0005-0000-0000-0000DAB40000}"/>
    <cellStyle name="Total (line) 3 2 27" xfId="6497" xr:uid="{00000000-0005-0000-0000-0000DBB40000}"/>
    <cellStyle name="Total (line) 3 2 27 2" xfId="46667" xr:uid="{00000000-0005-0000-0000-0000DCB40000}"/>
    <cellStyle name="Total (line) 3 2 27 2 2" xfId="46668" xr:uid="{00000000-0005-0000-0000-0000DDB40000}"/>
    <cellStyle name="Total (line) 3 2 27 2 3" xfId="46669" xr:uid="{00000000-0005-0000-0000-0000DEB40000}"/>
    <cellStyle name="Total (line) 3 2 27 2 4" xfId="46670" xr:uid="{00000000-0005-0000-0000-0000DFB40000}"/>
    <cellStyle name="Total (line) 3 2 27 3" xfId="46671" xr:uid="{00000000-0005-0000-0000-0000E0B40000}"/>
    <cellStyle name="Total (line) 3 2 27 4" xfId="46672" xr:uid="{00000000-0005-0000-0000-0000E1B40000}"/>
    <cellStyle name="Total (line) 3 2 27 5" xfId="46673" xr:uid="{00000000-0005-0000-0000-0000E2B40000}"/>
    <cellStyle name="Total (line) 3 2 28" xfId="6498" xr:uid="{00000000-0005-0000-0000-0000E3B40000}"/>
    <cellStyle name="Total (line) 3 2 28 2" xfId="46674" xr:uid="{00000000-0005-0000-0000-0000E4B40000}"/>
    <cellStyle name="Total (line) 3 2 28 2 2" xfId="46675" xr:uid="{00000000-0005-0000-0000-0000E5B40000}"/>
    <cellStyle name="Total (line) 3 2 28 2 3" xfId="46676" xr:uid="{00000000-0005-0000-0000-0000E6B40000}"/>
    <cellStyle name="Total (line) 3 2 28 2 4" xfId="46677" xr:uid="{00000000-0005-0000-0000-0000E7B40000}"/>
    <cellStyle name="Total (line) 3 2 28 3" xfId="46678" xr:uid="{00000000-0005-0000-0000-0000E8B40000}"/>
    <cellStyle name="Total (line) 3 2 28 4" xfId="46679" xr:uid="{00000000-0005-0000-0000-0000E9B40000}"/>
    <cellStyle name="Total (line) 3 2 28 5" xfId="46680" xr:uid="{00000000-0005-0000-0000-0000EAB40000}"/>
    <cellStyle name="Total (line) 3 2 29" xfId="6499" xr:uid="{00000000-0005-0000-0000-0000EBB40000}"/>
    <cellStyle name="Total (line) 3 2 29 2" xfId="46681" xr:uid="{00000000-0005-0000-0000-0000ECB40000}"/>
    <cellStyle name="Total (line) 3 2 29 2 2" xfId="46682" xr:uid="{00000000-0005-0000-0000-0000EDB40000}"/>
    <cellStyle name="Total (line) 3 2 29 2 3" xfId="46683" xr:uid="{00000000-0005-0000-0000-0000EEB40000}"/>
    <cellStyle name="Total (line) 3 2 29 2 4" xfId="46684" xr:uid="{00000000-0005-0000-0000-0000EFB40000}"/>
    <cellStyle name="Total (line) 3 2 29 3" xfId="46685" xr:uid="{00000000-0005-0000-0000-0000F0B40000}"/>
    <cellStyle name="Total (line) 3 2 29 4" xfId="46686" xr:uid="{00000000-0005-0000-0000-0000F1B40000}"/>
    <cellStyle name="Total (line) 3 2 29 5" xfId="46687" xr:uid="{00000000-0005-0000-0000-0000F2B40000}"/>
    <cellStyle name="Total (line) 3 2 3" xfId="6500" xr:uid="{00000000-0005-0000-0000-0000F3B40000}"/>
    <cellStyle name="Total (line) 3 2 3 2" xfId="46688" xr:uid="{00000000-0005-0000-0000-0000F4B40000}"/>
    <cellStyle name="Total (line) 3 2 3 2 2" xfId="46689" xr:uid="{00000000-0005-0000-0000-0000F5B40000}"/>
    <cellStyle name="Total (line) 3 2 3 2 3" xfId="46690" xr:uid="{00000000-0005-0000-0000-0000F6B40000}"/>
    <cellStyle name="Total (line) 3 2 3 2 4" xfId="46691" xr:uid="{00000000-0005-0000-0000-0000F7B40000}"/>
    <cellStyle name="Total (line) 3 2 3 3" xfId="46692" xr:uid="{00000000-0005-0000-0000-0000F8B40000}"/>
    <cellStyle name="Total (line) 3 2 3 4" xfId="46693" xr:uid="{00000000-0005-0000-0000-0000F9B40000}"/>
    <cellStyle name="Total (line) 3 2 3 5" xfId="46694" xr:uid="{00000000-0005-0000-0000-0000FAB40000}"/>
    <cellStyle name="Total (line) 3 2 30" xfId="6501" xr:uid="{00000000-0005-0000-0000-0000FBB40000}"/>
    <cellStyle name="Total (line) 3 2 30 2" xfId="46695" xr:uid="{00000000-0005-0000-0000-0000FCB40000}"/>
    <cellStyle name="Total (line) 3 2 30 2 2" xfId="46696" xr:uid="{00000000-0005-0000-0000-0000FDB40000}"/>
    <cellStyle name="Total (line) 3 2 30 2 3" xfId="46697" xr:uid="{00000000-0005-0000-0000-0000FEB40000}"/>
    <cellStyle name="Total (line) 3 2 30 2 4" xfId="46698" xr:uid="{00000000-0005-0000-0000-0000FFB40000}"/>
    <cellStyle name="Total (line) 3 2 30 3" xfId="46699" xr:uid="{00000000-0005-0000-0000-000000B50000}"/>
    <cellStyle name="Total (line) 3 2 30 4" xfId="46700" xr:uid="{00000000-0005-0000-0000-000001B50000}"/>
    <cellStyle name="Total (line) 3 2 30 5" xfId="46701" xr:uid="{00000000-0005-0000-0000-000002B50000}"/>
    <cellStyle name="Total (line) 3 2 31" xfId="6502" xr:uid="{00000000-0005-0000-0000-000003B50000}"/>
    <cellStyle name="Total (line) 3 2 31 2" xfId="46702" xr:uid="{00000000-0005-0000-0000-000004B50000}"/>
    <cellStyle name="Total (line) 3 2 31 2 2" xfId="46703" xr:uid="{00000000-0005-0000-0000-000005B50000}"/>
    <cellStyle name="Total (line) 3 2 31 2 3" xfId="46704" xr:uid="{00000000-0005-0000-0000-000006B50000}"/>
    <cellStyle name="Total (line) 3 2 31 2 4" xfId="46705" xr:uid="{00000000-0005-0000-0000-000007B50000}"/>
    <cellStyle name="Total (line) 3 2 31 3" xfId="46706" xr:uid="{00000000-0005-0000-0000-000008B50000}"/>
    <cellStyle name="Total (line) 3 2 31 4" xfId="46707" xr:uid="{00000000-0005-0000-0000-000009B50000}"/>
    <cellStyle name="Total (line) 3 2 31 5" xfId="46708" xr:uid="{00000000-0005-0000-0000-00000AB50000}"/>
    <cellStyle name="Total (line) 3 2 32" xfId="6503" xr:uid="{00000000-0005-0000-0000-00000BB50000}"/>
    <cellStyle name="Total (line) 3 2 32 2" xfId="46709" xr:uid="{00000000-0005-0000-0000-00000CB50000}"/>
    <cellStyle name="Total (line) 3 2 32 2 2" xfId="46710" xr:uid="{00000000-0005-0000-0000-00000DB50000}"/>
    <cellStyle name="Total (line) 3 2 32 2 3" xfId="46711" xr:uid="{00000000-0005-0000-0000-00000EB50000}"/>
    <cellStyle name="Total (line) 3 2 32 2 4" xfId="46712" xr:uid="{00000000-0005-0000-0000-00000FB50000}"/>
    <cellStyle name="Total (line) 3 2 32 3" xfId="46713" xr:uid="{00000000-0005-0000-0000-000010B50000}"/>
    <cellStyle name="Total (line) 3 2 32 4" xfId="46714" xr:uid="{00000000-0005-0000-0000-000011B50000}"/>
    <cellStyle name="Total (line) 3 2 32 5" xfId="46715" xr:uid="{00000000-0005-0000-0000-000012B50000}"/>
    <cellStyle name="Total (line) 3 2 33" xfId="6504" xr:uid="{00000000-0005-0000-0000-000013B50000}"/>
    <cellStyle name="Total (line) 3 2 33 2" xfId="46716" xr:uid="{00000000-0005-0000-0000-000014B50000}"/>
    <cellStyle name="Total (line) 3 2 33 2 2" xfId="46717" xr:uid="{00000000-0005-0000-0000-000015B50000}"/>
    <cellStyle name="Total (line) 3 2 33 2 3" xfId="46718" xr:uid="{00000000-0005-0000-0000-000016B50000}"/>
    <cellStyle name="Total (line) 3 2 33 2 4" xfId="46719" xr:uid="{00000000-0005-0000-0000-000017B50000}"/>
    <cellStyle name="Total (line) 3 2 33 3" xfId="46720" xr:uid="{00000000-0005-0000-0000-000018B50000}"/>
    <cellStyle name="Total (line) 3 2 33 4" xfId="46721" xr:uid="{00000000-0005-0000-0000-000019B50000}"/>
    <cellStyle name="Total (line) 3 2 33 5" xfId="46722" xr:uid="{00000000-0005-0000-0000-00001AB50000}"/>
    <cellStyle name="Total (line) 3 2 34" xfId="6505" xr:uid="{00000000-0005-0000-0000-00001BB50000}"/>
    <cellStyle name="Total (line) 3 2 34 2" xfId="46723" xr:uid="{00000000-0005-0000-0000-00001CB50000}"/>
    <cellStyle name="Total (line) 3 2 34 2 2" xfId="46724" xr:uid="{00000000-0005-0000-0000-00001DB50000}"/>
    <cellStyle name="Total (line) 3 2 34 2 3" xfId="46725" xr:uid="{00000000-0005-0000-0000-00001EB50000}"/>
    <cellStyle name="Total (line) 3 2 34 2 4" xfId="46726" xr:uid="{00000000-0005-0000-0000-00001FB50000}"/>
    <cellStyle name="Total (line) 3 2 34 3" xfId="46727" xr:uid="{00000000-0005-0000-0000-000020B50000}"/>
    <cellStyle name="Total (line) 3 2 34 4" xfId="46728" xr:uid="{00000000-0005-0000-0000-000021B50000}"/>
    <cellStyle name="Total (line) 3 2 34 5" xfId="46729" xr:uid="{00000000-0005-0000-0000-000022B50000}"/>
    <cellStyle name="Total (line) 3 2 35" xfId="6506" xr:uid="{00000000-0005-0000-0000-000023B50000}"/>
    <cellStyle name="Total (line) 3 2 35 2" xfId="46730" xr:uid="{00000000-0005-0000-0000-000024B50000}"/>
    <cellStyle name="Total (line) 3 2 35 2 2" xfId="46731" xr:uid="{00000000-0005-0000-0000-000025B50000}"/>
    <cellStyle name="Total (line) 3 2 35 2 3" xfId="46732" xr:uid="{00000000-0005-0000-0000-000026B50000}"/>
    <cellStyle name="Total (line) 3 2 35 2 4" xfId="46733" xr:uid="{00000000-0005-0000-0000-000027B50000}"/>
    <cellStyle name="Total (line) 3 2 35 3" xfId="46734" xr:uid="{00000000-0005-0000-0000-000028B50000}"/>
    <cellStyle name="Total (line) 3 2 35 4" xfId="46735" xr:uid="{00000000-0005-0000-0000-000029B50000}"/>
    <cellStyle name="Total (line) 3 2 35 5" xfId="46736" xr:uid="{00000000-0005-0000-0000-00002AB50000}"/>
    <cellStyle name="Total (line) 3 2 36" xfId="6507" xr:uid="{00000000-0005-0000-0000-00002BB50000}"/>
    <cellStyle name="Total (line) 3 2 36 2" xfId="46737" xr:uid="{00000000-0005-0000-0000-00002CB50000}"/>
    <cellStyle name="Total (line) 3 2 36 2 2" xfId="46738" xr:uid="{00000000-0005-0000-0000-00002DB50000}"/>
    <cellStyle name="Total (line) 3 2 36 2 3" xfId="46739" xr:uid="{00000000-0005-0000-0000-00002EB50000}"/>
    <cellStyle name="Total (line) 3 2 36 2 4" xfId="46740" xr:uid="{00000000-0005-0000-0000-00002FB50000}"/>
    <cellStyle name="Total (line) 3 2 36 3" xfId="46741" xr:uid="{00000000-0005-0000-0000-000030B50000}"/>
    <cellStyle name="Total (line) 3 2 36 4" xfId="46742" xr:uid="{00000000-0005-0000-0000-000031B50000}"/>
    <cellStyle name="Total (line) 3 2 36 5" xfId="46743" xr:uid="{00000000-0005-0000-0000-000032B50000}"/>
    <cellStyle name="Total (line) 3 2 37" xfId="6508" xr:uid="{00000000-0005-0000-0000-000033B50000}"/>
    <cellStyle name="Total (line) 3 2 37 2" xfId="46744" xr:uid="{00000000-0005-0000-0000-000034B50000}"/>
    <cellStyle name="Total (line) 3 2 37 2 2" xfId="46745" xr:uid="{00000000-0005-0000-0000-000035B50000}"/>
    <cellStyle name="Total (line) 3 2 37 2 3" xfId="46746" xr:uid="{00000000-0005-0000-0000-000036B50000}"/>
    <cellStyle name="Total (line) 3 2 37 2 4" xfId="46747" xr:uid="{00000000-0005-0000-0000-000037B50000}"/>
    <cellStyle name="Total (line) 3 2 37 3" xfId="46748" xr:uid="{00000000-0005-0000-0000-000038B50000}"/>
    <cellStyle name="Total (line) 3 2 37 4" xfId="46749" xr:uid="{00000000-0005-0000-0000-000039B50000}"/>
    <cellStyle name="Total (line) 3 2 37 5" xfId="46750" xr:uid="{00000000-0005-0000-0000-00003AB50000}"/>
    <cellStyle name="Total (line) 3 2 38" xfId="6509" xr:uid="{00000000-0005-0000-0000-00003BB50000}"/>
    <cellStyle name="Total (line) 3 2 38 2" xfId="46751" xr:uid="{00000000-0005-0000-0000-00003CB50000}"/>
    <cellStyle name="Total (line) 3 2 38 2 2" xfId="46752" xr:uid="{00000000-0005-0000-0000-00003DB50000}"/>
    <cellStyle name="Total (line) 3 2 38 2 3" xfId="46753" xr:uid="{00000000-0005-0000-0000-00003EB50000}"/>
    <cellStyle name="Total (line) 3 2 38 2 4" xfId="46754" xr:uid="{00000000-0005-0000-0000-00003FB50000}"/>
    <cellStyle name="Total (line) 3 2 38 3" xfId="46755" xr:uid="{00000000-0005-0000-0000-000040B50000}"/>
    <cellStyle name="Total (line) 3 2 38 4" xfId="46756" xr:uid="{00000000-0005-0000-0000-000041B50000}"/>
    <cellStyle name="Total (line) 3 2 38 5" xfId="46757" xr:uid="{00000000-0005-0000-0000-000042B50000}"/>
    <cellStyle name="Total (line) 3 2 39" xfId="6510" xr:uid="{00000000-0005-0000-0000-000043B50000}"/>
    <cellStyle name="Total (line) 3 2 39 2" xfId="46758" xr:uid="{00000000-0005-0000-0000-000044B50000}"/>
    <cellStyle name="Total (line) 3 2 39 2 2" xfId="46759" xr:uid="{00000000-0005-0000-0000-000045B50000}"/>
    <cellStyle name="Total (line) 3 2 39 2 3" xfId="46760" xr:uid="{00000000-0005-0000-0000-000046B50000}"/>
    <cellStyle name="Total (line) 3 2 39 2 4" xfId="46761" xr:uid="{00000000-0005-0000-0000-000047B50000}"/>
    <cellStyle name="Total (line) 3 2 39 3" xfId="46762" xr:uid="{00000000-0005-0000-0000-000048B50000}"/>
    <cellStyle name="Total (line) 3 2 39 4" xfId="46763" xr:uid="{00000000-0005-0000-0000-000049B50000}"/>
    <cellStyle name="Total (line) 3 2 39 5" xfId="46764" xr:uid="{00000000-0005-0000-0000-00004AB50000}"/>
    <cellStyle name="Total (line) 3 2 4" xfId="6511" xr:uid="{00000000-0005-0000-0000-00004BB50000}"/>
    <cellStyle name="Total (line) 3 2 4 2" xfId="46765" xr:uid="{00000000-0005-0000-0000-00004CB50000}"/>
    <cellStyle name="Total (line) 3 2 4 2 2" xfId="46766" xr:uid="{00000000-0005-0000-0000-00004DB50000}"/>
    <cellStyle name="Total (line) 3 2 4 2 3" xfId="46767" xr:uid="{00000000-0005-0000-0000-00004EB50000}"/>
    <cellStyle name="Total (line) 3 2 4 2 4" xfId="46768" xr:uid="{00000000-0005-0000-0000-00004FB50000}"/>
    <cellStyle name="Total (line) 3 2 4 3" xfId="46769" xr:uid="{00000000-0005-0000-0000-000050B50000}"/>
    <cellStyle name="Total (line) 3 2 4 4" xfId="46770" xr:uid="{00000000-0005-0000-0000-000051B50000}"/>
    <cellStyle name="Total (line) 3 2 4 5" xfId="46771" xr:uid="{00000000-0005-0000-0000-000052B50000}"/>
    <cellStyle name="Total (line) 3 2 40" xfId="6512" xr:uid="{00000000-0005-0000-0000-000053B50000}"/>
    <cellStyle name="Total (line) 3 2 40 2" xfId="46772" xr:uid="{00000000-0005-0000-0000-000054B50000}"/>
    <cellStyle name="Total (line) 3 2 40 2 2" xfId="46773" xr:uid="{00000000-0005-0000-0000-000055B50000}"/>
    <cellStyle name="Total (line) 3 2 40 2 3" xfId="46774" xr:uid="{00000000-0005-0000-0000-000056B50000}"/>
    <cellStyle name="Total (line) 3 2 40 2 4" xfId="46775" xr:uid="{00000000-0005-0000-0000-000057B50000}"/>
    <cellStyle name="Total (line) 3 2 40 3" xfId="46776" xr:uid="{00000000-0005-0000-0000-000058B50000}"/>
    <cellStyle name="Total (line) 3 2 40 4" xfId="46777" xr:uid="{00000000-0005-0000-0000-000059B50000}"/>
    <cellStyle name="Total (line) 3 2 40 5" xfId="46778" xr:uid="{00000000-0005-0000-0000-00005AB50000}"/>
    <cellStyle name="Total (line) 3 2 41" xfId="6513" xr:uid="{00000000-0005-0000-0000-00005BB50000}"/>
    <cellStyle name="Total (line) 3 2 41 2" xfId="46779" xr:uid="{00000000-0005-0000-0000-00005CB50000}"/>
    <cellStyle name="Total (line) 3 2 41 2 2" xfId="46780" xr:uid="{00000000-0005-0000-0000-00005DB50000}"/>
    <cellStyle name="Total (line) 3 2 41 2 3" xfId="46781" xr:uid="{00000000-0005-0000-0000-00005EB50000}"/>
    <cellStyle name="Total (line) 3 2 41 2 4" xfId="46782" xr:uid="{00000000-0005-0000-0000-00005FB50000}"/>
    <cellStyle name="Total (line) 3 2 41 3" xfId="46783" xr:uid="{00000000-0005-0000-0000-000060B50000}"/>
    <cellStyle name="Total (line) 3 2 41 4" xfId="46784" xr:uid="{00000000-0005-0000-0000-000061B50000}"/>
    <cellStyle name="Total (line) 3 2 41 5" xfId="46785" xr:uid="{00000000-0005-0000-0000-000062B50000}"/>
    <cellStyle name="Total (line) 3 2 42" xfId="6514" xr:uid="{00000000-0005-0000-0000-000063B50000}"/>
    <cellStyle name="Total (line) 3 2 42 2" xfId="46786" xr:uid="{00000000-0005-0000-0000-000064B50000}"/>
    <cellStyle name="Total (line) 3 2 42 2 2" xfId="46787" xr:uid="{00000000-0005-0000-0000-000065B50000}"/>
    <cellStyle name="Total (line) 3 2 42 2 3" xfId="46788" xr:uid="{00000000-0005-0000-0000-000066B50000}"/>
    <cellStyle name="Total (line) 3 2 42 2 4" xfId="46789" xr:uid="{00000000-0005-0000-0000-000067B50000}"/>
    <cellStyle name="Total (line) 3 2 42 3" xfId="46790" xr:uid="{00000000-0005-0000-0000-000068B50000}"/>
    <cellStyle name="Total (line) 3 2 42 4" xfId="46791" xr:uid="{00000000-0005-0000-0000-000069B50000}"/>
    <cellStyle name="Total (line) 3 2 42 5" xfId="46792" xr:uid="{00000000-0005-0000-0000-00006AB50000}"/>
    <cellStyle name="Total (line) 3 2 43" xfId="6515" xr:uid="{00000000-0005-0000-0000-00006BB50000}"/>
    <cellStyle name="Total (line) 3 2 43 2" xfId="46793" xr:uid="{00000000-0005-0000-0000-00006CB50000}"/>
    <cellStyle name="Total (line) 3 2 43 2 2" xfId="46794" xr:uid="{00000000-0005-0000-0000-00006DB50000}"/>
    <cellStyle name="Total (line) 3 2 43 2 3" xfId="46795" xr:uid="{00000000-0005-0000-0000-00006EB50000}"/>
    <cellStyle name="Total (line) 3 2 43 2 4" xfId="46796" xr:uid="{00000000-0005-0000-0000-00006FB50000}"/>
    <cellStyle name="Total (line) 3 2 43 3" xfId="46797" xr:uid="{00000000-0005-0000-0000-000070B50000}"/>
    <cellStyle name="Total (line) 3 2 43 4" xfId="46798" xr:uid="{00000000-0005-0000-0000-000071B50000}"/>
    <cellStyle name="Total (line) 3 2 43 5" xfId="46799" xr:uid="{00000000-0005-0000-0000-000072B50000}"/>
    <cellStyle name="Total (line) 3 2 44" xfId="6516" xr:uid="{00000000-0005-0000-0000-000073B50000}"/>
    <cellStyle name="Total (line) 3 2 44 2" xfId="46800" xr:uid="{00000000-0005-0000-0000-000074B50000}"/>
    <cellStyle name="Total (line) 3 2 44 2 2" xfId="46801" xr:uid="{00000000-0005-0000-0000-000075B50000}"/>
    <cellStyle name="Total (line) 3 2 44 2 3" xfId="46802" xr:uid="{00000000-0005-0000-0000-000076B50000}"/>
    <cellStyle name="Total (line) 3 2 44 2 4" xfId="46803" xr:uid="{00000000-0005-0000-0000-000077B50000}"/>
    <cellStyle name="Total (line) 3 2 44 3" xfId="46804" xr:uid="{00000000-0005-0000-0000-000078B50000}"/>
    <cellStyle name="Total (line) 3 2 44 4" xfId="46805" xr:uid="{00000000-0005-0000-0000-000079B50000}"/>
    <cellStyle name="Total (line) 3 2 44 5" xfId="46806" xr:uid="{00000000-0005-0000-0000-00007AB50000}"/>
    <cellStyle name="Total (line) 3 2 45" xfId="6517" xr:uid="{00000000-0005-0000-0000-00007BB50000}"/>
    <cellStyle name="Total (line) 3 2 45 2" xfId="46807" xr:uid="{00000000-0005-0000-0000-00007CB50000}"/>
    <cellStyle name="Total (line) 3 2 45 2 2" xfId="46808" xr:uid="{00000000-0005-0000-0000-00007DB50000}"/>
    <cellStyle name="Total (line) 3 2 45 2 3" xfId="46809" xr:uid="{00000000-0005-0000-0000-00007EB50000}"/>
    <cellStyle name="Total (line) 3 2 45 2 4" xfId="46810" xr:uid="{00000000-0005-0000-0000-00007FB50000}"/>
    <cellStyle name="Total (line) 3 2 45 3" xfId="46811" xr:uid="{00000000-0005-0000-0000-000080B50000}"/>
    <cellStyle name="Total (line) 3 2 45 4" xfId="46812" xr:uid="{00000000-0005-0000-0000-000081B50000}"/>
    <cellStyle name="Total (line) 3 2 45 5" xfId="46813" xr:uid="{00000000-0005-0000-0000-000082B50000}"/>
    <cellStyle name="Total (line) 3 2 46" xfId="46814" xr:uid="{00000000-0005-0000-0000-000083B50000}"/>
    <cellStyle name="Total (line) 3 2 46 2" xfId="46815" xr:uid="{00000000-0005-0000-0000-000084B50000}"/>
    <cellStyle name="Total (line) 3 2 46 3" xfId="46816" xr:uid="{00000000-0005-0000-0000-000085B50000}"/>
    <cellStyle name="Total (line) 3 2 46 4" xfId="46817" xr:uid="{00000000-0005-0000-0000-000086B50000}"/>
    <cellStyle name="Total (line) 3 2 47" xfId="46818" xr:uid="{00000000-0005-0000-0000-000087B50000}"/>
    <cellStyle name="Total (line) 3 2 47 2" xfId="46819" xr:uid="{00000000-0005-0000-0000-000088B50000}"/>
    <cellStyle name="Total (line) 3 2 47 3" xfId="46820" xr:uid="{00000000-0005-0000-0000-000089B50000}"/>
    <cellStyle name="Total (line) 3 2 47 4" xfId="46821" xr:uid="{00000000-0005-0000-0000-00008AB50000}"/>
    <cellStyle name="Total (line) 3 2 48" xfId="46822" xr:uid="{00000000-0005-0000-0000-00008BB50000}"/>
    <cellStyle name="Total (line) 3 2 49" xfId="46823" xr:uid="{00000000-0005-0000-0000-00008CB50000}"/>
    <cellStyle name="Total (line) 3 2 5" xfId="6518" xr:uid="{00000000-0005-0000-0000-00008DB50000}"/>
    <cellStyle name="Total (line) 3 2 5 2" xfId="46824" xr:uid="{00000000-0005-0000-0000-00008EB50000}"/>
    <cellStyle name="Total (line) 3 2 5 2 2" xfId="46825" xr:uid="{00000000-0005-0000-0000-00008FB50000}"/>
    <cellStyle name="Total (line) 3 2 5 2 3" xfId="46826" xr:uid="{00000000-0005-0000-0000-000090B50000}"/>
    <cellStyle name="Total (line) 3 2 5 2 4" xfId="46827" xr:uid="{00000000-0005-0000-0000-000091B50000}"/>
    <cellStyle name="Total (line) 3 2 5 3" xfId="46828" xr:uid="{00000000-0005-0000-0000-000092B50000}"/>
    <cellStyle name="Total (line) 3 2 5 4" xfId="46829" xr:uid="{00000000-0005-0000-0000-000093B50000}"/>
    <cellStyle name="Total (line) 3 2 5 5" xfId="46830" xr:uid="{00000000-0005-0000-0000-000094B50000}"/>
    <cellStyle name="Total (line) 3 2 50" xfId="46831" xr:uid="{00000000-0005-0000-0000-000095B50000}"/>
    <cellStyle name="Total (line) 3 2 6" xfId="6519" xr:uid="{00000000-0005-0000-0000-000096B50000}"/>
    <cellStyle name="Total (line) 3 2 6 2" xfId="46832" xr:uid="{00000000-0005-0000-0000-000097B50000}"/>
    <cellStyle name="Total (line) 3 2 6 2 2" xfId="46833" xr:uid="{00000000-0005-0000-0000-000098B50000}"/>
    <cellStyle name="Total (line) 3 2 6 2 3" xfId="46834" xr:uid="{00000000-0005-0000-0000-000099B50000}"/>
    <cellStyle name="Total (line) 3 2 6 2 4" xfId="46835" xr:uid="{00000000-0005-0000-0000-00009AB50000}"/>
    <cellStyle name="Total (line) 3 2 6 3" xfId="46836" xr:uid="{00000000-0005-0000-0000-00009BB50000}"/>
    <cellStyle name="Total (line) 3 2 6 4" xfId="46837" xr:uid="{00000000-0005-0000-0000-00009CB50000}"/>
    <cellStyle name="Total (line) 3 2 6 5" xfId="46838" xr:uid="{00000000-0005-0000-0000-00009DB50000}"/>
    <cellStyle name="Total (line) 3 2 7" xfId="6520" xr:uid="{00000000-0005-0000-0000-00009EB50000}"/>
    <cellStyle name="Total (line) 3 2 7 2" xfId="46839" xr:uid="{00000000-0005-0000-0000-00009FB50000}"/>
    <cellStyle name="Total (line) 3 2 7 2 2" xfId="46840" xr:uid="{00000000-0005-0000-0000-0000A0B50000}"/>
    <cellStyle name="Total (line) 3 2 7 2 3" xfId="46841" xr:uid="{00000000-0005-0000-0000-0000A1B50000}"/>
    <cellStyle name="Total (line) 3 2 7 2 4" xfId="46842" xr:uid="{00000000-0005-0000-0000-0000A2B50000}"/>
    <cellStyle name="Total (line) 3 2 7 3" xfId="46843" xr:uid="{00000000-0005-0000-0000-0000A3B50000}"/>
    <cellStyle name="Total (line) 3 2 7 4" xfId="46844" xr:uid="{00000000-0005-0000-0000-0000A4B50000}"/>
    <cellStyle name="Total (line) 3 2 7 5" xfId="46845" xr:uid="{00000000-0005-0000-0000-0000A5B50000}"/>
    <cellStyle name="Total (line) 3 2 8" xfId="6521" xr:uid="{00000000-0005-0000-0000-0000A6B50000}"/>
    <cellStyle name="Total (line) 3 2 8 2" xfId="46846" xr:uid="{00000000-0005-0000-0000-0000A7B50000}"/>
    <cellStyle name="Total (line) 3 2 8 2 2" xfId="46847" xr:uid="{00000000-0005-0000-0000-0000A8B50000}"/>
    <cellStyle name="Total (line) 3 2 8 2 3" xfId="46848" xr:uid="{00000000-0005-0000-0000-0000A9B50000}"/>
    <cellStyle name="Total (line) 3 2 8 2 4" xfId="46849" xr:uid="{00000000-0005-0000-0000-0000AAB50000}"/>
    <cellStyle name="Total (line) 3 2 8 3" xfId="46850" xr:uid="{00000000-0005-0000-0000-0000ABB50000}"/>
    <cellStyle name="Total (line) 3 2 8 4" xfId="46851" xr:uid="{00000000-0005-0000-0000-0000ACB50000}"/>
    <cellStyle name="Total (line) 3 2 8 5" xfId="46852" xr:uid="{00000000-0005-0000-0000-0000ADB50000}"/>
    <cellStyle name="Total (line) 3 2 9" xfId="6522" xr:uid="{00000000-0005-0000-0000-0000AEB50000}"/>
    <cellStyle name="Total (line) 3 2 9 2" xfId="46853" xr:uid="{00000000-0005-0000-0000-0000AFB50000}"/>
    <cellStyle name="Total (line) 3 2 9 2 2" xfId="46854" xr:uid="{00000000-0005-0000-0000-0000B0B50000}"/>
    <cellStyle name="Total (line) 3 2 9 2 3" xfId="46855" xr:uid="{00000000-0005-0000-0000-0000B1B50000}"/>
    <cellStyle name="Total (line) 3 2 9 2 4" xfId="46856" xr:uid="{00000000-0005-0000-0000-0000B2B50000}"/>
    <cellStyle name="Total (line) 3 2 9 3" xfId="46857" xr:uid="{00000000-0005-0000-0000-0000B3B50000}"/>
    <cellStyle name="Total (line) 3 2 9 4" xfId="46858" xr:uid="{00000000-0005-0000-0000-0000B4B50000}"/>
    <cellStyle name="Total (line) 3 2 9 5" xfId="46859" xr:uid="{00000000-0005-0000-0000-0000B5B50000}"/>
    <cellStyle name="Total (line) 3 3" xfId="6523" xr:uid="{00000000-0005-0000-0000-0000B6B50000}"/>
    <cellStyle name="Total (line) 3 3 10" xfId="6524" xr:uid="{00000000-0005-0000-0000-0000B7B50000}"/>
    <cellStyle name="Total (line) 3 3 10 2" xfId="46860" xr:uid="{00000000-0005-0000-0000-0000B8B50000}"/>
    <cellStyle name="Total (line) 3 3 10 2 2" xfId="46861" xr:uid="{00000000-0005-0000-0000-0000B9B50000}"/>
    <cellStyle name="Total (line) 3 3 10 2 3" xfId="46862" xr:uid="{00000000-0005-0000-0000-0000BAB50000}"/>
    <cellStyle name="Total (line) 3 3 10 2 4" xfId="46863" xr:uid="{00000000-0005-0000-0000-0000BBB50000}"/>
    <cellStyle name="Total (line) 3 3 10 3" xfId="46864" xr:uid="{00000000-0005-0000-0000-0000BCB50000}"/>
    <cellStyle name="Total (line) 3 3 10 4" xfId="46865" xr:uid="{00000000-0005-0000-0000-0000BDB50000}"/>
    <cellStyle name="Total (line) 3 3 10 5" xfId="46866" xr:uid="{00000000-0005-0000-0000-0000BEB50000}"/>
    <cellStyle name="Total (line) 3 3 11" xfId="6525" xr:uid="{00000000-0005-0000-0000-0000BFB50000}"/>
    <cellStyle name="Total (line) 3 3 11 2" xfId="46867" xr:uid="{00000000-0005-0000-0000-0000C0B50000}"/>
    <cellStyle name="Total (line) 3 3 11 2 2" xfId="46868" xr:uid="{00000000-0005-0000-0000-0000C1B50000}"/>
    <cellStyle name="Total (line) 3 3 11 2 3" xfId="46869" xr:uid="{00000000-0005-0000-0000-0000C2B50000}"/>
    <cellStyle name="Total (line) 3 3 11 2 4" xfId="46870" xr:uid="{00000000-0005-0000-0000-0000C3B50000}"/>
    <cellStyle name="Total (line) 3 3 11 3" xfId="46871" xr:uid="{00000000-0005-0000-0000-0000C4B50000}"/>
    <cellStyle name="Total (line) 3 3 11 4" xfId="46872" xr:uid="{00000000-0005-0000-0000-0000C5B50000}"/>
    <cellStyle name="Total (line) 3 3 11 5" xfId="46873" xr:uid="{00000000-0005-0000-0000-0000C6B50000}"/>
    <cellStyle name="Total (line) 3 3 12" xfId="6526" xr:uid="{00000000-0005-0000-0000-0000C7B50000}"/>
    <cellStyle name="Total (line) 3 3 12 2" xfId="46874" xr:uid="{00000000-0005-0000-0000-0000C8B50000}"/>
    <cellStyle name="Total (line) 3 3 12 2 2" xfId="46875" xr:uid="{00000000-0005-0000-0000-0000C9B50000}"/>
    <cellStyle name="Total (line) 3 3 12 2 3" xfId="46876" xr:uid="{00000000-0005-0000-0000-0000CAB50000}"/>
    <cellStyle name="Total (line) 3 3 12 2 4" xfId="46877" xr:uid="{00000000-0005-0000-0000-0000CBB50000}"/>
    <cellStyle name="Total (line) 3 3 12 3" xfId="46878" xr:uid="{00000000-0005-0000-0000-0000CCB50000}"/>
    <cellStyle name="Total (line) 3 3 12 4" xfId="46879" xr:uid="{00000000-0005-0000-0000-0000CDB50000}"/>
    <cellStyle name="Total (line) 3 3 12 5" xfId="46880" xr:uid="{00000000-0005-0000-0000-0000CEB50000}"/>
    <cellStyle name="Total (line) 3 3 13" xfId="6527" xr:uid="{00000000-0005-0000-0000-0000CFB50000}"/>
    <cellStyle name="Total (line) 3 3 13 2" xfId="46881" xr:uid="{00000000-0005-0000-0000-0000D0B50000}"/>
    <cellStyle name="Total (line) 3 3 13 2 2" xfId="46882" xr:uid="{00000000-0005-0000-0000-0000D1B50000}"/>
    <cellStyle name="Total (line) 3 3 13 2 3" xfId="46883" xr:uid="{00000000-0005-0000-0000-0000D2B50000}"/>
    <cellStyle name="Total (line) 3 3 13 2 4" xfId="46884" xr:uid="{00000000-0005-0000-0000-0000D3B50000}"/>
    <cellStyle name="Total (line) 3 3 13 3" xfId="46885" xr:uid="{00000000-0005-0000-0000-0000D4B50000}"/>
    <cellStyle name="Total (line) 3 3 13 4" xfId="46886" xr:uid="{00000000-0005-0000-0000-0000D5B50000}"/>
    <cellStyle name="Total (line) 3 3 13 5" xfId="46887" xr:uid="{00000000-0005-0000-0000-0000D6B50000}"/>
    <cellStyle name="Total (line) 3 3 14" xfId="6528" xr:uid="{00000000-0005-0000-0000-0000D7B50000}"/>
    <cellStyle name="Total (line) 3 3 14 2" xfId="46888" xr:uid="{00000000-0005-0000-0000-0000D8B50000}"/>
    <cellStyle name="Total (line) 3 3 14 2 2" xfId="46889" xr:uid="{00000000-0005-0000-0000-0000D9B50000}"/>
    <cellStyle name="Total (line) 3 3 14 2 3" xfId="46890" xr:uid="{00000000-0005-0000-0000-0000DAB50000}"/>
    <cellStyle name="Total (line) 3 3 14 2 4" xfId="46891" xr:uid="{00000000-0005-0000-0000-0000DBB50000}"/>
    <cellStyle name="Total (line) 3 3 14 3" xfId="46892" xr:uid="{00000000-0005-0000-0000-0000DCB50000}"/>
    <cellStyle name="Total (line) 3 3 14 4" xfId="46893" xr:uid="{00000000-0005-0000-0000-0000DDB50000}"/>
    <cellStyle name="Total (line) 3 3 14 5" xfId="46894" xr:uid="{00000000-0005-0000-0000-0000DEB50000}"/>
    <cellStyle name="Total (line) 3 3 15" xfId="6529" xr:uid="{00000000-0005-0000-0000-0000DFB50000}"/>
    <cellStyle name="Total (line) 3 3 15 2" xfId="46895" xr:uid="{00000000-0005-0000-0000-0000E0B50000}"/>
    <cellStyle name="Total (line) 3 3 15 2 2" xfId="46896" xr:uid="{00000000-0005-0000-0000-0000E1B50000}"/>
    <cellStyle name="Total (line) 3 3 15 2 3" xfId="46897" xr:uid="{00000000-0005-0000-0000-0000E2B50000}"/>
    <cellStyle name="Total (line) 3 3 15 2 4" xfId="46898" xr:uid="{00000000-0005-0000-0000-0000E3B50000}"/>
    <cellStyle name="Total (line) 3 3 15 3" xfId="46899" xr:uid="{00000000-0005-0000-0000-0000E4B50000}"/>
    <cellStyle name="Total (line) 3 3 15 4" xfId="46900" xr:uid="{00000000-0005-0000-0000-0000E5B50000}"/>
    <cellStyle name="Total (line) 3 3 15 5" xfId="46901" xr:uid="{00000000-0005-0000-0000-0000E6B50000}"/>
    <cellStyle name="Total (line) 3 3 16" xfId="6530" xr:uid="{00000000-0005-0000-0000-0000E7B50000}"/>
    <cellStyle name="Total (line) 3 3 16 2" xfId="46902" xr:uid="{00000000-0005-0000-0000-0000E8B50000}"/>
    <cellStyle name="Total (line) 3 3 16 2 2" xfId="46903" xr:uid="{00000000-0005-0000-0000-0000E9B50000}"/>
    <cellStyle name="Total (line) 3 3 16 2 3" xfId="46904" xr:uid="{00000000-0005-0000-0000-0000EAB50000}"/>
    <cellStyle name="Total (line) 3 3 16 2 4" xfId="46905" xr:uid="{00000000-0005-0000-0000-0000EBB50000}"/>
    <cellStyle name="Total (line) 3 3 16 3" xfId="46906" xr:uid="{00000000-0005-0000-0000-0000ECB50000}"/>
    <cellStyle name="Total (line) 3 3 16 4" xfId="46907" xr:uid="{00000000-0005-0000-0000-0000EDB50000}"/>
    <cellStyle name="Total (line) 3 3 16 5" xfId="46908" xr:uid="{00000000-0005-0000-0000-0000EEB50000}"/>
    <cellStyle name="Total (line) 3 3 17" xfId="6531" xr:uid="{00000000-0005-0000-0000-0000EFB50000}"/>
    <cellStyle name="Total (line) 3 3 17 2" xfId="46909" xr:uid="{00000000-0005-0000-0000-0000F0B50000}"/>
    <cellStyle name="Total (line) 3 3 17 2 2" xfId="46910" xr:uid="{00000000-0005-0000-0000-0000F1B50000}"/>
    <cellStyle name="Total (line) 3 3 17 2 3" xfId="46911" xr:uid="{00000000-0005-0000-0000-0000F2B50000}"/>
    <cellStyle name="Total (line) 3 3 17 2 4" xfId="46912" xr:uid="{00000000-0005-0000-0000-0000F3B50000}"/>
    <cellStyle name="Total (line) 3 3 17 3" xfId="46913" xr:uid="{00000000-0005-0000-0000-0000F4B50000}"/>
    <cellStyle name="Total (line) 3 3 17 4" xfId="46914" xr:uid="{00000000-0005-0000-0000-0000F5B50000}"/>
    <cellStyle name="Total (line) 3 3 17 5" xfId="46915" xr:uid="{00000000-0005-0000-0000-0000F6B50000}"/>
    <cellStyle name="Total (line) 3 3 18" xfId="6532" xr:uid="{00000000-0005-0000-0000-0000F7B50000}"/>
    <cellStyle name="Total (line) 3 3 18 2" xfId="46916" xr:uid="{00000000-0005-0000-0000-0000F8B50000}"/>
    <cellStyle name="Total (line) 3 3 18 2 2" xfId="46917" xr:uid="{00000000-0005-0000-0000-0000F9B50000}"/>
    <cellStyle name="Total (line) 3 3 18 2 3" xfId="46918" xr:uid="{00000000-0005-0000-0000-0000FAB50000}"/>
    <cellStyle name="Total (line) 3 3 18 2 4" xfId="46919" xr:uid="{00000000-0005-0000-0000-0000FBB50000}"/>
    <cellStyle name="Total (line) 3 3 18 3" xfId="46920" xr:uid="{00000000-0005-0000-0000-0000FCB50000}"/>
    <cellStyle name="Total (line) 3 3 18 4" xfId="46921" xr:uid="{00000000-0005-0000-0000-0000FDB50000}"/>
    <cellStyle name="Total (line) 3 3 18 5" xfId="46922" xr:uid="{00000000-0005-0000-0000-0000FEB50000}"/>
    <cellStyle name="Total (line) 3 3 19" xfId="6533" xr:uid="{00000000-0005-0000-0000-0000FFB50000}"/>
    <cellStyle name="Total (line) 3 3 19 2" xfId="46923" xr:uid="{00000000-0005-0000-0000-000000B60000}"/>
    <cellStyle name="Total (line) 3 3 19 2 2" xfId="46924" xr:uid="{00000000-0005-0000-0000-000001B60000}"/>
    <cellStyle name="Total (line) 3 3 19 2 3" xfId="46925" xr:uid="{00000000-0005-0000-0000-000002B60000}"/>
    <cellStyle name="Total (line) 3 3 19 2 4" xfId="46926" xr:uid="{00000000-0005-0000-0000-000003B60000}"/>
    <cellStyle name="Total (line) 3 3 19 3" xfId="46927" xr:uid="{00000000-0005-0000-0000-000004B60000}"/>
    <cellStyle name="Total (line) 3 3 19 4" xfId="46928" xr:uid="{00000000-0005-0000-0000-000005B60000}"/>
    <cellStyle name="Total (line) 3 3 19 5" xfId="46929" xr:uid="{00000000-0005-0000-0000-000006B60000}"/>
    <cellStyle name="Total (line) 3 3 2" xfId="6534" xr:uid="{00000000-0005-0000-0000-000007B60000}"/>
    <cellStyle name="Total (line) 3 3 2 10" xfId="6535" xr:uid="{00000000-0005-0000-0000-000008B60000}"/>
    <cellStyle name="Total (line) 3 3 2 10 2" xfId="46930" xr:uid="{00000000-0005-0000-0000-000009B60000}"/>
    <cellStyle name="Total (line) 3 3 2 10 2 2" xfId="46931" xr:uid="{00000000-0005-0000-0000-00000AB60000}"/>
    <cellStyle name="Total (line) 3 3 2 10 2 3" xfId="46932" xr:uid="{00000000-0005-0000-0000-00000BB60000}"/>
    <cellStyle name="Total (line) 3 3 2 10 2 4" xfId="46933" xr:uid="{00000000-0005-0000-0000-00000CB60000}"/>
    <cellStyle name="Total (line) 3 3 2 10 3" xfId="46934" xr:uid="{00000000-0005-0000-0000-00000DB60000}"/>
    <cellStyle name="Total (line) 3 3 2 10 4" xfId="46935" xr:uid="{00000000-0005-0000-0000-00000EB60000}"/>
    <cellStyle name="Total (line) 3 3 2 10 5" xfId="46936" xr:uid="{00000000-0005-0000-0000-00000FB60000}"/>
    <cellStyle name="Total (line) 3 3 2 11" xfId="6536" xr:uid="{00000000-0005-0000-0000-000010B60000}"/>
    <cellStyle name="Total (line) 3 3 2 11 2" xfId="46937" xr:uid="{00000000-0005-0000-0000-000011B60000}"/>
    <cellStyle name="Total (line) 3 3 2 11 2 2" xfId="46938" xr:uid="{00000000-0005-0000-0000-000012B60000}"/>
    <cellStyle name="Total (line) 3 3 2 11 2 3" xfId="46939" xr:uid="{00000000-0005-0000-0000-000013B60000}"/>
    <cellStyle name="Total (line) 3 3 2 11 2 4" xfId="46940" xr:uid="{00000000-0005-0000-0000-000014B60000}"/>
    <cellStyle name="Total (line) 3 3 2 11 3" xfId="46941" xr:uid="{00000000-0005-0000-0000-000015B60000}"/>
    <cellStyle name="Total (line) 3 3 2 11 4" xfId="46942" xr:uid="{00000000-0005-0000-0000-000016B60000}"/>
    <cellStyle name="Total (line) 3 3 2 11 5" xfId="46943" xr:uid="{00000000-0005-0000-0000-000017B60000}"/>
    <cellStyle name="Total (line) 3 3 2 12" xfId="6537" xr:uid="{00000000-0005-0000-0000-000018B60000}"/>
    <cellStyle name="Total (line) 3 3 2 12 2" xfId="46944" xr:uid="{00000000-0005-0000-0000-000019B60000}"/>
    <cellStyle name="Total (line) 3 3 2 12 2 2" xfId="46945" xr:uid="{00000000-0005-0000-0000-00001AB60000}"/>
    <cellStyle name="Total (line) 3 3 2 12 2 3" xfId="46946" xr:uid="{00000000-0005-0000-0000-00001BB60000}"/>
    <cellStyle name="Total (line) 3 3 2 12 2 4" xfId="46947" xr:uid="{00000000-0005-0000-0000-00001CB60000}"/>
    <cellStyle name="Total (line) 3 3 2 12 3" xfId="46948" xr:uid="{00000000-0005-0000-0000-00001DB60000}"/>
    <cellStyle name="Total (line) 3 3 2 12 4" xfId="46949" xr:uid="{00000000-0005-0000-0000-00001EB60000}"/>
    <cellStyle name="Total (line) 3 3 2 12 5" xfId="46950" xr:uid="{00000000-0005-0000-0000-00001FB60000}"/>
    <cellStyle name="Total (line) 3 3 2 13" xfId="6538" xr:uid="{00000000-0005-0000-0000-000020B60000}"/>
    <cellStyle name="Total (line) 3 3 2 13 2" xfId="46951" xr:uid="{00000000-0005-0000-0000-000021B60000}"/>
    <cellStyle name="Total (line) 3 3 2 13 2 2" xfId="46952" xr:uid="{00000000-0005-0000-0000-000022B60000}"/>
    <cellStyle name="Total (line) 3 3 2 13 2 3" xfId="46953" xr:uid="{00000000-0005-0000-0000-000023B60000}"/>
    <cellStyle name="Total (line) 3 3 2 13 2 4" xfId="46954" xr:uid="{00000000-0005-0000-0000-000024B60000}"/>
    <cellStyle name="Total (line) 3 3 2 13 3" xfId="46955" xr:uid="{00000000-0005-0000-0000-000025B60000}"/>
    <cellStyle name="Total (line) 3 3 2 13 4" xfId="46956" xr:uid="{00000000-0005-0000-0000-000026B60000}"/>
    <cellStyle name="Total (line) 3 3 2 13 5" xfId="46957" xr:uid="{00000000-0005-0000-0000-000027B60000}"/>
    <cellStyle name="Total (line) 3 3 2 14" xfId="6539" xr:uid="{00000000-0005-0000-0000-000028B60000}"/>
    <cellStyle name="Total (line) 3 3 2 14 2" xfId="46958" xr:uid="{00000000-0005-0000-0000-000029B60000}"/>
    <cellStyle name="Total (line) 3 3 2 14 2 2" xfId="46959" xr:uid="{00000000-0005-0000-0000-00002AB60000}"/>
    <cellStyle name="Total (line) 3 3 2 14 2 3" xfId="46960" xr:uid="{00000000-0005-0000-0000-00002BB60000}"/>
    <cellStyle name="Total (line) 3 3 2 14 2 4" xfId="46961" xr:uid="{00000000-0005-0000-0000-00002CB60000}"/>
    <cellStyle name="Total (line) 3 3 2 14 3" xfId="46962" xr:uid="{00000000-0005-0000-0000-00002DB60000}"/>
    <cellStyle name="Total (line) 3 3 2 14 4" xfId="46963" xr:uid="{00000000-0005-0000-0000-00002EB60000}"/>
    <cellStyle name="Total (line) 3 3 2 14 5" xfId="46964" xr:uid="{00000000-0005-0000-0000-00002FB60000}"/>
    <cellStyle name="Total (line) 3 3 2 15" xfId="6540" xr:uid="{00000000-0005-0000-0000-000030B60000}"/>
    <cellStyle name="Total (line) 3 3 2 15 2" xfId="46965" xr:uid="{00000000-0005-0000-0000-000031B60000}"/>
    <cellStyle name="Total (line) 3 3 2 15 2 2" xfId="46966" xr:uid="{00000000-0005-0000-0000-000032B60000}"/>
    <cellStyle name="Total (line) 3 3 2 15 2 3" xfId="46967" xr:uid="{00000000-0005-0000-0000-000033B60000}"/>
    <cellStyle name="Total (line) 3 3 2 15 2 4" xfId="46968" xr:uid="{00000000-0005-0000-0000-000034B60000}"/>
    <cellStyle name="Total (line) 3 3 2 15 3" xfId="46969" xr:uid="{00000000-0005-0000-0000-000035B60000}"/>
    <cellStyle name="Total (line) 3 3 2 15 4" xfId="46970" xr:uid="{00000000-0005-0000-0000-000036B60000}"/>
    <cellStyle name="Total (line) 3 3 2 15 5" xfId="46971" xr:uid="{00000000-0005-0000-0000-000037B60000}"/>
    <cellStyle name="Total (line) 3 3 2 16" xfId="6541" xr:uid="{00000000-0005-0000-0000-000038B60000}"/>
    <cellStyle name="Total (line) 3 3 2 16 2" xfId="46972" xr:uid="{00000000-0005-0000-0000-000039B60000}"/>
    <cellStyle name="Total (line) 3 3 2 16 2 2" xfId="46973" xr:uid="{00000000-0005-0000-0000-00003AB60000}"/>
    <cellStyle name="Total (line) 3 3 2 16 2 3" xfId="46974" xr:uid="{00000000-0005-0000-0000-00003BB60000}"/>
    <cellStyle name="Total (line) 3 3 2 16 2 4" xfId="46975" xr:uid="{00000000-0005-0000-0000-00003CB60000}"/>
    <cellStyle name="Total (line) 3 3 2 16 3" xfId="46976" xr:uid="{00000000-0005-0000-0000-00003DB60000}"/>
    <cellStyle name="Total (line) 3 3 2 16 4" xfId="46977" xr:uid="{00000000-0005-0000-0000-00003EB60000}"/>
    <cellStyle name="Total (line) 3 3 2 16 5" xfId="46978" xr:uid="{00000000-0005-0000-0000-00003FB60000}"/>
    <cellStyle name="Total (line) 3 3 2 17" xfId="6542" xr:uid="{00000000-0005-0000-0000-000040B60000}"/>
    <cellStyle name="Total (line) 3 3 2 17 2" xfId="46979" xr:uid="{00000000-0005-0000-0000-000041B60000}"/>
    <cellStyle name="Total (line) 3 3 2 17 2 2" xfId="46980" xr:uid="{00000000-0005-0000-0000-000042B60000}"/>
    <cellStyle name="Total (line) 3 3 2 17 2 3" xfId="46981" xr:uid="{00000000-0005-0000-0000-000043B60000}"/>
    <cellStyle name="Total (line) 3 3 2 17 2 4" xfId="46982" xr:uid="{00000000-0005-0000-0000-000044B60000}"/>
    <cellStyle name="Total (line) 3 3 2 17 3" xfId="46983" xr:uid="{00000000-0005-0000-0000-000045B60000}"/>
    <cellStyle name="Total (line) 3 3 2 17 4" xfId="46984" xr:uid="{00000000-0005-0000-0000-000046B60000}"/>
    <cellStyle name="Total (line) 3 3 2 17 5" xfId="46985" xr:uid="{00000000-0005-0000-0000-000047B60000}"/>
    <cellStyle name="Total (line) 3 3 2 18" xfId="6543" xr:uid="{00000000-0005-0000-0000-000048B60000}"/>
    <cellStyle name="Total (line) 3 3 2 18 2" xfId="46986" xr:uid="{00000000-0005-0000-0000-000049B60000}"/>
    <cellStyle name="Total (line) 3 3 2 18 2 2" xfId="46987" xr:uid="{00000000-0005-0000-0000-00004AB60000}"/>
    <cellStyle name="Total (line) 3 3 2 18 2 3" xfId="46988" xr:uid="{00000000-0005-0000-0000-00004BB60000}"/>
    <cellStyle name="Total (line) 3 3 2 18 2 4" xfId="46989" xr:uid="{00000000-0005-0000-0000-00004CB60000}"/>
    <cellStyle name="Total (line) 3 3 2 18 3" xfId="46990" xr:uid="{00000000-0005-0000-0000-00004DB60000}"/>
    <cellStyle name="Total (line) 3 3 2 18 4" xfId="46991" xr:uid="{00000000-0005-0000-0000-00004EB60000}"/>
    <cellStyle name="Total (line) 3 3 2 18 5" xfId="46992" xr:uid="{00000000-0005-0000-0000-00004FB60000}"/>
    <cellStyle name="Total (line) 3 3 2 19" xfId="6544" xr:uid="{00000000-0005-0000-0000-000050B60000}"/>
    <cellStyle name="Total (line) 3 3 2 19 2" xfId="46993" xr:uid="{00000000-0005-0000-0000-000051B60000}"/>
    <cellStyle name="Total (line) 3 3 2 19 2 2" xfId="46994" xr:uid="{00000000-0005-0000-0000-000052B60000}"/>
    <cellStyle name="Total (line) 3 3 2 19 2 3" xfId="46995" xr:uid="{00000000-0005-0000-0000-000053B60000}"/>
    <cellStyle name="Total (line) 3 3 2 19 2 4" xfId="46996" xr:uid="{00000000-0005-0000-0000-000054B60000}"/>
    <cellStyle name="Total (line) 3 3 2 19 3" xfId="46997" xr:uid="{00000000-0005-0000-0000-000055B60000}"/>
    <cellStyle name="Total (line) 3 3 2 19 4" xfId="46998" xr:uid="{00000000-0005-0000-0000-000056B60000}"/>
    <cellStyle name="Total (line) 3 3 2 19 5" xfId="46999" xr:uid="{00000000-0005-0000-0000-000057B60000}"/>
    <cellStyle name="Total (line) 3 3 2 2" xfId="6545" xr:uid="{00000000-0005-0000-0000-000058B60000}"/>
    <cellStyle name="Total (line) 3 3 2 2 2" xfId="47000" xr:uid="{00000000-0005-0000-0000-000059B60000}"/>
    <cellStyle name="Total (line) 3 3 2 2 2 2" xfId="47001" xr:uid="{00000000-0005-0000-0000-00005AB60000}"/>
    <cellStyle name="Total (line) 3 3 2 2 2 3" xfId="47002" xr:uid="{00000000-0005-0000-0000-00005BB60000}"/>
    <cellStyle name="Total (line) 3 3 2 2 2 4" xfId="47003" xr:uid="{00000000-0005-0000-0000-00005CB60000}"/>
    <cellStyle name="Total (line) 3 3 2 2 3" xfId="47004" xr:uid="{00000000-0005-0000-0000-00005DB60000}"/>
    <cellStyle name="Total (line) 3 3 2 2 4" xfId="47005" xr:uid="{00000000-0005-0000-0000-00005EB60000}"/>
    <cellStyle name="Total (line) 3 3 2 2 5" xfId="47006" xr:uid="{00000000-0005-0000-0000-00005FB60000}"/>
    <cellStyle name="Total (line) 3 3 2 20" xfId="6546" xr:uid="{00000000-0005-0000-0000-000060B60000}"/>
    <cellStyle name="Total (line) 3 3 2 20 2" xfId="47007" xr:uid="{00000000-0005-0000-0000-000061B60000}"/>
    <cellStyle name="Total (line) 3 3 2 20 2 2" xfId="47008" xr:uid="{00000000-0005-0000-0000-000062B60000}"/>
    <cellStyle name="Total (line) 3 3 2 20 2 3" xfId="47009" xr:uid="{00000000-0005-0000-0000-000063B60000}"/>
    <cellStyle name="Total (line) 3 3 2 20 2 4" xfId="47010" xr:uid="{00000000-0005-0000-0000-000064B60000}"/>
    <cellStyle name="Total (line) 3 3 2 20 3" xfId="47011" xr:uid="{00000000-0005-0000-0000-000065B60000}"/>
    <cellStyle name="Total (line) 3 3 2 20 4" xfId="47012" xr:uid="{00000000-0005-0000-0000-000066B60000}"/>
    <cellStyle name="Total (line) 3 3 2 20 5" xfId="47013" xr:uid="{00000000-0005-0000-0000-000067B60000}"/>
    <cellStyle name="Total (line) 3 3 2 21" xfId="6547" xr:uid="{00000000-0005-0000-0000-000068B60000}"/>
    <cellStyle name="Total (line) 3 3 2 21 2" xfId="47014" xr:uid="{00000000-0005-0000-0000-000069B60000}"/>
    <cellStyle name="Total (line) 3 3 2 21 2 2" xfId="47015" xr:uid="{00000000-0005-0000-0000-00006AB60000}"/>
    <cellStyle name="Total (line) 3 3 2 21 2 3" xfId="47016" xr:uid="{00000000-0005-0000-0000-00006BB60000}"/>
    <cellStyle name="Total (line) 3 3 2 21 2 4" xfId="47017" xr:uid="{00000000-0005-0000-0000-00006CB60000}"/>
    <cellStyle name="Total (line) 3 3 2 21 3" xfId="47018" xr:uid="{00000000-0005-0000-0000-00006DB60000}"/>
    <cellStyle name="Total (line) 3 3 2 21 4" xfId="47019" xr:uid="{00000000-0005-0000-0000-00006EB60000}"/>
    <cellStyle name="Total (line) 3 3 2 21 5" xfId="47020" xr:uid="{00000000-0005-0000-0000-00006FB60000}"/>
    <cellStyle name="Total (line) 3 3 2 22" xfId="6548" xr:uid="{00000000-0005-0000-0000-000070B60000}"/>
    <cellStyle name="Total (line) 3 3 2 22 2" xfId="47021" xr:uid="{00000000-0005-0000-0000-000071B60000}"/>
    <cellStyle name="Total (line) 3 3 2 22 2 2" xfId="47022" xr:uid="{00000000-0005-0000-0000-000072B60000}"/>
    <cellStyle name="Total (line) 3 3 2 22 2 3" xfId="47023" xr:uid="{00000000-0005-0000-0000-000073B60000}"/>
    <cellStyle name="Total (line) 3 3 2 22 2 4" xfId="47024" xr:uid="{00000000-0005-0000-0000-000074B60000}"/>
    <cellStyle name="Total (line) 3 3 2 22 3" xfId="47025" xr:uid="{00000000-0005-0000-0000-000075B60000}"/>
    <cellStyle name="Total (line) 3 3 2 22 4" xfId="47026" xr:uid="{00000000-0005-0000-0000-000076B60000}"/>
    <cellStyle name="Total (line) 3 3 2 22 5" xfId="47027" xr:uid="{00000000-0005-0000-0000-000077B60000}"/>
    <cellStyle name="Total (line) 3 3 2 23" xfId="6549" xr:uid="{00000000-0005-0000-0000-000078B60000}"/>
    <cellStyle name="Total (line) 3 3 2 23 2" xfId="47028" xr:uid="{00000000-0005-0000-0000-000079B60000}"/>
    <cellStyle name="Total (line) 3 3 2 23 2 2" xfId="47029" xr:uid="{00000000-0005-0000-0000-00007AB60000}"/>
    <cellStyle name="Total (line) 3 3 2 23 2 3" xfId="47030" xr:uid="{00000000-0005-0000-0000-00007BB60000}"/>
    <cellStyle name="Total (line) 3 3 2 23 2 4" xfId="47031" xr:uid="{00000000-0005-0000-0000-00007CB60000}"/>
    <cellStyle name="Total (line) 3 3 2 23 3" xfId="47032" xr:uid="{00000000-0005-0000-0000-00007DB60000}"/>
    <cellStyle name="Total (line) 3 3 2 23 4" xfId="47033" xr:uid="{00000000-0005-0000-0000-00007EB60000}"/>
    <cellStyle name="Total (line) 3 3 2 23 5" xfId="47034" xr:uid="{00000000-0005-0000-0000-00007FB60000}"/>
    <cellStyle name="Total (line) 3 3 2 24" xfId="6550" xr:uid="{00000000-0005-0000-0000-000080B60000}"/>
    <cellStyle name="Total (line) 3 3 2 24 2" xfId="47035" xr:uid="{00000000-0005-0000-0000-000081B60000}"/>
    <cellStyle name="Total (line) 3 3 2 24 2 2" xfId="47036" xr:uid="{00000000-0005-0000-0000-000082B60000}"/>
    <cellStyle name="Total (line) 3 3 2 24 2 3" xfId="47037" xr:uid="{00000000-0005-0000-0000-000083B60000}"/>
    <cellStyle name="Total (line) 3 3 2 24 2 4" xfId="47038" xr:uid="{00000000-0005-0000-0000-000084B60000}"/>
    <cellStyle name="Total (line) 3 3 2 24 3" xfId="47039" xr:uid="{00000000-0005-0000-0000-000085B60000}"/>
    <cellStyle name="Total (line) 3 3 2 24 4" xfId="47040" xr:uid="{00000000-0005-0000-0000-000086B60000}"/>
    <cellStyle name="Total (line) 3 3 2 24 5" xfId="47041" xr:uid="{00000000-0005-0000-0000-000087B60000}"/>
    <cellStyle name="Total (line) 3 3 2 25" xfId="6551" xr:uid="{00000000-0005-0000-0000-000088B60000}"/>
    <cellStyle name="Total (line) 3 3 2 25 2" xfId="47042" xr:uid="{00000000-0005-0000-0000-000089B60000}"/>
    <cellStyle name="Total (line) 3 3 2 25 2 2" xfId="47043" xr:uid="{00000000-0005-0000-0000-00008AB60000}"/>
    <cellStyle name="Total (line) 3 3 2 25 2 3" xfId="47044" xr:uid="{00000000-0005-0000-0000-00008BB60000}"/>
    <cellStyle name="Total (line) 3 3 2 25 2 4" xfId="47045" xr:uid="{00000000-0005-0000-0000-00008CB60000}"/>
    <cellStyle name="Total (line) 3 3 2 25 3" xfId="47046" xr:uid="{00000000-0005-0000-0000-00008DB60000}"/>
    <cellStyle name="Total (line) 3 3 2 25 4" xfId="47047" xr:uid="{00000000-0005-0000-0000-00008EB60000}"/>
    <cellStyle name="Total (line) 3 3 2 25 5" xfId="47048" xr:uid="{00000000-0005-0000-0000-00008FB60000}"/>
    <cellStyle name="Total (line) 3 3 2 26" xfId="6552" xr:uid="{00000000-0005-0000-0000-000090B60000}"/>
    <cellStyle name="Total (line) 3 3 2 26 2" xfId="47049" xr:uid="{00000000-0005-0000-0000-000091B60000}"/>
    <cellStyle name="Total (line) 3 3 2 26 2 2" xfId="47050" xr:uid="{00000000-0005-0000-0000-000092B60000}"/>
    <cellStyle name="Total (line) 3 3 2 26 2 3" xfId="47051" xr:uid="{00000000-0005-0000-0000-000093B60000}"/>
    <cellStyle name="Total (line) 3 3 2 26 2 4" xfId="47052" xr:uid="{00000000-0005-0000-0000-000094B60000}"/>
    <cellStyle name="Total (line) 3 3 2 26 3" xfId="47053" xr:uid="{00000000-0005-0000-0000-000095B60000}"/>
    <cellStyle name="Total (line) 3 3 2 26 4" xfId="47054" xr:uid="{00000000-0005-0000-0000-000096B60000}"/>
    <cellStyle name="Total (line) 3 3 2 26 5" xfId="47055" xr:uid="{00000000-0005-0000-0000-000097B60000}"/>
    <cellStyle name="Total (line) 3 3 2 27" xfId="6553" xr:uid="{00000000-0005-0000-0000-000098B60000}"/>
    <cellStyle name="Total (line) 3 3 2 27 2" xfId="47056" xr:uid="{00000000-0005-0000-0000-000099B60000}"/>
    <cellStyle name="Total (line) 3 3 2 27 2 2" xfId="47057" xr:uid="{00000000-0005-0000-0000-00009AB60000}"/>
    <cellStyle name="Total (line) 3 3 2 27 2 3" xfId="47058" xr:uid="{00000000-0005-0000-0000-00009BB60000}"/>
    <cellStyle name="Total (line) 3 3 2 27 2 4" xfId="47059" xr:uid="{00000000-0005-0000-0000-00009CB60000}"/>
    <cellStyle name="Total (line) 3 3 2 27 3" xfId="47060" xr:uid="{00000000-0005-0000-0000-00009DB60000}"/>
    <cellStyle name="Total (line) 3 3 2 27 4" xfId="47061" xr:uid="{00000000-0005-0000-0000-00009EB60000}"/>
    <cellStyle name="Total (line) 3 3 2 27 5" xfId="47062" xr:uid="{00000000-0005-0000-0000-00009FB60000}"/>
    <cellStyle name="Total (line) 3 3 2 28" xfId="6554" xr:uid="{00000000-0005-0000-0000-0000A0B60000}"/>
    <cellStyle name="Total (line) 3 3 2 28 2" xfId="47063" xr:uid="{00000000-0005-0000-0000-0000A1B60000}"/>
    <cellStyle name="Total (line) 3 3 2 28 2 2" xfId="47064" xr:uid="{00000000-0005-0000-0000-0000A2B60000}"/>
    <cellStyle name="Total (line) 3 3 2 28 2 3" xfId="47065" xr:uid="{00000000-0005-0000-0000-0000A3B60000}"/>
    <cellStyle name="Total (line) 3 3 2 28 2 4" xfId="47066" xr:uid="{00000000-0005-0000-0000-0000A4B60000}"/>
    <cellStyle name="Total (line) 3 3 2 28 3" xfId="47067" xr:uid="{00000000-0005-0000-0000-0000A5B60000}"/>
    <cellStyle name="Total (line) 3 3 2 28 4" xfId="47068" xr:uid="{00000000-0005-0000-0000-0000A6B60000}"/>
    <cellStyle name="Total (line) 3 3 2 28 5" xfId="47069" xr:uid="{00000000-0005-0000-0000-0000A7B60000}"/>
    <cellStyle name="Total (line) 3 3 2 29" xfId="6555" xr:uid="{00000000-0005-0000-0000-0000A8B60000}"/>
    <cellStyle name="Total (line) 3 3 2 29 2" xfId="47070" xr:uid="{00000000-0005-0000-0000-0000A9B60000}"/>
    <cellStyle name="Total (line) 3 3 2 29 2 2" xfId="47071" xr:uid="{00000000-0005-0000-0000-0000AAB60000}"/>
    <cellStyle name="Total (line) 3 3 2 29 2 3" xfId="47072" xr:uid="{00000000-0005-0000-0000-0000ABB60000}"/>
    <cellStyle name="Total (line) 3 3 2 29 2 4" xfId="47073" xr:uid="{00000000-0005-0000-0000-0000ACB60000}"/>
    <cellStyle name="Total (line) 3 3 2 29 3" xfId="47074" xr:uid="{00000000-0005-0000-0000-0000ADB60000}"/>
    <cellStyle name="Total (line) 3 3 2 29 4" xfId="47075" xr:uid="{00000000-0005-0000-0000-0000AEB60000}"/>
    <cellStyle name="Total (line) 3 3 2 29 5" xfId="47076" xr:uid="{00000000-0005-0000-0000-0000AFB60000}"/>
    <cellStyle name="Total (line) 3 3 2 3" xfId="6556" xr:uid="{00000000-0005-0000-0000-0000B0B60000}"/>
    <cellStyle name="Total (line) 3 3 2 3 2" xfId="47077" xr:uid="{00000000-0005-0000-0000-0000B1B60000}"/>
    <cellStyle name="Total (line) 3 3 2 3 2 2" xfId="47078" xr:uid="{00000000-0005-0000-0000-0000B2B60000}"/>
    <cellStyle name="Total (line) 3 3 2 3 2 3" xfId="47079" xr:uid="{00000000-0005-0000-0000-0000B3B60000}"/>
    <cellStyle name="Total (line) 3 3 2 3 2 4" xfId="47080" xr:uid="{00000000-0005-0000-0000-0000B4B60000}"/>
    <cellStyle name="Total (line) 3 3 2 3 3" xfId="47081" xr:uid="{00000000-0005-0000-0000-0000B5B60000}"/>
    <cellStyle name="Total (line) 3 3 2 3 4" xfId="47082" xr:uid="{00000000-0005-0000-0000-0000B6B60000}"/>
    <cellStyle name="Total (line) 3 3 2 3 5" xfId="47083" xr:uid="{00000000-0005-0000-0000-0000B7B60000}"/>
    <cellStyle name="Total (line) 3 3 2 30" xfId="6557" xr:uid="{00000000-0005-0000-0000-0000B8B60000}"/>
    <cellStyle name="Total (line) 3 3 2 30 2" xfId="47084" xr:uid="{00000000-0005-0000-0000-0000B9B60000}"/>
    <cellStyle name="Total (line) 3 3 2 30 2 2" xfId="47085" xr:uid="{00000000-0005-0000-0000-0000BAB60000}"/>
    <cellStyle name="Total (line) 3 3 2 30 2 3" xfId="47086" xr:uid="{00000000-0005-0000-0000-0000BBB60000}"/>
    <cellStyle name="Total (line) 3 3 2 30 2 4" xfId="47087" xr:uid="{00000000-0005-0000-0000-0000BCB60000}"/>
    <cellStyle name="Total (line) 3 3 2 30 3" xfId="47088" xr:uid="{00000000-0005-0000-0000-0000BDB60000}"/>
    <cellStyle name="Total (line) 3 3 2 30 4" xfId="47089" xr:uid="{00000000-0005-0000-0000-0000BEB60000}"/>
    <cellStyle name="Total (line) 3 3 2 30 5" xfId="47090" xr:uid="{00000000-0005-0000-0000-0000BFB60000}"/>
    <cellStyle name="Total (line) 3 3 2 31" xfId="6558" xr:uid="{00000000-0005-0000-0000-0000C0B60000}"/>
    <cellStyle name="Total (line) 3 3 2 31 2" xfId="47091" xr:uid="{00000000-0005-0000-0000-0000C1B60000}"/>
    <cellStyle name="Total (line) 3 3 2 31 2 2" xfId="47092" xr:uid="{00000000-0005-0000-0000-0000C2B60000}"/>
    <cellStyle name="Total (line) 3 3 2 31 2 3" xfId="47093" xr:uid="{00000000-0005-0000-0000-0000C3B60000}"/>
    <cellStyle name="Total (line) 3 3 2 31 2 4" xfId="47094" xr:uid="{00000000-0005-0000-0000-0000C4B60000}"/>
    <cellStyle name="Total (line) 3 3 2 31 3" xfId="47095" xr:uid="{00000000-0005-0000-0000-0000C5B60000}"/>
    <cellStyle name="Total (line) 3 3 2 31 4" xfId="47096" xr:uid="{00000000-0005-0000-0000-0000C6B60000}"/>
    <cellStyle name="Total (line) 3 3 2 31 5" xfId="47097" xr:uid="{00000000-0005-0000-0000-0000C7B60000}"/>
    <cellStyle name="Total (line) 3 3 2 32" xfId="6559" xr:uid="{00000000-0005-0000-0000-0000C8B60000}"/>
    <cellStyle name="Total (line) 3 3 2 32 2" xfId="47098" xr:uid="{00000000-0005-0000-0000-0000C9B60000}"/>
    <cellStyle name="Total (line) 3 3 2 32 2 2" xfId="47099" xr:uid="{00000000-0005-0000-0000-0000CAB60000}"/>
    <cellStyle name="Total (line) 3 3 2 32 2 3" xfId="47100" xr:uid="{00000000-0005-0000-0000-0000CBB60000}"/>
    <cellStyle name="Total (line) 3 3 2 32 2 4" xfId="47101" xr:uid="{00000000-0005-0000-0000-0000CCB60000}"/>
    <cellStyle name="Total (line) 3 3 2 32 3" xfId="47102" xr:uid="{00000000-0005-0000-0000-0000CDB60000}"/>
    <cellStyle name="Total (line) 3 3 2 32 4" xfId="47103" xr:uid="{00000000-0005-0000-0000-0000CEB60000}"/>
    <cellStyle name="Total (line) 3 3 2 32 5" xfId="47104" xr:uid="{00000000-0005-0000-0000-0000CFB60000}"/>
    <cellStyle name="Total (line) 3 3 2 33" xfId="6560" xr:uid="{00000000-0005-0000-0000-0000D0B60000}"/>
    <cellStyle name="Total (line) 3 3 2 33 2" xfId="47105" xr:uid="{00000000-0005-0000-0000-0000D1B60000}"/>
    <cellStyle name="Total (line) 3 3 2 33 2 2" xfId="47106" xr:uid="{00000000-0005-0000-0000-0000D2B60000}"/>
    <cellStyle name="Total (line) 3 3 2 33 2 3" xfId="47107" xr:uid="{00000000-0005-0000-0000-0000D3B60000}"/>
    <cellStyle name="Total (line) 3 3 2 33 2 4" xfId="47108" xr:uid="{00000000-0005-0000-0000-0000D4B60000}"/>
    <cellStyle name="Total (line) 3 3 2 33 3" xfId="47109" xr:uid="{00000000-0005-0000-0000-0000D5B60000}"/>
    <cellStyle name="Total (line) 3 3 2 33 4" xfId="47110" xr:uid="{00000000-0005-0000-0000-0000D6B60000}"/>
    <cellStyle name="Total (line) 3 3 2 33 5" xfId="47111" xr:uid="{00000000-0005-0000-0000-0000D7B60000}"/>
    <cellStyle name="Total (line) 3 3 2 34" xfId="6561" xr:uid="{00000000-0005-0000-0000-0000D8B60000}"/>
    <cellStyle name="Total (line) 3 3 2 34 2" xfId="47112" xr:uid="{00000000-0005-0000-0000-0000D9B60000}"/>
    <cellStyle name="Total (line) 3 3 2 34 2 2" xfId="47113" xr:uid="{00000000-0005-0000-0000-0000DAB60000}"/>
    <cellStyle name="Total (line) 3 3 2 34 2 3" xfId="47114" xr:uid="{00000000-0005-0000-0000-0000DBB60000}"/>
    <cellStyle name="Total (line) 3 3 2 34 2 4" xfId="47115" xr:uid="{00000000-0005-0000-0000-0000DCB60000}"/>
    <cellStyle name="Total (line) 3 3 2 34 3" xfId="47116" xr:uid="{00000000-0005-0000-0000-0000DDB60000}"/>
    <cellStyle name="Total (line) 3 3 2 34 4" xfId="47117" xr:uid="{00000000-0005-0000-0000-0000DEB60000}"/>
    <cellStyle name="Total (line) 3 3 2 34 5" xfId="47118" xr:uid="{00000000-0005-0000-0000-0000DFB60000}"/>
    <cellStyle name="Total (line) 3 3 2 35" xfId="6562" xr:uid="{00000000-0005-0000-0000-0000E0B60000}"/>
    <cellStyle name="Total (line) 3 3 2 35 2" xfId="47119" xr:uid="{00000000-0005-0000-0000-0000E1B60000}"/>
    <cellStyle name="Total (line) 3 3 2 35 2 2" xfId="47120" xr:uid="{00000000-0005-0000-0000-0000E2B60000}"/>
    <cellStyle name="Total (line) 3 3 2 35 2 3" xfId="47121" xr:uid="{00000000-0005-0000-0000-0000E3B60000}"/>
    <cellStyle name="Total (line) 3 3 2 35 2 4" xfId="47122" xr:uid="{00000000-0005-0000-0000-0000E4B60000}"/>
    <cellStyle name="Total (line) 3 3 2 35 3" xfId="47123" xr:uid="{00000000-0005-0000-0000-0000E5B60000}"/>
    <cellStyle name="Total (line) 3 3 2 35 4" xfId="47124" xr:uid="{00000000-0005-0000-0000-0000E6B60000}"/>
    <cellStyle name="Total (line) 3 3 2 35 5" xfId="47125" xr:uid="{00000000-0005-0000-0000-0000E7B60000}"/>
    <cellStyle name="Total (line) 3 3 2 36" xfId="6563" xr:uid="{00000000-0005-0000-0000-0000E8B60000}"/>
    <cellStyle name="Total (line) 3 3 2 36 2" xfId="47126" xr:uid="{00000000-0005-0000-0000-0000E9B60000}"/>
    <cellStyle name="Total (line) 3 3 2 36 2 2" xfId="47127" xr:uid="{00000000-0005-0000-0000-0000EAB60000}"/>
    <cellStyle name="Total (line) 3 3 2 36 2 3" xfId="47128" xr:uid="{00000000-0005-0000-0000-0000EBB60000}"/>
    <cellStyle name="Total (line) 3 3 2 36 2 4" xfId="47129" xr:uid="{00000000-0005-0000-0000-0000ECB60000}"/>
    <cellStyle name="Total (line) 3 3 2 36 3" xfId="47130" xr:uid="{00000000-0005-0000-0000-0000EDB60000}"/>
    <cellStyle name="Total (line) 3 3 2 36 4" xfId="47131" xr:uid="{00000000-0005-0000-0000-0000EEB60000}"/>
    <cellStyle name="Total (line) 3 3 2 36 5" xfId="47132" xr:uid="{00000000-0005-0000-0000-0000EFB60000}"/>
    <cellStyle name="Total (line) 3 3 2 37" xfId="6564" xr:uid="{00000000-0005-0000-0000-0000F0B60000}"/>
    <cellStyle name="Total (line) 3 3 2 37 2" xfId="47133" xr:uid="{00000000-0005-0000-0000-0000F1B60000}"/>
    <cellStyle name="Total (line) 3 3 2 37 2 2" xfId="47134" xr:uid="{00000000-0005-0000-0000-0000F2B60000}"/>
    <cellStyle name="Total (line) 3 3 2 37 2 3" xfId="47135" xr:uid="{00000000-0005-0000-0000-0000F3B60000}"/>
    <cellStyle name="Total (line) 3 3 2 37 2 4" xfId="47136" xr:uid="{00000000-0005-0000-0000-0000F4B60000}"/>
    <cellStyle name="Total (line) 3 3 2 37 3" xfId="47137" xr:uid="{00000000-0005-0000-0000-0000F5B60000}"/>
    <cellStyle name="Total (line) 3 3 2 37 4" xfId="47138" xr:uid="{00000000-0005-0000-0000-0000F6B60000}"/>
    <cellStyle name="Total (line) 3 3 2 37 5" xfId="47139" xr:uid="{00000000-0005-0000-0000-0000F7B60000}"/>
    <cellStyle name="Total (line) 3 3 2 38" xfId="6565" xr:uid="{00000000-0005-0000-0000-0000F8B60000}"/>
    <cellStyle name="Total (line) 3 3 2 38 2" xfId="47140" xr:uid="{00000000-0005-0000-0000-0000F9B60000}"/>
    <cellStyle name="Total (line) 3 3 2 38 2 2" xfId="47141" xr:uid="{00000000-0005-0000-0000-0000FAB60000}"/>
    <cellStyle name="Total (line) 3 3 2 38 2 3" xfId="47142" xr:uid="{00000000-0005-0000-0000-0000FBB60000}"/>
    <cellStyle name="Total (line) 3 3 2 38 2 4" xfId="47143" xr:uid="{00000000-0005-0000-0000-0000FCB60000}"/>
    <cellStyle name="Total (line) 3 3 2 38 3" xfId="47144" xr:uid="{00000000-0005-0000-0000-0000FDB60000}"/>
    <cellStyle name="Total (line) 3 3 2 38 4" xfId="47145" xr:uid="{00000000-0005-0000-0000-0000FEB60000}"/>
    <cellStyle name="Total (line) 3 3 2 38 5" xfId="47146" xr:uid="{00000000-0005-0000-0000-0000FFB60000}"/>
    <cellStyle name="Total (line) 3 3 2 39" xfId="6566" xr:uid="{00000000-0005-0000-0000-000000B70000}"/>
    <cellStyle name="Total (line) 3 3 2 39 2" xfId="47147" xr:uid="{00000000-0005-0000-0000-000001B70000}"/>
    <cellStyle name="Total (line) 3 3 2 39 2 2" xfId="47148" xr:uid="{00000000-0005-0000-0000-000002B70000}"/>
    <cellStyle name="Total (line) 3 3 2 39 2 3" xfId="47149" xr:uid="{00000000-0005-0000-0000-000003B70000}"/>
    <cellStyle name="Total (line) 3 3 2 39 2 4" xfId="47150" xr:uid="{00000000-0005-0000-0000-000004B70000}"/>
    <cellStyle name="Total (line) 3 3 2 39 3" xfId="47151" xr:uid="{00000000-0005-0000-0000-000005B70000}"/>
    <cellStyle name="Total (line) 3 3 2 39 4" xfId="47152" xr:uid="{00000000-0005-0000-0000-000006B70000}"/>
    <cellStyle name="Total (line) 3 3 2 39 5" xfId="47153" xr:uid="{00000000-0005-0000-0000-000007B70000}"/>
    <cellStyle name="Total (line) 3 3 2 4" xfId="6567" xr:uid="{00000000-0005-0000-0000-000008B70000}"/>
    <cellStyle name="Total (line) 3 3 2 4 2" xfId="47154" xr:uid="{00000000-0005-0000-0000-000009B70000}"/>
    <cellStyle name="Total (line) 3 3 2 4 2 2" xfId="47155" xr:uid="{00000000-0005-0000-0000-00000AB70000}"/>
    <cellStyle name="Total (line) 3 3 2 4 2 3" xfId="47156" xr:uid="{00000000-0005-0000-0000-00000BB70000}"/>
    <cellStyle name="Total (line) 3 3 2 4 2 4" xfId="47157" xr:uid="{00000000-0005-0000-0000-00000CB70000}"/>
    <cellStyle name="Total (line) 3 3 2 4 3" xfId="47158" xr:uid="{00000000-0005-0000-0000-00000DB70000}"/>
    <cellStyle name="Total (line) 3 3 2 4 4" xfId="47159" xr:uid="{00000000-0005-0000-0000-00000EB70000}"/>
    <cellStyle name="Total (line) 3 3 2 4 5" xfId="47160" xr:uid="{00000000-0005-0000-0000-00000FB70000}"/>
    <cellStyle name="Total (line) 3 3 2 40" xfId="6568" xr:uid="{00000000-0005-0000-0000-000010B70000}"/>
    <cellStyle name="Total (line) 3 3 2 40 2" xfId="47161" xr:uid="{00000000-0005-0000-0000-000011B70000}"/>
    <cellStyle name="Total (line) 3 3 2 40 2 2" xfId="47162" xr:uid="{00000000-0005-0000-0000-000012B70000}"/>
    <cellStyle name="Total (line) 3 3 2 40 2 3" xfId="47163" xr:uid="{00000000-0005-0000-0000-000013B70000}"/>
    <cellStyle name="Total (line) 3 3 2 40 2 4" xfId="47164" xr:uid="{00000000-0005-0000-0000-000014B70000}"/>
    <cellStyle name="Total (line) 3 3 2 40 3" xfId="47165" xr:uid="{00000000-0005-0000-0000-000015B70000}"/>
    <cellStyle name="Total (line) 3 3 2 40 4" xfId="47166" xr:uid="{00000000-0005-0000-0000-000016B70000}"/>
    <cellStyle name="Total (line) 3 3 2 40 5" xfId="47167" xr:uid="{00000000-0005-0000-0000-000017B70000}"/>
    <cellStyle name="Total (line) 3 3 2 41" xfId="6569" xr:uid="{00000000-0005-0000-0000-000018B70000}"/>
    <cellStyle name="Total (line) 3 3 2 41 2" xfId="47168" xr:uid="{00000000-0005-0000-0000-000019B70000}"/>
    <cellStyle name="Total (line) 3 3 2 41 2 2" xfId="47169" xr:uid="{00000000-0005-0000-0000-00001AB70000}"/>
    <cellStyle name="Total (line) 3 3 2 41 2 3" xfId="47170" xr:uid="{00000000-0005-0000-0000-00001BB70000}"/>
    <cellStyle name="Total (line) 3 3 2 41 2 4" xfId="47171" xr:uid="{00000000-0005-0000-0000-00001CB70000}"/>
    <cellStyle name="Total (line) 3 3 2 41 3" xfId="47172" xr:uid="{00000000-0005-0000-0000-00001DB70000}"/>
    <cellStyle name="Total (line) 3 3 2 41 4" xfId="47173" xr:uid="{00000000-0005-0000-0000-00001EB70000}"/>
    <cellStyle name="Total (line) 3 3 2 41 5" xfId="47174" xr:uid="{00000000-0005-0000-0000-00001FB70000}"/>
    <cellStyle name="Total (line) 3 3 2 42" xfId="6570" xr:uid="{00000000-0005-0000-0000-000020B70000}"/>
    <cellStyle name="Total (line) 3 3 2 42 2" xfId="47175" xr:uid="{00000000-0005-0000-0000-000021B70000}"/>
    <cellStyle name="Total (line) 3 3 2 42 2 2" xfId="47176" xr:uid="{00000000-0005-0000-0000-000022B70000}"/>
    <cellStyle name="Total (line) 3 3 2 42 2 3" xfId="47177" xr:uid="{00000000-0005-0000-0000-000023B70000}"/>
    <cellStyle name="Total (line) 3 3 2 42 2 4" xfId="47178" xr:uid="{00000000-0005-0000-0000-000024B70000}"/>
    <cellStyle name="Total (line) 3 3 2 42 3" xfId="47179" xr:uid="{00000000-0005-0000-0000-000025B70000}"/>
    <cellStyle name="Total (line) 3 3 2 42 4" xfId="47180" xr:uid="{00000000-0005-0000-0000-000026B70000}"/>
    <cellStyle name="Total (line) 3 3 2 42 5" xfId="47181" xr:uid="{00000000-0005-0000-0000-000027B70000}"/>
    <cellStyle name="Total (line) 3 3 2 43" xfId="6571" xr:uid="{00000000-0005-0000-0000-000028B70000}"/>
    <cellStyle name="Total (line) 3 3 2 43 2" xfId="47182" xr:uid="{00000000-0005-0000-0000-000029B70000}"/>
    <cellStyle name="Total (line) 3 3 2 43 2 2" xfId="47183" xr:uid="{00000000-0005-0000-0000-00002AB70000}"/>
    <cellStyle name="Total (line) 3 3 2 43 2 3" xfId="47184" xr:uid="{00000000-0005-0000-0000-00002BB70000}"/>
    <cellStyle name="Total (line) 3 3 2 43 2 4" xfId="47185" xr:uid="{00000000-0005-0000-0000-00002CB70000}"/>
    <cellStyle name="Total (line) 3 3 2 43 3" xfId="47186" xr:uid="{00000000-0005-0000-0000-00002DB70000}"/>
    <cellStyle name="Total (line) 3 3 2 43 4" xfId="47187" xr:uid="{00000000-0005-0000-0000-00002EB70000}"/>
    <cellStyle name="Total (line) 3 3 2 43 5" xfId="47188" xr:uid="{00000000-0005-0000-0000-00002FB70000}"/>
    <cellStyle name="Total (line) 3 3 2 44" xfId="6572" xr:uid="{00000000-0005-0000-0000-000030B70000}"/>
    <cellStyle name="Total (line) 3 3 2 44 2" xfId="47189" xr:uid="{00000000-0005-0000-0000-000031B70000}"/>
    <cellStyle name="Total (line) 3 3 2 44 2 2" xfId="47190" xr:uid="{00000000-0005-0000-0000-000032B70000}"/>
    <cellStyle name="Total (line) 3 3 2 44 2 3" xfId="47191" xr:uid="{00000000-0005-0000-0000-000033B70000}"/>
    <cellStyle name="Total (line) 3 3 2 44 2 4" xfId="47192" xr:uid="{00000000-0005-0000-0000-000034B70000}"/>
    <cellStyle name="Total (line) 3 3 2 44 3" xfId="47193" xr:uid="{00000000-0005-0000-0000-000035B70000}"/>
    <cellStyle name="Total (line) 3 3 2 44 4" xfId="47194" xr:uid="{00000000-0005-0000-0000-000036B70000}"/>
    <cellStyle name="Total (line) 3 3 2 44 5" xfId="47195" xr:uid="{00000000-0005-0000-0000-000037B70000}"/>
    <cellStyle name="Total (line) 3 3 2 45" xfId="47196" xr:uid="{00000000-0005-0000-0000-000038B70000}"/>
    <cellStyle name="Total (line) 3 3 2 45 2" xfId="47197" xr:uid="{00000000-0005-0000-0000-000039B70000}"/>
    <cellStyle name="Total (line) 3 3 2 45 3" xfId="47198" xr:uid="{00000000-0005-0000-0000-00003AB70000}"/>
    <cellStyle name="Total (line) 3 3 2 45 4" xfId="47199" xr:uid="{00000000-0005-0000-0000-00003BB70000}"/>
    <cellStyle name="Total (line) 3 3 2 46" xfId="47200" xr:uid="{00000000-0005-0000-0000-00003CB70000}"/>
    <cellStyle name="Total (line) 3 3 2 46 2" xfId="47201" xr:uid="{00000000-0005-0000-0000-00003DB70000}"/>
    <cellStyle name="Total (line) 3 3 2 46 3" xfId="47202" xr:uid="{00000000-0005-0000-0000-00003EB70000}"/>
    <cellStyle name="Total (line) 3 3 2 46 4" xfId="47203" xr:uid="{00000000-0005-0000-0000-00003FB70000}"/>
    <cellStyle name="Total (line) 3 3 2 47" xfId="47204" xr:uid="{00000000-0005-0000-0000-000040B70000}"/>
    <cellStyle name="Total (line) 3 3 2 48" xfId="47205" xr:uid="{00000000-0005-0000-0000-000041B70000}"/>
    <cellStyle name="Total (line) 3 3 2 49" xfId="47206" xr:uid="{00000000-0005-0000-0000-000042B70000}"/>
    <cellStyle name="Total (line) 3 3 2 5" xfId="6573" xr:uid="{00000000-0005-0000-0000-000043B70000}"/>
    <cellStyle name="Total (line) 3 3 2 5 2" xfId="47207" xr:uid="{00000000-0005-0000-0000-000044B70000}"/>
    <cellStyle name="Total (line) 3 3 2 5 2 2" xfId="47208" xr:uid="{00000000-0005-0000-0000-000045B70000}"/>
    <cellStyle name="Total (line) 3 3 2 5 2 3" xfId="47209" xr:uid="{00000000-0005-0000-0000-000046B70000}"/>
    <cellStyle name="Total (line) 3 3 2 5 2 4" xfId="47210" xr:uid="{00000000-0005-0000-0000-000047B70000}"/>
    <cellStyle name="Total (line) 3 3 2 5 3" xfId="47211" xr:uid="{00000000-0005-0000-0000-000048B70000}"/>
    <cellStyle name="Total (line) 3 3 2 5 4" xfId="47212" xr:uid="{00000000-0005-0000-0000-000049B70000}"/>
    <cellStyle name="Total (line) 3 3 2 5 5" xfId="47213" xr:uid="{00000000-0005-0000-0000-00004AB70000}"/>
    <cellStyle name="Total (line) 3 3 2 6" xfId="6574" xr:uid="{00000000-0005-0000-0000-00004BB70000}"/>
    <cellStyle name="Total (line) 3 3 2 6 2" xfId="47214" xr:uid="{00000000-0005-0000-0000-00004CB70000}"/>
    <cellStyle name="Total (line) 3 3 2 6 2 2" xfId="47215" xr:uid="{00000000-0005-0000-0000-00004DB70000}"/>
    <cellStyle name="Total (line) 3 3 2 6 2 3" xfId="47216" xr:uid="{00000000-0005-0000-0000-00004EB70000}"/>
    <cellStyle name="Total (line) 3 3 2 6 2 4" xfId="47217" xr:uid="{00000000-0005-0000-0000-00004FB70000}"/>
    <cellStyle name="Total (line) 3 3 2 6 3" xfId="47218" xr:uid="{00000000-0005-0000-0000-000050B70000}"/>
    <cellStyle name="Total (line) 3 3 2 6 4" xfId="47219" xr:uid="{00000000-0005-0000-0000-000051B70000}"/>
    <cellStyle name="Total (line) 3 3 2 6 5" xfId="47220" xr:uid="{00000000-0005-0000-0000-000052B70000}"/>
    <cellStyle name="Total (line) 3 3 2 7" xfId="6575" xr:uid="{00000000-0005-0000-0000-000053B70000}"/>
    <cellStyle name="Total (line) 3 3 2 7 2" xfId="47221" xr:uid="{00000000-0005-0000-0000-000054B70000}"/>
    <cellStyle name="Total (line) 3 3 2 7 2 2" xfId="47222" xr:uid="{00000000-0005-0000-0000-000055B70000}"/>
    <cellStyle name="Total (line) 3 3 2 7 2 3" xfId="47223" xr:uid="{00000000-0005-0000-0000-000056B70000}"/>
    <cellStyle name="Total (line) 3 3 2 7 2 4" xfId="47224" xr:uid="{00000000-0005-0000-0000-000057B70000}"/>
    <cellStyle name="Total (line) 3 3 2 7 3" xfId="47225" xr:uid="{00000000-0005-0000-0000-000058B70000}"/>
    <cellStyle name="Total (line) 3 3 2 7 4" xfId="47226" xr:uid="{00000000-0005-0000-0000-000059B70000}"/>
    <cellStyle name="Total (line) 3 3 2 7 5" xfId="47227" xr:uid="{00000000-0005-0000-0000-00005AB70000}"/>
    <cellStyle name="Total (line) 3 3 2 8" xfId="6576" xr:uid="{00000000-0005-0000-0000-00005BB70000}"/>
    <cellStyle name="Total (line) 3 3 2 8 2" xfId="47228" xr:uid="{00000000-0005-0000-0000-00005CB70000}"/>
    <cellStyle name="Total (line) 3 3 2 8 2 2" xfId="47229" xr:uid="{00000000-0005-0000-0000-00005DB70000}"/>
    <cellStyle name="Total (line) 3 3 2 8 2 3" xfId="47230" xr:uid="{00000000-0005-0000-0000-00005EB70000}"/>
    <cellStyle name="Total (line) 3 3 2 8 2 4" xfId="47231" xr:uid="{00000000-0005-0000-0000-00005FB70000}"/>
    <cellStyle name="Total (line) 3 3 2 8 3" xfId="47232" xr:uid="{00000000-0005-0000-0000-000060B70000}"/>
    <cellStyle name="Total (line) 3 3 2 8 4" xfId="47233" xr:uid="{00000000-0005-0000-0000-000061B70000}"/>
    <cellStyle name="Total (line) 3 3 2 8 5" xfId="47234" xr:uid="{00000000-0005-0000-0000-000062B70000}"/>
    <cellStyle name="Total (line) 3 3 2 9" xfId="6577" xr:uid="{00000000-0005-0000-0000-000063B70000}"/>
    <cellStyle name="Total (line) 3 3 2 9 2" xfId="47235" xr:uid="{00000000-0005-0000-0000-000064B70000}"/>
    <cellStyle name="Total (line) 3 3 2 9 2 2" xfId="47236" xr:uid="{00000000-0005-0000-0000-000065B70000}"/>
    <cellStyle name="Total (line) 3 3 2 9 2 3" xfId="47237" xr:uid="{00000000-0005-0000-0000-000066B70000}"/>
    <cellStyle name="Total (line) 3 3 2 9 2 4" xfId="47238" xr:uid="{00000000-0005-0000-0000-000067B70000}"/>
    <cellStyle name="Total (line) 3 3 2 9 3" xfId="47239" xr:uid="{00000000-0005-0000-0000-000068B70000}"/>
    <cellStyle name="Total (line) 3 3 2 9 4" xfId="47240" xr:uid="{00000000-0005-0000-0000-000069B70000}"/>
    <cellStyle name="Total (line) 3 3 2 9 5" xfId="47241" xr:uid="{00000000-0005-0000-0000-00006AB70000}"/>
    <cellStyle name="Total (line) 3 3 20" xfId="6578" xr:uid="{00000000-0005-0000-0000-00006BB70000}"/>
    <cellStyle name="Total (line) 3 3 20 2" xfId="47242" xr:uid="{00000000-0005-0000-0000-00006CB70000}"/>
    <cellStyle name="Total (line) 3 3 20 2 2" xfId="47243" xr:uid="{00000000-0005-0000-0000-00006DB70000}"/>
    <cellStyle name="Total (line) 3 3 20 2 3" xfId="47244" xr:uid="{00000000-0005-0000-0000-00006EB70000}"/>
    <cellStyle name="Total (line) 3 3 20 2 4" xfId="47245" xr:uid="{00000000-0005-0000-0000-00006FB70000}"/>
    <cellStyle name="Total (line) 3 3 20 3" xfId="47246" xr:uid="{00000000-0005-0000-0000-000070B70000}"/>
    <cellStyle name="Total (line) 3 3 20 4" xfId="47247" xr:uid="{00000000-0005-0000-0000-000071B70000}"/>
    <cellStyle name="Total (line) 3 3 20 5" xfId="47248" xr:uid="{00000000-0005-0000-0000-000072B70000}"/>
    <cellStyle name="Total (line) 3 3 21" xfId="6579" xr:uid="{00000000-0005-0000-0000-000073B70000}"/>
    <cellStyle name="Total (line) 3 3 21 2" xfId="47249" xr:uid="{00000000-0005-0000-0000-000074B70000}"/>
    <cellStyle name="Total (line) 3 3 21 2 2" xfId="47250" xr:uid="{00000000-0005-0000-0000-000075B70000}"/>
    <cellStyle name="Total (line) 3 3 21 2 3" xfId="47251" xr:uid="{00000000-0005-0000-0000-000076B70000}"/>
    <cellStyle name="Total (line) 3 3 21 2 4" xfId="47252" xr:uid="{00000000-0005-0000-0000-000077B70000}"/>
    <cellStyle name="Total (line) 3 3 21 3" xfId="47253" xr:uid="{00000000-0005-0000-0000-000078B70000}"/>
    <cellStyle name="Total (line) 3 3 21 4" xfId="47254" xr:uid="{00000000-0005-0000-0000-000079B70000}"/>
    <cellStyle name="Total (line) 3 3 21 5" xfId="47255" xr:uid="{00000000-0005-0000-0000-00007AB70000}"/>
    <cellStyle name="Total (line) 3 3 22" xfId="6580" xr:uid="{00000000-0005-0000-0000-00007BB70000}"/>
    <cellStyle name="Total (line) 3 3 22 2" xfId="47256" xr:uid="{00000000-0005-0000-0000-00007CB70000}"/>
    <cellStyle name="Total (line) 3 3 22 2 2" xfId="47257" xr:uid="{00000000-0005-0000-0000-00007DB70000}"/>
    <cellStyle name="Total (line) 3 3 22 2 3" xfId="47258" xr:uid="{00000000-0005-0000-0000-00007EB70000}"/>
    <cellStyle name="Total (line) 3 3 22 2 4" xfId="47259" xr:uid="{00000000-0005-0000-0000-00007FB70000}"/>
    <cellStyle name="Total (line) 3 3 22 3" xfId="47260" xr:uid="{00000000-0005-0000-0000-000080B70000}"/>
    <cellStyle name="Total (line) 3 3 22 4" xfId="47261" xr:uid="{00000000-0005-0000-0000-000081B70000}"/>
    <cellStyle name="Total (line) 3 3 22 5" xfId="47262" xr:uid="{00000000-0005-0000-0000-000082B70000}"/>
    <cellStyle name="Total (line) 3 3 23" xfId="6581" xr:uid="{00000000-0005-0000-0000-000083B70000}"/>
    <cellStyle name="Total (line) 3 3 23 2" xfId="47263" xr:uid="{00000000-0005-0000-0000-000084B70000}"/>
    <cellStyle name="Total (line) 3 3 23 2 2" xfId="47264" xr:uid="{00000000-0005-0000-0000-000085B70000}"/>
    <cellStyle name="Total (line) 3 3 23 2 3" xfId="47265" xr:uid="{00000000-0005-0000-0000-000086B70000}"/>
    <cellStyle name="Total (line) 3 3 23 2 4" xfId="47266" xr:uid="{00000000-0005-0000-0000-000087B70000}"/>
    <cellStyle name="Total (line) 3 3 23 3" xfId="47267" xr:uid="{00000000-0005-0000-0000-000088B70000}"/>
    <cellStyle name="Total (line) 3 3 23 4" xfId="47268" xr:uid="{00000000-0005-0000-0000-000089B70000}"/>
    <cellStyle name="Total (line) 3 3 23 5" xfId="47269" xr:uid="{00000000-0005-0000-0000-00008AB70000}"/>
    <cellStyle name="Total (line) 3 3 24" xfId="6582" xr:uid="{00000000-0005-0000-0000-00008BB70000}"/>
    <cellStyle name="Total (line) 3 3 24 2" xfId="47270" xr:uid="{00000000-0005-0000-0000-00008CB70000}"/>
    <cellStyle name="Total (line) 3 3 24 2 2" xfId="47271" xr:uid="{00000000-0005-0000-0000-00008DB70000}"/>
    <cellStyle name="Total (line) 3 3 24 2 3" xfId="47272" xr:uid="{00000000-0005-0000-0000-00008EB70000}"/>
    <cellStyle name="Total (line) 3 3 24 2 4" xfId="47273" xr:uid="{00000000-0005-0000-0000-00008FB70000}"/>
    <cellStyle name="Total (line) 3 3 24 3" xfId="47274" xr:uid="{00000000-0005-0000-0000-000090B70000}"/>
    <cellStyle name="Total (line) 3 3 24 4" xfId="47275" xr:uid="{00000000-0005-0000-0000-000091B70000}"/>
    <cellStyle name="Total (line) 3 3 24 5" xfId="47276" xr:uid="{00000000-0005-0000-0000-000092B70000}"/>
    <cellStyle name="Total (line) 3 3 25" xfId="6583" xr:uid="{00000000-0005-0000-0000-000093B70000}"/>
    <cellStyle name="Total (line) 3 3 25 2" xfId="47277" xr:uid="{00000000-0005-0000-0000-000094B70000}"/>
    <cellStyle name="Total (line) 3 3 25 2 2" xfId="47278" xr:uid="{00000000-0005-0000-0000-000095B70000}"/>
    <cellStyle name="Total (line) 3 3 25 2 3" xfId="47279" xr:uid="{00000000-0005-0000-0000-000096B70000}"/>
    <cellStyle name="Total (line) 3 3 25 2 4" xfId="47280" xr:uid="{00000000-0005-0000-0000-000097B70000}"/>
    <cellStyle name="Total (line) 3 3 25 3" xfId="47281" xr:uid="{00000000-0005-0000-0000-000098B70000}"/>
    <cellStyle name="Total (line) 3 3 25 4" xfId="47282" xr:uid="{00000000-0005-0000-0000-000099B70000}"/>
    <cellStyle name="Total (line) 3 3 25 5" xfId="47283" xr:uid="{00000000-0005-0000-0000-00009AB70000}"/>
    <cellStyle name="Total (line) 3 3 26" xfId="6584" xr:uid="{00000000-0005-0000-0000-00009BB70000}"/>
    <cellStyle name="Total (line) 3 3 26 2" xfId="47284" xr:uid="{00000000-0005-0000-0000-00009CB70000}"/>
    <cellStyle name="Total (line) 3 3 26 2 2" xfId="47285" xr:uid="{00000000-0005-0000-0000-00009DB70000}"/>
    <cellStyle name="Total (line) 3 3 26 2 3" xfId="47286" xr:uid="{00000000-0005-0000-0000-00009EB70000}"/>
    <cellStyle name="Total (line) 3 3 26 2 4" xfId="47287" xr:uid="{00000000-0005-0000-0000-00009FB70000}"/>
    <cellStyle name="Total (line) 3 3 26 3" xfId="47288" xr:uid="{00000000-0005-0000-0000-0000A0B70000}"/>
    <cellStyle name="Total (line) 3 3 26 4" xfId="47289" xr:uid="{00000000-0005-0000-0000-0000A1B70000}"/>
    <cellStyle name="Total (line) 3 3 26 5" xfId="47290" xr:uid="{00000000-0005-0000-0000-0000A2B70000}"/>
    <cellStyle name="Total (line) 3 3 27" xfId="6585" xr:uid="{00000000-0005-0000-0000-0000A3B70000}"/>
    <cellStyle name="Total (line) 3 3 27 2" xfId="47291" xr:uid="{00000000-0005-0000-0000-0000A4B70000}"/>
    <cellStyle name="Total (line) 3 3 27 2 2" xfId="47292" xr:uid="{00000000-0005-0000-0000-0000A5B70000}"/>
    <cellStyle name="Total (line) 3 3 27 2 3" xfId="47293" xr:uid="{00000000-0005-0000-0000-0000A6B70000}"/>
    <cellStyle name="Total (line) 3 3 27 2 4" xfId="47294" xr:uid="{00000000-0005-0000-0000-0000A7B70000}"/>
    <cellStyle name="Total (line) 3 3 27 3" xfId="47295" xr:uid="{00000000-0005-0000-0000-0000A8B70000}"/>
    <cellStyle name="Total (line) 3 3 27 4" xfId="47296" xr:uid="{00000000-0005-0000-0000-0000A9B70000}"/>
    <cellStyle name="Total (line) 3 3 27 5" xfId="47297" xr:uid="{00000000-0005-0000-0000-0000AAB70000}"/>
    <cellStyle name="Total (line) 3 3 28" xfId="6586" xr:uid="{00000000-0005-0000-0000-0000ABB70000}"/>
    <cellStyle name="Total (line) 3 3 28 2" xfId="47298" xr:uid="{00000000-0005-0000-0000-0000ACB70000}"/>
    <cellStyle name="Total (line) 3 3 28 2 2" xfId="47299" xr:uid="{00000000-0005-0000-0000-0000ADB70000}"/>
    <cellStyle name="Total (line) 3 3 28 2 3" xfId="47300" xr:uid="{00000000-0005-0000-0000-0000AEB70000}"/>
    <cellStyle name="Total (line) 3 3 28 2 4" xfId="47301" xr:uid="{00000000-0005-0000-0000-0000AFB70000}"/>
    <cellStyle name="Total (line) 3 3 28 3" xfId="47302" xr:uid="{00000000-0005-0000-0000-0000B0B70000}"/>
    <cellStyle name="Total (line) 3 3 28 4" xfId="47303" xr:uid="{00000000-0005-0000-0000-0000B1B70000}"/>
    <cellStyle name="Total (line) 3 3 28 5" xfId="47304" xr:uid="{00000000-0005-0000-0000-0000B2B70000}"/>
    <cellStyle name="Total (line) 3 3 29" xfId="6587" xr:uid="{00000000-0005-0000-0000-0000B3B70000}"/>
    <cellStyle name="Total (line) 3 3 29 2" xfId="47305" xr:uid="{00000000-0005-0000-0000-0000B4B70000}"/>
    <cellStyle name="Total (line) 3 3 29 2 2" xfId="47306" xr:uid="{00000000-0005-0000-0000-0000B5B70000}"/>
    <cellStyle name="Total (line) 3 3 29 2 3" xfId="47307" xr:uid="{00000000-0005-0000-0000-0000B6B70000}"/>
    <cellStyle name="Total (line) 3 3 29 2 4" xfId="47308" xr:uid="{00000000-0005-0000-0000-0000B7B70000}"/>
    <cellStyle name="Total (line) 3 3 29 3" xfId="47309" xr:uid="{00000000-0005-0000-0000-0000B8B70000}"/>
    <cellStyle name="Total (line) 3 3 29 4" xfId="47310" xr:uid="{00000000-0005-0000-0000-0000B9B70000}"/>
    <cellStyle name="Total (line) 3 3 29 5" xfId="47311" xr:uid="{00000000-0005-0000-0000-0000BAB70000}"/>
    <cellStyle name="Total (line) 3 3 3" xfId="6588" xr:uid="{00000000-0005-0000-0000-0000BBB70000}"/>
    <cellStyle name="Total (line) 3 3 3 2" xfId="47312" xr:uid="{00000000-0005-0000-0000-0000BCB70000}"/>
    <cellStyle name="Total (line) 3 3 3 2 2" xfId="47313" xr:uid="{00000000-0005-0000-0000-0000BDB70000}"/>
    <cellStyle name="Total (line) 3 3 3 2 3" xfId="47314" xr:uid="{00000000-0005-0000-0000-0000BEB70000}"/>
    <cellStyle name="Total (line) 3 3 3 2 4" xfId="47315" xr:uid="{00000000-0005-0000-0000-0000BFB70000}"/>
    <cellStyle name="Total (line) 3 3 3 3" xfId="47316" xr:uid="{00000000-0005-0000-0000-0000C0B70000}"/>
    <cellStyle name="Total (line) 3 3 3 4" xfId="47317" xr:uid="{00000000-0005-0000-0000-0000C1B70000}"/>
    <cellStyle name="Total (line) 3 3 3 5" xfId="47318" xr:uid="{00000000-0005-0000-0000-0000C2B70000}"/>
    <cellStyle name="Total (line) 3 3 30" xfId="6589" xr:uid="{00000000-0005-0000-0000-0000C3B70000}"/>
    <cellStyle name="Total (line) 3 3 30 2" xfId="47319" xr:uid="{00000000-0005-0000-0000-0000C4B70000}"/>
    <cellStyle name="Total (line) 3 3 30 2 2" xfId="47320" xr:uid="{00000000-0005-0000-0000-0000C5B70000}"/>
    <cellStyle name="Total (line) 3 3 30 2 3" xfId="47321" xr:uid="{00000000-0005-0000-0000-0000C6B70000}"/>
    <cellStyle name="Total (line) 3 3 30 2 4" xfId="47322" xr:uid="{00000000-0005-0000-0000-0000C7B70000}"/>
    <cellStyle name="Total (line) 3 3 30 3" xfId="47323" xr:uid="{00000000-0005-0000-0000-0000C8B70000}"/>
    <cellStyle name="Total (line) 3 3 30 4" xfId="47324" xr:uid="{00000000-0005-0000-0000-0000C9B70000}"/>
    <cellStyle name="Total (line) 3 3 30 5" xfId="47325" xr:uid="{00000000-0005-0000-0000-0000CAB70000}"/>
    <cellStyle name="Total (line) 3 3 31" xfId="6590" xr:uid="{00000000-0005-0000-0000-0000CBB70000}"/>
    <cellStyle name="Total (line) 3 3 31 2" xfId="47326" xr:uid="{00000000-0005-0000-0000-0000CCB70000}"/>
    <cellStyle name="Total (line) 3 3 31 2 2" xfId="47327" xr:uid="{00000000-0005-0000-0000-0000CDB70000}"/>
    <cellStyle name="Total (line) 3 3 31 2 3" xfId="47328" xr:uid="{00000000-0005-0000-0000-0000CEB70000}"/>
    <cellStyle name="Total (line) 3 3 31 2 4" xfId="47329" xr:uid="{00000000-0005-0000-0000-0000CFB70000}"/>
    <cellStyle name="Total (line) 3 3 31 3" xfId="47330" xr:uid="{00000000-0005-0000-0000-0000D0B70000}"/>
    <cellStyle name="Total (line) 3 3 31 4" xfId="47331" xr:uid="{00000000-0005-0000-0000-0000D1B70000}"/>
    <cellStyle name="Total (line) 3 3 31 5" xfId="47332" xr:uid="{00000000-0005-0000-0000-0000D2B70000}"/>
    <cellStyle name="Total (line) 3 3 32" xfId="6591" xr:uid="{00000000-0005-0000-0000-0000D3B70000}"/>
    <cellStyle name="Total (line) 3 3 32 2" xfId="47333" xr:uid="{00000000-0005-0000-0000-0000D4B70000}"/>
    <cellStyle name="Total (line) 3 3 32 2 2" xfId="47334" xr:uid="{00000000-0005-0000-0000-0000D5B70000}"/>
    <cellStyle name="Total (line) 3 3 32 2 3" xfId="47335" xr:uid="{00000000-0005-0000-0000-0000D6B70000}"/>
    <cellStyle name="Total (line) 3 3 32 2 4" xfId="47336" xr:uid="{00000000-0005-0000-0000-0000D7B70000}"/>
    <cellStyle name="Total (line) 3 3 32 3" xfId="47337" xr:uid="{00000000-0005-0000-0000-0000D8B70000}"/>
    <cellStyle name="Total (line) 3 3 32 4" xfId="47338" xr:uid="{00000000-0005-0000-0000-0000D9B70000}"/>
    <cellStyle name="Total (line) 3 3 32 5" xfId="47339" xr:uid="{00000000-0005-0000-0000-0000DAB70000}"/>
    <cellStyle name="Total (line) 3 3 33" xfId="6592" xr:uid="{00000000-0005-0000-0000-0000DBB70000}"/>
    <cellStyle name="Total (line) 3 3 33 2" xfId="47340" xr:uid="{00000000-0005-0000-0000-0000DCB70000}"/>
    <cellStyle name="Total (line) 3 3 33 2 2" xfId="47341" xr:uid="{00000000-0005-0000-0000-0000DDB70000}"/>
    <cellStyle name="Total (line) 3 3 33 2 3" xfId="47342" xr:uid="{00000000-0005-0000-0000-0000DEB70000}"/>
    <cellStyle name="Total (line) 3 3 33 2 4" xfId="47343" xr:uid="{00000000-0005-0000-0000-0000DFB70000}"/>
    <cellStyle name="Total (line) 3 3 33 3" xfId="47344" xr:uid="{00000000-0005-0000-0000-0000E0B70000}"/>
    <cellStyle name="Total (line) 3 3 33 4" xfId="47345" xr:uid="{00000000-0005-0000-0000-0000E1B70000}"/>
    <cellStyle name="Total (line) 3 3 33 5" xfId="47346" xr:uid="{00000000-0005-0000-0000-0000E2B70000}"/>
    <cellStyle name="Total (line) 3 3 34" xfId="6593" xr:uid="{00000000-0005-0000-0000-0000E3B70000}"/>
    <cellStyle name="Total (line) 3 3 34 2" xfId="47347" xr:uid="{00000000-0005-0000-0000-0000E4B70000}"/>
    <cellStyle name="Total (line) 3 3 34 2 2" xfId="47348" xr:uid="{00000000-0005-0000-0000-0000E5B70000}"/>
    <cellStyle name="Total (line) 3 3 34 2 3" xfId="47349" xr:uid="{00000000-0005-0000-0000-0000E6B70000}"/>
    <cellStyle name="Total (line) 3 3 34 2 4" xfId="47350" xr:uid="{00000000-0005-0000-0000-0000E7B70000}"/>
    <cellStyle name="Total (line) 3 3 34 3" xfId="47351" xr:uid="{00000000-0005-0000-0000-0000E8B70000}"/>
    <cellStyle name="Total (line) 3 3 34 4" xfId="47352" xr:uid="{00000000-0005-0000-0000-0000E9B70000}"/>
    <cellStyle name="Total (line) 3 3 34 5" xfId="47353" xr:uid="{00000000-0005-0000-0000-0000EAB70000}"/>
    <cellStyle name="Total (line) 3 3 35" xfId="6594" xr:uid="{00000000-0005-0000-0000-0000EBB70000}"/>
    <cellStyle name="Total (line) 3 3 35 2" xfId="47354" xr:uid="{00000000-0005-0000-0000-0000ECB70000}"/>
    <cellStyle name="Total (line) 3 3 35 2 2" xfId="47355" xr:uid="{00000000-0005-0000-0000-0000EDB70000}"/>
    <cellStyle name="Total (line) 3 3 35 2 3" xfId="47356" xr:uid="{00000000-0005-0000-0000-0000EEB70000}"/>
    <cellStyle name="Total (line) 3 3 35 2 4" xfId="47357" xr:uid="{00000000-0005-0000-0000-0000EFB70000}"/>
    <cellStyle name="Total (line) 3 3 35 3" xfId="47358" xr:uid="{00000000-0005-0000-0000-0000F0B70000}"/>
    <cellStyle name="Total (line) 3 3 35 4" xfId="47359" xr:uid="{00000000-0005-0000-0000-0000F1B70000}"/>
    <cellStyle name="Total (line) 3 3 35 5" xfId="47360" xr:uid="{00000000-0005-0000-0000-0000F2B70000}"/>
    <cellStyle name="Total (line) 3 3 36" xfId="6595" xr:uid="{00000000-0005-0000-0000-0000F3B70000}"/>
    <cellStyle name="Total (line) 3 3 36 2" xfId="47361" xr:uid="{00000000-0005-0000-0000-0000F4B70000}"/>
    <cellStyle name="Total (line) 3 3 36 2 2" xfId="47362" xr:uid="{00000000-0005-0000-0000-0000F5B70000}"/>
    <cellStyle name="Total (line) 3 3 36 2 3" xfId="47363" xr:uid="{00000000-0005-0000-0000-0000F6B70000}"/>
    <cellStyle name="Total (line) 3 3 36 2 4" xfId="47364" xr:uid="{00000000-0005-0000-0000-0000F7B70000}"/>
    <cellStyle name="Total (line) 3 3 36 3" xfId="47365" xr:uid="{00000000-0005-0000-0000-0000F8B70000}"/>
    <cellStyle name="Total (line) 3 3 36 4" xfId="47366" xr:uid="{00000000-0005-0000-0000-0000F9B70000}"/>
    <cellStyle name="Total (line) 3 3 36 5" xfId="47367" xr:uid="{00000000-0005-0000-0000-0000FAB70000}"/>
    <cellStyle name="Total (line) 3 3 37" xfId="6596" xr:uid="{00000000-0005-0000-0000-0000FBB70000}"/>
    <cellStyle name="Total (line) 3 3 37 2" xfId="47368" xr:uid="{00000000-0005-0000-0000-0000FCB70000}"/>
    <cellStyle name="Total (line) 3 3 37 2 2" xfId="47369" xr:uid="{00000000-0005-0000-0000-0000FDB70000}"/>
    <cellStyle name="Total (line) 3 3 37 2 3" xfId="47370" xr:uid="{00000000-0005-0000-0000-0000FEB70000}"/>
    <cellStyle name="Total (line) 3 3 37 2 4" xfId="47371" xr:uid="{00000000-0005-0000-0000-0000FFB70000}"/>
    <cellStyle name="Total (line) 3 3 37 3" xfId="47372" xr:uid="{00000000-0005-0000-0000-000000B80000}"/>
    <cellStyle name="Total (line) 3 3 37 4" xfId="47373" xr:uid="{00000000-0005-0000-0000-000001B80000}"/>
    <cellStyle name="Total (line) 3 3 37 5" xfId="47374" xr:uid="{00000000-0005-0000-0000-000002B80000}"/>
    <cellStyle name="Total (line) 3 3 38" xfId="6597" xr:uid="{00000000-0005-0000-0000-000003B80000}"/>
    <cellStyle name="Total (line) 3 3 38 2" xfId="47375" xr:uid="{00000000-0005-0000-0000-000004B80000}"/>
    <cellStyle name="Total (line) 3 3 38 2 2" xfId="47376" xr:uid="{00000000-0005-0000-0000-000005B80000}"/>
    <cellStyle name="Total (line) 3 3 38 2 3" xfId="47377" xr:uid="{00000000-0005-0000-0000-000006B80000}"/>
    <cellStyle name="Total (line) 3 3 38 2 4" xfId="47378" xr:uid="{00000000-0005-0000-0000-000007B80000}"/>
    <cellStyle name="Total (line) 3 3 38 3" xfId="47379" xr:uid="{00000000-0005-0000-0000-000008B80000}"/>
    <cellStyle name="Total (line) 3 3 38 4" xfId="47380" xr:uid="{00000000-0005-0000-0000-000009B80000}"/>
    <cellStyle name="Total (line) 3 3 38 5" xfId="47381" xr:uid="{00000000-0005-0000-0000-00000AB80000}"/>
    <cellStyle name="Total (line) 3 3 39" xfId="6598" xr:uid="{00000000-0005-0000-0000-00000BB80000}"/>
    <cellStyle name="Total (line) 3 3 39 2" xfId="47382" xr:uid="{00000000-0005-0000-0000-00000CB80000}"/>
    <cellStyle name="Total (line) 3 3 39 2 2" xfId="47383" xr:uid="{00000000-0005-0000-0000-00000DB80000}"/>
    <cellStyle name="Total (line) 3 3 39 2 3" xfId="47384" xr:uid="{00000000-0005-0000-0000-00000EB80000}"/>
    <cellStyle name="Total (line) 3 3 39 2 4" xfId="47385" xr:uid="{00000000-0005-0000-0000-00000FB80000}"/>
    <cellStyle name="Total (line) 3 3 39 3" xfId="47386" xr:uid="{00000000-0005-0000-0000-000010B80000}"/>
    <cellStyle name="Total (line) 3 3 39 4" xfId="47387" xr:uid="{00000000-0005-0000-0000-000011B80000}"/>
    <cellStyle name="Total (line) 3 3 39 5" xfId="47388" xr:uid="{00000000-0005-0000-0000-000012B80000}"/>
    <cellStyle name="Total (line) 3 3 4" xfId="6599" xr:uid="{00000000-0005-0000-0000-000013B80000}"/>
    <cellStyle name="Total (line) 3 3 4 2" xfId="47389" xr:uid="{00000000-0005-0000-0000-000014B80000}"/>
    <cellStyle name="Total (line) 3 3 4 2 2" xfId="47390" xr:uid="{00000000-0005-0000-0000-000015B80000}"/>
    <cellStyle name="Total (line) 3 3 4 2 3" xfId="47391" xr:uid="{00000000-0005-0000-0000-000016B80000}"/>
    <cellStyle name="Total (line) 3 3 4 2 4" xfId="47392" xr:uid="{00000000-0005-0000-0000-000017B80000}"/>
    <cellStyle name="Total (line) 3 3 4 3" xfId="47393" xr:uid="{00000000-0005-0000-0000-000018B80000}"/>
    <cellStyle name="Total (line) 3 3 4 4" xfId="47394" xr:uid="{00000000-0005-0000-0000-000019B80000}"/>
    <cellStyle name="Total (line) 3 3 4 5" xfId="47395" xr:uid="{00000000-0005-0000-0000-00001AB80000}"/>
    <cellStyle name="Total (line) 3 3 40" xfId="6600" xr:uid="{00000000-0005-0000-0000-00001BB80000}"/>
    <cellStyle name="Total (line) 3 3 40 2" xfId="47396" xr:uid="{00000000-0005-0000-0000-00001CB80000}"/>
    <cellStyle name="Total (line) 3 3 40 2 2" xfId="47397" xr:uid="{00000000-0005-0000-0000-00001DB80000}"/>
    <cellStyle name="Total (line) 3 3 40 2 3" xfId="47398" xr:uid="{00000000-0005-0000-0000-00001EB80000}"/>
    <cellStyle name="Total (line) 3 3 40 2 4" xfId="47399" xr:uid="{00000000-0005-0000-0000-00001FB80000}"/>
    <cellStyle name="Total (line) 3 3 40 3" xfId="47400" xr:uid="{00000000-0005-0000-0000-000020B80000}"/>
    <cellStyle name="Total (line) 3 3 40 4" xfId="47401" xr:uid="{00000000-0005-0000-0000-000021B80000}"/>
    <cellStyle name="Total (line) 3 3 40 5" xfId="47402" xr:uid="{00000000-0005-0000-0000-000022B80000}"/>
    <cellStyle name="Total (line) 3 3 41" xfId="6601" xr:uid="{00000000-0005-0000-0000-000023B80000}"/>
    <cellStyle name="Total (line) 3 3 41 2" xfId="47403" xr:uid="{00000000-0005-0000-0000-000024B80000}"/>
    <cellStyle name="Total (line) 3 3 41 2 2" xfId="47404" xr:uid="{00000000-0005-0000-0000-000025B80000}"/>
    <cellStyle name="Total (line) 3 3 41 2 3" xfId="47405" xr:uid="{00000000-0005-0000-0000-000026B80000}"/>
    <cellStyle name="Total (line) 3 3 41 2 4" xfId="47406" xr:uid="{00000000-0005-0000-0000-000027B80000}"/>
    <cellStyle name="Total (line) 3 3 41 3" xfId="47407" xr:uid="{00000000-0005-0000-0000-000028B80000}"/>
    <cellStyle name="Total (line) 3 3 41 4" xfId="47408" xr:uid="{00000000-0005-0000-0000-000029B80000}"/>
    <cellStyle name="Total (line) 3 3 41 5" xfId="47409" xr:uid="{00000000-0005-0000-0000-00002AB80000}"/>
    <cellStyle name="Total (line) 3 3 42" xfId="6602" xr:uid="{00000000-0005-0000-0000-00002BB80000}"/>
    <cellStyle name="Total (line) 3 3 42 2" xfId="47410" xr:uid="{00000000-0005-0000-0000-00002CB80000}"/>
    <cellStyle name="Total (line) 3 3 42 2 2" xfId="47411" xr:uid="{00000000-0005-0000-0000-00002DB80000}"/>
    <cellStyle name="Total (line) 3 3 42 2 3" xfId="47412" xr:uid="{00000000-0005-0000-0000-00002EB80000}"/>
    <cellStyle name="Total (line) 3 3 42 2 4" xfId="47413" xr:uid="{00000000-0005-0000-0000-00002FB80000}"/>
    <cellStyle name="Total (line) 3 3 42 3" xfId="47414" xr:uid="{00000000-0005-0000-0000-000030B80000}"/>
    <cellStyle name="Total (line) 3 3 42 4" xfId="47415" xr:uid="{00000000-0005-0000-0000-000031B80000}"/>
    <cellStyle name="Total (line) 3 3 42 5" xfId="47416" xr:uid="{00000000-0005-0000-0000-000032B80000}"/>
    <cellStyle name="Total (line) 3 3 43" xfId="6603" xr:uid="{00000000-0005-0000-0000-000033B80000}"/>
    <cellStyle name="Total (line) 3 3 43 2" xfId="47417" xr:uid="{00000000-0005-0000-0000-000034B80000}"/>
    <cellStyle name="Total (line) 3 3 43 2 2" xfId="47418" xr:uid="{00000000-0005-0000-0000-000035B80000}"/>
    <cellStyle name="Total (line) 3 3 43 2 3" xfId="47419" xr:uid="{00000000-0005-0000-0000-000036B80000}"/>
    <cellStyle name="Total (line) 3 3 43 2 4" xfId="47420" xr:uid="{00000000-0005-0000-0000-000037B80000}"/>
    <cellStyle name="Total (line) 3 3 43 3" xfId="47421" xr:uid="{00000000-0005-0000-0000-000038B80000}"/>
    <cellStyle name="Total (line) 3 3 43 4" xfId="47422" xr:uid="{00000000-0005-0000-0000-000039B80000}"/>
    <cellStyle name="Total (line) 3 3 43 5" xfId="47423" xr:uid="{00000000-0005-0000-0000-00003AB80000}"/>
    <cellStyle name="Total (line) 3 3 44" xfId="6604" xr:uid="{00000000-0005-0000-0000-00003BB80000}"/>
    <cellStyle name="Total (line) 3 3 44 2" xfId="47424" xr:uid="{00000000-0005-0000-0000-00003CB80000}"/>
    <cellStyle name="Total (line) 3 3 44 2 2" xfId="47425" xr:uid="{00000000-0005-0000-0000-00003DB80000}"/>
    <cellStyle name="Total (line) 3 3 44 2 3" xfId="47426" xr:uid="{00000000-0005-0000-0000-00003EB80000}"/>
    <cellStyle name="Total (line) 3 3 44 2 4" xfId="47427" xr:uid="{00000000-0005-0000-0000-00003FB80000}"/>
    <cellStyle name="Total (line) 3 3 44 3" xfId="47428" xr:uid="{00000000-0005-0000-0000-000040B80000}"/>
    <cellStyle name="Total (line) 3 3 44 4" xfId="47429" xr:uid="{00000000-0005-0000-0000-000041B80000}"/>
    <cellStyle name="Total (line) 3 3 44 5" xfId="47430" xr:uid="{00000000-0005-0000-0000-000042B80000}"/>
    <cellStyle name="Total (line) 3 3 45" xfId="6605" xr:uid="{00000000-0005-0000-0000-000043B80000}"/>
    <cellStyle name="Total (line) 3 3 45 2" xfId="47431" xr:uid="{00000000-0005-0000-0000-000044B80000}"/>
    <cellStyle name="Total (line) 3 3 45 2 2" xfId="47432" xr:uid="{00000000-0005-0000-0000-000045B80000}"/>
    <cellStyle name="Total (line) 3 3 45 2 3" xfId="47433" xr:uid="{00000000-0005-0000-0000-000046B80000}"/>
    <cellStyle name="Total (line) 3 3 45 2 4" xfId="47434" xr:uid="{00000000-0005-0000-0000-000047B80000}"/>
    <cellStyle name="Total (line) 3 3 45 3" xfId="47435" xr:uid="{00000000-0005-0000-0000-000048B80000}"/>
    <cellStyle name="Total (line) 3 3 45 4" xfId="47436" xr:uid="{00000000-0005-0000-0000-000049B80000}"/>
    <cellStyle name="Total (line) 3 3 45 5" xfId="47437" xr:uid="{00000000-0005-0000-0000-00004AB80000}"/>
    <cellStyle name="Total (line) 3 3 46" xfId="47438" xr:uid="{00000000-0005-0000-0000-00004BB80000}"/>
    <cellStyle name="Total (line) 3 3 46 2" xfId="47439" xr:uid="{00000000-0005-0000-0000-00004CB80000}"/>
    <cellStyle name="Total (line) 3 3 46 3" xfId="47440" xr:uid="{00000000-0005-0000-0000-00004DB80000}"/>
    <cellStyle name="Total (line) 3 3 46 4" xfId="47441" xr:uid="{00000000-0005-0000-0000-00004EB80000}"/>
    <cellStyle name="Total (line) 3 3 47" xfId="47442" xr:uid="{00000000-0005-0000-0000-00004FB80000}"/>
    <cellStyle name="Total (line) 3 3 48" xfId="47443" xr:uid="{00000000-0005-0000-0000-000050B80000}"/>
    <cellStyle name="Total (line) 3 3 49" xfId="47444" xr:uid="{00000000-0005-0000-0000-000051B80000}"/>
    <cellStyle name="Total (line) 3 3 5" xfId="6606" xr:uid="{00000000-0005-0000-0000-000052B80000}"/>
    <cellStyle name="Total (line) 3 3 5 2" xfId="47445" xr:uid="{00000000-0005-0000-0000-000053B80000}"/>
    <cellStyle name="Total (line) 3 3 5 2 2" xfId="47446" xr:uid="{00000000-0005-0000-0000-000054B80000}"/>
    <cellStyle name="Total (line) 3 3 5 2 3" xfId="47447" xr:uid="{00000000-0005-0000-0000-000055B80000}"/>
    <cellStyle name="Total (line) 3 3 5 2 4" xfId="47448" xr:uid="{00000000-0005-0000-0000-000056B80000}"/>
    <cellStyle name="Total (line) 3 3 5 3" xfId="47449" xr:uid="{00000000-0005-0000-0000-000057B80000}"/>
    <cellStyle name="Total (line) 3 3 5 4" xfId="47450" xr:uid="{00000000-0005-0000-0000-000058B80000}"/>
    <cellStyle name="Total (line) 3 3 5 5" xfId="47451" xr:uid="{00000000-0005-0000-0000-000059B80000}"/>
    <cellStyle name="Total (line) 3 3 6" xfId="6607" xr:uid="{00000000-0005-0000-0000-00005AB80000}"/>
    <cellStyle name="Total (line) 3 3 6 2" xfId="47452" xr:uid="{00000000-0005-0000-0000-00005BB80000}"/>
    <cellStyle name="Total (line) 3 3 6 2 2" xfId="47453" xr:uid="{00000000-0005-0000-0000-00005CB80000}"/>
    <cellStyle name="Total (line) 3 3 6 2 3" xfId="47454" xr:uid="{00000000-0005-0000-0000-00005DB80000}"/>
    <cellStyle name="Total (line) 3 3 6 2 4" xfId="47455" xr:uid="{00000000-0005-0000-0000-00005EB80000}"/>
    <cellStyle name="Total (line) 3 3 6 3" xfId="47456" xr:uid="{00000000-0005-0000-0000-00005FB80000}"/>
    <cellStyle name="Total (line) 3 3 6 4" xfId="47457" xr:uid="{00000000-0005-0000-0000-000060B80000}"/>
    <cellStyle name="Total (line) 3 3 6 5" xfId="47458" xr:uid="{00000000-0005-0000-0000-000061B80000}"/>
    <cellStyle name="Total (line) 3 3 7" xfId="6608" xr:uid="{00000000-0005-0000-0000-000062B80000}"/>
    <cellStyle name="Total (line) 3 3 7 2" xfId="47459" xr:uid="{00000000-0005-0000-0000-000063B80000}"/>
    <cellStyle name="Total (line) 3 3 7 2 2" xfId="47460" xr:uid="{00000000-0005-0000-0000-000064B80000}"/>
    <cellStyle name="Total (line) 3 3 7 2 3" xfId="47461" xr:uid="{00000000-0005-0000-0000-000065B80000}"/>
    <cellStyle name="Total (line) 3 3 7 2 4" xfId="47462" xr:uid="{00000000-0005-0000-0000-000066B80000}"/>
    <cellStyle name="Total (line) 3 3 7 3" xfId="47463" xr:uid="{00000000-0005-0000-0000-000067B80000}"/>
    <cellStyle name="Total (line) 3 3 7 4" xfId="47464" xr:uid="{00000000-0005-0000-0000-000068B80000}"/>
    <cellStyle name="Total (line) 3 3 7 5" xfId="47465" xr:uid="{00000000-0005-0000-0000-000069B80000}"/>
    <cellStyle name="Total (line) 3 3 8" xfId="6609" xr:uid="{00000000-0005-0000-0000-00006AB80000}"/>
    <cellStyle name="Total (line) 3 3 8 2" xfId="47466" xr:uid="{00000000-0005-0000-0000-00006BB80000}"/>
    <cellStyle name="Total (line) 3 3 8 2 2" xfId="47467" xr:uid="{00000000-0005-0000-0000-00006CB80000}"/>
    <cellStyle name="Total (line) 3 3 8 2 3" xfId="47468" xr:uid="{00000000-0005-0000-0000-00006DB80000}"/>
    <cellStyle name="Total (line) 3 3 8 2 4" xfId="47469" xr:uid="{00000000-0005-0000-0000-00006EB80000}"/>
    <cellStyle name="Total (line) 3 3 8 3" xfId="47470" xr:uid="{00000000-0005-0000-0000-00006FB80000}"/>
    <cellStyle name="Total (line) 3 3 8 4" xfId="47471" xr:uid="{00000000-0005-0000-0000-000070B80000}"/>
    <cellStyle name="Total (line) 3 3 8 5" xfId="47472" xr:uid="{00000000-0005-0000-0000-000071B80000}"/>
    <cellStyle name="Total (line) 3 3 9" xfId="6610" xr:uid="{00000000-0005-0000-0000-000072B80000}"/>
    <cellStyle name="Total (line) 3 3 9 2" xfId="47473" xr:uid="{00000000-0005-0000-0000-000073B80000}"/>
    <cellStyle name="Total (line) 3 3 9 2 2" xfId="47474" xr:uid="{00000000-0005-0000-0000-000074B80000}"/>
    <cellStyle name="Total (line) 3 3 9 2 3" xfId="47475" xr:uid="{00000000-0005-0000-0000-000075B80000}"/>
    <cellStyle name="Total (line) 3 3 9 2 4" xfId="47476" xr:uid="{00000000-0005-0000-0000-000076B80000}"/>
    <cellStyle name="Total (line) 3 3 9 3" xfId="47477" xr:uid="{00000000-0005-0000-0000-000077B80000}"/>
    <cellStyle name="Total (line) 3 3 9 4" xfId="47478" xr:uid="{00000000-0005-0000-0000-000078B80000}"/>
    <cellStyle name="Total (line) 3 3 9 5" xfId="47479" xr:uid="{00000000-0005-0000-0000-000079B80000}"/>
    <cellStyle name="Total (line) 3 4" xfId="6611" xr:uid="{00000000-0005-0000-0000-00007AB80000}"/>
    <cellStyle name="Total (line) 3 4 10" xfId="6612" xr:uid="{00000000-0005-0000-0000-00007BB80000}"/>
    <cellStyle name="Total (line) 3 4 10 2" xfId="47480" xr:uid="{00000000-0005-0000-0000-00007CB80000}"/>
    <cellStyle name="Total (line) 3 4 10 2 2" xfId="47481" xr:uid="{00000000-0005-0000-0000-00007DB80000}"/>
    <cellStyle name="Total (line) 3 4 10 2 3" xfId="47482" xr:uid="{00000000-0005-0000-0000-00007EB80000}"/>
    <cellStyle name="Total (line) 3 4 10 2 4" xfId="47483" xr:uid="{00000000-0005-0000-0000-00007FB80000}"/>
    <cellStyle name="Total (line) 3 4 10 3" xfId="47484" xr:uid="{00000000-0005-0000-0000-000080B80000}"/>
    <cellStyle name="Total (line) 3 4 10 4" xfId="47485" xr:uid="{00000000-0005-0000-0000-000081B80000}"/>
    <cellStyle name="Total (line) 3 4 10 5" xfId="47486" xr:uid="{00000000-0005-0000-0000-000082B80000}"/>
    <cellStyle name="Total (line) 3 4 11" xfId="6613" xr:uid="{00000000-0005-0000-0000-000083B80000}"/>
    <cellStyle name="Total (line) 3 4 11 2" xfId="47487" xr:uid="{00000000-0005-0000-0000-000084B80000}"/>
    <cellStyle name="Total (line) 3 4 11 2 2" xfId="47488" xr:uid="{00000000-0005-0000-0000-000085B80000}"/>
    <cellStyle name="Total (line) 3 4 11 2 3" xfId="47489" xr:uid="{00000000-0005-0000-0000-000086B80000}"/>
    <cellStyle name="Total (line) 3 4 11 2 4" xfId="47490" xr:uid="{00000000-0005-0000-0000-000087B80000}"/>
    <cellStyle name="Total (line) 3 4 11 3" xfId="47491" xr:uid="{00000000-0005-0000-0000-000088B80000}"/>
    <cellStyle name="Total (line) 3 4 11 4" xfId="47492" xr:uid="{00000000-0005-0000-0000-000089B80000}"/>
    <cellStyle name="Total (line) 3 4 11 5" xfId="47493" xr:uid="{00000000-0005-0000-0000-00008AB80000}"/>
    <cellStyle name="Total (line) 3 4 12" xfId="6614" xr:uid="{00000000-0005-0000-0000-00008BB80000}"/>
    <cellStyle name="Total (line) 3 4 12 2" xfId="47494" xr:uid="{00000000-0005-0000-0000-00008CB80000}"/>
    <cellStyle name="Total (line) 3 4 12 2 2" xfId="47495" xr:uid="{00000000-0005-0000-0000-00008DB80000}"/>
    <cellStyle name="Total (line) 3 4 12 2 3" xfId="47496" xr:uid="{00000000-0005-0000-0000-00008EB80000}"/>
    <cellStyle name="Total (line) 3 4 12 2 4" xfId="47497" xr:uid="{00000000-0005-0000-0000-00008FB80000}"/>
    <cellStyle name="Total (line) 3 4 12 3" xfId="47498" xr:uid="{00000000-0005-0000-0000-000090B80000}"/>
    <cellStyle name="Total (line) 3 4 12 4" xfId="47499" xr:uid="{00000000-0005-0000-0000-000091B80000}"/>
    <cellStyle name="Total (line) 3 4 12 5" xfId="47500" xr:uid="{00000000-0005-0000-0000-000092B80000}"/>
    <cellStyle name="Total (line) 3 4 13" xfId="6615" xr:uid="{00000000-0005-0000-0000-000093B80000}"/>
    <cellStyle name="Total (line) 3 4 13 2" xfId="47501" xr:uid="{00000000-0005-0000-0000-000094B80000}"/>
    <cellStyle name="Total (line) 3 4 13 2 2" xfId="47502" xr:uid="{00000000-0005-0000-0000-000095B80000}"/>
    <cellStyle name="Total (line) 3 4 13 2 3" xfId="47503" xr:uid="{00000000-0005-0000-0000-000096B80000}"/>
    <cellStyle name="Total (line) 3 4 13 2 4" xfId="47504" xr:uid="{00000000-0005-0000-0000-000097B80000}"/>
    <cellStyle name="Total (line) 3 4 13 3" xfId="47505" xr:uid="{00000000-0005-0000-0000-000098B80000}"/>
    <cellStyle name="Total (line) 3 4 13 4" xfId="47506" xr:uid="{00000000-0005-0000-0000-000099B80000}"/>
    <cellStyle name="Total (line) 3 4 13 5" xfId="47507" xr:uid="{00000000-0005-0000-0000-00009AB80000}"/>
    <cellStyle name="Total (line) 3 4 14" xfId="6616" xr:uid="{00000000-0005-0000-0000-00009BB80000}"/>
    <cellStyle name="Total (line) 3 4 14 2" xfId="47508" xr:uid="{00000000-0005-0000-0000-00009CB80000}"/>
    <cellStyle name="Total (line) 3 4 14 2 2" xfId="47509" xr:uid="{00000000-0005-0000-0000-00009DB80000}"/>
    <cellStyle name="Total (line) 3 4 14 2 3" xfId="47510" xr:uid="{00000000-0005-0000-0000-00009EB80000}"/>
    <cellStyle name="Total (line) 3 4 14 2 4" xfId="47511" xr:uid="{00000000-0005-0000-0000-00009FB80000}"/>
    <cellStyle name="Total (line) 3 4 14 3" xfId="47512" xr:uid="{00000000-0005-0000-0000-0000A0B80000}"/>
    <cellStyle name="Total (line) 3 4 14 4" xfId="47513" xr:uid="{00000000-0005-0000-0000-0000A1B80000}"/>
    <cellStyle name="Total (line) 3 4 14 5" xfId="47514" xr:uid="{00000000-0005-0000-0000-0000A2B80000}"/>
    <cellStyle name="Total (line) 3 4 15" xfId="6617" xr:uid="{00000000-0005-0000-0000-0000A3B80000}"/>
    <cellStyle name="Total (line) 3 4 15 2" xfId="47515" xr:uid="{00000000-0005-0000-0000-0000A4B80000}"/>
    <cellStyle name="Total (line) 3 4 15 2 2" xfId="47516" xr:uid="{00000000-0005-0000-0000-0000A5B80000}"/>
    <cellStyle name="Total (line) 3 4 15 2 3" xfId="47517" xr:uid="{00000000-0005-0000-0000-0000A6B80000}"/>
    <cellStyle name="Total (line) 3 4 15 2 4" xfId="47518" xr:uid="{00000000-0005-0000-0000-0000A7B80000}"/>
    <cellStyle name="Total (line) 3 4 15 3" xfId="47519" xr:uid="{00000000-0005-0000-0000-0000A8B80000}"/>
    <cellStyle name="Total (line) 3 4 15 4" xfId="47520" xr:uid="{00000000-0005-0000-0000-0000A9B80000}"/>
    <cellStyle name="Total (line) 3 4 15 5" xfId="47521" xr:uid="{00000000-0005-0000-0000-0000AAB80000}"/>
    <cellStyle name="Total (line) 3 4 16" xfId="6618" xr:uid="{00000000-0005-0000-0000-0000ABB80000}"/>
    <cellStyle name="Total (line) 3 4 16 2" xfId="47522" xr:uid="{00000000-0005-0000-0000-0000ACB80000}"/>
    <cellStyle name="Total (line) 3 4 16 2 2" xfId="47523" xr:uid="{00000000-0005-0000-0000-0000ADB80000}"/>
    <cellStyle name="Total (line) 3 4 16 2 3" xfId="47524" xr:uid="{00000000-0005-0000-0000-0000AEB80000}"/>
    <cellStyle name="Total (line) 3 4 16 2 4" xfId="47525" xr:uid="{00000000-0005-0000-0000-0000AFB80000}"/>
    <cellStyle name="Total (line) 3 4 16 3" xfId="47526" xr:uid="{00000000-0005-0000-0000-0000B0B80000}"/>
    <cellStyle name="Total (line) 3 4 16 4" xfId="47527" xr:uid="{00000000-0005-0000-0000-0000B1B80000}"/>
    <cellStyle name="Total (line) 3 4 16 5" xfId="47528" xr:uid="{00000000-0005-0000-0000-0000B2B80000}"/>
    <cellStyle name="Total (line) 3 4 17" xfId="6619" xr:uid="{00000000-0005-0000-0000-0000B3B80000}"/>
    <cellStyle name="Total (line) 3 4 17 2" xfId="47529" xr:uid="{00000000-0005-0000-0000-0000B4B80000}"/>
    <cellStyle name="Total (line) 3 4 17 2 2" xfId="47530" xr:uid="{00000000-0005-0000-0000-0000B5B80000}"/>
    <cellStyle name="Total (line) 3 4 17 2 3" xfId="47531" xr:uid="{00000000-0005-0000-0000-0000B6B80000}"/>
    <cellStyle name="Total (line) 3 4 17 2 4" xfId="47532" xr:uid="{00000000-0005-0000-0000-0000B7B80000}"/>
    <cellStyle name="Total (line) 3 4 17 3" xfId="47533" xr:uid="{00000000-0005-0000-0000-0000B8B80000}"/>
    <cellStyle name="Total (line) 3 4 17 4" xfId="47534" xr:uid="{00000000-0005-0000-0000-0000B9B80000}"/>
    <cellStyle name="Total (line) 3 4 17 5" xfId="47535" xr:uid="{00000000-0005-0000-0000-0000BAB80000}"/>
    <cellStyle name="Total (line) 3 4 18" xfId="6620" xr:uid="{00000000-0005-0000-0000-0000BBB80000}"/>
    <cellStyle name="Total (line) 3 4 18 2" xfId="47536" xr:uid="{00000000-0005-0000-0000-0000BCB80000}"/>
    <cellStyle name="Total (line) 3 4 18 2 2" xfId="47537" xr:uid="{00000000-0005-0000-0000-0000BDB80000}"/>
    <cellStyle name="Total (line) 3 4 18 2 3" xfId="47538" xr:uid="{00000000-0005-0000-0000-0000BEB80000}"/>
    <cellStyle name="Total (line) 3 4 18 2 4" xfId="47539" xr:uid="{00000000-0005-0000-0000-0000BFB80000}"/>
    <cellStyle name="Total (line) 3 4 18 3" xfId="47540" xr:uid="{00000000-0005-0000-0000-0000C0B80000}"/>
    <cellStyle name="Total (line) 3 4 18 4" xfId="47541" xr:uid="{00000000-0005-0000-0000-0000C1B80000}"/>
    <cellStyle name="Total (line) 3 4 18 5" xfId="47542" xr:uid="{00000000-0005-0000-0000-0000C2B80000}"/>
    <cellStyle name="Total (line) 3 4 19" xfId="6621" xr:uid="{00000000-0005-0000-0000-0000C3B80000}"/>
    <cellStyle name="Total (line) 3 4 19 2" xfId="47543" xr:uid="{00000000-0005-0000-0000-0000C4B80000}"/>
    <cellStyle name="Total (line) 3 4 19 2 2" xfId="47544" xr:uid="{00000000-0005-0000-0000-0000C5B80000}"/>
    <cellStyle name="Total (line) 3 4 19 2 3" xfId="47545" xr:uid="{00000000-0005-0000-0000-0000C6B80000}"/>
    <cellStyle name="Total (line) 3 4 19 2 4" xfId="47546" xr:uid="{00000000-0005-0000-0000-0000C7B80000}"/>
    <cellStyle name="Total (line) 3 4 19 3" xfId="47547" xr:uid="{00000000-0005-0000-0000-0000C8B80000}"/>
    <cellStyle name="Total (line) 3 4 19 4" xfId="47548" xr:uid="{00000000-0005-0000-0000-0000C9B80000}"/>
    <cellStyle name="Total (line) 3 4 19 5" xfId="47549" xr:uid="{00000000-0005-0000-0000-0000CAB80000}"/>
    <cellStyle name="Total (line) 3 4 2" xfId="6622" xr:uid="{00000000-0005-0000-0000-0000CBB80000}"/>
    <cellStyle name="Total (line) 3 4 2 10" xfId="6623" xr:uid="{00000000-0005-0000-0000-0000CCB80000}"/>
    <cellStyle name="Total (line) 3 4 2 10 2" xfId="47550" xr:uid="{00000000-0005-0000-0000-0000CDB80000}"/>
    <cellStyle name="Total (line) 3 4 2 10 2 2" xfId="47551" xr:uid="{00000000-0005-0000-0000-0000CEB80000}"/>
    <cellStyle name="Total (line) 3 4 2 10 2 3" xfId="47552" xr:uid="{00000000-0005-0000-0000-0000CFB80000}"/>
    <cellStyle name="Total (line) 3 4 2 10 2 4" xfId="47553" xr:uid="{00000000-0005-0000-0000-0000D0B80000}"/>
    <cellStyle name="Total (line) 3 4 2 10 3" xfId="47554" xr:uid="{00000000-0005-0000-0000-0000D1B80000}"/>
    <cellStyle name="Total (line) 3 4 2 10 4" xfId="47555" xr:uid="{00000000-0005-0000-0000-0000D2B80000}"/>
    <cellStyle name="Total (line) 3 4 2 10 5" xfId="47556" xr:uid="{00000000-0005-0000-0000-0000D3B80000}"/>
    <cellStyle name="Total (line) 3 4 2 11" xfId="6624" xr:uid="{00000000-0005-0000-0000-0000D4B80000}"/>
    <cellStyle name="Total (line) 3 4 2 11 2" xfId="47557" xr:uid="{00000000-0005-0000-0000-0000D5B80000}"/>
    <cellStyle name="Total (line) 3 4 2 11 2 2" xfId="47558" xr:uid="{00000000-0005-0000-0000-0000D6B80000}"/>
    <cellStyle name="Total (line) 3 4 2 11 2 3" xfId="47559" xr:uid="{00000000-0005-0000-0000-0000D7B80000}"/>
    <cellStyle name="Total (line) 3 4 2 11 2 4" xfId="47560" xr:uid="{00000000-0005-0000-0000-0000D8B80000}"/>
    <cellStyle name="Total (line) 3 4 2 11 3" xfId="47561" xr:uid="{00000000-0005-0000-0000-0000D9B80000}"/>
    <cellStyle name="Total (line) 3 4 2 11 4" xfId="47562" xr:uid="{00000000-0005-0000-0000-0000DAB80000}"/>
    <cellStyle name="Total (line) 3 4 2 11 5" xfId="47563" xr:uid="{00000000-0005-0000-0000-0000DBB80000}"/>
    <cellStyle name="Total (line) 3 4 2 12" xfId="6625" xr:uid="{00000000-0005-0000-0000-0000DCB80000}"/>
    <cellStyle name="Total (line) 3 4 2 12 2" xfId="47564" xr:uid="{00000000-0005-0000-0000-0000DDB80000}"/>
    <cellStyle name="Total (line) 3 4 2 12 2 2" xfId="47565" xr:uid="{00000000-0005-0000-0000-0000DEB80000}"/>
    <cellStyle name="Total (line) 3 4 2 12 2 3" xfId="47566" xr:uid="{00000000-0005-0000-0000-0000DFB80000}"/>
    <cellStyle name="Total (line) 3 4 2 12 2 4" xfId="47567" xr:uid="{00000000-0005-0000-0000-0000E0B80000}"/>
    <cellStyle name="Total (line) 3 4 2 12 3" xfId="47568" xr:uid="{00000000-0005-0000-0000-0000E1B80000}"/>
    <cellStyle name="Total (line) 3 4 2 12 4" xfId="47569" xr:uid="{00000000-0005-0000-0000-0000E2B80000}"/>
    <cellStyle name="Total (line) 3 4 2 12 5" xfId="47570" xr:uid="{00000000-0005-0000-0000-0000E3B80000}"/>
    <cellStyle name="Total (line) 3 4 2 13" xfId="6626" xr:uid="{00000000-0005-0000-0000-0000E4B80000}"/>
    <cellStyle name="Total (line) 3 4 2 13 2" xfId="47571" xr:uid="{00000000-0005-0000-0000-0000E5B80000}"/>
    <cellStyle name="Total (line) 3 4 2 13 2 2" xfId="47572" xr:uid="{00000000-0005-0000-0000-0000E6B80000}"/>
    <cellStyle name="Total (line) 3 4 2 13 2 3" xfId="47573" xr:uid="{00000000-0005-0000-0000-0000E7B80000}"/>
    <cellStyle name="Total (line) 3 4 2 13 2 4" xfId="47574" xr:uid="{00000000-0005-0000-0000-0000E8B80000}"/>
    <cellStyle name="Total (line) 3 4 2 13 3" xfId="47575" xr:uid="{00000000-0005-0000-0000-0000E9B80000}"/>
    <cellStyle name="Total (line) 3 4 2 13 4" xfId="47576" xr:uid="{00000000-0005-0000-0000-0000EAB80000}"/>
    <cellStyle name="Total (line) 3 4 2 13 5" xfId="47577" xr:uid="{00000000-0005-0000-0000-0000EBB80000}"/>
    <cellStyle name="Total (line) 3 4 2 14" xfId="6627" xr:uid="{00000000-0005-0000-0000-0000ECB80000}"/>
    <cellStyle name="Total (line) 3 4 2 14 2" xfId="47578" xr:uid="{00000000-0005-0000-0000-0000EDB80000}"/>
    <cellStyle name="Total (line) 3 4 2 14 2 2" xfId="47579" xr:uid="{00000000-0005-0000-0000-0000EEB80000}"/>
    <cellStyle name="Total (line) 3 4 2 14 2 3" xfId="47580" xr:uid="{00000000-0005-0000-0000-0000EFB80000}"/>
    <cellStyle name="Total (line) 3 4 2 14 2 4" xfId="47581" xr:uid="{00000000-0005-0000-0000-0000F0B80000}"/>
    <cellStyle name="Total (line) 3 4 2 14 3" xfId="47582" xr:uid="{00000000-0005-0000-0000-0000F1B80000}"/>
    <cellStyle name="Total (line) 3 4 2 14 4" xfId="47583" xr:uid="{00000000-0005-0000-0000-0000F2B80000}"/>
    <cellStyle name="Total (line) 3 4 2 14 5" xfId="47584" xr:uid="{00000000-0005-0000-0000-0000F3B80000}"/>
    <cellStyle name="Total (line) 3 4 2 15" xfId="6628" xr:uid="{00000000-0005-0000-0000-0000F4B80000}"/>
    <cellStyle name="Total (line) 3 4 2 15 2" xfId="47585" xr:uid="{00000000-0005-0000-0000-0000F5B80000}"/>
    <cellStyle name="Total (line) 3 4 2 15 2 2" xfId="47586" xr:uid="{00000000-0005-0000-0000-0000F6B80000}"/>
    <cellStyle name="Total (line) 3 4 2 15 2 3" xfId="47587" xr:uid="{00000000-0005-0000-0000-0000F7B80000}"/>
    <cellStyle name="Total (line) 3 4 2 15 2 4" xfId="47588" xr:uid="{00000000-0005-0000-0000-0000F8B80000}"/>
    <cellStyle name="Total (line) 3 4 2 15 3" xfId="47589" xr:uid="{00000000-0005-0000-0000-0000F9B80000}"/>
    <cellStyle name="Total (line) 3 4 2 15 4" xfId="47590" xr:uid="{00000000-0005-0000-0000-0000FAB80000}"/>
    <cellStyle name="Total (line) 3 4 2 15 5" xfId="47591" xr:uid="{00000000-0005-0000-0000-0000FBB80000}"/>
    <cellStyle name="Total (line) 3 4 2 16" xfId="6629" xr:uid="{00000000-0005-0000-0000-0000FCB80000}"/>
    <cellStyle name="Total (line) 3 4 2 16 2" xfId="47592" xr:uid="{00000000-0005-0000-0000-0000FDB80000}"/>
    <cellStyle name="Total (line) 3 4 2 16 2 2" xfId="47593" xr:uid="{00000000-0005-0000-0000-0000FEB80000}"/>
    <cellStyle name="Total (line) 3 4 2 16 2 3" xfId="47594" xr:uid="{00000000-0005-0000-0000-0000FFB80000}"/>
    <cellStyle name="Total (line) 3 4 2 16 2 4" xfId="47595" xr:uid="{00000000-0005-0000-0000-000000B90000}"/>
    <cellStyle name="Total (line) 3 4 2 16 3" xfId="47596" xr:uid="{00000000-0005-0000-0000-000001B90000}"/>
    <cellStyle name="Total (line) 3 4 2 16 4" xfId="47597" xr:uid="{00000000-0005-0000-0000-000002B90000}"/>
    <cellStyle name="Total (line) 3 4 2 16 5" xfId="47598" xr:uid="{00000000-0005-0000-0000-000003B90000}"/>
    <cellStyle name="Total (line) 3 4 2 17" xfId="6630" xr:uid="{00000000-0005-0000-0000-000004B90000}"/>
    <cellStyle name="Total (line) 3 4 2 17 2" xfId="47599" xr:uid="{00000000-0005-0000-0000-000005B90000}"/>
    <cellStyle name="Total (line) 3 4 2 17 2 2" xfId="47600" xr:uid="{00000000-0005-0000-0000-000006B90000}"/>
    <cellStyle name="Total (line) 3 4 2 17 2 3" xfId="47601" xr:uid="{00000000-0005-0000-0000-000007B90000}"/>
    <cellStyle name="Total (line) 3 4 2 17 2 4" xfId="47602" xr:uid="{00000000-0005-0000-0000-000008B90000}"/>
    <cellStyle name="Total (line) 3 4 2 17 3" xfId="47603" xr:uid="{00000000-0005-0000-0000-000009B90000}"/>
    <cellStyle name="Total (line) 3 4 2 17 4" xfId="47604" xr:uid="{00000000-0005-0000-0000-00000AB90000}"/>
    <cellStyle name="Total (line) 3 4 2 17 5" xfId="47605" xr:uid="{00000000-0005-0000-0000-00000BB90000}"/>
    <cellStyle name="Total (line) 3 4 2 18" xfId="6631" xr:uid="{00000000-0005-0000-0000-00000CB90000}"/>
    <cellStyle name="Total (line) 3 4 2 18 2" xfId="47606" xr:uid="{00000000-0005-0000-0000-00000DB90000}"/>
    <cellStyle name="Total (line) 3 4 2 18 2 2" xfId="47607" xr:uid="{00000000-0005-0000-0000-00000EB90000}"/>
    <cellStyle name="Total (line) 3 4 2 18 2 3" xfId="47608" xr:uid="{00000000-0005-0000-0000-00000FB90000}"/>
    <cellStyle name="Total (line) 3 4 2 18 2 4" xfId="47609" xr:uid="{00000000-0005-0000-0000-000010B90000}"/>
    <cellStyle name="Total (line) 3 4 2 18 3" xfId="47610" xr:uid="{00000000-0005-0000-0000-000011B90000}"/>
    <cellStyle name="Total (line) 3 4 2 18 4" xfId="47611" xr:uid="{00000000-0005-0000-0000-000012B90000}"/>
    <cellStyle name="Total (line) 3 4 2 18 5" xfId="47612" xr:uid="{00000000-0005-0000-0000-000013B90000}"/>
    <cellStyle name="Total (line) 3 4 2 19" xfId="6632" xr:uid="{00000000-0005-0000-0000-000014B90000}"/>
    <cellStyle name="Total (line) 3 4 2 19 2" xfId="47613" xr:uid="{00000000-0005-0000-0000-000015B90000}"/>
    <cellStyle name="Total (line) 3 4 2 19 2 2" xfId="47614" xr:uid="{00000000-0005-0000-0000-000016B90000}"/>
    <cellStyle name="Total (line) 3 4 2 19 2 3" xfId="47615" xr:uid="{00000000-0005-0000-0000-000017B90000}"/>
    <cellStyle name="Total (line) 3 4 2 19 2 4" xfId="47616" xr:uid="{00000000-0005-0000-0000-000018B90000}"/>
    <cellStyle name="Total (line) 3 4 2 19 3" xfId="47617" xr:uid="{00000000-0005-0000-0000-000019B90000}"/>
    <cellStyle name="Total (line) 3 4 2 19 4" xfId="47618" xr:uid="{00000000-0005-0000-0000-00001AB90000}"/>
    <cellStyle name="Total (line) 3 4 2 19 5" xfId="47619" xr:uid="{00000000-0005-0000-0000-00001BB90000}"/>
    <cellStyle name="Total (line) 3 4 2 2" xfId="6633" xr:uid="{00000000-0005-0000-0000-00001CB90000}"/>
    <cellStyle name="Total (line) 3 4 2 2 2" xfId="47620" xr:uid="{00000000-0005-0000-0000-00001DB90000}"/>
    <cellStyle name="Total (line) 3 4 2 2 2 2" xfId="47621" xr:uid="{00000000-0005-0000-0000-00001EB90000}"/>
    <cellStyle name="Total (line) 3 4 2 2 2 3" xfId="47622" xr:uid="{00000000-0005-0000-0000-00001FB90000}"/>
    <cellStyle name="Total (line) 3 4 2 2 2 4" xfId="47623" xr:uid="{00000000-0005-0000-0000-000020B90000}"/>
    <cellStyle name="Total (line) 3 4 2 2 3" xfId="47624" xr:uid="{00000000-0005-0000-0000-000021B90000}"/>
    <cellStyle name="Total (line) 3 4 2 2 4" xfId="47625" xr:uid="{00000000-0005-0000-0000-000022B90000}"/>
    <cellStyle name="Total (line) 3 4 2 2 5" xfId="47626" xr:uid="{00000000-0005-0000-0000-000023B90000}"/>
    <cellStyle name="Total (line) 3 4 2 20" xfId="6634" xr:uid="{00000000-0005-0000-0000-000024B90000}"/>
    <cellStyle name="Total (line) 3 4 2 20 2" xfId="47627" xr:uid="{00000000-0005-0000-0000-000025B90000}"/>
    <cellStyle name="Total (line) 3 4 2 20 2 2" xfId="47628" xr:uid="{00000000-0005-0000-0000-000026B90000}"/>
    <cellStyle name="Total (line) 3 4 2 20 2 3" xfId="47629" xr:uid="{00000000-0005-0000-0000-000027B90000}"/>
    <cellStyle name="Total (line) 3 4 2 20 2 4" xfId="47630" xr:uid="{00000000-0005-0000-0000-000028B90000}"/>
    <cellStyle name="Total (line) 3 4 2 20 3" xfId="47631" xr:uid="{00000000-0005-0000-0000-000029B90000}"/>
    <cellStyle name="Total (line) 3 4 2 20 4" xfId="47632" xr:uid="{00000000-0005-0000-0000-00002AB90000}"/>
    <cellStyle name="Total (line) 3 4 2 20 5" xfId="47633" xr:uid="{00000000-0005-0000-0000-00002BB90000}"/>
    <cellStyle name="Total (line) 3 4 2 21" xfId="6635" xr:uid="{00000000-0005-0000-0000-00002CB90000}"/>
    <cellStyle name="Total (line) 3 4 2 21 2" xfId="47634" xr:uid="{00000000-0005-0000-0000-00002DB90000}"/>
    <cellStyle name="Total (line) 3 4 2 21 2 2" xfId="47635" xr:uid="{00000000-0005-0000-0000-00002EB90000}"/>
    <cellStyle name="Total (line) 3 4 2 21 2 3" xfId="47636" xr:uid="{00000000-0005-0000-0000-00002FB90000}"/>
    <cellStyle name="Total (line) 3 4 2 21 2 4" xfId="47637" xr:uid="{00000000-0005-0000-0000-000030B90000}"/>
    <cellStyle name="Total (line) 3 4 2 21 3" xfId="47638" xr:uid="{00000000-0005-0000-0000-000031B90000}"/>
    <cellStyle name="Total (line) 3 4 2 21 4" xfId="47639" xr:uid="{00000000-0005-0000-0000-000032B90000}"/>
    <cellStyle name="Total (line) 3 4 2 21 5" xfId="47640" xr:uid="{00000000-0005-0000-0000-000033B90000}"/>
    <cellStyle name="Total (line) 3 4 2 22" xfId="6636" xr:uid="{00000000-0005-0000-0000-000034B90000}"/>
    <cellStyle name="Total (line) 3 4 2 22 2" xfId="47641" xr:uid="{00000000-0005-0000-0000-000035B90000}"/>
    <cellStyle name="Total (line) 3 4 2 22 2 2" xfId="47642" xr:uid="{00000000-0005-0000-0000-000036B90000}"/>
    <cellStyle name="Total (line) 3 4 2 22 2 3" xfId="47643" xr:uid="{00000000-0005-0000-0000-000037B90000}"/>
    <cellStyle name="Total (line) 3 4 2 22 2 4" xfId="47644" xr:uid="{00000000-0005-0000-0000-000038B90000}"/>
    <cellStyle name="Total (line) 3 4 2 22 3" xfId="47645" xr:uid="{00000000-0005-0000-0000-000039B90000}"/>
    <cellStyle name="Total (line) 3 4 2 22 4" xfId="47646" xr:uid="{00000000-0005-0000-0000-00003AB90000}"/>
    <cellStyle name="Total (line) 3 4 2 22 5" xfId="47647" xr:uid="{00000000-0005-0000-0000-00003BB90000}"/>
    <cellStyle name="Total (line) 3 4 2 23" xfId="6637" xr:uid="{00000000-0005-0000-0000-00003CB90000}"/>
    <cellStyle name="Total (line) 3 4 2 23 2" xfId="47648" xr:uid="{00000000-0005-0000-0000-00003DB90000}"/>
    <cellStyle name="Total (line) 3 4 2 23 2 2" xfId="47649" xr:uid="{00000000-0005-0000-0000-00003EB90000}"/>
    <cellStyle name="Total (line) 3 4 2 23 2 3" xfId="47650" xr:uid="{00000000-0005-0000-0000-00003FB90000}"/>
    <cellStyle name="Total (line) 3 4 2 23 2 4" xfId="47651" xr:uid="{00000000-0005-0000-0000-000040B90000}"/>
    <cellStyle name="Total (line) 3 4 2 23 3" xfId="47652" xr:uid="{00000000-0005-0000-0000-000041B90000}"/>
    <cellStyle name="Total (line) 3 4 2 23 4" xfId="47653" xr:uid="{00000000-0005-0000-0000-000042B90000}"/>
    <cellStyle name="Total (line) 3 4 2 23 5" xfId="47654" xr:uid="{00000000-0005-0000-0000-000043B90000}"/>
    <cellStyle name="Total (line) 3 4 2 24" xfId="6638" xr:uid="{00000000-0005-0000-0000-000044B90000}"/>
    <cellStyle name="Total (line) 3 4 2 24 2" xfId="47655" xr:uid="{00000000-0005-0000-0000-000045B90000}"/>
    <cellStyle name="Total (line) 3 4 2 24 2 2" xfId="47656" xr:uid="{00000000-0005-0000-0000-000046B90000}"/>
    <cellStyle name="Total (line) 3 4 2 24 2 3" xfId="47657" xr:uid="{00000000-0005-0000-0000-000047B90000}"/>
    <cellStyle name="Total (line) 3 4 2 24 2 4" xfId="47658" xr:uid="{00000000-0005-0000-0000-000048B90000}"/>
    <cellStyle name="Total (line) 3 4 2 24 3" xfId="47659" xr:uid="{00000000-0005-0000-0000-000049B90000}"/>
    <cellStyle name="Total (line) 3 4 2 24 4" xfId="47660" xr:uid="{00000000-0005-0000-0000-00004AB90000}"/>
    <cellStyle name="Total (line) 3 4 2 24 5" xfId="47661" xr:uid="{00000000-0005-0000-0000-00004BB90000}"/>
    <cellStyle name="Total (line) 3 4 2 25" xfId="6639" xr:uid="{00000000-0005-0000-0000-00004CB90000}"/>
    <cellStyle name="Total (line) 3 4 2 25 2" xfId="47662" xr:uid="{00000000-0005-0000-0000-00004DB90000}"/>
    <cellStyle name="Total (line) 3 4 2 25 2 2" xfId="47663" xr:uid="{00000000-0005-0000-0000-00004EB90000}"/>
    <cellStyle name="Total (line) 3 4 2 25 2 3" xfId="47664" xr:uid="{00000000-0005-0000-0000-00004FB90000}"/>
    <cellStyle name="Total (line) 3 4 2 25 2 4" xfId="47665" xr:uid="{00000000-0005-0000-0000-000050B90000}"/>
    <cellStyle name="Total (line) 3 4 2 25 3" xfId="47666" xr:uid="{00000000-0005-0000-0000-000051B90000}"/>
    <cellStyle name="Total (line) 3 4 2 25 4" xfId="47667" xr:uid="{00000000-0005-0000-0000-000052B90000}"/>
    <cellStyle name="Total (line) 3 4 2 25 5" xfId="47668" xr:uid="{00000000-0005-0000-0000-000053B90000}"/>
    <cellStyle name="Total (line) 3 4 2 26" xfId="6640" xr:uid="{00000000-0005-0000-0000-000054B90000}"/>
    <cellStyle name="Total (line) 3 4 2 26 2" xfId="47669" xr:uid="{00000000-0005-0000-0000-000055B90000}"/>
    <cellStyle name="Total (line) 3 4 2 26 2 2" xfId="47670" xr:uid="{00000000-0005-0000-0000-000056B90000}"/>
    <cellStyle name="Total (line) 3 4 2 26 2 3" xfId="47671" xr:uid="{00000000-0005-0000-0000-000057B90000}"/>
    <cellStyle name="Total (line) 3 4 2 26 2 4" xfId="47672" xr:uid="{00000000-0005-0000-0000-000058B90000}"/>
    <cellStyle name="Total (line) 3 4 2 26 3" xfId="47673" xr:uid="{00000000-0005-0000-0000-000059B90000}"/>
    <cellStyle name="Total (line) 3 4 2 26 4" xfId="47674" xr:uid="{00000000-0005-0000-0000-00005AB90000}"/>
    <cellStyle name="Total (line) 3 4 2 26 5" xfId="47675" xr:uid="{00000000-0005-0000-0000-00005BB90000}"/>
    <cellStyle name="Total (line) 3 4 2 27" xfId="6641" xr:uid="{00000000-0005-0000-0000-00005CB90000}"/>
    <cellStyle name="Total (line) 3 4 2 27 2" xfId="47676" xr:uid="{00000000-0005-0000-0000-00005DB90000}"/>
    <cellStyle name="Total (line) 3 4 2 27 2 2" xfId="47677" xr:uid="{00000000-0005-0000-0000-00005EB90000}"/>
    <cellStyle name="Total (line) 3 4 2 27 2 3" xfId="47678" xr:uid="{00000000-0005-0000-0000-00005FB90000}"/>
    <cellStyle name="Total (line) 3 4 2 27 2 4" xfId="47679" xr:uid="{00000000-0005-0000-0000-000060B90000}"/>
    <cellStyle name="Total (line) 3 4 2 27 3" xfId="47680" xr:uid="{00000000-0005-0000-0000-000061B90000}"/>
    <cellStyle name="Total (line) 3 4 2 27 4" xfId="47681" xr:uid="{00000000-0005-0000-0000-000062B90000}"/>
    <cellStyle name="Total (line) 3 4 2 27 5" xfId="47682" xr:uid="{00000000-0005-0000-0000-000063B90000}"/>
    <cellStyle name="Total (line) 3 4 2 28" xfId="6642" xr:uid="{00000000-0005-0000-0000-000064B90000}"/>
    <cellStyle name="Total (line) 3 4 2 28 2" xfId="47683" xr:uid="{00000000-0005-0000-0000-000065B90000}"/>
    <cellStyle name="Total (line) 3 4 2 28 2 2" xfId="47684" xr:uid="{00000000-0005-0000-0000-000066B90000}"/>
    <cellStyle name="Total (line) 3 4 2 28 2 3" xfId="47685" xr:uid="{00000000-0005-0000-0000-000067B90000}"/>
    <cellStyle name="Total (line) 3 4 2 28 2 4" xfId="47686" xr:uid="{00000000-0005-0000-0000-000068B90000}"/>
    <cellStyle name="Total (line) 3 4 2 28 3" xfId="47687" xr:uid="{00000000-0005-0000-0000-000069B90000}"/>
    <cellStyle name="Total (line) 3 4 2 28 4" xfId="47688" xr:uid="{00000000-0005-0000-0000-00006AB90000}"/>
    <cellStyle name="Total (line) 3 4 2 28 5" xfId="47689" xr:uid="{00000000-0005-0000-0000-00006BB90000}"/>
    <cellStyle name="Total (line) 3 4 2 29" xfId="6643" xr:uid="{00000000-0005-0000-0000-00006CB90000}"/>
    <cellStyle name="Total (line) 3 4 2 29 2" xfId="47690" xr:uid="{00000000-0005-0000-0000-00006DB90000}"/>
    <cellStyle name="Total (line) 3 4 2 29 2 2" xfId="47691" xr:uid="{00000000-0005-0000-0000-00006EB90000}"/>
    <cellStyle name="Total (line) 3 4 2 29 2 3" xfId="47692" xr:uid="{00000000-0005-0000-0000-00006FB90000}"/>
    <cellStyle name="Total (line) 3 4 2 29 2 4" xfId="47693" xr:uid="{00000000-0005-0000-0000-000070B90000}"/>
    <cellStyle name="Total (line) 3 4 2 29 3" xfId="47694" xr:uid="{00000000-0005-0000-0000-000071B90000}"/>
    <cellStyle name="Total (line) 3 4 2 29 4" xfId="47695" xr:uid="{00000000-0005-0000-0000-000072B90000}"/>
    <cellStyle name="Total (line) 3 4 2 29 5" xfId="47696" xr:uid="{00000000-0005-0000-0000-000073B90000}"/>
    <cellStyle name="Total (line) 3 4 2 3" xfId="6644" xr:uid="{00000000-0005-0000-0000-000074B90000}"/>
    <cellStyle name="Total (line) 3 4 2 3 2" xfId="47697" xr:uid="{00000000-0005-0000-0000-000075B90000}"/>
    <cellStyle name="Total (line) 3 4 2 3 2 2" xfId="47698" xr:uid="{00000000-0005-0000-0000-000076B90000}"/>
    <cellStyle name="Total (line) 3 4 2 3 2 3" xfId="47699" xr:uid="{00000000-0005-0000-0000-000077B90000}"/>
    <cellStyle name="Total (line) 3 4 2 3 2 4" xfId="47700" xr:uid="{00000000-0005-0000-0000-000078B90000}"/>
    <cellStyle name="Total (line) 3 4 2 3 3" xfId="47701" xr:uid="{00000000-0005-0000-0000-000079B90000}"/>
    <cellStyle name="Total (line) 3 4 2 3 4" xfId="47702" xr:uid="{00000000-0005-0000-0000-00007AB90000}"/>
    <cellStyle name="Total (line) 3 4 2 3 5" xfId="47703" xr:uid="{00000000-0005-0000-0000-00007BB90000}"/>
    <cellStyle name="Total (line) 3 4 2 30" xfId="6645" xr:uid="{00000000-0005-0000-0000-00007CB90000}"/>
    <cellStyle name="Total (line) 3 4 2 30 2" xfId="47704" xr:uid="{00000000-0005-0000-0000-00007DB90000}"/>
    <cellStyle name="Total (line) 3 4 2 30 2 2" xfId="47705" xr:uid="{00000000-0005-0000-0000-00007EB90000}"/>
    <cellStyle name="Total (line) 3 4 2 30 2 3" xfId="47706" xr:uid="{00000000-0005-0000-0000-00007FB90000}"/>
    <cellStyle name="Total (line) 3 4 2 30 2 4" xfId="47707" xr:uid="{00000000-0005-0000-0000-000080B90000}"/>
    <cellStyle name="Total (line) 3 4 2 30 3" xfId="47708" xr:uid="{00000000-0005-0000-0000-000081B90000}"/>
    <cellStyle name="Total (line) 3 4 2 30 4" xfId="47709" xr:uid="{00000000-0005-0000-0000-000082B90000}"/>
    <cellStyle name="Total (line) 3 4 2 30 5" xfId="47710" xr:uid="{00000000-0005-0000-0000-000083B90000}"/>
    <cellStyle name="Total (line) 3 4 2 31" xfId="6646" xr:uid="{00000000-0005-0000-0000-000084B90000}"/>
    <cellStyle name="Total (line) 3 4 2 31 2" xfId="47711" xr:uid="{00000000-0005-0000-0000-000085B90000}"/>
    <cellStyle name="Total (line) 3 4 2 31 2 2" xfId="47712" xr:uid="{00000000-0005-0000-0000-000086B90000}"/>
    <cellStyle name="Total (line) 3 4 2 31 2 3" xfId="47713" xr:uid="{00000000-0005-0000-0000-000087B90000}"/>
    <cellStyle name="Total (line) 3 4 2 31 2 4" xfId="47714" xr:uid="{00000000-0005-0000-0000-000088B90000}"/>
    <cellStyle name="Total (line) 3 4 2 31 3" xfId="47715" xr:uid="{00000000-0005-0000-0000-000089B90000}"/>
    <cellStyle name="Total (line) 3 4 2 31 4" xfId="47716" xr:uid="{00000000-0005-0000-0000-00008AB90000}"/>
    <cellStyle name="Total (line) 3 4 2 31 5" xfId="47717" xr:uid="{00000000-0005-0000-0000-00008BB90000}"/>
    <cellStyle name="Total (line) 3 4 2 32" xfId="6647" xr:uid="{00000000-0005-0000-0000-00008CB90000}"/>
    <cellStyle name="Total (line) 3 4 2 32 2" xfId="47718" xr:uid="{00000000-0005-0000-0000-00008DB90000}"/>
    <cellStyle name="Total (line) 3 4 2 32 2 2" xfId="47719" xr:uid="{00000000-0005-0000-0000-00008EB90000}"/>
    <cellStyle name="Total (line) 3 4 2 32 2 3" xfId="47720" xr:uid="{00000000-0005-0000-0000-00008FB90000}"/>
    <cellStyle name="Total (line) 3 4 2 32 2 4" xfId="47721" xr:uid="{00000000-0005-0000-0000-000090B90000}"/>
    <cellStyle name="Total (line) 3 4 2 32 3" xfId="47722" xr:uid="{00000000-0005-0000-0000-000091B90000}"/>
    <cellStyle name="Total (line) 3 4 2 32 4" xfId="47723" xr:uid="{00000000-0005-0000-0000-000092B90000}"/>
    <cellStyle name="Total (line) 3 4 2 32 5" xfId="47724" xr:uid="{00000000-0005-0000-0000-000093B90000}"/>
    <cellStyle name="Total (line) 3 4 2 33" xfId="6648" xr:uid="{00000000-0005-0000-0000-000094B90000}"/>
    <cellStyle name="Total (line) 3 4 2 33 2" xfId="47725" xr:uid="{00000000-0005-0000-0000-000095B90000}"/>
    <cellStyle name="Total (line) 3 4 2 33 2 2" xfId="47726" xr:uid="{00000000-0005-0000-0000-000096B90000}"/>
    <cellStyle name="Total (line) 3 4 2 33 2 3" xfId="47727" xr:uid="{00000000-0005-0000-0000-000097B90000}"/>
    <cellStyle name="Total (line) 3 4 2 33 2 4" xfId="47728" xr:uid="{00000000-0005-0000-0000-000098B90000}"/>
    <cellStyle name="Total (line) 3 4 2 33 3" xfId="47729" xr:uid="{00000000-0005-0000-0000-000099B90000}"/>
    <cellStyle name="Total (line) 3 4 2 33 4" xfId="47730" xr:uid="{00000000-0005-0000-0000-00009AB90000}"/>
    <cellStyle name="Total (line) 3 4 2 33 5" xfId="47731" xr:uid="{00000000-0005-0000-0000-00009BB90000}"/>
    <cellStyle name="Total (line) 3 4 2 34" xfId="6649" xr:uid="{00000000-0005-0000-0000-00009CB90000}"/>
    <cellStyle name="Total (line) 3 4 2 34 2" xfId="47732" xr:uid="{00000000-0005-0000-0000-00009DB90000}"/>
    <cellStyle name="Total (line) 3 4 2 34 2 2" xfId="47733" xr:uid="{00000000-0005-0000-0000-00009EB90000}"/>
    <cellStyle name="Total (line) 3 4 2 34 2 3" xfId="47734" xr:uid="{00000000-0005-0000-0000-00009FB90000}"/>
    <cellStyle name="Total (line) 3 4 2 34 2 4" xfId="47735" xr:uid="{00000000-0005-0000-0000-0000A0B90000}"/>
    <cellStyle name="Total (line) 3 4 2 34 3" xfId="47736" xr:uid="{00000000-0005-0000-0000-0000A1B90000}"/>
    <cellStyle name="Total (line) 3 4 2 34 4" xfId="47737" xr:uid="{00000000-0005-0000-0000-0000A2B90000}"/>
    <cellStyle name="Total (line) 3 4 2 34 5" xfId="47738" xr:uid="{00000000-0005-0000-0000-0000A3B90000}"/>
    <cellStyle name="Total (line) 3 4 2 35" xfId="6650" xr:uid="{00000000-0005-0000-0000-0000A4B90000}"/>
    <cellStyle name="Total (line) 3 4 2 35 2" xfId="47739" xr:uid="{00000000-0005-0000-0000-0000A5B90000}"/>
    <cellStyle name="Total (line) 3 4 2 35 2 2" xfId="47740" xr:uid="{00000000-0005-0000-0000-0000A6B90000}"/>
    <cellStyle name="Total (line) 3 4 2 35 2 3" xfId="47741" xr:uid="{00000000-0005-0000-0000-0000A7B90000}"/>
    <cellStyle name="Total (line) 3 4 2 35 2 4" xfId="47742" xr:uid="{00000000-0005-0000-0000-0000A8B90000}"/>
    <cellStyle name="Total (line) 3 4 2 35 3" xfId="47743" xr:uid="{00000000-0005-0000-0000-0000A9B90000}"/>
    <cellStyle name="Total (line) 3 4 2 35 4" xfId="47744" xr:uid="{00000000-0005-0000-0000-0000AAB90000}"/>
    <cellStyle name="Total (line) 3 4 2 35 5" xfId="47745" xr:uid="{00000000-0005-0000-0000-0000ABB90000}"/>
    <cellStyle name="Total (line) 3 4 2 36" xfId="6651" xr:uid="{00000000-0005-0000-0000-0000ACB90000}"/>
    <cellStyle name="Total (line) 3 4 2 36 2" xfId="47746" xr:uid="{00000000-0005-0000-0000-0000ADB90000}"/>
    <cellStyle name="Total (line) 3 4 2 36 2 2" xfId="47747" xr:uid="{00000000-0005-0000-0000-0000AEB90000}"/>
    <cellStyle name="Total (line) 3 4 2 36 2 3" xfId="47748" xr:uid="{00000000-0005-0000-0000-0000AFB90000}"/>
    <cellStyle name="Total (line) 3 4 2 36 2 4" xfId="47749" xr:uid="{00000000-0005-0000-0000-0000B0B90000}"/>
    <cellStyle name="Total (line) 3 4 2 36 3" xfId="47750" xr:uid="{00000000-0005-0000-0000-0000B1B90000}"/>
    <cellStyle name="Total (line) 3 4 2 36 4" xfId="47751" xr:uid="{00000000-0005-0000-0000-0000B2B90000}"/>
    <cellStyle name="Total (line) 3 4 2 36 5" xfId="47752" xr:uid="{00000000-0005-0000-0000-0000B3B90000}"/>
    <cellStyle name="Total (line) 3 4 2 37" xfId="6652" xr:uid="{00000000-0005-0000-0000-0000B4B90000}"/>
    <cellStyle name="Total (line) 3 4 2 37 2" xfId="47753" xr:uid="{00000000-0005-0000-0000-0000B5B90000}"/>
    <cellStyle name="Total (line) 3 4 2 37 2 2" xfId="47754" xr:uid="{00000000-0005-0000-0000-0000B6B90000}"/>
    <cellStyle name="Total (line) 3 4 2 37 2 3" xfId="47755" xr:uid="{00000000-0005-0000-0000-0000B7B90000}"/>
    <cellStyle name="Total (line) 3 4 2 37 2 4" xfId="47756" xr:uid="{00000000-0005-0000-0000-0000B8B90000}"/>
    <cellStyle name="Total (line) 3 4 2 37 3" xfId="47757" xr:uid="{00000000-0005-0000-0000-0000B9B90000}"/>
    <cellStyle name="Total (line) 3 4 2 37 4" xfId="47758" xr:uid="{00000000-0005-0000-0000-0000BAB90000}"/>
    <cellStyle name="Total (line) 3 4 2 37 5" xfId="47759" xr:uid="{00000000-0005-0000-0000-0000BBB90000}"/>
    <cellStyle name="Total (line) 3 4 2 38" xfId="6653" xr:uid="{00000000-0005-0000-0000-0000BCB90000}"/>
    <cellStyle name="Total (line) 3 4 2 38 2" xfId="47760" xr:uid="{00000000-0005-0000-0000-0000BDB90000}"/>
    <cellStyle name="Total (line) 3 4 2 38 2 2" xfId="47761" xr:uid="{00000000-0005-0000-0000-0000BEB90000}"/>
    <cellStyle name="Total (line) 3 4 2 38 2 3" xfId="47762" xr:uid="{00000000-0005-0000-0000-0000BFB90000}"/>
    <cellStyle name="Total (line) 3 4 2 38 2 4" xfId="47763" xr:uid="{00000000-0005-0000-0000-0000C0B90000}"/>
    <cellStyle name="Total (line) 3 4 2 38 3" xfId="47764" xr:uid="{00000000-0005-0000-0000-0000C1B90000}"/>
    <cellStyle name="Total (line) 3 4 2 38 4" xfId="47765" xr:uid="{00000000-0005-0000-0000-0000C2B90000}"/>
    <cellStyle name="Total (line) 3 4 2 38 5" xfId="47766" xr:uid="{00000000-0005-0000-0000-0000C3B90000}"/>
    <cellStyle name="Total (line) 3 4 2 39" xfId="6654" xr:uid="{00000000-0005-0000-0000-0000C4B90000}"/>
    <cellStyle name="Total (line) 3 4 2 39 2" xfId="47767" xr:uid="{00000000-0005-0000-0000-0000C5B90000}"/>
    <cellStyle name="Total (line) 3 4 2 39 2 2" xfId="47768" xr:uid="{00000000-0005-0000-0000-0000C6B90000}"/>
    <cellStyle name="Total (line) 3 4 2 39 2 3" xfId="47769" xr:uid="{00000000-0005-0000-0000-0000C7B90000}"/>
    <cellStyle name="Total (line) 3 4 2 39 2 4" xfId="47770" xr:uid="{00000000-0005-0000-0000-0000C8B90000}"/>
    <cellStyle name="Total (line) 3 4 2 39 3" xfId="47771" xr:uid="{00000000-0005-0000-0000-0000C9B90000}"/>
    <cellStyle name="Total (line) 3 4 2 39 4" xfId="47772" xr:uid="{00000000-0005-0000-0000-0000CAB90000}"/>
    <cellStyle name="Total (line) 3 4 2 39 5" xfId="47773" xr:uid="{00000000-0005-0000-0000-0000CBB90000}"/>
    <cellStyle name="Total (line) 3 4 2 4" xfId="6655" xr:uid="{00000000-0005-0000-0000-0000CCB90000}"/>
    <cellStyle name="Total (line) 3 4 2 4 2" xfId="47774" xr:uid="{00000000-0005-0000-0000-0000CDB90000}"/>
    <cellStyle name="Total (line) 3 4 2 4 2 2" xfId="47775" xr:uid="{00000000-0005-0000-0000-0000CEB90000}"/>
    <cellStyle name="Total (line) 3 4 2 4 2 3" xfId="47776" xr:uid="{00000000-0005-0000-0000-0000CFB90000}"/>
    <cellStyle name="Total (line) 3 4 2 4 2 4" xfId="47777" xr:uid="{00000000-0005-0000-0000-0000D0B90000}"/>
    <cellStyle name="Total (line) 3 4 2 4 3" xfId="47778" xr:uid="{00000000-0005-0000-0000-0000D1B90000}"/>
    <cellStyle name="Total (line) 3 4 2 4 4" xfId="47779" xr:uid="{00000000-0005-0000-0000-0000D2B90000}"/>
    <cellStyle name="Total (line) 3 4 2 4 5" xfId="47780" xr:uid="{00000000-0005-0000-0000-0000D3B90000}"/>
    <cellStyle name="Total (line) 3 4 2 40" xfId="6656" xr:uid="{00000000-0005-0000-0000-0000D4B90000}"/>
    <cellStyle name="Total (line) 3 4 2 40 2" xfId="47781" xr:uid="{00000000-0005-0000-0000-0000D5B90000}"/>
    <cellStyle name="Total (line) 3 4 2 40 2 2" xfId="47782" xr:uid="{00000000-0005-0000-0000-0000D6B90000}"/>
    <cellStyle name="Total (line) 3 4 2 40 2 3" xfId="47783" xr:uid="{00000000-0005-0000-0000-0000D7B90000}"/>
    <cellStyle name="Total (line) 3 4 2 40 2 4" xfId="47784" xr:uid="{00000000-0005-0000-0000-0000D8B90000}"/>
    <cellStyle name="Total (line) 3 4 2 40 3" xfId="47785" xr:uid="{00000000-0005-0000-0000-0000D9B90000}"/>
    <cellStyle name="Total (line) 3 4 2 40 4" xfId="47786" xr:uid="{00000000-0005-0000-0000-0000DAB90000}"/>
    <cellStyle name="Total (line) 3 4 2 40 5" xfId="47787" xr:uid="{00000000-0005-0000-0000-0000DBB90000}"/>
    <cellStyle name="Total (line) 3 4 2 41" xfId="6657" xr:uid="{00000000-0005-0000-0000-0000DCB90000}"/>
    <cellStyle name="Total (line) 3 4 2 41 2" xfId="47788" xr:uid="{00000000-0005-0000-0000-0000DDB90000}"/>
    <cellStyle name="Total (line) 3 4 2 41 2 2" xfId="47789" xr:uid="{00000000-0005-0000-0000-0000DEB90000}"/>
    <cellStyle name="Total (line) 3 4 2 41 2 3" xfId="47790" xr:uid="{00000000-0005-0000-0000-0000DFB90000}"/>
    <cellStyle name="Total (line) 3 4 2 41 2 4" xfId="47791" xr:uid="{00000000-0005-0000-0000-0000E0B90000}"/>
    <cellStyle name="Total (line) 3 4 2 41 3" xfId="47792" xr:uid="{00000000-0005-0000-0000-0000E1B90000}"/>
    <cellStyle name="Total (line) 3 4 2 41 4" xfId="47793" xr:uid="{00000000-0005-0000-0000-0000E2B90000}"/>
    <cellStyle name="Total (line) 3 4 2 41 5" xfId="47794" xr:uid="{00000000-0005-0000-0000-0000E3B90000}"/>
    <cellStyle name="Total (line) 3 4 2 42" xfId="6658" xr:uid="{00000000-0005-0000-0000-0000E4B90000}"/>
    <cellStyle name="Total (line) 3 4 2 42 2" xfId="47795" xr:uid="{00000000-0005-0000-0000-0000E5B90000}"/>
    <cellStyle name="Total (line) 3 4 2 42 2 2" xfId="47796" xr:uid="{00000000-0005-0000-0000-0000E6B90000}"/>
    <cellStyle name="Total (line) 3 4 2 42 2 3" xfId="47797" xr:uid="{00000000-0005-0000-0000-0000E7B90000}"/>
    <cellStyle name="Total (line) 3 4 2 42 2 4" xfId="47798" xr:uid="{00000000-0005-0000-0000-0000E8B90000}"/>
    <cellStyle name="Total (line) 3 4 2 42 3" xfId="47799" xr:uid="{00000000-0005-0000-0000-0000E9B90000}"/>
    <cellStyle name="Total (line) 3 4 2 42 4" xfId="47800" xr:uid="{00000000-0005-0000-0000-0000EAB90000}"/>
    <cellStyle name="Total (line) 3 4 2 42 5" xfId="47801" xr:uid="{00000000-0005-0000-0000-0000EBB90000}"/>
    <cellStyle name="Total (line) 3 4 2 43" xfId="6659" xr:uid="{00000000-0005-0000-0000-0000ECB90000}"/>
    <cellStyle name="Total (line) 3 4 2 43 2" xfId="47802" xr:uid="{00000000-0005-0000-0000-0000EDB90000}"/>
    <cellStyle name="Total (line) 3 4 2 43 2 2" xfId="47803" xr:uid="{00000000-0005-0000-0000-0000EEB90000}"/>
    <cellStyle name="Total (line) 3 4 2 43 2 3" xfId="47804" xr:uid="{00000000-0005-0000-0000-0000EFB90000}"/>
    <cellStyle name="Total (line) 3 4 2 43 2 4" xfId="47805" xr:uid="{00000000-0005-0000-0000-0000F0B90000}"/>
    <cellStyle name="Total (line) 3 4 2 43 3" xfId="47806" xr:uid="{00000000-0005-0000-0000-0000F1B90000}"/>
    <cellStyle name="Total (line) 3 4 2 43 4" xfId="47807" xr:uid="{00000000-0005-0000-0000-0000F2B90000}"/>
    <cellStyle name="Total (line) 3 4 2 43 5" xfId="47808" xr:uid="{00000000-0005-0000-0000-0000F3B90000}"/>
    <cellStyle name="Total (line) 3 4 2 44" xfId="6660" xr:uid="{00000000-0005-0000-0000-0000F4B90000}"/>
    <cellStyle name="Total (line) 3 4 2 44 2" xfId="47809" xr:uid="{00000000-0005-0000-0000-0000F5B90000}"/>
    <cellStyle name="Total (line) 3 4 2 44 2 2" xfId="47810" xr:uid="{00000000-0005-0000-0000-0000F6B90000}"/>
    <cellStyle name="Total (line) 3 4 2 44 2 3" xfId="47811" xr:uid="{00000000-0005-0000-0000-0000F7B90000}"/>
    <cellStyle name="Total (line) 3 4 2 44 2 4" xfId="47812" xr:uid="{00000000-0005-0000-0000-0000F8B90000}"/>
    <cellStyle name="Total (line) 3 4 2 44 3" xfId="47813" xr:uid="{00000000-0005-0000-0000-0000F9B90000}"/>
    <cellStyle name="Total (line) 3 4 2 44 4" xfId="47814" xr:uid="{00000000-0005-0000-0000-0000FAB90000}"/>
    <cellStyle name="Total (line) 3 4 2 44 5" xfId="47815" xr:uid="{00000000-0005-0000-0000-0000FBB90000}"/>
    <cellStyle name="Total (line) 3 4 2 45" xfId="47816" xr:uid="{00000000-0005-0000-0000-0000FCB90000}"/>
    <cellStyle name="Total (line) 3 4 2 45 2" xfId="47817" xr:uid="{00000000-0005-0000-0000-0000FDB90000}"/>
    <cellStyle name="Total (line) 3 4 2 45 3" xfId="47818" xr:uid="{00000000-0005-0000-0000-0000FEB90000}"/>
    <cellStyle name="Total (line) 3 4 2 45 4" xfId="47819" xr:uid="{00000000-0005-0000-0000-0000FFB90000}"/>
    <cellStyle name="Total (line) 3 4 2 46" xfId="47820" xr:uid="{00000000-0005-0000-0000-000000BA0000}"/>
    <cellStyle name="Total (line) 3 4 2 46 2" xfId="47821" xr:uid="{00000000-0005-0000-0000-000001BA0000}"/>
    <cellStyle name="Total (line) 3 4 2 46 3" xfId="47822" xr:uid="{00000000-0005-0000-0000-000002BA0000}"/>
    <cellStyle name="Total (line) 3 4 2 46 4" xfId="47823" xr:uid="{00000000-0005-0000-0000-000003BA0000}"/>
    <cellStyle name="Total (line) 3 4 2 47" xfId="47824" xr:uid="{00000000-0005-0000-0000-000004BA0000}"/>
    <cellStyle name="Total (line) 3 4 2 5" xfId="6661" xr:uid="{00000000-0005-0000-0000-000005BA0000}"/>
    <cellStyle name="Total (line) 3 4 2 5 2" xfId="47825" xr:uid="{00000000-0005-0000-0000-000006BA0000}"/>
    <cellStyle name="Total (line) 3 4 2 5 2 2" xfId="47826" xr:uid="{00000000-0005-0000-0000-000007BA0000}"/>
    <cellStyle name="Total (line) 3 4 2 5 2 3" xfId="47827" xr:uid="{00000000-0005-0000-0000-000008BA0000}"/>
    <cellStyle name="Total (line) 3 4 2 5 2 4" xfId="47828" xr:uid="{00000000-0005-0000-0000-000009BA0000}"/>
    <cellStyle name="Total (line) 3 4 2 5 3" xfId="47829" xr:uid="{00000000-0005-0000-0000-00000ABA0000}"/>
    <cellStyle name="Total (line) 3 4 2 5 4" xfId="47830" xr:uid="{00000000-0005-0000-0000-00000BBA0000}"/>
    <cellStyle name="Total (line) 3 4 2 5 5" xfId="47831" xr:uid="{00000000-0005-0000-0000-00000CBA0000}"/>
    <cellStyle name="Total (line) 3 4 2 6" xfId="6662" xr:uid="{00000000-0005-0000-0000-00000DBA0000}"/>
    <cellStyle name="Total (line) 3 4 2 6 2" xfId="47832" xr:uid="{00000000-0005-0000-0000-00000EBA0000}"/>
    <cellStyle name="Total (line) 3 4 2 6 2 2" xfId="47833" xr:uid="{00000000-0005-0000-0000-00000FBA0000}"/>
    <cellStyle name="Total (line) 3 4 2 6 2 3" xfId="47834" xr:uid="{00000000-0005-0000-0000-000010BA0000}"/>
    <cellStyle name="Total (line) 3 4 2 6 2 4" xfId="47835" xr:uid="{00000000-0005-0000-0000-000011BA0000}"/>
    <cellStyle name="Total (line) 3 4 2 6 3" xfId="47836" xr:uid="{00000000-0005-0000-0000-000012BA0000}"/>
    <cellStyle name="Total (line) 3 4 2 6 4" xfId="47837" xr:uid="{00000000-0005-0000-0000-000013BA0000}"/>
    <cellStyle name="Total (line) 3 4 2 6 5" xfId="47838" xr:uid="{00000000-0005-0000-0000-000014BA0000}"/>
    <cellStyle name="Total (line) 3 4 2 7" xfId="6663" xr:uid="{00000000-0005-0000-0000-000015BA0000}"/>
    <cellStyle name="Total (line) 3 4 2 7 2" xfId="47839" xr:uid="{00000000-0005-0000-0000-000016BA0000}"/>
    <cellStyle name="Total (line) 3 4 2 7 2 2" xfId="47840" xr:uid="{00000000-0005-0000-0000-000017BA0000}"/>
    <cellStyle name="Total (line) 3 4 2 7 2 3" xfId="47841" xr:uid="{00000000-0005-0000-0000-000018BA0000}"/>
    <cellStyle name="Total (line) 3 4 2 7 2 4" xfId="47842" xr:uid="{00000000-0005-0000-0000-000019BA0000}"/>
    <cellStyle name="Total (line) 3 4 2 7 3" xfId="47843" xr:uid="{00000000-0005-0000-0000-00001ABA0000}"/>
    <cellStyle name="Total (line) 3 4 2 7 4" xfId="47844" xr:uid="{00000000-0005-0000-0000-00001BBA0000}"/>
    <cellStyle name="Total (line) 3 4 2 7 5" xfId="47845" xr:uid="{00000000-0005-0000-0000-00001CBA0000}"/>
    <cellStyle name="Total (line) 3 4 2 8" xfId="6664" xr:uid="{00000000-0005-0000-0000-00001DBA0000}"/>
    <cellStyle name="Total (line) 3 4 2 8 2" xfId="47846" xr:uid="{00000000-0005-0000-0000-00001EBA0000}"/>
    <cellStyle name="Total (line) 3 4 2 8 2 2" xfId="47847" xr:uid="{00000000-0005-0000-0000-00001FBA0000}"/>
    <cellStyle name="Total (line) 3 4 2 8 2 3" xfId="47848" xr:uid="{00000000-0005-0000-0000-000020BA0000}"/>
    <cellStyle name="Total (line) 3 4 2 8 2 4" xfId="47849" xr:uid="{00000000-0005-0000-0000-000021BA0000}"/>
    <cellStyle name="Total (line) 3 4 2 8 3" xfId="47850" xr:uid="{00000000-0005-0000-0000-000022BA0000}"/>
    <cellStyle name="Total (line) 3 4 2 8 4" xfId="47851" xr:uid="{00000000-0005-0000-0000-000023BA0000}"/>
    <cellStyle name="Total (line) 3 4 2 8 5" xfId="47852" xr:uid="{00000000-0005-0000-0000-000024BA0000}"/>
    <cellStyle name="Total (line) 3 4 2 9" xfId="6665" xr:uid="{00000000-0005-0000-0000-000025BA0000}"/>
    <cellStyle name="Total (line) 3 4 2 9 2" xfId="47853" xr:uid="{00000000-0005-0000-0000-000026BA0000}"/>
    <cellStyle name="Total (line) 3 4 2 9 2 2" xfId="47854" xr:uid="{00000000-0005-0000-0000-000027BA0000}"/>
    <cellStyle name="Total (line) 3 4 2 9 2 3" xfId="47855" xr:uid="{00000000-0005-0000-0000-000028BA0000}"/>
    <cellStyle name="Total (line) 3 4 2 9 2 4" xfId="47856" xr:uid="{00000000-0005-0000-0000-000029BA0000}"/>
    <cellStyle name="Total (line) 3 4 2 9 3" xfId="47857" xr:uid="{00000000-0005-0000-0000-00002ABA0000}"/>
    <cellStyle name="Total (line) 3 4 2 9 4" xfId="47858" xr:uid="{00000000-0005-0000-0000-00002BBA0000}"/>
    <cellStyle name="Total (line) 3 4 2 9 5" xfId="47859" xr:uid="{00000000-0005-0000-0000-00002CBA0000}"/>
    <cellStyle name="Total (line) 3 4 20" xfId="6666" xr:uid="{00000000-0005-0000-0000-00002DBA0000}"/>
    <cellStyle name="Total (line) 3 4 20 2" xfId="47860" xr:uid="{00000000-0005-0000-0000-00002EBA0000}"/>
    <cellStyle name="Total (line) 3 4 20 2 2" xfId="47861" xr:uid="{00000000-0005-0000-0000-00002FBA0000}"/>
    <cellStyle name="Total (line) 3 4 20 2 3" xfId="47862" xr:uid="{00000000-0005-0000-0000-000030BA0000}"/>
    <cellStyle name="Total (line) 3 4 20 2 4" xfId="47863" xr:uid="{00000000-0005-0000-0000-000031BA0000}"/>
    <cellStyle name="Total (line) 3 4 20 3" xfId="47864" xr:uid="{00000000-0005-0000-0000-000032BA0000}"/>
    <cellStyle name="Total (line) 3 4 20 4" xfId="47865" xr:uid="{00000000-0005-0000-0000-000033BA0000}"/>
    <cellStyle name="Total (line) 3 4 20 5" xfId="47866" xr:uid="{00000000-0005-0000-0000-000034BA0000}"/>
    <cellStyle name="Total (line) 3 4 21" xfId="6667" xr:uid="{00000000-0005-0000-0000-000035BA0000}"/>
    <cellStyle name="Total (line) 3 4 21 2" xfId="47867" xr:uid="{00000000-0005-0000-0000-000036BA0000}"/>
    <cellStyle name="Total (line) 3 4 21 2 2" xfId="47868" xr:uid="{00000000-0005-0000-0000-000037BA0000}"/>
    <cellStyle name="Total (line) 3 4 21 2 3" xfId="47869" xr:uid="{00000000-0005-0000-0000-000038BA0000}"/>
    <cellStyle name="Total (line) 3 4 21 2 4" xfId="47870" xr:uid="{00000000-0005-0000-0000-000039BA0000}"/>
    <cellStyle name="Total (line) 3 4 21 3" xfId="47871" xr:uid="{00000000-0005-0000-0000-00003ABA0000}"/>
    <cellStyle name="Total (line) 3 4 21 4" xfId="47872" xr:uid="{00000000-0005-0000-0000-00003BBA0000}"/>
    <cellStyle name="Total (line) 3 4 21 5" xfId="47873" xr:uid="{00000000-0005-0000-0000-00003CBA0000}"/>
    <cellStyle name="Total (line) 3 4 22" xfId="6668" xr:uid="{00000000-0005-0000-0000-00003DBA0000}"/>
    <cellStyle name="Total (line) 3 4 22 2" xfId="47874" xr:uid="{00000000-0005-0000-0000-00003EBA0000}"/>
    <cellStyle name="Total (line) 3 4 22 2 2" xfId="47875" xr:uid="{00000000-0005-0000-0000-00003FBA0000}"/>
    <cellStyle name="Total (line) 3 4 22 2 3" xfId="47876" xr:uid="{00000000-0005-0000-0000-000040BA0000}"/>
    <cellStyle name="Total (line) 3 4 22 2 4" xfId="47877" xr:uid="{00000000-0005-0000-0000-000041BA0000}"/>
    <cellStyle name="Total (line) 3 4 22 3" xfId="47878" xr:uid="{00000000-0005-0000-0000-000042BA0000}"/>
    <cellStyle name="Total (line) 3 4 22 4" xfId="47879" xr:uid="{00000000-0005-0000-0000-000043BA0000}"/>
    <cellStyle name="Total (line) 3 4 22 5" xfId="47880" xr:uid="{00000000-0005-0000-0000-000044BA0000}"/>
    <cellStyle name="Total (line) 3 4 23" xfId="6669" xr:uid="{00000000-0005-0000-0000-000045BA0000}"/>
    <cellStyle name="Total (line) 3 4 23 2" xfId="47881" xr:uid="{00000000-0005-0000-0000-000046BA0000}"/>
    <cellStyle name="Total (line) 3 4 23 2 2" xfId="47882" xr:uid="{00000000-0005-0000-0000-000047BA0000}"/>
    <cellStyle name="Total (line) 3 4 23 2 3" xfId="47883" xr:uid="{00000000-0005-0000-0000-000048BA0000}"/>
    <cellStyle name="Total (line) 3 4 23 2 4" xfId="47884" xr:uid="{00000000-0005-0000-0000-000049BA0000}"/>
    <cellStyle name="Total (line) 3 4 23 3" xfId="47885" xr:uid="{00000000-0005-0000-0000-00004ABA0000}"/>
    <cellStyle name="Total (line) 3 4 23 4" xfId="47886" xr:uid="{00000000-0005-0000-0000-00004BBA0000}"/>
    <cellStyle name="Total (line) 3 4 23 5" xfId="47887" xr:uid="{00000000-0005-0000-0000-00004CBA0000}"/>
    <cellStyle name="Total (line) 3 4 24" xfId="6670" xr:uid="{00000000-0005-0000-0000-00004DBA0000}"/>
    <cellStyle name="Total (line) 3 4 24 2" xfId="47888" xr:uid="{00000000-0005-0000-0000-00004EBA0000}"/>
    <cellStyle name="Total (line) 3 4 24 2 2" xfId="47889" xr:uid="{00000000-0005-0000-0000-00004FBA0000}"/>
    <cellStyle name="Total (line) 3 4 24 2 3" xfId="47890" xr:uid="{00000000-0005-0000-0000-000050BA0000}"/>
    <cellStyle name="Total (line) 3 4 24 2 4" xfId="47891" xr:uid="{00000000-0005-0000-0000-000051BA0000}"/>
    <cellStyle name="Total (line) 3 4 24 3" xfId="47892" xr:uid="{00000000-0005-0000-0000-000052BA0000}"/>
    <cellStyle name="Total (line) 3 4 24 4" xfId="47893" xr:uid="{00000000-0005-0000-0000-000053BA0000}"/>
    <cellStyle name="Total (line) 3 4 24 5" xfId="47894" xr:uid="{00000000-0005-0000-0000-000054BA0000}"/>
    <cellStyle name="Total (line) 3 4 25" xfId="6671" xr:uid="{00000000-0005-0000-0000-000055BA0000}"/>
    <cellStyle name="Total (line) 3 4 25 2" xfId="47895" xr:uid="{00000000-0005-0000-0000-000056BA0000}"/>
    <cellStyle name="Total (line) 3 4 25 2 2" xfId="47896" xr:uid="{00000000-0005-0000-0000-000057BA0000}"/>
    <cellStyle name="Total (line) 3 4 25 2 3" xfId="47897" xr:uid="{00000000-0005-0000-0000-000058BA0000}"/>
    <cellStyle name="Total (line) 3 4 25 2 4" xfId="47898" xr:uid="{00000000-0005-0000-0000-000059BA0000}"/>
    <cellStyle name="Total (line) 3 4 25 3" xfId="47899" xr:uid="{00000000-0005-0000-0000-00005ABA0000}"/>
    <cellStyle name="Total (line) 3 4 25 4" xfId="47900" xr:uid="{00000000-0005-0000-0000-00005BBA0000}"/>
    <cellStyle name="Total (line) 3 4 25 5" xfId="47901" xr:uid="{00000000-0005-0000-0000-00005CBA0000}"/>
    <cellStyle name="Total (line) 3 4 26" xfId="6672" xr:uid="{00000000-0005-0000-0000-00005DBA0000}"/>
    <cellStyle name="Total (line) 3 4 26 2" xfId="47902" xr:uid="{00000000-0005-0000-0000-00005EBA0000}"/>
    <cellStyle name="Total (line) 3 4 26 2 2" xfId="47903" xr:uid="{00000000-0005-0000-0000-00005FBA0000}"/>
    <cellStyle name="Total (line) 3 4 26 2 3" xfId="47904" xr:uid="{00000000-0005-0000-0000-000060BA0000}"/>
    <cellStyle name="Total (line) 3 4 26 2 4" xfId="47905" xr:uid="{00000000-0005-0000-0000-000061BA0000}"/>
    <cellStyle name="Total (line) 3 4 26 3" xfId="47906" xr:uid="{00000000-0005-0000-0000-000062BA0000}"/>
    <cellStyle name="Total (line) 3 4 26 4" xfId="47907" xr:uid="{00000000-0005-0000-0000-000063BA0000}"/>
    <cellStyle name="Total (line) 3 4 26 5" xfId="47908" xr:uid="{00000000-0005-0000-0000-000064BA0000}"/>
    <cellStyle name="Total (line) 3 4 27" xfId="6673" xr:uid="{00000000-0005-0000-0000-000065BA0000}"/>
    <cellStyle name="Total (line) 3 4 27 2" xfId="47909" xr:uid="{00000000-0005-0000-0000-000066BA0000}"/>
    <cellStyle name="Total (line) 3 4 27 2 2" xfId="47910" xr:uid="{00000000-0005-0000-0000-000067BA0000}"/>
    <cellStyle name="Total (line) 3 4 27 2 3" xfId="47911" xr:uid="{00000000-0005-0000-0000-000068BA0000}"/>
    <cellStyle name="Total (line) 3 4 27 2 4" xfId="47912" xr:uid="{00000000-0005-0000-0000-000069BA0000}"/>
    <cellStyle name="Total (line) 3 4 27 3" xfId="47913" xr:uid="{00000000-0005-0000-0000-00006ABA0000}"/>
    <cellStyle name="Total (line) 3 4 27 4" xfId="47914" xr:uid="{00000000-0005-0000-0000-00006BBA0000}"/>
    <cellStyle name="Total (line) 3 4 27 5" xfId="47915" xr:uid="{00000000-0005-0000-0000-00006CBA0000}"/>
    <cellStyle name="Total (line) 3 4 28" xfId="6674" xr:uid="{00000000-0005-0000-0000-00006DBA0000}"/>
    <cellStyle name="Total (line) 3 4 28 2" xfId="47916" xr:uid="{00000000-0005-0000-0000-00006EBA0000}"/>
    <cellStyle name="Total (line) 3 4 28 2 2" xfId="47917" xr:uid="{00000000-0005-0000-0000-00006FBA0000}"/>
    <cellStyle name="Total (line) 3 4 28 2 3" xfId="47918" xr:uid="{00000000-0005-0000-0000-000070BA0000}"/>
    <cellStyle name="Total (line) 3 4 28 2 4" xfId="47919" xr:uid="{00000000-0005-0000-0000-000071BA0000}"/>
    <cellStyle name="Total (line) 3 4 28 3" xfId="47920" xr:uid="{00000000-0005-0000-0000-000072BA0000}"/>
    <cellStyle name="Total (line) 3 4 28 4" xfId="47921" xr:uid="{00000000-0005-0000-0000-000073BA0000}"/>
    <cellStyle name="Total (line) 3 4 28 5" xfId="47922" xr:uid="{00000000-0005-0000-0000-000074BA0000}"/>
    <cellStyle name="Total (line) 3 4 29" xfId="6675" xr:uid="{00000000-0005-0000-0000-000075BA0000}"/>
    <cellStyle name="Total (line) 3 4 29 2" xfId="47923" xr:uid="{00000000-0005-0000-0000-000076BA0000}"/>
    <cellStyle name="Total (line) 3 4 29 2 2" xfId="47924" xr:uid="{00000000-0005-0000-0000-000077BA0000}"/>
    <cellStyle name="Total (line) 3 4 29 2 3" xfId="47925" xr:uid="{00000000-0005-0000-0000-000078BA0000}"/>
    <cellStyle name="Total (line) 3 4 29 2 4" xfId="47926" xr:uid="{00000000-0005-0000-0000-000079BA0000}"/>
    <cellStyle name="Total (line) 3 4 29 3" xfId="47927" xr:uid="{00000000-0005-0000-0000-00007ABA0000}"/>
    <cellStyle name="Total (line) 3 4 29 4" xfId="47928" xr:uid="{00000000-0005-0000-0000-00007BBA0000}"/>
    <cellStyle name="Total (line) 3 4 29 5" xfId="47929" xr:uid="{00000000-0005-0000-0000-00007CBA0000}"/>
    <cellStyle name="Total (line) 3 4 3" xfId="6676" xr:uid="{00000000-0005-0000-0000-00007DBA0000}"/>
    <cellStyle name="Total (line) 3 4 3 2" xfId="47930" xr:uid="{00000000-0005-0000-0000-00007EBA0000}"/>
    <cellStyle name="Total (line) 3 4 3 2 2" xfId="47931" xr:uid="{00000000-0005-0000-0000-00007FBA0000}"/>
    <cellStyle name="Total (line) 3 4 3 2 3" xfId="47932" xr:uid="{00000000-0005-0000-0000-000080BA0000}"/>
    <cellStyle name="Total (line) 3 4 3 2 4" xfId="47933" xr:uid="{00000000-0005-0000-0000-000081BA0000}"/>
    <cellStyle name="Total (line) 3 4 3 3" xfId="47934" xr:uid="{00000000-0005-0000-0000-000082BA0000}"/>
    <cellStyle name="Total (line) 3 4 3 4" xfId="47935" xr:uid="{00000000-0005-0000-0000-000083BA0000}"/>
    <cellStyle name="Total (line) 3 4 3 5" xfId="47936" xr:uid="{00000000-0005-0000-0000-000084BA0000}"/>
    <cellStyle name="Total (line) 3 4 30" xfId="6677" xr:uid="{00000000-0005-0000-0000-000085BA0000}"/>
    <cellStyle name="Total (line) 3 4 30 2" xfId="47937" xr:uid="{00000000-0005-0000-0000-000086BA0000}"/>
    <cellStyle name="Total (line) 3 4 30 2 2" xfId="47938" xr:uid="{00000000-0005-0000-0000-000087BA0000}"/>
    <cellStyle name="Total (line) 3 4 30 2 3" xfId="47939" xr:uid="{00000000-0005-0000-0000-000088BA0000}"/>
    <cellStyle name="Total (line) 3 4 30 2 4" xfId="47940" xr:uid="{00000000-0005-0000-0000-000089BA0000}"/>
    <cellStyle name="Total (line) 3 4 30 3" xfId="47941" xr:uid="{00000000-0005-0000-0000-00008ABA0000}"/>
    <cellStyle name="Total (line) 3 4 30 4" xfId="47942" xr:uid="{00000000-0005-0000-0000-00008BBA0000}"/>
    <cellStyle name="Total (line) 3 4 30 5" xfId="47943" xr:uid="{00000000-0005-0000-0000-00008CBA0000}"/>
    <cellStyle name="Total (line) 3 4 31" xfId="6678" xr:uid="{00000000-0005-0000-0000-00008DBA0000}"/>
    <cellStyle name="Total (line) 3 4 31 2" xfId="47944" xr:uid="{00000000-0005-0000-0000-00008EBA0000}"/>
    <cellStyle name="Total (line) 3 4 31 2 2" xfId="47945" xr:uid="{00000000-0005-0000-0000-00008FBA0000}"/>
    <cellStyle name="Total (line) 3 4 31 2 3" xfId="47946" xr:uid="{00000000-0005-0000-0000-000090BA0000}"/>
    <cellStyle name="Total (line) 3 4 31 2 4" xfId="47947" xr:uid="{00000000-0005-0000-0000-000091BA0000}"/>
    <cellStyle name="Total (line) 3 4 31 3" xfId="47948" xr:uid="{00000000-0005-0000-0000-000092BA0000}"/>
    <cellStyle name="Total (line) 3 4 31 4" xfId="47949" xr:uid="{00000000-0005-0000-0000-000093BA0000}"/>
    <cellStyle name="Total (line) 3 4 31 5" xfId="47950" xr:uid="{00000000-0005-0000-0000-000094BA0000}"/>
    <cellStyle name="Total (line) 3 4 32" xfId="6679" xr:uid="{00000000-0005-0000-0000-000095BA0000}"/>
    <cellStyle name="Total (line) 3 4 32 2" xfId="47951" xr:uid="{00000000-0005-0000-0000-000096BA0000}"/>
    <cellStyle name="Total (line) 3 4 32 2 2" xfId="47952" xr:uid="{00000000-0005-0000-0000-000097BA0000}"/>
    <cellStyle name="Total (line) 3 4 32 2 3" xfId="47953" xr:uid="{00000000-0005-0000-0000-000098BA0000}"/>
    <cellStyle name="Total (line) 3 4 32 2 4" xfId="47954" xr:uid="{00000000-0005-0000-0000-000099BA0000}"/>
    <cellStyle name="Total (line) 3 4 32 3" xfId="47955" xr:uid="{00000000-0005-0000-0000-00009ABA0000}"/>
    <cellStyle name="Total (line) 3 4 32 4" xfId="47956" xr:uid="{00000000-0005-0000-0000-00009BBA0000}"/>
    <cellStyle name="Total (line) 3 4 32 5" xfId="47957" xr:uid="{00000000-0005-0000-0000-00009CBA0000}"/>
    <cellStyle name="Total (line) 3 4 33" xfId="6680" xr:uid="{00000000-0005-0000-0000-00009DBA0000}"/>
    <cellStyle name="Total (line) 3 4 33 2" xfId="47958" xr:uid="{00000000-0005-0000-0000-00009EBA0000}"/>
    <cellStyle name="Total (line) 3 4 33 2 2" xfId="47959" xr:uid="{00000000-0005-0000-0000-00009FBA0000}"/>
    <cellStyle name="Total (line) 3 4 33 2 3" xfId="47960" xr:uid="{00000000-0005-0000-0000-0000A0BA0000}"/>
    <cellStyle name="Total (line) 3 4 33 2 4" xfId="47961" xr:uid="{00000000-0005-0000-0000-0000A1BA0000}"/>
    <cellStyle name="Total (line) 3 4 33 3" xfId="47962" xr:uid="{00000000-0005-0000-0000-0000A2BA0000}"/>
    <cellStyle name="Total (line) 3 4 33 4" xfId="47963" xr:uid="{00000000-0005-0000-0000-0000A3BA0000}"/>
    <cellStyle name="Total (line) 3 4 33 5" xfId="47964" xr:uid="{00000000-0005-0000-0000-0000A4BA0000}"/>
    <cellStyle name="Total (line) 3 4 34" xfId="6681" xr:uid="{00000000-0005-0000-0000-0000A5BA0000}"/>
    <cellStyle name="Total (line) 3 4 34 2" xfId="47965" xr:uid="{00000000-0005-0000-0000-0000A6BA0000}"/>
    <cellStyle name="Total (line) 3 4 34 2 2" xfId="47966" xr:uid="{00000000-0005-0000-0000-0000A7BA0000}"/>
    <cellStyle name="Total (line) 3 4 34 2 3" xfId="47967" xr:uid="{00000000-0005-0000-0000-0000A8BA0000}"/>
    <cellStyle name="Total (line) 3 4 34 2 4" xfId="47968" xr:uid="{00000000-0005-0000-0000-0000A9BA0000}"/>
    <cellStyle name="Total (line) 3 4 34 3" xfId="47969" xr:uid="{00000000-0005-0000-0000-0000AABA0000}"/>
    <cellStyle name="Total (line) 3 4 34 4" xfId="47970" xr:uid="{00000000-0005-0000-0000-0000ABBA0000}"/>
    <cellStyle name="Total (line) 3 4 34 5" xfId="47971" xr:uid="{00000000-0005-0000-0000-0000ACBA0000}"/>
    <cellStyle name="Total (line) 3 4 35" xfId="6682" xr:uid="{00000000-0005-0000-0000-0000ADBA0000}"/>
    <cellStyle name="Total (line) 3 4 35 2" xfId="47972" xr:uid="{00000000-0005-0000-0000-0000AEBA0000}"/>
    <cellStyle name="Total (line) 3 4 35 2 2" xfId="47973" xr:uid="{00000000-0005-0000-0000-0000AFBA0000}"/>
    <cellStyle name="Total (line) 3 4 35 2 3" xfId="47974" xr:uid="{00000000-0005-0000-0000-0000B0BA0000}"/>
    <cellStyle name="Total (line) 3 4 35 2 4" xfId="47975" xr:uid="{00000000-0005-0000-0000-0000B1BA0000}"/>
    <cellStyle name="Total (line) 3 4 35 3" xfId="47976" xr:uid="{00000000-0005-0000-0000-0000B2BA0000}"/>
    <cellStyle name="Total (line) 3 4 35 4" xfId="47977" xr:uid="{00000000-0005-0000-0000-0000B3BA0000}"/>
    <cellStyle name="Total (line) 3 4 35 5" xfId="47978" xr:uid="{00000000-0005-0000-0000-0000B4BA0000}"/>
    <cellStyle name="Total (line) 3 4 36" xfId="6683" xr:uid="{00000000-0005-0000-0000-0000B5BA0000}"/>
    <cellStyle name="Total (line) 3 4 36 2" xfId="47979" xr:uid="{00000000-0005-0000-0000-0000B6BA0000}"/>
    <cellStyle name="Total (line) 3 4 36 2 2" xfId="47980" xr:uid="{00000000-0005-0000-0000-0000B7BA0000}"/>
    <cellStyle name="Total (line) 3 4 36 2 3" xfId="47981" xr:uid="{00000000-0005-0000-0000-0000B8BA0000}"/>
    <cellStyle name="Total (line) 3 4 36 2 4" xfId="47982" xr:uid="{00000000-0005-0000-0000-0000B9BA0000}"/>
    <cellStyle name="Total (line) 3 4 36 3" xfId="47983" xr:uid="{00000000-0005-0000-0000-0000BABA0000}"/>
    <cellStyle name="Total (line) 3 4 36 4" xfId="47984" xr:uid="{00000000-0005-0000-0000-0000BBBA0000}"/>
    <cellStyle name="Total (line) 3 4 36 5" xfId="47985" xr:uid="{00000000-0005-0000-0000-0000BCBA0000}"/>
    <cellStyle name="Total (line) 3 4 37" xfId="6684" xr:uid="{00000000-0005-0000-0000-0000BDBA0000}"/>
    <cellStyle name="Total (line) 3 4 37 2" xfId="47986" xr:uid="{00000000-0005-0000-0000-0000BEBA0000}"/>
    <cellStyle name="Total (line) 3 4 37 2 2" xfId="47987" xr:uid="{00000000-0005-0000-0000-0000BFBA0000}"/>
    <cellStyle name="Total (line) 3 4 37 2 3" xfId="47988" xr:uid="{00000000-0005-0000-0000-0000C0BA0000}"/>
    <cellStyle name="Total (line) 3 4 37 2 4" xfId="47989" xr:uid="{00000000-0005-0000-0000-0000C1BA0000}"/>
    <cellStyle name="Total (line) 3 4 37 3" xfId="47990" xr:uid="{00000000-0005-0000-0000-0000C2BA0000}"/>
    <cellStyle name="Total (line) 3 4 37 4" xfId="47991" xr:uid="{00000000-0005-0000-0000-0000C3BA0000}"/>
    <cellStyle name="Total (line) 3 4 37 5" xfId="47992" xr:uid="{00000000-0005-0000-0000-0000C4BA0000}"/>
    <cellStyle name="Total (line) 3 4 38" xfId="6685" xr:uid="{00000000-0005-0000-0000-0000C5BA0000}"/>
    <cellStyle name="Total (line) 3 4 38 2" xfId="47993" xr:uid="{00000000-0005-0000-0000-0000C6BA0000}"/>
    <cellStyle name="Total (line) 3 4 38 2 2" xfId="47994" xr:uid="{00000000-0005-0000-0000-0000C7BA0000}"/>
    <cellStyle name="Total (line) 3 4 38 2 3" xfId="47995" xr:uid="{00000000-0005-0000-0000-0000C8BA0000}"/>
    <cellStyle name="Total (line) 3 4 38 2 4" xfId="47996" xr:uid="{00000000-0005-0000-0000-0000C9BA0000}"/>
    <cellStyle name="Total (line) 3 4 38 3" xfId="47997" xr:uid="{00000000-0005-0000-0000-0000CABA0000}"/>
    <cellStyle name="Total (line) 3 4 38 4" xfId="47998" xr:uid="{00000000-0005-0000-0000-0000CBBA0000}"/>
    <cellStyle name="Total (line) 3 4 38 5" xfId="47999" xr:uid="{00000000-0005-0000-0000-0000CCBA0000}"/>
    <cellStyle name="Total (line) 3 4 39" xfId="6686" xr:uid="{00000000-0005-0000-0000-0000CDBA0000}"/>
    <cellStyle name="Total (line) 3 4 39 2" xfId="48000" xr:uid="{00000000-0005-0000-0000-0000CEBA0000}"/>
    <cellStyle name="Total (line) 3 4 39 2 2" xfId="48001" xr:uid="{00000000-0005-0000-0000-0000CFBA0000}"/>
    <cellStyle name="Total (line) 3 4 39 2 3" xfId="48002" xr:uid="{00000000-0005-0000-0000-0000D0BA0000}"/>
    <cellStyle name="Total (line) 3 4 39 2 4" xfId="48003" xr:uid="{00000000-0005-0000-0000-0000D1BA0000}"/>
    <cellStyle name="Total (line) 3 4 39 3" xfId="48004" xr:uid="{00000000-0005-0000-0000-0000D2BA0000}"/>
    <cellStyle name="Total (line) 3 4 39 4" xfId="48005" xr:uid="{00000000-0005-0000-0000-0000D3BA0000}"/>
    <cellStyle name="Total (line) 3 4 39 5" xfId="48006" xr:uid="{00000000-0005-0000-0000-0000D4BA0000}"/>
    <cellStyle name="Total (line) 3 4 4" xfId="6687" xr:uid="{00000000-0005-0000-0000-0000D5BA0000}"/>
    <cellStyle name="Total (line) 3 4 4 2" xfId="48007" xr:uid="{00000000-0005-0000-0000-0000D6BA0000}"/>
    <cellStyle name="Total (line) 3 4 4 2 2" xfId="48008" xr:uid="{00000000-0005-0000-0000-0000D7BA0000}"/>
    <cellStyle name="Total (line) 3 4 4 2 3" xfId="48009" xr:uid="{00000000-0005-0000-0000-0000D8BA0000}"/>
    <cellStyle name="Total (line) 3 4 4 2 4" xfId="48010" xr:uid="{00000000-0005-0000-0000-0000D9BA0000}"/>
    <cellStyle name="Total (line) 3 4 4 3" xfId="48011" xr:uid="{00000000-0005-0000-0000-0000DABA0000}"/>
    <cellStyle name="Total (line) 3 4 4 4" xfId="48012" xr:uid="{00000000-0005-0000-0000-0000DBBA0000}"/>
    <cellStyle name="Total (line) 3 4 4 5" xfId="48013" xr:uid="{00000000-0005-0000-0000-0000DCBA0000}"/>
    <cellStyle name="Total (line) 3 4 40" xfId="6688" xr:uid="{00000000-0005-0000-0000-0000DDBA0000}"/>
    <cellStyle name="Total (line) 3 4 40 2" xfId="48014" xr:uid="{00000000-0005-0000-0000-0000DEBA0000}"/>
    <cellStyle name="Total (line) 3 4 40 2 2" xfId="48015" xr:uid="{00000000-0005-0000-0000-0000DFBA0000}"/>
    <cellStyle name="Total (line) 3 4 40 2 3" xfId="48016" xr:uid="{00000000-0005-0000-0000-0000E0BA0000}"/>
    <cellStyle name="Total (line) 3 4 40 2 4" xfId="48017" xr:uid="{00000000-0005-0000-0000-0000E1BA0000}"/>
    <cellStyle name="Total (line) 3 4 40 3" xfId="48018" xr:uid="{00000000-0005-0000-0000-0000E2BA0000}"/>
    <cellStyle name="Total (line) 3 4 40 4" xfId="48019" xr:uid="{00000000-0005-0000-0000-0000E3BA0000}"/>
    <cellStyle name="Total (line) 3 4 40 5" xfId="48020" xr:uid="{00000000-0005-0000-0000-0000E4BA0000}"/>
    <cellStyle name="Total (line) 3 4 41" xfId="6689" xr:uid="{00000000-0005-0000-0000-0000E5BA0000}"/>
    <cellStyle name="Total (line) 3 4 41 2" xfId="48021" xr:uid="{00000000-0005-0000-0000-0000E6BA0000}"/>
    <cellStyle name="Total (line) 3 4 41 2 2" xfId="48022" xr:uid="{00000000-0005-0000-0000-0000E7BA0000}"/>
    <cellStyle name="Total (line) 3 4 41 2 3" xfId="48023" xr:uid="{00000000-0005-0000-0000-0000E8BA0000}"/>
    <cellStyle name="Total (line) 3 4 41 2 4" xfId="48024" xr:uid="{00000000-0005-0000-0000-0000E9BA0000}"/>
    <cellStyle name="Total (line) 3 4 41 3" xfId="48025" xr:uid="{00000000-0005-0000-0000-0000EABA0000}"/>
    <cellStyle name="Total (line) 3 4 41 4" xfId="48026" xr:uid="{00000000-0005-0000-0000-0000EBBA0000}"/>
    <cellStyle name="Total (line) 3 4 41 5" xfId="48027" xr:uid="{00000000-0005-0000-0000-0000ECBA0000}"/>
    <cellStyle name="Total (line) 3 4 42" xfId="6690" xr:uid="{00000000-0005-0000-0000-0000EDBA0000}"/>
    <cellStyle name="Total (line) 3 4 42 2" xfId="48028" xr:uid="{00000000-0005-0000-0000-0000EEBA0000}"/>
    <cellStyle name="Total (line) 3 4 42 2 2" xfId="48029" xr:uid="{00000000-0005-0000-0000-0000EFBA0000}"/>
    <cellStyle name="Total (line) 3 4 42 2 3" xfId="48030" xr:uid="{00000000-0005-0000-0000-0000F0BA0000}"/>
    <cellStyle name="Total (line) 3 4 42 2 4" xfId="48031" xr:uid="{00000000-0005-0000-0000-0000F1BA0000}"/>
    <cellStyle name="Total (line) 3 4 42 3" xfId="48032" xr:uid="{00000000-0005-0000-0000-0000F2BA0000}"/>
    <cellStyle name="Total (line) 3 4 42 4" xfId="48033" xr:uid="{00000000-0005-0000-0000-0000F3BA0000}"/>
    <cellStyle name="Total (line) 3 4 42 5" xfId="48034" xr:uid="{00000000-0005-0000-0000-0000F4BA0000}"/>
    <cellStyle name="Total (line) 3 4 43" xfId="6691" xr:uid="{00000000-0005-0000-0000-0000F5BA0000}"/>
    <cellStyle name="Total (line) 3 4 43 2" xfId="48035" xr:uid="{00000000-0005-0000-0000-0000F6BA0000}"/>
    <cellStyle name="Total (line) 3 4 43 2 2" xfId="48036" xr:uid="{00000000-0005-0000-0000-0000F7BA0000}"/>
    <cellStyle name="Total (line) 3 4 43 2 3" xfId="48037" xr:uid="{00000000-0005-0000-0000-0000F8BA0000}"/>
    <cellStyle name="Total (line) 3 4 43 2 4" xfId="48038" xr:uid="{00000000-0005-0000-0000-0000F9BA0000}"/>
    <cellStyle name="Total (line) 3 4 43 3" xfId="48039" xr:uid="{00000000-0005-0000-0000-0000FABA0000}"/>
    <cellStyle name="Total (line) 3 4 43 4" xfId="48040" xr:uid="{00000000-0005-0000-0000-0000FBBA0000}"/>
    <cellStyle name="Total (line) 3 4 43 5" xfId="48041" xr:uid="{00000000-0005-0000-0000-0000FCBA0000}"/>
    <cellStyle name="Total (line) 3 4 44" xfId="6692" xr:uid="{00000000-0005-0000-0000-0000FDBA0000}"/>
    <cellStyle name="Total (line) 3 4 44 2" xfId="48042" xr:uid="{00000000-0005-0000-0000-0000FEBA0000}"/>
    <cellStyle name="Total (line) 3 4 44 2 2" xfId="48043" xr:uid="{00000000-0005-0000-0000-0000FFBA0000}"/>
    <cellStyle name="Total (line) 3 4 44 2 3" xfId="48044" xr:uid="{00000000-0005-0000-0000-000000BB0000}"/>
    <cellStyle name="Total (line) 3 4 44 2 4" xfId="48045" xr:uid="{00000000-0005-0000-0000-000001BB0000}"/>
    <cellStyle name="Total (line) 3 4 44 3" xfId="48046" xr:uid="{00000000-0005-0000-0000-000002BB0000}"/>
    <cellStyle name="Total (line) 3 4 44 4" xfId="48047" xr:uid="{00000000-0005-0000-0000-000003BB0000}"/>
    <cellStyle name="Total (line) 3 4 44 5" xfId="48048" xr:uid="{00000000-0005-0000-0000-000004BB0000}"/>
    <cellStyle name="Total (line) 3 4 45" xfId="6693" xr:uid="{00000000-0005-0000-0000-000005BB0000}"/>
    <cellStyle name="Total (line) 3 4 45 2" xfId="48049" xr:uid="{00000000-0005-0000-0000-000006BB0000}"/>
    <cellStyle name="Total (line) 3 4 45 2 2" xfId="48050" xr:uid="{00000000-0005-0000-0000-000007BB0000}"/>
    <cellStyle name="Total (line) 3 4 45 2 3" xfId="48051" xr:uid="{00000000-0005-0000-0000-000008BB0000}"/>
    <cellStyle name="Total (line) 3 4 45 2 4" xfId="48052" xr:uid="{00000000-0005-0000-0000-000009BB0000}"/>
    <cellStyle name="Total (line) 3 4 45 3" xfId="48053" xr:uid="{00000000-0005-0000-0000-00000ABB0000}"/>
    <cellStyle name="Total (line) 3 4 45 4" xfId="48054" xr:uid="{00000000-0005-0000-0000-00000BBB0000}"/>
    <cellStyle name="Total (line) 3 4 45 5" xfId="48055" xr:uid="{00000000-0005-0000-0000-00000CBB0000}"/>
    <cellStyle name="Total (line) 3 4 46" xfId="48056" xr:uid="{00000000-0005-0000-0000-00000DBB0000}"/>
    <cellStyle name="Total (line) 3 4 46 2" xfId="48057" xr:uid="{00000000-0005-0000-0000-00000EBB0000}"/>
    <cellStyle name="Total (line) 3 4 46 3" xfId="48058" xr:uid="{00000000-0005-0000-0000-00000FBB0000}"/>
    <cellStyle name="Total (line) 3 4 46 4" xfId="48059" xr:uid="{00000000-0005-0000-0000-000010BB0000}"/>
    <cellStyle name="Total (line) 3 4 47" xfId="48060" xr:uid="{00000000-0005-0000-0000-000011BB0000}"/>
    <cellStyle name="Total (line) 3 4 5" xfId="6694" xr:uid="{00000000-0005-0000-0000-000012BB0000}"/>
    <cellStyle name="Total (line) 3 4 5 2" xfId="48061" xr:uid="{00000000-0005-0000-0000-000013BB0000}"/>
    <cellStyle name="Total (line) 3 4 5 2 2" xfId="48062" xr:uid="{00000000-0005-0000-0000-000014BB0000}"/>
    <cellStyle name="Total (line) 3 4 5 2 3" xfId="48063" xr:uid="{00000000-0005-0000-0000-000015BB0000}"/>
    <cellStyle name="Total (line) 3 4 5 2 4" xfId="48064" xr:uid="{00000000-0005-0000-0000-000016BB0000}"/>
    <cellStyle name="Total (line) 3 4 5 3" xfId="48065" xr:uid="{00000000-0005-0000-0000-000017BB0000}"/>
    <cellStyle name="Total (line) 3 4 5 4" xfId="48066" xr:uid="{00000000-0005-0000-0000-000018BB0000}"/>
    <cellStyle name="Total (line) 3 4 5 5" xfId="48067" xr:uid="{00000000-0005-0000-0000-000019BB0000}"/>
    <cellStyle name="Total (line) 3 4 6" xfId="6695" xr:uid="{00000000-0005-0000-0000-00001ABB0000}"/>
    <cellStyle name="Total (line) 3 4 6 2" xfId="48068" xr:uid="{00000000-0005-0000-0000-00001BBB0000}"/>
    <cellStyle name="Total (line) 3 4 6 2 2" xfId="48069" xr:uid="{00000000-0005-0000-0000-00001CBB0000}"/>
    <cellStyle name="Total (line) 3 4 6 2 3" xfId="48070" xr:uid="{00000000-0005-0000-0000-00001DBB0000}"/>
    <cellStyle name="Total (line) 3 4 6 2 4" xfId="48071" xr:uid="{00000000-0005-0000-0000-00001EBB0000}"/>
    <cellStyle name="Total (line) 3 4 6 3" xfId="48072" xr:uid="{00000000-0005-0000-0000-00001FBB0000}"/>
    <cellStyle name="Total (line) 3 4 6 4" xfId="48073" xr:uid="{00000000-0005-0000-0000-000020BB0000}"/>
    <cellStyle name="Total (line) 3 4 6 5" xfId="48074" xr:uid="{00000000-0005-0000-0000-000021BB0000}"/>
    <cellStyle name="Total (line) 3 4 7" xfId="6696" xr:uid="{00000000-0005-0000-0000-000022BB0000}"/>
    <cellStyle name="Total (line) 3 4 7 2" xfId="48075" xr:uid="{00000000-0005-0000-0000-000023BB0000}"/>
    <cellStyle name="Total (line) 3 4 7 2 2" xfId="48076" xr:uid="{00000000-0005-0000-0000-000024BB0000}"/>
    <cellStyle name="Total (line) 3 4 7 2 3" xfId="48077" xr:uid="{00000000-0005-0000-0000-000025BB0000}"/>
    <cellStyle name="Total (line) 3 4 7 2 4" xfId="48078" xr:uid="{00000000-0005-0000-0000-000026BB0000}"/>
    <cellStyle name="Total (line) 3 4 7 3" xfId="48079" xr:uid="{00000000-0005-0000-0000-000027BB0000}"/>
    <cellStyle name="Total (line) 3 4 7 4" xfId="48080" xr:uid="{00000000-0005-0000-0000-000028BB0000}"/>
    <cellStyle name="Total (line) 3 4 7 5" xfId="48081" xr:uid="{00000000-0005-0000-0000-000029BB0000}"/>
    <cellStyle name="Total (line) 3 4 8" xfId="6697" xr:uid="{00000000-0005-0000-0000-00002ABB0000}"/>
    <cellStyle name="Total (line) 3 4 8 2" xfId="48082" xr:uid="{00000000-0005-0000-0000-00002BBB0000}"/>
    <cellStyle name="Total (line) 3 4 8 2 2" xfId="48083" xr:uid="{00000000-0005-0000-0000-00002CBB0000}"/>
    <cellStyle name="Total (line) 3 4 8 2 3" xfId="48084" xr:uid="{00000000-0005-0000-0000-00002DBB0000}"/>
    <cellStyle name="Total (line) 3 4 8 2 4" xfId="48085" xr:uid="{00000000-0005-0000-0000-00002EBB0000}"/>
    <cellStyle name="Total (line) 3 4 8 3" xfId="48086" xr:uid="{00000000-0005-0000-0000-00002FBB0000}"/>
    <cellStyle name="Total (line) 3 4 8 4" xfId="48087" xr:uid="{00000000-0005-0000-0000-000030BB0000}"/>
    <cellStyle name="Total (line) 3 4 8 5" xfId="48088" xr:uid="{00000000-0005-0000-0000-000031BB0000}"/>
    <cellStyle name="Total (line) 3 4 9" xfId="6698" xr:uid="{00000000-0005-0000-0000-000032BB0000}"/>
    <cellStyle name="Total (line) 3 4 9 2" xfId="48089" xr:uid="{00000000-0005-0000-0000-000033BB0000}"/>
    <cellStyle name="Total (line) 3 4 9 2 2" xfId="48090" xr:uid="{00000000-0005-0000-0000-000034BB0000}"/>
    <cellStyle name="Total (line) 3 4 9 2 3" xfId="48091" xr:uid="{00000000-0005-0000-0000-000035BB0000}"/>
    <cellStyle name="Total (line) 3 4 9 2 4" xfId="48092" xr:uid="{00000000-0005-0000-0000-000036BB0000}"/>
    <cellStyle name="Total (line) 3 4 9 3" xfId="48093" xr:uid="{00000000-0005-0000-0000-000037BB0000}"/>
    <cellStyle name="Total (line) 3 4 9 4" xfId="48094" xr:uid="{00000000-0005-0000-0000-000038BB0000}"/>
    <cellStyle name="Total (line) 3 4 9 5" xfId="48095" xr:uid="{00000000-0005-0000-0000-000039BB0000}"/>
    <cellStyle name="Total (line) 3 5" xfId="6699" xr:uid="{00000000-0005-0000-0000-00003ABB0000}"/>
    <cellStyle name="Total (line) 3 5 10" xfId="6700" xr:uid="{00000000-0005-0000-0000-00003BBB0000}"/>
    <cellStyle name="Total (line) 3 5 10 2" xfId="48096" xr:uid="{00000000-0005-0000-0000-00003CBB0000}"/>
    <cellStyle name="Total (line) 3 5 10 2 2" xfId="48097" xr:uid="{00000000-0005-0000-0000-00003DBB0000}"/>
    <cellStyle name="Total (line) 3 5 10 2 3" xfId="48098" xr:uid="{00000000-0005-0000-0000-00003EBB0000}"/>
    <cellStyle name="Total (line) 3 5 10 2 4" xfId="48099" xr:uid="{00000000-0005-0000-0000-00003FBB0000}"/>
    <cellStyle name="Total (line) 3 5 10 3" xfId="48100" xr:uid="{00000000-0005-0000-0000-000040BB0000}"/>
    <cellStyle name="Total (line) 3 5 10 4" xfId="48101" xr:uid="{00000000-0005-0000-0000-000041BB0000}"/>
    <cellStyle name="Total (line) 3 5 10 5" xfId="48102" xr:uid="{00000000-0005-0000-0000-000042BB0000}"/>
    <cellStyle name="Total (line) 3 5 11" xfId="6701" xr:uid="{00000000-0005-0000-0000-000043BB0000}"/>
    <cellStyle name="Total (line) 3 5 11 2" xfId="48103" xr:uid="{00000000-0005-0000-0000-000044BB0000}"/>
    <cellStyle name="Total (line) 3 5 11 2 2" xfId="48104" xr:uid="{00000000-0005-0000-0000-000045BB0000}"/>
    <cellStyle name="Total (line) 3 5 11 2 3" xfId="48105" xr:uid="{00000000-0005-0000-0000-000046BB0000}"/>
    <cellStyle name="Total (line) 3 5 11 2 4" xfId="48106" xr:uid="{00000000-0005-0000-0000-000047BB0000}"/>
    <cellStyle name="Total (line) 3 5 11 3" xfId="48107" xr:uid="{00000000-0005-0000-0000-000048BB0000}"/>
    <cellStyle name="Total (line) 3 5 11 4" xfId="48108" xr:uid="{00000000-0005-0000-0000-000049BB0000}"/>
    <cellStyle name="Total (line) 3 5 11 5" xfId="48109" xr:uid="{00000000-0005-0000-0000-00004ABB0000}"/>
    <cellStyle name="Total (line) 3 5 12" xfId="6702" xr:uid="{00000000-0005-0000-0000-00004BBB0000}"/>
    <cellStyle name="Total (line) 3 5 12 2" xfId="48110" xr:uid="{00000000-0005-0000-0000-00004CBB0000}"/>
    <cellStyle name="Total (line) 3 5 12 2 2" xfId="48111" xr:uid="{00000000-0005-0000-0000-00004DBB0000}"/>
    <cellStyle name="Total (line) 3 5 12 2 3" xfId="48112" xr:uid="{00000000-0005-0000-0000-00004EBB0000}"/>
    <cellStyle name="Total (line) 3 5 12 2 4" xfId="48113" xr:uid="{00000000-0005-0000-0000-00004FBB0000}"/>
    <cellStyle name="Total (line) 3 5 12 3" xfId="48114" xr:uid="{00000000-0005-0000-0000-000050BB0000}"/>
    <cellStyle name="Total (line) 3 5 12 4" xfId="48115" xr:uid="{00000000-0005-0000-0000-000051BB0000}"/>
    <cellStyle name="Total (line) 3 5 12 5" xfId="48116" xr:uid="{00000000-0005-0000-0000-000052BB0000}"/>
    <cellStyle name="Total (line) 3 5 13" xfId="6703" xr:uid="{00000000-0005-0000-0000-000053BB0000}"/>
    <cellStyle name="Total (line) 3 5 13 2" xfId="48117" xr:uid="{00000000-0005-0000-0000-000054BB0000}"/>
    <cellStyle name="Total (line) 3 5 13 2 2" xfId="48118" xr:uid="{00000000-0005-0000-0000-000055BB0000}"/>
    <cellStyle name="Total (line) 3 5 13 2 3" xfId="48119" xr:uid="{00000000-0005-0000-0000-000056BB0000}"/>
    <cellStyle name="Total (line) 3 5 13 2 4" xfId="48120" xr:uid="{00000000-0005-0000-0000-000057BB0000}"/>
    <cellStyle name="Total (line) 3 5 13 3" xfId="48121" xr:uid="{00000000-0005-0000-0000-000058BB0000}"/>
    <cellStyle name="Total (line) 3 5 13 4" xfId="48122" xr:uid="{00000000-0005-0000-0000-000059BB0000}"/>
    <cellStyle name="Total (line) 3 5 13 5" xfId="48123" xr:uid="{00000000-0005-0000-0000-00005ABB0000}"/>
    <cellStyle name="Total (line) 3 5 14" xfId="6704" xr:uid="{00000000-0005-0000-0000-00005BBB0000}"/>
    <cellStyle name="Total (line) 3 5 14 2" xfId="48124" xr:uid="{00000000-0005-0000-0000-00005CBB0000}"/>
    <cellStyle name="Total (line) 3 5 14 2 2" xfId="48125" xr:uid="{00000000-0005-0000-0000-00005DBB0000}"/>
    <cellStyle name="Total (line) 3 5 14 2 3" xfId="48126" xr:uid="{00000000-0005-0000-0000-00005EBB0000}"/>
    <cellStyle name="Total (line) 3 5 14 2 4" xfId="48127" xr:uid="{00000000-0005-0000-0000-00005FBB0000}"/>
    <cellStyle name="Total (line) 3 5 14 3" xfId="48128" xr:uid="{00000000-0005-0000-0000-000060BB0000}"/>
    <cellStyle name="Total (line) 3 5 14 4" xfId="48129" xr:uid="{00000000-0005-0000-0000-000061BB0000}"/>
    <cellStyle name="Total (line) 3 5 14 5" xfId="48130" xr:uid="{00000000-0005-0000-0000-000062BB0000}"/>
    <cellStyle name="Total (line) 3 5 15" xfId="6705" xr:uid="{00000000-0005-0000-0000-000063BB0000}"/>
    <cellStyle name="Total (line) 3 5 15 2" xfId="48131" xr:uid="{00000000-0005-0000-0000-000064BB0000}"/>
    <cellStyle name="Total (line) 3 5 15 2 2" xfId="48132" xr:uid="{00000000-0005-0000-0000-000065BB0000}"/>
    <cellStyle name="Total (line) 3 5 15 2 3" xfId="48133" xr:uid="{00000000-0005-0000-0000-000066BB0000}"/>
    <cellStyle name="Total (line) 3 5 15 2 4" xfId="48134" xr:uid="{00000000-0005-0000-0000-000067BB0000}"/>
    <cellStyle name="Total (line) 3 5 15 3" xfId="48135" xr:uid="{00000000-0005-0000-0000-000068BB0000}"/>
    <cellStyle name="Total (line) 3 5 15 4" xfId="48136" xr:uid="{00000000-0005-0000-0000-000069BB0000}"/>
    <cellStyle name="Total (line) 3 5 15 5" xfId="48137" xr:uid="{00000000-0005-0000-0000-00006ABB0000}"/>
    <cellStyle name="Total (line) 3 5 16" xfId="6706" xr:uid="{00000000-0005-0000-0000-00006BBB0000}"/>
    <cellStyle name="Total (line) 3 5 16 2" xfId="48138" xr:uid="{00000000-0005-0000-0000-00006CBB0000}"/>
    <cellStyle name="Total (line) 3 5 16 2 2" xfId="48139" xr:uid="{00000000-0005-0000-0000-00006DBB0000}"/>
    <cellStyle name="Total (line) 3 5 16 2 3" xfId="48140" xr:uid="{00000000-0005-0000-0000-00006EBB0000}"/>
    <cellStyle name="Total (line) 3 5 16 2 4" xfId="48141" xr:uid="{00000000-0005-0000-0000-00006FBB0000}"/>
    <cellStyle name="Total (line) 3 5 16 3" xfId="48142" xr:uid="{00000000-0005-0000-0000-000070BB0000}"/>
    <cellStyle name="Total (line) 3 5 16 4" xfId="48143" xr:uid="{00000000-0005-0000-0000-000071BB0000}"/>
    <cellStyle name="Total (line) 3 5 16 5" xfId="48144" xr:uid="{00000000-0005-0000-0000-000072BB0000}"/>
    <cellStyle name="Total (line) 3 5 17" xfId="6707" xr:uid="{00000000-0005-0000-0000-000073BB0000}"/>
    <cellStyle name="Total (line) 3 5 17 2" xfId="48145" xr:uid="{00000000-0005-0000-0000-000074BB0000}"/>
    <cellStyle name="Total (line) 3 5 17 2 2" xfId="48146" xr:uid="{00000000-0005-0000-0000-000075BB0000}"/>
    <cellStyle name="Total (line) 3 5 17 2 3" xfId="48147" xr:uid="{00000000-0005-0000-0000-000076BB0000}"/>
    <cellStyle name="Total (line) 3 5 17 2 4" xfId="48148" xr:uid="{00000000-0005-0000-0000-000077BB0000}"/>
    <cellStyle name="Total (line) 3 5 17 3" xfId="48149" xr:uid="{00000000-0005-0000-0000-000078BB0000}"/>
    <cellStyle name="Total (line) 3 5 17 4" xfId="48150" xr:uid="{00000000-0005-0000-0000-000079BB0000}"/>
    <cellStyle name="Total (line) 3 5 17 5" xfId="48151" xr:uid="{00000000-0005-0000-0000-00007ABB0000}"/>
    <cellStyle name="Total (line) 3 5 18" xfId="6708" xr:uid="{00000000-0005-0000-0000-00007BBB0000}"/>
    <cellStyle name="Total (line) 3 5 18 2" xfId="48152" xr:uid="{00000000-0005-0000-0000-00007CBB0000}"/>
    <cellStyle name="Total (line) 3 5 18 2 2" xfId="48153" xr:uid="{00000000-0005-0000-0000-00007DBB0000}"/>
    <cellStyle name="Total (line) 3 5 18 2 3" xfId="48154" xr:uid="{00000000-0005-0000-0000-00007EBB0000}"/>
    <cellStyle name="Total (line) 3 5 18 2 4" xfId="48155" xr:uid="{00000000-0005-0000-0000-00007FBB0000}"/>
    <cellStyle name="Total (line) 3 5 18 3" xfId="48156" xr:uid="{00000000-0005-0000-0000-000080BB0000}"/>
    <cellStyle name="Total (line) 3 5 18 4" xfId="48157" xr:uid="{00000000-0005-0000-0000-000081BB0000}"/>
    <cellStyle name="Total (line) 3 5 18 5" xfId="48158" xr:uid="{00000000-0005-0000-0000-000082BB0000}"/>
    <cellStyle name="Total (line) 3 5 19" xfId="6709" xr:uid="{00000000-0005-0000-0000-000083BB0000}"/>
    <cellStyle name="Total (line) 3 5 19 2" xfId="48159" xr:uid="{00000000-0005-0000-0000-000084BB0000}"/>
    <cellStyle name="Total (line) 3 5 19 2 2" xfId="48160" xr:uid="{00000000-0005-0000-0000-000085BB0000}"/>
    <cellStyle name="Total (line) 3 5 19 2 3" xfId="48161" xr:uid="{00000000-0005-0000-0000-000086BB0000}"/>
    <cellStyle name="Total (line) 3 5 19 2 4" xfId="48162" xr:uid="{00000000-0005-0000-0000-000087BB0000}"/>
    <cellStyle name="Total (line) 3 5 19 3" xfId="48163" xr:uid="{00000000-0005-0000-0000-000088BB0000}"/>
    <cellStyle name="Total (line) 3 5 19 4" xfId="48164" xr:uid="{00000000-0005-0000-0000-000089BB0000}"/>
    <cellStyle name="Total (line) 3 5 19 5" xfId="48165" xr:uid="{00000000-0005-0000-0000-00008ABB0000}"/>
    <cellStyle name="Total (line) 3 5 2" xfId="6710" xr:uid="{00000000-0005-0000-0000-00008BBB0000}"/>
    <cellStyle name="Total (line) 3 5 2 2" xfId="48166" xr:uid="{00000000-0005-0000-0000-00008CBB0000}"/>
    <cellStyle name="Total (line) 3 5 2 2 2" xfId="48167" xr:uid="{00000000-0005-0000-0000-00008DBB0000}"/>
    <cellStyle name="Total (line) 3 5 2 2 3" xfId="48168" xr:uid="{00000000-0005-0000-0000-00008EBB0000}"/>
    <cellStyle name="Total (line) 3 5 2 2 4" xfId="48169" xr:uid="{00000000-0005-0000-0000-00008FBB0000}"/>
    <cellStyle name="Total (line) 3 5 2 3" xfId="48170" xr:uid="{00000000-0005-0000-0000-000090BB0000}"/>
    <cellStyle name="Total (line) 3 5 2 4" xfId="48171" xr:uid="{00000000-0005-0000-0000-000091BB0000}"/>
    <cellStyle name="Total (line) 3 5 2 5" xfId="48172" xr:uid="{00000000-0005-0000-0000-000092BB0000}"/>
    <cellStyle name="Total (line) 3 5 20" xfId="6711" xr:uid="{00000000-0005-0000-0000-000093BB0000}"/>
    <cellStyle name="Total (line) 3 5 20 2" xfId="48173" xr:uid="{00000000-0005-0000-0000-000094BB0000}"/>
    <cellStyle name="Total (line) 3 5 20 2 2" xfId="48174" xr:uid="{00000000-0005-0000-0000-000095BB0000}"/>
    <cellStyle name="Total (line) 3 5 20 2 3" xfId="48175" xr:uid="{00000000-0005-0000-0000-000096BB0000}"/>
    <cellStyle name="Total (line) 3 5 20 2 4" xfId="48176" xr:uid="{00000000-0005-0000-0000-000097BB0000}"/>
    <cellStyle name="Total (line) 3 5 20 3" xfId="48177" xr:uid="{00000000-0005-0000-0000-000098BB0000}"/>
    <cellStyle name="Total (line) 3 5 20 4" xfId="48178" xr:uid="{00000000-0005-0000-0000-000099BB0000}"/>
    <cellStyle name="Total (line) 3 5 20 5" xfId="48179" xr:uid="{00000000-0005-0000-0000-00009ABB0000}"/>
    <cellStyle name="Total (line) 3 5 21" xfId="6712" xr:uid="{00000000-0005-0000-0000-00009BBB0000}"/>
    <cellStyle name="Total (line) 3 5 21 2" xfId="48180" xr:uid="{00000000-0005-0000-0000-00009CBB0000}"/>
    <cellStyle name="Total (line) 3 5 21 2 2" xfId="48181" xr:uid="{00000000-0005-0000-0000-00009DBB0000}"/>
    <cellStyle name="Total (line) 3 5 21 2 3" xfId="48182" xr:uid="{00000000-0005-0000-0000-00009EBB0000}"/>
    <cellStyle name="Total (line) 3 5 21 2 4" xfId="48183" xr:uid="{00000000-0005-0000-0000-00009FBB0000}"/>
    <cellStyle name="Total (line) 3 5 21 3" xfId="48184" xr:uid="{00000000-0005-0000-0000-0000A0BB0000}"/>
    <cellStyle name="Total (line) 3 5 21 4" xfId="48185" xr:uid="{00000000-0005-0000-0000-0000A1BB0000}"/>
    <cellStyle name="Total (line) 3 5 21 5" xfId="48186" xr:uid="{00000000-0005-0000-0000-0000A2BB0000}"/>
    <cellStyle name="Total (line) 3 5 22" xfId="6713" xr:uid="{00000000-0005-0000-0000-0000A3BB0000}"/>
    <cellStyle name="Total (line) 3 5 22 2" xfId="48187" xr:uid="{00000000-0005-0000-0000-0000A4BB0000}"/>
    <cellStyle name="Total (line) 3 5 22 2 2" xfId="48188" xr:uid="{00000000-0005-0000-0000-0000A5BB0000}"/>
    <cellStyle name="Total (line) 3 5 22 2 3" xfId="48189" xr:uid="{00000000-0005-0000-0000-0000A6BB0000}"/>
    <cellStyle name="Total (line) 3 5 22 2 4" xfId="48190" xr:uid="{00000000-0005-0000-0000-0000A7BB0000}"/>
    <cellStyle name="Total (line) 3 5 22 3" xfId="48191" xr:uid="{00000000-0005-0000-0000-0000A8BB0000}"/>
    <cellStyle name="Total (line) 3 5 22 4" xfId="48192" xr:uid="{00000000-0005-0000-0000-0000A9BB0000}"/>
    <cellStyle name="Total (line) 3 5 22 5" xfId="48193" xr:uid="{00000000-0005-0000-0000-0000AABB0000}"/>
    <cellStyle name="Total (line) 3 5 23" xfId="6714" xr:uid="{00000000-0005-0000-0000-0000ABBB0000}"/>
    <cellStyle name="Total (line) 3 5 23 2" xfId="48194" xr:uid="{00000000-0005-0000-0000-0000ACBB0000}"/>
    <cellStyle name="Total (line) 3 5 23 2 2" xfId="48195" xr:uid="{00000000-0005-0000-0000-0000ADBB0000}"/>
    <cellStyle name="Total (line) 3 5 23 2 3" xfId="48196" xr:uid="{00000000-0005-0000-0000-0000AEBB0000}"/>
    <cellStyle name="Total (line) 3 5 23 2 4" xfId="48197" xr:uid="{00000000-0005-0000-0000-0000AFBB0000}"/>
    <cellStyle name="Total (line) 3 5 23 3" xfId="48198" xr:uid="{00000000-0005-0000-0000-0000B0BB0000}"/>
    <cellStyle name="Total (line) 3 5 23 4" xfId="48199" xr:uid="{00000000-0005-0000-0000-0000B1BB0000}"/>
    <cellStyle name="Total (line) 3 5 23 5" xfId="48200" xr:uid="{00000000-0005-0000-0000-0000B2BB0000}"/>
    <cellStyle name="Total (line) 3 5 24" xfId="6715" xr:uid="{00000000-0005-0000-0000-0000B3BB0000}"/>
    <cellStyle name="Total (line) 3 5 24 2" xfId="48201" xr:uid="{00000000-0005-0000-0000-0000B4BB0000}"/>
    <cellStyle name="Total (line) 3 5 24 2 2" xfId="48202" xr:uid="{00000000-0005-0000-0000-0000B5BB0000}"/>
    <cellStyle name="Total (line) 3 5 24 2 3" xfId="48203" xr:uid="{00000000-0005-0000-0000-0000B6BB0000}"/>
    <cellStyle name="Total (line) 3 5 24 2 4" xfId="48204" xr:uid="{00000000-0005-0000-0000-0000B7BB0000}"/>
    <cellStyle name="Total (line) 3 5 24 3" xfId="48205" xr:uid="{00000000-0005-0000-0000-0000B8BB0000}"/>
    <cellStyle name="Total (line) 3 5 24 4" xfId="48206" xr:uid="{00000000-0005-0000-0000-0000B9BB0000}"/>
    <cellStyle name="Total (line) 3 5 24 5" xfId="48207" xr:uid="{00000000-0005-0000-0000-0000BABB0000}"/>
    <cellStyle name="Total (line) 3 5 25" xfId="6716" xr:uid="{00000000-0005-0000-0000-0000BBBB0000}"/>
    <cellStyle name="Total (line) 3 5 25 2" xfId="48208" xr:uid="{00000000-0005-0000-0000-0000BCBB0000}"/>
    <cellStyle name="Total (line) 3 5 25 2 2" xfId="48209" xr:uid="{00000000-0005-0000-0000-0000BDBB0000}"/>
    <cellStyle name="Total (line) 3 5 25 2 3" xfId="48210" xr:uid="{00000000-0005-0000-0000-0000BEBB0000}"/>
    <cellStyle name="Total (line) 3 5 25 2 4" xfId="48211" xr:uid="{00000000-0005-0000-0000-0000BFBB0000}"/>
    <cellStyle name="Total (line) 3 5 25 3" xfId="48212" xr:uid="{00000000-0005-0000-0000-0000C0BB0000}"/>
    <cellStyle name="Total (line) 3 5 25 4" xfId="48213" xr:uid="{00000000-0005-0000-0000-0000C1BB0000}"/>
    <cellStyle name="Total (line) 3 5 25 5" xfId="48214" xr:uid="{00000000-0005-0000-0000-0000C2BB0000}"/>
    <cellStyle name="Total (line) 3 5 26" xfId="6717" xr:uid="{00000000-0005-0000-0000-0000C3BB0000}"/>
    <cellStyle name="Total (line) 3 5 26 2" xfId="48215" xr:uid="{00000000-0005-0000-0000-0000C4BB0000}"/>
    <cellStyle name="Total (line) 3 5 26 2 2" xfId="48216" xr:uid="{00000000-0005-0000-0000-0000C5BB0000}"/>
    <cellStyle name="Total (line) 3 5 26 2 3" xfId="48217" xr:uid="{00000000-0005-0000-0000-0000C6BB0000}"/>
    <cellStyle name="Total (line) 3 5 26 2 4" xfId="48218" xr:uid="{00000000-0005-0000-0000-0000C7BB0000}"/>
    <cellStyle name="Total (line) 3 5 26 3" xfId="48219" xr:uid="{00000000-0005-0000-0000-0000C8BB0000}"/>
    <cellStyle name="Total (line) 3 5 26 4" xfId="48220" xr:uid="{00000000-0005-0000-0000-0000C9BB0000}"/>
    <cellStyle name="Total (line) 3 5 26 5" xfId="48221" xr:uid="{00000000-0005-0000-0000-0000CABB0000}"/>
    <cellStyle name="Total (line) 3 5 27" xfId="6718" xr:uid="{00000000-0005-0000-0000-0000CBBB0000}"/>
    <cellStyle name="Total (line) 3 5 27 2" xfId="48222" xr:uid="{00000000-0005-0000-0000-0000CCBB0000}"/>
    <cellStyle name="Total (line) 3 5 27 2 2" xfId="48223" xr:uid="{00000000-0005-0000-0000-0000CDBB0000}"/>
    <cellStyle name="Total (line) 3 5 27 2 3" xfId="48224" xr:uid="{00000000-0005-0000-0000-0000CEBB0000}"/>
    <cellStyle name="Total (line) 3 5 27 2 4" xfId="48225" xr:uid="{00000000-0005-0000-0000-0000CFBB0000}"/>
    <cellStyle name="Total (line) 3 5 27 3" xfId="48226" xr:uid="{00000000-0005-0000-0000-0000D0BB0000}"/>
    <cellStyle name="Total (line) 3 5 27 4" xfId="48227" xr:uid="{00000000-0005-0000-0000-0000D1BB0000}"/>
    <cellStyle name="Total (line) 3 5 27 5" xfId="48228" xr:uid="{00000000-0005-0000-0000-0000D2BB0000}"/>
    <cellStyle name="Total (line) 3 5 28" xfId="6719" xr:uid="{00000000-0005-0000-0000-0000D3BB0000}"/>
    <cellStyle name="Total (line) 3 5 28 2" xfId="48229" xr:uid="{00000000-0005-0000-0000-0000D4BB0000}"/>
    <cellStyle name="Total (line) 3 5 28 2 2" xfId="48230" xr:uid="{00000000-0005-0000-0000-0000D5BB0000}"/>
    <cellStyle name="Total (line) 3 5 28 2 3" xfId="48231" xr:uid="{00000000-0005-0000-0000-0000D6BB0000}"/>
    <cellStyle name="Total (line) 3 5 28 2 4" xfId="48232" xr:uid="{00000000-0005-0000-0000-0000D7BB0000}"/>
    <cellStyle name="Total (line) 3 5 28 3" xfId="48233" xr:uid="{00000000-0005-0000-0000-0000D8BB0000}"/>
    <cellStyle name="Total (line) 3 5 28 4" xfId="48234" xr:uid="{00000000-0005-0000-0000-0000D9BB0000}"/>
    <cellStyle name="Total (line) 3 5 28 5" xfId="48235" xr:uid="{00000000-0005-0000-0000-0000DABB0000}"/>
    <cellStyle name="Total (line) 3 5 29" xfId="6720" xr:uid="{00000000-0005-0000-0000-0000DBBB0000}"/>
    <cellStyle name="Total (line) 3 5 29 2" xfId="48236" xr:uid="{00000000-0005-0000-0000-0000DCBB0000}"/>
    <cellStyle name="Total (line) 3 5 29 2 2" xfId="48237" xr:uid="{00000000-0005-0000-0000-0000DDBB0000}"/>
    <cellStyle name="Total (line) 3 5 29 2 3" xfId="48238" xr:uid="{00000000-0005-0000-0000-0000DEBB0000}"/>
    <cellStyle name="Total (line) 3 5 29 2 4" xfId="48239" xr:uid="{00000000-0005-0000-0000-0000DFBB0000}"/>
    <cellStyle name="Total (line) 3 5 29 3" xfId="48240" xr:uid="{00000000-0005-0000-0000-0000E0BB0000}"/>
    <cellStyle name="Total (line) 3 5 29 4" xfId="48241" xr:uid="{00000000-0005-0000-0000-0000E1BB0000}"/>
    <cellStyle name="Total (line) 3 5 29 5" xfId="48242" xr:uid="{00000000-0005-0000-0000-0000E2BB0000}"/>
    <cellStyle name="Total (line) 3 5 3" xfId="6721" xr:uid="{00000000-0005-0000-0000-0000E3BB0000}"/>
    <cellStyle name="Total (line) 3 5 3 2" xfId="48243" xr:uid="{00000000-0005-0000-0000-0000E4BB0000}"/>
    <cellStyle name="Total (line) 3 5 3 2 2" xfId="48244" xr:uid="{00000000-0005-0000-0000-0000E5BB0000}"/>
    <cellStyle name="Total (line) 3 5 3 2 3" xfId="48245" xr:uid="{00000000-0005-0000-0000-0000E6BB0000}"/>
    <cellStyle name="Total (line) 3 5 3 2 4" xfId="48246" xr:uid="{00000000-0005-0000-0000-0000E7BB0000}"/>
    <cellStyle name="Total (line) 3 5 3 3" xfId="48247" xr:uid="{00000000-0005-0000-0000-0000E8BB0000}"/>
    <cellStyle name="Total (line) 3 5 3 4" xfId="48248" xr:uid="{00000000-0005-0000-0000-0000E9BB0000}"/>
    <cellStyle name="Total (line) 3 5 3 5" xfId="48249" xr:uid="{00000000-0005-0000-0000-0000EABB0000}"/>
    <cellStyle name="Total (line) 3 5 30" xfId="6722" xr:uid="{00000000-0005-0000-0000-0000EBBB0000}"/>
    <cellStyle name="Total (line) 3 5 30 2" xfId="48250" xr:uid="{00000000-0005-0000-0000-0000ECBB0000}"/>
    <cellStyle name="Total (line) 3 5 30 2 2" xfId="48251" xr:uid="{00000000-0005-0000-0000-0000EDBB0000}"/>
    <cellStyle name="Total (line) 3 5 30 2 3" xfId="48252" xr:uid="{00000000-0005-0000-0000-0000EEBB0000}"/>
    <cellStyle name="Total (line) 3 5 30 2 4" xfId="48253" xr:uid="{00000000-0005-0000-0000-0000EFBB0000}"/>
    <cellStyle name="Total (line) 3 5 30 3" xfId="48254" xr:uid="{00000000-0005-0000-0000-0000F0BB0000}"/>
    <cellStyle name="Total (line) 3 5 30 4" xfId="48255" xr:uid="{00000000-0005-0000-0000-0000F1BB0000}"/>
    <cellStyle name="Total (line) 3 5 30 5" xfId="48256" xr:uid="{00000000-0005-0000-0000-0000F2BB0000}"/>
    <cellStyle name="Total (line) 3 5 31" xfId="6723" xr:uid="{00000000-0005-0000-0000-0000F3BB0000}"/>
    <cellStyle name="Total (line) 3 5 31 2" xfId="48257" xr:uid="{00000000-0005-0000-0000-0000F4BB0000}"/>
    <cellStyle name="Total (line) 3 5 31 2 2" xfId="48258" xr:uid="{00000000-0005-0000-0000-0000F5BB0000}"/>
    <cellStyle name="Total (line) 3 5 31 2 3" xfId="48259" xr:uid="{00000000-0005-0000-0000-0000F6BB0000}"/>
    <cellStyle name="Total (line) 3 5 31 2 4" xfId="48260" xr:uid="{00000000-0005-0000-0000-0000F7BB0000}"/>
    <cellStyle name="Total (line) 3 5 31 3" xfId="48261" xr:uid="{00000000-0005-0000-0000-0000F8BB0000}"/>
    <cellStyle name="Total (line) 3 5 31 4" xfId="48262" xr:uid="{00000000-0005-0000-0000-0000F9BB0000}"/>
    <cellStyle name="Total (line) 3 5 31 5" xfId="48263" xr:uid="{00000000-0005-0000-0000-0000FABB0000}"/>
    <cellStyle name="Total (line) 3 5 32" xfId="6724" xr:uid="{00000000-0005-0000-0000-0000FBBB0000}"/>
    <cellStyle name="Total (line) 3 5 32 2" xfId="48264" xr:uid="{00000000-0005-0000-0000-0000FCBB0000}"/>
    <cellStyle name="Total (line) 3 5 32 2 2" xfId="48265" xr:uid="{00000000-0005-0000-0000-0000FDBB0000}"/>
    <cellStyle name="Total (line) 3 5 32 2 3" xfId="48266" xr:uid="{00000000-0005-0000-0000-0000FEBB0000}"/>
    <cellStyle name="Total (line) 3 5 32 2 4" xfId="48267" xr:uid="{00000000-0005-0000-0000-0000FFBB0000}"/>
    <cellStyle name="Total (line) 3 5 32 3" xfId="48268" xr:uid="{00000000-0005-0000-0000-000000BC0000}"/>
    <cellStyle name="Total (line) 3 5 32 4" xfId="48269" xr:uid="{00000000-0005-0000-0000-000001BC0000}"/>
    <cellStyle name="Total (line) 3 5 32 5" xfId="48270" xr:uid="{00000000-0005-0000-0000-000002BC0000}"/>
    <cellStyle name="Total (line) 3 5 33" xfId="6725" xr:uid="{00000000-0005-0000-0000-000003BC0000}"/>
    <cellStyle name="Total (line) 3 5 33 2" xfId="48271" xr:uid="{00000000-0005-0000-0000-000004BC0000}"/>
    <cellStyle name="Total (line) 3 5 33 2 2" xfId="48272" xr:uid="{00000000-0005-0000-0000-000005BC0000}"/>
    <cellStyle name="Total (line) 3 5 33 2 3" xfId="48273" xr:uid="{00000000-0005-0000-0000-000006BC0000}"/>
    <cellStyle name="Total (line) 3 5 33 2 4" xfId="48274" xr:uid="{00000000-0005-0000-0000-000007BC0000}"/>
    <cellStyle name="Total (line) 3 5 33 3" xfId="48275" xr:uid="{00000000-0005-0000-0000-000008BC0000}"/>
    <cellStyle name="Total (line) 3 5 33 4" xfId="48276" xr:uid="{00000000-0005-0000-0000-000009BC0000}"/>
    <cellStyle name="Total (line) 3 5 33 5" xfId="48277" xr:uid="{00000000-0005-0000-0000-00000ABC0000}"/>
    <cellStyle name="Total (line) 3 5 34" xfId="6726" xr:uid="{00000000-0005-0000-0000-00000BBC0000}"/>
    <cellStyle name="Total (line) 3 5 34 2" xfId="48278" xr:uid="{00000000-0005-0000-0000-00000CBC0000}"/>
    <cellStyle name="Total (line) 3 5 34 2 2" xfId="48279" xr:uid="{00000000-0005-0000-0000-00000DBC0000}"/>
    <cellStyle name="Total (line) 3 5 34 2 3" xfId="48280" xr:uid="{00000000-0005-0000-0000-00000EBC0000}"/>
    <cellStyle name="Total (line) 3 5 34 2 4" xfId="48281" xr:uid="{00000000-0005-0000-0000-00000FBC0000}"/>
    <cellStyle name="Total (line) 3 5 34 3" xfId="48282" xr:uid="{00000000-0005-0000-0000-000010BC0000}"/>
    <cellStyle name="Total (line) 3 5 34 4" xfId="48283" xr:uid="{00000000-0005-0000-0000-000011BC0000}"/>
    <cellStyle name="Total (line) 3 5 34 5" xfId="48284" xr:uid="{00000000-0005-0000-0000-000012BC0000}"/>
    <cellStyle name="Total (line) 3 5 35" xfId="6727" xr:uid="{00000000-0005-0000-0000-000013BC0000}"/>
    <cellStyle name="Total (line) 3 5 35 2" xfId="48285" xr:uid="{00000000-0005-0000-0000-000014BC0000}"/>
    <cellStyle name="Total (line) 3 5 35 2 2" xfId="48286" xr:uid="{00000000-0005-0000-0000-000015BC0000}"/>
    <cellStyle name="Total (line) 3 5 35 2 3" xfId="48287" xr:uid="{00000000-0005-0000-0000-000016BC0000}"/>
    <cellStyle name="Total (line) 3 5 35 2 4" xfId="48288" xr:uid="{00000000-0005-0000-0000-000017BC0000}"/>
    <cellStyle name="Total (line) 3 5 35 3" xfId="48289" xr:uid="{00000000-0005-0000-0000-000018BC0000}"/>
    <cellStyle name="Total (line) 3 5 35 4" xfId="48290" xr:uid="{00000000-0005-0000-0000-000019BC0000}"/>
    <cellStyle name="Total (line) 3 5 35 5" xfId="48291" xr:uid="{00000000-0005-0000-0000-00001ABC0000}"/>
    <cellStyle name="Total (line) 3 5 36" xfId="6728" xr:uid="{00000000-0005-0000-0000-00001BBC0000}"/>
    <cellStyle name="Total (line) 3 5 36 2" xfId="48292" xr:uid="{00000000-0005-0000-0000-00001CBC0000}"/>
    <cellStyle name="Total (line) 3 5 36 2 2" xfId="48293" xr:uid="{00000000-0005-0000-0000-00001DBC0000}"/>
    <cellStyle name="Total (line) 3 5 36 2 3" xfId="48294" xr:uid="{00000000-0005-0000-0000-00001EBC0000}"/>
    <cellStyle name="Total (line) 3 5 36 2 4" xfId="48295" xr:uid="{00000000-0005-0000-0000-00001FBC0000}"/>
    <cellStyle name="Total (line) 3 5 36 3" xfId="48296" xr:uid="{00000000-0005-0000-0000-000020BC0000}"/>
    <cellStyle name="Total (line) 3 5 36 4" xfId="48297" xr:uid="{00000000-0005-0000-0000-000021BC0000}"/>
    <cellStyle name="Total (line) 3 5 36 5" xfId="48298" xr:uid="{00000000-0005-0000-0000-000022BC0000}"/>
    <cellStyle name="Total (line) 3 5 37" xfId="6729" xr:uid="{00000000-0005-0000-0000-000023BC0000}"/>
    <cellStyle name="Total (line) 3 5 37 2" xfId="48299" xr:uid="{00000000-0005-0000-0000-000024BC0000}"/>
    <cellStyle name="Total (line) 3 5 37 2 2" xfId="48300" xr:uid="{00000000-0005-0000-0000-000025BC0000}"/>
    <cellStyle name="Total (line) 3 5 37 2 3" xfId="48301" xr:uid="{00000000-0005-0000-0000-000026BC0000}"/>
    <cellStyle name="Total (line) 3 5 37 2 4" xfId="48302" xr:uid="{00000000-0005-0000-0000-000027BC0000}"/>
    <cellStyle name="Total (line) 3 5 37 3" xfId="48303" xr:uid="{00000000-0005-0000-0000-000028BC0000}"/>
    <cellStyle name="Total (line) 3 5 37 4" xfId="48304" xr:uid="{00000000-0005-0000-0000-000029BC0000}"/>
    <cellStyle name="Total (line) 3 5 37 5" xfId="48305" xr:uid="{00000000-0005-0000-0000-00002ABC0000}"/>
    <cellStyle name="Total (line) 3 5 38" xfId="6730" xr:uid="{00000000-0005-0000-0000-00002BBC0000}"/>
    <cellStyle name="Total (line) 3 5 38 2" xfId="48306" xr:uid="{00000000-0005-0000-0000-00002CBC0000}"/>
    <cellStyle name="Total (line) 3 5 38 2 2" xfId="48307" xr:uid="{00000000-0005-0000-0000-00002DBC0000}"/>
    <cellStyle name="Total (line) 3 5 38 2 3" xfId="48308" xr:uid="{00000000-0005-0000-0000-00002EBC0000}"/>
    <cellStyle name="Total (line) 3 5 38 2 4" xfId="48309" xr:uid="{00000000-0005-0000-0000-00002FBC0000}"/>
    <cellStyle name="Total (line) 3 5 38 3" xfId="48310" xr:uid="{00000000-0005-0000-0000-000030BC0000}"/>
    <cellStyle name="Total (line) 3 5 38 4" xfId="48311" xr:uid="{00000000-0005-0000-0000-000031BC0000}"/>
    <cellStyle name="Total (line) 3 5 38 5" xfId="48312" xr:uid="{00000000-0005-0000-0000-000032BC0000}"/>
    <cellStyle name="Total (line) 3 5 39" xfId="6731" xr:uid="{00000000-0005-0000-0000-000033BC0000}"/>
    <cellStyle name="Total (line) 3 5 39 2" xfId="48313" xr:uid="{00000000-0005-0000-0000-000034BC0000}"/>
    <cellStyle name="Total (line) 3 5 39 2 2" xfId="48314" xr:uid="{00000000-0005-0000-0000-000035BC0000}"/>
    <cellStyle name="Total (line) 3 5 39 2 3" xfId="48315" xr:uid="{00000000-0005-0000-0000-000036BC0000}"/>
    <cellStyle name="Total (line) 3 5 39 2 4" xfId="48316" xr:uid="{00000000-0005-0000-0000-000037BC0000}"/>
    <cellStyle name="Total (line) 3 5 39 3" xfId="48317" xr:uid="{00000000-0005-0000-0000-000038BC0000}"/>
    <cellStyle name="Total (line) 3 5 39 4" xfId="48318" xr:uid="{00000000-0005-0000-0000-000039BC0000}"/>
    <cellStyle name="Total (line) 3 5 39 5" xfId="48319" xr:uid="{00000000-0005-0000-0000-00003ABC0000}"/>
    <cellStyle name="Total (line) 3 5 4" xfId="6732" xr:uid="{00000000-0005-0000-0000-00003BBC0000}"/>
    <cellStyle name="Total (line) 3 5 4 2" xfId="48320" xr:uid="{00000000-0005-0000-0000-00003CBC0000}"/>
    <cellStyle name="Total (line) 3 5 4 2 2" xfId="48321" xr:uid="{00000000-0005-0000-0000-00003DBC0000}"/>
    <cellStyle name="Total (line) 3 5 4 2 3" xfId="48322" xr:uid="{00000000-0005-0000-0000-00003EBC0000}"/>
    <cellStyle name="Total (line) 3 5 4 2 4" xfId="48323" xr:uid="{00000000-0005-0000-0000-00003FBC0000}"/>
    <cellStyle name="Total (line) 3 5 4 3" xfId="48324" xr:uid="{00000000-0005-0000-0000-000040BC0000}"/>
    <cellStyle name="Total (line) 3 5 4 4" xfId="48325" xr:uid="{00000000-0005-0000-0000-000041BC0000}"/>
    <cellStyle name="Total (line) 3 5 4 5" xfId="48326" xr:uid="{00000000-0005-0000-0000-000042BC0000}"/>
    <cellStyle name="Total (line) 3 5 40" xfId="6733" xr:uid="{00000000-0005-0000-0000-000043BC0000}"/>
    <cellStyle name="Total (line) 3 5 40 2" xfId="48327" xr:uid="{00000000-0005-0000-0000-000044BC0000}"/>
    <cellStyle name="Total (line) 3 5 40 2 2" xfId="48328" xr:uid="{00000000-0005-0000-0000-000045BC0000}"/>
    <cellStyle name="Total (line) 3 5 40 2 3" xfId="48329" xr:uid="{00000000-0005-0000-0000-000046BC0000}"/>
    <cellStyle name="Total (line) 3 5 40 2 4" xfId="48330" xr:uid="{00000000-0005-0000-0000-000047BC0000}"/>
    <cellStyle name="Total (line) 3 5 40 3" xfId="48331" xr:uid="{00000000-0005-0000-0000-000048BC0000}"/>
    <cellStyle name="Total (line) 3 5 40 4" xfId="48332" xr:uid="{00000000-0005-0000-0000-000049BC0000}"/>
    <cellStyle name="Total (line) 3 5 40 5" xfId="48333" xr:uid="{00000000-0005-0000-0000-00004ABC0000}"/>
    <cellStyle name="Total (line) 3 5 41" xfId="6734" xr:uid="{00000000-0005-0000-0000-00004BBC0000}"/>
    <cellStyle name="Total (line) 3 5 41 2" xfId="48334" xr:uid="{00000000-0005-0000-0000-00004CBC0000}"/>
    <cellStyle name="Total (line) 3 5 41 2 2" xfId="48335" xr:uid="{00000000-0005-0000-0000-00004DBC0000}"/>
    <cellStyle name="Total (line) 3 5 41 2 3" xfId="48336" xr:uid="{00000000-0005-0000-0000-00004EBC0000}"/>
    <cellStyle name="Total (line) 3 5 41 2 4" xfId="48337" xr:uid="{00000000-0005-0000-0000-00004FBC0000}"/>
    <cellStyle name="Total (line) 3 5 41 3" xfId="48338" xr:uid="{00000000-0005-0000-0000-000050BC0000}"/>
    <cellStyle name="Total (line) 3 5 41 4" xfId="48339" xr:uid="{00000000-0005-0000-0000-000051BC0000}"/>
    <cellStyle name="Total (line) 3 5 41 5" xfId="48340" xr:uid="{00000000-0005-0000-0000-000052BC0000}"/>
    <cellStyle name="Total (line) 3 5 42" xfId="6735" xr:uid="{00000000-0005-0000-0000-000053BC0000}"/>
    <cellStyle name="Total (line) 3 5 42 2" xfId="48341" xr:uid="{00000000-0005-0000-0000-000054BC0000}"/>
    <cellStyle name="Total (line) 3 5 42 2 2" xfId="48342" xr:uid="{00000000-0005-0000-0000-000055BC0000}"/>
    <cellStyle name="Total (line) 3 5 42 2 3" xfId="48343" xr:uid="{00000000-0005-0000-0000-000056BC0000}"/>
    <cellStyle name="Total (line) 3 5 42 2 4" xfId="48344" xr:uid="{00000000-0005-0000-0000-000057BC0000}"/>
    <cellStyle name="Total (line) 3 5 42 3" xfId="48345" xr:uid="{00000000-0005-0000-0000-000058BC0000}"/>
    <cellStyle name="Total (line) 3 5 42 4" xfId="48346" xr:uid="{00000000-0005-0000-0000-000059BC0000}"/>
    <cellStyle name="Total (line) 3 5 42 5" xfId="48347" xr:uid="{00000000-0005-0000-0000-00005ABC0000}"/>
    <cellStyle name="Total (line) 3 5 43" xfId="6736" xr:uid="{00000000-0005-0000-0000-00005BBC0000}"/>
    <cellStyle name="Total (line) 3 5 43 2" xfId="48348" xr:uid="{00000000-0005-0000-0000-00005CBC0000}"/>
    <cellStyle name="Total (line) 3 5 43 2 2" xfId="48349" xr:uid="{00000000-0005-0000-0000-00005DBC0000}"/>
    <cellStyle name="Total (line) 3 5 43 2 3" xfId="48350" xr:uid="{00000000-0005-0000-0000-00005EBC0000}"/>
    <cellStyle name="Total (line) 3 5 43 2 4" xfId="48351" xr:uid="{00000000-0005-0000-0000-00005FBC0000}"/>
    <cellStyle name="Total (line) 3 5 43 3" xfId="48352" xr:uid="{00000000-0005-0000-0000-000060BC0000}"/>
    <cellStyle name="Total (line) 3 5 43 4" xfId="48353" xr:uid="{00000000-0005-0000-0000-000061BC0000}"/>
    <cellStyle name="Total (line) 3 5 43 5" xfId="48354" xr:uid="{00000000-0005-0000-0000-000062BC0000}"/>
    <cellStyle name="Total (line) 3 5 44" xfId="6737" xr:uid="{00000000-0005-0000-0000-000063BC0000}"/>
    <cellStyle name="Total (line) 3 5 44 2" xfId="48355" xr:uid="{00000000-0005-0000-0000-000064BC0000}"/>
    <cellStyle name="Total (line) 3 5 44 2 2" xfId="48356" xr:uid="{00000000-0005-0000-0000-000065BC0000}"/>
    <cellStyle name="Total (line) 3 5 44 2 3" xfId="48357" xr:uid="{00000000-0005-0000-0000-000066BC0000}"/>
    <cellStyle name="Total (line) 3 5 44 2 4" xfId="48358" xr:uid="{00000000-0005-0000-0000-000067BC0000}"/>
    <cellStyle name="Total (line) 3 5 44 3" xfId="48359" xr:uid="{00000000-0005-0000-0000-000068BC0000}"/>
    <cellStyle name="Total (line) 3 5 44 4" xfId="48360" xr:uid="{00000000-0005-0000-0000-000069BC0000}"/>
    <cellStyle name="Total (line) 3 5 44 5" xfId="48361" xr:uid="{00000000-0005-0000-0000-00006ABC0000}"/>
    <cellStyle name="Total (line) 3 5 45" xfId="48362" xr:uid="{00000000-0005-0000-0000-00006BBC0000}"/>
    <cellStyle name="Total (line) 3 5 45 2" xfId="48363" xr:uid="{00000000-0005-0000-0000-00006CBC0000}"/>
    <cellStyle name="Total (line) 3 5 45 3" xfId="48364" xr:uid="{00000000-0005-0000-0000-00006DBC0000}"/>
    <cellStyle name="Total (line) 3 5 45 4" xfId="48365" xr:uid="{00000000-0005-0000-0000-00006EBC0000}"/>
    <cellStyle name="Total (line) 3 5 46" xfId="48366" xr:uid="{00000000-0005-0000-0000-00006FBC0000}"/>
    <cellStyle name="Total (line) 3 5 46 2" xfId="48367" xr:uid="{00000000-0005-0000-0000-000070BC0000}"/>
    <cellStyle name="Total (line) 3 5 46 3" xfId="48368" xr:uid="{00000000-0005-0000-0000-000071BC0000}"/>
    <cellStyle name="Total (line) 3 5 46 4" xfId="48369" xr:uid="{00000000-0005-0000-0000-000072BC0000}"/>
    <cellStyle name="Total (line) 3 5 47" xfId="48370" xr:uid="{00000000-0005-0000-0000-000073BC0000}"/>
    <cellStyle name="Total (line) 3 5 48" xfId="48371" xr:uid="{00000000-0005-0000-0000-000074BC0000}"/>
    <cellStyle name="Total (line) 3 5 49" xfId="48372" xr:uid="{00000000-0005-0000-0000-000075BC0000}"/>
    <cellStyle name="Total (line) 3 5 5" xfId="6738" xr:uid="{00000000-0005-0000-0000-000076BC0000}"/>
    <cellStyle name="Total (line) 3 5 5 2" xfId="48373" xr:uid="{00000000-0005-0000-0000-000077BC0000}"/>
    <cellStyle name="Total (line) 3 5 5 2 2" xfId="48374" xr:uid="{00000000-0005-0000-0000-000078BC0000}"/>
    <cellStyle name="Total (line) 3 5 5 2 3" xfId="48375" xr:uid="{00000000-0005-0000-0000-000079BC0000}"/>
    <cellStyle name="Total (line) 3 5 5 2 4" xfId="48376" xr:uid="{00000000-0005-0000-0000-00007ABC0000}"/>
    <cellStyle name="Total (line) 3 5 5 3" xfId="48377" xr:uid="{00000000-0005-0000-0000-00007BBC0000}"/>
    <cellStyle name="Total (line) 3 5 5 4" xfId="48378" xr:uid="{00000000-0005-0000-0000-00007CBC0000}"/>
    <cellStyle name="Total (line) 3 5 5 5" xfId="48379" xr:uid="{00000000-0005-0000-0000-00007DBC0000}"/>
    <cellStyle name="Total (line) 3 5 6" xfId="6739" xr:uid="{00000000-0005-0000-0000-00007EBC0000}"/>
    <cellStyle name="Total (line) 3 5 6 2" xfId="48380" xr:uid="{00000000-0005-0000-0000-00007FBC0000}"/>
    <cellStyle name="Total (line) 3 5 6 2 2" xfId="48381" xr:uid="{00000000-0005-0000-0000-000080BC0000}"/>
    <cellStyle name="Total (line) 3 5 6 2 3" xfId="48382" xr:uid="{00000000-0005-0000-0000-000081BC0000}"/>
    <cellStyle name="Total (line) 3 5 6 2 4" xfId="48383" xr:uid="{00000000-0005-0000-0000-000082BC0000}"/>
    <cellStyle name="Total (line) 3 5 6 3" xfId="48384" xr:uid="{00000000-0005-0000-0000-000083BC0000}"/>
    <cellStyle name="Total (line) 3 5 6 4" xfId="48385" xr:uid="{00000000-0005-0000-0000-000084BC0000}"/>
    <cellStyle name="Total (line) 3 5 6 5" xfId="48386" xr:uid="{00000000-0005-0000-0000-000085BC0000}"/>
    <cellStyle name="Total (line) 3 5 7" xfId="6740" xr:uid="{00000000-0005-0000-0000-000086BC0000}"/>
    <cellStyle name="Total (line) 3 5 7 2" xfId="48387" xr:uid="{00000000-0005-0000-0000-000087BC0000}"/>
    <cellStyle name="Total (line) 3 5 7 2 2" xfId="48388" xr:uid="{00000000-0005-0000-0000-000088BC0000}"/>
    <cellStyle name="Total (line) 3 5 7 2 3" xfId="48389" xr:uid="{00000000-0005-0000-0000-000089BC0000}"/>
    <cellStyle name="Total (line) 3 5 7 2 4" xfId="48390" xr:uid="{00000000-0005-0000-0000-00008ABC0000}"/>
    <cellStyle name="Total (line) 3 5 7 3" xfId="48391" xr:uid="{00000000-0005-0000-0000-00008BBC0000}"/>
    <cellStyle name="Total (line) 3 5 7 4" xfId="48392" xr:uid="{00000000-0005-0000-0000-00008CBC0000}"/>
    <cellStyle name="Total (line) 3 5 7 5" xfId="48393" xr:uid="{00000000-0005-0000-0000-00008DBC0000}"/>
    <cellStyle name="Total (line) 3 5 8" xfId="6741" xr:uid="{00000000-0005-0000-0000-00008EBC0000}"/>
    <cellStyle name="Total (line) 3 5 8 2" xfId="48394" xr:uid="{00000000-0005-0000-0000-00008FBC0000}"/>
    <cellStyle name="Total (line) 3 5 8 2 2" xfId="48395" xr:uid="{00000000-0005-0000-0000-000090BC0000}"/>
    <cellStyle name="Total (line) 3 5 8 2 3" xfId="48396" xr:uid="{00000000-0005-0000-0000-000091BC0000}"/>
    <cellStyle name="Total (line) 3 5 8 2 4" xfId="48397" xr:uid="{00000000-0005-0000-0000-000092BC0000}"/>
    <cellStyle name="Total (line) 3 5 8 3" xfId="48398" xr:uid="{00000000-0005-0000-0000-000093BC0000}"/>
    <cellStyle name="Total (line) 3 5 8 4" xfId="48399" xr:uid="{00000000-0005-0000-0000-000094BC0000}"/>
    <cellStyle name="Total (line) 3 5 8 5" xfId="48400" xr:uid="{00000000-0005-0000-0000-000095BC0000}"/>
    <cellStyle name="Total (line) 3 5 9" xfId="6742" xr:uid="{00000000-0005-0000-0000-000096BC0000}"/>
    <cellStyle name="Total (line) 3 5 9 2" xfId="48401" xr:uid="{00000000-0005-0000-0000-000097BC0000}"/>
    <cellStyle name="Total (line) 3 5 9 2 2" xfId="48402" xr:uid="{00000000-0005-0000-0000-000098BC0000}"/>
    <cellStyle name="Total (line) 3 5 9 2 3" xfId="48403" xr:uid="{00000000-0005-0000-0000-000099BC0000}"/>
    <cellStyle name="Total (line) 3 5 9 2 4" xfId="48404" xr:uid="{00000000-0005-0000-0000-00009ABC0000}"/>
    <cellStyle name="Total (line) 3 5 9 3" xfId="48405" xr:uid="{00000000-0005-0000-0000-00009BBC0000}"/>
    <cellStyle name="Total (line) 3 5 9 4" xfId="48406" xr:uid="{00000000-0005-0000-0000-00009CBC0000}"/>
    <cellStyle name="Total (line) 3 5 9 5" xfId="48407" xr:uid="{00000000-0005-0000-0000-00009DBC0000}"/>
    <cellStyle name="Total (line) 3 6" xfId="6743" xr:uid="{00000000-0005-0000-0000-00009EBC0000}"/>
    <cellStyle name="Total (line) 3 6 2" xfId="48408" xr:uid="{00000000-0005-0000-0000-00009FBC0000}"/>
    <cellStyle name="Total (line) 3 6 2 2" xfId="48409" xr:uid="{00000000-0005-0000-0000-0000A0BC0000}"/>
    <cellStyle name="Total (line) 3 6 2 3" xfId="48410" xr:uid="{00000000-0005-0000-0000-0000A1BC0000}"/>
    <cellStyle name="Total (line) 3 6 2 4" xfId="48411" xr:uid="{00000000-0005-0000-0000-0000A2BC0000}"/>
    <cellStyle name="Total (line) 3 6 3" xfId="48412" xr:uid="{00000000-0005-0000-0000-0000A3BC0000}"/>
    <cellStyle name="Total (line) 3 6 4" xfId="48413" xr:uid="{00000000-0005-0000-0000-0000A4BC0000}"/>
    <cellStyle name="Total (line) 3 6 5" xfId="48414" xr:uid="{00000000-0005-0000-0000-0000A5BC0000}"/>
    <cellStyle name="Total (line) 3 7" xfId="6744" xr:uid="{00000000-0005-0000-0000-0000A6BC0000}"/>
    <cellStyle name="Total (line) 3 7 2" xfId="48415" xr:uid="{00000000-0005-0000-0000-0000A7BC0000}"/>
    <cellStyle name="Total (line) 3 7 2 2" xfId="48416" xr:uid="{00000000-0005-0000-0000-0000A8BC0000}"/>
    <cellStyle name="Total (line) 3 7 2 3" xfId="48417" xr:uid="{00000000-0005-0000-0000-0000A9BC0000}"/>
    <cellStyle name="Total (line) 3 7 2 4" xfId="48418" xr:uid="{00000000-0005-0000-0000-0000AABC0000}"/>
    <cellStyle name="Total (line) 3 7 3" xfId="48419" xr:uid="{00000000-0005-0000-0000-0000ABBC0000}"/>
    <cellStyle name="Total (line) 3 7 4" xfId="48420" xr:uid="{00000000-0005-0000-0000-0000ACBC0000}"/>
    <cellStyle name="Total (line) 3 7 5" xfId="48421" xr:uid="{00000000-0005-0000-0000-0000ADBC0000}"/>
    <cellStyle name="Total (line) 3 8" xfId="6745" xr:uid="{00000000-0005-0000-0000-0000AEBC0000}"/>
    <cellStyle name="Total (line) 3 8 2" xfId="48422" xr:uid="{00000000-0005-0000-0000-0000AFBC0000}"/>
    <cellStyle name="Total (line) 3 8 2 2" xfId="48423" xr:uid="{00000000-0005-0000-0000-0000B0BC0000}"/>
    <cellStyle name="Total (line) 3 8 2 3" xfId="48424" xr:uid="{00000000-0005-0000-0000-0000B1BC0000}"/>
    <cellStyle name="Total (line) 3 8 2 4" xfId="48425" xr:uid="{00000000-0005-0000-0000-0000B2BC0000}"/>
    <cellStyle name="Total (line) 3 8 3" xfId="48426" xr:uid="{00000000-0005-0000-0000-0000B3BC0000}"/>
    <cellStyle name="Total (line) 3 8 4" xfId="48427" xr:uid="{00000000-0005-0000-0000-0000B4BC0000}"/>
    <cellStyle name="Total (line) 3 8 5" xfId="48428" xr:uid="{00000000-0005-0000-0000-0000B5BC0000}"/>
    <cellStyle name="Total (line) 3 9" xfId="6746" xr:uid="{00000000-0005-0000-0000-0000B6BC0000}"/>
    <cellStyle name="Total (line) 3 9 2" xfId="48429" xr:uid="{00000000-0005-0000-0000-0000B7BC0000}"/>
    <cellStyle name="Total (line) 3 9 2 2" xfId="48430" xr:uid="{00000000-0005-0000-0000-0000B8BC0000}"/>
    <cellStyle name="Total (line) 3 9 2 3" xfId="48431" xr:uid="{00000000-0005-0000-0000-0000B9BC0000}"/>
    <cellStyle name="Total (line) 3 9 2 4" xfId="48432" xr:uid="{00000000-0005-0000-0000-0000BABC0000}"/>
    <cellStyle name="Total (line) 3 9 3" xfId="48433" xr:uid="{00000000-0005-0000-0000-0000BBBC0000}"/>
    <cellStyle name="Total (line) 3 9 4" xfId="48434" xr:uid="{00000000-0005-0000-0000-0000BCBC0000}"/>
    <cellStyle name="Total (line) 3 9 5" xfId="48435" xr:uid="{00000000-0005-0000-0000-0000BDBC0000}"/>
    <cellStyle name="Total (line) 4" xfId="6747" xr:uid="{00000000-0005-0000-0000-0000BEBC0000}"/>
    <cellStyle name="Total (line) 4 10" xfId="6748" xr:uid="{00000000-0005-0000-0000-0000BFBC0000}"/>
    <cellStyle name="Total (line) 4 10 2" xfId="48436" xr:uid="{00000000-0005-0000-0000-0000C0BC0000}"/>
    <cellStyle name="Total (line) 4 10 2 2" xfId="48437" xr:uid="{00000000-0005-0000-0000-0000C1BC0000}"/>
    <cellStyle name="Total (line) 4 10 2 3" xfId="48438" xr:uid="{00000000-0005-0000-0000-0000C2BC0000}"/>
    <cellStyle name="Total (line) 4 10 2 4" xfId="48439" xr:uid="{00000000-0005-0000-0000-0000C3BC0000}"/>
    <cellStyle name="Total (line) 4 10 3" xfId="48440" xr:uid="{00000000-0005-0000-0000-0000C4BC0000}"/>
    <cellStyle name="Total (line) 4 10 4" xfId="48441" xr:uid="{00000000-0005-0000-0000-0000C5BC0000}"/>
    <cellStyle name="Total (line) 4 10 5" xfId="48442" xr:uid="{00000000-0005-0000-0000-0000C6BC0000}"/>
    <cellStyle name="Total (line) 4 11" xfId="6749" xr:uid="{00000000-0005-0000-0000-0000C7BC0000}"/>
    <cellStyle name="Total (line) 4 11 2" xfId="48443" xr:uid="{00000000-0005-0000-0000-0000C8BC0000}"/>
    <cellStyle name="Total (line) 4 11 2 2" xfId="48444" xr:uid="{00000000-0005-0000-0000-0000C9BC0000}"/>
    <cellStyle name="Total (line) 4 11 2 3" xfId="48445" xr:uid="{00000000-0005-0000-0000-0000CABC0000}"/>
    <cellStyle name="Total (line) 4 11 2 4" xfId="48446" xr:uid="{00000000-0005-0000-0000-0000CBBC0000}"/>
    <cellStyle name="Total (line) 4 11 3" xfId="48447" xr:uid="{00000000-0005-0000-0000-0000CCBC0000}"/>
    <cellStyle name="Total (line) 4 11 4" xfId="48448" xr:uid="{00000000-0005-0000-0000-0000CDBC0000}"/>
    <cellStyle name="Total (line) 4 11 5" xfId="48449" xr:uid="{00000000-0005-0000-0000-0000CEBC0000}"/>
    <cellStyle name="Total (line) 4 12" xfId="6750" xr:uid="{00000000-0005-0000-0000-0000CFBC0000}"/>
    <cellStyle name="Total (line) 4 12 2" xfId="48450" xr:uid="{00000000-0005-0000-0000-0000D0BC0000}"/>
    <cellStyle name="Total (line) 4 12 2 2" xfId="48451" xr:uid="{00000000-0005-0000-0000-0000D1BC0000}"/>
    <cellStyle name="Total (line) 4 12 2 3" xfId="48452" xr:uid="{00000000-0005-0000-0000-0000D2BC0000}"/>
    <cellStyle name="Total (line) 4 12 2 4" xfId="48453" xr:uid="{00000000-0005-0000-0000-0000D3BC0000}"/>
    <cellStyle name="Total (line) 4 12 3" xfId="48454" xr:uid="{00000000-0005-0000-0000-0000D4BC0000}"/>
    <cellStyle name="Total (line) 4 12 4" xfId="48455" xr:uid="{00000000-0005-0000-0000-0000D5BC0000}"/>
    <cellStyle name="Total (line) 4 12 5" xfId="48456" xr:uid="{00000000-0005-0000-0000-0000D6BC0000}"/>
    <cellStyle name="Total (line) 4 13" xfId="6751" xr:uid="{00000000-0005-0000-0000-0000D7BC0000}"/>
    <cellStyle name="Total (line) 4 13 2" xfId="48457" xr:uid="{00000000-0005-0000-0000-0000D8BC0000}"/>
    <cellStyle name="Total (line) 4 13 2 2" xfId="48458" xr:uid="{00000000-0005-0000-0000-0000D9BC0000}"/>
    <cellStyle name="Total (line) 4 13 2 3" xfId="48459" xr:uid="{00000000-0005-0000-0000-0000DABC0000}"/>
    <cellStyle name="Total (line) 4 13 2 4" xfId="48460" xr:uid="{00000000-0005-0000-0000-0000DBBC0000}"/>
    <cellStyle name="Total (line) 4 13 3" xfId="48461" xr:uid="{00000000-0005-0000-0000-0000DCBC0000}"/>
    <cellStyle name="Total (line) 4 13 4" xfId="48462" xr:uid="{00000000-0005-0000-0000-0000DDBC0000}"/>
    <cellStyle name="Total (line) 4 13 5" xfId="48463" xr:uid="{00000000-0005-0000-0000-0000DEBC0000}"/>
    <cellStyle name="Total (line) 4 14" xfId="6752" xr:uid="{00000000-0005-0000-0000-0000DFBC0000}"/>
    <cellStyle name="Total (line) 4 14 2" xfId="48464" xr:uid="{00000000-0005-0000-0000-0000E0BC0000}"/>
    <cellStyle name="Total (line) 4 14 2 2" xfId="48465" xr:uid="{00000000-0005-0000-0000-0000E1BC0000}"/>
    <cellStyle name="Total (line) 4 14 2 3" xfId="48466" xr:uid="{00000000-0005-0000-0000-0000E2BC0000}"/>
    <cellStyle name="Total (line) 4 14 2 4" xfId="48467" xr:uid="{00000000-0005-0000-0000-0000E3BC0000}"/>
    <cellStyle name="Total (line) 4 14 3" xfId="48468" xr:uid="{00000000-0005-0000-0000-0000E4BC0000}"/>
    <cellStyle name="Total (line) 4 14 4" xfId="48469" xr:uid="{00000000-0005-0000-0000-0000E5BC0000}"/>
    <cellStyle name="Total (line) 4 14 5" xfId="48470" xr:uid="{00000000-0005-0000-0000-0000E6BC0000}"/>
    <cellStyle name="Total (line) 4 15" xfId="6753" xr:uid="{00000000-0005-0000-0000-0000E7BC0000}"/>
    <cellStyle name="Total (line) 4 15 2" xfId="48471" xr:uid="{00000000-0005-0000-0000-0000E8BC0000}"/>
    <cellStyle name="Total (line) 4 15 2 2" xfId="48472" xr:uid="{00000000-0005-0000-0000-0000E9BC0000}"/>
    <cellStyle name="Total (line) 4 15 2 3" xfId="48473" xr:uid="{00000000-0005-0000-0000-0000EABC0000}"/>
    <cellStyle name="Total (line) 4 15 2 4" xfId="48474" xr:uid="{00000000-0005-0000-0000-0000EBBC0000}"/>
    <cellStyle name="Total (line) 4 15 3" xfId="48475" xr:uid="{00000000-0005-0000-0000-0000ECBC0000}"/>
    <cellStyle name="Total (line) 4 15 4" xfId="48476" xr:uid="{00000000-0005-0000-0000-0000EDBC0000}"/>
    <cellStyle name="Total (line) 4 15 5" xfId="48477" xr:uid="{00000000-0005-0000-0000-0000EEBC0000}"/>
    <cellStyle name="Total (line) 4 16" xfId="6754" xr:uid="{00000000-0005-0000-0000-0000EFBC0000}"/>
    <cellStyle name="Total (line) 4 16 2" xfId="48478" xr:uid="{00000000-0005-0000-0000-0000F0BC0000}"/>
    <cellStyle name="Total (line) 4 16 2 2" xfId="48479" xr:uid="{00000000-0005-0000-0000-0000F1BC0000}"/>
    <cellStyle name="Total (line) 4 16 2 3" xfId="48480" xr:uid="{00000000-0005-0000-0000-0000F2BC0000}"/>
    <cellStyle name="Total (line) 4 16 2 4" xfId="48481" xr:uid="{00000000-0005-0000-0000-0000F3BC0000}"/>
    <cellStyle name="Total (line) 4 16 3" xfId="48482" xr:uid="{00000000-0005-0000-0000-0000F4BC0000}"/>
    <cellStyle name="Total (line) 4 16 4" xfId="48483" xr:uid="{00000000-0005-0000-0000-0000F5BC0000}"/>
    <cellStyle name="Total (line) 4 16 5" xfId="48484" xr:uid="{00000000-0005-0000-0000-0000F6BC0000}"/>
    <cellStyle name="Total (line) 4 17" xfId="48485" xr:uid="{00000000-0005-0000-0000-0000F7BC0000}"/>
    <cellStyle name="Total (line) 4 2" xfId="6755" xr:uid="{00000000-0005-0000-0000-0000F8BC0000}"/>
    <cellStyle name="Total (line) 4 2 10" xfId="6756" xr:uid="{00000000-0005-0000-0000-0000F9BC0000}"/>
    <cellStyle name="Total (line) 4 2 10 2" xfId="48486" xr:uid="{00000000-0005-0000-0000-0000FABC0000}"/>
    <cellStyle name="Total (line) 4 2 10 2 2" xfId="48487" xr:uid="{00000000-0005-0000-0000-0000FBBC0000}"/>
    <cellStyle name="Total (line) 4 2 10 2 3" xfId="48488" xr:uid="{00000000-0005-0000-0000-0000FCBC0000}"/>
    <cellStyle name="Total (line) 4 2 10 2 4" xfId="48489" xr:uid="{00000000-0005-0000-0000-0000FDBC0000}"/>
    <cellStyle name="Total (line) 4 2 10 3" xfId="48490" xr:uid="{00000000-0005-0000-0000-0000FEBC0000}"/>
    <cellStyle name="Total (line) 4 2 10 4" xfId="48491" xr:uid="{00000000-0005-0000-0000-0000FFBC0000}"/>
    <cellStyle name="Total (line) 4 2 10 5" xfId="48492" xr:uid="{00000000-0005-0000-0000-000000BD0000}"/>
    <cellStyle name="Total (line) 4 2 11" xfId="6757" xr:uid="{00000000-0005-0000-0000-000001BD0000}"/>
    <cellStyle name="Total (line) 4 2 11 2" xfId="48493" xr:uid="{00000000-0005-0000-0000-000002BD0000}"/>
    <cellStyle name="Total (line) 4 2 11 2 2" xfId="48494" xr:uid="{00000000-0005-0000-0000-000003BD0000}"/>
    <cellStyle name="Total (line) 4 2 11 2 3" xfId="48495" xr:uid="{00000000-0005-0000-0000-000004BD0000}"/>
    <cellStyle name="Total (line) 4 2 11 2 4" xfId="48496" xr:uid="{00000000-0005-0000-0000-000005BD0000}"/>
    <cellStyle name="Total (line) 4 2 11 3" xfId="48497" xr:uid="{00000000-0005-0000-0000-000006BD0000}"/>
    <cellStyle name="Total (line) 4 2 11 4" xfId="48498" xr:uid="{00000000-0005-0000-0000-000007BD0000}"/>
    <cellStyle name="Total (line) 4 2 11 5" xfId="48499" xr:uid="{00000000-0005-0000-0000-000008BD0000}"/>
    <cellStyle name="Total (line) 4 2 12" xfId="6758" xr:uid="{00000000-0005-0000-0000-000009BD0000}"/>
    <cellStyle name="Total (line) 4 2 12 2" xfId="48500" xr:uid="{00000000-0005-0000-0000-00000ABD0000}"/>
    <cellStyle name="Total (line) 4 2 12 2 2" xfId="48501" xr:uid="{00000000-0005-0000-0000-00000BBD0000}"/>
    <cellStyle name="Total (line) 4 2 12 2 3" xfId="48502" xr:uid="{00000000-0005-0000-0000-00000CBD0000}"/>
    <cellStyle name="Total (line) 4 2 12 2 4" xfId="48503" xr:uid="{00000000-0005-0000-0000-00000DBD0000}"/>
    <cellStyle name="Total (line) 4 2 12 3" xfId="48504" xr:uid="{00000000-0005-0000-0000-00000EBD0000}"/>
    <cellStyle name="Total (line) 4 2 12 4" xfId="48505" xr:uid="{00000000-0005-0000-0000-00000FBD0000}"/>
    <cellStyle name="Total (line) 4 2 12 5" xfId="48506" xr:uid="{00000000-0005-0000-0000-000010BD0000}"/>
    <cellStyle name="Total (line) 4 2 13" xfId="6759" xr:uid="{00000000-0005-0000-0000-000011BD0000}"/>
    <cellStyle name="Total (line) 4 2 13 2" xfId="48507" xr:uid="{00000000-0005-0000-0000-000012BD0000}"/>
    <cellStyle name="Total (line) 4 2 13 2 2" xfId="48508" xr:uid="{00000000-0005-0000-0000-000013BD0000}"/>
    <cellStyle name="Total (line) 4 2 13 2 3" xfId="48509" xr:uid="{00000000-0005-0000-0000-000014BD0000}"/>
    <cellStyle name="Total (line) 4 2 13 2 4" xfId="48510" xr:uid="{00000000-0005-0000-0000-000015BD0000}"/>
    <cellStyle name="Total (line) 4 2 13 3" xfId="48511" xr:uid="{00000000-0005-0000-0000-000016BD0000}"/>
    <cellStyle name="Total (line) 4 2 13 4" xfId="48512" xr:uid="{00000000-0005-0000-0000-000017BD0000}"/>
    <cellStyle name="Total (line) 4 2 13 5" xfId="48513" xr:uid="{00000000-0005-0000-0000-000018BD0000}"/>
    <cellStyle name="Total (line) 4 2 14" xfId="6760" xr:uid="{00000000-0005-0000-0000-000019BD0000}"/>
    <cellStyle name="Total (line) 4 2 14 2" xfId="48514" xr:uid="{00000000-0005-0000-0000-00001ABD0000}"/>
    <cellStyle name="Total (line) 4 2 14 2 2" xfId="48515" xr:uid="{00000000-0005-0000-0000-00001BBD0000}"/>
    <cellStyle name="Total (line) 4 2 14 2 3" xfId="48516" xr:uid="{00000000-0005-0000-0000-00001CBD0000}"/>
    <cellStyle name="Total (line) 4 2 14 2 4" xfId="48517" xr:uid="{00000000-0005-0000-0000-00001DBD0000}"/>
    <cellStyle name="Total (line) 4 2 14 3" xfId="48518" xr:uid="{00000000-0005-0000-0000-00001EBD0000}"/>
    <cellStyle name="Total (line) 4 2 14 4" xfId="48519" xr:uid="{00000000-0005-0000-0000-00001FBD0000}"/>
    <cellStyle name="Total (line) 4 2 14 5" xfId="48520" xr:uid="{00000000-0005-0000-0000-000020BD0000}"/>
    <cellStyle name="Total (line) 4 2 15" xfId="6761" xr:uid="{00000000-0005-0000-0000-000021BD0000}"/>
    <cellStyle name="Total (line) 4 2 15 2" xfId="48521" xr:uid="{00000000-0005-0000-0000-000022BD0000}"/>
    <cellStyle name="Total (line) 4 2 15 2 2" xfId="48522" xr:uid="{00000000-0005-0000-0000-000023BD0000}"/>
    <cellStyle name="Total (line) 4 2 15 2 3" xfId="48523" xr:uid="{00000000-0005-0000-0000-000024BD0000}"/>
    <cellStyle name="Total (line) 4 2 15 2 4" xfId="48524" xr:uid="{00000000-0005-0000-0000-000025BD0000}"/>
    <cellStyle name="Total (line) 4 2 15 3" xfId="48525" xr:uid="{00000000-0005-0000-0000-000026BD0000}"/>
    <cellStyle name="Total (line) 4 2 15 4" xfId="48526" xr:uid="{00000000-0005-0000-0000-000027BD0000}"/>
    <cellStyle name="Total (line) 4 2 15 5" xfId="48527" xr:uid="{00000000-0005-0000-0000-000028BD0000}"/>
    <cellStyle name="Total (line) 4 2 16" xfId="6762" xr:uid="{00000000-0005-0000-0000-000029BD0000}"/>
    <cellStyle name="Total (line) 4 2 16 2" xfId="48528" xr:uid="{00000000-0005-0000-0000-00002ABD0000}"/>
    <cellStyle name="Total (line) 4 2 16 2 2" xfId="48529" xr:uid="{00000000-0005-0000-0000-00002BBD0000}"/>
    <cellStyle name="Total (line) 4 2 16 2 3" xfId="48530" xr:uid="{00000000-0005-0000-0000-00002CBD0000}"/>
    <cellStyle name="Total (line) 4 2 16 2 4" xfId="48531" xr:uid="{00000000-0005-0000-0000-00002DBD0000}"/>
    <cellStyle name="Total (line) 4 2 16 3" xfId="48532" xr:uid="{00000000-0005-0000-0000-00002EBD0000}"/>
    <cellStyle name="Total (line) 4 2 16 4" xfId="48533" xr:uid="{00000000-0005-0000-0000-00002FBD0000}"/>
    <cellStyle name="Total (line) 4 2 16 5" xfId="48534" xr:uid="{00000000-0005-0000-0000-000030BD0000}"/>
    <cellStyle name="Total (line) 4 2 17" xfId="6763" xr:uid="{00000000-0005-0000-0000-000031BD0000}"/>
    <cellStyle name="Total (line) 4 2 17 2" xfId="48535" xr:uid="{00000000-0005-0000-0000-000032BD0000}"/>
    <cellStyle name="Total (line) 4 2 17 2 2" xfId="48536" xr:uid="{00000000-0005-0000-0000-000033BD0000}"/>
    <cellStyle name="Total (line) 4 2 17 2 3" xfId="48537" xr:uid="{00000000-0005-0000-0000-000034BD0000}"/>
    <cellStyle name="Total (line) 4 2 17 2 4" xfId="48538" xr:uid="{00000000-0005-0000-0000-000035BD0000}"/>
    <cellStyle name="Total (line) 4 2 17 3" xfId="48539" xr:uid="{00000000-0005-0000-0000-000036BD0000}"/>
    <cellStyle name="Total (line) 4 2 17 4" xfId="48540" xr:uid="{00000000-0005-0000-0000-000037BD0000}"/>
    <cellStyle name="Total (line) 4 2 17 5" xfId="48541" xr:uid="{00000000-0005-0000-0000-000038BD0000}"/>
    <cellStyle name="Total (line) 4 2 18" xfId="6764" xr:uid="{00000000-0005-0000-0000-000039BD0000}"/>
    <cellStyle name="Total (line) 4 2 18 2" xfId="48542" xr:uid="{00000000-0005-0000-0000-00003ABD0000}"/>
    <cellStyle name="Total (line) 4 2 18 2 2" xfId="48543" xr:uid="{00000000-0005-0000-0000-00003BBD0000}"/>
    <cellStyle name="Total (line) 4 2 18 2 3" xfId="48544" xr:uid="{00000000-0005-0000-0000-00003CBD0000}"/>
    <cellStyle name="Total (line) 4 2 18 2 4" xfId="48545" xr:uid="{00000000-0005-0000-0000-00003DBD0000}"/>
    <cellStyle name="Total (line) 4 2 18 3" xfId="48546" xr:uid="{00000000-0005-0000-0000-00003EBD0000}"/>
    <cellStyle name="Total (line) 4 2 18 4" xfId="48547" xr:uid="{00000000-0005-0000-0000-00003FBD0000}"/>
    <cellStyle name="Total (line) 4 2 18 5" xfId="48548" xr:uid="{00000000-0005-0000-0000-000040BD0000}"/>
    <cellStyle name="Total (line) 4 2 19" xfId="6765" xr:uid="{00000000-0005-0000-0000-000041BD0000}"/>
    <cellStyle name="Total (line) 4 2 19 2" xfId="48549" xr:uid="{00000000-0005-0000-0000-000042BD0000}"/>
    <cellStyle name="Total (line) 4 2 19 2 2" xfId="48550" xr:uid="{00000000-0005-0000-0000-000043BD0000}"/>
    <cellStyle name="Total (line) 4 2 19 2 3" xfId="48551" xr:uid="{00000000-0005-0000-0000-000044BD0000}"/>
    <cellStyle name="Total (line) 4 2 19 2 4" xfId="48552" xr:uid="{00000000-0005-0000-0000-000045BD0000}"/>
    <cellStyle name="Total (line) 4 2 19 3" xfId="48553" xr:uid="{00000000-0005-0000-0000-000046BD0000}"/>
    <cellStyle name="Total (line) 4 2 19 4" xfId="48554" xr:uid="{00000000-0005-0000-0000-000047BD0000}"/>
    <cellStyle name="Total (line) 4 2 19 5" xfId="48555" xr:uid="{00000000-0005-0000-0000-000048BD0000}"/>
    <cellStyle name="Total (line) 4 2 2" xfId="6766" xr:uid="{00000000-0005-0000-0000-000049BD0000}"/>
    <cellStyle name="Total (line) 4 2 2 10" xfId="6767" xr:uid="{00000000-0005-0000-0000-00004ABD0000}"/>
    <cellStyle name="Total (line) 4 2 2 10 2" xfId="48556" xr:uid="{00000000-0005-0000-0000-00004BBD0000}"/>
    <cellStyle name="Total (line) 4 2 2 10 2 2" xfId="48557" xr:uid="{00000000-0005-0000-0000-00004CBD0000}"/>
    <cellStyle name="Total (line) 4 2 2 10 2 3" xfId="48558" xr:uid="{00000000-0005-0000-0000-00004DBD0000}"/>
    <cellStyle name="Total (line) 4 2 2 10 2 4" xfId="48559" xr:uid="{00000000-0005-0000-0000-00004EBD0000}"/>
    <cellStyle name="Total (line) 4 2 2 10 3" xfId="48560" xr:uid="{00000000-0005-0000-0000-00004FBD0000}"/>
    <cellStyle name="Total (line) 4 2 2 10 4" xfId="48561" xr:uid="{00000000-0005-0000-0000-000050BD0000}"/>
    <cellStyle name="Total (line) 4 2 2 10 5" xfId="48562" xr:uid="{00000000-0005-0000-0000-000051BD0000}"/>
    <cellStyle name="Total (line) 4 2 2 11" xfId="6768" xr:uid="{00000000-0005-0000-0000-000052BD0000}"/>
    <cellStyle name="Total (line) 4 2 2 11 2" xfId="48563" xr:uid="{00000000-0005-0000-0000-000053BD0000}"/>
    <cellStyle name="Total (line) 4 2 2 11 2 2" xfId="48564" xr:uid="{00000000-0005-0000-0000-000054BD0000}"/>
    <cellStyle name="Total (line) 4 2 2 11 2 3" xfId="48565" xr:uid="{00000000-0005-0000-0000-000055BD0000}"/>
    <cellStyle name="Total (line) 4 2 2 11 2 4" xfId="48566" xr:uid="{00000000-0005-0000-0000-000056BD0000}"/>
    <cellStyle name="Total (line) 4 2 2 11 3" xfId="48567" xr:uid="{00000000-0005-0000-0000-000057BD0000}"/>
    <cellStyle name="Total (line) 4 2 2 11 4" xfId="48568" xr:uid="{00000000-0005-0000-0000-000058BD0000}"/>
    <cellStyle name="Total (line) 4 2 2 11 5" xfId="48569" xr:uid="{00000000-0005-0000-0000-000059BD0000}"/>
    <cellStyle name="Total (line) 4 2 2 12" xfId="6769" xr:uid="{00000000-0005-0000-0000-00005ABD0000}"/>
    <cellStyle name="Total (line) 4 2 2 12 2" xfId="48570" xr:uid="{00000000-0005-0000-0000-00005BBD0000}"/>
    <cellStyle name="Total (line) 4 2 2 12 2 2" xfId="48571" xr:uid="{00000000-0005-0000-0000-00005CBD0000}"/>
    <cellStyle name="Total (line) 4 2 2 12 2 3" xfId="48572" xr:uid="{00000000-0005-0000-0000-00005DBD0000}"/>
    <cellStyle name="Total (line) 4 2 2 12 2 4" xfId="48573" xr:uid="{00000000-0005-0000-0000-00005EBD0000}"/>
    <cellStyle name="Total (line) 4 2 2 12 3" xfId="48574" xr:uid="{00000000-0005-0000-0000-00005FBD0000}"/>
    <cellStyle name="Total (line) 4 2 2 12 4" xfId="48575" xr:uid="{00000000-0005-0000-0000-000060BD0000}"/>
    <cellStyle name="Total (line) 4 2 2 12 5" xfId="48576" xr:uid="{00000000-0005-0000-0000-000061BD0000}"/>
    <cellStyle name="Total (line) 4 2 2 13" xfId="6770" xr:uid="{00000000-0005-0000-0000-000062BD0000}"/>
    <cellStyle name="Total (line) 4 2 2 13 2" xfId="48577" xr:uid="{00000000-0005-0000-0000-000063BD0000}"/>
    <cellStyle name="Total (line) 4 2 2 13 2 2" xfId="48578" xr:uid="{00000000-0005-0000-0000-000064BD0000}"/>
    <cellStyle name="Total (line) 4 2 2 13 2 3" xfId="48579" xr:uid="{00000000-0005-0000-0000-000065BD0000}"/>
    <cellStyle name="Total (line) 4 2 2 13 2 4" xfId="48580" xr:uid="{00000000-0005-0000-0000-000066BD0000}"/>
    <cellStyle name="Total (line) 4 2 2 13 3" xfId="48581" xr:uid="{00000000-0005-0000-0000-000067BD0000}"/>
    <cellStyle name="Total (line) 4 2 2 13 4" xfId="48582" xr:uid="{00000000-0005-0000-0000-000068BD0000}"/>
    <cellStyle name="Total (line) 4 2 2 13 5" xfId="48583" xr:uid="{00000000-0005-0000-0000-000069BD0000}"/>
    <cellStyle name="Total (line) 4 2 2 14" xfId="6771" xr:uid="{00000000-0005-0000-0000-00006ABD0000}"/>
    <cellStyle name="Total (line) 4 2 2 14 2" xfId="48584" xr:uid="{00000000-0005-0000-0000-00006BBD0000}"/>
    <cellStyle name="Total (line) 4 2 2 14 2 2" xfId="48585" xr:uid="{00000000-0005-0000-0000-00006CBD0000}"/>
    <cellStyle name="Total (line) 4 2 2 14 2 3" xfId="48586" xr:uid="{00000000-0005-0000-0000-00006DBD0000}"/>
    <cellStyle name="Total (line) 4 2 2 14 2 4" xfId="48587" xr:uid="{00000000-0005-0000-0000-00006EBD0000}"/>
    <cellStyle name="Total (line) 4 2 2 14 3" xfId="48588" xr:uid="{00000000-0005-0000-0000-00006FBD0000}"/>
    <cellStyle name="Total (line) 4 2 2 14 4" xfId="48589" xr:uid="{00000000-0005-0000-0000-000070BD0000}"/>
    <cellStyle name="Total (line) 4 2 2 14 5" xfId="48590" xr:uid="{00000000-0005-0000-0000-000071BD0000}"/>
    <cellStyle name="Total (line) 4 2 2 15" xfId="6772" xr:uid="{00000000-0005-0000-0000-000072BD0000}"/>
    <cellStyle name="Total (line) 4 2 2 15 2" xfId="48591" xr:uid="{00000000-0005-0000-0000-000073BD0000}"/>
    <cellStyle name="Total (line) 4 2 2 15 2 2" xfId="48592" xr:uid="{00000000-0005-0000-0000-000074BD0000}"/>
    <cellStyle name="Total (line) 4 2 2 15 2 3" xfId="48593" xr:uid="{00000000-0005-0000-0000-000075BD0000}"/>
    <cellStyle name="Total (line) 4 2 2 15 2 4" xfId="48594" xr:uid="{00000000-0005-0000-0000-000076BD0000}"/>
    <cellStyle name="Total (line) 4 2 2 15 3" xfId="48595" xr:uid="{00000000-0005-0000-0000-000077BD0000}"/>
    <cellStyle name="Total (line) 4 2 2 15 4" xfId="48596" xr:uid="{00000000-0005-0000-0000-000078BD0000}"/>
    <cellStyle name="Total (line) 4 2 2 15 5" xfId="48597" xr:uid="{00000000-0005-0000-0000-000079BD0000}"/>
    <cellStyle name="Total (line) 4 2 2 16" xfId="6773" xr:uid="{00000000-0005-0000-0000-00007ABD0000}"/>
    <cellStyle name="Total (line) 4 2 2 16 2" xfId="48598" xr:uid="{00000000-0005-0000-0000-00007BBD0000}"/>
    <cellStyle name="Total (line) 4 2 2 16 2 2" xfId="48599" xr:uid="{00000000-0005-0000-0000-00007CBD0000}"/>
    <cellStyle name="Total (line) 4 2 2 16 2 3" xfId="48600" xr:uid="{00000000-0005-0000-0000-00007DBD0000}"/>
    <cellStyle name="Total (line) 4 2 2 16 2 4" xfId="48601" xr:uid="{00000000-0005-0000-0000-00007EBD0000}"/>
    <cellStyle name="Total (line) 4 2 2 16 3" xfId="48602" xr:uid="{00000000-0005-0000-0000-00007FBD0000}"/>
    <cellStyle name="Total (line) 4 2 2 16 4" xfId="48603" xr:uid="{00000000-0005-0000-0000-000080BD0000}"/>
    <cellStyle name="Total (line) 4 2 2 16 5" xfId="48604" xr:uid="{00000000-0005-0000-0000-000081BD0000}"/>
    <cellStyle name="Total (line) 4 2 2 17" xfId="6774" xr:uid="{00000000-0005-0000-0000-000082BD0000}"/>
    <cellStyle name="Total (line) 4 2 2 17 2" xfId="48605" xr:uid="{00000000-0005-0000-0000-000083BD0000}"/>
    <cellStyle name="Total (line) 4 2 2 17 2 2" xfId="48606" xr:uid="{00000000-0005-0000-0000-000084BD0000}"/>
    <cellStyle name="Total (line) 4 2 2 17 2 3" xfId="48607" xr:uid="{00000000-0005-0000-0000-000085BD0000}"/>
    <cellStyle name="Total (line) 4 2 2 17 2 4" xfId="48608" xr:uid="{00000000-0005-0000-0000-000086BD0000}"/>
    <cellStyle name="Total (line) 4 2 2 17 3" xfId="48609" xr:uid="{00000000-0005-0000-0000-000087BD0000}"/>
    <cellStyle name="Total (line) 4 2 2 17 4" xfId="48610" xr:uid="{00000000-0005-0000-0000-000088BD0000}"/>
    <cellStyle name="Total (line) 4 2 2 17 5" xfId="48611" xr:uid="{00000000-0005-0000-0000-000089BD0000}"/>
    <cellStyle name="Total (line) 4 2 2 18" xfId="6775" xr:uid="{00000000-0005-0000-0000-00008ABD0000}"/>
    <cellStyle name="Total (line) 4 2 2 18 2" xfId="48612" xr:uid="{00000000-0005-0000-0000-00008BBD0000}"/>
    <cellStyle name="Total (line) 4 2 2 18 2 2" xfId="48613" xr:uid="{00000000-0005-0000-0000-00008CBD0000}"/>
    <cellStyle name="Total (line) 4 2 2 18 2 3" xfId="48614" xr:uid="{00000000-0005-0000-0000-00008DBD0000}"/>
    <cellStyle name="Total (line) 4 2 2 18 2 4" xfId="48615" xr:uid="{00000000-0005-0000-0000-00008EBD0000}"/>
    <cellStyle name="Total (line) 4 2 2 18 3" xfId="48616" xr:uid="{00000000-0005-0000-0000-00008FBD0000}"/>
    <cellStyle name="Total (line) 4 2 2 18 4" xfId="48617" xr:uid="{00000000-0005-0000-0000-000090BD0000}"/>
    <cellStyle name="Total (line) 4 2 2 18 5" xfId="48618" xr:uid="{00000000-0005-0000-0000-000091BD0000}"/>
    <cellStyle name="Total (line) 4 2 2 19" xfId="6776" xr:uid="{00000000-0005-0000-0000-000092BD0000}"/>
    <cellStyle name="Total (line) 4 2 2 19 2" xfId="48619" xr:uid="{00000000-0005-0000-0000-000093BD0000}"/>
    <cellStyle name="Total (line) 4 2 2 19 2 2" xfId="48620" xr:uid="{00000000-0005-0000-0000-000094BD0000}"/>
    <cellStyle name="Total (line) 4 2 2 19 2 3" xfId="48621" xr:uid="{00000000-0005-0000-0000-000095BD0000}"/>
    <cellStyle name="Total (line) 4 2 2 19 2 4" xfId="48622" xr:uid="{00000000-0005-0000-0000-000096BD0000}"/>
    <cellStyle name="Total (line) 4 2 2 19 3" xfId="48623" xr:uid="{00000000-0005-0000-0000-000097BD0000}"/>
    <cellStyle name="Total (line) 4 2 2 19 4" xfId="48624" xr:uid="{00000000-0005-0000-0000-000098BD0000}"/>
    <cellStyle name="Total (line) 4 2 2 19 5" xfId="48625" xr:uid="{00000000-0005-0000-0000-000099BD0000}"/>
    <cellStyle name="Total (line) 4 2 2 2" xfId="6777" xr:uid="{00000000-0005-0000-0000-00009ABD0000}"/>
    <cellStyle name="Total (line) 4 2 2 2 2" xfId="48626" xr:uid="{00000000-0005-0000-0000-00009BBD0000}"/>
    <cellStyle name="Total (line) 4 2 2 2 2 2" xfId="48627" xr:uid="{00000000-0005-0000-0000-00009CBD0000}"/>
    <cellStyle name="Total (line) 4 2 2 2 2 3" xfId="48628" xr:uid="{00000000-0005-0000-0000-00009DBD0000}"/>
    <cellStyle name="Total (line) 4 2 2 2 2 4" xfId="48629" xr:uid="{00000000-0005-0000-0000-00009EBD0000}"/>
    <cellStyle name="Total (line) 4 2 2 2 3" xfId="48630" xr:uid="{00000000-0005-0000-0000-00009FBD0000}"/>
    <cellStyle name="Total (line) 4 2 2 2 4" xfId="48631" xr:uid="{00000000-0005-0000-0000-0000A0BD0000}"/>
    <cellStyle name="Total (line) 4 2 2 2 5" xfId="48632" xr:uid="{00000000-0005-0000-0000-0000A1BD0000}"/>
    <cellStyle name="Total (line) 4 2 2 20" xfId="6778" xr:uid="{00000000-0005-0000-0000-0000A2BD0000}"/>
    <cellStyle name="Total (line) 4 2 2 20 2" xfId="48633" xr:uid="{00000000-0005-0000-0000-0000A3BD0000}"/>
    <cellStyle name="Total (line) 4 2 2 20 2 2" xfId="48634" xr:uid="{00000000-0005-0000-0000-0000A4BD0000}"/>
    <cellStyle name="Total (line) 4 2 2 20 2 3" xfId="48635" xr:uid="{00000000-0005-0000-0000-0000A5BD0000}"/>
    <cellStyle name="Total (line) 4 2 2 20 2 4" xfId="48636" xr:uid="{00000000-0005-0000-0000-0000A6BD0000}"/>
    <cellStyle name="Total (line) 4 2 2 20 3" xfId="48637" xr:uid="{00000000-0005-0000-0000-0000A7BD0000}"/>
    <cellStyle name="Total (line) 4 2 2 20 4" xfId="48638" xr:uid="{00000000-0005-0000-0000-0000A8BD0000}"/>
    <cellStyle name="Total (line) 4 2 2 20 5" xfId="48639" xr:uid="{00000000-0005-0000-0000-0000A9BD0000}"/>
    <cellStyle name="Total (line) 4 2 2 21" xfId="6779" xr:uid="{00000000-0005-0000-0000-0000AABD0000}"/>
    <cellStyle name="Total (line) 4 2 2 21 2" xfId="48640" xr:uid="{00000000-0005-0000-0000-0000ABBD0000}"/>
    <cellStyle name="Total (line) 4 2 2 21 2 2" xfId="48641" xr:uid="{00000000-0005-0000-0000-0000ACBD0000}"/>
    <cellStyle name="Total (line) 4 2 2 21 2 3" xfId="48642" xr:uid="{00000000-0005-0000-0000-0000ADBD0000}"/>
    <cellStyle name="Total (line) 4 2 2 21 2 4" xfId="48643" xr:uid="{00000000-0005-0000-0000-0000AEBD0000}"/>
    <cellStyle name="Total (line) 4 2 2 21 3" xfId="48644" xr:uid="{00000000-0005-0000-0000-0000AFBD0000}"/>
    <cellStyle name="Total (line) 4 2 2 21 4" xfId="48645" xr:uid="{00000000-0005-0000-0000-0000B0BD0000}"/>
    <cellStyle name="Total (line) 4 2 2 21 5" xfId="48646" xr:uid="{00000000-0005-0000-0000-0000B1BD0000}"/>
    <cellStyle name="Total (line) 4 2 2 22" xfId="6780" xr:uid="{00000000-0005-0000-0000-0000B2BD0000}"/>
    <cellStyle name="Total (line) 4 2 2 22 2" xfId="48647" xr:uid="{00000000-0005-0000-0000-0000B3BD0000}"/>
    <cellStyle name="Total (line) 4 2 2 22 2 2" xfId="48648" xr:uid="{00000000-0005-0000-0000-0000B4BD0000}"/>
    <cellStyle name="Total (line) 4 2 2 22 2 3" xfId="48649" xr:uid="{00000000-0005-0000-0000-0000B5BD0000}"/>
    <cellStyle name="Total (line) 4 2 2 22 2 4" xfId="48650" xr:uid="{00000000-0005-0000-0000-0000B6BD0000}"/>
    <cellStyle name="Total (line) 4 2 2 22 3" xfId="48651" xr:uid="{00000000-0005-0000-0000-0000B7BD0000}"/>
    <cellStyle name="Total (line) 4 2 2 22 4" xfId="48652" xr:uid="{00000000-0005-0000-0000-0000B8BD0000}"/>
    <cellStyle name="Total (line) 4 2 2 22 5" xfId="48653" xr:uid="{00000000-0005-0000-0000-0000B9BD0000}"/>
    <cellStyle name="Total (line) 4 2 2 23" xfId="6781" xr:uid="{00000000-0005-0000-0000-0000BABD0000}"/>
    <cellStyle name="Total (line) 4 2 2 23 2" xfId="48654" xr:uid="{00000000-0005-0000-0000-0000BBBD0000}"/>
    <cellStyle name="Total (line) 4 2 2 23 2 2" xfId="48655" xr:uid="{00000000-0005-0000-0000-0000BCBD0000}"/>
    <cellStyle name="Total (line) 4 2 2 23 2 3" xfId="48656" xr:uid="{00000000-0005-0000-0000-0000BDBD0000}"/>
    <cellStyle name="Total (line) 4 2 2 23 2 4" xfId="48657" xr:uid="{00000000-0005-0000-0000-0000BEBD0000}"/>
    <cellStyle name="Total (line) 4 2 2 23 3" xfId="48658" xr:uid="{00000000-0005-0000-0000-0000BFBD0000}"/>
    <cellStyle name="Total (line) 4 2 2 23 4" xfId="48659" xr:uid="{00000000-0005-0000-0000-0000C0BD0000}"/>
    <cellStyle name="Total (line) 4 2 2 23 5" xfId="48660" xr:uid="{00000000-0005-0000-0000-0000C1BD0000}"/>
    <cellStyle name="Total (line) 4 2 2 24" xfId="6782" xr:uid="{00000000-0005-0000-0000-0000C2BD0000}"/>
    <cellStyle name="Total (line) 4 2 2 24 2" xfId="48661" xr:uid="{00000000-0005-0000-0000-0000C3BD0000}"/>
    <cellStyle name="Total (line) 4 2 2 24 2 2" xfId="48662" xr:uid="{00000000-0005-0000-0000-0000C4BD0000}"/>
    <cellStyle name="Total (line) 4 2 2 24 2 3" xfId="48663" xr:uid="{00000000-0005-0000-0000-0000C5BD0000}"/>
    <cellStyle name="Total (line) 4 2 2 24 2 4" xfId="48664" xr:uid="{00000000-0005-0000-0000-0000C6BD0000}"/>
    <cellStyle name="Total (line) 4 2 2 24 3" xfId="48665" xr:uid="{00000000-0005-0000-0000-0000C7BD0000}"/>
    <cellStyle name="Total (line) 4 2 2 24 4" xfId="48666" xr:uid="{00000000-0005-0000-0000-0000C8BD0000}"/>
    <cellStyle name="Total (line) 4 2 2 24 5" xfId="48667" xr:uid="{00000000-0005-0000-0000-0000C9BD0000}"/>
    <cellStyle name="Total (line) 4 2 2 25" xfId="6783" xr:uid="{00000000-0005-0000-0000-0000CABD0000}"/>
    <cellStyle name="Total (line) 4 2 2 25 2" xfId="48668" xr:uid="{00000000-0005-0000-0000-0000CBBD0000}"/>
    <cellStyle name="Total (line) 4 2 2 25 2 2" xfId="48669" xr:uid="{00000000-0005-0000-0000-0000CCBD0000}"/>
    <cellStyle name="Total (line) 4 2 2 25 2 3" xfId="48670" xr:uid="{00000000-0005-0000-0000-0000CDBD0000}"/>
    <cellStyle name="Total (line) 4 2 2 25 2 4" xfId="48671" xr:uid="{00000000-0005-0000-0000-0000CEBD0000}"/>
    <cellStyle name="Total (line) 4 2 2 25 3" xfId="48672" xr:uid="{00000000-0005-0000-0000-0000CFBD0000}"/>
    <cellStyle name="Total (line) 4 2 2 25 4" xfId="48673" xr:uid="{00000000-0005-0000-0000-0000D0BD0000}"/>
    <cellStyle name="Total (line) 4 2 2 25 5" xfId="48674" xr:uid="{00000000-0005-0000-0000-0000D1BD0000}"/>
    <cellStyle name="Total (line) 4 2 2 26" xfId="6784" xr:uid="{00000000-0005-0000-0000-0000D2BD0000}"/>
    <cellStyle name="Total (line) 4 2 2 26 2" xfId="48675" xr:uid="{00000000-0005-0000-0000-0000D3BD0000}"/>
    <cellStyle name="Total (line) 4 2 2 26 2 2" xfId="48676" xr:uid="{00000000-0005-0000-0000-0000D4BD0000}"/>
    <cellStyle name="Total (line) 4 2 2 26 2 3" xfId="48677" xr:uid="{00000000-0005-0000-0000-0000D5BD0000}"/>
    <cellStyle name="Total (line) 4 2 2 26 2 4" xfId="48678" xr:uid="{00000000-0005-0000-0000-0000D6BD0000}"/>
    <cellStyle name="Total (line) 4 2 2 26 3" xfId="48679" xr:uid="{00000000-0005-0000-0000-0000D7BD0000}"/>
    <cellStyle name="Total (line) 4 2 2 26 4" xfId="48680" xr:uid="{00000000-0005-0000-0000-0000D8BD0000}"/>
    <cellStyle name="Total (line) 4 2 2 26 5" xfId="48681" xr:uid="{00000000-0005-0000-0000-0000D9BD0000}"/>
    <cellStyle name="Total (line) 4 2 2 27" xfId="6785" xr:uid="{00000000-0005-0000-0000-0000DABD0000}"/>
    <cellStyle name="Total (line) 4 2 2 27 2" xfId="48682" xr:uid="{00000000-0005-0000-0000-0000DBBD0000}"/>
    <cellStyle name="Total (line) 4 2 2 27 2 2" xfId="48683" xr:uid="{00000000-0005-0000-0000-0000DCBD0000}"/>
    <cellStyle name="Total (line) 4 2 2 27 2 3" xfId="48684" xr:uid="{00000000-0005-0000-0000-0000DDBD0000}"/>
    <cellStyle name="Total (line) 4 2 2 27 2 4" xfId="48685" xr:uid="{00000000-0005-0000-0000-0000DEBD0000}"/>
    <cellStyle name="Total (line) 4 2 2 27 3" xfId="48686" xr:uid="{00000000-0005-0000-0000-0000DFBD0000}"/>
    <cellStyle name="Total (line) 4 2 2 27 4" xfId="48687" xr:uid="{00000000-0005-0000-0000-0000E0BD0000}"/>
    <cellStyle name="Total (line) 4 2 2 27 5" xfId="48688" xr:uid="{00000000-0005-0000-0000-0000E1BD0000}"/>
    <cellStyle name="Total (line) 4 2 2 28" xfId="6786" xr:uid="{00000000-0005-0000-0000-0000E2BD0000}"/>
    <cellStyle name="Total (line) 4 2 2 28 2" xfId="48689" xr:uid="{00000000-0005-0000-0000-0000E3BD0000}"/>
    <cellStyle name="Total (line) 4 2 2 28 2 2" xfId="48690" xr:uid="{00000000-0005-0000-0000-0000E4BD0000}"/>
    <cellStyle name="Total (line) 4 2 2 28 2 3" xfId="48691" xr:uid="{00000000-0005-0000-0000-0000E5BD0000}"/>
    <cellStyle name="Total (line) 4 2 2 28 2 4" xfId="48692" xr:uid="{00000000-0005-0000-0000-0000E6BD0000}"/>
    <cellStyle name="Total (line) 4 2 2 28 3" xfId="48693" xr:uid="{00000000-0005-0000-0000-0000E7BD0000}"/>
    <cellStyle name="Total (line) 4 2 2 28 4" xfId="48694" xr:uid="{00000000-0005-0000-0000-0000E8BD0000}"/>
    <cellStyle name="Total (line) 4 2 2 28 5" xfId="48695" xr:uid="{00000000-0005-0000-0000-0000E9BD0000}"/>
    <cellStyle name="Total (line) 4 2 2 29" xfId="6787" xr:uid="{00000000-0005-0000-0000-0000EABD0000}"/>
    <cellStyle name="Total (line) 4 2 2 29 2" xfId="48696" xr:uid="{00000000-0005-0000-0000-0000EBBD0000}"/>
    <cellStyle name="Total (line) 4 2 2 29 2 2" xfId="48697" xr:uid="{00000000-0005-0000-0000-0000ECBD0000}"/>
    <cellStyle name="Total (line) 4 2 2 29 2 3" xfId="48698" xr:uid="{00000000-0005-0000-0000-0000EDBD0000}"/>
    <cellStyle name="Total (line) 4 2 2 29 2 4" xfId="48699" xr:uid="{00000000-0005-0000-0000-0000EEBD0000}"/>
    <cellStyle name="Total (line) 4 2 2 29 3" xfId="48700" xr:uid="{00000000-0005-0000-0000-0000EFBD0000}"/>
    <cellStyle name="Total (line) 4 2 2 29 4" xfId="48701" xr:uid="{00000000-0005-0000-0000-0000F0BD0000}"/>
    <cellStyle name="Total (line) 4 2 2 29 5" xfId="48702" xr:uid="{00000000-0005-0000-0000-0000F1BD0000}"/>
    <cellStyle name="Total (line) 4 2 2 3" xfId="6788" xr:uid="{00000000-0005-0000-0000-0000F2BD0000}"/>
    <cellStyle name="Total (line) 4 2 2 3 2" xfId="48703" xr:uid="{00000000-0005-0000-0000-0000F3BD0000}"/>
    <cellStyle name="Total (line) 4 2 2 3 2 2" xfId="48704" xr:uid="{00000000-0005-0000-0000-0000F4BD0000}"/>
    <cellStyle name="Total (line) 4 2 2 3 2 3" xfId="48705" xr:uid="{00000000-0005-0000-0000-0000F5BD0000}"/>
    <cellStyle name="Total (line) 4 2 2 3 2 4" xfId="48706" xr:uid="{00000000-0005-0000-0000-0000F6BD0000}"/>
    <cellStyle name="Total (line) 4 2 2 3 3" xfId="48707" xr:uid="{00000000-0005-0000-0000-0000F7BD0000}"/>
    <cellStyle name="Total (line) 4 2 2 3 4" xfId="48708" xr:uid="{00000000-0005-0000-0000-0000F8BD0000}"/>
    <cellStyle name="Total (line) 4 2 2 3 5" xfId="48709" xr:uid="{00000000-0005-0000-0000-0000F9BD0000}"/>
    <cellStyle name="Total (line) 4 2 2 30" xfId="6789" xr:uid="{00000000-0005-0000-0000-0000FABD0000}"/>
    <cellStyle name="Total (line) 4 2 2 30 2" xfId="48710" xr:uid="{00000000-0005-0000-0000-0000FBBD0000}"/>
    <cellStyle name="Total (line) 4 2 2 30 2 2" xfId="48711" xr:uid="{00000000-0005-0000-0000-0000FCBD0000}"/>
    <cellStyle name="Total (line) 4 2 2 30 2 3" xfId="48712" xr:uid="{00000000-0005-0000-0000-0000FDBD0000}"/>
    <cellStyle name="Total (line) 4 2 2 30 2 4" xfId="48713" xr:uid="{00000000-0005-0000-0000-0000FEBD0000}"/>
    <cellStyle name="Total (line) 4 2 2 30 3" xfId="48714" xr:uid="{00000000-0005-0000-0000-0000FFBD0000}"/>
    <cellStyle name="Total (line) 4 2 2 30 4" xfId="48715" xr:uid="{00000000-0005-0000-0000-000000BE0000}"/>
    <cellStyle name="Total (line) 4 2 2 30 5" xfId="48716" xr:uid="{00000000-0005-0000-0000-000001BE0000}"/>
    <cellStyle name="Total (line) 4 2 2 31" xfId="6790" xr:uid="{00000000-0005-0000-0000-000002BE0000}"/>
    <cellStyle name="Total (line) 4 2 2 31 2" xfId="48717" xr:uid="{00000000-0005-0000-0000-000003BE0000}"/>
    <cellStyle name="Total (line) 4 2 2 31 2 2" xfId="48718" xr:uid="{00000000-0005-0000-0000-000004BE0000}"/>
    <cellStyle name="Total (line) 4 2 2 31 2 3" xfId="48719" xr:uid="{00000000-0005-0000-0000-000005BE0000}"/>
    <cellStyle name="Total (line) 4 2 2 31 2 4" xfId="48720" xr:uid="{00000000-0005-0000-0000-000006BE0000}"/>
    <cellStyle name="Total (line) 4 2 2 31 3" xfId="48721" xr:uid="{00000000-0005-0000-0000-000007BE0000}"/>
    <cellStyle name="Total (line) 4 2 2 31 4" xfId="48722" xr:uid="{00000000-0005-0000-0000-000008BE0000}"/>
    <cellStyle name="Total (line) 4 2 2 31 5" xfId="48723" xr:uid="{00000000-0005-0000-0000-000009BE0000}"/>
    <cellStyle name="Total (line) 4 2 2 32" xfId="6791" xr:uid="{00000000-0005-0000-0000-00000ABE0000}"/>
    <cellStyle name="Total (line) 4 2 2 32 2" xfId="48724" xr:uid="{00000000-0005-0000-0000-00000BBE0000}"/>
    <cellStyle name="Total (line) 4 2 2 32 2 2" xfId="48725" xr:uid="{00000000-0005-0000-0000-00000CBE0000}"/>
    <cellStyle name="Total (line) 4 2 2 32 2 3" xfId="48726" xr:uid="{00000000-0005-0000-0000-00000DBE0000}"/>
    <cellStyle name="Total (line) 4 2 2 32 2 4" xfId="48727" xr:uid="{00000000-0005-0000-0000-00000EBE0000}"/>
    <cellStyle name="Total (line) 4 2 2 32 3" xfId="48728" xr:uid="{00000000-0005-0000-0000-00000FBE0000}"/>
    <cellStyle name="Total (line) 4 2 2 32 4" xfId="48729" xr:uid="{00000000-0005-0000-0000-000010BE0000}"/>
    <cellStyle name="Total (line) 4 2 2 32 5" xfId="48730" xr:uid="{00000000-0005-0000-0000-000011BE0000}"/>
    <cellStyle name="Total (line) 4 2 2 33" xfId="6792" xr:uid="{00000000-0005-0000-0000-000012BE0000}"/>
    <cellStyle name="Total (line) 4 2 2 33 2" xfId="48731" xr:uid="{00000000-0005-0000-0000-000013BE0000}"/>
    <cellStyle name="Total (line) 4 2 2 33 2 2" xfId="48732" xr:uid="{00000000-0005-0000-0000-000014BE0000}"/>
    <cellStyle name="Total (line) 4 2 2 33 2 3" xfId="48733" xr:uid="{00000000-0005-0000-0000-000015BE0000}"/>
    <cellStyle name="Total (line) 4 2 2 33 2 4" xfId="48734" xr:uid="{00000000-0005-0000-0000-000016BE0000}"/>
    <cellStyle name="Total (line) 4 2 2 33 3" xfId="48735" xr:uid="{00000000-0005-0000-0000-000017BE0000}"/>
    <cellStyle name="Total (line) 4 2 2 33 4" xfId="48736" xr:uid="{00000000-0005-0000-0000-000018BE0000}"/>
    <cellStyle name="Total (line) 4 2 2 33 5" xfId="48737" xr:uid="{00000000-0005-0000-0000-000019BE0000}"/>
    <cellStyle name="Total (line) 4 2 2 34" xfId="6793" xr:uid="{00000000-0005-0000-0000-00001ABE0000}"/>
    <cellStyle name="Total (line) 4 2 2 34 2" xfId="48738" xr:uid="{00000000-0005-0000-0000-00001BBE0000}"/>
    <cellStyle name="Total (line) 4 2 2 34 2 2" xfId="48739" xr:uid="{00000000-0005-0000-0000-00001CBE0000}"/>
    <cellStyle name="Total (line) 4 2 2 34 2 3" xfId="48740" xr:uid="{00000000-0005-0000-0000-00001DBE0000}"/>
    <cellStyle name="Total (line) 4 2 2 34 2 4" xfId="48741" xr:uid="{00000000-0005-0000-0000-00001EBE0000}"/>
    <cellStyle name="Total (line) 4 2 2 34 3" xfId="48742" xr:uid="{00000000-0005-0000-0000-00001FBE0000}"/>
    <cellStyle name="Total (line) 4 2 2 34 4" xfId="48743" xr:uid="{00000000-0005-0000-0000-000020BE0000}"/>
    <cellStyle name="Total (line) 4 2 2 34 5" xfId="48744" xr:uid="{00000000-0005-0000-0000-000021BE0000}"/>
    <cellStyle name="Total (line) 4 2 2 35" xfId="6794" xr:uid="{00000000-0005-0000-0000-000022BE0000}"/>
    <cellStyle name="Total (line) 4 2 2 35 2" xfId="48745" xr:uid="{00000000-0005-0000-0000-000023BE0000}"/>
    <cellStyle name="Total (line) 4 2 2 35 2 2" xfId="48746" xr:uid="{00000000-0005-0000-0000-000024BE0000}"/>
    <cellStyle name="Total (line) 4 2 2 35 2 3" xfId="48747" xr:uid="{00000000-0005-0000-0000-000025BE0000}"/>
    <cellStyle name="Total (line) 4 2 2 35 2 4" xfId="48748" xr:uid="{00000000-0005-0000-0000-000026BE0000}"/>
    <cellStyle name="Total (line) 4 2 2 35 3" xfId="48749" xr:uid="{00000000-0005-0000-0000-000027BE0000}"/>
    <cellStyle name="Total (line) 4 2 2 35 4" xfId="48750" xr:uid="{00000000-0005-0000-0000-000028BE0000}"/>
    <cellStyle name="Total (line) 4 2 2 35 5" xfId="48751" xr:uid="{00000000-0005-0000-0000-000029BE0000}"/>
    <cellStyle name="Total (line) 4 2 2 36" xfId="6795" xr:uid="{00000000-0005-0000-0000-00002ABE0000}"/>
    <cellStyle name="Total (line) 4 2 2 36 2" xfId="48752" xr:uid="{00000000-0005-0000-0000-00002BBE0000}"/>
    <cellStyle name="Total (line) 4 2 2 36 2 2" xfId="48753" xr:uid="{00000000-0005-0000-0000-00002CBE0000}"/>
    <cellStyle name="Total (line) 4 2 2 36 2 3" xfId="48754" xr:uid="{00000000-0005-0000-0000-00002DBE0000}"/>
    <cellStyle name="Total (line) 4 2 2 36 2 4" xfId="48755" xr:uid="{00000000-0005-0000-0000-00002EBE0000}"/>
    <cellStyle name="Total (line) 4 2 2 36 3" xfId="48756" xr:uid="{00000000-0005-0000-0000-00002FBE0000}"/>
    <cellStyle name="Total (line) 4 2 2 36 4" xfId="48757" xr:uid="{00000000-0005-0000-0000-000030BE0000}"/>
    <cellStyle name="Total (line) 4 2 2 36 5" xfId="48758" xr:uid="{00000000-0005-0000-0000-000031BE0000}"/>
    <cellStyle name="Total (line) 4 2 2 37" xfId="6796" xr:uid="{00000000-0005-0000-0000-000032BE0000}"/>
    <cellStyle name="Total (line) 4 2 2 37 2" xfId="48759" xr:uid="{00000000-0005-0000-0000-000033BE0000}"/>
    <cellStyle name="Total (line) 4 2 2 37 2 2" xfId="48760" xr:uid="{00000000-0005-0000-0000-000034BE0000}"/>
    <cellStyle name="Total (line) 4 2 2 37 2 3" xfId="48761" xr:uid="{00000000-0005-0000-0000-000035BE0000}"/>
    <cellStyle name="Total (line) 4 2 2 37 2 4" xfId="48762" xr:uid="{00000000-0005-0000-0000-000036BE0000}"/>
    <cellStyle name="Total (line) 4 2 2 37 3" xfId="48763" xr:uid="{00000000-0005-0000-0000-000037BE0000}"/>
    <cellStyle name="Total (line) 4 2 2 37 4" xfId="48764" xr:uid="{00000000-0005-0000-0000-000038BE0000}"/>
    <cellStyle name="Total (line) 4 2 2 37 5" xfId="48765" xr:uid="{00000000-0005-0000-0000-000039BE0000}"/>
    <cellStyle name="Total (line) 4 2 2 38" xfId="6797" xr:uid="{00000000-0005-0000-0000-00003ABE0000}"/>
    <cellStyle name="Total (line) 4 2 2 38 2" xfId="48766" xr:uid="{00000000-0005-0000-0000-00003BBE0000}"/>
    <cellStyle name="Total (line) 4 2 2 38 2 2" xfId="48767" xr:uid="{00000000-0005-0000-0000-00003CBE0000}"/>
    <cellStyle name="Total (line) 4 2 2 38 2 3" xfId="48768" xr:uid="{00000000-0005-0000-0000-00003DBE0000}"/>
    <cellStyle name="Total (line) 4 2 2 38 2 4" xfId="48769" xr:uid="{00000000-0005-0000-0000-00003EBE0000}"/>
    <cellStyle name="Total (line) 4 2 2 38 3" xfId="48770" xr:uid="{00000000-0005-0000-0000-00003FBE0000}"/>
    <cellStyle name="Total (line) 4 2 2 38 4" xfId="48771" xr:uid="{00000000-0005-0000-0000-000040BE0000}"/>
    <cellStyle name="Total (line) 4 2 2 38 5" xfId="48772" xr:uid="{00000000-0005-0000-0000-000041BE0000}"/>
    <cellStyle name="Total (line) 4 2 2 39" xfId="6798" xr:uid="{00000000-0005-0000-0000-000042BE0000}"/>
    <cellStyle name="Total (line) 4 2 2 39 2" xfId="48773" xr:uid="{00000000-0005-0000-0000-000043BE0000}"/>
    <cellStyle name="Total (line) 4 2 2 39 2 2" xfId="48774" xr:uid="{00000000-0005-0000-0000-000044BE0000}"/>
    <cellStyle name="Total (line) 4 2 2 39 2 3" xfId="48775" xr:uid="{00000000-0005-0000-0000-000045BE0000}"/>
    <cellStyle name="Total (line) 4 2 2 39 2 4" xfId="48776" xr:uid="{00000000-0005-0000-0000-000046BE0000}"/>
    <cellStyle name="Total (line) 4 2 2 39 3" xfId="48777" xr:uid="{00000000-0005-0000-0000-000047BE0000}"/>
    <cellStyle name="Total (line) 4 2 2 39 4" xfId="48778" xr:uid="{00000000-0005-0000-0000-000048BE0000}"/>
    <cellStyle name="Total (line) 4 2 2 39 5" xfId="48779" xr:uid="{00000000-0005-0000-0000-000049BE0000}"/>
    <cellStyle name="Total (line) 4 2 2 4" xfId="6799" xr:uid="{00000000-0005-0000-0000-00004ABE0000}"/>
    <cellStyle name="Total (line) 4 2 2 4 2" xfId="48780" xr:uid="{00000000-0005-0000-0000-00004BBE0000}"/>
    <cellStyle name="Total (line) 4 2 2 4 2 2" xfId="48781" xr:uid="{00000000-0005-0000-0000-00004CBE0000}"/>
    <cellStyle name="Total (line) 4 2 2 4 2 3" xfId="48782" xr:uid="{00000000-0005-0000-0000-00004DBE0000}"/>
    <cellStyle name="Total (line) 4 2 2 4 2 4" xfId="48783" xr:uid="{00000000-0005-0000-0000-00004EBE0000}"/>
    <cellStyle name="Total (line) 4 2 2 4 3" xfId="48784" xr:uid="{00000000-0005-0000-0000-00004FBE0000}"/>
    <cellStyle name="Total (line) 4 2 2 4 4" xfId="48785" xr:uid="{00000000-0005-0000-0000-000050BE0000}"/>
    <cellStyle name="Total (line) 4 2 2 4 5" xfId="48786" xr:uid="{00000000-0005-0000-0000-000051BE0000}"/>
    <cellStyle name="Total (line) 4 2 2 40" xfId="6800" xr:uid="{00000000-0005-0000-0000-000052BE0000}"/>
    <cellStyle name="Total (line) 4 2 2 40 2" xfId="48787" xr:uid="{00000000-0005-0000-0000-000053BE0000}"/>
    <cellStyle name="Total (line) 4 2 2 40 2 2" xfId="48788" xr:uid="{00000000-0005-0000-0000-000054BE0000}"/>
    <cellStyle name="Total (line) 4 2 2 40 2 3" xfId="48789" xr:uid="{00000000-0005-0000-0000-000055BE0000}"/>
    <cellStyle name="Total (line) 4 2 2 40 2 4" xfId="48790" xr:uid="{00000000-0005-0000-0000-000056BE0000}"/>
    <cellStyle name="Total (line) 4 2 2 40 3" xfId="48791" xr:uid="{00000000-0005-0000-0000-000057BE0000}"/>
    <cellStyle name="Total (line) 4 2 2 40 4" xfId="48792" xr:uid="{00000000-0005-0000-0000-000058BE0000}"/>
    <cellStyle name="Total (line) 4 2 2 40 5" xfId="48793" xr:uid="{00000000-0005-0000-0000-000059BE0000}"/>
    <cellStyle name="Total (line) 4 2 2 41" xfId="6801" xr:uid="{00000000-0005-0000-0000-00005ABE0000}"/>
    <cellStyle name="Total (line) 4 2 2 41 2" xfId="48794" xr:uid="{00000000-0005-0000-0000-00005BBE0000}"/>
    <cellStyle name="Total (line) 4 2 2 41 2 2" xfId="48795" xr:uid="{00000000-0005-0000-0000-00005CBE0000}"/>
    <cellStyle name="Total (line) 4 2 2 41 2 3" xfId="48796" xr:uid="{00000000-0005-0000-0000-00005DBE0000}"/>
    <cellStyle name="Total (line) 4 2 2 41 2 4" xfId="48797" xr:uid="{00000000-0005-0000-0000-00005EBE0000}"/>
    <cellStyle name="Total (line) 4 2 2 41 3" xfId="48798" xr:uid="{00000000-0005-0000-0000-00005FBE0000}"/>
    <cellStyle name="Total (line) 4 2 2 41 4" xfId="48799" xr:uid="{00000000-0005-0000-0000-000060BE0000}"/>
    <cellStyle name="Total (line) 4 2 2 41 5" xfId="48800" xr:uid="{00000000-0005-0000-0000-000061BE0000}"/>
    <cellStyle name="Total (line) 4 2 2 42" xfId="6802" xr:uid="{00000000-0005-0000-0000-000062BE0000}"/>
    <cellStyle name="Total (line) 4 2 2 42 2" xfId="48801" xr:uid="{00000000-0005-0000-0000-000063BE0000}"/>
    <cellStyle name="Total (line) 4 2 2 42 2 2" xfId="48802" xr:uid="{00000000-0005-0000-0000-000064BE0000}"/>
    <cellStyle name="Total (line) 4 2 2 42 2 3" xfId="48803" xr:uid="{00000000-0005-0000-0000-000065BE0000}"/>
    <cellStyle name="Total (line) 4 2 2 42 2 4" xfId="48804" xr:uid="{00000000-0005-0000-0000-000066BE0000}"/>
    <cellStyle name="Total (line) 4 2 2 42 3" xfId="48805" xr:uid="{00000000-0005-0000-0000-000067BE0000}"/>
    <cellStyle name="Total (line) 4 2 2 42 4" xfId="48806" xr:uid="{00000000-0005-0000-0000-000068BE0000}"/>
    <cellStyle name="Total (line) 4 2 2 42 5" xfId="48807" xr:uid="{00000000-0005-0000-0000-000069BE0000}"/>
    <cellStyle name="Total (line) 4 2 2 43" xfId="6803" xr:uid="{00000000-0005-0000-0000-00006ABE0000}"/>
    <cellStyle name="Total (line) 4 2 2 43 2" xfId="48808" xr:uid="{00000000-0005-0000-0000-00006BBE0000}"/>
    <cellStyle name="Total (line) 4 2 2 43 2 2" xfId="48809" xr:uid="{00000000-0005-0000-0000-00006CBE0000}"/>
    <cellStyle name="Total (line) 4 2 2 43 2 3" xfId="48810" xr:uid="{00000000-0005-0000-0000-00006DBE0000}"/>
    <cellStyle name="Total (line) 4 2 2 43 2 4" xfId="48811" xr:uid="{00000000-0005-0000-0000-00006EBE0000}"/>
    <cellStyle name="Total (line) 4 2 2 43 3" xfId="48812" xr:uid="{00000000-0005-0000-0000-00006FBE0000}"/>
    <cellStyle name="Total (line) 4 2 2 43 4" xfId="48813" xr:uid="{00000000-0005-0000-0000-000070BE0000}"/>
    <cellStyle name="Total (line) 4 2 2 43 5" xfId="48814" xr:uid="{00000000-0005-0000-0000-000071BE0000}"/>
    <cellStyle name="Total (line) 4 2 2 44" xfId="6804" xr:uid="{00000000-0005-0000-0000-000072BE0000}"/>
    <cellStyle name="Total (line) 4 2 2 44 2" xfId="48815" xr:uid="{00000000-0005-0000-0000-000073BE0000}"/>
    <cellStyle name="Total (line) 4 2 2 44 2 2" xfId="48816" xr:uid="{00000000-0005-0000-0000-000074BE0000}"/>
    <cellStyle name="Total (line) 4 2 2 44 2 3" xfId="48817" xr:uid="{00000000-0005-0000-0000-000075BE0000}"/>
    <cellStyle name="Total (line) 4 2 2 44 2 4" xfId="48818" xr:uid="{00000000-0005-0000-0000-000076BE0000}"/>
    <cellStyle name="Total (line) 4 2 2 44 3" xfId="48819" xr:uid="{00000000-0005-0000-0000-000077BE0000}"/>
    <cellStyle name="Total (line) 4 2 2 44 4" xfId="48820" xr:uid="{00000000-0005-0000-0000-000078BE0000}"/>
    <cellStyle name="Total (line) 4 2 2 44 5" xfId="48821" xr:uid="{00000000-0005-0000-0000-000079BE0000}"/>
    <cellStyle name="Total (line) 4 2 2 45" xfId="48822" xr:uid="{00000000-0005-0000-0000-00007ABE0000}"/>
    <cellStyle name="Total (line) 4 2 2 45 2" xfId="48823" xr:uid="{00000000-0005-0000-0000-00007BBE0000}"/>
    <cellStyle name="Total (line) 4 2 2 45 3" xfId="48824" xr:uid="{00000000-0005-0000-0000-00007CBE0000}"/>
    <cellStyle name="Total (line) 4 2 2 45 4" xfId="48825" xr:uid="{00000000-0005-0000-0000-00007DBE0000}"/>
    <cellStyle name="Total (line) 4 2 2 46" xfId="48826" xr:uid="{00000000-0005-0000-0000-00007EBE0000}"/>
    <cellStyle name="Total (line) 4 2 2 46 2" xfId="48827" xr:uid="{00000000-0005-0000-0000-00007FBE0000}"/>
    <cellStyle name="Total (line) 4 2 2 46 3" xfId="48828" xr:uid="{00000000-0005-0000-0000-000080BE0000}"/>
    <cellStyle name="Total (line) 4 2 2 46 4" xfId="48829" xr:uid="{00000000-0005-0000-0000-000081BE0000}"/>
    <cellStyle name="Total (line) 4 2 2 47" xfId="48830" xr:uid="{00000000-0005-0000-0000-000082BE0000}"/>
    <cellStyle name="Total (line) 4 2 2 48" xfId="48831" xr:uid="{00000000-0005-0000-0000-000083BE0000}"/>
    <cellStyle name="Total (line) 4 2 2 49" xfId="48832" xr:uid="{00000000-0005-0000-0000-000084BE0000}"/>
    <cellStyle name="Total (line) 4 2 2 5" xfId="6805" xr:uid="{00000000-0005-0000-0000-000085BE0000}"/>
    <cellStyle name="Total (line) 4 2 2 5 2" xfId="48833" xr:uid="{00000000-0005-0000-0000-000086BE0000}"/>
    <cellStyle name="Total (line) 4 2 2 5 2 2" xfId="48834" xr:uid="{00000000-0005-0000-0000-000087BE0000}"/>
    <cellStyle name="Total (line) 4 2 2 5 2 3" xfId="48835" xr:uid="{00000000-0005-0000-0000-000088BE0000}"/>
    <cellStyle name="Total (line) 4 2 2 5 2 4" xfId="48836" xr:uid="{00000000-0005-0000-0000-000089BE0000}"/>
    <cellStyle name="Total (line) 4 2 2 5 3" xfId="48837" xr:uid="{00000000-0005-0000-0000-00008ABE0000}"/>
    <cellStyle name="Total (line) 4 2 2 5 4" xfId="48838" xr:uid="{00000000-0005-0000-0000-00008BBE0000}"/>
    <cellStyle name="Total (line) 4 2 2 5 5" xfId="48839" xr:uid="{00000000-0005-0000-0000-00008CBE0000}"/>
    <cellStyle name="Total (line) 4 2 2 6" xfId="6806" xr:uid="{00000000-0005-0000-0000-00008DBE0000}"/>
    <cellStyle name="Total (line) 4 2 2 6 2" xfId="48840" xr:uid="{00000000-0005-0000-0000-00008EBE0000}"/>
    <cellStyle name="Total (line) 4 2 2 6 2 2" xfId="48841" xr:uid="{00000000-0005-0000-0000-00008FBE0000}"/>
    <cellStyle name="Total (line) 4 2 2 6 2 3" xfId="48842" xr:uid="{00000000-0005-0000-0000-000090BE0000}"/>
    <cellStyle name="Total (line) 4 2 2 6 2 4" xfId="48843" xr:uid="{00000000-0005-0000-0000-000091BE0000}"/>
    <cellStyle name="Total (line) 4 2 2 6 3" xfId="48844" xr:uid="{00000000-0005-0000-0000-000092BE0000}"/>
    <cellStyle name="Total (line) 4 2 2 6 4" xfId="48845" xr:uid="{00000000-0005-0000-0000-000093BE0000}"/>
    <cellStyle name="Total (line) 4 2 2 6 5" xfId="48846" xr:uid="{00000000-0005-0000-0000-000094BE0000}"/>
    <cellStyle name="Total (line) 4 2 2 7" xfId="6807" xr:uid="{00000000-0005-0000-0000-000095BE0000}"/>
    <cellStyle name="Total (line) 4 2 2 7 2" xfId="48847" xr:uid="{00000000-0005-0000-0000-000096BE0000}"/>
    <cellStyle name="Total (line) 4 2 2 7 2 2" xfId="48848" xr:uid="{00000000-0005-0000-0000-000097BE0000}"/>
    <cellStyle name="Total (line) 4 2 2 7 2 3" xfId="48849" xr:uid="{00000000-0005-0000-0000-000098BE0000}"/>
    <cellStyle name="Total (line) 4 2 2 7 2 4" xfId="48850" xr:uid="{00000000-0005-0000-0000-000099BE0000}"/>
    <cellStyle name="Total (line) 4 2 2 7 3" xfId="48851" xr:uid="{00000000-0005-0000-0000-00009ABE0000}"/>
    <cellStyle name="Total (line) 4 2 2 7 4" xfId="48852" xr:uid="{00000000-0005-0000-0000-00009BBE0000}"/>
    <cellStyle name="Total (line) 4 2 2 7 5" xfId="48853" xr:uid="{00000000-0005-0000-0000-00009CBE0000}"/>
    <cellStyle name="Total (line) 4 2 2 8" xfId="6808" xr:uid="{00000000-0005-0000-0000-00009DBE0000}"/>
    <cellStyle name="Total (line) 4 2 2 8 2" xfId="48854" xr:uid="{00000000-0005-0000-0000-00009EBE0000}"/>
    <cellStyle name="Total (line) 4 2 2 8 2 2" xfId="48855" xr:uid="{00000000-0005-0000-0000-00009FBE0000}"/>
    <cellStyle name="Total (line) 4 2 2 8 2 3" xfId="48856" xr:uid="{00000000-0005-0000-0000-0000A0BE0000}"/>
    <cellStyle name="Total (line) 4 2 2 8 2 4" xfId="48857" xr:uid="{00000000-0005-0000-0000-0000A1BE0000}"/>
    <cellStyle name="Total (line) 4 2 2 8 3" xfId="48858" xr:uid="{00000000-0005-0000-0000-0000A2BE0000}"/>
    <cellStyle name="Total (line) 4 2 2 8 4" xfId="48859" xr:uid="{00000000-0005-0000-0000-0000A3BE0000}"/>
    <cellStyle name="Total (line) 4 2 2 8 5" xfId="48860" xr:uid="{00000000-0005-0000-0000-0000A4BE0000}"/>
    <cellStyle name="Total (line) 4 2 2 9" xfId="6809" xr:uid="{00000000-0005-0000-0000-0000A5BE0000}"/>
    <cellStyle name="Total (line) 4 2 2 9 2" xfId="48861" xr:uid="{00000000-0005-0000-0000-0000A6BE0000}"/>
    <cellStyle name="Total (line) 4 2 2 9 2 2" xfId="48862" xr:uid="{00000000-0005-0000-0000-0000A7BE0000}"/>
    <cellStyle name="Total (line) 4 2 2 9 2 3" xfId="48863" xr:uid="{00000000-0005-0000-0000-0000A8BE0000}"/>
    <cellStyle name="Total (line) 4 2 2 9 2 4" xfId="48864" xr:uid="{00000000-0005-0000-0000-0000A9BE0000}"/>
    <cellStyle name="Total (line) 4 2 2 9 3" xfId="48865" xr:uid="{00000000-0005-0000-0000-0000AABE0000}"/>
    <cellStyle name="Total (line) 4 2 2 9 4" xfId="48866" xr:uid="{00000000-0005-0000-0000-0000ABBE0000}"/>
    <cellStyle name="Total (line) 4 2 2 9 5" xfId="48867" xr:uid="{00000000-0005-0000-0000-0000ACBE0000}"/>
    <cellStyle name="Total (line) 4 2 20" xfId="6810" xr:uid="{00000000-0005-0000-0000-0000ADBE0000}"/>
    <cellStyle name="Total (line) 4 2 20 2" xfId="48868" xr:uid="{00000000-0005-0000-0000-0000AEBE0000}"/>
    <cellStyle name="Total (line) 4 2 20 2 2" xfId="48869" xr:uid="{00000000-0005-0000-0000-0000AFBE0000}"/>
    <cellStyle name="Total (line) 4 2 20 2 3" xfId="48870" xr:uid="{00000000-0005-0000-0000-0000B0BE0000}"/>
    <cellStyle name="Total (line) 4 2 20 2 4" xfId="48871" xr:uid="{00000000-0005-0000-0000-0000B1BE0000}"/>
    <cellStyle name="Total (line) 4 2 20 3" xfId="48872" xr:uid="{00000000-0005-0000-0000-0000B2BE0000}"/>
    <cellStyle name="Total (line) 4 2 20 4" xfId="48873" xr:uid="{00000000-0005-0000-0000-0000B3BE0000}"/>
    <cellStyle name="Total (line) 4 2 20 5" xfId="48874" xr:uid="{00000000-0005-0000-0000-0000B4BE0000}"/>
    <cellStyle name="Total (line) 4 2 21" xfId="6811" xr:uid="{00000000-0005-0000-0000-0000B5BE0000}"/>
    <cellStyle name="Total (line) 4 2 21 2" xfId="48875" xr:uid="{00000000-0005-0000-0000-0000B6BE0000}"/>
    <cellStyle name="Total (line) 4 2 21 2 2" xfId="48876" xr:uid="{00000000-0005-0000-0000-0000B7BE0000}"/>
    <cellStyle name="Total (line) 4 2 21 2 3" xfId="48877" xr:uid="{00000000-0005-0000-0000-0000B8BE0000}"/>
    <cellStyle name="Total (line) 4 2 21 2 4" xfId="48878" xr:uid="{00000000-0005-0000-0000-0000B9BE0000}"/>
    <cellStyle name="Total (line) 4 2 21 3" xfId="48879" xr:uid="{00000000-0005-0000-0000-0000BABE0000}"/>
    <cellStyle name="Total (line) 4 2 21 4" xfId="48880" xr:uid="{00000000-0005-0000-0000-0000BBBE0000}"/>
    <cellStyle name="Total (line) 4 2 21 5" xfId="48881" xr:uid="{00000000-0005-0000-0000-0000BCBE0000}"/>
    <cellStyle name="Total (line) 4 2 22" xfId="6812" xr:uid="{00000000-0005-0000-0000-0000BDBE0000}"/>
    <cellStyle name="Total (line) 4 2 22 2" xfId="48882" xr:uid="{00000000-0005-0000-0000-0000BEBE0000}"/>
    <cellStyle name="Total (line) 4 2 22 2 2" xfId="48883" xr:uid="{00000000-0005-0000-0000-0000BFBE0000}"/>
    <cellStyle name="Total (line) 4 2 22 2 3" xfId="48884" xr:uid="{00000000-0005-0000-0000-0000C0BE0000}"/>
    <cellStyle name="Total (line) 4 2 22 2 4" xfId="48885" xr:uid="{00000000-0005-0000-0000-0000C1BE0000}"/>
    <cellStyle name="Total (line) 4 2 22 3" xfId="48886" xr:uid="{00000000-0005-0000-0000-0000C2BE0000}"/>
    <cellStyle name="Total (line) 4 2 22 4" xfId="48887" xr:uid="{00000000-0005-0000-0000-0000C3BE0000}"/>
    <cellStyle name="Total (line) 4 2 22 5" xfId="48888" xr:uid="{00000000-0005-0000-0000-0000C4BE0000}"/>
    <cellStyle name="Total (line) 4 2 23" xfId="6813" xr:uid="{00000000-0005-0000-0000-0000C5BE0000}"/>
    <cellStyle name="Total (line) 4 2 23 2" xfId="48889" xr:uid="{00000000-0005-0000-0000-0000C6BE0000}"/>
    <cellStyle name="Total (line) 4 2 23 2 2" xfId="48890" xr:uid="{00000000-0005-0000-0000-0000C7BE0000}"/>
    <cellStyle name="Total (line) 4 2 23 2 3" xfId="48891" xr:uid="{00000000-0005-0000-0000-0000C8BE0000}"/>
    <cellStyle name="Total (line) 4 2 23 2 4" xfId="48892" xr:uid="{00000000-0005-0000-0000-0000C9BE0000}"/>
    <cellStyle name="Total (line) 4 2 23 3" xfId="48893" xr:uid="{00000000-0005-0000-0000-0000CABE0000}"/>
    <cellStyle name="Total (line) 4 2 23 4" xfId="48894" xr:uid="{00000000-0005-0000-0000-0000CBBE0000}"/>
    <cellStyle name="Total (line) 4 2 23 5" xfId="48895" xr:uid="{00000000-0005-0000-0000-0000CCBE0000}"/>
    <cellStyle name="Total (line) 4 2 24" xfId="6814" xr:uid="{00000000-0005-0000-0000-0000CDBE0000}"/>
    <cellStyle name="Total (line) 4 2 24 2" xfId="48896" xr:uid="{00000000-0005-0000-0000-0000CEBE0000}"/>
    <cellStyle name="Total (line) 4 2 24 2 2" xfId="48897" xr:uid="{00000000-0005-0000-0000-0000CFBE0000}"/>
    <cellStyle name="Total (line) 4 2 24 2 3" xfId="48898" xr:uid="{00000000-0005-0000-0000-0000D0BE0000}"/>
    <cellStyle name="Total (line) 4 2 24 2 4" xfId="48899" xr:uid="{00000000-0005-0000-0000-0000D1BE0000}"/>
    <cellStyle name="Total (line) 4 2 24 3" xfId="48900" xr:uid="{00000000-0005-0000-0000-0000D2BE0000}"/>
    <cellStyle name="Total (line) 4 2 24 4" xfId="48901" xr:uid="{00000000-0005-0000-0000-0000D3BE0000}"/>
    <cellStyle name="Total (line) 4 2 24 5" xfId="48902" xr:uid="{00000000-0005-0000-0000-0000D4BE0000}"/>
    <cellStyle name="Total (line) 4 2 25" xfId="6815" xr:uid="{00000000-0005-0000-0000-0000D5BE0000}"/>
    <cellStyle name="Total (line) 4 2 25 2" xfId="48903" xr:uid="{00000000-0005-0000-0000-0000D6BE0000}"/>
    <cellStyle name="Total (line) 4 2 25 2 2" xfId="48904" xr:uid="{00000000-0005-0000-0000-0000D7BE0000}"/>
    <cellStyle name="Total (line) 4 2 25 2 3" xfId="48905" xr:uid="{00000000-0005-0000-0000-0000D8BE0000}"/>
    <cellStyle name="Total (line) 4 2 25 2 4" xfId="48906" xr:uid="{00000000-0005-0000-0000-0000D9BE0000}"/>
    <cellStyle name="Total (line) 4 2 25 3" xfId="48907" xr:uid="{00000000-0005-0000-0000-0000DABE0000}"/>
    <cellStyle name="Total (line) 4 2 25 4" xfId="48908" xr:uid="{00000000-0005-0000-0000-0000DBBE0000}"/>
    <cellStyle name="Total (line) 4 2 25 5" xfId="48909" xr:uid="{00000000-0005-0000-0000-0000DCBE0000}"/>
    <cellStyle name="Total (line) 4 2 26" xfId="6816" xr:uid="{00000000-0005-0000-0000-0000DDBE0000}"/>
    <cellStyle name="Total (line) 4 2 26 2" xfId="48910" xr:uid="{00000000-0005-0000-0000-0000DEBE0000}"/>
    <cellStyle name="Total (line) 4 2 26 2 2" xfId="48911" xr:uid="{00000000-0005-0000-0000-0000DFBE0000}"/>
    <cellStyle name="Total (line) 4 2 26 2 3" xfId="48912" xr:uid="{00000000-0005-0000-0000-0000E0BE0000}"/>
    <cellStyle name="Total (line) 4 2 26 2 4" xfId="48913" xr:uid="{00000000-0005-0000-0000-0000E1BE0000}"/>
    <cellStyle name="Total (line) 4 2 26 3" xfId="48914" xr:uid="{00000000-0005-0000-0000-0000E2BE0000}"/>
    <cellStyle name="Total (line) 4 2 26 4" xfId="48915" xr:uid="{00000000-0005-0000-0000-0000E3BE0000}"/>
    <cellStyle name="Total (line) 4 2 26 5" xfId="48916" xr:uid="{00000000-0005-0000-0000-0000E4BE0000}"/>
    <cellStyle name="Total (line) 4 2 27" xfId="6817" xr:uid="{00000000-0005-0000-0000-0000E5BE0000}"/>
    <cellStyle name="Total (line) 4 2 27 2" xfId="48917" xr:uid="{00000000-0005-0000-0000-0000E6BE0000}"/>
    <cellStyle name="Total (line) 4 2 27 2 2" xfId="48918" xr:uid="{00000000-0005-0000-0000-0000E7BE0000}"/>
    <cellStyle name="Total (line) 4 2 27 2 3" xfId="48919" xr:uid="{00000000-0005-0000-0000-0000E8BE0000}"/>
    <cellStyle name="Total (line) 4 2 27 2 4" xfId="48920" xr:uid="{00000000-0005-0000-0000-0000E9BE0000}"/>
    <cellStyle name="Total (line) 4 2 27 3" xfId="48921" xr:uid="{00000000-0005-0000-0000-0000EABE0000}"/>
    <cellStyle name="Total (line) 4 2 27 4" xfId="48922" xr:uid="{00000000-0005-0000-0000-0000EBBE0000}"/>
    <cellStyle name="Total (line) 4 2 27 5" xfId="48923" xr:uid="{00000000-0005-0000-0000-0000ECBE0000}"/>
    <cellStyle name="Total (line) 4 2 28" xfId="6818" xr:uid="{00000000-0005-0000-0000-0000EDBE0000}"/>
    <cellStyle name="Total (line) 4 2 28 2" xfId="48924" xr:uid="{00000000-0005-0000-0000-0000EEBE0000}"/>
    <cellStyle name="Total (line) 4 2 28 2 2" xfId="48925" xr:uid="{00000000-0005-0000-0000-0000EFBE0000}"/>
    <cellStyle name="Total (line) 4 2 28 2 3" xfId="48926" xr:uid="{00000000-0005-0000-0000-0000F0BE0000}"/>
    <cellStyle name="Total (line) 4 2 28 2 4" xfId="48927" xr:uid="{00000000-0005-0000-0000-0000F1BE0000}"/>
    <cellStyle name="Total (line) 4 2 28 3" xfId="48928" xr:uid="{00000000-0005-0000-0000-0000F2BE0000}"/>
    <cellStyle name="Total (line) 4 2 28 4" xfId="48929" xr:uid="{00000000-0005-0000-0000-0000F3BE0000}"/>
    <cellStyle name="Total (line) 4 2 28 5" xfId="48930" xr:uid="{00000000-0005-0000-0000-0000F4BE0000}"/>
    <cellStyle name="Total (line) 4 2 29" xfId="6819" xr:uid="{00000000-0005-0000-0000-0000F5BE0000}"/>
    <cellStyle name="Total (line) 4 2 29 2" xfId="48931" xr:uid="{00000000-0005-0000-0000-0000F6BE0000}"/>
    <cellStyle name="Total (line) 4 2 29 2 2" xfId="48932" xr:uid="{00000000-0005-0000-0000-0000F7BE0000}"/>
    <cellStyle name="Total (line) 4 2 29 2 3" xfId="48933" xr:uid="{00000000-0005-0000-0000-0000F8BE0000}"/>
    <cellStyle name="Total (line) 4 2 29 2 4" xfId="48934" xr:uid="{00000000-0005-0000-0000-0000F9BE0000}"/>
    <cellStyle name="Total (line) 4 2 29 3" xfId="48935" xr:uid="{00000000-0005-0000-0000-0000FABE0000}"/>
    <cellStyle name="Total (line) 4 2 29 4" xfId="48936" xr:uid="{00000000-0005-0000-0000-0000FBBE0000}"/>
    <cellStyle name="Total (line) 4 2 29 5" xfId="48937" xr:uid="{00000000-0005-0000-0000-0000FCBE0000}"/>
    <cellStyle name="Total (line) 4 2 3" xfId="6820" xr:uid="{00000000-0005-0000-0000-0000FDBE0000}"/>
    <cellStyle name="Total (line) 4 2 3 2" xfId="48938" xr:uid="{00000000-0005-0000-0000-0000FEBE0000}"/>
    <cellStyle name="Total (line) 4 2 3 2 2" xfId="48939" xr:uid="{00000000-0005-0000-0000-0000FFBE0000}"/>
    <cellStyle name="Total (line) 4 2 3 2 3" xfId="48940" xr:uid="{00000000-0005-0000-0000-000000BF0000}"/>
    <cellStyle name="Total (line) 4 2 3 2 4" xfId="48941" xr:uid="{00000000-0005-0000-0000-000001BF0000}"/>
    <cellStyle name="Total (line) 4 2 3 3" xfId="48942" xr:uid="{00000000-0005-0000-0000-000002BF0000}"/>
    <cellStyle name="Total (line) 4 2 3 4" xfId="48943" xr:uid="{00000000-0005-0000-0000-000003BF0000}"/>
    <cellStyle name="Total (line) 4 2 3 5" xfId="48944" xr:uid="{00000000-0005-0000-0000-000004BF0000}"/>
    <cellStyle name="Total (line) 4 2 30" xfId="6821" xr:uid="{00000000-0005-0000-0000-000005BF0000}"/>
    <cellStyle name="Total (line) 4 2 30 2" xfId="48945" xr:uid="{00000000-0005-0000-0000-000006BF0000}"/>
    <cellStyle name="Total (line) 4 2 30 2 2" xfId="48946" xr:uid="{00000000-0005-0000-0000-000007BF0000}"/>
    <cellStyle name="Total (line) 4 2 30 2 3" xfId="48947" xr:uid="{00000000-0005-0000-0000-000008BF0000}"/>
    <cellStyle name="Total (line) 4 2 30 2 4" xfId="48948" xr:uid="{00000000-0005-0000-0000-000009BF0000}"/>
    <cellStyle name="Total (line) 4 2 30 3" xfId="48949" xr:uid="{00000000-0005-0000-0000-00000ABF0000}"/>
    <cellStyle name="Total (line) 4 2 30 4" xfId="48950" xr:uid="{00000000-0005-0000-0000-00000BBF0000}"/>
    <cellStyle name="Total (line) 4 2 30 5" xfId="48951" xr:uid="{00000000-0005-0000-0000-00000CBF0000}"/>
    <cellStyle name="Total (line) 4 2 31" xfId="6822" xr:uid="{00000000-0005-0000-0000-00000DBF0000}"/>
    <cellStyle name="Total (line) 4 2 31 2" xfId="48952" xr:uid="{00000000-0005-0000-0000-00000EBF0000}"/>
    <cellStyle name="Total (line) 4 2 31 2 2" xfId="48953" xr:uid="{00000000-0005-0000-0000-00000FBF0000}"/>
    <cellStyle name="Total (line) 4 2 31 2 3" xfId="48954" xr:uid="{00000000-0005-0000-0000-000010BF0000}"/>
    <cellStyle name="Total (line) 4 2 31 2 4" xfId="48955" xr:uid="{00000000-0005-0000-0000-000011BF0000}"/>
    <cellStyle name="Total (line) 4 2 31 3" xfId="48956" xr:uid="{00000000-0005-0000-0000-000012BF0000}"/>
    <cellStyle name="Total (line) 4 2 31 4" xfId="48957" xr:uid="{00000000-0005-0000-0000-000013BF0000}"/>
    <cellStyle name="Total (line) 4 2 31 5" xfId="48958" xr:uid="{00000000-0005-0000-0000-000014BF0000}"/>
    <cellStyle name="Total (line) 4 2 32" xfId="6823" xr:uid="{00000000-0005-0000-0000-000015BF0000}"/>
    <cellStyle name="Total (line) 4 2 32 2" xfId="48959" xr:uid="{00000000-0005-0000-0000-000016BF0000}"/>
    <cellStyle name="Total (line) 4 2 32 2 2" xfId="48960" xr:uid="{00000000-0005-0000-0000-000017BF0000}"/>
    <cellStyle name="Total (line) 4 2 32 2 3" xfId="48961" xr:uid="{00000000-0005-0000-0000-000018BF0000}"/>
    <cellStyle name="Total (line) 4 2 32 2 4" xfId="48962" xr:uid="{00000000-0005-0000-0000-000019BF0000}"/>
    <cellStyle name="Total (line) 4 2 32 3" xfId="48963" xr:uid="{00000000-0005-0000-0000-00001ABF0000}"/>
    <cellStyle name="Total (line) 4 2 32 4" xfId="48964" xr:uid="{00000000-0005-0000-0000-00001BBF0000}"/>
    <cellStyle name="Total (line) 4 2 32 5" xfId="48965" xr:uid="{00000000-0005-0000-0000-00001CBF0000}"/>
    <cellStyle name="Total (line) 4 2 33" xfId="6824" xr:uid="{00000000-0005-0000-0000-00001DBF0000}"/>
    <cellStyle name="Total (line) 4 2 33 2" xfId="48966" xr:uid="{00000000-0005-0000-0000-00001EBF0000}"/>
    <cellStyle name="Total (line) 4 2 33 2 2" xfId="48967" xr:uid="{00000000-0005-0000-0000-00001FBF0000}"/>
    <cellStyle name="Total (line) 4 2 33 2 3" xfId="48968" xr:uid="{00000000-0005-0000-0000-000020BF0000}"/>
    <cellStyle name="Total (line) 4 2 33 2 4" xfId="48969" xr:uid="{00000000-0005-0000-0000-000021BF0000}"/>
    <cellStyle name="Total (line) 4 2 33 3" xfId="48970" xr:uid="{00000000-0005-0000-0000-000022BF0000}"/>
    <cellStyle name="Total (line) 4 2 33 4" xfId="48971" xr:uid="{00000000-0005-0000-0000-000023BF0000}"/>
    <cellStyle name="Total (line) 4 2 33 5" xfId="48972" xr:uid="{00000000-0005-0000-0000-000024BF0000}"/>
    <cellStyle name="Total (line) 4 2 34" xfId="6825" xr:uid="{00000000-0005-0000-0000-000025BF0000}"/>
    <cellStyle name="Total (line) 4 2 34 2" xfId="48973" xr:uid="{00000000-0005-0000-0000-000026BF0000}"/>
    <cellStyle name="Total (line) 4 2 34 2 2" xfId="48974" xr:uid="{00000000-0005-0000-0000-000027BF0000}"/>
    <cellStyle name="Total (line) 4 2 34 2 3" xfId="48975" xr:uid="{00000000-0005-0000-0000-000028BF0000}"/>
    <cellStyle name="Total (line) 4 2 34 2 4" xfId="48976" xr:uid="{00000000-0005-0000-0000-000029BF0000}"/>
    <cellStyle name="Total (line) 4 2 34 3" xfId="48977" xr:uid="{00000000-0005-0000-0000-00002ABF0000}"/>
    <cellStyle name="Total (line) 4 2 34 4" xfId="48978" xr:uid="{00000000-0005-0000-0000-00002BBF0000}"/>
    <cellStyle name="Total (line) 4 2 34 5" xfId="48979" xr:uid="{00000000-0005-0000-0000-00002CBF0000}"/>
    <cellStyle name="Total (line) 4 2 35" xfId="6826" xr:uid="{00000000-0005-0000-0000-00002DBF0000}"/>
    <cellStyle name="Total (line) 4 2 35 2" xfId="48980" xr:uid="{00000000-0005-0000-0000-00002EBF0000}"/>
    <cellStyle name="Total (line) 4 2 35 2 2" xfId="48981" xr:uid="{00000000-0005-0000-0000-00002FBF0000}"/>
    <cellStyle name="Total (line) 4 2 35 2 3" xfId="48982" xr:uid="{00000000-0005-0000-0000-000030BF0000}"/>
    <cellStyle name="Total (line) 4 2 35 2 4" xfId="48983" xr:uid="{00000000-0005-0000-0000-000031BF0000}"/>
    <cellStyle name="Total (line) 4 2 35 3" xfId="48984" xr:uid="{00000000-0005-0000-0000-000032BF0000}"/>
    <cellStyle name="Total (line) 4 2 35 4" xfId="48985" xr:uid="{00000000-0005-0000-0000-000033BF0000}"/>
    <cellStyle name="Total (line) 4 2 35 5" xfId="48986" xr:uid="{00000000-0005-0000-0000-000034BF0000}"/>
    <cellStyle name="Total (line) 4 2 36" xfId="6827" xr:uid="{00000000-0005-0000-0000-000035BF0000}"/>
    <cellStyle name="Total (line) 4 2 36 2" xfId="48987" xr:uid="{00000000-0005-0000-0000-000036BF0000}"/>
    <cellStyle name="Total (line) 4 2 36 2 2" xfId="48988" xr:uid="{00000000-0005-0000-0000-000037BF0000}"/>
    <cellStyle name="Total (line) 4 2 36 2 3" xfId="48989" xr:uid="{00000000-0005-0000-0000-000038BF0000}"/>
    <cellStyle name="Total (line) 4 2 36 2 4" xfId="48990" xr:uid="{00000000-0005-0000-0000-000039BF0000}"/>
    <cellStyle name="Total (line) 4 2 36 3" xfId="48991" xr:uid="{00000000-0005-0000-0000-00003ABF0000}"/>
    <cellStyle name="Total (line) 4 2 36 4" xfId="48992" xr:uid="{00000000-0005-0000-0000-00003BBF0000}"/>
    <cellStyle name="Total (line) 4 2 36 5" xfId="48993" xr:uid="{00000000-0005-0000-0000-00003CBF0000}"/>
    <cellStyle name="Total (line) 4 2 37" xfId="6828" xr:uid="{00000000-0005-0000-0000-00003DBF0000}"/>
    <cellStyle name="Total (line) 4 2 37 2" xfId="48994" xr:uid="{00000000-0005-0000-0000-00003EBF0000}"/>
    <cellStyle name="Total (line) 4 2 37 2 2" xfId="48995" xr:uid="{00000000-0005-0000-0000-00003FBF0000}"/>
    <cellStyle name="Total (line) 4 2 37 2 3" xfId="48996" xr:uid="{00000000-0005-0000-0000-000040BF0000}"/>
    <cellStyle name="Total (line) 4 2 37 2 4" xfId="48997" xr:uid="{00000000-0005-0000-0000-000041BF0000}"/>
    <cellStyle name="Total (line) 4 2 37 3" xfId="48998" xr:uid="{00000000-0005-0000-0000-000042BF0000}"/>
    <cellStyle name="Total (line) 4 2 37 4" xfId="48999" xr:uid="{00000000-0005-0000-0000-000043BF0000}"/>
    <cellStyle name="Total (line) 4 2 37 5" xfId="49000" xr:uid="{00000000-0005-0000-0000-000044BF0000}"/>
    <cellStyle name="Total (line) 4 2 38" xfId="6829" xr:uid="{00000000-0005-0000-0000-000045BF0000}"/>
    <cellStyle name="Total (line) 4 2 38 2" xfId="49001" xr:uid="{00000000-0005-0000-0000-000046BF0000}"/>
    <cellStyle name="Total (line) 4 2 38 2 2" xfId="49002" xr:uid="{00000000-0005-0000-0000-000047BF0000}"/>
    <cellStyle name="Total (line) 4 2 38 2 3" xfId="49003" xr:uid="{00000000-0005-0000-0000-000048BF0000}"/>
    <cellStyle name="Total (line) 4 2 38 2 4" xfId="49004" xr:uid="{00000000-0005-0000-0000-000049BF0000}"/>
    <cellStyle name="Total (line) 4 2 38 3" xfId="49005" xr:uid="{00000000-0005-0000-0000-00004ABF0000}"/>
    <cellStyle name="Total (line) 4 2 38 4" xfId="49006" xr:uid="{00000000-0005-0000-0000-00004BBF0000}"/>
    <cellStyle name="Total (line) 4 2 38 5" xfId="49007" xr:uid="{00000000-0005-0000-0000-00004CBF0000}"/>
    <cellStyle name="Total (line) 4 2 39" xfId="6830" xr:uid="{00000000-0005-0000-0000-00004DBF0000}"/>
    <cellStyle name="Total (line) 4 2 39 2" xfId="49008" xr:uid="{00000000-0005-0000-0000-00004EBF0000}"/>
    <cellStyle name="Total (line) 4 2 39 2 2" xfId="49009" xr:uid="{00000000-0005-0000-0000-00004FBF0000}"/>
    <cellStyle name="Total (line) 4 2 39 2 3" xfId="49010" xr:uid="{00000000-0005-0000-0000-000050BF0000}"/>
    <cellStyle name="Total (line) 4 2 39 2 4" xfId="49011" xr:uid="{00000000-0005-0000-0000-000051BF0000}"/>
    <cellStyle name="Total (line) 4 2 39 3" xfId="49012" xr:uid="{00000000-0005-0000-0000-000052BF0000}"/>
    <cellStyle name="Total (line) 4 2 39 4" xfId="49013" xr:uid="{00000000-0005-0000-0000-000053BF0000}"/>
    <cellStyle name="Total (line) 4 2 39 5" xfId="49014" xr:uid="{00000000-0005-0000-0000-000054BF0000}"/>
    <cellStyle name="Total (line) 4 2 4" xfId="6831" xr:uid="{00000000-0005-0000-0000-000055BF0000}"/>
    <cellStyle name="Total (line) 4 2 4 2" xfId="49015" xr:uid="{00000000-0005-0000-0000-000056BF0000}"/>
    <cellStyle name="Total (line) 4 2 4 2 2" xfId="49016" xr:uid="{00000000-0005-0000-0000-000057BF0000}"/>
    <cellStyle name="Total (line) 4 2 4 2 3" xfId="49017" xr:uid="{00000000-0005-0000-0000-000058BF0000}"/>
    <cellStyle name="Total (line) 4 2 4 2 4" xfId="49018" xr:uid="{00000000-0005-0000-0000-000059BF0000}"/>
    <cellStyle name="Total (line) 4 2 4 3" xfId="49019" xr:uid="{00000000-0005-0000-0000-00005ABF0000}"/>
    <cellStyle name="Total (line) 4 2 4 4" xfId="49020" xr:uid="{00000000-0005-0000-0000-00005BBF0000}"/>
    <cellStyle name="Total (line) 4 2 4 5" xfId="49021" xr:uid="{00000000-0005-0000-0000-00005CBF0000}"/>
    <cellStyle name="Total (line) 4 2 40" xfId="6832" xr:uid="{00000000-0005-0000-0000-00005DBF0000}"/>
    <cellStyle name="Total (line) 4 2 40 2" xfId="49022" xr:uid="{00000000-0005-0000-0000-00005EBF0000}"/>
    <cellStyle name="Total (line) 4 2 40 2 2" xfId="49023" xr:uid="{00000000-0005-0000-0000-00005FBF0000}"/>
    <cellStyle name="Total (line) 4 2 40 2 3" xfId="49024" xr:uid="{00000000-0005-0000-0000-000060BF0000}"/>
    <cellStyle name="Total (line) 4 2 40 2 4" xfId="49025" xr:uid="{00000000-0005-0000-0000-000061BF0000}"/>
    <cellStyle name="Total (line) 4 2 40 3" xfId="49026" xr:uid="{00000000-0005-0000-0000-000062BF0000}"/>
    <cellStyle name="Total (line) 4 2 40 4" xfId="49027" xr:uid="{00000000-0005-0000-0000-000063BF0000}"/>
    <cellStyle name="Total (line) 4 2 40 5" xfId="49028" xr:uid="{00000000-0005-0000-0000-000064BF0000}"/>
    <cellStyle name="Total (line) 4 2 41" xfId="6833" xr:uid="{00000000-0005-0000-0000-000065BF0000}"/>
    <cellStyle name="Total (line) 4 2 41 2" xfId="49029" xr:uid="{00000000-0005-0000-0000-000066BF0000}"/>
    <cellStyle name="Total (line) 4 2 41 2 2" xfId="49030" xr:uid="{00000000-0005-0000-0000-000067BF0000}"/>
    <cellStyle name="Total (line) 4 2 41 2 3" xfId="49031" xr:uid="{00000000-0005-0000-0000-000068BF0000}"/>
    <cellStyle name="Total (line) 4 2 41 2 4" xfId="49032" xr:uid="{00000000-0005-0000-0000-000069BF0000}"/>
    <cellStyle name="Total (line) 4 2 41 3" xfId="49033" xr:uid="{00000000-0005-0000-0000-00006ABF0000}"/>
    <cellStyle name="Total (line) 4 2 41 4" xfId="49034" xr:uid="{00000000-0005-0000-0000-00006BBF0000}"/>
    <cellStyle name="Total (line) 4 2 41 5" xfId="49035" xr:uid="{00000000-0005-0000-0000-00006CBF0000}"/>
    <cellStyle name="Total (line) 4 2 42" xfId="6834" xr:uid="{00000000-0005-0000-0000-00006DBF0000}"/>
    <cellStyle name="Total (line) 4 2 42 2" xfId="49036" xr:uid="{00000000-0005-0000-0000-00006EBF0000}"/>
    <cellStyle name="Total (line) 4 2 42 2 2" xfId="49037" xr:uid="{00000000-0005-0000-0000-00006FBF0000}"/>
    <cellStyle name="Total (line) 4 2 42 2 3" xfId="49038" xr:uid="{00000000-0005-0000-0000-000070BF0000}"/>
    <cellStyle name="Total (line) 4 2 42 2 4" xfId="49039" xr:uid="{00000000-0005-0000-0000-000071BF0000}"/>
    <cellStyle name="Total (line) 4 2 42 3" xfId="49040" xr:uid="{00000000-0005-0000-0000-000072BF0000}"/>
    <cellStyle name="Total (line) 4 2 42 4" xfId="49041" xr:uid="{00000000-0005-0000-0000-000073BF0000}"/>
    <cellStyle name="Total (line) 4 2 42 5" xfId="49042" xr:uid="{00000000-0005-0000-0000-000074BF0000}"/>
    <cellStyle name="Total (line) 4 2 43" xfId="6835" xr:uid="{00000000-0005-0000-0000-000075BF0000}"/>
    <cellStyle name="Total (line) 4 2 43 2" xfId="49043" xr:uid="{00000000-0005-0000-0000-000076BF0000}"/>
    <cellStyle name="Total (line) 4 2 43 2 2" xfId="49044" xr:uid="{00000000-0005-0000-0000-000077BF0000}"/>
    <cellStyle name="Total (line) 4 2 43 2 3" xfId="49045" xr:uid="{00000000-0005-0000-0000-000078BF0000}"/>
    <cellStyle name="Total (line) 4 2 43 2 4" xfId="49046" xr:uid="{00000000-0005-0000-0000-000079BF0000}"/>
    <cellStyle name="Total (line) 4 2 43 3" xfId="49047" xr:uid="{00000000-0005-0000-0000-00007ABF0000}"/>
    <cellStyle name="Total (line) 4 2 43 4" xfId="49048" xr:uid="{00000000-0005-0000-0000-00007BBF0000}"/>
    <cellStyle name="Total (line) 4 2 43 5" xfId="49049" xr:uid="{00000000-0005-0000-0000-00007CBF0000}"/>
    <cellStyle name="Total (line) 4 2 44" xfId="6836" xr:uid="{00000000-0005-0000-0000-00007DBF0000}"/>
    <cellStyle name="Total (line) 4 2 44 2" xfId="49050" xr:uid="{00000000-0005-0000-0000-00007EBF0000}"/>
    <cellStyle name="Total (line) 4 2 44 2 2" xfId="49051" xr:uid="{00000000-0005-0000-0000-00007FBF0000}"/>
    <cellStyle name="Total (line) 4 2 44 2 3" xfId="49052" xr:uid="{00000000-0005-0000-0000-000080BF0000}"/>
    <cellStyle name="Total (line) 4 2 44 2 4" xfId="49053" xr:uid="{00000000-0005-0000-0000-000081BF0000}"/>
    <cellStyle name="Total (line) 4 2 44 3" xfId="49054" xr:uid="{00000000-0005-0000-0000-000082BF0000}"/>
    <cellStyle name="Total (line) 4 2 44 4" xfId="49055" xr:uid="{00000000-0005-0000-0000-000083BF0000}"/>
    <cellStyle name="Total (line) 4 2 44 5" xfId="49056" xr:uid="{00000000-0005-0000-0000-000084BF0000}"/>
    <cellStyle name="Total (line) 4 2 45" xfId="6837" xr:uid="{00000000-0005-0000-0000-000085BF0000}"/>
    <cellStyle name="Total (line) 4 2 45 2" xfId="49057" xr:uid="{00000000-0005-0000-0000-000086BF0000}"/>
    <cellStyle name="Total (line) 4 2 45 2 2" xfId="49058" xr:uid="{00000000-0005-0000-0000-000087BF0000}"/>
    <cellStyle name="Total (line) 4 2 45 2 3" xfId="49059" xr:uid="{00000000-0005-0000-0000-000088BF0000}"/>
    <cellStyle name="Total (line) 4 2 45 2 4" xfId="49060" xr:uid="{00000000-0005-0000-0000-000089BF0000}"/>
    <cellStyle name="Total (line) 4 2 45 3" xfId="49061" xr:uid="{00000000-0005-0000-0000-00008ABF0000}"/>
    <cellStyle name="Total (line) 4 2 45 4" xfId="49062" xr:uid="{00000000-0005-0000-0000-00008BBF0000}"/>
    <cellStyle name="Total (line) 4 2 45 5" xfId="49063" xr:uid="{00000000-0005-0000-0000-00008CBF0000}"/>
    <cellStyle name="Total (line) 4 2 46" xfId="49064" xr:uid="{00000000-0005-0000-0000-00008DBF0000}"/>
    <cellStyle name="Total (line) 4 2 46 2" xfId="49065" xr:uid="{00000000-0005-0000-0000-00008EBF0000}"/>
    <cellStyle name="Total (line) 4 2 46 3" xfId="49066" xr:uid="{00000000-0005-0000-0000-00008FBF0000}"/>
    <cellStyle name="Total (line) 4 2 46 4" xfId="49067" xr:uid="{00000000-0005-0000-0000-000090BF0000}"/>
    <cellStyle name="Total (line) 4 2 47" xfId="49068" xr:uid="{00000000-0005-0000-0000-000091BF0000}"/>
    <cellStyle name="Total (line) 4 2 47 2" xfId="49069" xr:uid="{00000000-0005-0000-0000-000092BF0000}"/>
    <cellStyle name="Total (line) 4 2 47 3" xfId="49070" xr:uid="{00000000-0005-0000-0000-000093BF0000}"/>
    <cellStyle name="Total (line) 4 2 47 4" xfId="49071" xr:uid="{00000000-0005-0000-0000-000094BF0000}"/>
    <cellStyle name="Total (line) 4 2 48" xfId="49072" xr:uid="{00000000-0005-0000-0000-000095BF0000}"/>
    <cellStyle name="Total (line) 4 2 49" xfId="49073" xr:uid="{00000000-0005-0000-0000-000096BF0000}"/>
    <cellStyle name="Total (line) 4 2 5" xfId="6838" xr:uid="{00000000-0005-0000-0000-000097BF0000}"/>
    <cellStyle name="Total (line) 4 2 5 2" xfId="49074" xr:uid="{00000000-0005-0000-0000-000098BF0000}"/>
    <cellStyle name="Total (line) 4 2 5 2 2" xfId="49075" xr:uid="{00000000-0005-0000-0000-000099BF0000}"/>
    <cellStyle name="Total (line) 4 2 5 2 3" xfId="49076" xr:uid="{00000000-0005-0000-0000-00009ABF0000}"/>
    <cellStyle name="Total (line) 4 2 5 2 4" xfId="49077" xr:uid="{00000000-0005-0000-0000-00009BBF0000}"/>
    <cellStyle name="Total (line) 4 2 5 3" xfId="49078" xr:uid="{00000000-0005-0000-0000-00009CBF0000}"/>
    <cellStyle name="Total (line) 4 2 5 4" xfId="49079" xr:uid="{00000000-0005-0000-0000-00009DBF0000}"/>
    <cellStyle name="Total (line) 4 2 5 5" xfId="49080" xr:uid="{00000000-0005-0000-0000-00009EBF0000}"/>
    <cellStyle name="Total (line) 4 2 50" xfId="49081" xr:uid="{00000000-0005-0000-0000-00009FBF0000}"/>
    <cellStyle name="Total (line) 4 2 6" xfId="6839" xr:uid="{00000000-0005-0000-0000-0000A0BF0000}"/>
    <cellStyle name="Total (line) 4 2 6 2" xfId="49082" xr:uid="{00000000-0005-0000-0000-0000A1BF0000}"/>
    <cellStyle name="Total (line) 4 2 6 2 2" xfId="49083" xr:uid="{00000000-0005-0000-0000-0000A2BF0000}"/>
    <cellStyle name="Total (line) 4 2 6 2 3" xfId="49084" xr:uid="{00000000-0005-0000-0000-0000A3BF0000}"/>
    <cellStyle name="Total (line) 4 2 6 2 4" xfId="49085" xr:uid="{00000000-0005-0000-0000-0000A4BF0000}"/>
    <cellStyle name="Total (line) 4 2 6 3" xfId="49086" xr:uid="{00000000-0005-0000-0000-0000A5BF0000}"/>
    <cellStyle name="Total (line) 4 2 6 4" xfId="49087" xr:uid="{00000000-0005-0000-0000-0000A6BF0000}"/>
    <cellStyle name="Total (line) 4 2 6 5" xfId="49088" xr:uid="{00000000-0005-0000-0000-0000A7BF0000}"/>
    <cellStyle name="Total (line) 4 2 7" xfId="6840" xr:uid="{00000000-0005-0000-0000-0000A8BF0000}"/>
    <cellStyle name="Total (line) 4 2 7 2" xfId="49089" xr:uid="{00000000-0005-0000-0000-0000A9BF0000}"/>
    <cellStyle name="Total (line) 4 2 7 2 2" xfId="49090" xr:uid="{00000000-0005-0000-0000-0000AABF0000}"/>
    <cellStyle name="Total (line) 4 2 7 2 3" xfId="49091" xr:uid="{00000000-0005-0000-0000-0000ABBF0000}"/>
    <cellStyle name="Total (line) 4 2 7 2 4" xfId="49092" xr:uid="{00000000-0005-0000-0000-0000ACBF0000}"/>
    <cellStyle name="Total (line) 4 2 7 3" xfId="49093" xr:uid="{00000000-0005-0000-0000-0000ADBF0000}"/>
    <cellStyle name="Total (line) 4 2 7 4" xfId="49094" xr:uid="{00000000-0005-0000-0000-0000AEBF0000}"/>
    <cellStyle name="Total (line) 4 2 7 5" xfId="49095" xr:uid="{00000000-0005-0000-0000-0000AFBF0000}"/>
    <cellStyle name="Total (line) 4 2 8" xfId="6841" xr:uid="{00000000-0005-0000-0000-0000B0BF0000}"/>
    <cellStyle name="Total (line) 4 2 8 2" xfId="49096" xr:uid="{00000000-0005-0000-0000-0000B1BF0000}"/>
    <cellStyle name="Total (line) 4 2 8 2 2" xfId="49097" xr:uid="{00000000-0005-0000-0000-0000B2BF0000}"/>
    <cellStyle name="Total (line) 4 2 8 2 3" xfId="49098" xr:uid="{00000000-0005-0000-0000-0000B3BF0000}"/>
    <cellStyle name="Total (line) 4 2 8 2 4" xfId="49099" xr:uid="{00000000-0005-0000-0000-0000B4BF0000}"/>
    <cellStyle name="Total (line) 4 2 8 3" xfId="49100" xr:uid="{00000000-0005-0000-0000-0000B5BF0000}"/>
    <cellStyle name="Total (line) 4 2 8 4" xfId="49101" xr:uid="{00000000-0005-0000-0000-0000B6BF0000}"/>
    <cellStyle name="Total (line) 4 2 8 5" xfId="49102" xr:uid="{00000000-0005-0000-0000-0000B7BF0000}"/>
    <cellStyle name="Total (line) 4 2 9" xfId="6842" xr:uid="{00000000-0005-0000-0000-0000B8BF0000}"/>
    <cellStyle name="Total (line) 4 2 9 2" xfId="49103" xr:uid="{00000000-0005-0000-0000-0000B9BF0000}"/>
    <cellStyle name="Total (line) 4 2 9 2 2" xfId="49104" xr:uid="{00000000-0005-0000-0000-0000BABF0000}"/>
    <cellStyle name="Total (line) 4 2 9 2 3" xfId="49105" xr:uid="{00000000-0005-0000-0000-0000BBBF0000}"/>
    <cellStyle name="Total (line) 4 2 9 2 4" xfId="49106" xr:uid="{00000000-0005-0000-0000-0000BCBF0000}"/>
    <cellStyle name="Total (line) 4 2 9 3" xfId="49107" xr:uid="{00000000-0005-0000-0000-0000BDBF0000}"/>
    <cellStyle name="Total (line) 4 2 9 4" xfId="49108" xr:uid="{00000000-0005-0000-0000-0000BEBF0000}"/>
    <cellStyle name="Total (line) 4 2 9 5" xfId="49109" xr:uid="{00000000-0005-0000-0000-0000BFBF0000}"/>
    <cellStyle name="Total (line) 4 3" xfId="6843" xr:uid="{00000000-0005-0000-0000-0000C0BF0000}"/>
    <cellStyle name="Total (line) 4 3 10" xfId="6844" xr:uid="{00000000-0005-0000-0000-0000C1BF0000}"/>
    <cellStyle name="Total (line) 4 3 10 2" xfId="49110" xr:uid="{00000000-0005-0000-0000-0000C2BF0000}"/>
    <cellStyle name="Total (line) 4 3 10 2 2" xfId="49111" xr:uid="{00000000-0005-0000-0000-0000C3BF0000}"/>
    <cellStyle name="Total (line) 4 3 10 2 3" xfId="49112" xr:uid="{00000000-0005-0000-0000-0000C4BF0000}"/>
    <cellStyle name="Total (line) 4 3 10 2 4" xfId="49113" xr:uid="{00000000-0005-0000-0000-0000C5BF0000}"/>
    <cellStyle name="Total (line) 4 3 10 3" xfId="49114" xr:uid="{00000000-0005-0000-0000-0000C6BF0000}"/>
    <cellStyle name="Total (line) 4 3 10 4" xfId="49115" xr:uid="{00000000-0005-0000-0000-0000C7BF0000}"/>
    <cellStyle name="Total (line) 4 3 10 5" xfId="49116" xr:uid="{00000000-0005-0000-0000-0000C8BF0000}"/>
    <cellStyle name="Total (line) 4 3 11" xfId="6845" xr:uid="{00000000-0005-0000-0000-0000C9BF0000}"/>
    <cellStyle name="Total (line) 4 3 11 2" xfId="49117" xr:uid="{00000000-0005-0000-0000-0000CABF0000}"/>
    <cellStyle name="Total (line) 4 3 11 2 2" xfId="49118" xr:uid="{00000000-0005-0000-0000-0000CBBF0000}"/>
    <cellStyle name="Total (line) 4 3 11 2 3" xfId="49119" xr:uid="{00000000-0005-0000-0000-0000CCBF0000}"/>
    <cellStyle name="Total (line) 4 3 11 2 4" xfId="49120" xr:uid="{00000000-0005-0000-0000-0000CDBF0000}"/>
    <cellStyle name="Total (line) 4 3 11 3" xfId="49121" xr:uid="{00000000-0005-0000-0000-0000CEBF0000}"/>
    <cellStyle name="Total (line) 4 3 11 4" xfId="49122" xr:uid="{00000000-0005-0000-0000-0000CFBF0000}"/>
    <cellStyle name="Total (line) 4 3 11 5" xfId="49123" xr:uid="{00000000-0005-0000-0000-0000D0BF0000}"/>
    <cellStyle name="Total (line) 4 3 12" xfId="6846" xr:uid="{00000000-0005-0000-0000-0000D1BF0000}"/>
    <cellStyle name="Total (line) 4 3 12 2" xfId="49124" xr:uid="{00000000-0005-0000-0000-0000D2BF0000}"/>
    <cellStyle name="Total (line) 4 3 12 2 2" xfId="49125" xr:uid="{00000000-0005-0000-0000-0000D3BF0000}"/>
    <cellStyle name="Total (line) 4 3 12 2 3" xfId="49126" xr:uid="{00000000-0005-0000-0000-0000D4BF0000}"/>
    <cellStyle name="Total (line) 4 3 12 2 4" xfId="49127" xr:uid="{00000000-0005-0000-0000-0000D5BF0000}"/>
    <cellStyle name="Total (line) 4 3 12 3" xfId="49128" xr:uid="{00000000-0005-0000-0000-0000D6BF0000}"/>
    <cellStyle name="Total (line) 4 3 12 4" xfId="49129" xr:uid="{00000000-0005-0000-0000-0000D7BF0000}"/>
    <cellStyle name="Total (line) 4 3 12 5" xfId="49130" xr:uid="{00000000-0005-0000-0000-0000D8BF0000}"/>
    <cellStyle name="Total (line) 4 3 13" xfId="6847" xr:uid="{00000000-0005-0000-0000-0000D9BF0000}"/>
    <cellStyle name="Total (line) 4 3 13 2" xfId="49131" xr:uid="{00000000-0005-0000-0000-0000DABF0000}"/>
    <cellStyle name="Total (line) 4 3 13 2 2" xfId="49132" xr:uid="{00000000-0005-0000-0000-0000DBBF0000}"/>
    <cellStyle name="Total (line) 4 3 13 2 3" xfId="49133" xr:uid="{00000000-0005-0000-0000-0000DCBF0000}"/>
    <cellStyle name="Total (line) 4 3 13 2 4" xfId="49134" xr:uid="{00000000-0005-0000-0000-0000DDBF0000}"/>
    <cellStyle name="Total (line) 4 3 13 3" xfId="49135" xr:uid="{00000000-0005-0000-0000-0000DEBF0000}"/>
    <cellStyle name="Total (line) 4 3 13 4" xfId="49136" xr:uid="{00000000-0005-0000-0000-0000DFBF0000}"/>
    <cellStyle name="Total (line) 4 3 13 5" xfId="49137" xr:uid="{00000000-0005-0000-0000-0000E0BF0000}"/>
    <cellStyle name="Total (line) 4 3 14" xfId="6848" xr:uid="{00000000-0005-0000-0000-0000E1BF0000}"/>
    <cellStyle name="Total (line) 4 3 14 2" xfId="49138" xr:uid="{00000000-0005-0000-0000-0000E2BF0000}"/>
    <cellStyle name="Total (line) 4 3 14 2 2" xfId="49139" xr:uid="{00000000-0005-0000-0000-0000E3BF0000}"/>
    <cellStyle name="Total (line) 4 3 14 2 3" xfId="49140" xr:uid="{00000000-0005-0000-0000-0000E4BF0000}"/>
    <cellStyle name="Total (line) 4 3 14 2 4" xfId="49141" xr:uid="{00000000-0005-0000-0000-0000E5BF0000}"/>
    <cellStyle name="Total (line) 4 3 14 3" xfId="49142" xr:uid="{00000000-0005-0000-0000-0000E6BF0000}"/>
    <cellStyle name="Total (line) 4 3 14 4" xfId="49143" xr:uid="{00000000-0005-0000-0000-0000E7BF0000}"/>
    <cellStyle name="Total (line) 4 3 14 5" xfId="49144" xr:uid="{00000000-0005-0000-0000-0000E8BF0000}"/>
    <cellStyle name="Total (line) 4 3 15" xfId="6849" xr:uid="{00000000-0005-0000-0000-0000E9BF0000}"/>
    <cellStyle name="Total (line) 4 3 15 2" xfId="49145" xr:uid="{00000000-0005-0000-0000-0000EABF0000}"/>
    <cellStyle name="Total (line) 4 3 15 2 2" xfId="49146" xr:uid="{00000000-0005-0000-0000-0000EBBF0000}"/>
    <cellStyle name="Total (line) 4 3 15 2 3" xfId="49147" xr:uid="{00000000-0005-0000-0000-0000ECBF0000}"/>
    <cellStyle name="Total (line) 4 3 15 2 4" xfId="49148" xr:uid="{00000000-0005-0000-0000-0000EDBF0000}"/>
    <cellStyle name="Total (line) 4 3 15 3" xfId="49149" xr:uid="{00000000-0005-0000-0000-0000EEBF0000}"/>
    <cellStyle name="Total (line) 4 3 15 4" xfId="49150" xr:uid="{00000000-0005-0000-0000-0000EFBF0000}"/>
    <cellStyle name="Total (line) 4 3 15 5" xfId="49151" xr:uid="{00000000-0005-0000-0000-0000F0BF0000}"/>
    <cellStyle name="Total (line) 4 3 16" xfId="6850" xr:uid="{00000000-0005-0000-0000-0000F1BF0000}"/>
    <cellStyle name="Total (line) 4 3 16 2" xfId="49152" xr:uid="{00000000-0005-0000-0000-0000F2BF0000}"/>
    <cellStyle name="Total (line) 4 3 16 2 2" xfId="49153" xr:uid="{00000000-0005-0000-0000-0000F3BF0000}"/>
    <cellStyle name="Total (line) 4 3 16 2 3" xfId="49154" xr:uid="{00000000-0005-0000-0000-0000F4BF0000}"/>
    <cellStyle name="Total (line) 4 3 16 2 4" xfId="49155" xr:uid="{00000000-0005-0000-0000-0000F5BF0000}"/>
    <cellStyle name="Total (line) 4 3 16 3" xfId="49156" xr:uid="{00000000-0005-0000-0000-0000F6BF0000}"/>
    <cellStyle name="Total (line) 4 3 16 4" xfId="49157" xr:uid="{00000000-0005-0000-0000-0000F7BF0000}"/>
    <cellStyle name="Total (line) 4 3 16 5" xfId="49158" xr:uid="{00000000-0005-0000-0000-0000F8BF0000}"/>
    <cellStyle name="Total (line) 4 3 17" xfId="6851" xr:uid="{00000000-0005-0000-0000-0000F9BF0000}"/>
    <cellStyle name="Total (line) 4 3 17 2" xfId="49159" xr:uid="{00000000-0005-0000-0000-0000FABF0000}"/>
    <cellStyle name="Total (line) 4 3 17 2 2" xfId="49160" xr:uid="{00000000-0005-0000-0000-0000FBBF0000}"/>
    <cellStyle name="Total (line) 4 3 17 2 3" xfId="49161" xr:uid="{00000000-0005-0000-0000-0000FCBF0000}"/>
    <cellStyle name="Total (line) 4 3 17 2 4" xfId="49162" xr:uid="{00000000-0005-0000-0000-0000FDBF0000}"/>
    <cellStyle name="Total (line) 4 3 17 3" xfId="49163" xr:uid="{00000000-0005-0000-0000-0000FEBF0000}"/>
    <cellStyle name="Total (line) 4 3 17 4" xfId="49164" xr:uid="{00000000-0005-0000-0000-0000FFBF0000}"/>
    <cellStyle name="Total (line) 4 3 17 5" xfId="49165" xr:uid="{00000000-0005-0000-0000-000000C00000}"/>
    <cellStyle name="Total (line) 4 3 18" xfId="6852" xr:uid="{00000000-0005-0000-0000-000001C00000}"/>
    <cellStyle name="Total (line) 4 3 18 2" xfId="49166" xr:uid="{00000000-0005-0000-0000-000002C00000}"/>
    <cellStyle name="Total (line) 4 3 18 2 2" xfId="49167" xr:uid="{00000000-0005-0000-0000-000003C00000}"/>
    <cellStyle name="Total (line) 4 3 18 2 3" xfId="49168" xr:uid="{00000000-0005-0000-0000-000004C00000}"/>
    <cellStyle name="Total (line) 4 3 18 2 4" xfId="49169" xr:uid="{00000000-0005-0000-0000-000005C00000}"/>
    <cellStyle name="Total (line) 4 3 18 3" xfId="49170" xr:uid="{00000000-0005-0000-0000-000006C00000}"/>
    <cellStyle name="Total (line) 4 3 18 4" xfId="49171" xr:uid="{00000000-0005-0000-0000-000007C00000}"/>
    <cellStyle name="Total (line) 4 3 18 5" xfId="49172" xr:uid="{00000000-0005-0000-0000-000008C00000}"/>
    <cellStyle name="Total (line) 4 3 19" xfId="6853" xr:uid="{00000000-0005-0000-0000-000009C00000}"/>
    <cellStyle name="Total (line) 4 3 19 2" xfId="49173" xr:uid="{00000000-0005-0000-0000-00000AC00000}"/>
    <cellStyle name="Total (line) 4 3 19 2 2" xfId="49174" xr:uid="{00000000-0005-0000-0000-00000BC00000}"/>
    <cellStyle name="Total (line) 4 3 19 2 3" xfId="49175" xr:uid="{00000000-0005-0000-0000-00000CC00000}"/>
    <cellStyle name="Total (line) 4 3 19 2 4" xfId="49176" xr:uid="{00000000-0005-0000-0000-00000DC00000}"/>
    <cellStyle name="Total (line) 4 3 19 3" xfId="49177" xr:uid="{00000000-0005-0000-0000-00000EC00000}"/>
    <cellStyle name="Total (line) 4 3 19 4" xfId="49178" xr:uid="{00000000-0005-0000-0000-00000FC00000}"/>
    <cellStyle name="Total (line) 4 3 19 5" xfId="49179" xr:uid="{00000000-0005-0000-0000-000010C00000}"/>
    <cellStyle name="Total (line) 4 3 2" xfId="6854" xr:uid="{00000000-0005-0000-0000-000011C00000}"/>
    <cellStyle name="Total (line) 4 3 2 10" xfId="6855" xr:uid="{00000000-0005-0000-0000-000012C00000}"/>
    <cellStyle name="Total (line) 4 3 2 10 2" xfId="49180" xr:uid="{00000000-0005-0000-0000-000013C00000}"/>
    <cellStyle name="Total (line) 4 3 2 10 2 2" xfId="49181" xr:uid="{00000000-0005-0000-0000-000014C00000}"/>
    <cellStyle name="Total (line) 4 3 2 10 2 3" xfId="49182" xr:uid="{00000000-0005-0000-0000-000015C00000}"/>
    <cellStyle name="Total (line) 4 3 2 10 2 4" xfId="49183" xr:uid="{00000000-0005-0000-0000-000016C00000}"/>
    <cellStyle name="Total (line) 4 3 2 10 3" xfId="49184" xr:uid="{00000000-0005-0000-0000-000017C00000}"/>
    <cellStyle name="Total (line) 4 3 2 10 4" xfId="49185" xr:uid="{00000000-0005-0000-0000-000018C00000}"/>
    <cellStyle name="Total (line) 4 3 2 10 5" xfId="49186" xr:uid="{00000000-0005-0000-0000-000019C00000}"/>
    <cellStyle name="Total (line) 4 3 2 11" xfId="6856" xr:uid="{00000000-0005-0000-0000-00001AC00000}"/>
    <cellStyle name="Total (line) 4 3 2 11 2" xfId="49187" xr:uid="{00000000-0005-0000-0000-00001BC00000}"/>
    <cellStyle name="Total (line) 4 3 2 11 2 2" xfId="49188" xr:uid="{00000000-0005-0000-0000-00001CC00000}"/>
    <cellStyle name="Total (line) 4 3 2 11 2 3" xfId="49189" xr:uid="{00000000-0005-0000-0000-00001DC00000}"/>
    <cellStyle name="Total (line) 4 3 2 11 2 4" xfId="49190" xr:uid="{00000000-0005-0000-0000-00001EC00000}"/>
    <cellStyle name="Total (line) 4 3 2 11 3" xfId="49191" xr:uid="{00000000-0005-0000-0000-00001FC00000}"/>
    <cellStyle name="Total (line) 4 3 2 11 4" xfId="49192" xr:uid="{00000000-0005-0000-0000-000020C00000}"/>
    <cellStyle name="Total (line) 4 3 2 11 5" xfId="49193" xr:uid="{00000000-0005-0000-0000-000021C00000}"/>
    <cellStyle name="Total (line) 4 3 2 12" xfId="6857" xr:uid="{00000000-0005-0000-0000-000022C00000}"/>
    <cellStyle name="Total (line) 4 3 2 12 2" xfId="49194" xr:uid="{00000000-0005-0000-0000-000023C00000}"/>
    <cellStyle name="Total (line) 4 3 2 12 2 2" xfId="49195" xr:uid="{00000000-0005-0000-0000-000024C00000}"/>
    <cellStyle name="Total (line) 4 3 2 12 2 3" xfId="49196" xr:uid="{00000000-0005-0000-0000-000025C00000}"/>
    <cellStyle name="Total (line) 4 3 2 12 2 4" xfId="49197" xr:uid="{00000000-0005-0000-0000-000026C00000}"/>
    <cellStyle name="Total (line) 4 3 2 12 3" xfId="49198" xr:uid="{00000000-0005-0000-0000-000027C00000}"/>
    <cellStyle name="Total (line) 4 3 2 12 4" xfId="49199" xr:uid="{00000000-0005-0000-0000-000028C00000}"/>
    <cellStyle name="Total (line) 4 3 2 12 5" xfId="49200" xr:uid="{00000000-0005-0000-0000-000029C00000}"/>
    <cellStyle name="Total (line) 4 3 2 13" xfId="6858" xr:uid="{00000000-0005-0000-0000-00002AC00000}"/>
    <cellStyle name="Total (line) 4 3 2 13 2" xfId="49201" xr:uid="{00000000-0005-0000-0000-00002BC00000}"/>
    <cellStyle name="Total (line) 4 3 2 13 2 2" xfId="49202" xr:uid="{00000000-0005-0000-0000-00002CC00000}"/>
    <cellStyle name="Total (line) 4 3 2 13 2 3" xfId="49203" xr:uid="{00000000-0005-0000-0000-00002DC00000}"/>
    <cellStyle name="Total (line) 4 3 2 13 2 4" xfId="49204" xr:uid="{00000000-0005-0000-0000-00002EC00000}"/>
    <cellStyle name="Total (line) 4 3 2 13 3" xfId="49205" xr:uid="{00000000-0005-0000-0000-00002FC00000}"/>
    <cellStyle name="Total (line) 4 3 2 13 4" xfId="49206" xr:uid="{00000000-0005-0000-0000-000030C00000}"/>
    <cellStyle name="Total (line) 4 3 2 13 5" xfId="49207" xr:uid="{00000000-0005-0000-0000-000031C00000}"/>
    <cellStyle name="Total (line) 4 3 2 14" xfId="6859" xr:uid="{00000000-0005-0000-0000-000032C00000}"/>
    <cellStyle name="Total (line) 4 3 2 14 2" xfId="49208" xr:uid="{00000000-0005-0000-0000-000033C00000}"/>
    <cellStyle name="Total (line) 4 3 2 14 2 2" xfId="49209" xr:uid="{00000000-0005-0000-0000-000034C00000}"/>
    <cellStyle name="Total (line) 4 3 2 14 2 3" xfId="49210" xr:uid="{00000000-0005-0000-0000-000035C00000}"/>
    <cellStyle name="Total (line) 4 3 2 14 2 4" xfId="49211" xr:uid="{00000000-0005-0000-0000-000036C00000}"/>
    <cellStyle name="Total (line) 4 3 2 14 3" xfId="49212" xr:uid="{00000000-0005-0000-0000-000037C00000}"/>
    <cellStyle name="Total (line) 4 3 2 14 4" xfId="49213" xr:uid="{00000000-0005-0000-0000-000038C00000}"/>
    <cellStyle name="Total (line) 4 3 2 14 5" xfId="49214" xr:uid="{00000000-0005-0000-0000-000039C00000}"/>
    <cellStyle name="Total (line) 4 3 2 15" xfId="6860" xr:uid="{00000000-0005-0000-0000-00003AC00000}"/>
    <cellStyle name="Total (line) 4 3 2 15 2" xfId="49215" xr:uid="{00000000-0005-0000-0000-00003BC00000}"/>
    <cellStyle name="Total (line) 4 3 2 15 2 2" xfId="49216" xr:uid="{00000000-0005-0000-0000-00003CC00000}"/>
    <cellStyle name="Total (line) 4 3 2 15 2 3" xfId="49217" xr:uid="{00000000-0005-0000-0000-00003DC00000}"/>
    <cellStyle name="Total (line) 4 3 2 15 2 4" xfId="49218" xr:uid="{00000000-0005-0000-0000-00003EC00000}"/>
    <cellStyle name="Total (line) 4 3 2 15 3" xfId="49219" xr:uid="{00000000-0005-0000-0000-00003FC00000}"/>
    <cellStyle name="Total (line) 4 3 2 15 4" xfId="49220" xr:uid="{00000000-0005-0000-0000-000040C00000}"/>
    <cellStyle name="Total (line) 4 3 2 15 5" xfId="49221" xr:uid="{00000000-0005-0000-0000-000041C00000}"/>
    <cellStyle name="Total (line) 4 3 2 16" xfId="6861" xr:uid="{00000000-0005-0000-0000-000042C00000}"/>
    <cellStyle name="Total (line) 4 3 2 16 2" xfId="49222" xr:uid="{00000000-0005-0000-0000-000043C00000}"/>
    <cellStyle name="Total (line) 4 3 2 16 2 2" xfId="49223" xr:uid="{00000000-0005-0000-0000-000044C00000}"/>
    <cellStyle name="Total (line) 4 3 2 16 2 3" xfId="49224" xr:uid="{00000000-0005-0000-0000-000045C00000}"/>
    <cellStyle name="Total (line) 4 3 2 16 2 4" xfId="49225" xr:uid="{00000000-0005-0000-0000-000046C00000}"/>
    <cellStyle name="Total (line) 4 3 2 16 3" xfId="49226" xr:uid="{00000000-0005-0000-0000-000047C00000}"/>
    <cellStyle name="Total (line) 4 3 2 16 4" xfId="49227" xr:uid="{00000000-0005-0000-0000-000048C00000}"/>
    <cellStyle name="Total (line) 4 3 2 16 5" xfId="49228" xr:uid="{00000000-0005-0000-0000-000049C00000}"/>
    <cellStyle name="Total (line) 4 3 2 17" xfId="6862" xr:uid="{00000000-0005-0000-0000-00004AC00000}"/>
    <cellStyle name="Total (line) 4 3 2 17 2" xfId="49229" xr:uid="{00000000-0005-0000-0000-00004BC00000}"/>
    <cellStyle name="Total (line) 4 3 2 17 2 2" xfId="49230" xr:uid="{00000000-0005-0000-0000-00004CC00000}"/>
    <cellStyle name="Total (line) 4 3 2 17 2 3" xfId="49231" xr:uid="{00000000-0005-0000-0000-00004DC00000}"/>
    <cellStyle name="Total (line) 4 3 2 17 2 4" xfId="49232" xr:uid="{00000000-0005-0000-0000-00004EC00000}"/>
    <cellStyle name="Total (line) 4 3 2 17 3" xfId="49233" xr:uid="{00000000-0005-0000-0000-00004FC00000}"/>
    <cellStyle name="Total (line) 4 3 2 17 4" xfId="49234" xr:uid="{00000000-0005-0000-0000-000050C00000}"/>
    <cellStyle name="Total (line) 4 3 2 17 5" xfId="49235" xr:uid="{00000000-0005-0000-0000-000051C00000}"/>
    <cellStyle name="Total (line) 4 3 2 18" xfId="6863" xr:uid="{00000000-0005-0000-0000-000052C00000}"/>
    <cellStyle name="Total (line) 4 3 2 18 2" xfId="49236" xr:uid="{00000000-0005-0000-0000-000053C00000}"/>
    <cellStyle name="Total (line) 4 3 2 18 2 2" xfId="49237" xr:uid="{00000000-0005-0000-0000-000054C00000}"/>
    <cellStyle name="Total (line) 4 3 2 18 2 3" xfId="49238" xr:uid="{00000000-0005-0000-0000-000055C00000}"/>
    <cellStyle name="Total (line) 4 3 2 18 2 4" xfId="49239" xr:uid="{00000000-0005-0000-0000-000056C00000}"/>
    <cellStyle name="Total (line) 4 3 2 18 3" xfId="49240" xr:uid="{00000000-0005-0000-0000-000057C00000}"/>
    <cellStyle name="Total (line) 4 3 2 18 4" xfId="49241" xr:uid="{00000000-0005-0000-0000-000058C00000}"/>
    <cellStyle name="Total (line) 4 3 2 18 5" xfId="49242" xr:uid="{00000000-0005-0000-0000-000059C00000}"/>
    <cellStyle name="Total (line) 4 3 2 19" xfId="6864" xr:uid="{00000000-0005-0000-0000-00005AC00000}"/>
    <cellStyle name="Total (line) 4 3 2 19 2" xfId="49243" xr:uid="{00000000-0005-0000-0000-00005BC00000}"/>
    <cellStyle name="Total (line) 4 3 2 19 2 2" xfId="49244" xr:uid="{00000000-0005-0000-0000-00005CC00000}"/>
    <cellStyle name="Total (line) 4 3 2 19 2 3" xfId="49245" xr:uid="{00000000-0005-0000-0000-00005DC00000}"/>
    <cellStyle name="Total (line) 4 3 2 19 2 4" xfId="49246" xr:uid="{00000000-0005-0000-0000-00005EC00000}"/>
    <cellStyle name="Total (line) 4 3 2 19 3" xfId="49247" xr:uid="{00000000-0005-0000-0000-00005FC00000}"/>
    <cellStyle name="Total (line) 4 3 2 19 4" xfId="49248" xr:uid="{00000000-0005-0000-0000-000060C00000}"/>
    <cellStyle name="Total (line) 4 3 2 19 5" xfId="49249" xr:uid="{00000000-0005-0000-0000-000061C00000}"/>
    <cellStyle name="Total (line) 4 3 2 2" xfId="6865" xr:uid="{00000000-0005-0000-0000-000062C00000}"/>
    <cellStyle name="Total (line) 4 3 2 2 2" xfId="49250" xr:uid="{00000000-0005-0000-0000-000063C00000}"/>
    <cellStyle name="Total (line) 4 3 2 2 2 2" xfId="49251" xr:uid="{00000000-0005-0000-0000-000064C00000}"/>
    <cellStyle name="Total (line) 4 3 2 2 2 3" xfId="49252" xr:uid="{00000000-0005-0000-0000-000065C00000}"/>
    <cellStyle name="Total (line) 4 3 2 2 2 4" xfId="49253" xr:uid="{00000000-0005-0000-0000-000066C00000}"/>
    <cellStyle name="Total (line) 4 3 2 2 3" xfId="49254" xr:uid="{00000000-0005-0000-0000-000067C00000}"/>
    <cellStyle name="Total (line) 4 3 2 2 4" xfId="49255" xr:uid="{00000000-0005-0000-0000-000068C00000}"/>
    <cellStyle name="Total (line) 4 3 2 2 5" xfId="49256" xr:uid="{00000000-0005-0000-0000-000069C00000}"/>
    <cellStyle name="Total (line) 4 3 2 20" xfId="6866" xr:uid="{00000000-0005-0000-0000-00006AC00000}"/>
    <cellStyle name="Total (line) 4 3 2 20 2" xfId="49257" xr:uid="{00000000-0005-0000-0000-00006BC00000}"/>
    <cellStyle name="Total (line) 4 3 2 20 2 2" xfId="49258" xr:uid="{00000000-0005-0000-0000-00006CC00000}"/>
    <cellStyle name="Total (line) 4 3 2 20 2 3" xfId="49259" xr:uid="{00000000-0005-0000-0000-00006DC00000}"/>
    <cellStyle name="Total (line) 4 3 2 20 2 4" xfId="49260" xr:uid="{00000000-0005-0000-0000-00006EC00000}"/>
    <cellStyle name="Total (line) 4 3 2 20 3" xfId="49261" xr:uid="{00000000-0005-0000-0000-00006FC00000}"/>
    <cellStyle name="Total (line) 4 3 2 20 4" xfId="49262" xr:uid="{00000000-0005-0000-0000-000070C00000}"/>
    <cellStyle name="Total (line) 4 3 2 20 5" xfId="49263" xr:uid="{00000000-0005-0000-0000-000071C00000}"/>
    <cellStyle name="Total (line) 4 3 2 21" xfId="6867" xr:uid="{00000000-0005-0000-0000-000072C00000}"/>
    <cellStyle name="Total (line) 4 3 2 21 2" xfId="49264" xr:uid="{00000000-0005-0000-0000-000073C00000}"/>
    <cellStyle name="Total (line) 4 3 2 21 2 2" xfId="49265" xr:uid="{00000000-0005-0000-0000-000074C00000}"/>
    <cellStyle name="Total (line) 4 3 2 21 2 3" xfId="49266" xr:uid="{00000000-0005-0000-0000-000075C00000}"/>
    <cellStyle name="Total (line) 4 3 2 21 2 4" xfId="49267" xr:uid="{00000000-0005-0000-0000-000076C00000}"/>
    <cellStyle name="Total (line) 4 3 2 21 3" xfId="49268" xr:uid="{00000000-0005-0000-0000-000077C00000}"/>
    <cellStyle name="Total (line) 4 3 2 21 4" xfId="49269" xr:uid="{00000000-0005-0000-0000-000078C00000}"/>
    <cellStyle name="Total (line) 4 3 2 21 5" xfId="49270" xr:uid="{00000000-0005-0000-0000-000079C00000}"/>
    <cellStyle name="Total (line) 4 3 2 22" xfId="6868" xr:uid="{00000000-0005-0000-0000-00007AC00000}"/>
    <cellStyle name="Total (line) 4 3 2 22 2" xfId="49271" xr:uid="{00000000-0005-0000-0000-00007BC00000}"/>
    <cellStyle name="Total (line) 4 3 2 22 2 2" xfId="49272" xr:uid="{00000000-0005-0000-0000-00007CC00000}"/>
    <cellStyle name="Total (line) 4 3 2 22 2 3" xfId="49273" xr:uid="{00000000-0005-0000-0000-00007DC00000}"/>
    <cellStyle name="Total (line) 4 3 2 22 2 4" xfId="49274" xr:uid="{00000000-0005-0000-0000-00007EC00000}"/>
    <cellStyle name="Total (line) 4 3 2 22 3" xfId="49275" xr:uid="{00000000-0005-0000-0000-00007FC00000}"/>
    <cellStyle name="Total (line) 4 3 2 22 4" xfId="49276" xr:uid="{00000000-0005-0000-0000-000080C00000}"/>
    <cellStyle name="Total (line) 4 3 2 22 5" xfId="49277" xr:uid="{00000000-0005-0000-0000-000081C00000}"/>
    <cellStyle name="Total (line) 4 3 2 23" xfId="6869" xr:uid="{00000000-0005-0000-0000-000082C00000}"/>
    <cellStyle name="Total (line) 4 3 2 23 2" xfId="49278" xr:uid="{00000000-0005-0000-0000-000083C00000}"/>
    <cellStyle name="Total (line) 4 3 2 23 2 2" xfId="49279" xr:uid="{00000000-0005-0000-0000-000084C00000}"/>
    <cellStyle name="Total (line) 4 3 2 23 2 3" xfId="49280" xr:uid="{00000000-0005-0000-0000-000085C00000}"/>
    <cellStyle name="Total (line) 4 3 2 23 2 4" xfId="49281" xr:uid="{00000000-0005-0000-0000-000086C00000}"/>
    <cellStyle name="Total (line) 4 3 2 23 3" xfId="49282" xr:uid="{00000000-0005-0000-0000-000087C00000}"/>
    <cellStyle name="Total (line) 4 3 2 23 4" xfId="49283" xr:uid="{00000000-0005-0000-0000-000088C00000}"/>
    <cellStyle name="Total (line) 4 3 2 23 5" xfId="49284" xr:uid="{00000000-0005-0000-0000-000089C00000}"/>
    <cellStyle name="Total (line) 4 3 2 24" xfId="6870" xr:uid="{00000000-0005-0000-0000-00008AC00000}"/>
    <cellStyle name="Total (line) 4 3 2 24 2" xfId="49285" xr:uid="{00000000-0005-0000-0000-00008BC00000}"/>
    <cellStyle name="Total (line) 4 3 2 24 2 2" xfId="49286" xr:uid="{00000000-0005-0000-0000-00008CC00000}"/>
    <cellStyle name="Total (line) 4 3 2 24 2 3" xfId="49287" xr:uid="{00000000-0005-0000-0000-00008DC00000}"/>
    <cellStyle name="Total (line) 4 3 2 24 2 4" xfId="49288" xr:uid="{00000000-0005-0000-0000-00008EC00000}"/>
    <cellStyle name="Total (line) 4 3 2 24 3" xfId="49289" xr:uid="{00000000-0005-0000-0000-00008FC00000}"/>
    <cellStyle name="Total (line) 4 3 2 24 4" xfId="49290" xr:uid="{00000000-0005-0000-0000-000090C00000}"/>
    <cellStyle name="Total (line) 4 3 2 24 5" xfId="49291" xr:uid="{00000000-0005-0000-0000-000091C00000}"/>
    <cellStyle name="Total (line) 4 3 2 25" xfId="6871" xr:uid="{00000000-0005-0000-0000-000092C00000}"/>
    <cellStyle name="Total (line) 4 3 2 25 2" xfId="49292" xr:uid="{00000000-0005-0000-0000-000093C00000}"/>
    <cellStyle name="Total (line) 4 3 2 25 2 2" xfId="49293" xr:uid="{00000000-0005-0000-0000-000094C00000}"/>
    <cellStyle name="Total (line) 4 3 2 25 2 3" xfId="49294" xr:uid="{00000000-0005-0000-0000-000095C00000}"/>
    <cellStyle name="Total (line) 4 3 2 25 2 4" xfId="49295" xr:uid="{00000000-0005-0000-0000-000096C00000}"/>
    <cellStyle name="Total (line) 4 3 2 25 3" xfId="49296" xr:uid="{00000000-0005-0000-0000-000097C00000}"/>
    <cellStyle name="Total (line) 4 3 2 25 4" xfId="49297" xr:uid="{00000000-0005-0000-0000-000098C00000}"/>
    <cellStyle name="Total (line) 4 3 2 25 5" xfId="49298" xr:uid="{00000000-0005-0000-0000-000099C00000}"/>
    <cellStyle name="Total (line) 4 3 2 26" xfId="6872" xr:uid="{00000000-0005-0000-0000-00009AC00000}"/>
    <cellStyle name="Total (line) 4 3 2 26 2" xfId="49299" xr:uid="{00000000-0005-0000-0000-00009BC00000}"/>
    <cellStyle name="Total (line) 4 3 2 26 2 2" xfId="49300" xr:uid="{00000000-0005-0000-0000-00009CC00000}"/>
    <cellStyle name="Total (line) 4 3 2 26 2 3" xfId="49301" xr:uid="{00000000-0005-0000-0000-00009DC00000}"/>
    <cellStyle name="Total (line) 4 3 2 26 2 4" xfId="49302" xr:uid="{00000000-0005-0000-0000-00009EC00000}"/>
    <cellStyle name="Total (line) 4 3 2 26 3" xfId="49303" xr:uid="{00000000-0005-0000-0000-00009FC00000}"/>
    <cellStyle name="Total (line) 4 3 2 26 4" xfId="49304" xr:uid="{00000000-0005-0000-0000-0000A0C00000}"/>
    <cellStyle name="Total (line) 4 3 2 26 5" xfId="49305" xr:uid="{00000000-0005-0000-0000-0000A1C00000}"/>
    <cellStyle name="Total (line) 4 3 2 27" xfId="6873" xr:uid="{00000000-0005-0000-0000-0000A2C00000}"/>
    <cellStyle name="Total (line) 4 3 2 27 2" xfId="49306" xr:uid="{00000000-0005-0000-0000-0000A3C00000}"/>
    <cellStyle name="Total (line) 4 3 2 27 2 2" xfId="49307" xr:uid="{00000000-0005-0000-0000-0000A4C00000}"/>
    <cellStyle name="Total (line) 4 3 2 27 2 3" xfId="49308" xr:uid="{00000000-0005-0000-0000-0000A5C00000}"/>
    <cellStyle name="Total (line) 4 3 2 27 2 4" xfId="49309" xr:uid="{00000000-0005-0000-0000-0000A6C00000}"/>
    <cellStyle name="Total (line) 4 3 2 27 3" xfId="49310" xr:uid="{00000000-0005-0000-0000-0000A7C00000}"/>
    <cellStyle name="Total (line) 4 3 2 27 4" xfId="49311" xr:uid="{00000000-0005-0000-0000-0000A8C00000}"/>
    <cellStyle name="Total (line) 4 3 2 27 5" xfId="49312" xr:uid="{00000000-0005-0000-0000-0000A9C00000}"/>
    <cellStyle name="Total (line) 4 3 2 28" xfId="6874" xr:uid="{00000000-0005-0000-0000-0000AAC00000}"/>
    <cellStyle name="Total (line) 4 3 2 28 2" xfId="49313" xr:uid="{00000000-0005-0000-0000-0000ABC00000}"/>
    <cellStyle name="Total (line) 4 3 2 28 2 2" xfId="49314" xr:uid="{00000000-0005-0000-0000-0000ACC00000}"/>
    <cellStyle name="Total (line) 4 3 2 28 2 3" xfId="49315" xr:uid="{00000000-0005-0000-0000-0000ADC00000}"/>
    <cellStyle name="Total (line) 4 3 2 28 2 4" xfId="49316" xr:uid="{00000000-0005-0000-0000-0000AEC00000}"/>
    <cellStyle name="Total (line) 4 3 2 28 3" xfId="49317" xr:uid="{00000000-0005-0000-0000-0000AFC00000}"/>
    <cellStyle name="Total (line) 4 3 2 28 4" xfId="49318" xr:uid="{00000000-0005-0000-0000-0000B0C00000}"/>
    <cellStyle name="Total (line) 4 3 2 28 5" xfId="49319" xr:uid="{00000000-0005-0000-0000-0000B1C00000}"/>
    <cellStyle name="Total (line) 4 3 2 29" xfId="6875" xr:uid="{00000000-0005-0000-0000-0000B2C00000}"/>
    <cellStyle name="Total (line) 4 3 2 29 2" xfId="49320" xr:uid="{00000000-0005-0000-0000-0000B3C00000}"/>
    <cellStyle name="Total (line) 4 3 2 29 2 2" xfId="49321" xr:uid="{00000000-0005-0000-0000-0000B4C00000}"/>
    <cellStyle name="Total (line) 4 3 2 29 2 3" xfId="49322" xr:uid="{00000000-0005-0000-0000-0000B5C00000}"/>
    <cellStyle name="Total (line) 4 3 2 29 2 4" xfId="49323" xr:uid="{00000000-0005-0000-0000-0000B6C00000}"/>
    <cellStyle name="Total (line) 4 3 2 29 3" xfId="49324" xr:uid="{00000000-0005-0000-0000-0000B7C00000}"/>
    <cellStyle name="Total (line) 4 3 2 29 4" xfId="49325" xr:uid="{00000000-0005-0000-0000-0000B8C00000}"/>
    <cellStyle name="Total (line) 4 3 2 29 5" xfId="49326" xr:uid="{00000000-0005-0000-0000-0000B9C00000}"/>
    <cellStyle name="Total (line) 4 3 2 3" xfId="6876" xr:uid="{00000000-0005-0000-0000-0000BAC00000}"/>
    <cellStyle name="Total (line) 4 3 2 3 2" xfId="49327" xr:uid="{00000000-0005-0000-0000-0000BBC00000}"/>
    <cellStyle name="Total (line) 4 3 2 3 2 2" xfId="49328" xr:uid="{00000000-0005-0000-0000-0000BCC00000}"/>
    <cellStyle name="Total (line) 4 3 2 3 2 3" xfId="49329" xr:uid="{00000000-0005-0000-0000-0000BDC00000}"/>
    <cellStyle name="Total (line) 4 3 2 3 2 4" xfId="49330" xr:uid="{00000000-0005-0000-0000-0000BEC00000}"/>
    <cellStyle name="Total (line) 4 3 2 3 3" xfId="49331" xr:uid="{00000000-0005-0000-0000-0000BFC00000}"/>
    <cellStyle name="Total (line) 4 3 2 3 4" xfId="49332" xr:uid="{00000000-0005-0000-0000-0000C0C00000}"/>
    <cellStyle name="Total (line) 4 3 2 3 5" xfId="49333" xr:uid="{00000000-0005-0000-0000-0000C1C00000}"/>
    <cellStyle name="Total (line) 4 3 2 30" xfId="6877" xr:uid="{00000000-0005-0000-0000-0000C2C00000}"/>
    <cellStyle name="Total (line) 4 3 2 30 2" xfId="49334" xr:uid="{00000000-0005-0000-0000-0000C3C00000}"/>
    <cellStyle name="Total (line) 4 3 2 30 2 2" xfId="49335" xr:uid="{00000000-0005-0000-0000-0000C4C00000}"/>
    <cellStyle name="Total (line) 4 3 2 30 2 3" xfId="49336" xr:uid="{00000000-0005-0000-0000-0000C5C00000}"/>
    <cellStyle name="Total (line) 4 3 2 30 2 4" xfId="49337" xr:uid="{00000000-0005-0000-0000-0000C6C00000}"/>
    <cellStyle name="Total (line) 4 3 2 30 3" xfId="49338" xr:uid="{00000000-0005-0000-0000-0000C7C00000}"/>
    <cellStyle name="Total (line) 4 3 2 30 4" xfId="49339" xr:uid="{00000000-0005-0000-0000-0000C8C00000}"/>
    <cellStyle name="Total (line) 4 3 2 30 5" xfId="49340" xr:uid="{00000000-0005-0000-0000-0000C9C00000}"/>
    <cellStyle name="Total (line) 4 3 2 31" xfId="6878" xr:uid="{00000000-0005-0000-0000-0000CAC00000}"/>
    <cellStyle name="Total (line) 4 3 2 31 2" xfId="49341" xr:uid="{00000000-0005-0000-0000-0000CBC00000}"/>
    <cellStyle name="Total (line) 4 3 2 31 2 2" xfId="49342" xr:uid="{00000000-0005-0000-0000-0000CCC00000}"/>
    <cellStyle name="Total (line) 4 3 2 31 2 3" xfId="49343" xr:uid="{00000000-0005-0000-0000-0000CDC00000}"/>
    <cellStyle name="Total (line) 4 3 2 31 2 4" xfId="49344" xr:uid="{00000000-0005-0000-0000-0000CEC00000}"/>
    <cellStyle name="Total (line) 4 3 2 31 3" xfId="49345" xr:uid="{00000000-0005-0000-0000-0000CFC00000}"/>
    <cellStyle name="Total (line) 4 3 2 31 4" xfId="49346" xr:uid="{00000000-0005-0000-0000-0000D0C00000}"/>
    <cellStyle name="Total (line) 4 3 2 31 5" xfId="49347" xr:uid="{00000000-0005-0000-0000-0000D1C00000}"/>
    <cellStyle name="Total (line) 4 3 2 32" xfId="6879" xr:uid="{00000000-0005-0000-0000-0000D2C00000}"/>
    <cellStyle name="Total (line) 4 3 2 32 2" xfId="49348" xr:uid="{00000000-0005-0000-0000-0000D3C00000}"/>
    <cellStyle name="Total (line) 4 3 2 32 2 2" xfId="49349" xr:uid="{00000000-0005-0000-0000-0000D4C00000}"/>
    <cellStyle name="Total (line) 4 3 2 32 2 3" xfId="49350" xr:uid="{00000000-0005-0000-0000-0000D5C00000}"/>
    <cellStyle name="Total (line) 4 3 2 32 2 4" xfId="49351" xr:uid="{00000000-0005-0000-0000-0000D6C00000}"/>
    <cellStyle name="Total (line) 4 3 2 32 3" xfId="49352" xr:uid="{00000000-0005-0000-0000-0000D7C00000}"/>
    <cellStyle name="Total (line) 4 3 2 32 4" xfId="49353" xr:uid="{00000000-0005-0000-0000-0000D8C00000}"/>
    <cellStyle name="Total (line) 4 3 2 32 5" xfId="49354" xr:uid="{00000000-0005-0000-0000-0000D9C00000}"/>
    <cellStyle name="Total (line) 4 3 2 33" xfId="6880" xr:uid="{00000000-0005-0000-0000-0000DAC00000}"/>
    <cellStyle name="Total (line) 4 3 2 33 2" xfId="49355" xr:uid="{00000000-0005-0000-0000-0000DBC00000}"/>
    <cellStyle name="Total (line) 4 3 2 33 2 2" xfId="49356" xr:uid="{00000000-0005-0000-0000-0000DCC00000}"/>
    <cellStyle name="Total (line) 4 3 2 33 2 3" xfId="49357" xr:uid="{00000000-0005-0000-0000-0000DDC00000}"/>
    <cellStyle name="Total (line) 4 3 2 33 2 4" xfId="49358" xr:uid="{00000000-0005-0000-0000-0000DEC00000}"/>
    <cellStyle name="Total (line) 4 3 2 33 3" xfId="49359" xr:uid="{00000000-0005-0000-0000-0000DFC00000}"/>
    <cellStyle name="Total (line) 4 3 2 33 4" xfId="49360" xr:uid="{00000000-0005-0000-0000-0000E0C00000}"/>
    <cellStyle name="Total (line) 4 3 2 33 5" xfId="49361" xr:uid="{00000000-0005-0000-0000-0000E1C00000}"/>
    <cellStyle name="Total (line) 4 3 2 34" xfId="6881" xr:uid="{00000000-0005-0000-0000-0000E2C00000}"/>
    <cellStyle name="Total (line) 4 3 2 34 2" xfId="49362" xr:uid="{00000000-0005-0000-0000-0000E3C00000}"/>
    <cellStyle name="Total (line) 4 3 2 34 2 2" xfId="49363" xr:uid="{00000000-0005-0000-0000-0000E4C00000}"/>
    <cellStyle name="Total (line) 4 3 2 34 2 3" xfId="49364" xr:uid="{00000000-0005-0000-0000-0000E5C00000}"/>
    <cellStyle name="Total (line) 4 3 2 34 2 4" xfId="49365" xr:uid="{00000000-0005-0000-0000-0000E6C00000}"/>
    <cellStyle name="Total (line) 4 3 2 34 3" xfId="49366" xr:uid="{00000000-0005-0000-0000-0000E7C00000}"/>
    <cellStyle name="Total (line) 4 3 2 34 4" xfId="49367" xr:uid="{00000000-0005-0000-0000-0000E8C00000}"/>
    <cellStyle name="Total (line) 4 3 2 34 5" xfId="49368" xr:uid="{00000000-0005-0000-0000-0000E9C00000}"/>
    <cellStyle name="Total (line) 4 3 2 35" xfId="6882" xr:uid="{00000000-0005-0000-0000-0000EAC00000}"/>
    <cellStyle name="Total (line) 4 3 2 35 2" xfId="49369" xr:uid="{00000000-0005-0000-0000-0000EBC00000}"/>
    <cellStyle name="Total (line) 4 3 2 35 2 2" xfId="49370" xr:uid="{00000000-0005-0000-0000-0000ECC00000}"/>
    <cellStyle name="Total (line) 4 3 2 35 2 3" xfId="49371" xr:uid="{00000000-0005-0000-0000-0000EDC00000}"/>
    <cellStyle name="Total (line) 4 3 2 35 2 4" xfId="49372" xr:uid="{00000000-0005-0000-0000-0000EEC00000}"/>
    <cellStyle name="Total (line) 4 3 2 35 3" xfId="49373" xr:uid="{00000000-0005-0000-0000-0000EFC00000}"/>
    <cellStyle name="Total (line) 4 3 2 35 4" xfId="49374" xr:uid="{00000000-0005-0000-0000-0000F0C00000}"/>
    <cellStyle name="Total (line) 4 3 2 35 5" xfId="49375" xr:uid="{00000000-0005-0000-0000-0000F1C00000}"/>
    <cellStyle name="Total (line) 4 3 2 36" xfId="6883" xr:uid="{00000000-0005-0000-0000-0000F2C00000}"/>
    <cellStyle name="Total (line) 4 3 2 36 2" xfId="49376" xr:uid="{00000000-0005-0000-0000-0000F3C00000}"/>
    <cellStyle name="Total (line) 4 3 2 36 2 2" xfId="49377" xr:uid="{00000000-0005-0000-0000-0000F4C00000}"/>
    <cellStyle name="Total (line) 4 3 2 36 2 3" xfId="49378" xr:uid="{00000000-0005-0000-0000-0000F5C00000}"/>
    <cellStyle name="Total (line) 4 3 2 36 2 4" xfId="49379" xr:uid="{00000000-0005-0000-0000-0000F6C00000}"/>
    <cellStyle name="Total (line) 4 3 2 36 3" xfId="49380" xr:uid="{00000000-0005-0000-0000-0000F7C00000}"/>
    <cellStyle name="Total (line) 4 3 2 36 4" xfId="49381" xr:uid="{00000000-0005-0000-0000-0000F8C00000}"/>
    <cellStyle name="Total (line) 4 3 2 36 5" xfId="49382" xr:uid="{00000000-0005-0000-0000-0000F9C00000}"/>
    <cellStyle name="Total (line) 4 3 2 37" xfId="6884" xr:uid="{00000000-0005-0000-0000-0000FAC00000}"/>
    <cellStyle name="Total (line) 4 3 2 37 2" xfId="49383" xr:uid="{00000000-0005-0000-0000-0000FBC00000}"/>
    <cellStyle name="Total (line) 4 3 2 37 2 2" xfId="49384" xr:uid="{00000000-0005-0000-0000-0000FCC00000}"/>
    <cellStyle name="Total (line) 4 3 2 37 2 3" xfId="49385" xr:uid="{00000000-0005-0000-0000-0000FDC00000}"/>
    <cellStyle name="Total (line) 4 3 2 37 2 4" xfId="49386" xr:uid="{00000000-0005-0000-0000-0000FEC00000}"/>
    <cellStyle name="Total (line) 4 3 2 37 3" xfId="49387" xr:uid="{00000000-0005-0000-0000-0000FFC00000}"/>
    <cellStyle name="Total (line) 4 3 2 37 4" xfId="49388" xr:uid="{00000000-0005-0000-0000-000000C10000}"/>
    <cellStyle name="Total (line) 4 3 2 37 5" xfId="49389" xr:uid="{00000000-0005-0000-0000-000001C10000}"/>
    <cellStyle name="Total (line) 4 3 2 38" xfId="6885" xr:uid="{00000000-0005-0000-0000-000002C10000}"/>
    <cellStyle name="Total (line) 4 3 2 38 2" xfId="49390" xr:uid="{00000000-0005-0000-0000-000003C10000}"/>
    <cellStyle name="Total (line) 4 3 2 38 2 2" xfId="49391" xr:uid="{00000000-0005-0000-0000-000004C10000}"/>
    <cellStyle name="Total (line) 4 3 2 38 2 3" xfId="49392" xr:uid="{00000000-0005-0000-0000-000005C10000}"/>
    <cellStyle name="Total (line) 4 3 2 38 2 4" xfId="49393" xr:uid="{00000000-0005-0000-0000-000006C10000}"/>
    <cellStyle name="Total (line) 4 3 2 38 3" xfId="49394" xr:uid="{00000000-0005-0000-0000-000007C10000}"/>
    <cellStyle name="Total (line) 4 3 2 38 4" xfId="49395" xr:uid="{00000000-0005-0000-0000-000008C10000}"/>
    <cellStyle name="Total (line) 4 3 2 38 5" xfId="49396" xr:uid="{00000000-0005-0000-0000-000009C10000}"/>
    <cellStyle name="Total (line) 4 3 2 39" xfId="6886" xr:uid="{00000000-0005-0000-0000-00000AC10000}"/>
    <cellStyle name="Total (line) 4 3 2 39 2" xfId="49397" xr:uid="{00000000-0005-0000-0000-00000BC10000}"/>
    <cellStyle name="Total (line) 4 3 2 39 2 2" xfId="49398" xr:uid="{00000000-0005-0000-0000-00000CC10000}"/>
    <cellStyle name="Total (line) 4 3 2 39 2 3" xfId="49399" xr:uid="{00000000-0005-0000-0000-00000DC10000}"/>
    <cellStyle name="Total (line) 4 3 2 39 2 4" xfId="49400" xr:uid="{00000000-0005-0000-0000-00000EC10000}"/>
    <cellStyle name="Total (line) 4 3 2 39 3" xfId="49401" xr:uid="{00000000-0005-0000-0000-00000FC10000}"/>
    <cellStyle name="Total (line) 4 3 2 39 4" xfId="49402" xr:uid="{00000000-0005-0000-0000-000010C10000}"/>
    <cellStyle name="Total (line) 4 3 2 39 5" xfId="49403" xr:uid="{00000000-0005-0000-0000-000011C10000}"/>
    <cellStyle name="Total (line) 4 3 2 4" xfId="6887" xr:uid="{00000000-0005-0000-0000-000012C10000}"/>
    <cellStyle name="Total (line) 4 3 2 4 2" xfId="49404" xr:uid="{00000000-0005-0000-0000-000013C10000}"/>
    <cellStyle name="Total (line) 4 3 2 4 2 2" xfId="49405" xr:uid="{00000000-0005-0000-0000-000014C10000}"/>
    <cellStyle name="Total (line) 4 3 2 4 2 3" xfId="49406" xr:uid="{00000000-0005-0000-0000-000015C10000}"/>
    <cellStyle name="Total (line) 4 3 2 4 2 4" xfId="49407" xr:uid="{00000000-0005-0000-0000-000016C10000}"/>
    <cellStyle name="Total (line) 4 3 2 4 3" xfId="49408" xr:uid="{00000000-0005-0000-0000-000017C10000}"/>
    <cellStyle name="Total (line) 4 3 2 4 4" xfId="49409" xr:uid="{00000000-0005-0000-0000-000018C10000}"/>
    <cellStyle name="Total (line) 4 3 2 4 5" xfId="49410" xr:uid="{00000000-0005-0000-0000-000019C10000}"/>
    <cellStyle name="Total (line) 4 3 2 40" xfId="6888" xr:uid="{00000000-0005-0000-0000-00001AC10000}"/>
    <cellStyle name="Total (line) 4 3 2 40 2" xfId="49411" xr:uid="{00000000-0005-0000-0000-00001BC10000}"/>
    <cellStyle name="Total (line) 4 3 2 40 2 2" xfId="49412" xr:uid="{00000000-0005-0000-0000-00001CC10000}"/>
    <cellStyle name="Total (line) 4 3 2 40 2 3" xfId="49413" xr:uid="{00000000-0005-0000-0000-00001DC10000}"/>
    <cellStyle name="Total (line) 4 3 2 40 2 4" xfId="49414" xr:uid="{00000000-0005-0000-0000-00001EC10000}"/>
    <cellStyle name="Total (line) 4 3 2 40 3" xfId="49415" xr:uid="{00000000-0005-0000-0000-00001FC10000}"/>
    <cellStyle name="Total (line) 4 3 2 40 4" xfId="49416" xr:uid="{00000000-0005-0000-0000-000020C10000}"/>
    <cellStyle name="Total (line) 4 3 2 40 5" xfId="49417" xr:uid="{00000000-0005-0000-0000-000021C10000}"/>
    <cellStyle name="Total (line) 4 3 2 41" xfId="6889" xr:uid="{00000000-0005-0000-0000-000022C10000}"/>
    <cellStyle name="Total (line) 4 3 2 41 2" xfId="49418" xr:uid="{00000000-0005-0000-0000-000023C10000}"/>
    <cellStyle name="Total (line) 4 3 2 41 2 2" xfId="49419" xr:uid="{00000000-0005-0000-0000-000024C10000}"/>
    <cellStyle name="Total (line) 4 3 2 41 2 3" xfId="49420" xr:uid="{00000000-0005-0000-0000-000025C10000}"/>
    <cellStyle name="Total (line) 4 3 2 41 2 4" xfId="49421" xr:uid="{00000000-0005-0000-0000-000026C10000}"/>
    <cellStyle name="Total (line) 4 3 2 41 3" xfId="49422" xr:uid="{00000000-0005-0000-0000-000027C10000}"/>
    <cellStyle name="Total (line) 4 3 2 41 4" xfId="49423" xr:uid="{00000000-0005-0000-0000-000028C10000}"/>
    <cellStyle name="Total (line) 4 3 2 41 5" xfId="49424" xr:uid="{00000000-0005-0000-0000-000029C10000}"/>
    <cellStyle name="Total (line) 4 3 2 42" xfId="6890" xr:uid="{00000000-0005-0000-0000-00002AC10000}"/>
    <cellStyle name="Total (line) 4 3 2 42 2" xfId="49425" xr:uid="{00000000-0005-0000-0000-00002BC10000}"/>
    <cellStyle name="Total (line) 4 3 2 42 2 2" xfId="49426" xr:uid="{00000000-0005-0000-0000-00002CC10000}"/>
    <cellStyle name="Total (line) 4 3 2 42 2 3" xfId="49427" xr:uid="{00000000-0005-0000-0000-00002DC10000}"/>
    <cellStyle name="Total (line) 4 3 2 42 2 4" xfId="49428" xr:uid="{00000000-0005-0000-0000-00002EC10000}"/>
    <cellStyle name="Total (line) 4 3 2 42 3" xfId="49429" xr:uid="{00000000-0005-0000-0000-00002FC10000}"/>
    <cellStyle name="Total (line) 4 3 2 42 4" xfId="49430" xr:uid="{00000000-0005-0000-0000-000030C10000}"/>
    <cellStyle name="Total (line) 4 3 2 42 5" xfId="49431" xr:uid="{00000000-0005-0000-0000-000031C10000}"/>
    <cellStyle name="Total (line) 4 3 2 43" xfId="6891" xr:uid="{00000000-0005-0000-0000-000032C10000}"/>
    <cellStyle name="Total (line) 4 3 2 43 2" xfId="49432" xr:uid="{00000000-0005-0000-0000-000033C10000}"/>
    <cellStyle name="Total (line) 4 3 2 43 2 2" xfId="49433" xr:uid="{00000000-0005-0000-0000-000034C10000}"/>
    <cellStyle name="Total (line) 4 3 2 43 2 3" xfId="49434" xr:uid="{00000000-0005-0000-0000-000035C10000}"/>
    <cellStyle name="Total (line) 4 3 2 43 2 4" xfId="49435" xr:uid="{00000000-0005-0000-0000-000036C10000}"/>
    <cellStyle name="Total (line) 4 3 2 43 3" xfId="49436" xr:uid="{00000000-0005-0000-0000-000037C10000}"/>
    <cellStyle name="Total (line) 4 3 2 43 4" xfId="49437" xr:uid="{00000000-0005-0000-0000-000038C10000}"/>
    <cellStyle name="Total (line) 4 3 2 43 5" xfId="49438" xr:uid="{00000000-0005-0000-0000-000039C10000}"/>
    <cellStyle name="Total (line) 4 3 2 44" xfId="6892" xr:uid="{00000000-0005-0000-0000-00003AC10000}"/>
    <cellStyle name="Total (line) 4 3 2 44 2" xfId="49439" xr:uid="{00000000-0005-0000-0000-00003BC10000}"/>
    <cellStyle name="Total (line) 4 3 2 44 2 2" xfId="49440" xr:uid="{00000000-0005-0000-0000-00003CC10000}"/>
    <cellStyle name="Total (line) 4 3 2 44 2 3" xfId="49441" xr:uid="{00000000-0005-0000-0000-00003DC10000}"/>
    <cellStyle name="Total (line) 4 3 2 44 2 4" xfId="49442" xr:uid="{00000000-0005-0000-0000-00003EC10000}"/>
    <cellStyle name="Total (line) 4 3 2 44 3" xfId="49443" xr:uid="{00000000-0005-0000-0000-00003FC10000}"/>
    <cellStyle name="Total (line) 4 3 2 44 4" xfId="49444" xr:uid="{00000000-0005-0000-0000-000040C10000}"/>
    <cellStyle name="Total (line) 4 3 2 44 5" xfId="49445" xr:uid="{00000000-0005-0000-0000-000041C10000}"/>
    <cellStyle name="Total (line) 4 3 2 45" xfId="49446" xr:uid="{00000000-0005-0000-0000-000042C10000}"/>
    <cellStyle name="Total (line) 4 3 2 45 2" xfId="49447" xr:uid="{00000000-0005-0000-0000-000043C10000}"/>
    <cellStyle name="Total (line) 4 3 2 45 3" xfId="49448" xr:uid="{00000000-0005-0000-0000-000044C10000}"/>
    <cellStyle name="Total (line) 4 3 2 45 4" xfId="49449" xr:uid="{00000000-0005-0000-0000-000045C10000}"/>
    <cellStyle name="Total (line) 4 3 2 46" xfId="49450" xr:uid="{00000000-0005-0000-0000-000046C10000}"/>
    <cellStyle name="Total (line) 4 3 2 46 2" xfId="49451" xr:uid="{00000000-0005-0000-0000-000047C10000}"/>
    <cellStyle name="Total (line) 4 3 2 46 3" xfId="49452" xr:uid="{00000000-0005-0000-0000-000048C10000}"/>
    <cellStyle name="Total (line) 4 3 2 46 4" xfId="49453" xr:uid="{00000000-0005-0000-0000-000049C10000}"/>
    <cellStyle name="Total (line) 4 3 2 47" xfId="49454" xr:uid="{00000000-0005-0000-0000-00004AC10000}"/>
    <cellStyle name="Total (line) 4 3 2 48" xfId="49455" xr:uid="{00000000-0005-0000-0000-00004BC10000}"/>
    <cellStyle name="Total (line) 4 3 2 49" xfId="49456" xr:uid="{00000000-0005-0000-0000-00004CC10000}"/>
    <cellStyle name="Total (line) 4 3 2 5" xfId="6893" xr:uid="{00000000-0005-0000-0000-00004DC10000}"/>
    <cellStyle name="Total (line) 4 3 2 5 2" xfId="49457" xr:uid="{00000000-0005-0000-0000-00004EC10000}"/>
    <cellStyle name="Total (line) 4 3 2 5 2 2" xfId="49458" xr:uid="{00000000-0005-0000-0000-00004FC10000}"/>
    <cellStyle name="Total (line) 4 3 2 5 2 3" xfId="49459" xr:uid="{00000000-0005-0000-0000-000050C10000}"/>
    <cellStyle name="Total (line) 4 3 2 5 2 4" xfId="49460" xr:uid="{00000000-0005-0000-0000-000051C10000}"/>
    <cellStyle name="Total (line) 4 3 2 5 3" xfId="49461" xr:uid="{00000000-0005-0000-0000-000052C10000}"/>
    <cellStyle name="Total (line) 4 3 2 5 4" xfId="49462" xr:uid="{00000000-0005-0000-0000-000053C10000}"/>
    <cellStyle name="Total (line) 4 3 2 5 5" xfId="49463" xr:uid="{00000000-0005-0000-0000-000054C10000}"/>
    <cellStyle name="Total (line) 4 3 2 6" xfId="6894" xr:uid="{00000000-0005-0000-0000-000055C10000}"/>
    <cellStyle name="Total (line) 4 3 2 6 2" xfId="49464" xr:uid="{00000000-0005-0000-0000-000056C10000}"/>
    <cellStyle name="Total (line) 4 3 2 6 2 2" xfId="49465" xr:uid="{00000000-0005-0000-0000-000057C10000}"/>
    <cellStyle name="Total (line) 4 3 2 6 2 3" xfId="49466" xr:uid="{00000000-0005-0000-0000-000058C10000}"/>
    <cellStyle name="Total (line) 4 3 2 6 2 4" xfId="49467" xr:uid="{00000000-0005-0000-0000-000059C10000}"/>
    <cellStyle name="Total (line) 4 3 2 6 3" xfId="49468" xr:uid="{00000000-0005-0000-0000-00005AC10000}"/>
    <cellStyle name="Total (line) 4 3 2 6 4" xfId="49469" xr:uid="{00000000-0005-0000-0000-00005BC10000}"/>
    <cellStyle name="Total (line) 4 3 2 6 5" xfId="49470" xr:uid="{00000000-0005-0000-0000-00005CC10000}"/>
    <cellStyle name="Total (line) 4 3 2 7" xfId="6895" xr:uid="{00000000-0005-0000-0000-00005DC10000}"/>
    <cellStyle name="Total (line) 4 3 2 7 2" xfId="49471" xr:uid="{00000000-0005-0000-0000-00005EC10000}"/>
    <cellStyle name="Total (line) 4 3 2 7 2 2" xfId="49472" xr:uid="{00000000-0005-0000-0000-00005FC10000}"/>
    <cellStyle name="Total (line) 4 3 2 7 2 3" xfId="49473" xr:uid="{00000000-0005-0000-0000-000060C10000}"/>
    <cellStyle name="Total (line) 4 3 2 7 2 4" xfId="49474" xr:uid="{00000000-0005-0000-0000-000061C10000}"/>
    <cellStyle name="Total (line) 4 3 2 7 3" xfId="49475" xr:uid="{00000000-0005-0000-0000-000062C10000}"/>
    <cellStyle name="Total (line) 4 3 2 7 4" xfId="49476" xr:uid="{00000000-0005-0000-0000-000063C10000}"/>
    <cellStyle name="Total (line) 4 3 2 7 5" xfId="49477" xr:uid="{00000000-0005-0000-0000-000064C10000}"/>
    <cellStyle name="Total (line) 4 3 2 8" xfId="6896" xr:uid="{00000000-0005-0000-0000-000065C10000}"/>
    <cellStyle name="Total (line) 4 3 2 8 2" xfId="49478" xr:uid="{00000000-0005-0000-0000-000066C10000}"/>
    <cellStyle name="Total (line) 4 3 2 8 2 2" xfId="49479" xr:uid="{00000000-0005-0000-0000-000067C10000}"/>
    <cellStyle name="Total (line) 4 3 2 8 2 3" xfId="49480" xr:uid="{00000000-0005-0000-0000-000068C10000}"/>
    <cellStyle name="Total (line) 4 3 2 8 2 4" xfId="49481" xr:uid="{00000000-0005-0000-0000-000069C10000}"/>
    <cellStyle name="Total (line) 4 3 2 8 3" xfId="49482" xr:uid="{00000000-0005-0000-0000-00006AC10000}"/>
    <cellStyle name="Total (line) 4 3 2 8 4" xfId="49483" xr:uid="{00000000-0005-0000-0000-00006BC10000}"/>
    <cellStyle name="Total (line) 4 3 2 8 5" xfId="49484" xr:uid="{00000000-0005-0000-0000-00006CC10000}"/>
    <cellStyle name="Total (line) 4 3 2 9" xfId="6897" xr:uid="{00000000-0005-0000-0000-00006DC10000}"/>
    <cellStyle name="Total (line) 4 3 2 9 2" xfId="49485" xr:uid="{00000000-0005-0000-0000-00006EC10000}"/>
    <cellStyle name="Total (line) 4 3 2 9 2 2" xfId="49486" xr:uid="{00000000-0005-0000-0000-00006FC10000}"/>
    <cellStyle name="Total (line) 4 3 2 9 2 3" xfId="49487" xr:uid="{00000000-0005-0000-0000-000070C10000}"/>
    <cellStyle name="Total (line) 4 3 2 9 2 4" xfId="49488" xr:uid="{00000000-0005-0000-0000-000071C10000}"/>
    <cellStyle name="Total (line) 4 3 2 9 3" xfId="49489" xr:uid="{00000000-0005-0000-0000-000072C10000}"/>
    <cellStyle name="Total (line) 4 3 2 9 4" xfId="49490" xr:uid="{00000000-0005-0000-0000-000073C10000}"/>
    <cellStyle name="Total (line) 4 3 2 9 5" xfId="49491" xr:uid="{00000000-0005-0000-0000-000074C10000}"/>
    <cellStyle name="Total (line) 4 3 20" xfId="6898" xr:uid="{00000000-0005-0000-0000-000075C10000}"/>
    <cellStyle name="Total (line) 4 3 20 2" xfId="49492" xr:uid="{00000000-0005-0000-0000-000076C10000}"/>
    <cellStyle name="Total (line) 4 3 20 2 2" xfId="49493" xr:uid="{00000000-0005-0000-0000-000077C10000}"/>
    <cellStyle name="Total (line) 4 3 20 2 3" xfId="49494" xr:uid="{00000000-0005-0000-0000-000078C10000}"/>
    <cellStyle name="Total (line) 4 3 20 2 4" xfId="49495" xr:uid="{00000000-0005-0000-0000-000079C10000}"/>
    <cellStyle name="Total (line) 4 3 20 3" xfId="49496" xr:uid="{00000000-0005-0000-0000-00007AC10000}"/>
    <cellStyle name="Total (line) 4 3 20 4" xfId="49497" xr:uid="{00000000-0005-0000-0000-00007BC10000}"/>
    <cellStyle name="Total (line) 4 3 20 5" xfId="49498" xr:uid="{00000000-0005-0000-0000-00007CC10000}"/>
    <cellStyle name="Total (line) 4 3 21" xfId="6899" xr:uid="{00000000-0005-0000-0000-00007DC10000}"/>
    <cellStyle name="Total (line) 4 3 21 2" xfId="49499" xr:uid="{00000000-0005-0000-0000-00007EC10000}"/>
    <cellStyle name="Total (line) 4 3 21 2 2" xfId="49500" xr:uid="{00000000-0005-0000-0000-00007FC10000}"/>
    <cellStyle name="Total (line) 4 3 21 2 3" xfId="49501" xr:uid="{00000000-0005-0000-0000-000080C10000}"/>
    <cellStyle name="Total (line) 4 3 21 2 4" xfId="49502" xr:uid="{00000000-0005-0000-0000-000081C10000}"/>
    <cellStyle name="Total (line) 4 3 21 3" xfId="49503" xr:uid="{00000000-0005-0000-0000-000082C10000}"/>
    <cellStyle name="Total (line) 4 3 21 4" xfId="49504" xr:uid="{00000000-0005-0000-0000-000083C10000}"/>
    <cellStyle name="Total (line) 4 3 21 5" xfId="49505" xr:uid="{00000000-0005-0000-0000-000084C10000}"/>
    <cellStyle name="Total (line) 4 3 22" xfId="6900" xr:uid="{00000000-0005-0000-0000-000085C10000}"/>
    <cellStyle name="Total (line) 4 3 22 2" xfId="49506" xr:uid="{00000000-0005-0000-0000-000086C10000}"/>
    <cellStyle name="Total (line) 4 3 22 2 2" xfId="49507" xr:uid="{00000000-0005-0000-0000-000087C10000}"/>
    <cellStyle name="Total (line) 4 3 22 2 3" xfId="49508" xr:uid="{00000000-0005-0000-0000-000088C10000}"/>
    <cellStyle name="Total (line) 4 3 22 2 4" xfId="49509" xr:uid="{00000000-0005-0000-0000-000089C10000}"/>
    <cellStyle name="Total (line) 4 3 22 3" xfId="49510" xr:uid="{00000000-0005-0000-0000-00008AC10000}"/>
    <cellStyle name="Total (line) 4 3 22 4" xfId="49511" xr:uid="{00000000-0005-0000-0000-00008BC10000}"/>
    <cellStyle name="Total (line) 4 3 22 5" xfId="49512" xr:uid="{00000000-0005-0000-0000-00008CC10000}"/>
    <cellStyle name="Total (line) 4 3 23" xfId="6901" xr:uid="{00000000-0005-0000-0000-00008DC10000}"/>
    <cellStyle name="Total (line) 4 3 23 2" xfId="49513" xr:uid="{00000000-0005-0000-0000-00008EC10000}"/>
    <cellStyle name="Total (line) 4 3 23 2 2" xfId="49514" xr:uid="{00000000-0005-0000-0000-00008FC10000}"/>
    <cellStyle name="Total (line) 4 3 23 2 3" xfId="49515" xr:uid="{00000000-0005-0000-0000-000090C10000}"/>
    <cellStyle name="Total (line) 4 3 23 2 4" xfId="49516" xr:uid="{00000000-0005-0000-0000-000091C10000}"/>
    <cellStyle name="Total (line) 4 3 23 3" xfId="49517" xr:uid="{00000000-0005-0000-0000-000092C10000}"/>
    <cellStyle name="Total (line) 4 3 23 4" xfId="49518" xr:uid="{00000000-0005-0000-0000-000093C10000}"/>
    <cellStyle name="Total (line) 4 3 23 5" xfId="49519" xr:uid="{00000000-0005-0000-0000-000094C10000}"/>
    <cellStyle name="Total (line) 4 3 24" xfId="6902" xr:uid="{00000000-0005-0000-0000-000095C10000}"/>
    <cellStyle name="Total (line) 4 3 24 2" xfId="49520" xr:uid="{00000000-0005-0000-0000-000096C10000}"/>
    <cellStyle name="Total (line) 4 3 24 2 2" xfId="49521" xr:uid="{00000000-0005-0000-0000-000097C10000}"/>
    <cellStyle name="Total (line) 4 3 24 2 3" xfId="49522" xr:uid="{00000000-0005-0000-0000-000098C10000}"/>
    <cellStyle name="Total (line) 4 3 24 2 4" xfId="49523" xr:uid="{00000000-0005-0000-0000-000099C10000}"/>
    <cellStyle name="Total (line) 4 3 24 3" xfId="49524" xr:uid="{00000000-0005-0000-0000-00009AC10000}"/>
    <cellStyle name="Total (line) 4 3 24 4" xfId="49525" xr:uid="{00000000-0005-0000-0000-00009BC10000}"/>
    <cellStyle name="Total (line) 4 3 24 5" xfId="49526" xr:uid="{00000000-0005-0000-0000-00009CC10000}"/>
    <cellStyle name="Total (line) 4 3 25" xfId="6903" xr:uid="{00000000-0005-0000-0000-00009DC10000}"/>
    <cellStyle name="Total (line) 4 3 25 2" xfId="49527" xr:uid="{00000000-0005-0000-0000-00009EC10000}"/>
    <cellStyle name="Total (line) 4 3 25 2 2" xfId="49528" xr:uid="{00000000-0005-0000-0000-00009FC10000}"/>
    <cellStyle name="Total (line) 4 3 25 2 3" xfId="49529" xr:uid="{00000000-0005-0000-0000-0000A0C10000}"/>
    <cellStyle name="Total (line) 4 3 25 2 4" xfId="49530" xr:uid="{00000000-0005-0000-0000-0000A1C10000}"/>
    <cellStyle name="Total (line) 4 3 25 3" xfId="49531" xr:uid="{00000000-0005-0000-0000-0000A2C10000}"/>
    <cellStyle name="Total (line) 4 3 25 4" xfId="49532" xr:uid="{00000000-0005-0000-0000-0000A3C10000}"/>
    <cellStyle name="Total (line) 4 3 25 5" xfId="49533" xr:uid="{00000000-0005-0000-0000-0000A4C10000}"/>
    <cellStyle name="Total (line) 4 3 26" xfId="6904" xr:uid="{00000000-0005-0000-0000-0000A5C10000}"/>
    <cellStyle name="Total (line) 4 3 26 2" xfId="49534" xr:uid="{00000000-0005-0000-0000-0000A6C10000}"/>
    <cellStyle name="Total (line) 4 3 26 2 2" xfId="49535" xr:uid="{00000000-0005-0000-0000-0000A7C10000}"/>
    <cellStyle name="Total (line) 4 3 26 2 3" xfId="49536" xr:uid="{00000000-0005-0000-0000-0000A8C10000}"/>
    <cellStyle name="Total (line) 4 3 26 2 4" xfId="49537" xr:uid="{00000000-0005-0000-0000-0000A9C10000}"/>
    <cellStyle name="Total (line) 4 3 26 3" xfId="49538" xr:uid="{00000000-0005-0000-0000-0000AAC10000}"/>
    <cellStyle name="Total (line) 4 3 26 4" xfId="49539" xr:uid="{00000000-0005-0000-0000-0000ABC10000}"/>
    <cellStyle name="Total (line) 4 3 26 5" xfId="49540" xr:uid="{00000000-0005-0000-0000-0000ACC10000}"/>
    <cellStyle name="Total (line) 4 3 27" xfId="6905" xr:uid="{00000000-0005-0000-0000-0000ADC10000}"/>
    <cellStyle name="Total (line) 4 3 27 2" xfId="49541" xr:uid="{00000000-0005-0000-0000-0000AEC10000}"/>
    <cellStyle name="Total (line) 4 3 27 2 2" xfId="49542" xr:uid="{00000000-0005-0000-0000-0000AFC10000}"/>
    <cellStyle name="Total (line) 4 3 27 2 3" xfId="49543" xr:uid="{00000000-0005-0000-0000-0000B0C10000}"/>
    <cellStyle name="Total (line) 4 3 27 2 4" xfId="49544" xr:uid="{00000000-0005-0000-0000-0000B1C10000}"/>
    <cellStyle name="Total (line) 4 3 27 3" xfId="49545" xr:uid="{00000000-0005-0000-0000-0000B2C10000}"/>
    <cellStyle name="Total (line) 4 3 27 4" xfId="49546" xr:uid="{00000000-0005-0000-0000-0000B3C10000}"/>
    <cellStyle name="Total (line) 4 3 27 5" xfId="49547" xr:uid="{00000000-0005-0000-0000-0000B4C10000}"/>
    <cellStyle name="Total (line) 4 3 28" xfId="6906" xr:uid="{00000000-0005-0000-0000-0000B5C10000}"/>
    <cellStyle name="Total (line) 4 3 28 2" xfId="49548" xr:uid="{00000000-0005-0000-0000-0000B6C10000}"/>
    <cellStyle name="Total (line) 4 3 28 2 2" xfId="49549" xr:uid="{00000000-0005-0000-0000-0000B7C10000}"/>
    <cellStyle name="Total (line) 4 3 28 2 3" xfId="49550" xr:uid="{00000000-0005-0000-0000-0000B8C10000}"/>
    <cellStyle name="Total (line) 4 3 28 2 4" xfId="49551" xr:uid="{00000000-0005-0000-0000-0000B9C10000}"/>
    <cellStyle name="Total (line) 4 3 28 3" xfId="49552" xr:uid="{00000000-0005-0000-0000-0000BAC10000}"/>
    <cellStyle name="Total (line) 4 3 28 4" xfId="49553" xr:uid="{00000000-0005-0000-0000-0000BBC10000}"/>
    <cellStyle name="Total (line) 4 3 28 5" xfId="49554" xr:uid="{00000000-0005-0000-0000-0000BCC10000}"/>
    <cellStyle name="Total (line) 4 3 29" xfId="6907" xr:uid="{00000000-0005-0000-0000-0000BDC10000}"/>
    <cellStyle name="Total (line) 4 3 29 2" xfId="49555" xr:uid="{00000000-0005-0000-0000-0000BEC10000}"/>
    <cellStyle name="Total (line) 4 3 29 2 2" xfId="49556" xr:uid="{00000000-0005-0000-0000-0000BFC10000}"/>
    <cellStyle name="Total (line) 4 3 29 2 3" xfId="49557" xr:uid="{00000000-0005-0000-0000-0000C0C10000}"/>
    <cellStyle name="Total (line) 4 3 29 2 4" xfId="49558" xr:uid="{00000000-0005-0000-0000-0000C1C10000}"/>
    <cellStyle name="Total (line) 4 3 29 3" xfId="49559" xr:uid="{00000000-0005-0000-0000-0000C2C10000}"/>
    <cellStyle name="Total (line) 4 3 29 4" xfId="49560" xr:uid="{00000000-0005-0000-0000-0000C3C10000}"/>
    <cellStyle name="Total (line) 4 3 29 5" xfId="49561" xr:uid="{00000000-0005-0000-0000-0000C4C10000}"/>
    <cellStyle name="Total (line) 4 3 3" xfId="6908" xr:uid="{00000000-0005-0000-0000-0000C5C10000}"/>
    <cellStyle name="Total (line) 4 3 3 2" xfId="49562" xr:uid="{00000000-0005-0000-0000-0000C6C10000}"/>
    <cellStyle name="Total (line) 4 3 3 2 2" xfId="49563" xr:uid="{00000000-0005-0000-0000-0000C7C10000}"/>
    <cellStyle name="Total (line) 4 3 3 2 3" xfId="49564" xr:uid="{00000000-0005-0000-0000-0000C8C10000}"/>
    <cellStyle name="Total (line) 4 3 3 2 4" xfId="49565" xr:uid="{00000000-0005-0000-0000-0000C9C10000}"/>
    <cellStyle name="Total (line) 4 3 3 3" xfId="49566" xr:uid="{00000000-0005-0000-0000-0000CAC10000}"/>
    <cellStyle name="Total (line) 4 3 3 4" xfId="49567" xr:uid="{00000000-0005-0000-0000-0000CBC10000}"/>
    <cellStyle name="Total (line) 4 3 3 5" xfId="49568" xr:uid="{00000000-0005-0000-0000-0000CCC10000}"/>
    <cellStyle name="Total (line) 4 3 30" xfId="6909" xr:uid="{00000000-0005-0000-0000-0000CDC10000}"/>
    <cellStyle name="Total (line) 4 3 30 2" xfId="49569" xr:uid="{00000000-0005-0000-0000-0000CEC10000}"/>
    <cellStyle name="Total (line) 4 3 30 2 2" xfId="49570" xr:uid="{00000000-0005-0000-0000-0000CFC10000}"/>
    <cellStyle name="Total (line) 4 3 30 2 3" xfId="49571" xr:uid="{00000000-0005-0000-0000-0000D0C10000}"/>
    <cellStyle name="Total (line) 4 3 30 2 4" xfId="49572" xr:uid="{00000000-0005-0000-0000-0000D1C10000}"/>
    <cellStyle name="Total (line) 4 3 30 3" xfId="49573" xr:uid="{00000000-0005-0000-0000-0000D2C10000}"/>
    <cellStyle name="Total (line) 4 3 30 4" xfId="49574" xr:uid="{00000000-0005-0000-0000-0000D3C10000}"/>
    <cellStyle name="Total (line) 4 3 30 5" xfId="49575" xr:uid="{00000000-0005-0000-0000-0000D4C10000}"/>
    <cellStyle name="Total (line) 4 3 31" xfId="6910" xr:uid="{00000000-0005-0000-0000-0000D5C10000}"/>
    <cellStyle name="Total (line) 4 3 31 2" xfId="49576" xr:uid="{00000000-0005-0000-0000-0000D6C10000}"/>
    <cellStyle name="Total (line) 4 3 31 2 2" xfId="49577" xr:uid="{00000000-0005-0000-0000-0000D7C10000}"/>
    <cellStyle name="Total (line) 4 3 31 2 3" xfId="49578" xr:uid="{00000000-0005-0000-0000-0000D8C10000}"/>
    <cellStyle name="Total (line) 4 3 31 2 4" xfId="49579" xr:uid="{00000000-0005-0000-0000-0000D9C10000}"/>
    <cellStyle name="Total (line) 4 3 31 3" xfId="49580" xr:uid="{00000000-0005-0000-0000-0000DAC10000}"/>
    <cellStyle name="Total (line) 4 3 31 4" xfId="49581" xr:uid="{00000000-0005-0000-0000-0000DBC10000}"/>
    <cellStyle name="Total (line) 4 3 31 5" xfId="49582" xr:uid="{00000000-0005-0000-0000-0000DCC10000}"/>
    <cellStyle name="Total (line) 4 3 32" xfId="6911" xr:uid="{00000000-0005-0000-0000-0000DDC10000}"/>
    <cellStyle name="Total (line) 4 3 32 2" xfId="49583" xr:uid="{00000000-0005-0000-0000-0000DEC10000}"/>
    <cellStyle name="Total (line) 4 3 32 2 2" xfId="49584" xr:uid="{00000000-0005-0000-0000-0000DFC10000}"/>
    <cellStyle name="Total (line) 4 3 32 2 3" xfId="49585" xr:uid="{00000000-0005-0000-0000-0000E0C10000}"/>
    <cellStyle name="Total (line) 4 3 32 2 4" xfId="49586" xr:uid="{00000000-0005-0000-0000-0000E1C10000}"/>
    <cellStyle name="Total (line) 4 3 32 3" xfId="49587" xr:uid="{00000000-0005-0000-0000-0000E2C10000}"/>
    <cellStyle name="Total (line) 4 3 32 4" xfId="49588" xr:uid="{00000000-0005-0000-0000-0000E3C10000}"/>
    <cellStyle name="Total (line) 4 3 32 5" xfId="49589" xr:uid="{00000000-0005-0000-0000-0000E4C10000}"/>
    <cellStyle name="Total (line) 4 3 33" xfId="6912" xr:uid="{00000000-0005-0000-0000-0000E5C10000}"/>
    <cellStyle name="Total (line) 4 3 33 2" xfId="49590" xr:uid="{00000000-0005-0000-0000-0000E6C10000}"/>
    <cellStyle name="Total (line) 4 3 33 2 2" xfId="49591" xr:uid="{00000000-0005-0000-0000-0000E7C10000}"/>
    <cellStyle name="Total (line) 4 3 33 2 3" xfId="49592" xr:uid="{00000000-0005-0000-0000-0000E8C10000}"/>
    <cellStyle name="Total (line) 4 3 33 2 4" xfId="49593" xr:uid="{00000000-0005-0000-0000-0000E9C10000}"/>
    <cellStyle name="Total (line) 4 3 33 3" xfId="49594" xr:uid="{00000000-0005-0000-0000-0000EAC10000}"/>
    <cellStyle name="Total (line) 4 3 33 4" xfId="49595" xr:uid="{00000000-0005-0000-0000-0000EBC10000}"/>
    <cellStyle name="Total (line) 4 3 33 5" xfId="49596" xr:uid="{00000000-0005-0000-0000-0000ECC10000}"/>
    <cellStyle name="Total (line) 4 3 34" xfId="6913" xr:uid="{00000000-0005-0000-0000-0000EDC10000}"/>
    <cellStyle name="Total (line) 4 3 34 2" xfId="49597" xr:uid="{00000000-0005-0000-0000-0000EEC10000}"/>
    <cellStyle name="Total (line) 4 3 34 2 2" xfId="49598" xr:uid="{00000000-0005-0000-0000-0000EFC10000}"/>
    <cellStyle name="Total (line) 4 3 34 2 3" xfId="49599" xr:uid="{00000000-0005-0000-0000-0000F0C10000}"/>
    <cellStyle name="Total (line) 4 3 34 2 4" xfId="49600" xr:uid="{00000000-0005-0000-0000-0000F1C10000}"/>
    <cellStyle name="Total (line) 4 3 34 3" xfId="49601" xr:uid="{00000000-0005-0000-0000-0000F2C10000}"/>
    <cellStyle name="Total (line) 4 3 34 4" xfId="49602" xr:uid="{00000000-0005-0000-0000-0000F3C10000}"/>
    <cellStyle name="Total (line) 4 3 34 5" xfId="49603" xr:uid="{00000000-0005-0000-0000-0000F4C10000}"/>
    <cellStyle name="Total (line) 4 3 35" xfId="6914" xr:uid="{00000000-0005-0000-0000-0000F5C10000}"/>
    <cellStyle name="Total (line) 4 3 35 2" xfId="49604" xr:uid="{00000000-0005-0000-0000-0000F6C10000}"/>
    <cellStyle name="Total (line) 4 3 35 2 2" xfId="49605" xr:uid="{00000000-0005-0000-0000-0000F7C10000}"/>
    <cellStyle name="Total (line) 4 3 35 2 3" xfId="49606" xr:uid="{00000000-0005-0000-0000-0000F8C10000}"/>
    <cellStyle name="Total (line) 4 3 35 2 4" xfId="49607" xr:uid="{00000000-0005-0000-0000-0000F9C10000}"/>
    <cellStyle name="Total (line) 4 3 35 3" xfId="49608" xr:uid="{00000000-0005-0000-0000-0000FAC10000}"/>
    <cellStyle name="Total (line) 4 3 35 4" xfId="49609" xr:uid="{00000000-0005-0000-0000-0000FBC10000}"/>
    <cellStyle name="Total (line) 4 3 35 5" xfId="49610" xr:uid="{00000000-0005-0000-0000-0000FCC10000}"/>
    <cellStyle name="Total (line) 4 3 36" xfId="6915" xr:uid="{00000000-0005-0000-0000-0000FDC10000}"/>
    <cellStyle name="Total (line) 4 3 36 2" xfId="49611" xr:uid="{00000000-0005-0000-0000-0000FEC10000}"/>
    <cellStyle name="Total (line) 4 3 36 2 2" xfId="49612" xr:uid="{00000000-0005-0000-0000-0000FFC10000}"/>
    <cellStyle name="Total (line) 4 3 36 2 3" xfId="49613" xr:uid="{00000000-0005-0000-0000-000000C20000}"/>
    <cellStyle name="Total (line) 4 3 36 2 4" xfId="49614" xr:uid="{00000000-0005-0000-0000-000001C20000}"/>
    <cellStyle name="Total (line) 4 3 36 3" xfId="49615" xr:uid="{00000000-0005-0000-0000-000002C20000}"/>
    <cellStyle name="Total (line) 4 3 36 4" xfId="49616" xr:uid="{00000000-0005-0000-0000-000003C20000}"/>
    <cellStyle name="Total (line) 4 3 36 5" xfId="49617" xr:uid="{00000000-0005-0000-0000-000004C20000}"/>
    <cellStyle name="Total (line) 4 3 37" xfId="6916" xr:uid="{00000000-0005-0000-0000-000005C20000}"/>
    <cellStyle name="Total (line) 4 3 37 2" xfId="49618" xr:uid="{00000000-0005-0000-0000-000006C20000}"/>
    <cellStyle name="Total (line) 4 3 37 2 2" xfId="49619" xr:uid="{00000000-0005-0000-0000-000007C20000}"/>
    <cellStyle name="Total (line) 4 3 37 2 3" xfId="49620" xr:uid="{00000000-0005-0000-0000-000008C20000}"/>
    <cellStyle name="Total (line) 4 3 37 2 4" xfId="49621" xr:uid="{00000000-0005-0000-0000-000009C20000}"/>
    <cellStyle name="Total (line) 4 3 37 3" xfId="49622" xr:uid="{00000000-0005-0000-0000-00000AC20000}"/>
    <cellStyle name="Total (line) 4 3 37 4" xfId="49623" xr:uid="{00000000-0005-0000-0000-00000BC20000}"/>
    <cellStyle name="Total (line) 4 3 37 5" xfId="49624" xr:uid="{00000000-0005-0000-0000-00000CC20000}"/>
    <cellStyle name="Total (line) 4 3 38" xfId="6917" xr:uid="{00000000-0005-0000-0000-00000DC20000}"/>
    <cellStyle name="Total (line) 4 3 38 2" xfId="49625" xr:uid="{00000000-0005-0000-0000-00000EC20000}"/>
    <cellStyle name="Total (line) 4 3 38 2 2" xfId="49626" xr:uid="{00000000-0005-0000-0000-00000FC20000}"/>
    <cellStyle name="Total (line) 4 3 38 2 3" xfId="49627" xr:uid="{00000000-0005-0000-0000-000010C20000}"/>
    <cellStyle name="Total (line) 4 3 38 2 4" xfId="49628" xr:uid="{00000000-0005-0000-0000-000011C20000}"/>
    <cellStyle name="Total (line) 4 3 38 3" xfId="49629" xr:uid="{00000000-0005-0000-0000-000012C20000}"/>
    <cellStyle name="Total (line) 4 3 38 4" xfId="49630" xr:uid="{00000000-0005-0000-0000-000013C20000}"/>
    <cellStyle name="Total (line) 4 3 38 5" xfId="49631" xr:uid="{00000000-0005-0000-0000-000014C20000}"/>
    <cellStyle name="Total (line) 4 3 39" xfId="6918" xr:uid="{00000000-0005-0000-0000-000015C20000}"/>
    <cellStyle name="Total (line) 4 3 39 2" xfId="49632" xr:uid="{00000000-0005-0000-0000-000016C20000}"/>
    <cellStyle name="Total (line) 4 3 39 2 2" xfId="49633" xr:uid="{00000000-0005-0000-0000-000017C20000}"/>
    <cellStyle name="Total (line) 4 3 39 2 3" xfId="49634" xr:uid="{00000000-0005-0000-0000-000018C20000}"/>
    <cellStyle name="Total (line) 4 3 39 2 4" xfId="49635" xr:uid="{00000000-0005-0000-0000-000019C20000}"/>
    <cellStyle name="Total (line) 4 3 39 3" xfId="49636" xr:uid="{00000000-0005-0000-0000-00001AC20000}"/>
    <cellStyle name="Total (line) 4 3 39 4" xfId="49637" xr:uid="{00000000-0005-0000-0000-00001BC20000}"/>
    <cellStyle name="Total (line) 4 3 39 5" xfId="49638" xr:uid="{00000000-0005-0000-0000-00001CC20000}"/>
    <cellStyle name="Total (line) 4 3 4" xfId="6919" xr:uid="{00000000-0005-0000-0000-00001DC20000}"/>
    <cellStyle name="Total (line) 4 3 4 2" xfId="49639" xr:uid="{00000000-0005-0000-0000-00001EC20000}"/>
    <cellStyle name="Total (line) 4 3 4 2 2" xfId="49640" xr:uid="{00000000-0005-0000-0000-00001FC20000}"/>
    <cellStyle name="Total (line) 4 3 4 2 3" xfId="49641" xr:uid="{00000000-0005-0000-0000-000020C20000}"/>
    <cellStyle name="Total (line) 4 3 4 2 4" xfId="49642" xr:uid="{00000000-0005-0000-0000-000021C20000}"/>
    <cellStyle name="Total (line) 4 3 4 3" xfId="49643" xr:uid="{00000000-0005-0000-0000-000022C20000}"/>
    <cellStyle name="Total (line) 4 3 4 4" xfId="49644" xr:uid="{00000000-0005-0000-0000-000023C20000}"/>
    <cellStyle name="Total (line) 4 3 4 5" xfId="49645" xr:uid="{00000000-0005-0000-0000-000024C20000}"/>
    <cellStyle name="Total (line) 4 3 40" xfId="6920" xr:uid="{00000000-0005-0000-0000-000025C20000}"/>
    <cellStyle name="Total (line) 4 3 40 2" xfId="49646" xr:uid="{00000000-0005-0000-0000-000026C20000}"/>
    <cellStyle name="Total (line) 4 3 40 2 2" xfId="49647" xr:uid="{00000000-0005-0000-0000-000027C20000}"/>
    <cellStyle name="Total (line) 4 3 40 2 3" xfId="49648" xr:uid="{00000000-0005-0000-0000-000028C20000}"/>
    <cellStyle name="Total (line) 4 3 40 2 4" xfId="49649" xr:uid="{00000000-0005-0000-0000-000029C20000}"/>
    <cellStyle name="Total (line) 4 3 40 3" xfId="49650" xr:uid="{00000000-0005-0000-0000-00002AC20000}"/>
    <cellStyle name="Total (line) 4 3 40 4" xfId="49651" xr:uid="{00000000-0005-0000-0000-00002BC20000}"/>
    <cellStyle name="Total (line) 4 3 40 5" xfId="49652" xr:uid="{00000000-0005-0000-0000-00002CC20000}"/>
    <cellStyle name="Total (line) 4 3 41" xfId="6921" xr:uid="{00000000-0005-0000-0000-00002DC20000}"/>
    <cellStyle name="Total (line) 4 3 41 2" xfId="49653" xr:uid="{00000000-0005-0000-0000-00002EC20000}"/>
    <cellStyle name="Total (line) 4 3 41 2 2" xfId="49654" xr:uid="{00000000-0005-0000-0000-00002FC20000}"/>
    <cellStyle name="Total (line) 4 3 41 2 3" xfId="49655" xr:uid="{00000000-0005-0000-0000-000030C20000}"/>
    <cellStyle name="Total (line) 4 3 41 2 4" xfId="49656" xr:uid="{00000000-0005-0000-0000-000031C20000}"/>
    <cellStyle name="Total (line) 4 3 41 3" xfId="49657" xr:uid="{00000000-0005-0000-0000-000032C20000}"/>
    <cellStyle name="Total (line) 4 3 41 4" xfId="49658" xr:uid="{00000000-0005-0000-0000-000033C20000}"/>
    <cellStyle name="Total (line) 4 3 41 5" xfId="49659" xr:uid="{00000000-0005-0000-0000-000034C20000}"/>
    <cellStyle name="Total (line) 4 3 42" xfId="6922" xr:uid="{00000000-0005-0000-0000-000035C20000}"/>
    <cellStyle name="Total (line) 4 3 42 2" xfId="49660" xr:uid="{00000000-0005-0000-0000-000036C20000}"/>
    <cellStyle name="Total (line) 4 3 42 2 2" xfId="49661" xr:uid="{00000000-0005-0000-0000-000037C20000}"/>
    <cellStyle name="Total (line) 4 3 42 2 3" xfId="49662" xr:uid="{00000000-0005-0000-0000-000038C20000}"/>
    <cellStyle name="Total (line) 4 3 42 2 4" xfId="49663" xr:uid="{00000000-0005-0000-0000-000039C20000}"/>
    <cellStyle name="Total (line) 4 3 42 3" xfId="49664" xr:uid="{00000000-0005-0000-0000-00003AC20000}"/>
    <cellStyle name="Total (line) 4 3 42 4" xfId="49665" xr:uid="{00000000-0005-0000-0000-00003BC20000}"/>
    <cellStyle name="Total (line) 4 3 42 5" xfId="49666" xr:uid="{00000000-0005-0000-0000-00003CC20000}"/>
    <cellStyle name="Total (line) 4 3 43" xfId="6923" xr:uid="{00000000-0005-0000-0000-00003DC20000}"/>
    <cellStyle name="Total (line) 4 3 43 2" xfId="49667" xr:uid="{00000000-0005-0000-0000-00003EC20000}"/>
    <cellStyle name="Total (line) 4 3 43 2 2" xfId="49668" xr:uid="{00000000-0005-0000-0000-00003FC20000}"/>
    <cellStyle name="Total (line) 4 3 43 2 3" xfId="49669" xr:uid="{00000000-0005-0000-0000-000040C20000}"/>
    <cellStyle name="Total (line) 4 3 43 2 4" xfId="49670" xr:uid="{00000000-0005-0000-0000-000041C20000}"/>
    <cellStyle name="Total (line) 4 3 43 3" xfId="49671" xr:uid="{00000000-0005-0000-0000-000042C20000}"/>
    <cellStyle name="Total (line) 4 3 43 4" xfId="49672" xr:uid="{00000000-0005-0000-0000-000043C20000}"/>
    <cellStyle name="Total (line) 4 3 43 5" xfId="49673" xr:uid="{00000000-0005-0000-0000-000044C20000}"/>
    <cellStyle name="Total (line) 4 3 44" xfId="6924" xr:uid="{00000000-0005-0000-0000-000045C20000}"/>
    <cellStyle name="Total (line) 4 3 44 2" xfId="49674" xr:uid="{00000000-0005-0000-0000-000046C20000}"/>
    <cellStyle name="Total (line) 4 3 44 2 2" xfId="49675" xr:uid="{00000000-0005-0000-0000-000047C20000}"/>
    <cellStyle name="Total (line) 4 3 44 2 3" xfId="49676" xr:uid="{00000000-0005-0000-0000-000048C20000}"/>
    <cellStyle name="Total (line) 4 3 44 2 4" xfId="49677" xr:uid="{00000000-0005-0000-0000-000049C20000}"/>
    <cellStyle name="Total (line) 4 3 44 3" xfId="49678" xr:uid="{00000000-0005-0000-0000-00004AC20000}"/>
    <cellStyle name="Total (line) 4 3 44 4" xfId="49679" xr:uid="{00000000-0005-0000-0000-00004BC20000}"/>
    <cellStyle name="Total (line) 4 3 44 5" xfId="49680" xr:uid="{00000000-0005-0000-0000-00004CC20000}"/>
    <cellStyle name="Total (line) 4 3 45" xfId="6925" xr:uid="{00000000-0005-0000-0000-00004DC20000}"/>
    <cellStyle name="Total (line) 4 3 45 2" xfId="49681" xr:uid="{00000000-0005-0000-0000-00004EC20000}"/>
    <cellStyle name="Total (line) 4 3 45 2 2" xfId="49682" xr:uid="{00000000-0005-0000-0000-00004FC20000}"/>
    <cellStyle name="Total (line) 4 3 45 2 3" xfId="49683" xr:uid="{00000000-0005-0000-0000-000050C20000}"/>
    <cellStyle name="Total (line) 4 3 45 2 4" xfId="49684" xr:uid="{00000000-0005-0000-0000-000051C20000}"/>
    <cellStyle name="Total (line) 4 3 45 3" xfId="49685" xr:uid="{00000000-0005-0000-0000-000052C20000}"/>
    <cellStyle name="Total (line) 4 3 45 4" xfId="49686" xr:uid="{00000000-0005-0000-0000-000053C20000}"/>
    <cellStyle name="Total (line) 4 3 45 5" xfId="49687" xr:uid="{00000000-0005-0000-0000-000054C20000}"/>
    <cellStyle name="Total (line) 4 3 46" xfId="49688" xr:uid="{00000000-0005-0000-0000-000055C20000}"/>
    <cellStyle name="Total (line) 4 3 46 2" xfId="49689" xr:uid="{00000000-0005-0000-0000-000056C20000}"/>
    <cellStyle name="Total (line) 4 3 46 3" xfId="49690" xr:uid="{00000000-0005-0000-0000-000057C20000}"/>
    <cellStyle name="Total (line) 4 3 46 4" xfId="49691" xr:uid="{00000000-0005-0000-0000-000058C20000}"/>
    <cellStyle name="Total (line) 4 3 47" xfId="49692" xr:uid="{00000000-0005-0000-0000-000059C20000}"/>
    <cellStyle name="Total (line) 4 3 48" xfId="49693" xr:uid="{00000000-0005-0000-0000-00005AC20000}"/>
    <cellStyle name="Total (line) 4 3 49" xfId="49694" xr:uid="{00000000-0005-0000-0000-00005BC20000}"/>
    <cellStyle name="Total (line) 4 3 5" xfId="6926" xr:uid="{00000000-0005-0000-0000-00005CC20000}"/>
    <cellStyle name="Total (line) 4 3 5 2" xfId="49695" xr:uid="{00000000-0005-0000-0000-00005DC20000}"/>
    <cellStyle name="Total (line) 4 3 5 2 2" xfId="49696" xr:uid="{00000000-0005-0000-0000-00005EC20000}"/>
    <cellStyle name="Total (line) 4 3 5 2 3" xfId="49697" xr:uid="{00000000-0005-0000-0000-00005FC20000}"/>
    <cellStyle name="Total (line) 4 3 5 2 4" xfId="49698" xr:uid="{00000000-0005-0000-0000-000060C20000}"/>
    <cellStyle name="Total (line) 4 3 5 3" xfId="49699" xr:uid="{00000000-0005-0000-0000-000061C20000}"/>
    <cellStyle name="Total (line) 4 3 5 4" xfId="49700" xr:uid="{00000000-0005-0000-0000-000062C20000}"/>
    <cellStyle name="Total (line) 4 3 5 5" xfId="49701" xr:uid="{00000000-0005-0000-0000-000063C20000}"/>
    <cellStyle name="Total (line) 4 3 6" xfId="6927" xr:uid="{00000000-0005-0000-0000-000064C20000}"/>
    <cellStyle name="Total (line) 4 3 6 2" xfId="49702" xr:uid="{00000000-0005-0000-0000-000065C20000}"/>
    <cellStyle name="Total (line) 4 3 6 2 2" xfId="49703" xr:uid="{00000000-0005-0000-0000-000066C20000}"/>
    <cellStyle name="Total (line) 4 3 6 2 3" xfId="49704" xr:uid="{00000000-0005-0000-0000-000067C20000}"/>
    <cellStyle name="Total (line) 4 3 6 2 4" xfId="49705" xr:uid="{00000000-0005-0000-0000-000068C20000}"/>
    <cellStyle name="Total (line) 4 3 6 3" xfId="49706" xr:uid="{00000000-0005-0000-0000-000069C20000}"/>
    <cellStyle name="Total (line) 4 3 6 4" xfId="49707" xr:uid="{00000000-0005-0000-0000-00006AC20000}"/>
    <cellStyle name="Total (line) 4 3 6 5" xfId="49708" xr:uid="{00000000-0005-0000-0000-00006BC20000}"/>
    <cellStyle name="Total (line) 4 3 7" xfId="6928" xr:uid="{00000000-0005-0000-0000-00006CC20000}"/>
    <cellStyle name="Total (line) 4 3 7 2" xfId="49709" xr:uid="{00000000-0005-0000-0000-00006DC20000}"/>
    <cellStyle name="Total (line) 4 3 7 2 2" xfId="49710" xr:uid="{00000000-0005-0000-0000-00006EC20000}"/>
    <cellStyle name="Total (line) 4 3 7 2 3" xfId="49711" xr:uid="{00000000-0005-0000-0000-00006FC20000}"/>
    <cellStyle name="Total (line) 4 3 7 2 4" xfId="49712" xr:uid="{00000000-0005-0000-0000-000070C20000}"/>
    <cellStyle name="Total (line) 4 3 7 3" xfId="49713" xr:uid="{00000000-0005-0000-0000-000071C20000}"/>
    <cellStyle name="Total (line) 4 3 7 4" xfId="49714" xr:uid="{00000000-0005-0000-0000-000072C20000}"/>
    <cellStyle name="Total (line) 4 3 7 5" xfId="49715" xr:uid="{00000000-0005-0000-0000-000073C20000}"/>
    <cellStyle name="Total (line) 4 3 8" xfId="6929" xr:uid="{00000000-0005-0000-0000-000074C20000}"/>
    <cellStyle name="Total (line) 4 3 8 2" xfId="49716" xr:uid="{00000000-0005-0000-0000-000075C20000}"/>
    <cellStyle name="Total (line) 4 3 8 2 2" xfId="49717" xr:uid="{00000000-0005-0000-0000-000076C20000}"/>
    <cellStyle name="Total (line) 4 3 8 2 3" xfId="49718" xr:uid="{00000000-0005-0000-0000-000077C20000}"/>
    <cellStyle name="Total (line) 4 3 8 2 4" xfId="49719" xr:uid="{00000000-0005-0000-0000-000078C20000}"/>
    <cellStyle name="Total (line) 4 3 8 3" xfId="49720" xr:uid="{00000000-0005-0000-0000-000079C20000}"/>
    <cellStyle name="Total (line) 4 3 8 4" xfId="49721" xr:uid="{00000000-0005-0000-0000-00007AC20000}"/>
    <cellStyle name="Total (line) 4 3 8 5" xfId="49722" xr:uid="{00000000-0005-0000-0000-00007BC20000}"/>
    <cellStyle name="Total (line) 4 3 9" xfId="6930" xr:uid="{00000000-0005-0000-0000-00007CC20000}"/>
    <cellStyle name="Total (line) 4 3 9 2" xfId="49723" xr:uid="{00000000-0005-0000-0000-00007DC20000}"/>
    <cellStyle name="Total (line) 4 3 9 2 2" xfId="49724" xr:uid="{00000000-0005-0000-0000-00007EC20000}"/>
    <cellStyle name="Total (line) 4 3 9 2 3" xfId="49725" xr:uid="{00000000-0005-0000-0000-00007FC20000}"/>
    <cellStyle name="Total (line) 4 3 9 2 4" xfId="49726" xr:uid="{00000000-0005-0000-0000-000080C20000}"/>
    <cellStyle name="Total (line) 4 3 9 3" xfId="49727" xr:uid="{00000000-0005-0000-0000-000081C20000}"/>
    <cellStyle name="Total (line) 4 3 9 4" xfId="49728" xr:uid="{00000000-0005-0000-0000-000082C20000}"/>
    <cellStyle name="Total (line) 4 3 9 5" xfId="49729" xr:uid="{00000000-0005-0000-0000-000083C20000}"/>
    <cellStyle name="Total (line) 4 4" xfId="6931" xr:uid="{00000000-0005-0000-0000-000084C20000}"/>
    <cellStyle name="Total (line) 4 4 10" xfId="6932" xr:uid="{00000000-0005-0000-0000-000085C20000}"/>
    <cellStyle name="Total (line) 4 4 10 2" xfId="49730" xr:uid="{00000000-0005-0000-0000-000086C20000}"/>
    <cellStyle name="Total (line) 4 4 10 2 2" xfId="49731" xr:uid="{00000000-0005-0000-0000-000087C20000}"/>
    <cellStyle name="Total (line) 4 4 10 2 3" xfId="49732" xr:uid="{00000000-0005-0000-0000-000088C20000}"/>
    <cellStyle name="Total (line) 4 4 10 2 4" xfId="49733" xr:uid="{00000000-0005-0000-0000-000089C20000}"/>
    <cellStyle name="Total (line) 4 4 10 3" xfId="49734" xr:uid="{00000000-0005-0000-0000-00008AC20000}"/>
    <cellStyle name="Total (line) 4 4 10 4" xfId="49735" xr:uid="{00000000-0005-0000-0000-00008BC20000}"/>
    <cellStyle name="Total (line) 4 4 10 5" xfId="49736" xr:uid="{00000000-0005-0000-0000-00008CC20000}"/>
    <cellStyle name="Total (line) 4 4 11" xfId="6933" xr:uid="{00000000-0005-0000-0000-00008DC20000}"/>
    <cellStyle name="Total (line) 4 4 11 2" xfId="49737" xr:uid="{00000000-0005-0000-0000-00008EC20000}"/>
    <cellStyle name="Total (line) 4 4 11 2 2" xfId="49738" xr:uid="{00000000-0005-0000-0000-00008FC20000}"/>
    <cellStyle name="Total (line) 4 4 11 2 3" xfId="49739" xr:uid="{00000000-0005-0000-0000-000090C20000}"/>
    <cellStyle name="Total (line) 4 4 11 2 4" xfId="49740" xr:uid="{00000000-0005-0000-0000-000091C20000}"/>
    <cellStyle name="Total (line) 4 4 11 3" xfId="49741" xr:uid="{00000000-0005-0000-0000-000092C20000}"/>
    <cellStyle name="Total (line) 4 4 11 4" xfId="49742" xr:uid="{00000000-0005-0000-0000-000093C20000}"/>
    <cellStyle name="Total (line) 4 4 11 5" xfId="49743" xr:uid="{00000000-0005-0000-0000-000094C20000}"/>
    <cellStyle name="Total (line) 4 4 12" xfId="6934" xr:uid="{00000000-0005-0000-0000-000095C20000}"/>
    <cellStyle name="Total (line) 4 4 12 2" xfId="49744" xr:uid="{00000000-0005-0000-0000-000096C20000}"/>
    <cellStyle name="Total (line) 4 4 12 2 2" xfId="49745" xr:uid="{00000000-0005-0000-0000-000097C20000}"/>
    <cellStyle name="Total (line) 4 4 12 2 3" xfId="49746" xr:uid="{00000000-0005-0000-0000-000098C20000}"/>
    <cellStyle name="Total (line) 4 4 12 2 4" xfId="49747" xr:uid="{00000000-0005-0000-0000-000099C20000}"/>
    <cellStyle name="Total (line) 4 4 12 3" xfId="49748" xr:uid="{00000000-0005-0000-0000-00009AC20000}"/>
    <cellStyle name="Total (line) 4 4 12 4" xfId="49749" xr:uid="{00000000-0005-0000-0000-00009BC20000}"/>
    <cellStyle name="Total (line) 4 4 12 5" xfId="49750" xr:uid="{00000000-0005-0000-0000-00009CC20000}"/>
    <cellStyle name="Total (line) 4 4 13" xfId="6935" xr:uid="{00000000-0005-0000-0000-00009DC20000}"/>
    <cellStyle name="Total (line) 4 4 13 2" xfId="49751" xr:uid="{00000000-0005-0000-0000-00009EC20000}"/>
    <cellStyle name="Total (line) 4 4 13 2 2" xfId="49752" xr:uid="{00000000-0005-0000-0000-00009FC20000}"/>
    <cellStyle name="Total (line) 4 4 13 2 3" xfId="49753" xr:uid="{00000000-0005-0000-0000-0000A0C20000}"/>
    <cellStyle name="Total (line) 4 4 13 2 4" xfId="49754" xr:uid="{00000000-0005-0000-0000-0000A1C20000}"/>
    <cellStyle name="Total (line) 4 4 13 3" xfId="49755" xr:uid="{00000000-0005-0000-0000-0000A2C20000}"/>
    <cellStyle name="Total (line) 4 4 13 4" xfId="49756" xr:uid="{00000000-0005-0000-0000-0000A3C20000}"/>
    <cellStyle name="Total (line) 4 4 13 5" xfId="49757" xr:uid="{00000000-0005-0000-0000-0000A4C20000}"/>
    <cellStyle name="Total (line) 4 4 14" xfId="6936" xr:uid="{00000000-0005-0000-0000-0000A5C20000}"/>
    <cellStyle name="Total (line) 4 4 14 2" xfId="49758" xr:uid="{00000000-0005-0000-0000-0000A6C20000}"/>
    <cellStyle name="Total (line) 4 4 14 2 2" xfId="49759" xr:uid="{00000000-0005-0000-0000-0000A7C20000}"/>
    <cellStyle name="Total (line) 4 4 14 2 3" xfId="49760" xr:uid="{00000000-0005-0000-0000-0000A8C20000}"/>
    <cellStyle name="Total (line) 4 4 14 2 4" xfId="49761" xr:uid="{00000000-0005-0000-0000-0000A9C20000}"/>
    <cellStyle name="Total (line) 4 4 14 3" xfId="49762" xr:uid="{00000000-0005-0000-0000-0000AAC20000}"/>
    <cellStyle name="Total (line) 4 4 14 4" xfId="49763" xr:uid="{00000000-0005-0000-0000-0000ABC20000}"/>
    <cellStyle name="Total (line) 4 4 14 5" xfId="49764" xr:uid="{00000000-0005-0000-0000-0000ACC20000}"/>
    <cellStyle name="Total (line) 4 4 15" xfId="6937" xr:uid="{00000000-0005-0000-0000-0000ADC20000}"/>
    <cellStyle name="Total (line) 4 4 15 2" xfId="49765" xr:uid="{00000000-0005-0000-0000-0000AEC20000}"/>
    <cellStyle name="Total (line) 4 4 15 2 2" xfId="49766" xr:uid="{00000000-0005-0000-0000-0000AFC20000}"/>
    <cellStyle name="Total (line) 4 4 15 2 3" xfId="49767" xr:uid="{00000000-0005-0000-0000-0000B0C20000}"/>
    <cellStyle name="Total (line) 4 4 15 2 4" xfId="49768" xr:uid="{00000000-0005-0000-0000-0000B1C20000}"/>
    <cellStyle name="Total (line) 4 4 15 3" xfId="49769" xr:uid="{00000000-0005-0000-0000-0000B2C20000}"/>
    <cellStyle name="Total (line) 4 4 15 4" xfId="49770" xr:uid="{00000000-0005-0000-0000-0000B3C20000}"/>
    <cellStyle name="Total (line) 4 4 15 5" xfId="49771" xr:uid="{00000000-0005-0000-0000-0000B4C20000}"/>
    <cellStyle name="Total (line) 4 4 16" xfId="6938" xr:uid="{00000000-0005-0000-0000-0000B5C20000}"/>
    <cellStyle name="Total (line) 4 4 16 2" xfId="49772" xr:uid="{00000000-0005-0000-0000-0000B6C20000}"/>
    <cellStyle name="Total (line) 4 4 16 2 2" xfId="49773" xr:uid="{00000000-0005-0000-0000-0000B7C20000}"/>
    <cellStyle name="Total (line) 4 4 16 2 3" xfId="49774" xr:uid="{00000000-0005-0000-0000-0000B8C20000}"/>
    <cellStyle name="Total (line) 4 4 16 2 4" xfId="49775" xr:uid="{00000000-0005-0000-0000-0000B9C20000}"/>
    <cellStyle name="Total (line) 4 4 16 3" xfId="49776" xr:uid="{00000000-0005-0000-0000-0000BAC20000}"/>
    <cellStyle name="Total (line) 4 4 16 4" xfId="49777" xr:uid="{00000000-0005-0000-0000-0000BBC20000}"/>
    <cellStyle name="Total (line) 4 4 16 5" xfId="49778" xr:uid="{00000000-0005-0000-0000-0000BCC20000}"/>
    <cellStyle name="Total (line) 4 4 17" xfId="6939" xr:uid="{00000000-0005-0000-0000-0000BDC20000}"/>
    <cellStyle name="Total (line) 4 4 17 2" xfId="49779" xr:uid="{00000000-0005-0000-0000-0000BEC20000}"/>
    <cellStyle name="Total (line) 4 4 17 2 2" xfId="49780" xr:uid="{00000000-0005-0000-0000-0000BFC20000}"/>
    <cellStyle name="Total (line) 4 4 17 2 3" xfId="49781" xr:uid="{00000000-0005-0000-0000-0000C0C20000}"/>
    <cellStyle name="Total (line) 4 4 17 2 4" xfId="49782" xr:uid="{00000000-0005-0000-0000-0000C1C20000}"/>
    <cellStyle name="Total (line) 4 4 17 3" xfId="49783" xr:uid="{00000000-0005-0000-0000-0000C2C20000}"/>
    <cellStyle name="Total (line) 4 4 17 4" xfId="49784" xr:uid="{00000000-0005-0000-0000-0000C3C20000}"/>
    <cellStyle name="Total (line) 4 4 17 5" xfId="49785" xr:uid="{00000000-0005-0000-0000-0000C4C20000}"/>
    <cellStyle name="Total (line) 4 4 18" xfId="6940" xr:uid="{00000000-0005-0000-0000-0000C5C20000}"/>
    <cellStyle name="Total (line) 4 4 18 2" xfId="49786" xr:uid="{00000000-0005-0000-0000-0000C6C20000}"/>
    <cellStyle name="Total (line) 4 4 18 2 2" xfId="49787" xr:uid="{00000000-0005-0000-0000-0000C7C20000}"/>
    <cellStyle name="Total (line) 4 4 18 2 3" xfId="49788" xr:uid="{00000000-0005-0000-0000-0000C8C20000}"/>
    <cellStyle name="Total (line) 4 4 18 2 4" xfId="49789" xr:uid="{00000000-0005-0000-0000-0000C9C20000}"/>
    <cellStyle name="Total (line) 4 4 18 3" xfId="49790" xr:uid="{00000000-0005-0000-0000-0000CAC20000}"/>
    <cellStyle name="Total (line) 4 4 18 4" xfId="49791" xr:uid="{00000000-0005-0000-0000-0000CBC20000}"/>
    <cellStyle name="Total (line) 4 4 18 5" xfId="49792" xr:uid="{00000000-0005-0000-0000-0000CCC20000}"/>
    <cellStyle name="Total (line) 4 4 19" xfId="6941" xr:uid="{00000000-0005-0000-0000-0000CDC20000}"/>
    <cellStyle name="Total (line) 4 4 19 2" xfId="49793" xr:uid="{00000000-0005-0000-0000-0000CEC20000}"/>
    <cellStyle name="Total (line) 4 4 19 2 2" xfId="49794" xr:uid="{00000000-0005-0000-0000-0000CFC20000}"/>
    <cellStyle name="Total (line) 4 4 19 2 3" xfId="49795" xr:uid="{00000000-0005-0000-0000-0000D0C20000}"/>
    <cellStyle name="Total (line) 4 4 19 2 4" xfId="49796" xr:uid="{00000000-0005-0000-0000-0000D1C20000}"/>
    <cellStyle name="Total (line) 4 4 19 3" xfId="49797" xr:uid="{00000000-0005-0000-0000-0000D2C20000}"/>
    <cellStyle name="Total (line) 4 4 19 4" xfId="49798" xr:uid="{00000000-0005-0000-0000-0000D3C20000}"/>
    <cellStyle name="Total (line) 4 4 19 5" xfId="49799" xr:uid="{00000000-0005-0000-0000-0000D4C20000}"/>
    <cellStyle name="Total (line) 4 4 2" xfId="6942" xr:uid="{00000000-0005-0000-0000-0000D5C20000}"/>
    <cellStyle name="Total (line) 4 4 2 10" xfId="6943" xr:uid="{00000000-0005-0000-0000-0000D6C20000}"/>
    <cellStyle name="Total (line) 4 4 2 10 2" xfId="49800" xr:uid="{00000000-0005-0000-0000-0000D7C20000}"/>
    <cellStyle name="Total (line) 4 4 2 10 2 2" xfId="49801" xr:uid="{00000000-0005-0000-0000-0000D8C20000}"/>
    <cellStyle name="Total (line) 4 4 2 10 2 3" xfId="49802" xr:uid="{00000000-0005-0000-0000-0000D9C20000}"/>
    <cellStyle name="Total (line) 4 4 2 10 2 4" xfId="49803" xr:uid="{00000000-0005-0000-0000-0000DAC20000}"/>
    <cellStyle name="Total (line) 4 4 2 10 3" xfId="49804" xr:uid="{00000000-0005-0000-0000-0000DBC20000}"/>
    <cellStyle name="Total (line) 4 4 2 10 4" xfId="49805" xr:uid="{00000000-0005-0000-0000-0000DCC20000}"/>
    <cellStyle name="Total (line) 4 4 2 10 5" xfId="49806" xr:uid="{00000000-0005-0000-0000-0000DDC20000}"/>
    <cellStyle name="Total (line) 4 4 2 11" xfId="6944" xr:uid="{00000000-0005-0000-0000-0000DEC20000}"/>
    <cellStyle name="Total (line) 4 4 2 11 2" xfId="49807" xr:uid="{00000000-0005-0000-0000-0000DFC20000}"/>
    <cellStyle name="Total (line) 4 4 2 11 2 2" xfId="49808" xr:uid="{00000000-0005-0000-0000-0000E0C20000}"/>
    <cellStyle name="Total (line) 4 4 2 11 2 3" xfId="49809" xr:uid="{00000000-0005-0000-0000-0000E1C20000}"/>
    <cellStyle name="Total (line) 4 4 2 11 2 4" xfId="49810" xr:uid="{00000000-0005-0000-0000-0000E2C20000}"/>
    <cellStyle name="Total (line) 4 4 2 11 3" xfId="49811" xr:uid="{00000000-0005-0000-0000-0000E3C20000}"/>
    <cellStyle name="Total (line) 4 4 2 11 4" xfId="49812" xr:uid="{00000000-0005-0000-0000-0000E4C20000}"/>
    <cellStyle name="Total (line) 4 4 2 11 5" xfId="49813" xr:uid="{00000000-0005-0000-0000-0000E5C20000}"/>
    <cellStyle name="Total (line) 4 4 2 12" xfId="6945" xr:uid="{00000000-0005-0000-0000-0000E6C20000}"/>
    <cellStyle name="Total (line) 4 4 2 12 2" xfId="49814" xr:uid="{00000000-0005-0000-0000-0000E7C20000}"/>
    <cellStyle name="Total (line) 4 4 2 12 2 2" xfId="49815" xr:uid="{00000000-0005-0000-0000-0000E8C20000}"/>
    <cellStyle name="Total (line) 4 4 2 12 2 3" xfId="49816" xr:uid="{00000000-0005-0000-0000-0000E9C20000}"/>
    <cellStyle name="Total (line) 4 4 2 12 2 4" xfId="49817" xr:uid="{00000000-0005-0000-0000-0000EAC20000}"/>
    <cellStyle name="Total (line) 4 4 2 12 3" xfId="49818" xr:uid="{00000000-0005-0000-0000-0000EBC20000}"/>
    <cellStyle name="Total (line) 4 4 2 12 4" xfId="49819" xr:uid="{00000000-0005-0000-0000-0000ECC20000}"/>
    <cellStyle name="Total (line) 4 4 2 12 5" xfId="49820" xr:uid="{00000000-0005-0000-0000-0000EDC20000}"/>
    <cellStyle name="Total (line) 4 4 2 13" xfId="6946" xr:uid="{00000000-0005-0000-0000-0000EEC20000}"/>
    <cellStyle name="Total (line) 4 4 2 13 2" xfId="49821" xr:uid="{00000000-0005-0000-0000-0000EFC20000}"/>
    <cellStyle name="Total (line) 4 4 2 13 2 2" xfId="49822" xr:uid="{00000000-0005-0000-0000-0000F0C20000}"/>
    <cellStyle name="Total (line) 4 4 2 13 2 3" xfId="49823" xr:uid="{00000000-0005-0000-0000-0000F1C20000}"/>
    <cellStyle name="Total (line) 4 4 2 13 2 4" xfId="49824" xr:uid="{00000000-0005-0000-0000-0000F2C20000}"/>
    <cellStyle name="Total (line) 4 4 2 13 3" xfId="49825" xr:uid="{00000000-0005-0000-0000-0000F3C20000}"/>
    <cellStyle name="Total (line) 4 4 2 13 4" xfId="49826" xr:uid="{00000000-0005-0000-0000-0000F4C20000}"/>
    <cellStyle name="Total (line) 4 4 2 13 5" xfId="49827" xr:uid="{00000000-0005-0000-0000-0000F5C20000}"/>
    <cellStyle name="Total (line) 4 4 2 14" xfId="6947" xr:uid="{00000000-0005-0000-0000-0000F6C20000}"/>
    <cellStyle name="Total (line) 4 4 2 14 2" xfId="49828" xr:uid="{00000000-0005-0000-0000-0000F7C20000}"/>
    <cellStyle name="Total (line) 4 4 2 14 2 2" xfId="49829" xr:uid="{00000000-0005-0000-0000-0000F8C20000}"/>
    <cellStyle name="Total (line) 4 4 2 14 2 3" xfId="49830" xr:uid="{00000000-0005-0000-0000-0000F9C20000}"/>
    <cellStyle name="Total (line) 4 4 2 14 2 4" xfId="49831" xr:uid="{00000000-0005-0000-0000-0000FAC20000}"/>
    <cellStyle name="Total (line) 4 4 2 14 3" xfId="49832" xr:uid="{00000000-0005-0000-0000-0000FBC20000}"/>
    <cellStyle name="Total (line) 4 4 2 14 4" xfId="49833" xr:uid="{00000000-0005-0000-0000-0000FCC20000}"/>
    <cellStyle name="Total (line) 4 4 2 14 5" xfId="49834" xr:uid="{00000000-0005-0000-0000-0000FDC20000}"/>
    <cellStyle name="Total (line) 4 4 2 15" xfId="6948" xr:uid="{00000000-0005-0000-0000-0000FEC20000}"/>
    <cellStyle name="Total (line) 4 4 2 15 2" xfId="49835" xr:uid="{00000000-0005-0000-0000-0000FFC20000}"/>
    <cellStyle name="Total (line) 4 4 2 15 2 2" xfId="49836" xr:uid="{00000000-0005-0000-0000-000000C30000}"/>
    <cellStyle name="Total (line) 4 4 2 15 2 3" xfId="49837" xr:uid="{00000000-0005-0000-0000-000001C30000}"/>
    <cellStyle name="Total (line) 4 4 2 15 2 4" xfId="49838" xr:uid="{00000000-0005-0000-0000-000002C30000}"/>
    <cellStyle name="Total (line) 4 4 2 15 3" xfId="49839" xr:uid="{00000000-0005-0000-0000-000003C30000}"/>
    <cellStyle name="Total (line) 4 4 2 15 4" xfId="49840" xr:uid="{00000000-0005-0000-0000-000004C30000}"/>
    <cellStyle name="Total (line) 4 4 2 15 5" xfId="49841" xr:uid="{00000000-0005-0000-0000-000005C30000}"/>
    <cellStyle name="Total (line) 4 4 2 16" xfId="6949" xr:uid="{00000000-0005-0000-0000-000006C30000}"/>
    <cellStyle name="Total (line) 4 4 2 16 2" xfId="49842" xr:uid="{00000000-0005-0000-0000-000007C30000}"/>
    <cellStyle name="Total (line) 4 4 2 16 2 2" xfId="49843" xr:uid="{00000000-0005-0000-0000-000008C30000}"/>
    <cellStyle name="Total (line) 4 4 2 16 2 3" xfId="49844" xr:uid="{00000000-0005-0000-0000-000009C30000}"/>
    <cellStyle name="Total (line) 4 4 2 16 2 4" xfId="49845" xr:uid="{00000000-0005-0000-0000-00000AC30000}"/>
    <cellStyle name="Total (line) 4 4 2 16 3" xfId="49846" xr:uid="{00000000-0005-0000-0000-00000BC30000}"/>
    <cellStyle name="Total (line) 4 4 2 16 4" xfId="49847" xr:uid="{00000000-0005-0000-0000-00000CC30000}"/>
    <cellStyle name="Total (line) 4 4 2 16 5" xfId="49848" xr:uid="{00000000-0005-0000-0000-00000DC30000}"/>
    <cellStyle name="Total (line) 4 4 2 17" xfId="6950" xr:uid="{00000000-0005-0000-0000-00000EC30000}"/>
    <cellStyle name="Total (line) 4 4 2 17 2" xfId="49849" xr:uid="{00000000-0005-0000-0000-00000FC30000}"/>
    <cellStyle name="Total (line) 4 4 2 17 2 2" xfId="49850" xr:uid="{00000000-0005-0000-0000-000010C30000}"/>
    <cellStyle name="Total (line) 4 4 2 17 2 3" xfId="49851" xr:uid="{00000000-0005-0000-0000-000011C30000}"/>
    <cellStyle name="Total (line) 4 4 2 17 2 4" xfId="49852" xr:uid="{00000000-0005-0000-0000-000012C30000}"/>
    <cellStyle name="Total (line) 4 4 2 17 3" xfId="49853" xr:uid="{00000000-0005-0000-0000-000013C30000}"/>
    <cellStyle name="Total (line) 4 4 2 17 4" xfId="49854" xr:uid="{00000000-0005-0000-0000-000014C30000}"/>
    <cellStyle name="Total (line) 4 4 2 17 5" xfId="49855" xr:uid="{00000000-0005-0000-0000-000015C30000}"/>
    <cellStyle name="Total (line) 4 4 2 18" xfId="6951" xr:uid="{00000000-0005-0000-0000-000016C30000}"/>
    <cellStyle name="Total (line) 4 4 2 18 2" xfId="49856" xr:uid="{00000000-0005-0000-0000-000017C30000}"/>
    <cellStyle name="Total (line) 4 4 2 18 2 2" xfId="49857" xr:uid="{00000000-0005-0000-0000-000018C30000}"/>
    <cellStyle name="Total (line) 4 4 2 18 2 3" xfId="49858" xr:uid="{00000000-0005-0000-0000-000019C30000}"/>
    <cellStyle name="Total (line) 4 4 2 18 2 4" xfId="49859" xr:uid="{00000000-0005-0000-0000-00001AC30000}"/>
    <cellStyle name="Total (line) 4 4 2 18 3" xfId="49860" xr:uid="{00000000-0005-0000-0000-00001BC30000}"/>
    <cellStyle name="Total (line) 4 4 2 18 4" xfId="49861" xr:uid="{00000000-0005-0000-0000-00001CC30000}"/>
    <cellStyle name="Total (line) 4 4 2 18 5" xfId="49862" xr:uid="{00000000-0005-0000-0000-00001DC30000}"/>
    <cellStyle name="Total (line) 4 4 2 19" xfId="6952" xr:uid="{00000000-0005-0000-0000-00001EC30000}"/>
    <cellStyle name="Total (line) 4 4 2 19 2" xfId="49863" xr:uid="{00000000-0005-0000-0000-00001FC30000}"/>
    <cellStyle name="Total (line) 4 4 2 19 2 2" xfId="49864" xr:uid="{00000000-0005-0000-0000-000020C30000}"/>
    <cellStyle name="Total (line) 4 4 2 19 2 3" xfId="49865" xr:uid="{00000000-0005-0000-0000-000021C30000}"/>
    <cellStyle name="Total (line) 4 4 2 19 2 4" xfId="49866" xr:uid="{00000000-0005-0000-0000-000022C30000}"/>
    <cellStyle name="Total (line) 4 4 2 19 3" xfId="49867" xr:uid="{00000000-0005-0000-0000-000023C30000}"/>
    <cellStyle name="Total (line) 4 4 2 19 4" xfId="49868" xr:uid="{00000000-0005-0000-0000-000024C30000}"/>
    <cellStyle name="Total (line) 4 4 2 19 5" xfId="49869" xr:uid="{00000000-0005-0000-0000-000025C30000}"/>
    <cellStyle name="Total (line) 4 4 2 2" xfId="6953" xr:uid="{00000000-0005-0000-0000-000026C30000}"/>
    <cellStyle name="Total (line) 4 4 2 2 2" xfId="49870" xr:uid="{00000000-0005-0000-0000-000027C30000}"/>
    <cellStyle name="Total (line) 4 4 2 2 2 2" xfId="49871" xr:uid="{00000000-0005-0000-0000-000028C30000}"/>
    <cellStyle name="Total (line) 4 4 2 2 2 3" xfId="49872" xr:uid="{00000000-0005-0000-0000-000029C30000}"/>
    <cellStyle name="Total (line) 4 4 2 2 2 4" xfId="49873" xr:uid="{00000000-0005-0000-0000-00002AC30000}"/>
    <cellStyle name="Total (line) 4 4 2 2 3" xfId="49874" xr:uid="{00000000-0005-0000-0000-00002BC30000}"/>
    <cellStyle name="Total (line) 4 4 2 2 4" xfId="49875" xr:uid="{00000000-0005-0000-0000-00002CC30000}"/>
    <cellStyle name="Total (line) 4 4 2 2 5" xfId="49876" xr:uid="{00000000-0005-0000-0000-00002DC30000}"/>
    <cellStyle name="Total (line) 4 4 2 20" xfId="6954" xr:uid="{00000000-0005-0000-0000-00002EC30000}"/>
    <cellStyle name="Total (line) 4 4 2 20 2" xfId="49877" xr:uid="{00000000-0005-0000-0000-00002FC30000}"/>
    <cellStyle name="Total (line) 4 4 2 20 2 2" xfId="49878" xr:uid="{00000000-0005-0000-0000-000030C30000}"/>
    <cellStyle name="Total (line) 4 4 2 20 2 3" xfId="49879" xr:uid="{00000000-0005-0000-0000-000031C30000}"/>
    <cellStyle name="Total (line) 4 4 2 20 2 4" xfId="49880" xr:uid="{00000000-0005-0000-0000-000032C30000}"/>
    <cellStyle name="Total (line) 4 4 2 20 3" xfId="49881" xr:uid="{00000000-0005-0000-0000-000033C30000}"/>
    <cellStyle name="Total (line) 4 4 2 20 4" xfId="49882" xr:uid="{00000000-0005-0000-0000-000034C30000}"/>
    <cellStyle name="Total (line) 4 4 2 20 5" xfId="49883" xr:uid="{00000000-0005-0000-0000-000035C30000}"/>
    <cellStyle name="Total (line) 4 4 2 21" xfId="6955" xr:uid="{00000000-0005-0000-0000-000036C30000}"/>
    <cellStyle name="Total (line) 4 4 2 21 2" xfId="49884" xr:uid="{00000000-0005-0000-0000-000037C30000}"/>
    <cellStyle name="Total (line) 4 4 2 21 2 2" xfId="49885" xr:uid="{00000000-0005-0000-0000-000038C30000}"/>
    <cellStyle name="Total (line) 4 4 2 21 2 3" xfId="49886" xr:uid="{00000000-0005-0000-0000-000039C30000}"/>
    <cellStyle name="Total (line) 4 4 2 21 2 4" xfId="49887" xr:uid="{00000000-0005-0000-0000-00003AC30000}"/>
    <cellStyle name="Total (line) 4 4 2 21 3" xfId="49888" xr:uid="{00000000-0005-0000-0000-00003BC30000}"/>
    <cellStyle name="Total (line) 4 4 2 21 4" xfId="49889" xr:uid="{00000000-0005-0000-0000-00003CC30000}"/>
    <cellStyle name="Total (line) 4 4 2 21 5" xfId="49890" xr:uid="{00000000-0005-0000-0000-00003DC30000}"/>
    <cellStyle name="Total (line) 4 4 2 22" xfId="6956" xr:uid="{00000000-0005-0000-0000-00003EC30000}"/>
    <cellStyle name="Total (line) 4 4 2 22 2" xfId="49891" xr:uid="{00000000-0005-0000-0000-00003FC30000}"/>
    <cellStyle name="Total (line) 4 4 2 22 2 2" xfId="49892" xr:uid="{00000000-0005-0000-0000-000040C30000}"/>
    <cellStyle name="Total (line) 4 4 2 22 2 3" xfId="49893" xr:uid="{00000000-0005-0000-0000-000041C30000}"/>
    <cellStyle name="Total (line) 4 4 2 22 2 4" xfId="49894" xr:uid="{00000000-0005-0000-0000-000042C30000}"/>
    <cellStyle name="Total (line) 4 4 2 22 3" xfId="49895" xr:uid="{00000000-0005-0000-0000-000043C30000}"/>
    <cellStyle name="Total (line) 4 4 2 22 4" xfId="49896" xr:uid="{00000000-0005-0000-0000-000044C30000}"/>
    <cellStyle name="Total (line) 4 4 2 22 5" xfId="49897" xr:uid="{00000000-0005-0000-0000-000045C30000}"/>
    <cellStyle name="Total (line) 4 4 2 23" xfId="6957" xr:uid="{00000000-0005-0000-0000-000046C30000}"/>
    <cellStyle name="Total (line) 4 4 2 23 2" xfId="49898" xr:uid="{00000000-0005-0000-0000-000047C30000}"/>
    <cellStyle name="Total (line) 4 4 2 23 2 2" xfId="49899" xr:uid="{00000000-0005-0000-0000-000048C30000}"/>
    <cellStyle name="Total (line) 4 4 2 23 2 3" xfId="49900" xr:uid="{00000000-0005-0000-0000-000049C30000}"/>
    <cellStyle name="Total (line) 4 4 2 23 2 4" xfId="49901" xr:uid="{00000000-0005-0000-0000-00004AC30000}"/>
    <cellStyle name="Total (line) 4 4 2 23 3" xfId="49902" xr:uid="{00000000-0005-0000-0000-00004BC30000}"/>
    <cellStyle name="Total (line) 4 4 2 23 4" xfId="49903" xr:uid="{00000000-0005-0000-0000-00004CC30000}"/>
    <cellStyle name="Total (line) 4 4 2 23 5" xfId="49904" xr:uid="{00000000-0005-0000-0000-00004DC30000}"/>
    <cellStyle name="Total (line) 4 4 2 24" xfId="6958" xr:uid="{00000000-0005-0000-0000-00004EC30000}"/>
    <cellStyle name="Total (line) 4 4 2 24 2" xfId="49905" xr:uid="{00000000-0005-0000-0000-00004FC30000}"/>
    <cellStyle name="Total (line) 4 4 2 24 2 2" xfId="49906" xr:uid="{00000000-0005-0000-0000-000050C30000}"/>
    <cellStyle name="Total (line) 4 4 2 24 2 3" xfId="49907" xr:uid="{00000000-0005-0000-0000-000051C30000}"/>
    <cellStyle name="Total (line) 4 4 2 24 2 4" xfId="49908" xr:uid="{00000000-0005-0000-0000-000052C30000}"/>
    <cellStyle name="Total (line) 4 4 2 24 3" xfId="49909" xr:uid="{00000000-0005-0000-0000-000053C30000}"/>
    <cellStyle name="Total (line) 4 4 2 24 4" xfId="49910" xr:uid="{00000000-0005-0000-0000-000054C30000}"/>
    <cellStyle name="Total (line) 4 4 2 24 5" xfId="49911" xr:uid="{00000000-0005-0000-0000-000055C30000}"/>
    <cellStyle name="Total (line) 4 4 2 25" xfId="6959" xr:uid="{00000000-0005-0000-0000-000056C30000}"/>
    <cellStyle name="Total (line) 4 4 2 25 2" xfId="49912" xr:uid="{00000000-0005-0000-0000-000057C30000}"/>
    <cellStyle name="Total (line) 4 4 2 25 2 2" xfId="49913" xr:uid="{00000000-0005-0000-0000-000058C30000}"/>
    <cellStyle name="Total (line) 4 4 2 25 2 3" xfId="49914" xr:uid="{00000000-0005-0000-0000-000059C30000}"/>
    <cellStyle name="Total (line) 4 4 2 25 2 4" xfId="49915" xr:uid="{00000000-0005-0000-0000-00005AC30000}"/>
    <cellStyle name="Total (line) 4 4 2 25 3" xfId="49916" xr:uid="{00000000-0005-0000-0000-00005BC30000}"/>
    <cellStyle name="Total (line) 4 4 2 25 4" xfId="49917" xr:uid="{00000000-0005-0000-0000-00005CC30000}"/>
    <cellStyle name="Total (line) 4 4 2 25 5" xfId="49918" xr:uid="{00000000-0005-0000-0000-00005DC30000}"/>
    <cellStyle name="Total (line) 4 4 2 26" xfId="6960" xr:uid="{00000000-0005-0000-0000-00005EC30000}"/>
    <cellStyle name="Total (line) 4 4 2 26 2" xfId="49919" xr:uid="{00000000-0005-0000-0000-00005FC30000}"/>
    <cellStyle name="Total (line) 4 4 2 26 2 2" xfId="49920" xr:uid="{00000000-0005-0000-0000-000060C30000}"/>
    <cellStyle name="Total (line) 4 4 2 26 2 3" xfId="49921" xr:uid="{00000000-0005-0000-0000-000061C30000}"/>
    <cellStyle name="Total (line) 4 4 2 26 2 4" xfId="49922" xr:uid="{00000000-0005-0000-0000-000062C30000}"/>
    <cellStyle name="Total (line) 4 4 2 26 3" xfId="49923" xr:uid="{00000000-0005-0000-0000-000063C30000}"/>
    <cellStyle name="Total (line) 4 4 2 26 4" xfId="49924" xr:uid="{00000000-0005-0000-0000-000064C30000}"/>
    <cellStyle name="Total (line) 4 4 2 26 5" xfId="49925" xr:uid="{00000000-0005-0000-0000-000065C30000}"/>
    <cellStyle name="Total (line) 4 4 2 27" xfId="6961" xr:uid="{00000000-0005-0000-0000-000066C30000}"/>
    <cellStyle name="Total (line) 4 4 2 27 2" xfId="49926" xr:uid="{00000000-0005-0000-0000-000067C30000}"/>
    <cellStyle name="Total (line) 4 4 2 27 2 2" xfId="49927" xr:uid="{00000000-0005-0000-0000-000068C30000}"/>
    <cellStyle name="Total (line) 4 4 2 27 2 3" xfId="49928" xr:uid="{00000000-0005-0000-0000-000069C30000}"/>
    <cellStyle name="Total (line) 4 4 2 27 2 4" xfId="49929" xr:uid="{00000000-0005-0000-0000-00006AC30000}"/>
    <cellStyle name="Total (line) 4 4 2 27 3" xfId="49930" xr:uid="{00000000-0005-0000-0000-00006BC30000}"/>
    <cellStyle name="Total (line) 4 4 2 27 4" xfId="49931" xr:uid="{00000000-0005-0000-0000-00006CC30000}"/>
    <cellStyle name="Total (line) 4 4 2 27 5" xfId="49932" xr:uid="{00000000-0005-0000-0000-00006DC30000}"/>
    <cellStyle name="Total (line) 4 4 2 28" xfId="6962" xr:uid="{00000000-0005-0000-0000-00006EC30000}"/>
    <cellStyle name="Total (line) 4 4 2 28 2" xfId="49933" xr:uid="{00000000-0005-0000-0000-00006FC30000}"/>
    <cellStyle name="Total (line) 4 4 2 28 2 2" xfId="49934" xr:uid="{00000000-0005-0000-0000-000070C30000}"/>
    <cellStyle name="Total (line) 4 4 2 28 2 3" xfId="49935" xr:uid="{00000000-0005-0000-0000-000071C30000}"/>
    <cellStyle name="Total (line) 4 4 2 28 2 4" xfId="49936" xr:uid="{00000000-0005-0000-0000-000072C30000}"/>
    <cellStyle name="Total (line) 4 4 2 28 3" xfId="49937" xr:uid="{00000000-0005-0000-0000-000073C30000}"/>
    <cellStyle name="Total (line) 4 4 2 28 4" xfId="49938" xr:uid="{00000000-0005-0000-0000-000074C30000}"/>
    <cellStyle name="Total (line) 4 4 2 28 5" xfId="49939" xr:uid="{00000000-0005-0000-0000-000075C30000}"/>
    <cellStyle name="Total (line) 4 4 2 29" xfId="6963" xr:uid="{00000000-0005-0000-0000-000076C30000}"/>
    <cellStyle name="Total (line) 4 4 2 29 2" xfId="49940" xr:uid="{00000000-0005-0000-0000-000077C30000}"/>
    <cellStyle name="Total (line) 4 4 2 29 2 2" xfId="49941" xr:uid="{00000000-0005-0000-0000-000078C30000}"/>
    <cellStyle name="Total (line) 4 4 2 29 2 3" xfId="49942" xr:uid="{00000000-0005-0000-0000-000079C30000}"/>
    <cellStyle name="Total (line) 4 4 2 29 2 4" xfId="49943" xr:uid="{00000000-0005-0000-0000-00007AC30000}"/>
    <cellStyle name="Total (line) 4 4 2 29 3" xfId="49944" xr:uid="{00000000-0005-0000-0000-00007BC30000}"/>
    <cellStyle name="Total (line) 4 4 2 29 4" xfId="49945" xr:uid="{00000000-0005-0000-0000-00007CC30000}"/>
    <cellStyle name="Total (line) 4 4 2 29 5" xfId="49946" xr:uid="{00000000-0005-0000-0000-00007DC30000}"/>
    <cellStyle name="Total (line) 4 4 2 3" xfId="6964" xr:uid="{00000000-0005-0000-0000-00007EC30000}"/>
    <cellStyle name="Total (line) 4 4 2 3 2" xfId="49947" xr:uid="{00000000-0005-0000-0000-00007FC30000}"/>
    <cellStyle name="Total (line) 4 4 2 3 2 2" xfId="49948" xr:uid="{00000000-0005-0000-0000-000080C30000}"/>
    <cellStyle name="Total (line) 4 4 2 3 2 3" xfId="49949" xr:uid="{00000000-0005-0000-0000-000081C30000}"/>
    <cellStyle name="Total (line) 4 4 2 3 2 4" xfId="49950" xr:uid="{00000000-0005-0000-0000-000082C30000}"/>
    <cellStyle name="Total (line) 4 4 2 3 3" xfId="49951" xr:uid="{00000000-0005-0000-0000-000083C30000}"/>
    <cellStyle name="Total (line) 4 4 2 3 4" xfId="49952" xr:uid="{00000000-0005-0000-0000-000084C30000}"/>
    <cellStyle name="Total (line) 4 4 2 3 5" xfId="49953" xr:uid="{00000000-0005-0000-0000-000085C30000}"/>
    <cellStyle name="Total (line) 4 4 2 30" xfId="6965" xr:uid="{00000000-0005-0000-0000-000086C30000}"/>
    <cellStyle name="Total (line) 4 4 2 30 2" xfId="49954" xr:uid="{00000000-0005-0000-0000-000087C30000}"/>
    <cellStyle name="Total (line) 4 4 2 30 2 2" xfId="49955" xr:uid="{00000000-0005-0000-0000-000088C30000}"/>
    <cellStyle name="Total (line) 4 4 2 30 2 3" xfId="49956" xr:uid="{00000000-0005-0000-0000-000089C30000}"/>
    <cellStyle name="Total (line) 4 4 2 30 2 4" xfId="49957" xr:uid="{00000000-0005-0000-0000-00008AC30000}"/>
    <cellStyle name="Total (line) 4 4 2 30 3" xfId="49958" xr:uid="{00000000-0005-0000-0000-00008BC30000}"/>
    <cellStyle name="Total (line) 4 4 2 30 4" xfId="49959" xr:uid="{00000000-0005-0000-0000-00008CC30000}"/>
    <cellStyle name="Total (line) 4 4 2 30 5" xfId="49960" xr:uid="{00000000-0005-0000-0000-00008DC30000}"/>
    <cellStyle name="Total (line) 4 4 2 31" xfId="6966" xr:uid="{00000000-0005-0000-0000-00008EC30000}"/>
    <cellStyle name="Total (line) 4 4 2 31 2" xfId="49961" xr:uid="{00000000-0005-0000-0000-00008FC30000}"/>
    <cellStyle name="Total (line) 4 4 2 31 2 2" xfId="49962" xr:uid="{00000000-0005-0000-0000-000090C30000}"/>
    <cellStyle name="Total (line) 4 4 2 31 2 3" xfId="49963" xr:uid="{00000000-0005-0000-0000-000091C30000}"/>
    <cellStyle name="Total (line) 4 4 2 31 2 4" xfId="49964" xr:uid="{00000000-0005-0000-0000-000092C30000}"/>
    <cellStyle name="Total (line) 4 4 2 31 3" xfId="49965" xr:uid="{00000000-0005-0000-0000-000093C30000}"/>
    <cellStyle name="Total (line) 4 4 2 31 4" xfId="49966" xr:uid="{00000000-0005-0000-0000-000094C30000}"/>
    <cellStyle name="Total (line) 4 4 2 31 5" xfId="49967" xr:uid="{00000000-0005-0000-0000-000095C30000}"/>
    <cellStyle name="Total (line) 4 4 2 32" xfId="6967" xr:uid="{00000000-0005-0000-0000-000096C30000}"/>
    <cellStyle name="Total (line) 4 4 2 32 2" xfId="49968" xr:uid="{00000000-0005-0000-0000-000097C30000}"/>
    <cellStyle name="Total (line) 4 4 2 32 2 2" xfId="49969" xr:uid="{00000000-0005-0000-0000-000098C30000}"/>
    <cellStyle name="Total (line) 4 4 2 32 2 3" xfId="49970" xr:uid="{00000000-0005-0000-0000-000099C30000}"/>
    <cellStyle name="Total (line) 4 4 2 32 2 4" xfId="49971" xr:uid="{00000000-0005-0000-0000-00009AC30000}"/>
    <cellStyle name="Total (line) 4 4 2 32 3" xfId="49972" xr:uid="{00000000-0005-0000-0000-00009BC30000}"/>
    <cellStyle name="Total (line) 4 4 2 32 4" xfId="49973" xr:uid="{00000000-0005-0000-0000-00009CC30000}"/>
    <cellStyle name="Total (line) 4 4 2 32 5" xfId="49974" xr:uid="{00000000-0005-0000-0000-00009DC30000}"/>
    <cellStyle name="Total (line) 4 4 2 33" xfId="6968" xr:uid="{00000000-0005-0000-0000-00009EC30000}"/>
    <cellStyle name="Total (line) 4 4 2 33 2" xfId="49975" xr:uid="{00000000-0005-0000-0000-00009FC30000}"/>
    <cellStyle name="Total (line) 4 4 2 33 2 2" xfId="49976" xr:uid="{00000000-0005-0000-0000-0000A0C30000}"/>
    <cellStyle name="Total (line) 4 4 2 33 2 3" xfId="49977" xr:uid="{00000000-0005-0000-0000-0000A1C30000}"/>
    <cellStyle name="Total (line) 4 4 2 33 2 4" xfId="49978" xr:uid="{00000000-0005-0000-0000-0000A2C30000}"/>
    <cellStyle name="Total (line) 4 4 2 33 3" xfId="49979" xr:uid="{00000000-0005-0000-0000-0000A3C30000}"/>
    <cellStyle name="Total (line) 4 4 2 33 4" xfId="49980" xr:uid="{00000000-0005-0000-0000-0000A4C30000}"/>
    <cellStyle name="Total (line) 4 4 2 33 5" xfId="49981" xr:uid="{00000000-0005-0000-0000-0000A5C30000}"/>
    <cellStyle name="Total (line) 4 4 2 34" xfId="6969" xr:uid="{00000000-0005-0000-0000-0000A6C30000}"/>
    <cellStyle name="Total (line) 4 4 2 34 2" xfId="49982" xr:uid="{00000000-0005-0000-0000-0000A7C30000}"/>
    <cellStyle name="Total (line) 4 4 2 34 2 2" xfId="49983" xr:uid="{00000000-0005-0000-0000-0000A8C30000}"/>
    <cellStyle name="Total (line) 4 4 2 34 2 3" xfId="49984" xr:uid="{00000000-0005-0000-0000-0000A9C30000}"/>
    <cellStyle name="Total (line) 4 4 2 34 2 4" xfId="49985" xr:uid="{00000000-0005-0000-0000-0000AAC30000}"/>
    <cellStyle name="Total (line) 4 4 2 34 3" xfId="49986" xr:uid="{00000000-0005-0000-0000-0000ABC30000}"/>
    <cellStyle name="Total (line) 4 4 2 34 4" xfId="49987" xr:uid="{00000000-0005-0000-0000-0000ACC30000}"/>
    <cellStyle name="Total (line) 4 4 2 34 5" xfId="49988" xr:uid="{00000000-0005-0000-0000-0000ADC30000}"/>
    <cellStyle name="Total (line) 4 4 2 35" xfId="6970" xr:uid="{00000000-0005-0000-0000-0000AEC30000}"/>
    <cellStyle name="Total (line) 4 4 2 35 2" xfId="49989" xr:uid="{00000000-0005-0000-0000-0000AFC30000}"/>
    <cellStyle name="Total (line) 4 4 2 35 2 2" xfId="49990" xr:uid="{00000000-0005-0000-0000-0000B0C30000}"/>
    <cellStyle name="Total (line) 4 4 2 35 2 3" xfId="49991" xr:uid="{00000000-0005-0000-0000-0000B1C30000}"/>
    <cellStyle name="Total (line) 4 4 2 35 2 4" xfId="49992" xr:uid="{00000000-0005-0000-0000-0000B2C30000}"/>
    <cellStyle name="Total (line) 4 4 2 35 3" xfId="49993" xr:uid="{00000000-0005-0000-0000-0000B3C30000}"/>
    <cellStyle name="Total (line) 4 4 2 35 4" xfId="49994" xr:uid="{00000000-0005-0000-0000-0000B4C30000}"/>
    <cellStyle name="Total (line) 4 4 2 35 5" xfId="49995" xr:uid="{00000000-0005-0000-0000-0000B5C30000}"/>
    <cellStyle name="Total (line) 4 4 2 36" xfId="6971" xr:uid="{00000000-0005-0000-0000-0000B6C30000}"/>
    <cellStyle name="Total (line) 4 4 2 36 2" xfId="49996" xr:uid="{00000000-0005-0000-0000-0000B7C30000}"/>
    <cellStyle name="Total (line) 4 4 2 36 2 2" xfId="49997" xr:uid="{00000000-0005-0000-0000-0000B8C30000}"/>
    <cellStyle name="Total (line) 4 4 2 36 2 3" xfId="49998" xr:uid="{00000000-0005-0000-0000-0000B9C30000}"/>
    <cellStyle name="Total (line) 4 4 2 36 2 4" xfId="49999" xr:uid="{00000000-0005-0000-0000-0000BAC30000}"/>
    <cellStyle name="Total (line) 4 4 2 36 3" xfId="50000" xr:uid="{00000000-0005-0000-0000-0000BBC30000}"/>
    <cellStyle name="Total (line) 4 4 2 36 4" xfId="50001" xr:uid="{00000000-0005-0000-0000-0000BCC30000}"/>
    <cellStyle name="Total (line) 4 4 2 36 5" xfId="50002" xr:uid="{00000000-0005-0000-0000-0000BDC30000}"/>
    <cellStyle name="Total (line) 4 4 2 37" xfId="6972" xr:uid="{00000000-0005-0000-0000-0000BEC30000}"/>
    <cellStyle name="Total (line) 4 4 2 37 2" xfId="50003" xr:uid="{00000000-0005-0000-0000-0000BFC30000}"/>
    <cellStyle name="Total (line) 4 4 2 37 2 2" xfId="50004" xr:uid="{00000000-0005-0000-0000-0000C0C30000}"/>
    <cellStyle name="Total (line) 4 4 2 37 2 3" xfId="50005" xr:uid="{00000000-0005-0000-0000-0000C1C30000}"/>
    <cellStyle name="Total (line) 4 4 2 37 2 4" xfId="50006" xr:uid="{00000000-0005-0000-0000-0000C2C30000}"/>
    <cellStyle name="Total (line) 4 4 2 37 3" xfId="50007" xr:uid="{00000000-0005-0000-0000-0000C3C30000}"/>
    <cellStyle name="Total (line) 4 4 2 37 4" xfId="50008" xr:uid="{00000000-0005-0000-0000-0000C4C30000}"/>
    <cellStyle name="Total (line) 4 4 2 37 5" xfId="50009" xr:uid="{00000000-0005-0000-0000-0000C5C30000}"/>
    <cellStyle name="Total (line) 4 4 2 38" xfId="6973" xr:uid="{00000000-0005-0000-0000-0000C6C30000}"/>
    <cellStyle name="Total (line) 4 4 2 38 2" xfId="50010" xr:uid="{00000000-0005-0000-0000-0000C7C30000}"/>
    <cellStyle name="Total (line) 4 4 2 38 2 2" xfId="50011" xr:uid="{00000000-0005-0000-0000-0000C8C30000}"/>
    <cellStyle name="Total (line) 4 4 2 38 2 3" xfId="50012" xr:uid="{00000000-0005-0000-0000-0000C9C30000}"/>
    <cellStyle name="Total (line) 4 4 2 38 2 4" xfId="50013" xr:uid="{00000000-0005-0000-0000-0000CAC30000}"/>
    <cellStyle name="Total (line) 4 4 2 38 3" xfId="50014" xr:uid="{00000000-0005-0000-0000-0000CBC30000}"/>
    <cellStyle name="Total (line) 4 4 2 38 4" xfId="50015" xr:uid="{00000000-0005-0000-0000-0000CCC30000}"/>
    <cellStyle name="Total (line) 4 4 2 38 5" xfId="50016" xr:uid="{00000000-0005-0000-0000-0000CDC30000}"/>
    <cellStyle name="Total (line) 4 4 2 39" xfId="6974" xr:uid="{00000000-0005-0000-0000-0000CEC30000}"/>
    <cellStyle name="Total (line) 4 4 2 39 2" xfId="50017" xr:uid="{00000000-0005-0000-0000-0000CFC30000}"/>
    <cellStyle name="Total (line) 4 4 2 39 2 2" xfId="50018" xr:uid="{00000000-0005-0000-0000-0000D0C30000}"/>
    <cellStyle name="Total (line) 4 4 2 39 2 3" xfId="50019" xr:uid="{00000000-0005-0000-0000-0000D1C30000}"/>
    <cellStyle name="Total (line) 4 4 2 39 2 4" xfId="50020" xr:uid="{00000000-0005-0000-0000-0000D2C30000}"/>
    <cellStyle name="Total (line) 4 4 2 39 3" xfId="50021" xr:uid="{00000000-0005-0000-0000-0000D3C30000}"/>
    <cellStyle name="Total (line) 4 4 2 39 4" xfId="50022" xr:uid="{00000000-0005-0000-0000-0000D4C30000}"/>
    <cellStyle name="Total (line) 4 4 2 39 5" xfId="50023" xr:uid="{00000000-0005-0000-0000-0000D5C30000}"/>
    <cellStyle name="Total (line) 4 4 2 4" xfId="6975" xr:uid="{00000000-0005-0000-0000-0000D6C30000}"/>
    <cellStyle name="Total (line) 4 4 2 4 2" xfId="50024" xr:uid="{00000000-0005-0000-0000-0000D7C30000}"/>
    <cellStyle name="Total (line) 4 4 2 4 2 2" xfId="50025" xr:uid="{00000000-0005-0000-0000-0000D8C30000}"/>
    <cellStyle name="Total (line) 4 4 2 4 2 3" xfId="50026" xr:uid="{00000000-0005-0000-0000-0000D9C30000}"/>
    <cellStyle name="Total (line) 4 4 2 4 2 4" xfId="50027" xr:uid="{00000000-0005-0000-0000-0000DAC30000}"/>
    <cellStyle name="Total (line) 4 4 2 4 3" xfId="50028" xr:uid="{00000000-0005-0000-0000-0000DBC30000}"/>
    <cellStyle name="Total (line) 4 4 2 4 4" xfId="50029" xr:uid="{00000000-0005-0000-0000-0000DCC30000}"/>
    <cellStyle name="Total (line) 4 4 2 4 5" xfId="50030" xr:uid="{00000000-0005-0000-0000-0000DDC30000}"/>
    <cellStyle name="Total (line) 4 4 2 40" xfId="6976" xr:uid="{00000000-0005-0000-0000-0000DEC30000}"/>
    <cellStyle name="Total (line) 4 4 2 40 2" xfId="50031" xr:uid="{00000000-0005-0000-0000-0000DFC30000}"/>
    <cellStyle name="Total (line) 4 4 2 40 2 2" xfId="50032" xr:uid="{00000000-0005-0000-0000-0000E0C30000}"/>
    <cellStyle name="Total (line) 4 4 2 40 2 3" xfId="50033" xr:uid="{00000000-0005-0000-0000-0000E1C30000}"/>
    <cellStyle name="Total (line) 4 4 2 40 2 4" xfId="50034" xr:uid="{00000000-0005-0000-0000-0000E2C30000}"/>
    <cellStyle name="Total (line) 4 4 2 40 3" xfId="50035" xr:uid="{00000000-0005-0000-0000-0000E3C30000}"/>
    <cellStyle name="Total (line) 4 4 2 40 4" xfId="50036" xr:uid="{00000000-0005-0000-0000-0000E4C30000}"/>
    <cellStyle name="Total (line) 4 4 2 40 5" xfId="50037" xr:uid="{00000000-0005-0000-0000-0000E5C30000}"/>
    <cellStyle name="Total (line) 4 4 2 41" xfId="6977" xr:uid="{00000000-0005-0000-0000-0000E6C30000}"/>
    <cellStyle name="Total (line) 4 4 2 41 2" xfId="50038" xr:uid="{00000000-0005-0000-0000-0000E7C30000}"/>
    <cellStyle name="Total (line) 4 4 2 41 2 2" xfId="50039" xr:uid="{00000000-0005-0000-0000-0000E8C30000}"/>
    <cellStyle name="Total (line) 4 4 2 41 2 3" xfId="50040" xr:uid="{00000000-0005-0000-0000-0000E9C30000}"/>
    <cellStyle name="Total (line) 4 4 2 41 2 4" xfId="50041" xr:uid="{00000000-0005-0000-0000-0000EAC30000}"/>
    <cellStyle name="Total (line) 4 4 2 41 3" xfId="50042" xr:uid="{00000000-0005-0000-0000-0000EBC30000}"/>
    <cellStyle name="Total (line) 4 4 2 41 4" xfId="50043" xr:uid="{00000000-0005-0000-0000-0000ECC30000}"/>
    <cellStyle name="Total (line) 4 4 2 41 5" xfId="50044" xr:uid="{00000000-0005-0000-0000-0000EDC30000}"/>
    <cellStyle name="Total (line) 4 4 2 42" xfId="6978" xr:uid="{00000000-0005-0000-0000-0000EEC30000}"/>
    <cellStyle name="Total (line) 4 4 2 42 2" xfId="50045" xr:uid="{00000000-0005-0000-0000-0000EFC30000}"/>
    <cellStyle name="Total (line) 4 4 2 42 2 2" xfId="50046" xr:uid="{00000000-0005-0000-0000-0000F0C30000}"/>
    <cellStyle name="Total (line) 4 4 2 42 2 3" xfId="50047" xr:uid="{00000000-0005-0000-0000-0000F1C30000}"/>
    <cellStyle name="Total (line) 4 4 2 42 2 4" xfId="50048" xr:uid="{00000000-0005-0000-0000-0000F2C30000}"/>
    <cellStyle name="Total (line) 4 4 2 42 3" xfId="50049" xr:uid="{00000000-0005-0000-0000-0000F3C30000}"/>
    <cellStyle name="Total (line) 4 4 2 42 4" xfId="50050" xr:uid="{00000000-0005-0000-0000-0000F4C30000}"/>
    <cellStyle name="Total (line) 4 4 2 42 5" xfId="50051" xr:uid="{00000000-0005-0000-0000-0000F5C30000}"/>
    <cellStyle name="Total (line) 4 4 2 43" xfId="6979" xr:uid="{00000000-0005-0000-0000-0000F6C30000}"/>
    <cellStyle name="Total (line) 4 4 2 43 2" xfId="50052" xr:uid="{00000000-0005-0000-0000-0000F7C30000}"/>
    <cellStyle name="Total (line) 4 4 2 43 2 2" xfId="50053" xr:uid="{00000000-0005-0000-0000-0000F8C30000}"/>
    <cellStyle name="Total (line) 4 4 2 43 2 3" xfId="50054" xr:uid="{00000000-0005-0000-0000-0000F9C30000}"/>
    <cellStyle name="Total (line) 4 4 2 43 2 4" xfId="50055" xr:uid="{00000000-0005-0000-0000-0000FAC30000}"/>
    <cellStyle name="Total (line) 4 4 2 43 3" xfId="50056" xr:uid="{00000000-0005-0000-0000-0000FBC30000}"/>
    <cellStyle name="Total (line) 4 4 2 43 4" xfId="50057" xr:uid="{00000000-0005-0000-0000-0000FCC30000}"/>
    <cellStyle name="Total (line) 4 4 2 43 5" xfId="50058" xr:uid="{00000000-0005-0000-0000-0000FDC30000}"/>
    <cellStyle name="Total (line) 4 4 2 44" xfId="6980" xr:uid="{00000000-0005-0000-0000-0000FEC30000}"/>
    <cellStyle name="Total (line) 4 4 2 44 2" xfId="50059" xr:uid="{00000000-0005-0000-0000-0000FFC30000}"/>
    <cellStyle name="Total (line) 4 4 2 44 2 2" xfId="50060" xr:uid="{00000000-0005-0000-0000-000000C40000}"/>
    <cellStyle name="Total (line) 4 4 2 44 2 3" xfId="50061" xr:uid="{00000000-0005-0000-0000-000001C40000}"/>
    <cellStyle name="Total (line) 4 4 2 44 2 4" xfId="50062" xr:uid="{00000000-0005-0000-0000-000002C40000}"/>
    <cellStyle name="Total (line) 4 4 2 44 3" xfId="50063" xr:uid="{00000000-0005-0000-0000-000003C40000}"/>
    <cellStyle name="Total (line) 4 4 2 44 4" xfId="50064" xr:uid="{00000000-0005-0000-0000-000004C40000}"/>
    <cellStyle name="Total (line) 4 4 2 44 5" xfId="50065" xr:uid="{00000000-0005-0000-0000-000005C40000}"/>
    <cellStyle name="Total (line) 4 4 2 45" xfId="50066" xr:uid="{00000000-0005-0000-0000-000006C40000}"/>
    <cellStyle name="Total (line) 4 4 2 45 2" xfId="50067" xr:uid="{00000000-0005-0000-0000-000007C40000}"/>
    <cellStyle name="Total (line) 4 4 2 45 3" xfId="50068" xr:uid="{00000000-0005-0000-0000-000008C40000}"/>
    <cellStyle name="Total (line) 4 4 2 45 4" xfId="50069" xr:uid="{00000000-0005-0000-0000-000009C40000}"/>
    <cellStyle name="Total (line) 4 4 2 46" xfId="50070" xr:uid="{00000000-0005-0000-0000-00000AC40000}"/>
    <cellStyle name="Total (line) 4 4 2 46 2" xfId="50071" xr:uid="{00000000-0005-0000-0000-00000BC40000}"/>
    <cellStyle name="Total (line) 4 4 2 46 3" xfId="50072" xr:uid="{00000000-0005-0000-0000-00000CC40000}"/>
    <cellStyle name="Total (line) 4 4 2 46 4" xfId="50073" xr:uid="{00000000-0005-0000-0000-00000DC40000}"/>
    <cellStyle name="Total (line) 4 4 2 47" xfId="50074" xr:uid="{00000000-0005-0000-0000-00000EC40000}"/>
    <cellStyle name="Total (line) 4 4 2 5" xfId="6981" xr:uid="{00000000-0005-0000-0000-00000FC40000}"/>
    <cellStyle name="Total (line) 4 4 2 5 2" xfId="50075" xr:uid="{00000000-0005-0000-0000-000010C40000}"/>
    <cellStyle name="Total (line) 4 4 2 5 2 2" xfId="50076" xr:uid="{00000000-0005-0000-0000-000011C40000}"/>
    <cellStyle name="Total (line) 4 4 2 5 2 3" xfId="50077" xr:uid="{00000000-0005-0000-0000-000012C40000}"/>
    <cellStyle name="Total (line) 4 4 2 5 2 4" xfId="50078" xr:uid="{00000000-0005-0000-0000-000013C40000}"/>
    <cellStyle name="Total (line) 4 4 2 5 3" xfId="50079" xr:uid="{00000000-0005-0000-0000-000014C40000}"/>
    <cellStyle name="Total (line) 4 4 2 5 4" xfId="50080" xr:uid="{00000000-0005-0000-0000-000015C40000}"/>
    <cellStyle name="Total (line) 4 4 2 5 5" xfId="50081" xr:uid="{00000000-0005-0000-0000-000016C40000}"/>
    <cellStyle name="Total (line) 4 4 2 6" xfId="6982" xr:uid="{00000000-0005-0000-0000-000017C40000}"/>
    <cellStyle name="Total (line) 4 4 2 6 2" xfId="50082" xr:uid="{00000000-0005-0000-0000-000018C40000}"/>
    <cellStyle name="Total (line) 4 4 2 6 2 2" xfId="50083" xr:uid="{00000000-0005-0000-0000-000019C40000}"/>
    <cellStyle name="Total (line) 4 4 2 6 2 3" xfId="50084" xr:uid="{00000000-0005-0000-0000-00001AC40000}"/>
    <cellStyle name="Total (line) 4 4 2 6 2 4" xfId="50085" xr:uid="{00000000-0005-0000-0000-00001BC40000}"/>
    <cellStyle name="Total (line) 4 4 2 6 3" xfId="50086" xr:uid="{00000000-0005-0000-0000-00001CC40000}"/>
    <cellStyle name="Total (line) 4 4 2 6 4" xfId="50087" xr:uid="{00000000-0005-0000-0000-00001DC40000}"/>
    <cellStyle name="Total (line) 4 4 2 6 5" xfId="50088" xr:uid="{00000000-0005-0000-0000-00001EC40000}"/>
    <cellStyle name="Total (line) 4 4 2 7" xfId="6983" xr:uid="{00000000-0005-0000-0000-00001FC40000}"/>
    <cellStyle name="Total (line) 4 4 2 7 2" xfId="50089" xr:uid="{00000000-0005-0000-0000-000020C40000}"/>
    <cellStyle name="Total (line) 4 4 2 7 2 2" xfId="50090" xr:uid="{00000000-0005-0000-0000-000021C40000}"/>
    <cellStyle name="Total (line) 4 4 2 7 2 3" xfId="50091" xr:uid="{00000000-0005-0000-0000-000022C40000}"/>
    <cellStyle name="Total (line) 4 4 2 7 2 4" xfId="50092" xr:uid="{00000000-0005-0000-0000-000023C40000}"/>
    <cellStyle name="Total (line) 4 4 2 7 3" xfId="50093" xr:uid="{00000000-0005-0000-0000-000024C40000}"/>
    <cellStyle name="Total (line) 4 4 2 7 4" xfId="50094" xr:uid="{00000000-0005-0000-0000-000025C40000}"/>
    <cellStyle name="Total (line) 4 4 2 7 5" xfId="50095" xr:uid="{00000000-0005-0000-0000-000026C40000}"/>
    <cellStyle name="Total (line) 4 4 2 8" xfId="6984" xr:uid="{00000000-0005-0000-0000-000027C40000}"/>
    <cellStyle name="Total (line) 4 4 2 8 2" xfId="50096" xr:uid="{00000000-0005-0000-0000-000028C40000}"/>
    <cellStyle name="Total (line) 4 4 2 8 2 2" xfId="50097" xr:uid="{00000000-0005-0000-0000-000029C40000}"/>
    <cellStyle name="Total (line) 4 4 2 8 2 3" xfId="50098" xr:uid="{00000000-0005-0000-0000-00002AC40000}"/>
    <cellStyle name="Total (line) 4 4 2 8 2 4" xfId="50099" xr:uid="{00000000-0005-0000-0000-00002BC40000}"/>
    <cellStyle name="Total (line) 4 4 2 8 3" xfId="50100" xr:uid="{00000000-0005-0000-0000-00002CC40000}"/>
    <cellStyle name="Total (line) 4 4 2 8 4" xfId="50101" xr:uid="{00000000-0005-0000-0000-00002DC40000}"/>
    <cellStyle name="Total (line) 4 4 2 8 5" xfId="50102" xr:uid="{00000000-0005-0000-0000-00002EC40000}"/>
    <cellStyle name="Total (line) 4 4 2 9" xfId="6985" xr:uid="{00000000-0005-0000-0000-00002FC40000}"/>
    <cellStyle name="Total (line) 4 4 2 9 2" xfId="50103" xr:uid="{00000000-0005-0000-0000-000030C40000}"/>
    <cellStyle name="Total (line) 4 4 2 9 2 2" xfId="50104" xr:uid="{00000000-0005-0000-0000-000031C40000}"/>
    <cellStyle name="Total (line) 4 4 2 9 2 3" xfId="50105" xr:uid="{00000000-0005-0000-0000-000032C40000}"/>
    <cellStyle name="Total (line) 4 4 2 9 2 4" xfId="50106" xr:uid="{00000000-0005-0000-0000-000033C40000}"/>
    <cellStyle name="Total (line) 4 4 2 9 3" xfId="50107" xr:uid="{00000000-0005-0000-0000-000034C40000}"/>
    <cellStyle name="Total (line) 4 4 2 9 4" xfId="50108" xr:uid="{00000000-0005-0000-0000-000035C40000}"/>
    <cellStyle name="Total (line) 4 4 2 9 5" xfId="50109" xr:uid="{00000000-0005-0000-0000-000036C40000}"/>
    <cellStyle name="Total (line) 4 4 20" xfId="6986" xr:uid="{00000000-0005-0000-0000-000037C40000}"/>
    <cellStyle name="Total (line) 4 4 20 2" xfId="50110" xr:uid="{00000000-0005-0000-0000-000038C40000}"/>
    <cellStyle name="Total (line) 4 4 20 2 2" xfId="50111" xr:uid="{00000000-0005-0000-0000-000039C40000}"/>
    <cellStyle name="Total (line) 4 4 20 2 3" xfId="50112" xr:uid="{00000000-0005-0000-0000-00003AC40000}"/>
    <cellStyle name="Total (line) 4 4 20 2 4" xfId="50113" xr:uid="{00000000-0005-0000-0000-00003BC40000}"/>
    <cellStyle name="Total (line) 4 4 20 3" xfId="50114" xr:uid="{00000000-0005-0000-0000-00003CC40000}"/>
    <cellStyle name="Total (line) 4 4 20 4" xfId="50115" xr:uid="{00000000-0005-0000-0000-00003DC40000}"/>
    <cellStyle name="Total (line) 4 4 20 5" xfId="50116" xr:uid="{00000000-0005-0000-0000-00003EC40000}"/>
    <cellStyle name="Total (line) 4 4 21" xfId="6987" xr:uid="{00000000-0005-0000-0000-00003FC40000}"/>
    <cellStyle name="Total (line) 4 4 21 2" xfId="50117" xr:uid="{00000000-0005-0000-0000-000040C40000}"/>
    <cellStyle name="Total (line) 4 4 21 2 2" xfId="50118" xr:uid="{00000000-0005-0000-0000-000041C40000}"/>
    <cellStyle name="Total (line) 4 4 21 2 3" xfId="50119" xr:uid="{00000000-0005-0000-0000-000042C40000}"/>
    <cellStyle name="Total (line) 4 4 21 2 4" xfId="50120" xr:uid="{00000000-0005-0000-0000-000043C40000}"/>
    <cellStyle name="Total (line) 4 4 21 3" xfId="50121" xr:uid="{00000000-0005-0000-0000-000044C40000}"/>
    <cellStyle name="Total (line) 4 4 21 4" xfId="50122" xr:uid="{00000000-0005-0000-0000-000045C40000}"/>
    <cellStyle name="Total (line) 4 4 21 5" xfId="50123" xr:uid="{00000000-0005-0000-0000-000046C40000}"/>
    <cellStyle name="Total (line) 4 4 22" xfId="6988" xr:uid="{00000000-0005-0000-0000-000047C40000}"/>
    <cellStyle name="Total (line) 4 4 22 2" xfId="50124" xr:uid="{00000000-0005-0000-0000-000048C40000}"/>
    <cellStyle name="Total (line) 4 4 22 2 2" xfId="50125" xr:uid="{00000000-0005-0000-0000-000049C40000}"/>
    <cellStyle name="Total (line) 4 4 22 2 3" xfId="50126" xr:uid="{00000000-0005-0000-0000-00004AC40000}"/>
    <cellStyle name="Total (line) 4 4 22 2 4" xfId="50127" xr:uid="{00000000-0005-0000-0000-00004BC40000}"/>
    <cellStyle name="Total (line) 4 4 22 3" xfId="50128" xr:uid="{00000000-0005-0000-0000-00004CC40000}"/>
    <cellStyle name="Total (line) 4 4 22 4" xfId="50129" xr:uid="{00000000-0005-0000-0000-00004DC40000}"/>
    <cellStyle name="Total (line) 4 4 22 5" xfId="50130" xr:uid="{00000000-0005-0000-0000-00004EC40000}"/>
    <cellStyle name="Total (line) 4 4 23" xfId="6989" xr:uid="{00000000-0005-0000-0000-00004FC40000}"/>
    <cellStyle name="Total (line) 4 4 23 2" xfId="50131" xr:uid="{00000000-0005-0000-0000-000050C40000}"/>
    <cellStyle name="Total (line) 4 4 23 2 2" xfId="50132" xr:uid="{00000000-0005-0000-0000-000051C40000}"/>
    <cellStyle name="Total (line) 4 4 23 2 3" xfId="50133" xr:uid="{00000000-0005-0000-0000-000052C40000}"/>
    <cellStyle name="Total (line) 4 4 23 2 4" xfId="50134" xr:uid="{00000000-0005-0000-0000-000053C40000}"/>
    <cellStyle name="Total (line) 4 4 23 3" xfId="50135" xr:uid="{00000000-0005-0000-0000-000054C40000}"/>
    <cellStyle name="Total (line) 4 4 23 4" xfId="50136" xr:uid="{00000000-0005-0000-0000-000055C40000}"/>
    <cellStyle name="Total (line) 4 4 23 5" xfId="50137" xr:uid="{00000000-0005-0000-0000-000056C40000}"/>
    <cellStyle name="Total (line) 4 4 24" xfId="6990" xr:uid="{00000000-0005-0000-0000-000057C40000}"/>
    <cellStyle name="Total (line) 4 4 24 2" xfId="50138" xr:uid="{00000000-0005-0000-0000-000058C40000}"/>
    <cellStyle name="Total (line) 4 4 24 2 2" xfId="50139" xr:uid="{00000000-0005-0000-0000-000059C40000}"/>
    <cellStyle name="Total (line) 4 4 24 2 3" xfId="50140" xr:uid="{00000000-0005-0000-0000-00005AC40000}"/>
    <cellStyle name="Total (line) 4 4 24 2 4" xfId="50141" xr:uid="{00000000-0005-0000-0000-00005BC40000}"/>
    <cellStyle name="Total (line) 4 4 24 3" xfId="50142" xr:uid="{00000000-0005-0000-0000-00005CC40000}"/>
    <cellStyle name="Total (line) 4 4 24 4" xfId="50143" xr:uid="{00000000-0005-0000-0000-00005DC40000}"/>
    <cellStyle name="Total (line) 4 4 24 5" xfId="50144" xr:uid="{00000000-0005-0000-0000-00005EC40000}"/>
    <cellStyle name="Total (line) 4 4 25" xfId="6991" xr:uid="{00000000-0005-0000-0000-00005FC40000}"/>
    <cellStyle name="Total (line) 4 4 25 2" xfId="50145" xr:uid="{00000000-0005-0000-0000-000060C40000}"/>
    <cellStyle name="Total (line) 4 4 25 2 2" xfId="50146" xr:uid="{00000000-0005-0000-0000-000061C40000}"/>
    <cellStyle name="Total (line) 4 4 25 2 3" xfId="50147" xr:uid="{00000000-0005-0000-0000-000062C40000}"/>
    <cellStyle name="Total (line) 4 4 25 2 4" xfId="50148" xr:uid="{00000000-0005-0000-0000-000063C40000}"/>
    <cellStyle name="Total (line) 4 4 25 3" xfId="50149" xr:uid="{00000000-0005-0000-0000-000064C40000}"/>
    <cellStyle name="Total (line) 4 4 25 4" xfId="50150" xr:uid="{00000000-0005-0000-0000-000065C40000}"/>
    <cellStyle name="Total (line) 4 4 25 5" xfId="50151" xr:uid="{00000000-0005-0000-0000-000066C40000}"/>
    <cellStyle name="Total (line) 4 4 26" xfId="6992" xr:uid="{00000000-0005-0000-0000-000067C40000}"/>
    <cellStyle name="Total (line) 4 4 26 2" xfId="50152" xr:uid="{00000000-0005-0000-0000-000068C40000}"/>
    <cellStyle name="Total (line) 4 4 26 2 2" xfId="50153" xr:uid="{00000000-0005-0000-0000-000069C40000}"/>
    <cellStyle name="Total (line) 4 4 26 2 3" xfId="50154" xr:uid="{00000000-0005-0000-0000-00006AC40000}"/>
    <cellStyle name="Total (line) 4 4 26 2 4" xfId="50155" xr:uid="{00000000-0005-0000-0000-00006BC40000}"/>
    <cellStyle name="Total (line) 4 4 26 3" xfId="50156" xr:uid="{00000000-0005-0000-0000-00006CC40000}"/>
    <cellStyle name="Total (line) 4 4 26 4" xfId="50157" xr:uid="{00000000-0005-0000-0000-00006DC40000}"/>
    <cellStyle name="Total (line) 4 4 26 5" xfId="50158" xr:uid="{00000000-0005-0000-0000-00006EC40000}"/>
    <cellStyle name="Total (line) 4 4 27" xfId="6993" xr:uid="{00000000-0005-0000-0000-00006FC40000}"/>
    <cellStyle name="Total (line) 4 4 27 2" xfId="50159" xr:uid="{00000000-0005-0000-0000-000070C40000}"/>
    <cellStyle name="Total (line) 4 4 27 2 2" xfId="50160" xr:uid="{00000000-0005-0000-0000-000071C40000}"/>
    <cellStyle name="Total (line) 4 4 27 2 3" xfId="50161" xr:uid="{00000000-0005-0000-0000-000072C40000}"/>
    <cellStyle name="Total (line) 4 4 27 2 4" xfId="50162" xr:uid="{00000000-0005-0000-0000-000073C40000}"/>
    <cellStyle name="Total (line) 4 4 27 3" xfId="50163" xr:uid="{00000000-0005-0000-0000-000074C40000}"/>
    <cellStyle name="Total (line) 4 4 27 4" xfId="50164" xr:uid="{00000000-0005-0000-0000-000075C40000}"/>
    <cellStyle name="Total (line) 4 4 27 5" xfId="50165" xr:uid="{00000000-0005-0000-0000-000076C40000}"/>
    <cellStyle name="Total (line) 4 4 28" xfId="6994" xr:uid="{00000000-0005-0000-0000-000077C40000}"/>
    <cellStyle name="Total (line) 4 4 28 2" xfId="50166" xr:uid="{00000000-0005-0000-0000-000078C40000}"/>
    <cellStyle name="Total (line) 4 4 28 2 2" xfId="50167" xr:uid="{00000000-0005-0000-0000-000079C40000}"/>
    <cellStyle name="Total (line) 4 4 28 2 3" xfId="50168" xr:uid="{00000000-0005-0000-0000-00007AC40000}"/>
    <cellStyle name="Total (line) 4 4 28 2 4" xfId="50169" xr:uid="{00000000-0005-0000-0000-00007BC40000}"/>
    <cellStyle name="Total (line) 4 4 28 3" xfId="50170" xr:uid="{00000000-0005-0000-0000-00007CC40000}"/>
    <cellStyle name="Total (line) 4 4 28 4" xfId="50171" xr:uid="{00000000-0005-0000-0000-00007DC40000}"/>
    <cellStyle name="Total (line) 4 4 28 5" xfId="50172" xr:uid="{00000000-0005-0000-0000-00007EC40000}"/>
    <cellStyle name="Total (line) 4 4 29" xfId="6995" xr:uid="{00000000-0005-0000-0000-00007FC40000}"/>
    <cellStyle name="Total (line) 4 4 29 2" xfId="50173" xr:uid="{00000000-0005-0000-0000-000080C40000}"/>
    <cellStyle name="Total (line) 4 4 29 2 2" xfId="50174" xr:uid="{00000000-0005-0000-0000-000081C40000}"/>
    <cellStyle name="Total (line) 4 4 29 2 3" xfId="50175" xr:uid="{00000000-0005-0000-0000-000082C40000}"/>
    <cellStyle name="Total (line) 4 4 29 2 4" xfId="50176" xr:uid="{00000000-0005-0000-0000-000083C40000}"/>
    <cellStyle name="Total (line) 4 4 29 3" xfId="50177" xr:uid="{00000000-0005-0000-0000-000084C40000}"/>
    <cellStyle name="Total (line) 4 4 29 4" xfId="50178" xr:uid="{00000000-0005-0000-0000-000085C40000}"/>
    <cellStyle name="Total (line) 4 4 29 5" xfId="50179" xr:uid="{00000000-0005-0000-0000-000086C40000}"/>
    <cellStyle name="Total (line) 4 4 3" xfId="6996" xr:uid="{00000000-0005-0000-0000-000087C40000}"/>
    <cellStyle name="Total (line) 4 4 3 2" xfId="50180" xr:uid="{00000000-0005-0000-0000-000088C40000}"/>
    <cellStyle name="Total (line) 4 4 3 2 2" xfId="50181" xr:uid="{00000000-0005-0000-0000-000089C40000}"/>
    <cellStyle name="Total (line) 4 4 3 2 3" xfId="50182" xr:uid="{00000000-0005-0000-0000-00008AC40000}"/>
    <cellStyle name="Total (line) 4 4 3 2 4" xfId="50183" xr:uid="{00000000-0005-0000-0000-00008BC40000}"/>
    <cellStyle name="Total (line) 4 4 3 3" xfId="50184" xr:uid="{00000000-0005-0000-0000-00008CC40000}"/>
    <cellStyle name="Total (line) 4 4 3 4" xfId="50185" xr:uid="{00000000-0005-0000-0000-00008DC40000}"/>
    <cellStyle name="Total (line) 4 4 3 5" xfId="50186" xr:uid="{00000000-0005-0000-0000-00008EC40000}"/>
    <cellStyle name="Total (line) 4 4 30" xfId="6997" xr:uid="{00000000-0005-0000-0000-00008FC40000}"/>
    <cellStyle name="Total (line) 4 4 30 2" xfId="50187" xr:uid="{00000000-0005-0000-0000-000090C40000}"/>
    <cellStyle name="Total (line) 4 4 30 2 2" xfId="50188" xr:uid="{00000000-0005-0000-0000-000091C40000}"/>
    <cellStyle name="Total (line) 4 4 30 2 3" xfId="50189" xr:uid="{00000000-0005-0000-0000-000092C40000}"/>
    <cellStyle name="Total (line) 4 4 30 2 4" xfId="50190" xr:uid="{00000000-0005-0000-0000-000093C40000}"/>
    <cellStyle name="Total (line) 4 4 30 3" xfId="50191" xr:uid="{00000000-0005-0000-0000-000094C40000}"/>
    <cellStyle name="Total (line) 4 4 30 4" xfId="50192" xr:uid="{00000000-0005-0000-0000-000095C40000}"/>
    <cellStyle name="Total (line) 4 4 30 5" xfId="50193" xr:uid="{00000000-0005-0000-0000-000096C40000}"/>
    <cellStyle name="Total (line) 4 4 31" xfId="6998" xr:uid="{00000000-0005-0000-0000-000097C40000}"/>
    <cellStyle name="Total (line) 4 4 31 2" xfId="50194" xr:uid="{00000000-0005-0000-0000-000098C40000}"/>
    <cellStyle name="Total (line) 4 4 31 2 2" xfId="50195" xr:uid="{00000000-0005-0000-0000-000099C40000}"/>
    <cellStyle name="Total (line) 4 4 31 2 3" xfId="50196" xr:uid="{00000000-0005-0000-0000-00009AC40000}"/>
    <cellStyle name="Total (line) 4 4 31 2 4" xfId="50197" xr:uid="{00000000-0005-0000-0000-00009BC40000}"/>
    <cellStyle name="Total (line) 4 4 31 3" xfId="50198" xr:uid="{00000000-0005-0000-0000-00009CC40000}"/>
    <cellStyle name="Total (line) 4 4 31 4" xfId="50199" xr:uid="{00000000-0005-0000-0000-00009DC40000}"/>
    <cellStyle name="Total (line) 4 4 31 5" xfId="50200" xr:uid="{00000000-0005-0000-0000-00009EC40000}"/>
    <cellStyle name="Total (line) 4 4 32" xfId="6999" xr:uid="{00000000-0005-0000-0000-00009FC40000}"/>
    <cellStyle name="Total (line) 4 4 32 2" xfId="50201" xr:uid="{00000000-0005-0000-0000-0000A0C40000}"/>
    <cellStyle name="Total (line) 4 4 32 2 2" xfId="50202" xr:uid="{00000000-0005-0000-0000-0000A1C40000}"/>
    <cellStyle name="Total (line) 4 4 32 2 3" xfId="50203" xr:uid="{00000000-0005-0000-0000-0000A2C40000}"/>
    <cellStyle name="Total (line) 4 4 32 2 4" xfId="50204" xr:uid="{00000000-0005-0000-0000-0000A3C40000}"/>
    <cellStyle name="Total (line) 4 4 32 3" xfId="50205" xr:uid="{00000000-0005-0000-0000-0000A4C40000}"/>
    <cellStyle name="Total (line) 4 4 32 4" xfId="50206" xr:uid="{00000000-0005-0000-0000-0000A5C40000}"/>
    <cellStyle name="Total (line) 4 4 32 5" xfId="50207" xr:uid="{00000000-0005-0000-0000-0000A6C40000}"/>
    <cellStyle name="Total (line) 4 4 33" xfId="7000" xr:uid="{00000000-0005-0000-0000-0000A7C40000}"/>
    <cellStyle name="Total (line) 4 4 33 2" xfId="50208" xr:uid="{00000000-0005-0000-0000-0000A8C40000}"/>
    <cellStyle name="Total (line) 4 4 33 2 2" xfId="50209" xr:uid="{00000000-0005-0000-0000-0000A9C40000}"/>
    <cellStyle name="Total (line) 4 4 33 2 3" xfId="50210" xr:uid="{00000000-0005-0000-0000-0000AAC40000}"/>
    <cellStyle name="Total (line) 4 4 33 2 4" xfId="50211" xr:uid="{00000000-0005-0000-0000-0000ABC40000}"/>
    <cellStyle name="Total (line) 4 4 33 3" xfId="50212" xr:uid="{00000000-0005-0000-0000-0000ACC40000}"/>
    <cellStyle name="Total (line) 4 4 33 4" xfId="50213" xr:uid="{00000000-0005-0000-0000-0000ADC40000}"/>
    <cellStyle name="Total (line) 4 4 33 5" xfId="50214" xr:uid="{00000000-0005-0000-0000-0000AEC40000}"/>
    <cellStyle name="Total (line) 4 4 34" xfId="7001" xr:uid="{00000000-0005-0000-0000-0000AFC40000}"/>
    <cellStyle name="Total (line) 4 4 34 2" xfId="50215" xr:uid="{00000000-0005-0000-0000-0000B0C40000}"/>
    <cellStyle name="Total (line) 4 4 34 2 2" xfId="50216" xr:uid="{00000000-0005-0000-0000-0000B1C40000}"/>
    <cellStyle name="Total (line) 4 4 34 2 3" xfId="50217" xr:uid="{00000000-0005-0000-0000-0000B2C40000}"/>
    <cellStyle name="Total (line) 4 4 34 2 4" xfId="50218" xr:uid="{00000000-0005-0000-0000-0000B3C40000}"/>
    <cellStyle name="Total (line) 4 4 34 3" xfId="50219" xr:uid="{00000000-0005-0000-0000-0000B4C40000}"/>
    <cellStyle name="Total (line) 4 4 34 4" xfId="50220" xr:uid="{00000000-0005-0000-0000-0000B5C40000}"/>
    <cellStyle name="Total (line) 4 4 34 5" xfId="50221" xr:uid="{00000000-0005-0000-0000-0000B6C40000}"/>
    <cellStyle name="Total (line) 4 4 35" xfId="7002" xr:uid="{00000000-0005-0000-0000-0000B7C40000}"/>
    <cellStyle name="Total (line) 4 4 35 2" xfId="50222" xr:uid="{00000000-0005-0000-0000-0000B8C40000}"/>
    <cellStyle name="Total (line) 4 4 35 2 2" xfId="50223" xr:uid="{00000000-0005-0000-0000-0000B9C40000}"/>
    <cellStyle name="Total (line) 4 4 35 2 3" xfId="50224" xr:uid="{00000000-0005-0000-0000-0000BAC40000}"/>
    <cellStyle name="Total (line) 4 4 35 2 4" xfId="50225" xr:uid="{00000000-0005-0000-0000-0000BBC40000}"/>
    <cellStyle name="Total (line) 4 4 35 3" xfId="50226" xr:uid="{00000000-0005-0000-0000-0000BCC40000}"/>
    <cellStyle name="Total (line) 4 4 35 4" xfId="50227" xr:uid="{00000000-0005-0000-0000-0000BDC40000}"/>
    <cellStyle name="Total (line) 4 4 35 5" xfId="50228" xr:uid="{00000000-0005-0000-0000-0000BEC40000}"/>
    <cellStyle name="Total (line) 4 4 36" xfId="7003" xr:uid="{00000000-0005-0000-0000-0000BFC40000}"/>
    <cellStyle name="Total (line) 4 4 36 2" xfId="50229" xr:uid="{00000000-0005-0000-0000-0000C0C40000}"/>
    <cellStyle name="Total (line) 4 4 36 2 2" xfId="50230" xr:uid="{00000000-0005-0000-0000-0000C1C40000}"/>
    <cellStyle name="Total (line) 4 4 36 2 3" xfId="50231" xr:uid="{00000000-0005-0000-0000-0000C2C40000}"/>
    <cellStyle name="Total (line) 4 4 36 2 4" xfId="50232" xr:uid="{00000000-0005-0000-0000-0000C3C40000}"/>
    <cellStyle name="Total (line) 4 4 36 3" xfId="50233" xr:uid="{00000000-0005-0000-0000-0000C4C40000}"/>
    <cellStyle name="Total (line) 4 4 36 4" xfId="50234" xr:uid="{00000000-0005-0000-0000-0000C5C40000}"/>
    <cellStyle name="Total (line) 4 4 36 5" xfId="50235" xr:uid="{00000000-0005-0000-0000-0000C6C40000}"/>
    <cellStyle name="Total (line) 4 4 37" xfId="7004" xr:uid="{00000000-0005-0000-0000-0000C7C40000}"/>
    <cellStyle name="Total (line) 4 4 37 2" xfId="50236" xr:uid="{00000000-0005-0000-0000-0000C8C40000}"/>
    <cellStyle name="Total (line) 4 4 37 2 2" xfId="50237" xr:uid="{00000000-0005-0000-0000-0000C9C40000}"/>
    <cellStyle name="Total (line) 4 4 37 2 3" xfId="50238" xr:uid="{00000000-0005-0000-0000-0000CAC40000}"/>
    <cellStyle name="Total (line) 4 4 37 2 4" xfId="50239" xr:uid="{00000000-0005-0000-0000-0000CBC40000}"/>
    <cellStyle name="Total (line) 4 4 37 3" xfId="50240" xr:uid="{00000000-0005-0000-0000-0000CCC40000}"/>
    <cellStyle name="Total (line) 4 4 37 4" xfId="50241" xr:uid="{00000000-0005-0000-0000-0000CDC40000}"/>
    <cellStyle name="Total (line) 4 4 37 5" xfId="50242" xr:uid="{00000000-0005-0000-0000-0000CEC40000}"/>
    <cellStyle name="Total (line) 4 4 38" xfId="7005" xr:uid="{00000000-0005-0000-0000-0000CFC40000}"/>
    <cellStyle name="Total (line) 4 4 38 2" xfId="50243" xr:uid="{00000000-0005-0000-0000-0000D0C40000}"/>
    <cellStyle name="Total (line) 4 4 38 2 2" xfId="50244" xr:uid="{00000000-0005-0000-0000-0000D1C40000}"/>
    <cellStyle name="Total (line) 4 4 38 2 3" xfId="50245" xr:uid="{00000000-0005-0000-0000-0000D2C40000}"/>
    <cellStyle name="Total (line) 4 4 38 2 4" xfId="50246" xr:uid="{00000000-0005-0000-0000-0000D3C40000}"/>
    <cellStyle name="Total (line) 4 4 38 3" xfId="50247" xr:uid="{00000000-0005-0000-0000-0000D4C40000}"/>
    <cellStyle name="Total (line) 4 4 38 4" xfId="50248" xr:uid="{00000000-0005-0000-0000-0000D5C40000}"/>
    <cellStyle name="Total (line) 4 4 38 5" xfId="50249" xr:uid="{00000000-0005-0000-0000-0000D6C40000}"/>
    <cellStyle name="Total (line) 4 4 39" xfId="7006" xr:uid="{00000000-0005-0000-0000-0000D7C40000}"/>
    <cellStyle name="Total (line) 4 4 39 2" xfId="50250" xr:uid="{00000000-0005-0000-0000-0000D8C40000}"/>
    <cellStyle name="Total (line) 4 4 39 2 2" xfId="50251" xr:uid="{00000000-0005-0000-0000-0000D9C40000}"/>
    <cellStyle name="Total (line) 4 4 39 2 3" xfId="50252" xr:uid="{00000000-0005-0000-0000-0000DAC40000}"/>
    <cellStyle name="Total (line) 4 4 39 2 4" xfId="50253" xr:uid="{00000000-0005-0000-0000-0000DBC40000}"/>
    <cellStyle name="Total (line) 4 4 39 3" xfId="50254" xr:uid="{00000000-0005-0000-0000-0000DCC40000}"/>
    <cellStyle name="Total (line) 4 4 39 4" xfId="50255" xr:uid="{00000000-0005-0000-0000-0000DDC40000}"/>
    <cellStyle name="Total (line) 4 4 39 5" xfId="50256" xr:uid="{00000000-0005-0000-0000-0000DEC40000}"/>
    <cellStyle name="Total (line) 4 4 4" xfId="7007" xr:uid="{00000000-0005-0000-0000-0000DFC40000}"/>
    <cellStyle name="Total (line) 4 4 4 2" xfId="50257" xr:uid="{00000000-0005-0000-0000-0000E0C40000}"/>
    <cellStyle name="Total (line) 4 4 4 2 2" xfId="50258" xr:uid="{00000000-0005-0000-0000-0000E1C40000}"/>
    <cellStyle name="Total (line) 4 4 4 2 3" xfId="50259" xr:uid="{00000000-0005-0000-0000-0000E2C40000}"/>
    <cellStyle name="Total (line) 4 4 4 2 4" xfId="50260" xr:uid="{00000000-0005-0000-0000-0000E3C40000}"/>
    <cellStyle name="Total (line) 4 4 4 3" xfId="50261" xr:uid="{00000000-0005-0000-0000-0000E4C40000}"/>
    <cellStyle name="Total (line) 4 4 4 4" xfId="50262" xr:uid="{00000000-0005-0000-0000-0000E5C40000}"/>
    <cellStyle name="Total (line) 4 4 4 5" xfId="50263" xr:uid="{00000000-0005-0000-0000-0000E6C40000}"/>
    <cellStyle name="Total (line) 4 4 40" xfId="7008" xr:uid="{00000000-0005-0000-0000-0000E7C40000}"/>
    <cellStyle name="Total (line) 4 4 40 2" xfId="50264" xr:uid="{00000000-0005-0000-0000-0000E8C40000}"/>
    <cellStyle name="Total (line) 4 4 40 2 2" xfId="50265" xr:uid="{00000000-0005-0000-0000-0000E9C40000}"/>
    <cellStyle name="Total (line) 4 4 40 2 3" xfId="50266" xr:uid="{00000000-0005-0000-0000-0000EAC40000}"/>
    <cellStyle name="Total (line) 4 4 40 2 4" xfId="50267" xr:uid="{00000000-0005-0000-0000-0000EBC40000}"/>
    <cellStyle name="Total (line) 4 4 40 3" xfId="50268" xr:uid="{00000000-0005-0000-0000-0000ECC40000}"/>
    <cellStyle name="Total (line) 4 4 40 4" xfId="50269" xr:uid="{00000000-0005-0000-0000-0000EDC40000}"/>
    <cellStyle name="Total (line) 4 4 40 5" xfId="50270" xr:uid="{00000000-0005-0000-0000-0000EEC40000}"/>
    <cellStyle name="Total (line) 4 4 41" xfId="7009" xr:uid="{00000000-0005-0000-0000-0000EFC40000}"/>
    <cellStyle name="Total (line) 4 4 41 2" xfId="50271" xr:uid="{00000000-0005-0000-0000-0000F0C40000}"/>
    <cellStyle name="Total (line) 4 4 41 2 2" xfId="50272" xr:uid="{00000000-0005-0000-0000-0000F1C40000}"/>
    <cellStyle name="Total (line) 4 4 41 2 3" xfId="50273" xr:uid="{00000000-0005-0000-0000-0000F2C40000}"/>
    <cellStyle name="Total (line) 4 4 41 2 4" xfId="50274" xr:uid="{00000000-0005-0000-0000-0000F3C40000}"/>
    <cellStyle name="Total (line) 4 4 41 3" xfId="50275" xr:uid="{00000000-0005-0000-0000-0000F4C40000}"/>
    <cellStyle name="Total (line) 4 4 41 4" xfId="50276" xr:uid="{00000000-0005-0000-0000-0000F5C40000}"/>
    <cellStyle name="Total (line) 4 4 41 5" xfId="50277" xr:uid="{00000000-0005-0000-0000-0000F6C40000}"/>
    <cellStyle name="Total (line) 4 4 42" xfId="7010" xr:uid="{00000000-0005-0000-0000-0000F7C40000}"/>
    <cellStyle name="Total (line) 4 4 42 2" xfId="50278" xr:uid="{00000000-0005-0000-0000-0000F8C40000}"/>
    <cellStyle name="Total (line) 4 4 42 2 2" xfId="50279" xr:uid="{00000000-0005-0000-0000-0000F9C40000}"/>
    <cellStyle name="Total (line) 4 4 42 2 3" xfId="50280" xr:uid="{00000000-0005-0000-0000-0000FAC40000}"/>
    <cellStyle name="Total (line) 4 4 42 2 4" xfId="50281" xr:uid="{00000000-0005-0000-0000-0000FBC40000}"/>
    <cellStyle name="Total (line) 4 4 42 3" xfId="50282" xr:uid="{00000000-0005-0000-0000-0000FCC40000}"/>
    <cellStyle name="Total (line) 4 4 42 4" xfId="50283" xr:uid="{00000000-0005-0000-0000-0000FDC40000}"/>
    <cellStyle name="Total (line) 4 4 42 5" xfId="50284" xr:uid="{00000000-0005-0000-0000-0000FEC40000}"/>
    <cellStyle name="Total (line) 4 4 43" xfId="7011" xr:uid="{00000000-0005-0000-0000-0000FFC40000}"/>
    <cellStyle name="Total (line) 4 4 43 2" xfId="50285" xr:uid="{00000000-0005-0000-0000-000000C50000}"/>
    <cellStyle name="Total (line) 4 4 43 2 2" xfId="50286" xr:uid="{00000000-0005-0000-0000-000001C50000}"/>
    <cellStyle name="Total (line) 4 4 43 2 3" xfId="50287" xr:uid="{00000000-0005-0000-0000-000002C50000}"/>
    <cellStyle name="Total (line) 4 4 43 2 4" xfId="50288" xr:uid="{00000000-0005-0000-0000-000003C50000}"/>
    <cellStyle name="Total (line) 4 4 43 3" xfId="50289" xr:uid="{00000000-0005-0000-0000-000004C50000}"/>
    <cellStyle name="Total (line) 4 4 43 4" xfId="50290" xr:uid="{00000000-0005-0000-0000-000005C50000}"/>
    <cellStyle name="Total (line) 4 4 43 5" xfId="50291" xr:uid="{00000000-0005-0000-0000-000006C50000}"/>
    <cellStyle name="Total (line) 4 4 44" xfId="7012" xr:uid="{00000000-0005-0000-0000-000007C50000}"/>
    <cellStyle name="Total (line) 4 4 44 2" xfId="50292" xr:uid="{00000000-0005-0000-0000-000008C50000}"/>
    <cellStyle name="Total (line) 4 4 44 2 2" xfId="50293" xr:uid="{00000000-0005-0000-0000-000009C50000}"/>
    <cellStyle name="Total (line) 4 4 44 2 3" xfId="50294" xr:uid="{00000000-0005-0000-0000-00000AC50000}"/>
    <cellStyle name="Total (line) 4 4 44 2 4" xfId="50295" xr:uid="{00000000-0005-0000-0000-00000BC50000}"/>
    <cellStyle name="Total (line) 4 4 44 3" xfId="50296" xr:uid="{00000000-0005-0000-0000-00000CC50000}"/>
    <cellStyle name="Total (line) 4 4 44 4" xfId="50297" xr:uid="{00000000-0005-0000-0000-00000DC50000}"/>
    <cellStyle name="Total (line) 4 4 44 5" xfId="50298" xr:uid="{00000000-0005-0000-0000-00000EC50000}"/>
    <cellStyle name="Total (line) 4 4 45" xfId="7013" xr:uid="{00000000-0005-0000-0000-00000FC50000}"/>
    <cellStyle name="Total (line) 4 4 45 2" xfId="50299" xr:uid="{00000000-0005-0000-0000-000010C50000}"/>
    <cellStyle name="Total (line) 4 4 45 2 2" xfId="50300" xr:uid="{00000000-0005-0000-0000-000011C50000}"/>
    <cellStyle name="Total (line) 4 4 45 2 3" xfId="50301" xr:uid="{00000000-0005-0000-0000-000012C50000}"/>
    <cellStyle name="Total (line) 4 4 45 2 4" xfId="50302" xr:uid="{00000000-0005-0000-0000-000013C50000}"/>
    <cellStyle name="Total (line) 4 4 45 3" xfId="50303" xr:uid="{00000000-0005-0000-0000-000014C50000}"/>
    <cellStyle name="Total (line) 4 4 45 4" xfId="50304" xr:uid="{00000000-0005-0000-0000-000015C50000}"/>
    <cellStyle name="Total (line) 4 4 45 5" xfId="50305" xr:uid="{00000000-0005-0000-0000-000016C50000}"/>
    <cellStyle name="Total (line) 4 4 46" xfId="50306" xr:uid="{00000000-0005-0000-0000-000017C50000}"/>
    <cellStyle name="Total (line) 4 4 46 2" xfId="50307" xr:uid="{00000000-0005-0000-0000-000018C50000}"/>
    <cellStyle name="Total (line) 4 4 46 3" xfId="50308" xr:uid="{00000000-0005-0000-0000-000019C50000}"/>
    <cellStyle name="Total (line) 4 4 46 4" xfId="50309" xr:uid="{00000000-0005-0000-0000-00001AC50000}"/>
    <cellStyle name="Total (line) 4 4 47" xfId="50310" xr:uid="{00000000-0005-0000-0000-00001BC50000}"/>
    <cellStyle name="Total (line) 4 4 5" xfId="7014" xr:uid="{00000000-0005-0000-0000-00001CC50000}"/>
    <cellStyle name="Total (line) 4 4 5 2" xfId="50311" xr:uid="{00000000-0005-0000-0000-00001DC50000}"/>
    <cellStyle name="Total (line) 4 4 5 2 2" xfId="50312" xr:uid="{00000000-0005-0000-0000-00001EC50000}"/>
    <cellStyle name="Total (line) 4 4 5 2 3" xfId="50313" xr:uid="{00000000-0005-0000-0000-00001FC50000}"/>
    <cellStyle name="Total (line) 4 4 5 2 4" xfId="50314" xr:uid="{00000000-0005-0000-0000-000020C50000}"/>
    <cellStyle name="Total (line) 4 4 5 3" xfId="50315" xr:uid="{00000000-0005-0000-0000-000021C50000}"/>
    <cellStyle name="Total (line) 4 4 5 4" xfId="50316" xr:uid="{00000000-0005-0000-0000-000022C50000}"/>
    <cellStyle name="Total (line) 4 4 5 5" xfId="50317" xr:uid="{00000000-0005-0000-0000-000023C50000}"/>
    <cellStyle name="Total (line) 4 4 6" xfId="7015" xr:uid="{00000000-0005-0000-0000-000024C50000}"/>
    <cellStyle name="Total (line) 4 4 6 2" xfId="50318" xr:uid="{00000000-0005-0000-0000-000025C50000}"/>
    <cellStyle name="Total (line) 4 4 6 2 2" xfId="50319" xr:uid="{00000000-0005-0000-0000-000026C50000}"/>
    <cellStyle name="Total (line) 4 4 6 2 3" xfId="50320" xr:uid="{00000000-0005-0000-0000-000027C50000}"/>
    <cellStyle name="Total (line) 4 4 6 2 4" xfId="50321" xr:uid="{00000000-0005-0000-0000-000028C50000}"/>
    <cellStyle name="Total (line) 4 4 6 3" xfId="50322" xr:uid="{00000000-0005-0000-0000-000029C50000}"/>
    <cellStyle name="Total (line) 4 4 6 4" xfId="50323" xr:uid="{00000000-0005-0000-0000-00002AC50000}"/>
    <cellStyle name="Total (line) 4 4 6 5" xfId="50324" xr:uid="{00000000-0005-0000-0000-00002BC50000}"/>
    <cellStyle name="Total (line) 4 4 7" xfId="7016" xr:uid="{00000000-0005-0000-0000-00002CC50000}"/>
    <cellStyle name="Total (line) 4 4 7 2" xfId="50325" xr:uid="{00000000-0005-0000-0000-00002DC50000}"/>
    <cellStyle name="Total (line) 4 4 7 2 2" xfId="50326" xr:uid="{00000000-0005-0000-0000-00002EC50000}"/>
    <cellStyle name="Total (line) 4 4 7 2 3" xfId="50327" xr:uid="{00000000-0005-0000-0000-00002FC50000}"/>
    <cellStyle name="Total (line) 4 4 7 2 4" xfId="50328" xr:uid="{00000000-0005-0000-0000-000030C50000}"/>
    <cellStyle name="Total (line) 4 4 7 3" xfId="50329" xr:uid="{00000000-0005-0000-0000-000031C50000}"/>
    <cellStyle name="Total (line) 4 4 7 4" xfId="50330" xr:uid="{00000000-0005-0000-0000-000032C50000}"/>
    <cellStyle name="Total (line) 4 4 7 5" xfId="50331" xr:uid="{00000000-0005-0000-0000-000033C50000}"/>
    <cellStyle name="Total (line) 4 4 8" xfId="7017" xr:uid="{00000000-0005-0000-0000-000034C50000}"/>
    <cellStyle name="Total (line) 4 4 8 2" xfId="50332" xr:uid="{00000000-0005-0000-0000-000035C50000}"/>
    <cellStyle name="Total (line) 4 4 8 2 2" xfId="50333" xr:uid="{00000000-0005-0000-0000-000036C50000}"/>
    <cellStyle name="Total (line) 4 4 8 2 3" xfId="50334" xr:uid="{00000000-0005-0000-0000-000037C50000}"/>
    <cellStyle name="Total (line) 4 4 8 2 4" xfId="50335" xr:uid="{00000000-0005-0000-0000-000038C50000}"/>
    <cellStyle name="Total (line) 4 4 8 3" xfId="50336" xr:uid="{00000000-0005-0000-0000-000039C50000}"/>
    <cellStyle name="Total (line) 4 4 8 4" xfId="50337" xr:uid="{00000000-0005-0000-0000-00003AC50000}"/>
    <cellStyle name="Total (line) 4 4 8 5" xfId="50338" xr:uid="{00000000-0005-0000-0000-00003BC50000}"/>
    <cellStyle name="Total (line) 4 4 9" xfId="7018" xr:uid="{00000000-0005-0000-0000-00003CC50000}"/>
    <cellStyle name="Total (line) 4 4 9 2" xfId="50339" xr:uid="{00000000-0005-0000-0000-00003DC50000}"/>
    <cellStyle name="Total (line) 4 4 9 2 2" xfId="50340" xr:uid="{00000000-0005-0000-0000-00003EC50000}"/>
    <cellStyle name="Total (line) 4 4 9 2 3" xfId="50341" xr:uid="{00000000-0005-0000-0000-00003FC50000}"/>
    <cellStyle name="Total (line) 4 4 9 2 4" xfId="50342" xr:uid="{00000000-0005-0000-0000-000040C50000}"/>
    <cellStyle name="Total (line) 4 4 9 3" xfId="50343" xr:uid="{00000000-0005-0000-0000-000041C50000}"/>
    <cellStyle name="Total (line) 4 4 9 4" xfId="50344" xr:uid="{00000000-0005-0000-0000-000042C50000}"/>
    <cellStyle name="Total (line) 4 4 9 5" xfId="50345" xr:uid="{00000000-0005-0000-0000-000043C50000}"/>
    <cellStyle name="Total (line) 4 5" xfId="7019" xr:uid="{00000000-0005-0000-0000-000044C50000}"/>
    <cellStyle name="Total (line) 4 5 10" xfId="7020" xr:uid="{00000000-0005-0000-0000-000045C50000}"/>
    <cellStyle name="Total (line) 4 5 10 2" xfId="50346" xr:uid="{00000000-0005-0000-0000-000046C50000}"/>
    <cellStyle name="Total (line) 4 5 10 2 2" xfId="50347" xr:uid="{00000000-0005-0000-0000-000047C50000}"/>
    <cellStyle name="Total (line) 4 5 10 2 3" xfId="50348" xr:uid="{00000000-0005-0000-0000-000048C50000}"/>
    <cellStyle name="Total (line) 4 5 10 2 4" xfId="50349" xr:uid="{00000000-0005-0000-0000-000049C50000}"/>
    <cellStyle name="Total (line) 4 5 10 3" xfId="50350" xr:uid="{00000000-0005-0000-0000-00004AC50000}"/>
    <cellStyle name="Total (line) 4 5 10 4" xfId="50351" xr:uid="{00000000-0005-0000-0000-00004BC50000}"/>
    <cellStyle name="Total (line) 4 5 10 5" xfId="50352" xr:uid="{00000000-0005-0000-0000-00004CC50000}"/>
    <cellStyle name="Total (line) 4 5 11" xfId="7021" xr:uid="{00000000-0005-0000-0000-00004DC50000}"/>
    <cellStyle name="Total (line) 4 5 11 2" xfId="50353" xr:uid="{00000000-0005-0000-0000-00004EC50000}"/>
    <cellStyle name="Total (line) 4 5 11 2 2" xfId="50354" xr:uid="{00000000-0005-0000-0000-00004FC50000}"/>
    <cellStyle name="Total (line) 4 5 11 2 3" xfId="50355" xr:uid="{00000000-0005-0000-0000-000050C50000}"/>
    <cellStyle name="Total (line) 4 5 11 2 4" xfId="50356" xr:uid="{00000000-0005-0000-0000-000051C50000}"/>
    <cellStyle name="Total (line) 4 5 11 3" xfId="50357" xr:uid="{00000000-0005-0000-0000-000052C50000}"/>
    <cellStyle name="Total (line) 4 5 11 4" xfId="50358" xr:uid="{00000000-0005-0000-0000-000053C50000}"/>
    <cellStyle name="Total (line) 4 5 11 5" xfId="50359" xr:uid="{00000000-0005-0000-0000-000054C50000}"/>
    <cellStyle name="Total (line) 4 5 12" xfId="7022" xr:uid="{00000000-0005-0000-0000-000055C50000}"/>
    <cellStyle name="Total (line) 4 5 12 2" xfId="50360" xr:uid="{00000000-0005-0000-0000-000056C50000}"/>
    <cellStyle name="Total (line) 4 5 12 2 2" xfId="50361" xr:uid="{00000000-0005-0000-0000-000057C50000}"/>
    <cellStyle name="Total (line) 4 5 12 2 3" xfId="50362" xr:uid="{00000000-0005-0000-0000-000058C50000}"/>
    <cellStyle name="Total (line) 4 5 12 2 4" xfId="50363" xr:uid="{00000000-0005-0000-0000-000059C50000}"/>
    <cellStyle name="Total (line) 4 5 12 3" xfId="50364" xr:uid="{00000000-0005-0000-0000-00005AC50000}"/>
    <cellStyle name="Total (line) 4 5 12 4" xfId="50365" xr:uid="{00000000-0005-0000-0000-00005BC50000}"/>
    <cellStyle name="Total (line) 4 5 12 5" xfId="50366" xr:uid="{00000000-0005-0000-0000-00005CC50000}"/>
    <cellStyle name="Total (line) 4 5 13" xfId="7023" xr:uid="{00000000-0005-0000-0000-00005DC50000}"/>
    <cellStyle name="Total (line) 4 5 13 2" xfId="50367" xr:uid="{00000000-0005-0000-0000-00005EC50000}"/>
    <cellStyle name="Total (line) 4 5 13 2 2" xfId="50368" xr:uid="{00000000-0005-0000-0000-00005FC50000}"/>
    <cellStyle name="Total (line) 4 5 13 2 3" xfId="50369" xr:uid="{00000000-0005-0000-0000-000060C50000}"/>
    <cellStyle name="Total (line) 4 5 13 2 4" xfId="50370" xr:uid="{00000000-0005-0000-0000-000061C50000}"/>
    <cellStyle name="Total (line) 4 5 13 3" xfId="50371" xr:uid="{00000000-0005-0000-0000-000062C50000}"/>
    <cellStyle name="Total (line) 4 5 13 4" xfId="50372" xr:uid="{00000000-0005-0000-0000-000063C50000}"/>
    <cellStyle name="Total (line) 4 5 13 5" xfId="50373" xr:uid="{00000000-0005-0000-0000-000064C50000}"/>
    <cellStyle name="Total (line) 4 5 14" xfId="7024" xr:uid="{00000000-0005-0000-0000-000065C50000}"/>
    <cellStyle name="Total (line) 4 5 14 2" xfId="50374" xr:uid="{00000000-0005-0000-0000-000066C50000}"/>
    <cellStyle name="Total (line) 4 5 14 2 2" xfId="50375" xr:uid="{00000000-0005-0000-0000-000067C50000}"/>
    <cellStyle name="Total (line) 4 5 14 2 3" xfId="50376" xr:uid="{00000000-0005-0000-0000-000068C50000}"/>
    <cellStyle name="Total (line) 4 5 14 2 4" xfId="50377" xr:uid="{00000000-0005-0000-0000-000069C50000}"/>
    <cellStyle name="Total (line) 4 5 14 3" xfId="50378" xr:uid="{00000000-0005-0000-0000-00006AC50000}"/>
    <cellStyle name="Total (line) 4 5 14 4" xfId="50379" xr:uid="{00000000-0005-0000-0000-00006BC50000}"/>
    <cellStyle name="Total (line) 4 5 14 5" xfId="50380" xr:uid="{00000000-0005-0000-0000-00006CC50000}"/>
    <cellStyle name="Total (line) 4 5 15" xfId="7025" xr:uid="{00000000-0005-0000-0000-00006DC50000}"/>
    <cellStyle name="Total (line) 4 5 15 2" xfId="50381" xr:uid="{00000000-0005-0000-0000-00006EC50000}"/>
    <cellStyle name="Total (line) 4 5 15 2 2" xfId="50382" xr:uid="{00000000-0005-0000-0000-00006FC50000}"/>
    <cellStyle name="Total (line) 4 5 15 2 3" xfId="50383" xr:uid="{00000000-0005-0000-0000-000070C50000}"/>
    <cellStyle name="Total (line) 4 5 15 2 4" xfId="50384" xr:uid="{00000000-0005-0000-0000-000071C50000}"/>
    <cellStyle name="Total (line) 4 5 15 3" xfId="50385" xr:uid="{00000000-0005-0000-0000-000072C50000}"/>
    <cellStyle name="Total (line) 4 5 15 4" xfId="50386" xr:uid="{00000000-0005-0000-0000-000073C50000}"/>
    <cellStyle name="Total (line) 4 5 15 5" xfId="50387" xr:uid="{00000000-0005-0000-0000-000074C50000}"/>
    <cellStyle name="Total (line) 4 5 16" xfId="7026" xr:uid="{00000000-0005-0000-0000-000075C50000}"/>
    <cellStyle name="Total (line) 4 5 16 2" xfId="50388" xr:uid="{00000000-0005-0000-0000-000076C50000}"/>
    <cellStyle name="Total (line) 4 5 16 2 2" xfId="50389" xr:uid="{00000000-0005-0000-0000-000077C50000}"/>
    <cellStyle name="Total (line) 4 5 16 2 3" xfId="50390" xr:uid="{00000000-0005-0000-0000-000078C50000}"/>
    <cellStyle name="Total (line) 4 5 16 2 4" xfId="50391" xr:uid="{00000000-0005-0000-0000-000079C50000}"/>
    <cellStyle name="Total (line) 4 5 16 3" xfId="50392" xr:uid="{00000000-0005-0000-0000-00007AC50000}"/>
    <cellStyle name="Total (line) 4 5 16 4" xfId="50393" xr:uid="{00000000-0005-0000-0000-00007BC50000}"/>
    <cellStyle name="Total (line) 4 5 16 5" xfId="50394" xr:uid="{00000000-0005-0000-0000-00007CC50000}"/>
    <cellStyle name="Total (line) 4 5 17" xfId="7027" xr:uid="{00000000-0005-0000-0000-00007DC50000}"/>
    <cellStyle name="Total (line) 4 5 17 2" xfId="50395" xr:uid="{00000000-0005-0000-0000-00007EC50000}"/>
    <cellStyle name="Total (line) 4 5 17 2 2" xfId="50396" xr:uid="{00000000-0005-0000-0000-00007FC50000}"/>
    <cellStyle name="Total (line) 4 5 17 2 3" xfId="50397" xr:uid="{00000000-0005-0000-0000-000080C50000}"/>
    <cellStyle name="Total (line) 4 5 17 2 4" xfId="50398" xr:uid="{00000000-0005-0000-0000-000081C50000}"/>
    <cellStyle name="Total (line) 4 5 17 3" xfId="50399" xr:uid="{00000000-0005-0000-0000-000082C50000}"/>
    <cellStyle name="Total (line) 4 5 17 4" xfId="50400" xr:uid="{00000000-0005-0000-0000-000083C50000}"/>
    <cellStyle name="Total (line) 4 5 17 5" xfId="50401" xr:uid="{00000000-0005-0000-0000-000084C50000}"/>
    <cellStyle name="Total (line) 4 5 18" xfId="7028" xr:uid="{00000000-0005-0000-0000-000085C50000}"/>
    <cellStyle name="Total (line) 4 5 18 2" xfId="50402" xr:uid="{00000000-0005-0000-0000-000086C50000}"/>
    <cellStyle name="Total (line) 4 5 18 2 2" xfId="50403" xr:uid="{00000000-0005-0000-0000-000087C50000}"/>
    <cellStyle name="Total (line) 4 5 18 2 3" xfId="50404" xr:uid="{00000000-0005-0000-0000-000088C50000}"/>
    <cellStyle name="Total (line) 4 5 18 2 4" xfId="50405" xr:uid="{00000000-0005-0000-0000-000089C50000}"/>
    <cellStyle name="Total (line) 4 5 18 3" xfId="50406" xr:uid="{00000000-0005-0000-0000-00008AC50000}"/>
    <cellStyle name="Total (line) 4 5 18 4" xfId="50407" xr:uid="{00000000-0005-0000-0000-00008BC50000}"/>
    <cellStyle name="Total (line) 4 5 18 5" xfId="50408" xr:uid="{00000000-0005-0000-0000-00008CC50000}"/>
    <cellStyle name="Total (line) 4 5 19" xfId="7029" xr:uid="{00000000-0005-0000-0000-00008DC50000}"/>
    <cellStyle name="Total (line) 4 5 19 2" xfId="50409" xr:uid="{00000000-0005-0000-0000-00008EC50000}"/>
    <cellStyle name="Total (line) 4 5 19 2 2" xfId="50410" xr:uid="{00000000-0005-0000-0000-00008FC50000}"/>
    <cellStyle name="Total (line) 4 5 19 2 3" xfId="50411" xr:uid="{00000000-0005-0000-0000-000090C50000}"/>
    <cellStyle name="Total (line) 4 5 19 2 4" xfId="50412" xr:uid="{00000000-0005-0000-0000-000091C50000}"/>
    <cellStyle name="Total (line) 4 5 19 3" xfId="50413" xr:uid="{00000000-0005-0000-0000-000092C50000}"/>
    <cellStyle name="Total (line) 4 5 19 4" xfId="50414" xr:uid="{00000000-0005-0000-0000-000093C50000}"/>
    <cellStyle name="Total (line) 4 5 19 5" xfId="50415" xr:uid="{00000000-0005-0000-0000-000094C50000}"/>
    <cellStyle name="Total (line) 4 5 2" xfId="7030" xr:uid="{00000000-0005-0000-0000-000095C50000}"/>
    <cellStyle name="Total (line) 4 5 2 2" xfId="50416" xr:uid="{00000000-0005-0000-0000-000096C50000}"/>
    <cellStyle name="Total (line) 4 5 2 2 2" xfId="50417" xr:uid="{00000000-0005-0000-0000-000097C50000}"/>
    <cellStyle name="Total (line) 4 5 2 2 3" xfId="50418" xr:uid="{00000000-0005-0000-0000-000098C50000}"/>
    <cellStyle name="Total (line) 4 5 2 2 4" xfId="50419" xr:uid="{00000000-0005-0000-0000-000099C50000}"/>
    <cellStyle name="Total (line) 4 5 2 3" xfId="50420" xr:uid="{00000000-0005-0000-0000-00009AC50000}"/>
    <cellStyle name="Total (line) 4 5 2 4" xfId="50421" xr:uid="{00000000-0005-0000-0000-00009BC50000}"/>
    <cellStyle name="Total (line) 4 5 2 5" xfId="50422" xr:uid="{00000000-0005-0000-0000-00009CC50000}"/>
    <cellStyle name="Total (line) 4 5 20" xfId="7031" xr:uid="{00000000-0005-0000-0000-00009DC50000}"/>
    <cellStyle name="Total (line) 4 5 20 2" xfId="50423" xr:uid="{00000000-0005-0000-0000-00009EC50000}"/>
    <cellStyle name="Total (line) 4 5 20 2 2" xfId="50424" xr:uid="{00000000-0005-0000-0000-00009FC50000}"/>
    <cellStyle name="Total (line) 4 5 20 2 3" xfId="50425" xr:uid="{00000000-0005-0000-0000-0000A0C50000}"/>
    <cellStyle name="Total (line) 4 5 20 2 4" xfId="50426" xr:uid="{00000000-0005-0000-0000-0000A1C50000}"/>
    <cellStyle name="Total (line) 4 5 20 3" xfId="50427" xr:uid="{00000000-0005-0000-0000-0000A2C50000}"/>
    <cellStyle name="Total (line) 4 5 20 4" xfId="50428" xr:uid="{00000000-0005-0000-0000-0000A3C50000}"/>
    <cellStyle name="Total (line) 4 5 20 5" xfId="50429" xr:uid="{00000000-0005-0000-0000-0000A4C50000}"/>
    <cellStyle name="Total (line) 4 5 21" xfId="7032" xr:uid="{00000000-0005-0000-0000-0000A5C50000}"/>
    <cellStyle name="Total (line) 4 5 21 2" xfId="50430" xr:uid="{00000000-0005-0000-0000-0000A6C50000}"/>
    <cellStyle name="Total (line) 4 5 21 2 2" xfId="50431" xr:uid="{00000000-0005-0000-0000-0000A7C50000}"/>
    <cellStyle name="Total (line) 4 5 21 2 3" xfId="50432" xr:uid="{00000000-0005-0000-0000-0000A8C50000}"/>
    <cellStyle name="Total (line) 4 5 21 2 4" xfId="50433" xr:uid="{00000000-0005-0000-0000-0000A9C50000}"/>
    <cellStyle name="Total (line) 4 5 21 3" xfId="50434" xr:uid="{00000000-0005-0000-0000-0000AAC50000}"/>
    <cellStyle name="Total (line) 4 5 21 4" xfId="50435" xr:uid="{00000000-0005-0000-0000-0000ABC50000}"/>
    <cellStyle name="Total (line) 4 5 21 5" xfId="50436" xr:uid="{00000000-0005-0000-0000-0000ACC50000}"/>
    <cellStyle name="Total (line) 4 5 22" xfId="7033" xr:uid="{00000000-0005-0000-0000-0000ADC50000}"/>
    <cellStyle name="Total (line) 4 5 22 2" xfId="50437" xr:uid="{00000000-0005-0000-0000-0000AEC50000}"/>
    <cellStyle name="Total (line) 4 5 22 2 2" xfId="50438" xr:uid="{00000000-0005-0000-0000-0000AFC50000}"/>
    <cellStyle name="Total (line) 4 5 22 2 3" xfId="50439" xr:uid="{00000000-0005-0000-0000-0000B0C50000}"/>
    <cellStyle name="Total (line) 4 5 22 2 4" xfId="50440" xr:uid="{00000000-0005-0000-0000-0000B1C50000}"/>
    <cellStyle name="Total (line) 4 5 22 3" xfId="50441" xr:uid="{00000000-0005-0000-0000-0000B2C50000}"/>
    <cellStyle name="Total (line) 4 5 22 4" xfId="50442" xr:uid="{00000000-0005-0000-0000-0000B3C50000}"/>
    <cellStyle name="Total (line) 4 5 22 5" xfId="50443" xr:uid="{00000000-0005-0000-0000-0000B4C50000}"/>
    <cellStyle name="Total (line) 4 5 23" xfId="7034" xr:uid="{00000000-0005-0000-0000-0000B5C50000}"/>
    <cellStyle name="Total (line) 4 5 23 2" xfId="50444" xr:uid="{00000000-0005-0000-0000-0000B6C50000}"/>
    <cellStyle name="Total (line) 4 5 23 2 2" xfId="50445" xr:uid="{00000000-0005-0000-0000-0000B7C50000}"/>
    <cellStyle name="Total (line) 4 5 23 2 3" xfId="50446" xr:uid="{00000000-0005-0000-0000-0000B8C50000}"/>
    <cellStyle name="Total (line) 4 5 23 2 4" xfId="50447" xr:uid="{00000000-0005-0000-0000-0000B9C50000}"/>
    <cellStyle name="Total (line) 4 5 23 3" xfId="50448" xr:uid="{00000000-0005-0000-0000-0000BAC50000}"/>
    <cellStyle name="Total (line) 4 5 23 4" xfId="50449" xr:uid="{00000000-0005-0000-0000-0000BBC50000}"/>
    <cellStyle name="Total (line) 4 5 23 5" xfId="50450" xr:uid="{00000000-0005-0000-0000-0000BCC50000}"/>
    <cellStyle name="Total (line) 4 5 24" xfId="7035" xr:uid="{00000000-0005-0000-0000-0000BDC50000}"/>
    <cellStyle name="Total (line) 4 5 24 2" xfId="50451" xr:uid="{00000000-0005-0000-0000-0000BEC50000}"/>
    <cellStyle name="Total (line) 4 5 24 2 2" xfId="50452" xr:uid="{00000000-0005-0000-0000-0000BFC50000}"/>
    <cellStyle name="Total (line) 4 5 24 2 3" xfId="50453" xr:uid="{00000000-0005-0000-0000-0000C0C50000}"/>
    <cellStyle name="Total (line) 4 5 24 2 4" xfId="50454" xr:uid="{00000000-0005-0000-0000-0000C1C50000}"/>
    <cellStyle name="Total (line) 4 5 24 3" xfId="50455" xr:uid="{00000000-0005-0000-0000-0000C2C50000}"/>
    <cellStyle name="Total (line) 4 5 24 4" xfId="50456" xr:uid="{00000000-0005-0000-0000-0000C3C50000}"/>
    <cellStyle name="Total (line) 4 5 24 5" xfId="50457" xr:uid="{00000000-0005-0000-0000-0000C4C50000}"/>
    <cellStyle name="Total (line) 4 5 25" xfId="7036" xr:uid="{00000000-0005-0000-0000-0000C5C50000}"/>
    <cellStyle name="Total (line) 4 5 25 2" xfId="50458" xr:uid="{00000000-0005-0000-0000-0000C6C50000}"/>
    <cellStyle name="Total (line) 4 5 25 2 2" xfId="50459" xr:uid="{00000000-0005-0000-0000-0000C7C50000}"/>
    <cellStyle name="Total (line) 4 5 25 2 3" xfId="50460" xr:uid="{00000000-0005-0000-0000-0000C8C50000}"/>
    <cellStyle name="Total (line) 4 5 25 2 4" xfId="50461" xr:uid="{00000000-0005-0000-0000-0000C9C50000}"/>
    <cellStyle name="Total (line) 4 5 25 3" xfId="50462" xr:uid="{00000000-0005-0000-0000-0000CAC50000}"/>
    <cellStyle name="Total (line) 4 5 25 4" xfId="50463" xr:uid="{00000000-0005-0000-0000-0000CBC50000}"/>
    <cellStyle name="Total (line) 4 5 25 5" xfId="50464" xr:uid="{00000000-0005-0000-0000-0000CCC50000}"/>
    <cellStyle name="Total (line) 4 5 26" xfId="7037" xr:uid="{00000000-0005-0000-0000-0000CDC50000}"/>
    <cellStyle name="Total (line) 4 5 26 2" xfId="50465" xr:uid="{00000000-0005-0000-0000-0000CEC50000}"/>
    <cellStyle name="Total (line) 4 5 26 2 2" xfId="50466" xr:uid="{00000000-0005-0000-0000-0000CFC50000}"/>
    <cellStyle name="Total (line) 4 5 26 2 3" xfId="50467" xr:uid="{00000000-0005-0000-0000-0000D0C50000}"/>
    <cellStyle name="Total (line) 4 5 26 2 4" xfId="50468" xr:uid="{00000000-0005-0000-0000-0000D1C50000}"/>
    <cellStyle name="Total (line) 4 5 26 3" xfId="50469" xr:uid="{00000000-0005-0000-0000-0000D2C50000}"/>
    <cellStyle name="Total (line) 4 5 26 4" xfId="50470" xr:uid="{00000000-0005-0000-0000-0000D3C50000}"/>
    <cellStyle name="Total (line) 4 5 26 5" xfId="50471" xr:uid="{00000000-0005-0000-0000-0000D4C50000}"/>
    <cellStyle name="Total (line) 4 5 27" xfId="7038" xr:uid="{00000000-0005-0000-0000-0000D5C50000}"/>
    <cellStyle name="Total (line) 4 5 27 2" xfId="50472" xr:uid="{00000000-0005-0000-0000-0000D6C50000}"/>
    <cellStyle name="Total (line) 4 5 27 2 2" xfId="50473" xr:uid="{00000000-0005-0000-0000-0000D7C50000}"/>
    <cellStyle name="Total (line) 4 5 27 2 3" xfId="50474" xr:uid="{00000000-0005-0000-0000-0000D8C50000}"/>
    <cellStyle name="Total (line) 4 5 27 2 4" xfId="50475" xr:uid="{00000000-0005-0000-0000-0000D9C50000}"/>
    <cellStyle name="Total (line) 4 5 27 3" xfId="50476" xr:uid="{00000000-0005-0000-0000-0000DAC50000}"/>
    <cellStyle name="Total (line) 4 5 27 4" xfId="50477" xr:uid="{00000000-0005-0000-0000-0000DBC50000}"/>
    <cellStyle name="Total (line) 4 5 27 5" xfId="50478" xr:uid="{00000000-0005-0000-0000-0000DCC50000}"/>
    <cellStyle name="Total (line) 4 5 28" xfId="7039" xr:uid="{00000000-0005-0000-0000-0000DDC50000}"/>
    <cellStyle name="Total (line) 4 5 28 2" xfId="50479" xr:uid="{00000000-0005-0000-0000-0000DEC50000}"/>
    <cellStyle name="Total (line) 4 5 28 2 2" xfId="50480" xr:uid="{00000000-0005-0000-0000-0000DFC50000}"/>
    <cellStyle name="Total (line) 4 5 28 2 3" xfId="50481" xr:uid="{00000000-0005-0000-0000-0000E0C50000}"/>
    <cellStyle name="Total (line) 4 5 28 2 4" xfId="50482" xr:uid="{00000000-0005-0000-0000-0000E1C50000}"/>
    <cellStyle name="Total (line) 4 5 28 3" xfId="50483" xr:uid="{00000000-0005-0000-0000-0000E2C50000}"/>
    <cellStyle name="Total (line) 4 5 28 4" xfId="50484" xr:uid="{00000000-0005-0000-0000-0000E3C50000}"/>
    <cellStyle name="Total (line) 4 5 28 5" xfId="50485" xr:uid="{00000000-0005-0000-0000-0000E4C50000}"/>
    <cellStyle name="Total (line) 4 5 29" xfId="7040" xr:uid="{00000000-0005-0000-0000-0000E5C50000}"/>
    <cellStyle name="Total (line) 4 5 29 2" xfId="50486" xr:uid="{00000000-0005-0000-0000-0000E6C50000}"/>
    <cellStyle name="Total (line) 4 5 29 2 2" xfId="50487" xr:uid="{00000000-0005-0000-0000-0000E7C50000}"/>
    <cellStyle name="Total (line) 4 5 29 2 3" xfId="50488" xr:uid="{00000000-0005-0000-0000-0000E8C50000}"/>
    <cellStyle name="Total (line) 4 5 29 2 4" xfId="50489" xr:uid="{00000000-0005-0000-0000-0000E9C50000}"/>
    <cellStyle name="Total (line) 4 5 29 3" xfId="50490" xr:uid="{00000000-0005-0000-0000-0000EAC50000}"/>
    <cellStyle name="Total (line) 4 5 29 4" xfId="50491" xr:uid="{00000000-0005-0000-0000-0000EBC50000}"/>
    <cellStyle name="Total (line) 4 5 29 5" xfId="50492" xr:uid="{00000000-0005-0000-0000-0000ECC50000}"/>
    <cellStyle name="Total (line) 4 5 3" xfId="7041" xr:uid="{00000000-0005-0000-0000-0000EDC50000}"/>
    <cellStyle name="Total (line) 4 5 3 2" xfId="50493" xr:uid="{00000000-0005-0000-0000-0000EEC50000}"/>
    <cellStyle name="Total (line) 4 5 3 2 2" xfId="50494" xr:uid="{00000000-0005-0000-0000-0000EFC50000}"/>
    <cellStyle name="Total (line) 4 5 3 2 3" xfId="50495" xr:uid="{00000000-0005-0000-0000-0000F0C50000}"/>
    <cellStyle name="Total (line) 4 5 3 2 4" xfId="50496" xr:uid="{00000000-0005-0000-0000-0000F1C50000}"/>
    <cellStyle name="Total (line) 4 5 3 3" xfId="50497" xr:uid="{00000000-0005-0000-0000-0000F2C50000}"/>
    <cellStyle name="Total (line) 4 5 3 4" xfId="50498" xr:uid="{00000000-0005-0000-0000-0000F3C50000}"/>
    <cellStyle name="Total (line) 4 5 3 5" xfId="50499" xr:uid="{00000000-0005-0000-0000-0000F4C50000}"/>
    <cellStyle name="Total (line) 4 5 30" xfId="7042" xr:uid="{00000000-0005-0000-0000-0000F5C50000}"/>
    <cellStyle name="Total (line) 4 5 30 2" xfId="50500" xr:uid="{00000000-0005-0000-0000-0000F6C50000}"/>
    <cellStyle name="Total (line) 4 5 30 2 2" xfId="50501" xr:uid="{00000000-0005-0000-0000-0000F7C50000}"/>
    <cellStyle name="Total (line) 4 5 30 2 3" xfId="50502" xr:uid="{00000000-0005-0000-0000-0000F8C50000}"/>
    <cellStyle name="Total (line) 4 5 30 2 4" xfId="50503" xr:uid="{00000000-0005-0000-0000-0000F9C50000}"/>
    <cellStyle name="Total (line) 4 5 30 3" xfId="50504" xr:uid="{00000000-0005-0000-0000-0000FAC50000}"/>
    <cellStyle name="Total (line) 4 5 30 4" xfId="50505" xr:uid="{00000000-0005-0000-0000-0000FBC50000}"/>
    <cellStyle name="Total (line) 4 5 30 5" xfId="50506" xr:uid="{00000000-0005-0000-0000-0000FCC50000}"/>
    <cellStyle name="Total (line) 4 5 31" xfId="7043" xr:uid="{00000000-0005-0000-0000-0000FDC50000}"/>
    <cellStyle name="Total (line) 4 5 31 2" xfId="50507" xr:uid="{00000000-0005-0000-0000-0000FEC50000}"/>
    <cellStyle name="Total (line) 4 5 31 2 2" xfId="50508" xr:uid="{00000000-0005-0000-0000-0000FFC50000}"/>
    <cellStyle name="Total (line) 4 5 31 2 3" xfId="50509" xr:uid="{00000000-0005-0000-0000-000000C60000}"/>
    <cellStyle name="Total (line) 4 5 31 2 4" xfId="50510" xr:uid="{00000000-0005-0000-0000-000001C60000}"/>
    <cellStyle name="Total (line) 4 5 31 3" xfId="50511" xr:uid="{00000000-0005-0000-0000-000002C60000}"/>
    <cellStyle name="Total (line) 4 5 31 4" xfId="50512" xr:uid="{00000000-0005-0000-0000-000003C60000}"/>
    <cellStyle name="Total (line) 4 5 31 5" xfId="50513" xr:uid="{00000000-0005-0000-0000-000004C60000}"/>
    <cellStyle name="Total (line) 4 5 32" xfId="7044" xr:uid="{00000000-0005-0000-0000-000005C60000}"/>
    <cellStyle name="Total (line) 4 5 32 2" xfId="50514" xr:uid="{00000000-0005-0000-0000-000006C60000}"/>
    <cellStyle name="Total (line) 4 5 32 2 2" xfId="50515" xr:uid="{00000000-0005-0000-0000-000007C60000}"/>
    <cellStyle name="Total (line) 4 5 32 2 3" xfId="50516" xr:uid="{00000000-0005-0000-0000-000008C60000}"/>
    <cellStyle name="Total (line) 4 5 32 2 4" xfId="50517" xr:uid="{00000000-0005-0000-0000-000009C60000}"/>
    <cellStyle name="Total (line) 4 5 32 3" xfId="50518" xr:uid="{00000000-0005-0000-0000-00000AC60000}"/>
    <cellStyle name="Total (line) 4 5 32 4" xfId="50519" xr:uid="{00000000-0005-0000-0000-00000BC60000}"/>
    <cellStyle name="Total (line) 4 5 32 5" xfId="50520" xr:uid="{00000000-0005-0000-0000-00000CC60000}"/>
    <cellStyle name="Total (line) 4 5 33" xfId="7045" xr:uid="{00000000-0005-0000-0000-00000DC60000}"/>
    <cellStyle name="Total (line) 4 5 33 2" xfId="50521" xr:uid="{00000000-0005-0000-0000-00000EC60000}"/>
    <cellStyle name="Total (line) 4 5 33 2 2" xfId="50522" xr:uid="{00000000-0005-0000-0000-00000FC60000}"/>
    <cellStyle name="Total (line) 4 5 33 2 3" xfId="50523" xr:uid="{00000000-0005-0000-0000-000010C60000}"/>
    <cellStyle name="Total (line) 4 5 33 2 4" xfId="50524" xr:uid="{00000000-0005-0000-0000-000011C60000}"/>
    <cellStyle name="Total (line) 4 5 33 3" xfId="50525" xr:uid="{00000000-0005-0000-0000-000012C60000}"/>
    <cellStyle name="Total (line) 4 5 33 4" xfId="50526" xr:uid="{00000000-0005-0000-0000-000013C60000}"/>
    <cellStyle name="Total (line) 4 5 33 5" xfId="50527" xr:uid="{00000000-0005-0000-0000-000014C60000}"/>
    <cellStyle name="Total (line) 4 5 34" xfId="7046" xr:uid="{00000000-0005-0000-0000-000015C60000}"/>
    <cellStyle name="Total (line) 4 5 34 2" xfId="50528" xr:uid="{00000000-0005-0000-0000-000016C60000}"/>
    <cellStyle name="Total (line) 4 5 34 2 2" xfId="50529" xr:uid="{00000000-0005-0000-0000-000017C60000}"/>
    <cellStyle name="Total (line) 4 5 34 2 3" xfId="50530" xr:uid="{00000000-0005-0000-0000-000018C60000}"/>
    <cellStyle name="Total (line) 4 5 34 2 4" xfId="50531" xr:uid="{00000000-0005-0000-0000-000019C60000}"/>
    <cellStyle name="Total (line) 4 5 34 3" xfId="50532" xr:uid="{00000000-0005-0000-0000-00001AC60000}"/>
    <cellStyle name="Total (line) 4 5 34 4" xfId="50533" xr:uid="{00000000-0005-0000-0000-00001BC60000}"/>
    <cellStyle name="Total (line) 4 5 34 5" xfId="50534" xr:uid="{00000000-0005-0000-0000-00001CC60000}"/>
    <cellStyle name="Total (line) 4 5 35" xfId="7047" xr:uid="{00000000-0005-0000-0000-00001DC60000}"/>
    <cellStyle name="Total (line) 4 5 35 2" xfId="50535" xr:uid="{00000000-0005-0000-0000-00001EC60000}"/>
    <cellStyle name="Total (line) 4 5 35 2 2" xfId="50536" xr:uid="{00000000-0005-0000-0000-00001FC60000}"/>
    <cellStyle name="Total (line) 4 5 35 2 3" xfId="50537" xr:uid="{00000000-0005-0000-0000-000020C60000}"/>
    <cellStyle name="Total (line) 4 5 35 2 4" xfId="50538" xr:uid="{00000000-0005-0000-0000-000021C60000}"/>
    <cellStyle name="Total (line) 4 5 35 3" xfId="50539" xr:uid="{00000000-0005-0000-0000-000022C60000}"/>
    <cellStyle name="Total (line) 4 5 35 4" xfId="50540" xr:uid="{00000000-0005-0000-0000-000023C60000}"/>
    <cellStyle name="Total (line) 4 5 35 5" xfId="50541" xr:uid="{00000000-0005-0000-0000-000024C60000}"/>
    <cellStyle name="Total (line) 4 5 36" xfId="7048" xr:uid="{00000000-0005-0000-0000-000025C60000}"/>
    <cellStyle name="Total (line) 4 5 36 2" xfId="50542" xr:uid="{00000000-0005-0000-0000-000026C60000}"/>
    <cellStyle name="Total (line) 4 5 36 2 2" xfId="50543" xr:uid="{00000000-0005-0000-0000-000027C60000}"/>
    <cellStyle name="Total (line) 4 5 36 2 3" xfId="50544" xr:uid="{00000000-0005-0000-0000-000028C60000}"/>
    <cellStyle name="Total (line) 4 5 36 2 4" xfId="50545" xr:uid="{00000000-0005-0000-0000-000029C60000}"/>
    <cellStyle name="Total (line) 4 5 36 3" xfId="50546" xr:uid="{00000000-0005-0000-0000-00002AC60000}"/>
    <cellStyle name="Total (line) 4 5 36 4" xfId="50547" xr:uid="{00000000-0005-0000-0000-00002BC60000}"/>
    <cellStyle name="Total (line) 4 5 36 5" xfId="50548" xr:uid="{00000000-0005-0000-0000-00002CC60000}"/>
    <cellStyle name="Total (line) 4 5 37" xfId="7049" xr:uid="{00000000-0005-0000-0000-00002DC60000}"/>
    <cellStyle name="Total (line) 4 5 37 2" xfId="50549" xr:uid="{00000000-0005-0000-0000-00002EC60000}"/>
    <cellStyle name="Total (line) 4 5 37 2 2" xfId="50550" xr:uid="{00000000-0005-0000-0000-00002FC60000}"/>
    <cellStyle name="Total (line) 4 5 37 2 3" xfId="50551" xr:uid="{00000000-0005-0000-0000-000030C60000}"/>
    <cellStyle name="Total (line) 4 5 37 2 4" xfId="50552" xr:uid="{00000000-0005-0000-0000-000031C60000}"/>
    <cellStyle name="Total (line) 4 5 37 3" xfId="50553" xr:uid="{00000000-0005-0000-0000-000032C60000}"/>
    <cellStyle name="Total (line) 4 5 37 4" xfId="50554" xr:uid="{00000000-0005-0000-0000-000033C60000}"/>
    <cellStyle name="Total (line) 4 5 37 5" xfId="50555" xr:uid="{00000000-0005-0000-0000-000034C60000}"/>
    <cellStyle name="Total (line) 4 5 38" xfId="7050" xr:uid="{00000000-0005-0000-0000-000035C60000}"/>
    <cellStyle name="Total (line) 4 5 38 2" xfId="50556" xr:uid="{00000000-0005-0000-0000-000036C60000}"/>
    <cellStyle name="Total (line) 4 5 38 2 2" xfId="50557" xr:uid="{00000000-0005-0000-0000-000037C60000}"/>
    <cellStyle name="Total (line) 4 5 38 2 3" xfId="50558" xr:uid="{00000000-0005-0000-0000-000038C60000}"/>
    <cellStyle name="Total (line) 4 5 38 2 4" xfId="50559" xr:uid="{00000000-0005-0000-0000-000039C60000}"/>
    <cellStyle name="Total (line) 4 5 38 3" xfId="50560" xr:uid="{00000000-0005-0000-0000-00003AC60000}"/>
    <cellStyle name="Total (line) 4 5 38 4" xfId="50561" xr:uid="{00000000-0005-0000-0000-00003BC60000}"/>
    <cellStyle name="Total (line) 4 5 38 5" xfId="50562" xr:uid="{00000000-0005-0000-0000-00003CC60000}"/>
    <cellStyle name="Total (line) 4 5 39" xfId="7051" xr:uid="{00000000-0005-0000-0000-00003DC60000}"/>
    <cellStyle name="Total (line) 4 5 39 2" xfId="50563" xr:uid="{00000000-0005-0000-0000-00003EC60000}"/>
    <cellStyle name="Total (line) 4 5 39 2 2" xfId="50564" xr:uid="{00000000-0005-0000-0000-00003FC60000}"/>
    <cellStyle name="Total (line) 4 5 39 2 3" xfId="50565" xr:uid="{00000000-0005-0000-0000-000040C60000}"/>
    <cellStyle name="Total (line) 4 5 39 2 4" xfId="50566" xr:uid="{00000000-0005-0000-0000-000041C60000}"/>
    <cellStyle name="Total (line) 4 5 39 3" xfId="50567" xr:uid="{00000000-0005-0000-0000-000042C60000}"/>
    <cellStyle name="Total (line) 4 5 39 4" xfId="50568" xr:uid="{00000000-0005-0000-0000-000043C60000}"/>
    <cellStyle name="Total (line) 4 5 39 5" xfId="50569" xr:uid="{00000000-0005-0000-0000-000044C60000}"/>
    <cellStyle name="Total (line) 4 5 4" xfId="7052" xr:uid="{00000000-0005-0000-0000-000045C60000}"/>
    <cellStyle name="Total (line) 4 5 4 2" xfId="50570" xr:uid="{00000000-0005-0000-0000-000046C60000}"/>
    <cellStyle name="Total (line) 4 5 4 2 2" xfId="50571" xr:uid="{00000000-0005-0000-0000-000047C60000}"/>
    <cellStyle name="Total (line) 4 5 4 2 3" xfId="50572" xr:uid="{00000000-0005-0000-0000-000048C60000}"/>
    <cellStyle name="Total (line) 4 5 4 2 4" xfId="50573" xr:uid="{00000000-0005-0000-0000-000049C60000}"/>
    <cellStyle name="Total (line) 4 5 4 3" xfId="50574" xr:uid="{00000000-0005-0000-0000-00004AC60000}"/>
    <cellStyle name="Total (line) 4 5 4 4" xfId="50575" xr:uid="{00000000-0005-0000-0000-00004BC60000}"/>
    <cellStyle name="Total (line) 4 5 4 5" xfId="50576" xr:uid="{00000000-0005-0000-0000-00004CC60000}"/>
    <cellStyle name="Total (line) 4 5 40" xfId="7053" xr:uid="{00000000-0005-0000-0000-00004DC60000}"/>
    <cellStyle name="Total (line) 4 5 40 2" xfId="50577" xr:uid="{00000000-0005-0000-0000-00004EC60000}"/>
    <cellStyle name="Total (line) 4 5 40 2 2" xfId="50578" xr:uid="{00000000-0005-0000-0000-00004FC60000}"/>
    <cellStyle name="Total (line) 4 5 40 2 3" xfId="50579" xr:uid="{00000000-0005-0000-0000-000050C60000}"/>
    <cellStyle name="Total (line) 4 5 40 2 4" xfId="50580" xr:uid="{00000000-0005-0000-0000-000051C60000}"/>
    <cellStyle name="Total (line) 4 5 40 3" xfId="50581" xr:uid="{00000000-0005-0000-0000-000052C60000}"/>
    <cellStyle name="Total (line) 4 5 40 4" xfId="50582" xr:uid="{00000000-0005-0000-0000-000053C60000}"/>
    <cellStyle name="Total (line) 4 5 40 5" xfId="50583" xr:uid="{00000000-0005-0000-0000-000054C60000}"/>
    <cellStyle name="Total (line) 4 5 41" xfId="7054" xr:uid="{00000000-0005-0000-0000-000055C60000}"/>
    <cellStyle name="Total (line) 4 5 41 2" xfId="50584" xr:uid="{00000000-0005-0000-0000-000056C60000}"/>
    <cellStyle name="Total (line) 4 5 41 2 2" xfId="50585" xr:uid="{00000000-0005-0000-0000-000057C60000}"/>
    <cellStyle name="Total (line) 4 5 41 2 3" xfId="50586" xr:uid="{00000000-0005-0000-0000-000058C60000}"/>
    <cellStyle name="Total (line) 4 5 41 2 4" xfId="50587" xr:uid="{00000000-0005-0000-0000-000059C60000}"/>
    <cellStyle name="Total (line) 4 5 41 3" xfId="50588" xr:uid="{00000000-0005-0000-0000-00005AC60000}"/>
    <cellStyle name="Total (line) 4 5 41 4" xfId="50589" xr:uid="{00000000-0005-0000-0000-00005BC60000}"/>
    <cellStyle name="Total (line) 4 5 41 5" xfId="50590" xr:uid="{00000000-0005-0000-0000-00005CC60000}"/>
    <cellStyle name="Total (line) 4 5 42" xfId="7055" xr:uid="{00000000-0005-0000-0000-00005DC60000}"/>
    <cellStyle name="Total (line) 4 5 42 2" xfId="50591" xr:uid="{00000000-0005-0000-0000-00005EC60000}"/>
    <cellStyle name="Total (line) 4 5 42 2 2" xfId="50592" xr:uid="{00000000-0005-0000-0000-00005FC60000}"/>
    <cellStyle name="Total (line) 4 5 42 2 3" xfId="50593" xr:uid="{00000000-0005-0000-0000-000060C60000}"/>
    <cellStyle name="Total (line) 4 5 42 2 4" xfId="50594" xr:uid="{00000000-0005-0000-0000-000061C60000}"/>
    <cellStyle name="Total (line) 4 5 42 3" xfId="50595" xr:uid="{00000000-0005-0000-0000-000062C60000}"/>
    <cellStyle name="Total (line) 4 5 42 4" xfId="50596" xr:uid="{00000000-0005-0000-0000-000063C60000}"/>
    <cellStyle name="Total (line) 4 5 42 5" xfId="50597" xr:uid="{00000000-0005-0000-0000-000064C60000}"/>
    <cellStyle name="Total (line) 4 5 43" xfId="7056" xr:uid="{00000000-0005-0000-0000-000065C60000}"/>
    <cellStyle name="Total (line) 4 5 43 2" xfId="50598" xr:uid="{00000000-0005-0000-0000-000066C60000}"/>
    <cellStyle name="Total (line) 4 5 43 2 2" xfId="50599" xr:uid="{00000000-0005-0000-0000-000067C60000}"/>
    <cellStyle name="Total (line) 4 5 43 2 3" xfId="50600" xr:uid="{00000000-0005-0000-0000-000068C60000}"/>
    <cellStyle name="Total (line) 4 5 43 2 4" xfId="50601" xr:uid="{00000000-0005-0000-0000-000069C60000}"/>
    <cellStyle name="Total (line) 4 5 43 3" xfId="50602" xr:uid="{00000000-0005-0000-0000-00006AC60000}"/>
    <cellStyle name="Total (line) 4 5 43 4" xfId="50603" xr:uid="{00000000-0005-0000-0000-00006BC60000}"/>
    <cellStyle name="Total (line) 4 5 43 5" xfId="50604" xr:uid="{00000000-0005-0000-0000-00006CC60000}"/>
    <cellStyle name="Total (line) 4 5 44" xfId="7057" xr:uid="{00000000-0005-0000-0000-00006DC60000}"/>
    <cellStyle name="Total (line) 4 5 44 2" xfId="50605" xr:uid="{00000000-0005-0000-0000-00006EC60000}"/>
    <cellStyle name="Total (line) 4 5 44 2 2" xfId="50606" xr:uid="{00000000-0005-0000-0000-00006FC60000}"/>
    <cellStyle name="Total (line) 4 5 44 2 3" xfId="50607" xr:uid="{00000000-0005-0000-0000-000070C60000}"/>
    <cellStyle name="Total (line) 4 5 44 2 4" xfId="50608" xr:uid="{00000000-0005-0000-0000-000071C60000}"/>
    <cellStyle name="Total (line) 4 5 44 3" xfId="50609" xr:uid="{00000000-0005-0000-0000-000072C60000}"/>
    <cellStyle name="Total (line) 4 5 44 4" xfId="50610" xr:uid="{00000000-0005-0000-0000-000073C60000}"/>
    <cellStyle name="Total (line) 4 5 44 5" xfId="50611" xr:uid="{00000000-0005-0000-0000-000074C60000}"/>
    <cellStyle name="Total (line) 4 5 45" xfId="50612" xr:uid="{00000000-0005-0000-0000-000075C60000}"/>
    <cellStyle name="Total (line) 4 5 45 2" xfId="50613" xr:uid="{00000000-0005-0000-0000-000076C60000}"/>
    <cellStyle name="Total (line) 4 5 45 3" xfId="50614" xr:uid="{00000000-0005-0000-0000-000077C60000}"/>
    <cellStyle name="Total (line) 4 5 45 4" xfId="50615" xr:uid="{00000000-0005-0000-0000-000078C60000}"/>
    <cellStyle name="Total (line) 4 5 46" xfId="50616" xr:uid="{00000000-0005-0000-0000-000079C60000}"/>
    <cellStyle name="Total (line) 4 5 46 2" xfId="50617" xr:uid="{00000000-0005-0000-0000-00007AC60000}"/>
    <cellStyle name="Total (line) 4 5 46 3" xfId="50618" xr:uid="{00000000-0005-0000-0000-00007BC60000}"/>
    <cellStyle name="Total (line) 4 5 46 4" xfId="50619" xr:uid="{00000000-0005-0000-0000-00007CC60000}"/>
    <cellStyle name="Total (line) 4 5 47" xfId="50620" xr:uid="{00000000-0005-0000-0000-00007DC60000}"/>
    <cellStyle name="Total (line) 4 5 48" xfId="50621" xr:uid="{00000000-0005-0000-0000-00007EC60000}"/>
    <cellStyle name="Total (line) 4 5 49" xfId="50622" xr:uid="{00000000-0005-0000-0000-00007FC60000}"/>
    <cellStyle name="Total (line) 4 5 5" xfId="7058" xr:uid="{00000000-0005-0000-0000-000080C60000}"/>
    <cellStyle name="Total (line) 4 5 5 2" xfId="50623" xr:uid="{00000000-0005-0000-0000-000081C60000}"/>
    <cellStyle name="Total (line) 4 5 5 2 2" xfId="50624" xr:uid="{00000000-0005-0000-0000-000082C60000}"/>
    <cellStyle name="Total (line) 4 5 5 2 3" xfId="50625" xr:uid="{00000000-0005-0000-0000-000083C60000}"/>
    <cellStyle name="Total (line) 4 5 5 2 4" xfId="50626" xr:uid="{00000000-0005-0000-0000-000084C60000}"/>
    <cellStyle name="Total (line) 4 5 5 3" xfId="50627" xr:uid="{00000000-0005-0000-0000-000085C60000}"/>
    <cellStyle name="Total (line) 4 5 5 4" xfId="50628" xr:uid="{00000000-0005-0000-0000-000086C60000}"/>
    <cellStyle name="Total (line) 4 5 5 5" xfId="50629" xr:uid="{00000000-0005-0000-0000-000087C60000}"/>
    <cellStyle name="Total (line) 4 5 6" xfId="7059" xr:uid="{00000000-0005-0000-0000-000088C60000}"/>
    <cellStyle name="Total (line) 4 5 6 2" xfId="50630" xr:uid="{00000000-0005-0000-0000-000089C60000}"/>
    <cellStyle name="Total (line) 4 5 6 2 2" xfId="50631" xr:uid="{00000000-0005-0000-0000-00008AC60000}"/>
    <cellStyle name="Total (line) 4 5 6 2 3" xfId="50632" xr:uid="{00000000-0005-0000-0000-00008BC60000}"/>
    <cellStyle name="Total (line) 4 5 6 2 4" xfId="50633" xr:uid="{00000000-0005-0000-0000-00008CC60000}"/>
    <cellStyle name="Total (line) 4 5 6 3" xfId="50634" xr:uid="{00000000-0005-0000-0000-00008DC60000}"/>
    <cellStyle name="Total (line) 4 5 6 4" xfId="50635" xr:uid="{00000000-0005-0000-0000-00008EC60000}"/>
    <cellStyle name="Total (line) 4 5 6 5" xfId="50636" xr:uid="{00000000-0005-0000-0000-00008FC60000}"/>
    <cellStyle name="Total (line) 4 5 7" xfId="7060" xr:uid="{00000000-0005-0000-0000-000090C60000}"/>
    <cellStyle name="Total (line) 4 5 7 2" xfId="50637" xr:uid="{00000000-0005-0000-0000-000091C60000}"/>
    <cellStyle name="Total (line) 4 5 7 2 2" xfId="50638" xr:uid="{00000000-0005-0000-0000-000092C60000}"/>
    <cellStyle name="Total (line) 4 5 7 2 3" xfId="50639" xr:uid="{00000000-0005-0000-0000-000093C60000}"/>
    <cellStyle name="Total (line) 4 5 7 2 4" xfId="50640" xr:uid="{00000000-0005-0000-0000-000094C60000}"/>
    <cellStyle name="Total (line) 4 5 7 3" xfId="50641" xr:uid="{00000000-0005-0000-0000-000095C60000}"/>
    <cellStyle name="Total (line) 4 5 7 4" xfId="50642" xr:uid="{00000000-0005-0000-0000-000096C60000}"/>
    <cellStyle name="Total (line) 4 5 7 5" xfId="50643" xr:uid="{00000000-0005-0000-0000-000097C60000}"/>
    <cellStyle name="Total (line) 4 5 8" xfId="7061" xr:uid="{00000000-0005-0000-0000-000098C60000}"/>
    <cellStyle name="Total (line) 4 5 8 2" xfId="50644" xr:uid="{00000000-0005-0000-0000-000099C60000}"/>
    <cellStyle name="Total (line) 4 5 8 2 2" xfId="50645" xr:uid="{00000000-0005-0000-0000-00009AC60000}"/>
    <cellStyle name="Total (line) 4 5 8 2 3" xfId="50646" xr:uid="{00000000-0005-0000-0000-00009BC60000}"/>
    <cellStyle name="Total (line) 4 5 8 2 4" xfId="50647" xr:uid="{00000000-0005-0000-0000-00009CC60000}"/>
    <cellStyle name="Total (line) 4 5 8 3" xfId="50648" xr:uid="{00000000-0005-0000-0000-00009DC60000}"/>
    <cellStyle name="Total (line) 4 5 8 4" xfId="50649" xr:uid="{00000000-0005-0000-0000-00009EC60000}"/>
    <cellStyle name="Total (line) 4 5 8 5" xfId="50650" xr:uid="{00000000-0005-0000-0000-00009FC60000}"/>
    <cellStyle name="Total (line) 4 5 9" xfId="7062" xr:uid="{00000000-0005-0000-0000-0000A0C60000}"/>
    <cellStyle name="Total (line) 4 5 9 2" xfId="50651" xr:uid="{00000000-0005-0000-0000-0000A1C60000}"/>
    <cellStyle name="Total (line) 4 5 9 2 2" xfId="50652" xr:uid="{00000000-0005-0000-0000-0000A2C60000}"/>
    <cellStyle name="Total (line) 4 5 9 2 3" xfId="50653" xr:uid="{00000000-0005-0000-0000-0000A3C60000}"/>
    <cellStyle name="Total (line) 4 5 9 2 4" xfId="50654" xr:uid="{00000000-0005-0000-0000-0000A4C60000}"/>
    <cellStyle name="Total (line) 4 5 9 3" xfId="50655" xr:uid="{00000000-0005-0000-0000-0000A5C60000}"/>
    <cellStyle name="Total (line) 4 5 9 4" xfId="50656" xr:uid="{00000000-0005-0000-0000-0000A6C60000}"/>
    <cellStyle name="Total (line) 4 5 9 5" xfId="50657" xr:uid="{00000000-0005-0000-0000-0000A7C60000}"/>
    <cellStyle name="Total (line) 4 6" xfId="7063" xr:uid="{00000000-0005-0000-0000-0000A8C60000}"/>
    <cellStyle name="Total (line) 4 6 2" xfId="50658" xr:uid="{00000000-0005-0000-0000-0000A9C60000}"/>
    <cellStyle name="Total (line) 4 6 2 2" xfId="50659" xr:uid="{00000000-0005-0000-0000-0000AAC60000}"/>
    <cellStyle name="Total (line) 4 6 2 3" xfId="50660" xr:uid="{00000000-0005-0000-0000-0000ABC60000}"/>
    <cellStyle name="Total (line) 4 6 2 4" xfId="50661" xr:uid="{00000000-0005-0000-0000-0000ACC60000}"/>
    <cellStyle name="Total (line) 4 6 3" xfId="50662" xr:uid="{00000000-0005-0000-0000-0000ADC60000}"/>
    <cellStyle name="Total (line) 4 6 4" xfId="50663" xr:uid="{00000000-0005-0000-0000-0000AEC60000}"/>
    <cellStyle name="Total (line) 4 6 5" xfId="50664" xr:uid="{00000000-0005-0000-0000-0000AFC60000}"/>
    <cellStyle name="Total (line) 4 7" xfId="7064" xr:uid="{00000000-0005-0000-0000-0000B0C60000}"/>
    <cellStyle name="Total (line) 4 7 2" xfId="50665" xr:uid="{00000000-0005-0000-0000-0000B1C60000}"/>
    <cellStyle name="Total (line) 4 7 2 2" xfId="50666" xr:uid="{00000000-0005-0000-0000-0000B2C60000}"/>
    <cellStyle name="Total (line) 4 7 2 3" xfId="50667" xr:uid="{00000000-0005-0000-0000-0000B3C60000}"/>
    <cellStyle name="Total (line) 4 7 2 4" xfId="50668" xr:uid="{00000000-0005-0000-0000-0000B4C60000}"/>
    <cellStyle name="Total (line) 4 7 3" xfId="50669" xr:uid="{00000000-0005-0000-0000-0000B5C60000}"/>
    <cellStyle name="Total (line) 4 7 4" xfId="50670" xr:uid="{00000000-0005-0000-0000-0000B6C60000}"/>
    <cellStyle name="Total (line) 4 7 5" xfId="50671" xr:uid="{00000000-0005-0000-0000-0000B7C60000}"/>
    <cellStyle name="Total (line) 4 8" xfId="7065" xr:uid="{00000000-0005-0000-0000-0000B8C60000}"/>
    <cellStyle name="Total (line) 4 8 2" xfId="50672" xr:uid="{00000000-0005-0000-0000-0000B9C60000}"/>
    <cellStyle name="Total (line) 4 8 2 2" xfId="50673" xr:uid="{00000000-0005-0000-0000-0000BAC60000}"/>
    <cellStyle name="Total (line) 4 8 2 3" xfId="50674" xr:uid="{00000000-0005-0000-0000-0000BBC60000}"/>
    <cellStyle name="Total (line) 4 8 2 4" xfId="50675" xr:uid="{00000000-0005-0000-0000-0000BCC60000}"/>
    <cellStyle name="Total (line) 4 8 3" xfId="50676" xr:uid="{00000000-0005-0000-0000-0000BDC60000}"/>
    <cellStyle name="Total (line) 4 8 4" xfId="50677" xr:uid="{00000000-0005-0000-0000-0000BEC60000}"/>
    <cellStyle name="Total (line) 4 8 5" xfId="50678" xr:uid="{00000000-0005-0000-0000-0000BFC60000}"/>
    <cellStyle name="Total (line) 4 9" xfId="7066" xr:uid="{00000000-0005-0000-0000-0000C0C60000}"/>
    <cellStyle name="Total (line) 4 9 2" xfId="50679" xr:uid="{00000000-0005-0000-0000-0000C1C60000}"/>
    <cellStyle name="Total (line) 4 9 2 2" xfId="50680" xr:uid="{00000000-0005-0000-0000-0000C2C60000}"/>
    <cellStyle name="Total (line) 4 9 2 3" xfId="50681" xr:uid="{00000000-0005-0000-0000-0000C3C60000}"/>
    <cellStyle name="Total (line) 4 9 2 4" xfId="50682" xr:uid="{00000000-0005-0000-0000-0000C4C60000}"/>
    <cellStyle name="Total (line) 4 9 3" xfId="50683" xr:uid="{00000000-0005-0000-0000-0000C5C60000}"/>
    <cellStyle name="Total (line) 4 9 4" xfId="50684" xr:uid="{00000000-0005-0000-0000-0000C6C60000}"/>
    <cellStyle name="Total (line) 4 9 5" xfId="50685" xr:uid="{00000000-0005-0000-0000-0000C7C60000}"/>
    <cellStyle name="Total (line) 5" xfId="7067" xr:uid="{00000000-0005-0000-0000-0000C8C60000}"/>
    <cellStyle name="Total (line) 5 10" xfId="7068" xr:uid="{00000000-0005-0000-0000-0000C9C60000}"/>
    <cellStyle name="Total (line) 5 10 2" xfId="50686" xr:uid="{00000000-0005-0000-0000-0000CAC60000}"/>
    <cellStyle name="Total (line) 5 10 2 2" xfId="50687" xr:uid="{00000000-0005-0000-0000-0000CBC60000}"/>
    <cellStyle name="Total (line) 5 10 2 3" xfId="50688" xr:uid="{00000000-0005-0000-0000-0000CCC60000}"/>
    <cellStyle name="Total (line) 5 10 2 4" xfId="50689" xr:uid="{00000000-0005-0000-0000-0000CDC60000}"/>
    <cellStyle name="Total (line) 5 10 3" xfId="50690" xr:uid="{00000000-0005-0000-0000-0000CEC60000}"/>
    <cellStyle name="Total (line) 5 10 4" xfId="50691" xr:uid="{00000000-0005-0000-0000-0000CFC60000}"/>
    <cellStyle name="Total (line) 5 10 5" xfId="50692" xr:uid="{00000000-0005-0000-0000-0000D0C60000}"/>
    <cellStyle name="Total (line) 5 11" xfId="7069" xr:uid="{00000000-0005-0000-0000-0000D1C60000}"/>
    <cellStyle name="Total (line) 5 11 2" xfId="50693" xr:uid="{00000000-0005-0000-0000-0000D2C60000}"/>
    <cellStyle name="Total (line) 5 11 2 2" xfId="50694" xr:uid="{00000000-0005-0000-0000-0000D3C60000}"/>
    <cellStyle name="Total (line) 5 11 2 3" xfId="50695" xr:uid="{00000000-0005-0000-0000-0000D4C60000}"/>
    <cellStyle name="Total (line) 5 11 2 4" xfId="50696" xr:uid="{00000000-0005-0000-0000-0000D5C60000}"/>
    <cellStyle name="Total (line) 5 11 3" xfId="50697" xr:uid="{00000000-0005-0000-0000-0000D6C60000}"/>
    <cellStyle name="Total (line) 5 11 4" xfId="50698" xr:uid="{00000000-0005-0000-0000-0000D7C60000}"/>
    <cellStyle name="Total (line) 5 11 5" xfId="50699" xr:uid="{00000000-0005-0000-0000-0000D8C60000}"/>
    <cellStyle name="Total (line) 5 12" xfId="7070" xr:uid="{00000000-0005-0000-0000-0000D9C60000}"/>
    <cellStyle name="Total (line) 5 12 2" xfId="50700" xr:uid="{00000000-0005-0000-0000-0000DAC60000}"/>
    <cellStyle name="Total (line) 5 12 2 2" xfId="50701" xr:uid="{00000000-0005-0000-0000-0000DBC60000}"/>
    <cellStyle name="Total (line) 5 12 2 3" xfId="50702" xr:uid="{00000000-0005-0000-0000-0000DCC60000}"/>
    <cellStyle name="Total (line) 5 12 2 4" xfId="50703" xr:uid="{00000000-0005-0000-0000-0000DDC60000}"/>
    <cellStyle name="Total (line) 5 12 3" xfId="50704" xr:uid="{00000000-0005-0000-0000-0000DEC60000}"/>
    <cellStyle name="Total (line) 5 12 4" xfId="50705" xr:uid="{00000000-0005-0000-0000-0000DFC60000}"/>
    <cellStyle name="Total (line) 5 12 5" xfId="50706" xr:uid="{00000000-0005-0000-0000-0000E0C60000}"/>
    <cellStyle name="Total (line) 5 13" xfId="7071" xr:uid="{00000000-0005-0000-0000-0000E1C60000}"/>
    <cellStyle name="Total (line) 5 13 2" xfId="50707" xr:uid="{00000000-0005-0000-0000-0000E2C60000}"/>
    <cellStyle name="Total (line) 5 13 2 2" xfId="50708" xr:uid="{00000000-0005-0000-0000-0000E3C60000}"/>
    <cellStyle name="Total (line) 5 13 2 3" xfId="50709" xr:uid="{00000000-0005-0000-0000-0000E4C60000}"/>
    <cellStyle name="Total (line) 5 13 2 4" xfId="50710" xr:uid="{00000000-0005-0000-0000-0000E5C60000}"/>
    <cellStyle name="Total (line) 5 13 3" xfId="50711" xr:uid="{00000000-0005-0000-0000-0000E6C60000}"/>
    <cellStyle name="Total (line) 5 13 4" xfId="50712" xr:uid="{00000000-0005-0000-0000-0000E7C60000}"/>
    <cellStyle name="Total (line) 5 13 5" xfId="50713" xr:uid="{00000000-0005-0000-0000-0000E8C60000}"/>
    <cellStyle name="Total (line) 5 14" xfId="7072" xr:uid="{00000000-0005-0000-0000-0000E9C60000}"/>
    <cellStyle name="Total (line) 5 14 2" xfId="50714" xr:uid="{00000000-0005-0000-0000-0000EAC60000}"/>
    <cellStyle name="Total (line) 5 14 2 2" xfId="50715" xr:uid="{00000000-0005-0000-0000-0000EBC60000}"/>
    <cellStyle name="Total (line) 5 14 2 3" xfId="50716" xr:uid="{00000000-0005-0000-0000-0000ECC60000}"/>
    <cellStyle name="Total (line) 5 14 2 4" xfId="50717" xr:uid="{00000000-0005-0000-0000-0000EDC60000}"/>
    <cellStyle name="Total (line) 5 14 3" xfId="50718" xr:uid="{00000000-0005-0000-0000-0000EEC60000}"/>
    <cellStyle name="Total (line) 5 14 4" xfId="50719" xr:uid="{00000000-0005-0000-0000-0000EFC60000}"/>
    <cellStyle name="Total (line) 5 14 5" xfId="50720" xr:uid="{00000000-0005-0000-0000-0000F0C60000}"/>
    <cellStyle name="Total (line) 5 15" xfId="7073" xr:uid="{00000000-0005-0000-0000-0000F1C60000}"/>
    <cellStyle name="Total (line) 5 15 2" xfId="50721" xr:uid="{00000000-0005-0000-0000-0000F2C60000}"/>
    <cellStyle name="Total (line) 5 15 2 2" xfId="50722" xr:uid="{00000000-0005-0000-0000-0000F3C60000}"/>
    <cellStyle name="Total (line) 5 15 2 3" xfId="50723" xr:uid="{00000000-0005-0000-0000-0000F4C60000}"/>
    <cellStyle name="Total (line) 5 15 2 4" xfId="50724" xr:uid="{00000000-0005-0000-0000-0000F5C60000}"/>
    <cellStyle name="Total (line) 5 15 3" xfId="50725" xr:uid="{00000000-0005-0000-0000-0000F6C60000}"/>
    <cellStyle name="Total (line) 5 15 4" xfId="50726" xr:uid="{00000000-0005-0000-0000-0000F7C60000}"/>
    <cellStyle name="Total (line) 5 15 5" xfId="50727" xr:uid="{00000000-0005-0000-0000-0000F8C60000}"/>
    <cellStyle name="Total (line) 5 16" xfId="7074" xr:uid="{00000000-0005-0000-0000-0000F9C60000}"/>
    <cellStyle name="Total (line) 5 16 2" xfId="50728" xr:uid="{00000000-0005-0000-0000-0000FAC60000}"/>
    <cellStyle name="Total (line) 5 16 2 2" xfId="50729" xr:uid="{00000000-0005-0000-0000-0000FBC60000}"/>
    <cellStyle name="Total (line) 5 16 2 3" xfId="50730" xr:uid="{00000000-0005-0000-0000-0000FCC60000}"/>
    <cellStyle name="Total (line) 5 16 2 4" xfId="50731" xr:uid="{00000000-0005-0000-0000-0000FDC60000}"/>
    <cellStyle name="Total (line) 5 16 3" xfId="50732" xr:uid="{00000000-0005-0000-0000-0000FEC60000}"/>
    <cellStyle name="Total (line) 5 16 4" xfId="50733" xr:uid="{00000000-0005-0000-0000-0000FFC60000}"/>
    <cellStyle name="Total (line) 5 16 5" xfId="50734" xr:uid="{00000000-0005-0000-0000-000000C70000}"/>
    <cellStyle name="Total (line) 5 17" xfId="7075" xr:uid="{00000000-0005-0000-0000-000001C70000}"/>
    <cellStyle name="Total (line) 5 17 2" xfId="50735" xr:uid="{00000000-0005-0000-0000-000002C70000}"/>
    <cellStyle name="Total (line) 5 17 2 2" xfId="50736" xr:uid="{00000000-0005-0000-0000-000003C70000}"/>
    <cellStyle name="Total (line) 5 17 2 3" xfId="50737" xr:uid="{00000000-0005-0000-0000-000004C70000}"/>
    <cellStyle name="Total (line) 5 17 2 4" xfId="50738" xr:uid="{00000000-0005-0000-0000-000005C70000}"/>
    <cellStyle name="Total (line) 5 17 3" xfId="50739" xr:uid="{00000000-0005-0000-0000-000006C70000}"/>
    <cellStyle name="Total (line) 5 17 4" xfId="50740" xr:uid="{00000000-0005-0000-0000-000007C70000}"/>
    <cellStyle name="Total (line) 5 17 5" xfId="50741" xr:uid="{00000000-0005-0000-0000-000008C70000}"/>
    <cellStyle name="Total (line) 5 18" xfId="7076" xr:uid="{00000000-0005-0000-0000-000009C70000}"/>
    <cellStyle name="Total (line) 5 18 2" xfId="50742" xr:uid="{00000000-0005-0000-0000-00000AC70000}"/>
    <cellStyle name="Total (line) 5 18 2 2" xfId="50743" xr:uid="{00000000-0005-0000-0000-00000BC70000}"/>
    <cellStyle name="Total (line) 5 18 2 3" xfId="50744" xr:uid="{00000000-0005-0000-0000-00000CC70000}"/>
    <cellStyle name="Total (line) 5 18 2 4" xfId="50745" xr:uid="{00000000-0005-0000-0000-00000DC70000}"/>
    <cellStyle name="Total (line) 5 18 3" xfId="50746" xr:uid="{00000000-0005-0000-0000-00000EC70000}"/>
    <cellStyle name="Total (line) 5 18 4" xfId="50747" xr:uid="{00000000-0005-0000-0000-00000FC70000}"/>
    <cellStyle name="Total (line) 5 18 5" xfId="50748" xr:uid="{00000000-0005-0000-0000-000010C70000}"/>
    <cellStyle name="Total (line) 5 19" xfId="7077" xr:uid="{00000000-0005-0000-0000-000011C70000}"/>
    <cellStyle name="Total (line) 5 19 2" xfId="50749" xr:uid="{00000000-0005-0000-0000-000012C70000}"/>
    <cellStyle name="Total (line) 5 19 2 2" xfId="50750" xr:uid="{00000000-0005-0000-0000-000013C70000}"/>
    <cellStyle name="Total (line) 5 19 2 3" xfId="50751" xr:uid="{00000000-0005-0000-0000-000014C70000}"/>
    <cellStyle name="Total (line) 5 19 2 4" xfId="50752" xr:uid="{00000000-0005-0000-0000-000015C70000}"/>
    <cellStyle name="Total (line) 5 19 3" xfId="50753" xr:uid="{00000000-0005-0000-0000-000016C70000}"/>
    <cellStyle name="Total (line) 5 19 4" xfId="50754" xr:uid="{00000000-0005-0000-0000-000017C70000}"/>
    <cellStyle name="Total (line) 5 19 5" xfId="50755" xr:uid="{00000000-0005-0000-0000-000018C70000}"/>
    <cellStyle name="Total (line) 5 2" xfId="7078" xr:uid="{00000000-0005-0000-0000-000019C70000}"/>
    <cellStyle name="Total (line) 5 2 10" xfId="7079" xr:uid="{00000000-0005-0000-0000-00001AC70000}"/>
    <cellStyle name="Total (line) 5 2 10 2" xfId="50756" xr:uid="{00000000-0005-0000-0000-00001BC70000}"/>
    <cellStyle name="Total (line) 5 2 10 2 2" xfId="50757" xr:uid="{00000000-0005-0000-0000-00001CC70000}"/>
    <cellStyle name="Total (line) 5 2 10 2 3" xfId="50758" xr:uid="{00000000-0005-0000-0000-00001DC70000}"/>
    <cellStyle name="Total (line) 5 2 10 2 4" xfId="50759" xr:uid="{00000000-0005-0000-0000-00001EC70000}"/>
    <cellStyle name="Total (line) 5 2 10 3" xfId="50760" xr:uid="{00000000-0005-0000-0000-00001FC70000}"/>
    <cellStyle name="Total (line) 5 2 10 4" xfId="50761" xr:uid="{00000000-0005-0000-0000-000020C70000}"/>
    <cellStyle name="Total (line) 5 2 10 5" xfId="50762" xr:uid="{00000000-0005-0000-0000-000021C70000}"/>
    <cellStyle name="Total (line) 5 2 11" xfId="7080" xr:uid="{00000000-0005-0000-0000-000022C70000}"/>
    <cellStyle name="Total (line) 5 2 11 2" xfId="50763" xr:uid="{00000000-0005-0000-0000-000023C70000}"/>
    <cellStyle name="Total (line) 5 2 11 2 2" xfId="50764" xr:uid="{00000000-0005-0000-0000-000024C70000}"/>
    <cellStyle name="Total (line) 5 2 11 2 3" xfId="50765" xr:uid="{00000000-0005-0000-0000-000025C70000}"/>
    <cellStyle name="Total (line) 5 2 11 2 4" xfId="50766" xr:uid="{00000000-0005-0000-0000-000026C70000}"/>
    <cellStyle name="Total (line) 5 2 11 3" xfId="50767" xr:uid="{00000000-0005-0000-0000-000027C70000}"/>
    <cellStyle name="Total (line) 5 2 11 4" xfId="50768" xr:uid="{00000000-0005-0000-0000-000028C70000}"/>
    <cellStyle name="Total (line) 5 2 11 5" xfId="50769" xr:uid="{00000000-0005-0000-0000-000029C70000}"/>
    <cellStyle name="Total (line) 5 2 12" xfId="7081" xr:uid="{00000000-0005-0000-0000-00002AC70000}"/>
    <cellStyle name="Total (line) 5 2 12 2" xfId="50770" xr:uid="{00000000-0005-0000-0000-00002BC70000}"/>
    <cellStyle name="Total (line) 5 2 12 2 2" xfId="50771" xr:uid="{00000000-0005-0000-0000-00002CC70000}"/>
    <cellStyle name="Total (line) 5 2 12 2 3" xfId="50772" xr:uid="{00000000-0005-0000-0000-00002DC70000}"/>
    <cellStyle name="Total (line) 5 2 12 2 4" xfId="50773" xr:uid="{00000000-0005-0000-0000-00002EC70000}"/>
    <cellStyle name="Total (line) 5 2 12 3" xfId="50774" xr:uid="{00000000-0005-0000-0000-00002FC70000}"/>
    <cellStyle name="Total (line) 5 2 12 4" xfId="50775" xr:uid="{00000000-0005-0000-0000-000030C70000}"/>
    <cellStyle name="Total (line) 5 2 12 5" xfId="50776" xr:uid="{00000000-0005-0000-0000-000031C70000}"/>
    <cellStyle name="Total (line) 5 2 13" xfId="7082" xr:uid="{00000000-0005-0000-0000-000032C70000}"/>
    <cellStyle name="Total (line) 5 2 13 2" xfId="50777" xr:uid="{00000000-0005-0000-0000-000033C70000}"/>
    <cellStyle name="Total (line) 5 2 13 2 2" xfId="50778" xr:uid="{00000000-0005-0000-0000-000034C70000}"/>
    <cellStyle name="Total (line) 5 2 13 2 3" xfId="50779" xr:uid="{00000000-0005-0000-0000-000035C70000}"/>
    <cellStyle name="Total (line) 5 2 13 2 4" xfId="50780" xr:uid="{00000000-0005-0000-0000-000036C70000}"/>
    <cellStyle name="Total (line) 5 2 13 3" xfId="50781" xr:uid="{00000000-0005-0000-0000-000037C70000}"/>
    <cellStyle name="Total (line) 5 2 13 4" xfId="50782" xr:uid="{00000000-0005-0000-0000-000038C70000}"/>
    <cellStyle name="Total (line) 5 2 13 5" xfId="50783" xr:uid="{00000000-0005-0000-0000-000039C70000}"/>
    <cellStyle name="Total (line) 5 2 14" xfId="7083" xr:uid="{00000000-0005-0000-0000-00003AC70000}"/>
    <cellStyle name="Total (line) 5 2 14 2" xfId="50784" xr:uid="{00000000-0005-0000-0000-00003BC70000}"/>
    <cellStyle name="Total (line) 5 2 14 2 2" xfId="50785" xr:uid="{00000000-0005-0000-0000-00003CC70000}"/>
    <cellStyle name="Total (line) 5 2 14 2 3" xfId="50786" xr:uid="{00000000-0005-0000-0000-00003DC70000}"/>
    <cellStyle name="Total (line) 5 2 14 2 4" xfId="50787" xr:uid="{00000000-0005-0000-0000-00003EC70000}"/>
    <cellStyle name="Total (line) 5 2 14 3" xfId="50788" xr:uid="{00000000-0005-0000-0000-00003FC70000}"/>
    <cellStyle name="Total (line) 5 2 14 4" xfId="50789" xr:uid="{00000000-0005-0000-0000-000040C70000}"/>
    <cellStyle name="Total (line) 5 2 14 5" xfId="50790" xr:uid="{00000000-0005-0000-0000-000041C70000}"/>
    <cellStyle name="Total (line) 5 2 15" xfId="7084" xr:uid="{00000000-0005-0000-0000-000042C70000}"/>
    <cellStyle name="Total (line) 5 2 15 2" xfId="50791" xr:uid="{00000000-0005-0000-0000-000043C70000}"/>
    <cellStyle name="Total (line) 5 2 15 2 2" xfId="50792" xr:uid="{00000000-0005-0000-0000-000044C70000}"/>
    <cellStyle name="Total (line) 5 2 15 2 3" xfId="50793" xr:uid="{00000000-0005-0000-0000-000045C70000}"/>
    <cellStyle name="Total (line) 5 2 15 2 4" xfId="50794" xr:uid="{00000000-0005-0000-0000-000046C70000}"/>
    <cellStyle name="Total (line) 5 2 15 3" xfId="50795" xr:uid="{00000000-0005-0000-0000-000047C70000}"/>
    <cellStyle name="Total (line) 5 2 15 4" xfId="50796" xr:uid="{00000000-0005-0000-0000-000048C70000}"/>
    <cellStyle name="Total (line) 5 2 15 5" xfId="50797" xr:uid="{00000000-0005-0000-0000-000049C70000}"/>
    <cellStyle name="Total (line) 5 2 16" xfId="7085" xr:uid="{00000000-0005-0000-0000-00004AC70000}"/>
    <cellStyle name="Total (line) 5 2 16 2" xfId="50798" xr:uid="{00000000-0005-0000-0000-00004BC70000}"/>
    <cellStyle name="Total (line) 5 2 16 2 2" xfId="50799" xr:uid="{00000000-0005-0000-0000-00004CC70000}"/>
    <cellStyle name="Total (line) 5 2 16 2 3" xfId="50800" xr:uid="{00000000-0005-0000-0000-00004DC70000}"/>
    <cellStyle name="Total (line) 5 2 16 2 4" xfId="50801" xr:uid="{00000000-0005-0000-0000-00004EC70000}"/>
    <cellStyle name="Total (line) 5 2 16 3" xfId="50802" xr:uid="{00000000-0005-0000-0000-00004FC70000}"/>
    <cellStyle name="Total (line) 5 2 16 4" xfId="50803" xr:uid="{00000000-0005-0000-0000-000050C70000}"/>
    <cellStyle name="Total (line) 5 2 16 5" xfId="50804" xr:uid="{00000000-0005-0000-0000-000051C70000}"/>
    <cellStyle name="Total (line) 5 2 17" xfId="7086" xr:uid="{00000000-0005-0000-0000-000052C70000}"/>
    <cellStyle name="Total (line) 5 2 17 2" xfId="50805" xr:uid="{00000000-0005-0000-0000-000053C70000}"/>
    <cellStyle name="Total (line) 5 2 17 2 2" xfId="50806" xr:uid="{00000000-0005-0000-0000-000054C70000}"/>
    <cellStyle name="Total (line) 5 2 17 2 3" xfId="50807" xr:uid="{00000000-0005-0000-0000-000055C70000}"/>
    <cellStyle name="Total (line) 5 2 17 2 4" xfId="50808" xr:uid="{00000000-0005-0000-0000-000056C70000}"/>
    <cellStyle name="Total (line) 5 2 17 3" xfId="50809" xr:uid="{00000000-0005-0000-0000-000057C70000}"/>
    <cellStyle name="Total (line) 5 2 17 4" xfId="50810" xr:uid="{00000000-0005-0000-0000-000058C70000}"/>
    <cellStyle name="Total (line) 5 2 17 5" xfId="50811" xr:uid="{00000000-0005-0000-0000-000059C70000}"/>
    <cellStyle name="Total (line) 5 2 18" xfId="7087" xr:uid="{00000000-0005-0000-0000-00005AC70000}"/>
    <cellStyle name="Total (line) 5 2 18 2" xfId="50812" xr:uid="{00000000-0005-0000-0000-00005BC70000}"/>
    <cellStyle name="Total (line) 5 2 18 2 2" xfId="50813" xr:uid="{00000000-0005-0000-0000-00005CC70000}"/>
    <cellStyle name="Total (line) 5 2 18 2 3" xfId="50814" xr:uid="{00000000-0005-0000-0000-00005DC70000}"/>
    <cellStyle name="Total (line) 5 2 18 2 4" xfId="50815" xr:uid="{00000000-0005-0000-0000-00005EC70000}"/>
    <cellStyle name="Total (line) 5 2 18 3" xfId="50816" xr:uid="{00000000-0005-0000-0000-00005FC70000}"/>
    <cellStyle name="Total (line) 5 2 18 4" xfId="50817" xr:uid="{00000000-0005-0000-0000-000060C70000}"/>
    <cellStyle name="Total (line) 5 2 18 5" xfId="50818" xr:uid="{00000000-0005-0000-0000-000061C70000}"/>
    <cellStyle name="Total (line) 5 2 19" xfId="7088" xr:uid="{00000000-0005-0000-0000-000062C70000}"/>
    <cellStyle name="Total (line) 5 2 19 2" xfId="50819" xr:uid="{00000000-0005-0000-0000-000063C70000}"/>
    <cellStyle name="Total (line) 5 2 19 2 2" xfId="50820" xr:uid="{00000000-0005-0000-0000-000064C70000}"/>
    <cellStyle name="Total (line) 5 2 19 2 3" xfId="50821" xr:uid="{00000000-0005-0000-0000-000065C70000}"/>
    <cellStyle name="Total (line) 5 2 19 2 4" xfId="50822" xr:uid="{00000000-0005-0000-0000-000066C70000}"/>
    <cellStyle name="Total (line) 5 2 19 3" xfId="50823" xr:uid="{00000000-0005-0000-0000-000067C70000}"/>
    <cellStyle name="Total (line) 5 2 19 4" xfId="50824" xr:uid="{00000000-0005-0000-0000-000068C70000}"/>
    <cellStyle name="Total (line) 5 2 19 5" xfId="50825" xr:uid="{00000000-0005-0000-0000-000069C70000}"/>
    <cellStyle name="Total (line) 5 2 2" xfId="7089" xr:uid="{00000000-0005-0000-0000-00006AC70000}"/>
    <cellStyle name="Total (line) 5 2 2 2" xfId="50826" xr:uid="{00000000-0005-0000-0000-00006BC70000}"/>
    <cellStyle name="Total (line) 5 2 2 2 2" xfId="50827" xr:uid="{00000000-0005-0000-0000-00006CC70000}"/>
    <cellStyle name="Total (line) 5 2 2 2 3" xfId="50828" xr:uid="{00000000-0005-0000-0000-00006DC70000}"/>
    <cellStyle name="Total (line) 5 2 2 2 4" xfId="50829" xr:uid="{00000000-0005-0000-0000-00006EC70000}"/>
    <cellStyle name="Total (line) 5 2 2 3" xfId="50830" xr:uid="{00000000-0005-0000-0000-00006FC70000}"/>
    <cellStyle name="Total (line) 5 2 2 4" xfId="50831" xr:uid="{00000000-0005-0000-0000-000070C70000}"/>
    <cellStyle name="Total (line) 5 2 2 5" xfId="50832" xr:uid="{00000000-0005-0000-0000-000071C70000}"/>
    <cellStyle name="Total (line) 5 2 20" xfId="7090" xr:uid="{00000000-0005-0000-0000-000072C70000}"/>
    <cellStyle name="Total (line) 5 2 20 2" xfId="50833" xr:uid="{00000000-0005-0000-0000-000073C70000}"/>
    <cellStyle name="Total (line) 5 2 20 2 2" xfId="50834" xr:uid="{00000000-0005-0000-0000-000074C70000}"/>
    <cellStyle name="Total (line) 5 2 20 2 3" xfId="50835" xr:uid="{00000000-0005-0000-0000-000075C70000}"/>
    <cellStyle name="Total (line) 5 2 20 2 4" xfId="50836" xr:uid="{00000000-0005-0000-0000-000076C70000}"/>
    <cellStyle name="Total (line) 5 2 20 3" xfId="50837" xr:uid="{00000000-0005-0000-0000-000077C70000}"/>
    <cellStyle name="Total (line) 5 2 20 4" xfId="50838" xr:uid="{00000000-0005-0000-0000-000078C70000}"/>
    <cellStyle name="Total (line) 5 2 20 5" xfId="50839" xr:uid="{00000000-0005-0000-0000-000079C70000}"/>
    <cellStyle name="Total (line) 5 2 21" xfId="7091" xr:uid="{00000000-0005-0000-0000-00007AC70000}"/>
    <cellStyle name="Total (line) 5 2 21 2" xfId="50840" xr:uid="{00000000-0005-0000-0000-00007BC70000}"/>
    <cellStyle name="Total (line) 5 2 21 2 2" xfId="50841" xr:uid="{00000000-0005-0000-0000-00007CC70000}"/>
    <cellStyle name="Total (line) 5 2 21 2 3" xfId="50842" xr:uid="{00000000-0005-0000-0000-00007DC70000}"/>
    <cellStyle name="Total (line) 5 2 21 2 4" xfId="50843" xr:uid="{00000000-0005-0000-0000-00007EC70000}"/>
    <cellStyle name="Total (line) 5 2 21 3" xfId="50844" xr:uid="{00000000-0005-0000-0000-00007FC70000}"/>
    <cellStyle name="Total (line) 5 2 21 4" xfId="50845" xr:uid="{00000000-0005-0000-0000-000080C70000}"/>
    <cellStyle name="Total (line) 5 2 21 5" xfId="50846" xr:uid="{00000000-0005-0000-0000-000081C70000}"/>
    <cellStyle name="Total (line) 5 2 22" xfId="7092" xr:uid="{00000000-0005-0000-0000-000082C70000}"/>
    <cellStyle name="Total (line) 5 2 22 2" xfId="50847" xr:uid="{00000000-0005-0000-0000-000083C70000}"/>
    <cellStyle name="Total (line) 5 2 22 2 2" xfId="50848" xr:uid="{00000000-0005-0000-0000-000084C70000}"/>
    <cellStyle name="Total (line) 5 2 22 2 3" xfId="50849" xr:uid="{00000000-0005-0000-0000-000085C70000}"/>
    <cellStyle name="Total (line) 5 2 22 2 4" xfId="50850" xr:uid="{00000000-0005-0000-0000-000086C70000}"/>
    <cellStyle name="Total (line) 5 2 22 3" xfId="50851" xr:uid="{00000000-0005-0000-0000-000087C70000}"/>
    <cellStyle name="Total (line) 5 2 22 4" xfId="50852" xr:uid="{00000000-0005-0000-0000-000088C70000}"/>
    <cellStyle name="Total (line) 5 2 22 5" xfId="50853" xr:uid="{00000000-0005-0000-0000-000089C70000}"/>
    <cellStyle name="Total (line) 5 2 23" xfId="7093" xr:uid="{00000000-0005-0000-0000-00008AC70000}"/>
    <cellStyle name="Total (line) 5 2 23 2" xfId="50854" xr:uid="{00000000-0005-0000-0000-00008BC70000}"/>
    <cellStyle name="Total (line) 5 2 23 2 2" xfId="50855" xr:uid="{00000000-0005-0000-0000-00008CC70000}"/>
    <cellStyle name="Total (line) 5 2 23 2 3" xfId="50856" xr:uid="{00000000-0005-0000-0000-00008DC70000}"/>
    <cellStyle name="Total (line) 5 2 23 2 4" xfId="50857" xr:uid="{00000000-0005-0000-0000-00008EC70000}"/>
    <cellStyle name="Total (line) 5 2 23 3" xfId="50858" xr:uid="{00000000-0005-0000-0000-00008FC70000}"/>
    <cellStyle name="Total (line) 5 2 23 4" xfId="50859" xr:uid="{00000000-0005-0000-0000-000090C70000}"/>
    <cellStyle name="Total (line) 5 2 23 5" xfId="50860" xr:uid="{00000000-0005-0000-0000-000091C70000}"/>
    <cellStyle name="Total (line) 5 2 24" xfId="7094" xr:uid="{00000000-0005-0000-0000-000092C70000}"/>
    <cellStyle name="Total (line) 5 2 24 2" xfId="50861" xr:uid="{00000000-0005-0000-0000-000093C70000}"/>
    <cellStyle name="Total (line) 5 2 24 2 2" xfId="50862" xr:uid="{00000000-0005-0000-0000-000094C70000}"/>
    <cellStyle name="Total (line) 5 2 24 2 3" xfId="50863" xr:uid="{00000000-0005-0000-0000-000095C70000}"/>
    <cellStyle name="Total (line) 5 2 24 2 4" xfId="50864" xr:uid="{00000000-0005-0000-0000-000096C70000}"/>
    <cellStyle name="Total (line) 5 2 24 3" xfId="50865" xr:uid="{00000000-0005-0000-0000-000097C70000}"/>
    <cellStyle name="Total (line) 5 2 24 4" xfId="50866" xr:uid="{00000000-0005-0000-0000-000098C70000}"/>
    <cellStyle name="Total (line) 5 2 24 5" xfId="50867" xr:uid="{00000000-0005-0000-0000-000099C70000}"/>
    <cellStyle name="Total (line) 5 2 25" xfId="7095" xr:uid="{00000000-0005-0000-0000-00009AC70000}"/>
    <cellStyle name="Total (line) 5 2 25 2" xfId="50868" xr:uid="{00000000-0005-0000-0000-00009BC70000}"/>
    <cellStyle name="Total (line) 5 2 25 2 2" xfId="50869" xr:uid="{00000000-0005-0000-0000-00009CC70000}"/>
    <cellStyle name="Total (line) 5 2 25 2 3" xfId="50870" xr:uid="{00000000-0005-0000-0000-00009DC70000}"/>
    <cellStyle name="Total (line) 5 2 25 2 4" xfId="50871" xr:uid="{00000000-0005-0000-0000-00009EC70000}"/>
    <cellStyle name="Total (line) 5 2 25 3" xfId="50872" xr:uid="{00000000-0005-0000-0000-00009FC70000}"/>
    <cellStyle name="Total (line) 5 2 25 4" xfId="50873" xr:uid="{00000000-0005-0000-0000-0000A0C70000}"/>
    <cellStyle name="Total (line) 5 2 25 5" xfId="50874" xr:uid="{00000000-0005-0000-0000-0000A1C70000}"/>
    <cellStyle name="Total (line) 5 2 26" xfId="7096" xr:uid="{00000000-0005-0000-0000-0000A2C70000}"/>
    <cellStyle name="Total (line) 5 2 26 2" xfId="50875" xr:uid="{00000000-0005-0000-0000-0000A3C70000}"/>
    <cellStyle name="Total (line) 5 2 26 2 2" xfId="50876" xr:uid="{00000000-0005-0000-0000-0000A4C70000}"/>
    <cellStyle name="Total (line) 5 2 26 2 3" xfId="50877" xr:uid="{00000000-0005-0000-0000-0000A5C70000}"/>
    <cellStyle name="Total (line) 5 2 26 2 4" xfId="50878" xr:uid="{00000000-0005-0000-0000-0000A6C70000}"/>
    <cellStyle name="Total (line) 5 2 26 3" xfId="50879" xr:uid="{00000000-0005-0000-0000-0000A7C70000}"/>
    <cellStyle name="Total (line) 5 2 26 4" xfId="50880" xr:uid="{00000000-0005-0000-0000-0000A8C70000}"/>
    <cellStyle name="Total (line) 5 2 26 5" xfId="50881" xr:uid="{00000000-0005-0000-0000-0000A9C70000}"/>
    <cellStyle name="Total (line) 5 2 27" xfId="7097" xr:uid="{00000000-0005-0000-0000-0000AAC70000}"/>
    <cellStyle name="Total (line) 5 2 27 2" xfId="50882" xr:uid="{00000000-0005-0000-0000-0000ABC70000}"/>
    <cellStyle name="Total (line) 5 2 27 2 2" xfId="50883" xr:uid="{00000000-0005-0000-0000-0000ACC70000}"/>
    <cellStyle name="Total (line) 5 2 27 2 3" xfId="50884" xr:uid="{00000000-0005-0000-0000-0000ADC70000}"/>
    <cellStyle name="Total (line) 5 2 27 2 4" xfId="50885" xr:uid="{00000000-0005-0000-0000-0000AEC70000}"/>
    <cellStyle name="Total (line) 5 2 27 3" xfId="50886" xr:uid="{00000000-0005-0000-0000-0000AFC70000}"/>
    <cellStyle name="Total (line) 5 2 27 4" xfId="50887" xr:uid="{00000000-0005-0000-0000-0000B0C70000}"/>
    <cellStyle name="Total (line) 5 2 27 5" xfId="50888" xr:uid="{00000000-0005-0000-0000-0000B1C70000}"/>
    <cellStyle name="Total (line) 5 2 28" xfId="7098" xr:uid="{00000000-0005-0000-0000-0000B2C70000}"/>
    <cellStyle name="Total (line) 5 2 28 2" xfId="50889" xr:uid="{00000000-0005-0000-0000-0000B3C70000}"/>
    <cellStyle name="Total (line) 5 2 28 2 2" xfId="50890" xr:uid="{00000000-0005-0000-0000-0000B4C70000}"/>
    <cellStyle name="Total (line) 5 2 28 2 3" xfId="50891" xr:uid="{00000000-0005-0000-0000-0000B5C70000}"/>
    <cellStyle name="Total (line) 5 2 28 2 4" xfId="50892" xr:uid="{00000000-0005-0000-0000-0000B6C70000}"/>
    <cellStyle name="Total (line) 5 2 28 3" xfId="50893" xr:uid="{00000000-0005-0000-0000-0000B7C70000}"/>
    <cellStyle name="Total (line) 5 2 28 4" xfId="50894" xr:uid="{00000000-0005-0000-0000-0000B8C70000}"/>
    <cellStyle name="Total (line) 5 2 28 5" xfId="50895" xr:uid="{00000000-0005-0000-0000-0000B9C70000}"/>
    <cellStyle name="Total (line) 5 2 29" xfId="7099" xr:uid="{00000000-0005-0000-0000-0000BAC70000}"/>
    <cellStyle name="Total (line) 5 2 29 2" xfId="50896" xr:uid="{00000000-0005-0000-0000-0000BBC70000}"/>
    <cellStyle name="Total (line) 5 2 29 2 2" xfId="50897" xr:uid="{00000000-0005-0000-0000-0000BCC70000}"/>
    <cellStyle name="Total (line) 5 2 29 2 3" xfId="50898" xr:uid="{00000000-0005-0000-0000-0000BDC70000}"/>
    <cellStyle name="Total (line) 5 2 29 2 4" xfId="50899" xr:uid="{00000000-0005-0000-0000-0000BEC70000}"/>
    <cellStyle name="Total (line) 5 2 29 3" xfId="50900" xr:uid="{00000000-0005-0000-0000-0000BFC70000}"/>
    <cellStyle name="Total (line) 5 2 29 4" xfId="50901" xr:uid="{00000000-0005-0000-0000-0000C0C70000}"/>
    <cellStyle name="Total (line) 5 2 29 5" xfId="50902" xr:uid="{00000000-0005-0000-0000-0000C1C70000}"/>
    <cellStyle name="Total (line) 5 2 3" xfId="7100" xr:uid="{00000000-0005-0000-0000-0000C2C70000}"/>
    <cellStyle name="Total (line) 5 2 3 2" xfId="50903" xr:uid="{00000000-0005-0000-0000-0000C3C70000}"/>
    <cellStyle name="Total (line) 5 2 3 2 2" xfId="50904" xr:uid="{00000000-0005-0000-0000-0000C4C70000}"/>
    <cellStyle name="Total (line) 5 2 3 2 3" xfId="50905" xr:uid="{00000000-0005-0000-0000-0000C5C70000}"/>
    <cellStyle name="Total (line) 5 2 3 2 4" xfId="50906" xr:uid="{00000000-0005-0000-0000-0000C6C70000}"/>
    <cellStyle name="Total (line) 5 2 3 3" xfId="50907" xr:uid="{00000000-0005-0000-0000-0000C7C70000}"/>
    <cellStyle name="Total (line) 5 2 3 4" xfId="50908" xr:uid="{00000000-0005-0000-0000-0000C8C70000}"/>
    <cellStyle name="Total (line) 5 2 3 5" xfId="50909" xr:uid="{00000000-0005-0000-0000-0000C9C70000}"/>
    <cellStyle name="Total (line) 5 2 30" xfId="7101" xr:uid="{00000000-0005-0000-0000-0000CAC70000}"/>
    <cellStyle name="Total (line) 5 2 30 2" xfId="50910" xr:uid="{00000000-0005-0000-0000-0000CBC70000}"/>
    <cellStyle name="Total (line) 5 2 30 2 2" xfId="50911" xr:uid="{00000000-0005-0000-0000-0000CCC70000}"/>
    <cellStyle name="Total (line) 5 2 30 2 3" xfId="50912" xr:uid="{00000000-0005-0000-0000-0000CDC70000}"/>
    <cellStyle name="Total (line) 5 2 30 2 4" xfId="50913" xr:uid="{00000000-0005-0000-0000-0000CEC70000}"/>
    <cellStyle name="Total (line) 5 2 30 3" xfId="50914" xr:uid="{00000000-0005-0000-0000-0000CFC70000}"/>
    <cellStyle name="Total (line) 5 2 30 4" xfId="50915" xr:uid="{00000000-0005-0000-0000-0000D0C70000}"/>
    <cellStyle name="Total (line) 5 2 30 5" xfId="50916" xr:uid="{00000000-0005-0000-0000-0000D1C70000}"/>
    <cellStyle name="Total (line) 5 2 31" xfId="7102" xr:uid="{00000000-0005-0000-0000-0000D2C70000}"/>
    <cellStyle name="Total (line) 5 2 31 2" xfId="50917" xr:uid="{00000000-0005-0000-0000-0000D3C70000}"/>
    <cellStyle name="Total (line) 5 2 31 2 2" xfId="50918" xr:uid="{00000000-0005-0000-0000-0000D4C70000}"/>
    <cellStyle name="Total (line) 5 2 31 2 3" xfId="50919" xr:uid="{00000000-0005-0000-0000-0000D5C70000}"/>
    <cellStyle name="Total (line) 5 2 31 2 4" xfId="50920" xr:uid="{00000000-0005-0000-0000-0000D6C70000}"/>
    <cellStyle name="Total (line) 5 2 31 3" xfId="50921" xr:uid="{00000000-0005-0000-0000-0000D7C70000}"/>
    <cellStyle name="Total (line) 5 2 31 4" xfId="50922" xr:uid="{00000000-0005-0000-0000-0000D8C70000}"/>
    <cellStyle name="Total (line) 5 2 31 5" xfId="50923" xr:uid="{00000000-0005-0000-0000-0000D9C70000}"/>
    <cellStyle name="Total (line) 5 2 32" xfId="7103" xr:uid="{00000000-0005-0000-0000-0000DAC70000}"/>
    <cellStyle name="Total (line) 5 2 32 2" xfId="50924" xr:uid="{00000000-0005-0000-0000-0000DBC70000}"/>
    <cellStyle name="Total (line) 5 2 32 2 2" xfId="50925" xr:uid="{00000000-0005-0000-0000-0000DCC70000}"/>
    <cellStyle name="Total (line) 5 2 32 2 3" xfId="50926" xr:uid="{00000000-0005-0000-0000-0000DDC70000}"/>
    <cellStyle name="Total (line) 5 2 32 2 4" xfId="50927" xr:uid="{00000000-0005-0000-0000-0000DEC70000}"/>
    <cellStyle name="Total (line) 5 2 32 3" xfId="50928" xr:uid="{00000000-0005-0000-0000-0000DFC70000}"/>
    <cellStyle name="Total (line) 5 2 32 4" xfId="50929" xr:uid="{00000000-0005-0000-0000-0000E0C70000}"/>
    <cellStyle name="Total (line) 5 2 32 5" xfId="50930" xr:uid="{00000000-0005-0000-0000-0000E1C70000}"/>
    <cellStyle name="Total (line) 5 2 33" xfId="7104" xr:uid="{00000000-0005-0000-0000-0000E2C70000}"/>
    <cellStyle name="Total (line) 5 2 33 2" xfId="50931" xr:uid="{00000000-0005-0000-0000-0000E3C70000}"/>
    <cellStyle name="Total (line) 5 2 33 2 2" xfId="50932" xr:uid="{00000000-0005-0000-0000-0000E4C70000}"/>
    <cellStyle name="Total (line) 5 2 33 2 3" xfId="50933" xr:uid="{00000000-0005-0000-0000-0000E5C70000}"/>
    <cellStyle name="Total (line) 5 2 33 2 4" xfId="50934" xr:uid="{00000000-0005-0000-0000-0000E6C70000}"/>
    <cellStyle name="Total (line) 5 2 33 3" xfId="50935" xr:uid="{00000000-0005-0000-0000-0000E7C70000}"/>
    <cellStyle name="Total (line) 5 2 33 4" xfId="50936" xr:uid="{00000000-0005-0000-0000-0000E8C70000}"/>
    <cellStyle name="Total (line) 5 2 33 5" xfId="50937" xr:uid="{00000000-0005-0000-0000-0000E9C70000}"/>
    <cellStyle name="Total (line) 5 2 34" xfId="7105" xr:uid="{00000000-0005-0000-0000-0000EAC70000}"/>
    <cellStyle name="Total (line) 5 2 34 2" xfId="50938" xr:uid="{00000000-0005-0000-0000-0000EBC70000}"/>
    <cellStyle name="Total (line) 5 2 34 2 2" xfId="50939" xr:uid="{00000000-0005-0000-0000-0000ECC70000}"/>
    <cellStyle name="Total (line) 5 2 34 2 3" xfId="50940" xr:uid="{00000000-0005-0000-0000-0000EDC70000}"/>
    <cellStyle name="Total (line) 5 2 34 2 4" xfId="50941" xr:uid="{00000000-0005-0000-0000-0000EEC70000}"/>
    <cellStyle name="Total (line) 5 2 34 3" xfId="50942" xr:uid="{00000000-0005-0000-0000-0000EFC70000}"/>
    <cellStyle name="Total (line) 5 2 34 4" xfId="50943" xr:uid="{00000000-0005-0000-0000-0000F0C70000}"/>
    <cellStyle name="Total (line) 5 2 34 5" xfId="50944" xr:uid="{00000000-0005-0000-0000-0000F1C70000}"/>
    <cellStyle name="Total (line) 5 2 35" xfId="7106" xr:uid="{00000000-0005-0000-0000-0000F2C70000}"/>
    <cellStyle name="Total (line) 5 2 35 2" xfId="50945" xr:uid="{00000000-0005-0000-0000-0000F3C70000}"/>
    <cellStyle name="Total (line) 5 2 35 2 2" xfId="50946" xr:uid="{00000000-0005-0000-0000-0000F4C70000}"/>
    <cellStyle name="Total (line) 5 2 35 2 3" xfId="50947" xr:uid="{00000000-0005-0000-0000-0000F5C70000}"/>
    <cellStyle name="Total (line) 5 2 35 2 4" xfId="50948" xr:uid="{00000000-0005-0000-0000-0000F6C70000}"/>
    <cellStyle name="Total (line) 5 2 35 3" xfId="50949" xr:uid="{00000000-0005-0000-0000-0000F7C70000}"/>
    <cellStyle name="Total (line) 5 2 35 4" xfId="50950" xr:uid="{00000000-0005-0000-0000-0000F8C70000}"/>
    <cellStyle name="Total (line) 5 2 35 5" xfId="50951" xr:uid="{00000000-0005-0000-0000-0000F9C70000}"/>
    <cellStyle name="Total (line) 5 2 36" xfId="7107" xr:uid="{00000000-0005-0000-0000-0000FAC70000}"/>
    <cellStyle name="Total (line) 5 2 36 2" xfId="50952" xr:uid="{00000000-0005-0000-0000-0000FBC70000}"/>
    <cellStyle name="Total (line) 5 2 36 2 2" xfId="50953" xr:uid="{00000000-0005-0000-0000-0000FCC70000}"/>
    <cellStyle name="Total (line) 5 2 36 2 3" xfId="50954" xr:uid="{00000000-0005-0000-0000-0000FDC70000}"/>
    <cellStyle name="Total (line) 5 2 36 2 4" xfId="50955" xr:uid="{00000000-0005-0000-0000-0000FEC70000}"/>
    <cellStyle name="Total (line) 5 2 36 3" xfId="50956" xr:uid="{00000000-0005-0000-0000-0000FFC70000}"/>
    <cellStyle name="Total (line) 5 2 36 4" xfId="50957" xr:uid="{00000000-0005-0000-0000-000000C80000}"/>
    <cellStyle name="Total (line) 5 2 36 5" xfId="50958" xr:uid="{00000000-0005-0000-0000-000001C80000}"/>
    <cellStyle name="Total (line) 5 2 37" xfId="7108" xr:uid="{00000000-0005-0000-0000-000002C80000}"/>
    <cellStyle name="Total (line) 5 2 37 2" xfId="50959" xr:uid="{00000000-0005-0000-0000-000003C80000}"/>
    <cellStyle name="Total (line) 5 2 37 2 2" xfId="50960" xr:uid="{00000000-0005-0000-0000-000004C80000}"/>
    <cellStyle name="Total (line) 5 2 37 2 3" xfId="50961" xr:uid="{00000000-0005-0000-0000-000005C80000}"/>
    <cellStyle name="Total (line) 5 2 37 2 4" xfId="50962" xr:uid="{00000000-0005-0000-0000-000006C80000}"/>
    <cellStyle name="Total (line) 5 2 37 3" xfId="50963" xr:uid="{00000000-0005-0000-0000-000007C80000}"/>
    <cellStyle name="Total (line) 5 2 37 4" xfId="50964" xr:uid="{00000000-0005-0000-0000-000008C80000}"/>
    <cellStyle name="Total (line) 5 2 37 5" xfId="50965" xr:uid="{00000000-0005-0000-0000-000009C80000}"/>
    <cellStyle name="Total (line) 5 2 38" xfId="7109" xr:uid="{00000000-0005-0000-0000-00000AC80000}"/>
    <cellStyle name="Total (line) 5 2 38 2" xfId="50966" xr:uid="{00000000-0005-0000-0000-00000BC80000}"/>
    <cellStyle name="Total (line) 5 2 38 2 2" xfId="50967" xr:uid="{00000000-0005-0000-0000-00000CC80000}"/>
    <cellStyle name="Total (line) 5 2 38 2 3" xfId="50968" xr:uid="{00000000-0005-0000-0000-00000DC80000}"/>
    <cellStyle name="Total (line) 5 2 38 2 4" xfId="50969" xr:uid="{00000000-0005-0000-0000-00000EC80000}"/>
    <cellStyle name="Total (line) 5 2 38 3" xfId="50970" xr:uid="{00000000-0005-0000-0000-00000FC80000}"/>
    <cellStyle name="Total (line) 5 2 38 4" xfId="50971" xr:uid="{00000000-0005-0000-0000-000010C80000}"/>
    <cellStyle name="Total (line) 5 2 38 5" xfId="50972" xr:uid="{00000000-0005-0000-0000-000011C80000}"/>
    <cellStyle name="Total (line) 5 2 39" xfId="7110" xr:uid="{00000000-0005-0000-0000-000012C80000}"/>
    <cellStyle name="Total (line) 5 2 39 2" xfId="50973" xr:uid="{00000000-0005-0000-0000-000013C80000}"/>
    <cellStyle name="Total (line) 5 2 39 2 2" xfId="50974" xr:uid="{00000000-0005-0000-0000-000014C80000}"/>
    <cellStyle name="Total (line) 5 2 39 2 3" xfId="50975" xr:uid="{00000000-0005-0000-0000-000015C80000}"/>
    <cellStyle name="Total (line) 5 2 39 2 4" xfId="50976" xr:uid="{00000000-0005-0000-0000-000016C80000}"/>
    <cellStyle name="Total (line) 5 2 39 3" xfId="50977" xr:uid="{00000000-0005-0000-0000-000017C80000}"/>
    <cellStyle name="Total (line) 5 2 39 4" xfId="50978" xr:uid="{00000000-0005-0000-0000-000018C80000}"/>
    <cellStyle name="Total (line) 5 2 39 5" xfId="50979" xr:uid="{00000000-0005-0000-0000-000019C80000}"/>
    <cellStyle name="Total (line) 5 2 4" xfId="7111" xr:uid="{00000000-0005-0000-0000-00001AC80000}"/>
    <cellStyle name="Total (line) 5 2 4 2" xfId="50980" xr:uid="{00000000-0005-0000-0000-00001BC80000}"/>
    <cellStyle name="Total (line) 5 2 4 2 2" xfId="50981" xr:uid="{00000000-0005-0000-0000-00001CC80000}"/>
    <cellStyle name="Total (line) 5 2 4 2 3" xfId="50982" xr:uid="{00000000-0005-0000-0000-00001DC80000}"/>
    <cellStyle name="Total (line) 5 2 4 2 4" xfId="50983" xr:uid="{00000000-0005-0000-0000-00001EC80000}"/>
    <cellStyle name="Total (line) 5 2 4 3" xfId="50984" xr:uid="{00000000-0005-0000-0000-00001FC80000}"/>
    <cellStyle name="Total (line) 5 2 4 4" xfId="50985" xr:uid="{00000000-0005-0000-0000-000020C80000}"/>
    <cellStyle name="Total (line) 5 2 4 5" xfId="50986" xr:uid="{00000000-0005-0000-0000-000021C80000}"/>
    <cellStyle name="Total (line) 5 2 40" xfId="7112" xr:uid="{00000000-0005-0000-0000-000022C80000}"/>
    <cellStyle name="Total (line) 5 2 40 2" xfId="50987" xr:uid="{00000000-0005-0000-0000-000023C80000}"/>
    <cellStyle name="Total (line) 5 2 40 2 2" xfId="50988" xr:uid="{00000000-0005-0000-0000-000024C80000}"/>
    <cellStyle name="Total (line) 5 2 40 2 3" xfId="50989" xr:uid="{00000000-0005-0000-0000-000025C80000}"/>
    <cellStyle name="Total (line) 5 2 40 2 4" xfId="50990" xr:uid="{00000000-0005-0000-0000-000026C80000}"/>
    <cellStyle name="Total (line) 5 2 40 3" xfId="50991" xr:uid="{00000000-0005-0000-0000-000027C80000}"/>
    <cellStyle name="Total (line) 5 2 40 4" xfId="50992" xr:uid="{00000000-0005-0000-0000-000028C80000}"/>
    <cellStyle name="Total (line) 5 2 40 5" xfId="50993" xr:uid="{00000000-0005-0000-0000-000029C80000}"/>
    <cellStyle name="Total (line) 5 2 41" xfId="7113" xr:uid="{00000000-0005-0000-0000-00002AC80000}"/>
    <cellStyle name="Total (line) 5 2 41 2" xfId="50994" xr:uid="{00000000-0005-0000-0000-00002BC80000}"/>
    <cellStyle name="Total (line) 5 2 41 2 2" xfId="50995" xr:uid="{00000000-0005-0000-0000-00002CC80000}"/>
    <cellStyle name="Total (line) 5 2 41 2 3" xfId="50996" xr:uid="{00000000-0005-0000-0000-00002DC80000}"/>
    <cellStyle name="Total (line) 5 2 41 2 4" xfId="50997" xr:uid="{00000000-0005-0000-0000-00002EC80000}"/>
    <cellStyle name="Total (line) 5 2 41 3" xfId="50998" xr:uid="{00000000-0005-0000-0000-00002FC80000}"/>
    <cellStyle name="Total (line) 5 2 41 4" xfId="50999" xr:uid="{00000000-0005-0000-0000-000030C80000}"/>
    <cellStyle name="Total (line) 5 2 41 5" xfId="51000" xr:uid="{00000000-0005-0000-0000-000031C80000}"/>
    <cellStyle name="Total (line) 5 2 42" xfId="7114" xr:uid="{00000000-0005-0000-0000-000032C80000}"/>
    <cellStyle name="Total (line) 5 2 42 2" xfId="51001" xr:uid="{00000000-0005-0000-0000-000033C80000}"/>
    <cellStyle name="Total (line) 5 2 42 2 2" xfId="51002" xr:uid="{00000000-0005-0000-0000-000034C80000}"/>
    <cellStyle name="Total (line) 5 2 42 2 3" xfId="51003" xr:uid="{00000000-0005-0000-0000-000035C80000}"/>
    <cellStyle name="Total (line) 5 2 42 2 4" xfId="51004" xr:uid="{00000000-0005-0000-0000-000036C80000}"/>
    <cellStyle name="Total (line) 5 2 42 3" xfId="51005" xr:uid="{00000000-0005-0000-0000-000037C80000}"/>
    <cellStyle name="Total (line) 5 2 42 4" xfId="51006" xr:uid="{00000000-0005-0000-0000-000038C80000}"/>
    <cellStyle name="Total (line) 5 2 42 5" xfId="51007" xr:uid="{00000000-0005-0000-0000-000039C80000}"/>
    <cellStyle name="Total (line) 5 2 43" xfId="7115" xr:uid="{00000000-0005-0000-0000-00003AC80000}"/>
    <cellStyle name="Total (line) 5 2 43 2" xfId="51008" xr:uid="{00000000-0005-0000-0000-00003BC80000}"/>
    <cellStyle name="Total (line) 5 2 43 2 2" xfId="51009" xr:uid="{00000000-0005-0000-0000-00003CC80000}"/>
    <cellStyle name="Total (line) 5 2 43 2 3" xfId="51010" xr:uid="{00000000-0005-0000-0000-00003DC80000}"/>
    <cellStyle name="Total (line) 5 2 43 2 4" xfId="51011" xr:uid="{00000000-0005-0000-0000-00003EC80000}"/>
    <cellStyle name="Total (line) 5 2 43 3" xfId="51012" xr:uid="{00000000-0005-0000-0000-00003FC80000}"/>
    <cellStyle name="Total (line) 5 2 43 4" xfId="51013" xr:uid="{00000000-0005-0000-0000-000040C80000}"/>
    <cellStyle name="Total (line) 5 2 43 5" xfId="51014" xr:uid="{00000000-0005-0000-0000-000041C80000}"/>
    <cellStyle name="Total (line) 5 2 44" xfId="7116" xr:uid="{00000000-0005-0000-0000-000042C80000}"/>
    <cellStyle name="Total (line) 5 2 44 2" xfId="51015" xr:uid="{00000000-0005-0000-0000-000043C80000}"/>
    <cellStyle name="Total (line) 5 2 44 2 2" xfId="51016" xr:uid="{00000000-0005-0000-0000-000044C80000}"/>
    <cellStyle name="Total (line) 5 2 44 2 3" xfId="51017" xr:uid="{00000000-0005-0000-0000-000045C80000}"/>
    <cellStyle name="Total (line) 5 2 44 2 4" xfId="51018" xr:uid="{00000000-0005-0000-0000-000046C80000}"/>
    <cellStyle name="Total (line) 5 2 44 3" xfId="51019" xr:uid="{00000000-0005-0000-0000-000047C80000}"/>
    <cellStyle name="Total (line) 5 2 44 4" xfId="51020" xr:uid="{00000000-0005-0000-0000-000048C80000}"/>
    <cellStyle name="Total (line) 5 2 44 5" xfId="51021" xr:uid="{00000000-0005-0000-0000-000049C80000}"/>
    <cellStyle name="Total (line) 5 2 45" xfId="51022" xr:uid="{00000000-0005-0000-0000-00004AC80000}"/>
    <cellStyle name="Total (line) 5 2 45 2" xfId="51023" xr:uid="{00000000-0005-0000-0000-00004BC80000}"/>
    <cellStyle name="Total (line) 5 2 45 3" xfId="51024" xr:uid="{00000000-0005-0000-0000-00004CC80000}"/>
    <cellStyle name="Total (line) 5 2 45 4" xfId="51025" xr:uid="{00000000-0005-0000-0000-00004DC80000}"/>
    <cellStyle name="Total (line) 5 2 46" xfId="51026" xr:uid="{00000000-0005-0000-0000-00004EC80000}"/>
    <cellStyle name="Total (line) 5 2 46 2" xfId="51027" xr:uid="{00000000-0005-0000-0000-00004FC80000}"/>
    <cellStyle name="Total (line) 5 2 46 3" xfId="51028" xr:uid="{00000000-0005-0000-0000-000050C80000}"/>
    <cellStyle name="Total (line) 5 2 46 4" xfId="51029" xr:uid="{00000000-0005-0000-0000-000051C80000}"/>
    <cellStyle name="Total (line) 5 2 47" xfId="51030" xr:uid="{00000000-0005-0000-0000-000052C80000}"/>
    <cellStyle name="Total (line) 5 2 48" xfId="51031" xr:uid="{00000000-0005-0000-0000-000053C80000}"/>
    <cellStyle name="Total (line) 5 2 49" xfId="51032" xr:uid="{00000000-0005-0000-0000-000054C80000}"/>
    <cellStyle name="Total (line) 5 2 5" xfId="7117" xr:uid="{00000000-0005-0000-0000-000055C80000}"/>
    <cellStyle name="Total (line) 5 2 5 2" xfId="51033" xr:uid="{00000000-0005-0000-0000-000056C80000}"/>
    <cellStyle name="Total (line) 5 2 5 2 2" xfId="51034" xr:uid="{00000000-0005-0000-0000-000057C80000}"/>
    <cellStyle name="Total (line) 5 2 5 2 3" xfId="51035" xr:uid="{00000000-0005-0000-0000-000058C80000}"/>
    <cellStyle name="Total (line) 5 2 5 2 4" xfId="51036" xr:uid="{00000000-0005-0000-0000-000059C80000}"/>
    <cellStyle name="Total (line) 5 2 5 3" xfId="51037" xr:uid="{00000000-0005-0000-0000-00005AC80000}"/>
    <cellStyle name="Total (line) 5 2 5 4" xfId="51038" xr:uid="{00000000-0005-0000-0000-00005BC80000}"/>
    <cellStyle name="Total (line) 5 2 5 5" xfId="51039" xr:uid="{00000000-0005-0000-0000-00005CC80000}"/>
    <cellStyle name="Total (line) 5 2 6" xfId="7118" xr:uid="{00000000-0005-0000-0000-00005DC80000}"/>
    <cellStyle name="Total (line) 5 2 6 2" xfId="51040" xr:uid="{00000000-0005-0000-0000-00005EC80000}"/>
    <cellStyle name="Total (line) 5 2 6 2 2" xfId="51041" xr:uid="{00000000-0005-0000-0000-00005FC80000}"/>
    <cellStyle name="Total (line) 5 2 6 2 3" xfId="51042" xr:uid="{00000000-0005-0000-0000-000060C80000}"/>
    <cellStyle name="Total (line) 5 2 6 2 4" xfId="51043" xr:uid="{00000000-0005-0000-0000-000061C80000}"/>
    <cellStyle name="Total (line) 5 2 6 3" xfId="51044" xr:uid="{00000000-0005-0000-0000-000062C80000}"/>
    <cellStyle name="Total (line) 5 2 6 4" xfId="51045" xr:uid="{00000000-0005-0000-0000-000063C80000}"/>
    <cellStyle name="Total (line) 5 2 6 5" xfId="51046" xr:uid="{00000000-0005-0000-0000-000064C80000}"/>
    <cellStyle name="Total (line) 5 2 7" xfId="7119" xr:uid="{00000000-0005-0000-0000-000065C80000}"/>
    <cellStyle name="Total (line) 5 2 7 2" xfId="51047" xr:uid="{00000000-0005-0000-0000-000066C80000}"/>
    <cellStyle name="Total (line) 5 2 7 2 2" xfId="51048" xr:uid="{00000000-0005-0000-0000-000067C80000}"/>
    <cellStyle name="Total (line) 5 2 7 2 3" xfId="51049" xr:uid="{00000000-0005-0000-0000-000068C80000}"/>
    <cellStyle name="Total (line) 5 2 7 2 4" xfId="51050" xr:uid="{00000000-0005-0000-0000-000069C80000}"/>
    <cellStyle name="Total (line) 5 2 7 3" xfId="51051" xr:uid="{00000000-0005-0000-0000-00006AC80000}"/>
    <cellStyle name="Total (line) 5 2 7 4" xfId="51052" xr:uid="{00000000-0005-0000-0000-00006BC80000}"/>
    <cellStyle name="Total (line) 5 2 7 5" xfId="51053" xr:uid="{00000000-0005-0000-0000-00006CC80000}"/>
    <cellStyle name="Total (line) 5 2 8" xfId="7120" xr:uid="{00000000-0005-0000-0000-00006DC80000}"/>
    <cellStyle name="Total (line) 5 2 8 2" xfId="51054" xr:uid="{00000000-0005-0000-0000-00006EC80000}"/>
    <cellStyle name="Total (line) 5 2 8 2 2" xfId="51055" xr:uid="{00000000-0005-0000-0000-00006FC80000}"/>
    <cellStyle name="Total (line) 5 2 8 2 3" xfId="51056" xr:uid="{00000000-0005-0000-0000-000070C80000}"/>
    <cellStyle name="Total (line) 5 2 8 2 4" xfId="51057" xr:uid="{00000000-0005-0000-0000-000071C80000}"/>
    <cellStyle name="Total (line) 5 2 8 3" xfId="51058" xr:uid="{00000000-0005-0000-0000-000072C80000}"/>
    <cellStyle name="Total (line) 5 2 8 4" xfId="51059" xr:uid="{00000000-0005-0000-0000-000073C80000}"/>
    <cellStyle name="Total (line) 5 2 8 5" xfId="51060" xr:uid="{00000000-0005-0000-0000-000074C80000}"/>
    <cellStyle name="Total (line) 5 2 9" xfId="7121" xr:uid="{00000000-0005-0000-0000-000075C80000}"/>
    <cellStyle name="Total (line) 5 2 9 2" xfId="51061" xr:uid="{00000000-0005-0000-0000-000076C80000}"/>
    <cellStyle name="Total (line) 5 2 9 2 2" xfId="51062" xr:uid="{00000000-0005-0000-0000-000077C80000}"/>
    <cellStyle name="Total (line) 5 2 9 2 3" xfId="51063" xr:uid="{00000000-0005-0000-0000-000078C80000}"/>
    <cellStyle name="Total (line) 5 2 9 2 4" xfId="51064" xr:uid="{00000000-0005-0000-0000-000079C80000}"/>
    <cellStyle name="Total (line) 5 2 9 3" xfId="51065" xr:uid="{00000000-0005-0000-0000-00007AC80000}"/>
    <cellStyle name="Total (line) 5 2 9 4" xfId="51066" xr:uid="{00000000-0005-0000-0000-00007BC80000}"/>
    <cellStyle name="Total (line) 5 2 9 5" xfId="51067" xr:uid="{00000000-0005-0000-0000-00007CC80000}"/>
    <cellStyle name="Total (line) 5 20" xfId="7122" xr:uid="{00000000-0005-0000-0000-00007DC80000}"/>
    <cellStyle name="Total (line) 5 20 2" xfId="51068" xr:uid="{00000000-0005-0000-0000-00007EC80000}"/>
    <cellStyle name="Total (line) 5 20 2 2" xfId="51069" xr:uid="{00000000-0005-0000-0000-00007FC80000}"/>
    <cellStyle name="Total (line) 5 20 2 3" xfId="51070" xr:uid="{00000000-0005-0000-0000-000080C80000}"/>
    <cellStyle name="Total (line) 5 20 2 4" xfId="51071" xr:uid="{00000000-0005-0000-0000-000081C80000}"/>
    <cellStyle name="Total (line) 5 20 3" xfId="51072" xr:uid="{00000000-0005-0000-0000-000082C80000}"/>
    <cellStyle name="Total (line) 5 20 4" xfId="51073" xr:uid="{00000000-0005-0000-0000-000083C80000}"/>
    <cellStyle name="Total (line) 5 20 5" xfId="51074" xr:uid="{00000000-0005-0000-0000-000084C80000}"/>
    <cellStyle name="Total (line) 5 21" xfId="7123" xr:uid="{00000000-0005-0000-0000-000085C80000}"/>
    <cellStyle name="Total (line) 5 21 2" xfId="51075" xr:uid="{00000000-0005-0000-0000-000086C80000}"/>
    <cellStyle name="Total (line) 5 21 2 2" xfId="51076" xr:uid="{00000000-0005-0000-0000-000087C80000}"/>
    <cellStyle name="Total (line) 5 21 2 3" xfId="51077" xr:uid="{00000000-0005-0000-0000-000088C80000}"/>
    <cellStyle name="Total (line) 5 21 2 4" xfId="51078" xr:uid="{00000000-0005-0000-0000-000089C80000}"/>
    <cellStyle name="Total (line) 5 21 3" xfId="51079" xr:uid="{00000000-0005-0000-0000-00008AC80000}"/>
    <cellStyle name="Total (line) 5 21 4" xfId="51080" xr:uid="{00000000-0005-0000-0000-00008BC80000}"/>
    <cellStyle name="Total (line) 5 21 5" xfId="51081" xr:uid="{00000000-0005-0000-0000-00008CC80000}"/>
    <cellStyle name="Total (line) 5 22" xfId="7124" xr:uid="{00000000-0005-0000-0000-00008DC80000}"/>
    <cellStyle name="Total (line) 5 22 2" xfId="51082" xr:uid="{00000000-0005-0000-0000-00008EC80000}"/>
    <cellStyle name="Total (line) 5 22 2 2" xfId="51083" xr:uid="{00000000-0005-0000-0000-00008FC80000}"/>
    <cellStyle name="Total (line) 5 22 2 3" xfId="51084" xr:uid="{00000000-0005-0000-0000-000090C80000}"/>
    <cellStyle name="Total (line) 5 22 2 4" xfId="51085" xr:uid="{00000000-0005-0000-0000-000091C80000}"/>
    <cellStyle name="Total (line) 5 22 3" xfId="51086" xr:uid="{00000000-0005-0000-0000-000092C80000}"/>
    <cellStyle name="Total (line) 5 22 4" xfId="51087" xr:uid="{00000000-0005-0000-0000-000093C80000}"/>
    <cellStyle name="Total (line) 5 22 5" xfId="51088" xr:uid="{00000000-0005-0000-0000-000094C80000}"/>
    <cellStyle name="Total (line) 5 23" xfId="7125" xr:uid="{00000000-0005-0000-0000-000095C80000}"/>
    <cellStyle name="Total (line) 5 23 2" xfId="51089" xr:uid="{00000000-0005-0000-0000-000096C80000}"/>
    <cellStyle name="Total (line) 5 23 2 2" xfId="51090" xr:uid="{00000000-0005-0000-0000-000097C80000}"/>
    <cellStyle name="Total (line) 5 23 2 3" xfId="51091" xr:uid="{00000000-0005-0000-0000-000098C80000}"/>
    <cellStyle name="Total (line) 5 23 2 4" xfId="51092" xr:uid="{00000000-0005-0000-0000-000099C80000}"/>
    <cellStyle name="Total (line) 5 23 3" xfId="51093" xr:uid="{00000000-0005-0000-0000-00009AC80000}"/>
    <cellStyle name="Total (line) 5 23 4" xfId="51094" xr:uid="{00000000-0005-0000-0000-00009BC80000}"/>
    <cellStyle name="Total (line) 5 23 5" xfId="51095" xr:uid="{00000000-0005-0000-0000-00009CC80000}"/>
    <cellStyle name="Total (line) 5 24" xfId="7126" xr:uid="{00000000-0005-0000-0000-00009DC80000}"/>
    <cellStyle name="Total (line) 5 24 2" xfId="51096" xr:uid="{00000000-0005-0000-0000-00009EC80000}"/>
    <cellStyle name="Total (line) 5 24 2 2" xfId="51097" xr:uid="{00000000-0005-0000-0000-00009FC80000}"/>
    <cellStyle name="Total (line) 5 24 2 3" xfId="51098" xr:uid="{00000000-0005-0000-0000-0000A0C80000}"/>
    <cellStyle name="Total (line) 5 24 2 4" xfId="51099" xr:uid="{00000000-0005-0000-0000-0000A1C80000}"/>
    <cellStyle name="Total (line) 5 24 3" xfId="51100" xr:uid="{00000000-0005-0000-0000-0000A2C80000}"/>
    <cellStyle name="Total (line) 5 24 4" xfId="51101" xr:uid="{00000000-0005-0000-0000-0000A3C80000}"/>
    <cellStyle name="Total (line) 5 24 5" xfId="51102" xr:uid="{00000000-0005-0000-0000-0000A4C80000}"/>
    <cellStyle name="Total (line) 5 25" xfId="7127" xr:uid="{00000000-0005-0000-0000-0000A5C80000}"/>
    <cellStyle name="Total (line) 5 25 2" xfId="51103" xr:uid="{00000000-0005-0000-0000-0000A6C80000}"/>
    <cellStyle name="Total (line) 5 25 2 2" xfId="51104" xr:uid="{00000000-0005-0000-0000-0000A7C80000}"/>
    <cellStyle name="Total (line) 5 25 2 3" xfId="51105" xr:uid="{00000000-0005-0000-0000-0000A8C80000}"/>
    <cellStyle name="Total (line) 5 25 2 4" xfId="51106" xr:uid="{00000000-0005-0000-0000-0000A9C80000}"/>
    <cellStyle name="Total (line) 5 25 3" xfId="51107" xr:uid="{00000000-0005-0000-0000-0000AAC80000}"/>
    <cellStyle name="Total (line) 5 25 4" xfId="51108" xr:uid="{00000000-0005-0000-0000-0000ABC80000}"/>
    <cellStyle name="Total (line) 5 25 5" xfId="51109" xr:uid="{00000000-0005-0000-0000-0000ACC80000}"/>
    <cellStyle name="Total (line) 5 26" xfId="7128" xr:uid="{00000000-0005-0000-0000-0000ADC80000}"/>
    <cellStyle name="Total (line) 5 26 2" xfId="51110" xr:uid="{00000000-0005-0000-0000-0000AEC80000}"/>
    <cellStyle name="Total (line) 5 26 2 2" xfId="51111" xr:uid="{00000000-0005-0000-0000-0000AFC80000}"/>
    <cellStyle name="Total (line) 5 26 2 3" xfId="51112" xr:uid="{00000000-0005-0000-0000-0000B0C80000}"/>
    <cellStyle name="Total (line) 5 26 2 4" xfId="51113" xr:uid="{00000000-0005-0000-0000-0000B1C80000}"/>
    <cellStyle name="Total (line) 5 26 3" xfId="51114" xr:uid="{00000000-0005-0000-0000-0000B2C80000}"/>
    <cellStyle name="Total (line) 5 26 4" xfId="51115" xr:uid="{00000000-0005-0000-0000-0000B3C80000}"/>
    <cellStyle name="Total (line) 5 26 5" xfId="51116" xr:uid="{00000000-0005-0000-0000-0000B4C80000}"/>
    <cellStyle name="Total (line) 5 27" xfId="7129" xr:uid="{00000000-0005-0000-0000-0000B5C80000}"/>
    <cellStyle name="Total (line) 5 27 2" xfId="51117" xr:uid="{00000000-0005-0000-0000-0000B6C80000}"/>
    <cellStyle name="Total (line) 5 27 2 2" xfId="51118" xr:uid="{00000000-0005-0000-0000-0000B7C80000}"/>
    <cellStyle name="Total (line) 5 27 2 3" xfId="51119" xr:uid="{00000000-0005-0000-0000-0000B8C80000}"/>
    <cellStyle name="Total (line) 5 27 2 4" xfId="51120" xr:uid="{00000000-0005-0000-0000-0000B9C80000}"/>
    <cellStyle name="Total (line) 5 27 3" xfId="51121" xr:uid="{00000000-0005-0000-0000-0000BAC80000}"/>
    <cellStyle name="Total (line) 5 27 4" xfId="51122" xr:uid="{00000000-0005-0000-0000-0000BBC80000}"/>
    <cellStyle name="Total (line) 5 27 5" xfId="51123" xr:uid="{00000000-0005-0000-0000-0000BCC80000}"/>
    <cellStyle name="Total (line) 5 28" xfId="7130" xr:uid="{00000000-0005-0000-0000-0000BDC80000}"/>
    <cellStyle name="Total (line) 5 28 2" xfId="51124" xr:uid="{00000000-0005-0000-0000-0000BEC80000}"/>
    <cellStyle name="Total (line) 5 28 2 2" xfId="51125" xr:uid="{00000000-0005-0000-0000-0000BFC80000}"/>
    <cellStyle name="Total (line) 5 28 2 3" xfId="51126" xr:uid="{00000000-0005-0000-0000-0000C0C80000}"/>
    <cellStyle name="Total (line) 5 28 2 4" xfId="51127" xr:uid="{00000000-0005-0000-0000-0000C1C80000}"/>
    <cellStyle name="Total (line) 5 28 3" xfId="51128" xr:uid="{00000000-0005-0000-0000-0000C2C80000}"/>
    <cellStyle name="Total (line) 5 28 4" xfId="51129" xr:uid="{00000000-0005-0000-0000-0000C3C80000}"/>
    <cellStyle name="Total (line) 5 28 5" xfId="51130" xr:uid="{00000000-0005-0000-0000-0000C4C80000}"/>
    <cellStyle name="Total (line) 5 29" xfId="7131" xr:uid="{00000000-0005-0000-0000-0000C5C80000}"/>
    <cellStyle name="Total (line) 5 29 2" xfId="51131" xr:uid="{00000000-0005-0000-0000-0000C6C80000}"/>
    <cellStyle name="Total (line) 5 29 2 2" xfId="51132" xr:uid="{00000000-0005-0000-0000-0000C7C80000}"/>
    <cellStyle name="Total (line) 5 29 2 3" xfId="51133" xr:uid="{00000000-0005-0000-0000-0000C8C80000}"/>
    <cellStyle name="Total (line) 5 29 2 4" xfId="51134" xr:uid="{00000000-0005-0000-0000-0000C9C80000}"/>
    <cellStyle name="Total (line) 5 29 3" xfId="51135" xr:uid="{00000000-0005-0000-0000-0000CAC80000}"/>
    <cellStyle name="Total (line) 5 29 4" xfId="51136" xr:uid="{00000000-0005-0000-0000-0000CBC80000}"/>
    <cellStyle name="Total (line) 5 29 5" xfId="51137" xr:uid="{00000000-0005-0000-0000-0000CCC80000}"/>
    <cellStyle name="Total (line) 5 3" xfId="7132" xr:uid="{00000000-0005-0000-0000-0000CDC80000}"/>
    <cellStyle name="Total (line) 5 3 2" xfId="51138" xr:uid="{00000000-0005-0000-0000-0000CEC80000}"/>
    <cellStyle name="Total (line) 5 3 2 2" xfId="51139" xr:uid="{00000000-0005-0000-0000-0000CFC80000}"/>
    <cellStyle name="Total (line) 5 3 2 3" xfId="51140" xr:uid="{00000000-0005-0000-0000-0000D0C80000}"/>
    <cellStyle name="Total (line) 5 3 2 4" xfId="51141" xr:uid="{00000000-0005-0000-0000-0000D1C80000}"/>
    <cellStyle name="Total (line) 5 3 3" xfId="51142" xr:uid="{00000000-0005-0000-0000-0000D2C80000}"/>
    <cellStyle name="Total (line) 5 3 4" xfId="51143" xr:uid="{00000000-0005-0000-0000-0000D3C80000}"/>
    <cellStyle name="Total (line) 5 3 5" xfId="51144" xr:uid="{00000000-0005-0000-0000-0000D4C80000}"/>
    <cellStyle name="Total (line) 5 30" xfId="7133" xr:uid="{00000000-0005-0000-0000-0000D5C80000}"/>
    <cellStyle name="Total (line) 5 30 2" xfId="51145" xr:uid="{00000000-0005-0000-0000-0000D6C80000}"/>
    <cellStyle name="Total (line) 5 30 2 2" xfId="51146" xr:uid="{00000000-0005-0000-0000-0000D7C80000}"/>
    <cellStyle name="Total (line) 5 30 2 3" xfId="51147" xr:uid="{00000000-0005-0000-0000-0000D8C80000}"/>
    <cellStyle name="Total (line) 5 30 2 4" xfId="51148" xr:uid="{00000000-0005-0000-0000-0000D9C80000}"/>
    <cellStyle name="Total (line) 5 30 3" xfId="51149" xr:uid="{00000000-0005-0000-0000-0000DAC80000}"/>
    <cellStyle name="Total (line) 5 30 4" xfId="51150" xr:uid="{00000000-0005-0000-0000-0000DBC80000}"/>
    <cellStyle name="Total (line) 5 30 5" xfId="51151" xr:uid="{00000000-0005-0000-0000-0000DCC80000}"/>
    <cellStyle name="Total (line) 5 31" xfId="7134" xr:uid="{00000000-0005-0000-0000-0000DDC80000}"/>
    <cellStyle name="Total (line) 5 31 2" xfId="51152" xr:uid="{00000000-0005-0000-0000-0000DEC80000}"/>
    <cellStyle name="Total (line) 5 31 2 2" xfId="51153" xr:uid="{00000000-0005-0000-0000-0000DFC80000}"/>
    <cellStyle name="Total (line) 5 31 2 3" xfId="51154" xr:uid="{00000000-0005-0000-0000-0000E0C80000}"/>
    <cellStyle name="Total (line) 5 31 2 4" xfId="51155" xr:uid="{00000000-0005-0000-0000-0000E1C80000}"/>
    <cellStyle name="Total (line) 5 31 3" xfId="51156" xr:uid="{00000000-0005-0000-0000-0000E2C80000}"/>
    <cellStyle name="Total (line) 5 31 4" xfId="51157" xr:uid="{00000000-0005-0000-0000-0000E3C80000}"/>
    <cellStyle name="Total (line) 5 31 5" xfId="51158" xr:uid="{00000000-0005-0000-0000-0000E4C80000}"/>
    <cellStyle name="Total (line) 5 32" xfId="7135" xr:uid="{00000000-0005-0000-0000-0000E5C80000}"/>
    <cellStyle name="Total (line) 5 32 2" xfId="51159" xr:uid="{00000000-0005-0000-0000-0000E6C80000}"/>
    <cellStyle name="Total (line) 5 32 2 2" xfId="51160" xr:uid="{00000000-0005-0000-0000-0000E7C80000}"/>
    <cellStyle name="Total (line) 5 32 2 3" xfId="51161" xr:uid="{00000000-0005-0000-0000-0000E8C80000}"/>
    <cellStyle name="Total (line) 5 32 2 4" xfId="51162" xr:uid="{00000000-0005-0000-0000-0000E9C80000}"/>
    <cellStyle name="Total (line) 5 32 3" xfId="51163" xr:uid="{00000000-0005-0000-0000-0000EAC80000}"/>
    <cellStyle name="Total (line) 5 32 4" xfId="51164" xr:uid="{00000000-0005-0000-0000-0000EBC80000}"/>
    <cellStyle name="Total (line) 5 32 5" xfId="51165" xr:uid="{00000000-0005-0000-0000-0000ECC80000}"/>
    <cellStyle name="Total (line) 5 33" xfId="7136" xr:uid="{00000000-0005-0000-0000-0000EDC80000}"/>
    <cellStyle name="Total (line) 5 33 2" xfId="51166" xr:uid="{00000000-0005-0000-0000-0000EEC80000}"/>
    <cellStyle name="Total (line) 5 33 2 2" xfId="51167" xr:uid="{00000000-0005-0000-0000-0000EFC80000}"/>
    <cellStyle name="Total (line) 5 33 2 3" xfId="51168" xr:uid="{00000000-0005-0000-0000-0000F0C80000}"/>
    <cellStyle name="Total (line) 5 33 2 4" xfId="51169" xr:uid="{00000000-0005-0000-0000-0000F1C80000}"/>
    <cellStyle name="Total (line) 5 33 3" xfId="51170" xr:uid="{00000000-0005-0000-0000-0000F2C80000}"/>
    <cellStyle name="Total (line) 5 33 4" xfId="51171" xr:uid="{00000000-0005-0000-0000-0000F3C80000}"/>
    <cellStyle name="Total (line) 5 33 5" xfId="51172" xr:uid="{00000000-0005-0000-0000-0000F4C80000}"/>
    <cellStyle name="Total (line) 5 34" xfId="7137" xr:uid="{00000000-0005-0000-0000-0000F5C80000}"/>
    <cellStyle name="Total (line) 5 34 2" xfId="51173" xr:uid="{00000000-0005-0000-0000-0000F6C80000}"/>
    <cellStyle name="Total (line) 5 34 2 2" xfId="51174" xr:uid="{00000000-0005-0000-0000-0000F7C80000}"/>
    <cellStyle name="Total (line) 5 34 2 3" xfId="51175" xr:uid="{00000000-0005-0000-0000-0000F8C80000}"/>
    <cellStyle name="Total (line) 5 34 2 4" xfId="51176" xr:uid="{00000000-0005-0000-0000-0000F9C80000}"/>
    <cellStyle name="Total (line) 5 34 3" xfId="51177" xr:uid="{00000000-0005-0000-0000-0000FAC80000}"/>
    <cellStyle name="Total (line) 5 34 4" xfId="51178" xr:uid="{00000000-0005-0000-0000-0000FBC80000}"/>
    <cellStyle name="Total (line) 5 34 5" xfId="51179" xr:uid="{00000000-0005-0000-0000-0000FCC80000}"/>
    <cellStyle name="Total (line) 5 35" xfId="7138" xr:uid="{00000000-0005-0000-0000-0000FDC80000}"/>
    <cellStyle name="Total (line) 5 35 2" xfId="51180" xr:uid="{00000000-0005-0000-0000-0000FEC80000}"/>
    <cellStyle name="Total (line) 5 35 2 2" xfId="51181" xr:uid="{00000000-0005-0000-0000-0000FFC80000}"/>
    <cellStyle name="Total (line) 5 35 2 3" xfId="51182" xr:uid="{00000000-0005-0000-0000-000000C90000}"/>
    <cellStyle name="Total (line) 5 35 2 4" xfId="51183" xr:uid="{00000000-0005-0000-0000-000001C90000}"/>
    <cellStyle name="Total (line) 5 35 3" xfId="51184" xr:uid="{00000000-0005-0000-0000-000002C90000}"/>
    <cellStyle name="Total (line) 5 35 4" xfId="51185" xr:uid="{00000000-0005-0000-0000-000003C90000}"/>
    <cellStyle name="Total (line) 5 35 5" xfId="51186" xr:uid="{00000000-0005-0000-0000-000004C90000}"/>
    <cellStyle name="Total (line) 5 36" xfId="7139" xr:uid="{00000000-0005-0000-0000-000005C90000}"/>
    <cellStyle name="Total (line) 5 36 2" xfId="51187" xr:uid="{00000000-0005-0000-0000-000006C90000}"/>
    <cellStyle name="Total (line) 5 36 2 2" xfId="51188" xr:uid="{00000000-0005-0000-0000-000007C90000}"/>
    <cellStyle name="Total (line) 5 36 2 3" xfId="51189" xr:uid="{00000000-0005-0000-0000-000008C90000}"/>
    <cellStyle name="Total (line) 5 36 2 4" xfId="51190" xr:uid="{00000000-0005-0000-0000-000009C90000}"/>
    <cellStyle name="Total (line) 5 36 3" xfId="51191" xr:uid="{00000000-0005-0000-0000-00000AC90000}"/>
    <cellStyle name="Total (line) 5 36 4" xfId="51192" xr:uid="{00000000-0005-0000-0000-00000BC90000}"/>
    <cellStyle name="Total (line) 5 36 5" xfId="51193" xr:uid="{00000000-0005-0000-0000-00000CC90000}"/>
    <cellStyle name="Total (line) 5 37" xfId="7140" xr:uid="{00000000-0005-0000-0000-00000DC90000}"/>
    <cellStyle name="Total (line) 5 37 2" xfId="51194" xr:uid="{00000000-0005-0000-0000-00000EC90000}"/>
    <cellStyle name="Total (line) 5 37 2 2" xfId="51195" xr:uid="{00000000-0005-0000-0000-00000FC90000}"/>
    <cellStyle name="Total (line) 5 37 2 3" xfId="51196" xr:uid="{00000000-0005-0000-0000-000010C90000}"/>
    <cellStyle name="Total (line) 5 37 2 4" xfId="51197" xr:uid="{00000000-0005-0000-0000-000011C90000}"/>
    <cellStyle name="Total (line) 5 37 3" xfId="51198" xr:uid="{00000000-0005-0000-0000-000012C90000}"/>
    <cellStyle name="Total (line) 5 37 4" xfId="51199" xr:uid="{00000000-0005-0000-0000-000013C90000}"/>
    <cellStyle name="Total (line) 5 37 5" xfId="51200" xr:uid="{00000000-0005-0000-0000-000014C90000}"/>
    <cellStyle name="Total (line) 5 38" xfId="7141" xr:uid="{00000000-0005-0000-0000-000015C90000}"/>
    <cellStyle name="Total (line) 5 38 2" xfId="51201" xr:uid="{00000000-0005-0000-0000-000016C90000}"/>
    <cellStyle name="Total (line) 5 38 2 2" xfId="51202" xr:uid="{00000000-0005-0000-0000-000017C90000}"/>
    <cellStyle name="Total (line) 5 38 2 3" xfId="51203" xr:uid="{00000000-0005-0000-0000-000018C90000}"/>
    <cellStyle name="Total (line) 5 38 2 4" xfId="51204" xr:uid="{00000000-0005-0000-0000-000019C90000}"/>
    <cellStyle name="Total (line) 5 38 3" xfId="51205" xr:uid="{00000000-0005-0000-0000-00001AC90000}"/>
    <cellStyle name="Total (line) 5 38 4" xfId="51206" xr:uid="{00000000-0005-0000-0000-00001BC90000}"/>
    <cellStyle name="Total (line) 5 38 5" xfId="51207" xr:uid="{00000000-0005-0000-0000-00001CC90000}"/>
    <cellStyle name="Total (line) 5 39" xfId="7142" xr:uid="{00000000-0005-0000-0000-00001DC90000}"/>
    <cellStyle name="Total (line) 5 39 2" xfId="51208" xr:uid="{00000000-0005-0000-0000-00001EC90000}"/>
    <cellStyle name="Total (line) 5 39 2 2" xfId="51209" xr:uid="{00000000-0005-0000-0000-00001FC90000}"/>
    <cellStyle name="Total (line) 5 39 2 3" xfId="51210" xr:uid="{00000000-0005-0000-0000-000020C90000}"/>
    <cellStyle name="Total (line) 5 39 2 4" xfId="51211" xr:uid="{00000000-0005-0000-0000-000021C90000}"/>
    <cellStyle name="Total (line) 5 39 3" xfId="51212" xr:uid="{00000000-0005-0000-0000-000022C90000}"/>
    <cellStyle name="Total (line) 5 39 4" xfId="51213" xr:uid="{00000000-0005-0000-0000-000023C90000}"/>
    <cellStyle name="Total (line) 5 39 5" xfId="51214" xr:uid="{00000000-0005-0000-0000-000024C90000}"/>
    <cellStyle name="Total (line) 5 4" xfId="7143" xr:uid="{00000000-0005-0000-0000-000025C90000}"/>
    <cellStyle name="Total (line) 5 4 2" xfId="51215" xr:uid="{00000000-0005-0000-0000-000026C90000}"/>
    <cellStyle name="Total (line) 5 4 2 2" xfId="51216" xr:uid="{00000000-0005-0000-0000-000027C90000}"/>
    <cellStyle name="Total (line) 5 4 2 3" xfId="51217" xr:uid="{00000000-0005-0000-0000-000028C90000}"/>
    <cellStyle name="Total (line) 5 4 2 4" xfId="51218" xr:uid="{00000000-0005-0000-0000-000029C90000}"/>
    <cellStyle name="Total (line) 5 4 3" xfId="51219" xr:uid="{00000000-0005-0000-0000-00002AC90000}"/>
    <cellStyle name="Total (line) 5 4 4" xfId="51220" xr:uid="{00000000-0005-0000-0000-00002BC90000}"/>
    <cellStyle name="Total (line) 5 4 5" xfId="51221" xr:uid="{00000000-0005-0000-0000-00002CC90000}"/>
    <cellStyle name="Total (line) 5 40" xfId="7144" xr:uid="{00000000-0005-0000-0000-00002DC90000}"/>
    <cellStyle name="Total (line) 5 40 2" xfId="51222" xr:uid="{00000000-0005-0000-0000-00002EC90000}"/>
    <cellStyle name="Total (line) 5 40 2 2" xfId="51223" xr:uid="{00000000-0005-0000-0000-00002FC90000}"/>
    <cellStyle name="Total (line) 5 40 2 3" xfId="51224" xr:uid="{00000000-0005-0000-0000-000030C90000}"/>
    <cellStyle name="Total (line) 5 40 2 4" xfId="51225" xr:uid="{00000000-0005-0000-0000-000031C90000}"/>
    <cellStyle name="Total (line) 5 40 3" xfId="51226" xr:uid="{00000000-0005-0000-0000-000032C90000}"/>
    <cellStyle name="Total (line) 5 40 4" xfId="51227" xr:uid="{00000000-0005-0000-0000-000033C90000}"/>
    <cellStyle name="Total (line) 5 40 5" xfId="51228" xr:uid="{00000000-0005-0000-0000-000034C90000}"/>
    <cellStyle name="Total (line) 5 41" xfId="7145" xr:uid="{00000000-0005-0000-0000-000035C90000}"/>
    <cellStyle name="Total (line) 5 41 2" xfId="51229" xr:uid="{00000000-0005-0000-0000-000036C90000}"/>
    <cellStyle name="Total (line) 5 41 2 2" xfId="51230" xr:uid="{00000000-0005-0000-0000-000037C90000}"/>
    <cellStyle name="Total (line) 5 41 2 3" xfId="51231" xr:uid="{00000000-0005-0000-0000-000038C90000}"/>
    <cellStyle name="Total (line) 5 41 2 4" xfId="51232" xr:uid="{00000000-0005-0000-0000-000039C90000}"/>
    <cellStyle name="Total (line) 5 41 3" xfId="51233" xr:uid="{00000000-0005-0000-0000-00003AC90000}"/>
    <cellStyle name="Total (line) 5 41 4" xfId="51234" xr:uid="{00000000-0005-0000-0000-00003BC90000}"/>
    <cellStyle name="Total (line) 5 41 5" xfId="51235" xr:uid="{00000000-0005-0000-0000-00003CC90000}"/>
    <cellStyle name="Total (line) 5 42" xfId="7146" xr:uid="{00000000-0005-0000-0000-00003DC90000}"/>
    <cellStyle name="Total (line) 5 42 2" xfId="51236" xr:uid="{00000000-0005-0000-0000-00003EC90000}"/>
    <cellStyle name="Total (line) 5 42 2 2" xfId="51237" xr:uid="{00000000-0005-0000-0000-00003FC90000}"/>
    <cellStyle name="Total (line) 5 42 2 3" xfId="51238" xr:uid="{00000000-0005-0000-0000-000040C90000}"/>
    <cellStyle name="Total (line) 5 42 2 4" xfId="51239" xr:uid="{00000000-0005-0000-0000-000041C90000}"/>
    <cellStyle name="Total (line) 5 42 3" xfId="51240" xr:uid="{00000000-0005-0000-0000-000042C90000}"/>
    <cellStyle name="Total (line) 5 42 4" xfId="51241" xr:uid="{00000000-0005-0000-0000-000043C90000}"/>
    <cellStyle name="Total (line) 5 42 5" xfId="51242" xr:uid="{00000000-0005-0000-0000-000044C90000}"/>
    <cellStyle name="Total (line) 5 43" xfId="7147" xr:uid="{00000000-0005-0000-0000-000045C90000}"/>
    <cellStyle name="Total (line) 5 43 2" xfId="51243" xr:uid="{00000000-0005-0000-0000-000046C90000}"/>
    <cellStyle name="Total (line) 5 43 2 2" xfId="51244" xr:uid="{00000000-0005-0000-0000-000047C90000}"/>
    <cellStyle name="Total (line) 5 43 2 3" xfId="51245" xr:uid="{00000000-0005-0000-0000-000048C90000}"/>
    <cellStyle name="Total (line) 5 43 2 4" xfId="51246" xr:uid="{00000000-0005-0000-0000-000049C90000}"/>
    <cellStyle name="Total (line) 5 43 3" xfId="51247" xr:uid="{00000000-0005-0000-0000-00004AC90000}"/>
    <cellStyle name="Total (line) 5 43 4" xfId="51248" xr:uid="{00000000-0005-0000-0000-00004BC90000}"/>
    <cellStyle name="Total (line) 5 43 5" xfId="51249" xr:uid="{00000000-0005-0000-0000-00004CC90000}"/>
    <cellStyle name="Total (line) 5 44" xfId="7148" xr:uid="{00000000-0005-0000-0000-00004DC90000}"/>
    <cellStyle name="Total (line) 5 44 2" xfId="51250" xr:uid="{00000000-0005-0000-0000-00004EC90000}"/>
    <cellStyle name="Total (line) 5 44 2 2" xfId="51251" xr:uid="{00000000-0005-0000-0000-00004FC90000}"/>
    <cellStyle name="Total (line) 5 44 2 3" xfId="51252" xr:uid="{00000000-0005-0000-0000-000050C90000}"/>
    <cellStyle name="Total (line) 5 44 2 4" xfId="51253" xr:uid="{00000000-0005-0000-0000-000051C90000}"/>
    <cellStyle name="Total (line) 5 44 3" xfId="51254" xr:uid="{00000000-0005-0000-0000-000052C90000}"/>
    <cellStyle name="Total (line) 5 44 4" xfId="51255" xr:uid="{00000000-0005-0000-0000-000053C90000}"/>
    <cellStyle name="Total (line) 5 44 5" xfId="51256" xr:uid="{00000000-0005-0000-0000-000054C90000}"/>
    <cellStyle name="Total (line) 5 45" xfId="7149" xr:uid="{00000000-0005-0000-0000-000055C90000}"/>
    <cellStyle name="Total (line) 5 45 2" xfId="51257" xr:uid="{00000000-0005-0000-0000-000056C90000}"/>
    <cellStyle name="Total (line) 5 45 2 2" xfId="51258" xr:uid="{00000000-0005-0000-0000-000057C90000}"/>
    <cellStyle name="Total (line) 5 45 2 3" xfId="51259" xr:uid="{00000000-0005-0000-0000-000058C90000}"/>
    <cellStyle name="Total (line) 5 45 2 4" xfId="51260" xr:uid="{00000000-0005-0000-0000-000059C90000}"/>
    <cellStyle name="Total (line) 5 45 3" xfId="51261" xr:uid="{00000000-0005-0000-0000-00005AC90000}"/>
    <cellStyle name="Total (line) 5 45 4" xfId="51262" xr:uid="{00000000-0005-0000-0000-00005BC90000}"/>
    <cellStyle name="Total (line) 5 45 5" xfId="51263" xr:uid="{00000000-0005-0000-0000-00005CC90000}"/>
    <cellStyle name="Total (line) 5 46" xfId="51264" xr:uid="{00000000-0005-0000-0000-00005DC90000}"/>
    <cellStyle name="Total (line) 5 46 2" xfId="51265" xr:uid="{00000000-0005-0000-0000-00005EC90000}"/>
    <cellStyle name="Total (line) 5 46 3" xfId="51266" xr:uid="{00000000-0005-0000-0000-00005FC90000}"/>
    <cellStyle name="Total (line) 5 46 4" xfId="51267" xr:uid="{00000000-0005-0000-0000-000060C90000}"/>
    <cellStyle name="Total (line) 5 47" xfId="51268" xr:uid="{00000000-0005-0000-0000-000061C90000}"/>
    <cellStyle name="Total (line) 5 47 2" xfId="51269" xr:uid="{00000000-0005-0000-0000-000062C90000}"/>
    <cellStyle name="Total (line) 5 47 3" xfId="51270" xr:uid="{00000000-0005-0000-0000-000063C90000}"/>
    <cellStyle name="Total (line) 5 47 4" xfId="51271" xr:uid="{00000000-0005-0000-0000-000064C90000}"/>
    <cellStyle name="Total (line) 5 48" xfId="51272" xr:uid="{00000000-0005-0000-0000-000065C90000}"/>
    <cellStyle name="Total (line) 5 49" xfId="51273" xr:uid="{00000000-0005-0000-0000-000066C90000}"/>
    <cellStyle name="Total (line) 5 5" xfId="7150" xr:uid="{00000000-0005-0000-0000-000067C90000}"/>
    <cellStyle name="Total (line) 5 5 2" xfId="51274" xr:uid="{00000000-0005-0000-0000-000068C90000}"/>
    <cellStyle name="Total (line) 5 5 2 2" xfId="51275" xr:uid="{00000000-0005-0000-0000-000069C90000}"/>
    <cellStyle name="Total (line) 5 5 2 3" xfId="51276" xr:uid="{00000000-0005-0000-0000-00006AC90000}"/>
    <cellStyle name="Total (line) 5 5 2 4" xfId="51277" xr:uid="{00000000-0005-0000-0000-00006BC90000}"/>
    <cellStyle name="Total (line) 5 5 3" xfId="51278" xr:uid="{00000000-0005-0000-0000-00006CC90000}"/>
    <cellStyle name="Total (line) 5 5 4" xfId="51279" xr:uid="{00000000-0005-0000-0000-00006DC90000}"/>
    <cellStyle name="Total (line) 5 5 5" xfId="51280" xr:uid="{00000000-0005-0000-0000-00006EC90000}"/>
    <cellStyle name="Total (line) 5 50" xfId="51281" xr:uid="{00000000-0005-0000-0000-00006FC90000}"/>
    <cellStyle name="Total (line) 5 6" xfId="7151" xr:uid="{00000000-0005-0000-0000-000070C90000}"/>
    <cellStyle name="Total (line) 5 6 2" xfId="51282" xr:uid="{00000000-0005-0000-0000-000071C90000}"/>
    <cellStyle name="Total (line) 5 6 2 2" xfId="51283" xr:uid="{00000000-0005-0000-0000-000072C90000}"/>
    <cellStyle name="Total (line) 5 6 2 3" xfId="51284" xr:uid="{00000000-0005-0000-0000-000073C90000}"/>
    <cellStyle name="Total (line) 5 6 2 4" xfId="51285" xr:uid="{00000000-0005-0000-0000-000074C90000}"/>
    <cellStyle name="Total (line) 5 6 3" xfId="51286" xr:uid="{00000000-0005-0000-0000-000075C90000}"/>
    <cellStyle name="Total (line) 5 6 4" xfId="51287" xr:uid="{00000000-0005-0000-0000-000076C90000}"/>
    <cellStyle name="Total (line) 5 6 5" xfId="51288" xr:uid="{00000000-0005-0000-0000-000077C90000}"/>
    <cellStyle name="Total (line) 5 7" xfId="7152" xr:uid="{00000000-0005-0000-0000-000078C90000}"/>
    <cellStyle name="Total (line) 5 7 2" xfId="51289" xr:uid="{00000000-0005-0000-0000-000079C90000}"/>
    <cellStyle name="Total (line) 5 7 2 2" xfId="51290" xr:uid="{00000000-0005-0000-0000-00007AC90000}"/>
    <cellStyle name="Total (line) 5 7 2 3" xfId="51291" xr:uid="{00000000-0005-0000-0000-00007BC90000}"/>
    <cellStyle name="Total (line) 5 7 2 4" xfId="51292" xr:uid="{00000000-0005-0000-0000-00007CC90000}"/>
    <cellStyle name="Total (line) 5 7 3" xfId="51293" xr:uid="{00000000-0005-0000-0000-00007DC90000}"/>
    <cellStyle name="Total (line) 5 7 4" xfId="51294" xr:uid="{00000000-0005-0000-0000-00007EC90000}"/>
    <cellStyle name="Total (line) 5 7 5" xfId="51295" xr:uid="{00000000-0005-0000-0000-00007FC90000}"/>
    <cellStyle name="Total (line) 5 8" xfId="7153" xr:uid="{00000000-0005-0000-0000-000080C90000}"/>
    <cellStyle name="Total (line) 5 8 2" xfId="51296" xr:uid="{00000000-0005-0000-0000-000081C90000}"/>
    <cellStyle name="Total (line) 5 8 2 2" xfId="51297" xr:uid="{00000000-0005-0000-0000-000082C90000}"/>
    <cellStyle name="Total (line) 5 8 2 3" xfId="51298" xr:uid="{00000000-0005-0000-0000-000083C90000}"/>
    <cellStyle name="Total (line) 5 8 2 4" xfId="51299" xr:uid="{00000000-0005-0000-0000-000084C90000}"/>
    <cellStyle name="Total (line) 5 8 3" xfId="51300" xr:uid="{00000000-0005-0000-0000-000085C90000}"/>
    <cellStyle name="Total (line) 5 8 4" xfId="51301" xr:uid="{00000000-0005-0000-0000-000086C90000}"/>
    <cellStyle name="Total (line) 5 8 5" xfId="51302" xr:uid="{00000000-0005-0000-0000-000087C90000}"/>
    <cellStyle name="Total (line) 5 9" xfId="7154" xr:uid="{00000000-0005-0000-0000-000088C90000}"/>
    <cellStyle name="Total (line) 5 9 2" xfId="51303" xr:uid="{00000000-0005-0000-0000-000089C90000}"/>
    <cellStyle name="Total (line) 5 9 2 2" xfId="51304" xr:uid="{00000000-0005-0000-0000-00008AC90000}"/>
    <cellStyle name="Total (line) 5 9 2 3" xfId="51305" xr:uid="{00000000-0005-0000-0000-00008BC90000}"/>
    <cellStyle name="Total (line) 5 9 2 4" xfId="51306" xr:uid="{00000000-0005-0000-0000-00008CC90000}"/>
    <cellStyle name="Total (line) 5 9 3" xfId="51307" xr:uid="{00000000-0005-0000-0000-00008DC90000}"/>
    <cellStyle name="Total (line) 5 9 4" xfId="51308" xr:uid="{00000000-0005-0000-0000-00008EC90000}"/>
    <cellStyle name="Total (line) 5 9 5" xfId="51309" xr:uid="{00000000-0005-0000-0000-00008FC90000}"/>
    <cellStyle name="Total (line) 6" xfId="7155" xr:uid="{00000000-0005-0000-0000-000090C90000}"/>
    <cellStyle name="Total (line) 6 10" xfId="7156" xr:uid="{00000000-0005-0000-0000-000091C90000}"/>
    <cellStyle name="Total (line) 6 10 2" xfId="51310" xr:uid="{00000000-0005-0000-0000-000092C90000}"/>
    <cellStyle name="Total (line) 6 10 2 2" xfId="51311" xr:uid="{00000000-0005-0000-0000-000093C90000}"/>
    <cellStyle name="Total (line) 6 10 2 3" xfId="51312" xr:uid="{00000000-0005-0000-0000-000094C90000}"/>
    <cellStyle name="Total (line) 6 10 2 4" xfId="51313" xr:uid="{00000000-0005-0000-0000-000095C90000}"/>
    <cellStyle name="Total (line) 6 10 3" xfId="51314" xr:uid="{00000000-0005-0000-0000-000096C90000}"/>
    <cellStyle name="Total (line) 6 10 4" xfId="51315" xr:uid="{00000000-0005-0000-0000-000097C90000}"/>
    <cellStyle name="Total (line) 6 10 5" xfId="51316" xr:uid="{00000000-0005-0000-0000-000098C90000}"/>
    <cellStyle name="Total (line) 6 11" xfId="7157" xr:uid="{00000000-0005-0000-0000-000099C90000}"/>
    <cellStyle name="Total (line) 6 11 2" xfId="51317" xr:uid="{00000000-0005-0000-0000-00009AC90000}"/>
    <cellStyle name="Total (line) 6 11 2 2" xfId="51318" xr:uid="{00000000-0005-0000-0000-00009BC90000}"/>
    <cellStyle name="Total (line) 6 11 2 3" xfId="51319" xr:uid="{00000000-0005-0000-0000-00009CC90000}"/>
    <cellStyle name="Total (line) 6 11 2 4" xfId="51320" xr:uid="{00000000-0005-0000-0000-00009DC90000}"/>
    <cellStyle name="Total (line) 6 11 3" xfId="51321" xr:uid="{00000000-0005-0000-0000-00009EC90000}"/>
    <cellStyle name="Total (line) 6 11 4" xfId="51322" xr:uid="{00000000-0005-0000-0000-00009FC90000}"/>
    <cellStyle name="Total (line) 6 11 5" xfId="51323" xr:uid="{00000000-0005-0000-0000-0000A0C90000}"/>
    <cellStyle name="Total (line) 6 12" xfId="7158" xr:uid="{00000000-0005-0000-0000-0000A1C90000}"/>
    <cellStyle name="Total (line) 6 12 2" xfId="51324" xr:uid="{00000000-0005-0000-0000-0000A2C90000}"/>
    <cellStyle name="Total (line) 6 12 2 2" xfId="51325" xr:uid="{00000000-0005-0000-0000-0000A3C90000}"/>
    <cellStyle name="Total (line) 6 12 2 3" xfId="51326" xr:uid="{00000000-0005-0000-0000-0000A4C90000}"/>
    <cellStyle name="Total (line) 6 12 2 4" xfId="51327" xr:uid="{00000000-0005-0000-0000-0000A5C90000}"/>
    <cellStyle name="Total (line) 6 12 3" xfId="51328" xr:uid="{00000000-0005-0000-0000-0000A6C90000}"/>
    <cellStyle name="Total (line) 6 12 4" xfId="51329" xr:uid="{00000000-0005-0000-0000-0000A7C90000}"/>
    <cellStyle name="Total (line) 6 12 5" xfId="51330" xr:uid="{00000000-0005-0000-0000-0000A8C90000}"/>
    <cellStyle name="Total (line) 6 13" xfId="7159" xr:uid="{00000000-0005-0000-0000-0000A9C90000}"/>
    <cellStyle name="Total (line) 6 13 2" xfId="51331" xr:uid="{00000000-0005-0000-0000-0000AAC90000}"/>
    <cellStyle name="Total (line) 6 13 2 2" xfId="51332" xr:uid="{00000000-0005-0000-0000-0000ABC90000}"/>
    <cellStyle name="Total (line) 6 13 2 3" xfId="51333" xr:uid="{00000000-0005-0000-0000-0000ACC90000}"/>
    <cellStyle name="Total (line) 6 13 2 4" xfId="51334" xr:uid="{00000000-0005-0000-0000-0000ADC90000}"/>
    <cellStyle name="Total (line) 6 13 3" xfId="51335" xr:uid="{00000000-0005-0000-0000-0000AEC90000}"/>
    <cellStyle name="Total (line) 6 13 4" xfId="51336" xr:uid="{00000000-0005-0000-0000-0000AFC90000}"/>
    <cellStyle name="Total (line) 6 13 5" xfId="51337" xr:uid="{00000000-0005-0000-0000-0000B0C90000}"/>
    <cellStyle name="Total (line) 6 14" xfId="7160" xr:uid="{00000000-0005-0000-0000-0000B1C90000}"/>
    <cellStyle name="Total (line) 6 14 2" xfId="51338" xr:uid="{00000000-0005-0000-0000-0000B2C90000}"/>
    <cellStyle name="Total (line) 6 14 2 2" xfId="51339" xr:uid="{00000000-0005-0000-0000-0000B3C90000}"/>
    <cellStyle name="Total (line) 6 14 2 3" xfId="51340" xr:uid="{00000000-0005-0000-0000-0000B4C90000}"/>
    <cellStyle name="Total (line) 6 14 2 4" xfId="51341" xr:uid="{00000000-0005-0000-0000-0000B5C90000}"/>
    <cellStyle name="Total (line) 6 14 3" xfId="51342" xr:uid="{00000000-0005-0000-0000-0000B6C90000}"/>
    <cellStyle name="Total (line) 6 14 4" xfId="51343" xr:uid="{00000000-0005-0000-0000-0000B7C90000}"/>
    <cellStyle name="Total (line) 6 14 5" xfId="51344" xr:uid="{00000000-0005-0000-0000-0000B8C90000}"/>
    <cellStyle name="Total (line) 6 15" xfId="7161" xr:uid="{00000000-0005-0000-0000-0000B9C90000}"/>
    <cellStyle name="Total (line) 6 15 2" xfId="51345" xr:uid="{00000000-0005-0000-0000-0000BAC90000}"/>
    <cellStyle name="Total (line) 6 15 2 2" xfId="51346" xr:uid="{00000000-0005-0000-0000-0000BBC90000}"/>
    <cellStyle name="Total (line) 6 15 2 3" xfId="51347" xr:uid="{00000000-0005-0000-0000-0000BCC90000}"/>
    <cellStyle name="Total (line) 6 15 2 4" xfId="51348" xr:uid="{00000000-0005-0000-0000-0000BDC90000}"/>
    <cellStyle name="Total (line) 6 15 3" xfId="51349" xr:uid="{00000000-0005-0000-0000-0000BEC90000}"/>
    <cellStyle name="Total (line) 6 15 4" xfId="51350" xr:uid="{00000000-0005-0000-0000-0000BFC90000}"/>
    <cellStyle name="Total (line) 6 15 5" xfId="51351" xr:uid="{00000000-0005-0000-0000-0000C0C90000}"/>
    <cellStyle name="Total (line) 6 16" xfId="7162" xr:uid="{00000000-0005-0000-0000-0000C1C90000}"/>
    <cellStyle name="Total (line) 6 16 2" xfId="51352" xr:uid="{00000000-0005-0000-0000-0000C2C90000}"/>
    <cellStyle name="Total (line) 6 16 2 2" xfId="51353" xr:uid="{00000000-0005-0000-0000-0000C3C90000}"/>
    <cellStyle name="Total (line) 6 16 2 3" xfId="51354" xr:uid="{00000000-0005-0000-0000-0000C4C90000}"/>
    <cellStyle name="Total (line) 6 16 2 4" xfId="51355" xr:uid="{00000000-0005-0000-0000-0000C5C90000}"/>
    <cellStyle name="Total (line) 6 16 3" xfId="51356" xr:uid="{00000000-0005-0000-0000-0000C6C90000}"/>
    <cellStyle name="Total (line) 6 16 4" xfId="51357" xr:uid="{00000000-0005-0000-0000-0000C7C90000}"/>
    <cellStyle name="Total (line) 6 16 5" xfId="51358" xr:uid="{00000000-0005-0000-0000-0000C8C90000}"/>
    <cellStyle name="Total (line) 6 17" xfId="7163" xr:uid="{00000000-0005-0000-0000-0000C9C90000}"/>
    <cellStyle name="Total (line) 6 17 2" xfId="51359" xr:uid="{00000000-0005-0000-0000-0000CAC90000}"/>
    <cellStyle name="Total (line) 6 17 2 2" xfId="51360" xr:uid="{00000000-0005-0000-0000-0000CBC90000}"/>
    <cellStyle name="Total (line) 6 17 2 3" xfId="51361" xr:uid="{00000000-0005-0000-0000-0000CCC90000}"/>
    <cellStyle name="Total (line) 6 17 2 4" xfId="51362" xr:uid="{00000000-0005-0000-0000-0000CDC90000}"/>
    <cellStyle name="Total (line) 6 17 3" xfId="51363" xr:uid="{00000000-0005-0000-0000-0000CEC90000}"/>
    <cellStyle name="Total (line) 6 17 4" xfId="51364" xr:uid="{00000000-0005-0000-0000-0000CFC90000}"/>
    <cellStyle name="Total (line) 6 17 5" xfId="51365" xr:uid="{00000000-0005-0000-0000-0000D0C90000}"/>
    <cellStyle name="Total (line) 6 18" xfId="7164" xr:uid="{00000000-0005-0000-0000-0000D1C90000}"/>
    <cellStyle name="Total (line) 6 18 2" xfId="51366" xr:uid="{00000000-0005-0000-0000-0000D2C90000}"/>
    <cellStyle name="Total (line) 6 18 2 2" xfId="51367" xr:uid="{00000000-0005-0000-0000-0000D3C90000}"/>
    <cellStyle name="Total (line) 6 18 2 3" xfId="51368" xr:uid="{00000000-0005-0000-0000-0000D4C90000}"/>
    <cellStyle name="Total (line) 6 18 2 4" xfId="51369" xr:uid="{00000000-0005-0000-0000-0000D5C90000}"/>
    <cellStyle name="Total (line) 6 18 3" xfId="51370" xr:uid="{00000000-0005-0000-0000-0000D6C90000}"/>
    <cellStyle name="Total (line) 6 18 4" xfId="51371" xr:uid="{00000000-0005-0000-0000-0000D7C90000}"/>
    <cellStyle name="Total (line) 6 18 5" xfId="51372" xr:uid="{00000000-0005-0000-0000-0000D8C90000}"/>
    <cellStyle name="Total (line) 6 19" xfId="7165" xr:uid="{00000000-0005-0000-0000-0000D9C90000}"/>
    <cellStyle name="Total (line) 6 19 2" xfId="51373" xr:uid="{00000000-0005-0000-0000-0000DAC90000}"/>
    <cellStyle name="Total (line) 6 19 2 2" xfId="51374" xr:uid="{00000000-0005-0000-0000-0000DBC90000}"/>
    <cellStyle name="Total (line) 6 19 2 3" xfId="51375" xr:uid="{00000000-0005-0000-0000-0000DCC90000}"/>
    <cellStyle name="Total (line) 6 19 2 4" xfId="51376" xr:uid="{00000000-0005-0000-0000-0000DDC90000}"/>
    <cellStyle name="Total (line) 6 19 3" xfId="51377" xr:uid="{00000000-0005-0000-0000-0000DEC90000}"/>
    <cellStyle name="Total (line) 6 19 4" xfId="51378" xr:uid="{00000000-0005-0000-0000-0000DFC90000}"/>
    <cellStyle name="Total (line) 6 19 5" xfId="51379" xr:uid="{00000000-0005-0000-0000-0000E0C90000}"/>
    <cellStyle name="Total (line) 6 2" xfId="7166" xr:uid="{00000000-0005-0000-0000-0000E1C90000}"/>
    <cellStyle name="Total (line) 6 2 10" xfId="7167" xr:uid="{00000000-0005-0000-0000-0000E2C90000}"/>
    <cellStyle name="Total (line) 6 2 10 2" xfId="51380" xr:uid="{00000000-0005-0000-0000-0000E3C90000}"/>
    <cellStyle name="Total (line) 6 2 10 2 2" xfId="51381" xr:uid="{00000000-0005-0000-0000-0000E4C90000}"/>
    <cellStyle name="Total (line) 6 2 10 2 3" xfId="51382" xr:uid="{00000000-0005-0000-0000-0000E5C90000}"/>
    <cellStyle name="Total (line) 6 2 10 2 4" xfId="51383" xr:uid="{00000000-0005-0000-0000-0000E6C90000}"/>
    <cellStyle name="Total (line) 6 2 10 3" xfId="51384" xr:uid="{00000000-0005-0000-0000-0000E7C90000}"/>
    <cellStyle name="Total (line) 6 2 10 4" xfId="51385" xr:uid="{00000000-0005-0000-0000-0000E8C90000}"/>
    <cellStyle name="Total (line) 6 2 10 5" xfId="51386" xr:uid="{00000000-0005-0000-0000-0000E9C90000}"/>
    <cellStyle name="Total (line) 6 2 11" xfId="7168" xr:uid="{00000000-0005-0000-0000-0000EAC90000}"/>
    <cellStyle name="Total (line) 6 2 11 2" xfId="51387" xr:uid="{00000000-0005-0000-0000-0000EBC90000}"/>
    <cellStyle name="Total (line) 6 2 11 2 2" xfId="51388" xr:uid="{00000000-0005-0000-0000-0000ECC90000}"/>
    <cellStyle name="Total (line) 6 2 11 2 3" xfId="51389" xr:uid="{00000000-0005-0000-0000-0000EDC90000}"/>
    <cellStyle name="Total (line) 6 2 11 2 4" xfId="51390" xr:uid="{00000000-0005-0000-0000-0000EEC90000}"/>
    <cellStyle name="Total (line) 6 2 11 3" xfId="51391" xr:uid="{00000000-0005-0000-0000-0000EFC90000}"/>
    <cellStyle name="Total (line) 6 2 11 4" xfId="51392" xr:uid="{00000000-0005-0000-0000-0000F0C90000}"/>
    <cellStyle name="Total (line) 6 2 11 5" xfId="51393" xr:uid="{00000000-0005-0000-0000-0000F1C90000}"/>
    <cellStyle name="Total (line) 6 2 12" xfId="7169" xr:uid="{00000000-0005-0000-0000-0000F2C90000}"/>
    <cellStyle name="Total (line) 6 2 12 2" xfId="51394" xr:uid="{00000000-0005-0000-0000-0000F3C90000}"/>
    <cellStyle name="Total (line) 6 2 12 2 2" xfId="51395" xr:uid="{00000000-0005-0000-0000-0000F4C90000}"/>
    <cellStyle name="Total (line) 6 2 12 2 3" xfId="51396" xr:uid="{00000000-0005-0000-0000-0000F5C90000}"/>
    <cellStyle name="Total (line) 6 2 12 2 4" xfId="51397" xr:uid="{00000000-0005-0000-0000-0000F6C90000}"/>
    <cellStyle name="Total (line) 6 2 12 3" xfId="51398" xr:uid="{00000000-0005-0000-0000-0000F7C90000}"/>
    <cellStyle name="Total (line) 6 2 12 4" xfId="51399" xr:uid="{00000000-0005-0000-0000-0000F8C90000}"/>
    <cellStyle name="Total (line) 6 2 12 5" xfId="51400" xr:uid="{00000000-0005-0000-0000-0000F9C90000}"/>
    <cellStyle name="Total (line) 6 2 13" xfId="7170" xr:uid="{00000000-0005-0000-0000-0000FAC90000}"/>
    <cellStyle name="Total (line) 6 2 13 2" xfId="51401" xr:uid="{00000000-0005-0000-0000-0000FBC90000}"/>
    <cellStyle name="Total (line) 6 2 13 2 2" xfId="51402" xr:uid="{00000000-0005-0000-0000-0000FCC90000}"/>
    <cellStyle name="Total (line) 6 2 13 2 3" xfId="51403" xr:uid="{00000000-0005-0000-0000-0000FDC90000}"/>
    <cellStyle name="Total (line) 6 2 13 2 4" xfId="51404" xr:uid="{00000000-0005-0000-0000-0000FEC90000}"/>
    <cellStyle name="Total (line) 6 2 13 3" xfId="51405" xr:uid="{00000000-0005-0000-0000-0000FFC90000}"/>
    <cellStyle name="Total (line) 6 2 13 4" xfId="51406" xr:uid="{00000000-0005-0000-0000-000000CA0000}"/>
    <cellStyle name="Total (line) 6 2 13 5" xfId="51407" xr:uid="{00000000-0005-0000-0000-000001CA0000}"/>
    <cellStyle name="Total (line) 6 2 14" xfId="7171" xr:uid="{00000000-0005-0000-0000-000002CA0000}"/>
    <cellStyle name="Total (line) 6 2 14 2" xfId="51408" xr:uid="{00000000-0005-0000-0000-000003CA0000}"/>
    <cellStyle name="Total (line) 6 2 14 2 2" xfId="51409" xr:uid="{00000000-0005-0000-0000-000004CA0000}"/>
    <cellStyle name="Total (line) 6 2 14 2 3" xfId="51410" xr:uid="{00000000-0005-0000-0000-000005CA0000}"/>
    <cellStyle name="Total (line) 6 2 14 2 4" xfId="51411" xr:uid="{00000000-0005-0000-0000-000006CA0000}"/>
    <cellStyle name="Total (line) 6 2 14 3" xfId="51412" xr:uid="{00000000-0005-0000-0000-000007CA0000}"/>
    <cellStyle name="Total (line) 6 2 14 4" xfId="51413" xr:uid="{00000000-0005-0000-0000-000008CA0000}"/>
    <cellStyle name="Total (line) 6 2 14 5" xfId="51414" xr:uid="{00000000-0005-0000-0000-000009CA0000}"/>
    <cellStyle name="Total (line) 6 2 15" xfId="7172" xr:uid="{00000000-0005-0000-0000-00000ACA0000}"/>
    <cellStyle name="Total (line) 6 2 15 2" xfId="51415" xr:uid="{00000000-0005-0000-0000-00000BCA0000}"/>
    <cellStyle name="Total (line) 6 2 15 2 2" xfId="51416" xr:uid="{00000000-0005-0000-0000-00000CCA0000}"/>
    <cellStyle name="Total (line) 6 2 15 2 3" xfId="51417" xr:uid="{00000000-0005-0000-0000-00000DCA0000}"/>
    <cellStyle name="Total (line) 6 2 15 2 4" xfId="51418" xr:uid="{00000000-0005-0000-0000-00000ECA0000}"/>
    <cellStyle name="Total (line) 6 2 15 3" xfId="51419" xr:uid="{00000000-0005-0000-0000-00000FCA0000}"/>
    <cellStyle name="Total (line) 6 2 15 4" xfId="51420" xr:uid="{00000000-0005-0000-0000-000010CA0000}"/>
    <cellStyle name="Total (line) 6 2 15 5" xfId="51421" xr:uid="{00000000-0005-0000-0000-000011CA0000}"/>
    <cellStyle name="Total (line) 6 2 16" xfId="7173" xr:uid="{00000000-0005-0000-0000-000012CA0000}"/>
    <cellStyle name="Total (line) 6 2 16 2" xfId="51422" xr:uid="{00000000-0005-0000-0000-000013CA0000}"/>
    <cellStyle name="Total (line) 6 2 16 2 2" xfId="51423" xr:uid="{00000000-0005-0000-0000-000014CA0000}"/>
    <cellStyle name="Total (line) 6 2 16 2 3" xfId="51424" xr:uid="{00000000-0005-0000-0000-000015CA0000}"/>
    <cellStyle name="Total (line) 6 2 16 2 4" xfId="51425" xr:uid="{00000000-0005-0000-0000-000016CA0000}"/>
    <cellStyle name="Total (line) 6 2 16 3" xfId="51426" xr:uid="{00000000-0005-0000-0000-000017CA0000}"/>
    <cellStyle name="Total (line) 6 2 16 4" xfId="51427" xr:uid="{00000000-0005-0000-0000-000018CA0000}"/>
    <cellStyle name="Total (line) 6 2 16 5" xfId="51428" xr:uid="{00000000-0005-0000-0000-000019CA0000}"/>
    <cellStyle name="Total (line) 6 2 17" xfId="7174" xr:uid="{00000000-0005-0000-0000-00001ACA0000}"/>
    <cellStyle name="Total (line) 6 2 17 2" xfId="51429" xr:uid="{00000000-0005-0000-0000-00001BCA0000}"/>
    <cellStyle name="Total (line) 6 2 17 2 2" xfId="51430" xr:uid="{00000000-0005-0000-0000-00001CCA0000}"/>
    <cellStyle name="Total (line) 6 2 17 2 3" xfId="51431" xr:uid="{00000000-0005-0000-0000-00001DCA0000}"/>
    <cellStyle name="Total (line) 6 2 17 2 4" xfId="51432" xr:uid="{00000000-0005-0000-0000-00001ECA0000}"/>
    <cellStyle name="Total (line) 6 2 17 3" xfId="51433" xr:uid="{00000000-0005-0000-0000-00001FCA0000}"/>
    <cellStyle name="Total (line) 6 2 17 4" xfId="51434" xr:uid="{00000000-0005-0000-0000-000020CA0000}"/>
    <cellStyle name="Total (line) 6 2 17 5" xfId="51435" xr:uid="{00000000-0005-0000-0000-000021CA0000}"/>
    <cellStyle name="Total (line) 6 2 18" xfId="7175" xr:uid="{00000000-0005-0000-0000-000022CA0000}"/>
    <cellStyle name="Total (line) 6 2 18 2" xfId="51436" xr:uid="{00000000-0005-0000-0000-000023CA0000}"/>
    <cellStyle name="Total (line) 6 2 18 2 2" xfId="51437" xr:uid="{00000000-0005-0000-0000-000024CA0000}"/>
    <cellStyle name="Total (line) 6 2 18 2 3" xfId="51438" xr:uid="{00000000-0005-0000-0000-000025CA0000}"/>
    <cellStyle name="Total (line) 6 2 18 2 4" xfId="51439" xr:uid="{00000000-0005-0000-0000-000026CA0000}"/>
    <cellStyle name="Total (line) 6 2 18 3" xfId="51440" xr:uid="{00000000-0005-0000-0000-000027CA0000}"/>
    <cellStyle name="Total (line) 6 2 18 4" xfId="51441" xr:uid="{00000000-0005-0000-0000-000028CA0000}"/>
    <cellStyle name="Total (line) 6 2 18 5" xfId="51442" xr:uid="{00000000-0005-0000-0000-000029CA0000}"/>
    <cellStyle name="Total (line) 6 2 19" xfId="7176" xr:uid="{00000000-0005-0000-0000-00002ACA0000}"/>
    <cellStyle name="Total (line) 6 2 19 2" xfId="51443" xr:uid="{00000000-0005-0000-0000-00002BCA0000}"/>
    <cellStyle name="Total (line) 6 2 19 2 2" xfId="51444" xr:uid="{00000000-0005-0000-0000-00002CCA0000}"/>
    <cellStyle name="Total (line) 6 2 19 2 3" xfId="51445" xr:uid="{00000000-0005-0000-0000-00002DCA0000}"/>
    <cellStyle name="Total (line) 6 2 19 2 4" xfId="51446" xr:uid="{00000000-0005-0000-0000-00002ECA0000}"/>
    <cellStyle name="Total (line) 6 2 19 3" xfId="51447" xr:uid="{00000000-0005-0000-0000-00002FCA0000}"/>
    <cellStyle name="Total (line) 6 2 19 4" xfId="51448" xr:uid="{00000000-0005-0000-0000-000030CA0000}"/>
    <cellStyle name="Total (line) 6 2 19 5" xfId="51449" xr:uid="{00000000-0005-0000-0000-000031CA0000}"/>
    <cellStyle name="Total (line) 6 2 2" xfId="7177" xr:uid="{00000000-0005-0000-0000-000032CA0000}"/>
    <cellStyle name="Total (line) 6 2 2 2" xfId="51450" xr:uid="{00000000-0005-0000-0000-000033CA0000}"/>
    <cellStyle name="Total (line) 6 2 2 2 2" xfId="51451" xr:uid="{00000000-0005-0000-0000-000034CA0000}"/>
    <cellStyle name="Total (line) 6 2 2 2 3" xfId="51452" xr:uid="{00000000-0005-0000-0000-000035CA0000}"/>
    <cellStyle name="Total (line) 6 2 2 2 4" xfId="51453" xr:uid="{00000000-0005-0000-0000-000036CA0000}"/>
    <cellStyle name="Total (line) 6 2 2 3" xfId="51454" xr:uid="{00000000-0005-0000-0000-000037CA0000}"/>
    <cellStyle name="Total (line) 6 2 2 4" xfId="51455" xr:uid="{00000000-0005-0000-0000-000038CA0000}"/>
    <cellStyle name="Total (line) 6 2 2 5" xfId="51456" xr:uid="{00000000-0005-0000-0000-000039CA0000}"/>
    <cellStyle name="Total (line) 6 2 20" xfId="7178" xr:uid="{00000000-0005-0000-0000-00003ACA0000}"/>
    <cellStyle name="Total (line) 6 2 20 2" xfId="51457" xr:uid="{00000000-0005-0000-0000-00003BCA0000}"/>
    <cellStyle name="Total (line) 6 2 20 2 2" xfId="51458" xr:uid="{00000000-0005-0000-0000-00003CCA0000}"/>
    <cellStyle name="Total (line) 6 2 20 2 3" xfId="51459" xr:uid="{00000000-0005-0000-0000-00003DCA0000}"/>
    <cellStyle name="Total (line) 6 2 20 2 4" xfId="51460" xr:uid="{00000000-0005-0000-0000-00003ECA0000}"/>
    <cellStyle name="Total (line) 6 2 20 3" xfId="51461" xr:uid="{00000000-0005-0000-0000-00003FCA0000}"/>
    <cellStyle name="Total (line) 6 2 20 4" xfId="51462" xr:uid="{00000000-0005-0000-0000-000040CA0000}"/>
    <cellStyle name="Total (line) 6 2 20 5" xfId="51463" xr:uid="{00000000-0005-0000-0000-000041CA0000}"/>
    <cellStyle name="Total (line) 6 2 21" xfId="7179" xr:uid="{00000000-0005-0000-0000-000042CA0000}"/>
    <cellStyle name="Total (line) 6 2 21 2" xfId="51464" xr:uid="{00000000-0005-0000-0000-000043CA0000}"/>
    <cellStyle name="Total (line) 6 2 21 2 2" xfId="51465" xr:uid="{00000000-0005-0000-0000-000044CA0000}"/>
    <cellStyle name="Total (line) 6 2 21 2 3" xfId="51466" xr:uid="{00000000-0005-0000-0000-000045CA0000}"/>
    <cellStyle name="Total (line) 6 2 21 2 4" xfId="51467" xr:uid="{00000000-0005-0000-0000-000046CA0000}"/>
    <cellStyle name="Total (line) 6 2 21 3" xfId="51468" xr:uid="{00000000-0005-0000-0000-000047CA0000}"/>
    <cellStyle name="Total (line) 6 2 21 4" xfId="51469" xr:uid="{00000000-0005-0000-0000-000048CA0000}"/>
    <cellStyle name="Total (line) 6 2 21 5" xfId="51470" xr:uid="{00000000-0005-0000-0000-000049CA0000}"/>
    <cellStyle name="Total (line) 6 2 22" xfId="7180" xr:uid="{00000000-0005-0000-0000-00004ACA0000}"/>
    <cellStyle name="Total (line) 6 2 22 2" xfId="51471" xr:uid="{00000000-0005-0000-0000-00004BCA0000}"/>
    <cellStyle name="Total (line) 6 2 22 2 2" xfId="51472" xr:uid="{00000000-0005-0000-0000-00004CCA0000}"/>
    <cellStyle name="Total (line) 6 2 22 2 3" xfId="51473" xr:uid="{00000000-0005-0000-0000-00004DCA0000}"/>
    <cellStyle name="Total (line) 6 2 22 2 4" xfId="51474" xr:uid="{00000000-0005-0000-0000-00004ECA0000}"/>
    <cellStyle name="Total (line) 6 2 22 3" xfId="51475" xr:uid="{00000000-0005-0000-0000-00004FCA0000}"/>
    <cellStyle name="Total (line) 6 2 22 4" xfId="51476" xr:uid="{00000000-0005-0000-0000-000050CA0000}"/>
    <cellStyle name="Total (line) 6 2 22 5" xfId="51477" xr:uid="{00000000-0005-0000-0000-000051CA0000}"/>
    <cellStyle name="Total (line) 6 2 23" xfId="7181" xr:uid="{00000000-0005-0000-0000-000052CA0000}"/>
    <cellStyle name="Total (line) 6 2 23 2" xfId="51478" xr:uid="{00000000-0005-0000-0000-000053CA0000}"/>
    <cellStyle name="Total (line) 6 2 23 2 2" xfId="51479" xr:uid="{00000000-0005-0000-0000-000054CA0000}"/>
    <cellStyle name="Total (line) 6 2 23 2 3" xfId="51480" xr:uid="{00000000-0005-0000-0000-000055CA0000}"/>
    <cellStyle name="Total (line) 6 2 23 2 4" xfId="51481" xr:uid="{00000000-0005-0000-0000-000056CA0000}"/>
    <cellStyle name="Total (line) 6 2 23 3" xfId="51482" xr:uid="{00000000-0005-0000-0000-000057CA0000}"/>
    <cellStyle name="Total (line) 6 2 23 4" xfId="51483" xr:uid="{00000000-0005-0000-0000-000058CA0000}"/>
    <cellStyle name="Total (line) 6 2 23 5" xfId="51484" xr:uid="{00000000-0005-0000-0000-000059CA0000}"/>
    <cellStyle name="Total (line) 6 2 24" xfId="7182" xr:uid="{00000000-0005-0000-0000-00005ACA0000}"/>
    <cellStyle name="Total (line) 6 2 24 2" xfId="51485" xr:uid="{00000000-0005-0000-0000-00005BCA0000}"/>
    <cellStyle name="Total (line) 6 2 24 2 2" xfId="51486" xr:uid="{00000000-0005-0000-0000-00005CCA0000}"/>
    <cellStyle name="Total (line) 6 2 24 2 3" xfId="51487" xr:uid="{00000000-0005-0000-0000-00005DCA0000}"/>
    <cellStyle name="Total (line) 6 2 24 2 4" xfId="51488" xr:uid="{00000000-0005-0000-0000-00005ECA0000}"/>
    <cellStyle name="Total (line) 6 2 24 3" xfId="51489" xr:uid="{00000000-0005-0000-0000-00005FCA0000}"/>
    <cellStyle name="Total (line) 6 2 24 4" xfId="51490" xr:uid="{00000000-0005-0000-0000-000060CA0000}"/>
    <cellStyle name="Total (line) 6 2 24 5" xfId="51491" xr:uid="{00000000-0005-0000-0000-000061CA0000}"/>
    <cellStyle name="Total (line) 6 2 25" xfId="7183" xr:uid="{00000000-0005-0000-0000-000062CA0000}"/>
    <cellStyle name="Total (line) 6 2 25 2" xfId="51492" xr:uid="{00000000-0005-0000-0000-000063CA0000}"/>
    <cellStyle name="Total (line) 6 2 25 2 2" xfId="51493" xr:uid="{00000000-0005-0000-0000-000064CA0000}"/>
    <cellStyle name="Total (line) 6 2 25 2 3" xfId="51494" xr:uid="{00000000-0005-0000-0000-000065CA0000}"/>
    <cellStyle name="Total (line) 6 2 25 2 4" xfId="51495" xr:uid="{00000000-0005-0000-0000-000066CA0000}"/>
    <cellStyle name="Total (line) 6 2 25 3" xfId="51496" xr:uid="{00000000-0005-0000-0000-000067CA0000}"/>
    <cellStyle name="Total (line) 6 2 25 4" xfId="51497" xr:uid="{00000000-0005-0000-0000-000068CA0000}"/>
    <cellStyle name="Total (line) 6 2 25 5" xfId="51498" xr:uid="{00000000-0005-0000-0000-000069CA0000}"/>
    <cellStyle name="Total (line) 6 2 26" xfId="7184" xr:uid="{00000000-0005-0000-0000-00006ACA0000}"/>
    <cellStyle name="Total (line) 6 2 26 2" xfId="51499" xr:uid="{00000000-0005-0000-0000-00006BCA0000}"/>
    <cellStyle name="Total (line) 6 2 26 2 2" xfId="51500" xr:uid="{00000000-0005-0000-0000-00006CCA0000}"/>
    <cellStyle name="Total (line) 6 2 26 2 3" xfId="51501" xr:uid="{00000000-0005-0000-0000-00006DCA0000}"/>
    <cellStyle name="Total (line) 6 2 26 2 4" xfId="51502" xr:uid="{00000000-0005-0000-0000-00006ECA0000}"/>
    <cellStyle name="Total (line) 6 2 26 3" xfId="51503" xr:uid="{00000000-0005-0000-0000-00006FCA0000}"/>
    <cellStyle name="Total (line) 6 2 26 4" xfId="51504" xr:uid="{00000000-0005-0000-0000-000070CA0000}"/>
    <cellStyle name="Total (line) 6 2 26 5" xfId="51505" xr:uid="{00000000-0005-0000-0000-000071CA0000}"/>
    <cellStyle name="Total (line) 6 2 27" xfId="7185" xr:uid="{00000000-0005-0000-0000-000072CA0000}"/>
    <cellStyle name="Total (line) 6 2 27 2" xfId="51506" xr:uid="{00000000-0005-0000-0000-000073CA0000}"/>
    <cellStyle name="Total (line) 6 2 27 2 2" xfId="51507" xr:uid="{00000000-0005-0000-0000-000074CA0000}"/>
    <cellStyle name="Total (line) 6 2 27 2 3" xfId="51508" xr:uid="{00000000-0005-0000-0000-000075CA0000}"/>
    <cellStyle name="Total (line) 6 2 27 2 4" xfId="51509" xr:uid="{00000000-0005-0000-0000-000076CA0000}"/>
    <cellStyle name="Total (line) 6 2 27 3" xfId="51510" xr:uid="{00000000-0005-0000-0000-000077CA0000}"/>
    <cellStyle name="Total (line) 6 2 27 4" xfId="51511" xr:uid="{00000000-0005-0000-0000-000078CA0000}"/>
    <cellStyle name="Total (line) 6 2 27 5" xfId="51512" xr:uid="{00000000-0005-0000-0000-000079CA0000}"/>
    <cellStyle name="Total (line) 6 2 28" xfId="7186" xr:uid="{00000000-0005-0000-0000-00007ACA0000}"/>
    <cellStyle name="Total (line) 6 2 28 2" xfId="51513" xr:uid="{00000000-0005-0000-0000-00007BCA0000}"/>
    <cellStyle name="Total (line) 6 2 28 2 2" xfId="51514" xr:uid="{00000000-0005-0000-0000-00007CCA0000}"/>
    <cellStyle name="Total (line) 6 2 28 2 3" xfId="51515" xr:uid="{00000000-0005-0000-0000-00007DCA0000}"/>
    <cellStyle name="Total (line) 6 2 28 2 4" xfId="51516" xr:uid="{00000000-0005-0000-0000-00007ECA0000}"/>
    <cellStyle name="Total (line) 6 2 28 3" xfId="51517" xr:uid="{00000000-0005-0000-0000-00007FCA0000}"/>
    <cellStyle name="Total (line) 6 2 28 4" xfId="51518" xr:uid="{00000000-0005-0000-0000-000080CA0000}"/>
    <cellStyle name="Total (line) 6 2 28 5" xfId="51519" xr:uid="{00000000-0005-0000-0000-000081CA0000}"/>
    <cellStyle name="Total (line) 6 2 29" xfId="7187" xr:uid="{00000000-0005-0000-0000-000082CA0000}"/>
    <cellStyle name="Total (line) 6 2 29 2" xfId="51520" xr:uid="{00000000-0005-0000-0000-000083CA0000}"/>
    <cellStyle name="Total (line) 6 2 29 2 2" xfId="51521" xr:uid="{00000000-0005-0000-0000-000084CA0000}"/>
    <cellStyle name="Total (line) 6 2 29 2 3" xfId="51522" xr:uid="{00000000-0005-0000-0000-000085CA0000}"/>
    <cellStyle name="Total (line) 6 2 29 2 4" xfId="51523" xr:uid="{00000000-0005-0000-0000-000086CA0000}"/>
    <cellStyle name="Total (line) 6 2 29 3" xfId="51524" xr:uid="{00000000-0005-0000-0000-000087CA0000}"/>
    <cellStyle name="Total (line) 6 2 29 4" xfId="51525" xr:uid="{00000000-0005-0000-0000-000088CA0000}"/>
    <cellStyle name="Total (line) 6 2 29 5" xfId="51526" xr:uid="{00000000-0005-0000-0000-000089CA0000}"/>
    <cellStyle name="Total (line) 6 2 3" xfId="7188" xr:uid="{00000000-0005-0000-0000-00008ACA0000}"/>
    <cellStyle name="Total (line) 6 2 3 2" xfId="51527" xr:uid="{00000000-0005-0000-0000-00008BCA0000}"/>
    <cellStyle name="Total (line) 6 2 3 2 2" xfId="51528" xr:uid="{00000000-0005-0000-0000-00008CCA0000}"/>
    <cellStyle name="Total (line) 6 2 3 2 3" xfId="51529" xr:uid="{00000000-0005-0000-0000-00008DCA0000}"/>
    <cellStyle name="Total (line) 6 2 3 2 4" xfId="51530" xr:uid="{00000000-0005-0000-0000-00008ECA0000}"/>
    <cellStyle name="Total (line) 6 2 3 3" xfId="51531" xr:uid="{00000000-0005-0000-0000-00008FCA0000}"/>
    <cellStyle name="Total (line) 6 2 3 4" xfId="51532" xr:uid="{00000000-0005-0000-0000-000090CA0000}"/>
    <cellStyle name="Total (line) 6 2 3 5" xfId="51533" xr:uid="{00000000-0005-0000-0000-000091CA0000}"/>
    <cellStyle name="Total (line) 6 2 30" xfId="7189" xr:uid="{00000000-0005-0000-0000-000092CA0000}"/>
    <cellStyle name="Total (line) 6 2 30 2" xfId="51534" xr:uid="{00000000-0005-0000-0000-000093CA0000}"/>
    <cellStyle name="Total (line) 6 2 30 2 2" xfId="51535" xr:uid="{00000000-0005-0000-0000-000094CA0000}"/>
    <cellStyle name="Total (line) 6 2 30 2 3" xfId="51536" xr:uid="{00000000-0005-0000-0000-000095CA0000}"/>
    <cellStyle name="Total (line) 6 2 30 2 4" xfId="51537" xr:uid="{00000000-0005-0000-0000-000096CA0000}"/>
    <cellStyle name="Total (line) 6 2 30 3" xfId="51538" xr:uid="{00000000-0005-0000-0000-000097CA0000}"/>
    <cellStyle name="Total (line) 6 2 30 4" xfId="51539" xr:uid="{00000000-0005-0000-0000-000098CA0000}"/>
    <cellStyle name="Total (line) 6 2 30 5" xfId="51540" xr:uid="{00000000-0005-0000-0000-000099CA0000}"/>
    <cellStyle name="Total (line) 6 2 31" xfId="7190" xr:uid="{00000000-0005-0000-0000-00009ACA0000}"/>
    <cellStyle name="Total (line) 6 2 31 2" xfId="51541" xr:uid="{00000000-0005-0000-0000-00009BCA0000}"/>
    <cellStyle name="Total (line) 6 2 31 2 2" xfId="51542" xr:uid="{00000000-0005-0000-0000-00009CCA0000}"/>
    <cellStyle name="Total (line) 6 2 31 2 3" xfId="51543" xr:uid="{00000000-0005-0000-0000-00009DCA0000}"/>
    <cellStyle name="Total (line) 6 2 31 2 4" xfId="51544" xr:uid="{00000000-0005-0000-0000-00009ECA0000}"/>
    <cellStyle name="Total (line) 6 2 31 3" xfId="51545" xr:uid="{00000000-0005-0000-0000-00009FCA0000}"/>
    <cellStyle name="Total (line) 6 2 31 4" xfId="51546" xr:uid="{00000000-0005-0000-0000-0000A0CA0000}"/>
    <cellStyle name="Total (line) 6 2 31 5" xfId="51547" xr:uid="{00000000-0005-0000-0000-0000A1CA0000}"/>
    <cellStyle name="Total (line) 6 2 32" xfId="7191" xr:uid="{00000000-0005-0000-0000-0000A2CA0000}"/>
    <cellStyle name="Total (line) 6 2 32 2" xfId="51548" xr:uid="{00000000-0005-0000-0000-0000A3CA0000}"/>
    <cellStyle name="Total (line) 6 2 32 2 2" xfId="51549" xr:uid="{00000000-0005-0000-0000-0000A4CA0000}"/>
    <cellStyle name="Total (line) 6 2 32 2 3" xfId="51550" xr:uid="{00000000-0005-0000-0000-0000A5CA0000}"/>
    <cellStyle name="Total (line) 6 2 32 2 4" xfId="51551" xr:uid="{00000000-0005-0000-0000-0000A6CA0000}"/>
    <cellStyle name="Total (line) 6 2 32 3" xfId="51552" xr:uid="{00000000-0005-0000-0000-0000A7CA0000}"/>
    <cellStyle name="Total (line) 6 2 32 4" xfId="51553" xr:uid="{00000000-0005-0000-0000-0000A8CA0000}"/>
    <cellStyle name="Total (line) 6 2 32 5" xfId="51554" xr:uid="{00000000-0005-0000-0000-0000A9CA0000}"/>
    <cellStyle name="Total (line) 6 2 33" xfId="7192" xr:uid="{00000000-0005-0000-0000-0000AACA0000}"/>
    <cellStyle name="Total (line) 6 2 33 2" xfId="51555" xr:uid="{00000000-0005-0000-0000-0000ABCA0000}"/>
    <cellStyle name="Total (line) 6 2 33 2 2" xfId="51556" xr:uid="{00000000-0005-0000-0000-0000ACCA0000}"/>
    <cellStyle name="Total (line) 6 2 33 2 3" xfId="51557" xr:uid="{00000000-0005-0000-0000-0000ADCA0000}"/>
    <cellStyle name="Total (line) 6 2 33 2 4" xfId="51558" xr:uid="{00000000-0005-0000-0000-0000AECA0000}"/>
    <cellStyle name="Total (line) 6 2 33 3" xfId="51559" xr:uid="{00000000-0005-0000-0000-0000AFCA0000}"/>
    <cellStyle name="Total (line) 6 2 33 4" xfId="51560" xr:uid="{00000000-0005-0000-0000-0000B0CA0000}"/>
    <cellStyle name="Total (line) 6 2 33 5" xfId="51561" xr:uid="{00000000-0005-0000-0000-0000B1CA0000}"/>
    <cellStyle name="Total (line) 6 2 34" xfId="7193" xr:uid="{00000000-0005-0000-0000-0000B2CA0000}"/>
    <cellStyle name="Total (line) 6 2 34 2" xfId="51562" xr:uid="{00000000-0005-0000-0000-0000B3CA0000}"/>
    <cellStyle name="Total (line) 6 2 34 2 2" xfId="51563" xr:uid="{00000000-0005-0000-0000-0000B4CA0000}"/>
    <cellStyle name="Total (line) 6 2 34 2 3" xfId="51564" xr:uid="{00000000-0005-0000-0000-0000B5CA0000}"/>
    <cellStyle name="Total (line) 6 2 34 2 4" xfId="51565" xr:uid="{00000000-0005-0000-0000-0000B6CA0000}"/>
    <cellStyle name="Total (line) 6 2 34 3" xfId="51566" xr:uid="{00000000-0005-0000-0000-0000B7CA0000}"/>
    <cellStyle name="Total (line) 6 2 34 4" xfId="51567" xr:uid="{00000000-0005-0000-0000-0000B8CA0000}"/>
    <cellStyle name="Total (line) 6 2 34 5" xfId="51568" xr:uid="{00000000-0005-0000-0000-0000B9CA0000}"/>
    <cellStyle name="Total (line) 6 2 35" xfId="7194" xr:uid="{00000000-0005-0000-0000-0000BACA0000}"/>
    <cellStyle name="Total (line) 6 2 35 2" xfId="51569" xr:uid="{00000000-0005-0000-0000-0000BBCA0000}"/>
    <cellStyle name="Total (line) 6 2 35 2 2" xfId="51570" xr:uid="{00000000-0005-0000-0000-0000BCCA0000}"/>
    <cellStyle name="Total (line) 6 2 35 2 3" xfId="51571" xr:uid="{00000000-0005-0000-0000-0000BDCA0000}"/>
    <cellStyle name="Total (line) 6 2 35 2 4" xfId="51572" xr:uid="{00000000-0005-0000-0000-0000BECA0000}"/>
    <cellStyle name="Total (line) 6 2 35 3" xfId="51573" xr:uid="{00000000-0005-0000-0000-0000BFCA0000}"/>
    <cellStyle name="Total (line) 6 2 35 4" xfId="51574" xr:uid="{00000000-0005-0000-0000-0000C0CA0000}"/>
    <cellStyle name="Total (line) 6 2 35 5" xfId="51575" xr:uid="{00000000-0005-0000-0000-0000C1CA0000}"/>
    <cellStyle name="Total (line) 6 2 36" xfId="7195" xr:uid="{00000000-0005-0000-0000-0000C2CA0000}"/>
    <cellStyle name="Total (line) 6 2 36 2" xfId="51576" xr:uid="{00000000-0005-0000-0000-0000C3CA0000}"/>
    <cellStyle name="Total (line) 6 2 36 2 2" xfId="51577" xr:uid="{00000000-0005-0000-0000-0000C4CA0000}"/>
    <cellStyle name="Total (line) 6 2 36 2 3" xfId="51578" xr:uid="{00000000-0005-0000-0000-0000C5CA0000}"/>
    <cellStyle name="Total (line) 6 2 36 2 4" xfId="51579" xr:uid="{00000000-0005-0000-0000-0000C6CA0000}"/>
    <cellStyle name="Total (line) 6 2 36 3" xfId="51580" xr:uid="{00000000-0005-0000-0000-0000C7CA0000}"/>
    <cellStyle name="Total (line) 6 2 36 4" xfId="51581" xr:uid="{00000000-0005-0000-0000-0000C8CA0000}"/>
    <cellStyle name="Total (line) 6 2 36 5" xfId="51582" xr:uid="{00000000-0005-0000-0000-0000C9CA0000}"/>
    <cellStyle name="Total (line) 6 2 37" xfId="7196" xr:uid="{00000000-0005-0000-0000-0000CACA0000}"/>
    <cellStyle name="Total (line) 6 2 37 2" xfId="51583" xr:uid="{00000000-0005-0000-0000-0000CBCA0000}"/>
    <cellStyle name="Total (line) 6 2 37 2 2" xfId="51584" xr:uid="{00000000-0005-0000-0000-0000CCCA0000}"/>
    <cellStyle name="Total (line) 6 2 37 2 3" xfId="51585" xr:uid="{00000000-0005-0000-0000-0000CDCA0000}"/>
    <cellStyle name="Total (line) 6 2 37 2 4" xfId="51586" xr:uid="{00000000-0005-0000-0000-0000CECA0000}"/>
    <cellStyle name="Total (line) 6 2 37 3" xfId="51587" xr:uid="{00000000-0005-0000-0000-0000CFCA0000}"/>
    <cellStyle name="Total (line) 6 2 37 4" xfId="51588" xr:uid="{00000000-0005-0000-0000-0000D0CA0000}"/>
    <cellStyle name="Total (line) 6 2 37 5" xfId="51589" xr:uid="{00000000-0005-0000-0000-0000D1CA0000}"/>
    <cellStyle name="Total (line) 6 2 38" xfId="7197" xr:uid="{00000000-0005-0000-0000-0000D2CA0000}"/>
    <cellStyle name="Total (line) 6 2 38 2" xfId="51590" xr:uid="{00000000-0005-0000-0000-0000D3CA0000}"/>
    <cellStyle name="Total (line) 6 2 38 2 2" xfId="51591" xr:uid="{00000000-0005-0000-0000-0000D4CA0000}"/>
    <cellStyle name="Total (line) 6 2 38 2 3" xfId="51592" xr:uid="{00000000-0005-0000-0000-0000D5CA0000}"/>
    <cellStyle name="Total (line) 6 2 38 2 4" xfId="51593" xr:uid="{00000000-0005-0000-0000-0000D6CA0000}"/>
    <cellStyle name="Total (line) 6 2 38 3" xfId="51594" xr:uid="{00000000-0005-0000-0000-0000D7CA0000}"/>
    <cellStyle name="Total (line) 6 2 38 4" xfId="51595" xr:uid="{00000000-0005-0000-0000-0000D8CA0000}"/>
    <cellStyle name="Total (line) 6 2 38 5" xfId="51596" xr:uid="{00000000-0005-0000-0000-0000D9CA0000}"/>
    <cellStyle name="Total (line) 6 2 39" xfId="7198" xr:uid="{00000000-0005-0000-0000-0000DACA0000}"/>
    <cellStyle name="Total (line) 6 2 39 2" xfId="51597" xr:uid="{00000000-0005-0000-0000-0000DBCA0000}"/>
    <cellStyle name="Total (line) 6 2 39 2 2" xfId="51598" xr:uid="{00000000-0005-0000-0000-0000DCCA0000}"/>
    <cellStyle name="Total (line) 6 2 39 2 3" xfId="51599" xr:uid="{00000000-0005-0000-0000-0000DDCA0000}"/>
    <cellStyle name="Total (line) 6 2 39 2 4" xfId="51600" xr:uid="{00000000-0005-0000-0000-0000DECA0000}"/>
    <cellStyle name="Total (line) 6 2 39 3" xfId="51601" xr:uid="{00000000-0005-0000-0000-0000DFCA0000}"/>
    <cellStyle name="Total (line) 6 2 39 4" xfId="51602" xr:uid="{00000000-0005-0000-0000-0000E0CA0000}"/>
    <cellStyle name="Total (line) 6 2 39 5" xfId="51603" xr:uid="{00000000-0005-0000-0000-0000E1CA0000}"/>
    <cellStyle name="Total (line) 6 2 4" xfId="7199" xr:uid="{00000000-0005-0000-0000-0000E2CA0000}"/>
    <cellStyle name="Total (line) 6 2 4 2" xfId="51604" xr:uid="{00000000-0005-0000-0000-0000E3CA0000}"/>
    <cellStyle name="Total (line) 6 2 4 2 2" xfId="51605" xr:uid="{00000000-0005-0000-0000-0000E4CA0000}"/>
    <cellStyle name="Total (line) 6 2 4 2 3" xfId="51606" xr:uid="{00000000-0005-0000-0000-0000E5CA0000}"/>
    <cellStyle name="Total (line) 6 2 4 2 4" xfId="51607" xr:uid="{00000000-0005-0000-0000-0000E6CA0000}"/>
    <cellStyle name="Total (line) 6 2 4 3" xfId="51608" xr:uid="{00000000-0005-0000-0000-0000E7CA0000}"/>
    <cellStyle name="Total (line) 6 2 4 4" xfId="51609" xr:uid="{00000000-0005-0000-0000-0000E8CA0000}"/>
    <cellStyle name="Total (line) 6 2 4 5" xfId="51610" xr:uid="{00000000-0005-0000-0000-0000E9CA0000}"/>
    <cellStyle name="Total (line) 6 2 40" xfId="7200" xr:uid="{00000000-0005-0000-0000-0000EACA0000}"/>
    <cellStyle name="Total (line) 6 2 40 2" xfId="51611" xr:uid="{00000000-0005-0000-0000-0000EBCA0000}"/>
    <cellStyle name="Total (line) 6 2 40 2 2" xfId="51612" xr:uid="{00000000-0005-0000-0000-0000ECCA0000}"/>
    <cellStyle name="Total (line) 6 2 40 2 3" xfId="51613" xr:uid="{00000000-0005-0000-0000-0000EDCA0000}"/>
    <cellStyle name="Total (line) 6 2 40 2 4" xfId="51614" xr:uid="{00000000-0005-0000-0000-0000EECA0000}"/>
    <cellStyle name="Total (line) 6 2 40 3" xfId="51615" xr:uid="{00000000-0005-0000-0000-0000EFCA0000}"/>
    <cellStyle name="Total (line) 6 2 40 4" xfId="51616" xr:uid="{00000000-0005-0000-0000-0000F0CA0000}"/>
    <cellStyle name="Total (line) 6 2 40 5" xfId="51617" xr:uid="{00000000-0005-0000-0000-0000F1CA0000}"/>
    <cellStyle name="Total (line) 6 2 41" xfId="7201" xr:uid="{00000000-0005-0000-0000-0000F2CA0000}"/>
    <cellStyle name="Total (line) 6 2 41 2" xfId="51618" xr:uid="{00000000-0005-0000-0000-0000F3CA0000}"/>
    <cellStyle name="Total (line) 6 2 41 2 2" xfId="51619" xr:uid="{00000000-0005-0000-0000-0000F4CA0000}"/>
    <cellStyle name="Total (line) 6 2 41 2 3" xfId="51620" xr:uid="{00000000-0005-0000-0000-0000F5CA0000}"/>
    <cellStyle name="Total (line) 6 2 41 2 4" xfId="51621" xr:uid="{00000000-0005-0000-0000-0000F6CA0000}"/>
    <cellStyle name="Total (line) 6 2 41 3" xfId="51622" xr:uid="{00000000-0005-0000-0000-0000F7CA0000}"/>
    <cellStyle name="Total (line) 6 2 41 4" xfId="51623" xr:uid="{00000000-0005-0000-0000-0000F8CA0000}"/>
    <cellStyle name="Total (line) 6 2 41 5" xfId="51624" xr:uid="{00000000-0005-0000-0000-0000F9CA0000}"/>
    <cellStyle name="Total (line) 6 2 42" xfId="7202" xr:uid="{00000000-0005-0000-0000-0000FACA0000}"/>
    <cellStyle name="Total (line) 6 2 42 2" xfId="51625" xr:uid="{00000000-0005-0000-0000-0000FBCA0000}"/>
    <cellStyle name="Total (line) 6 2 42 2 2" xfId="51626" xr:uid="{00000000-0005-0000-0000-0000FCCA0000}"/>
    <cellStyle name="Total (line) 6 2 42 2 3" xfId="51627" xr:uid="{00000000-0005-0000-0000-0000FDCA0000}"/>
    <cellStyle name="Total (line) 6 2 42 2 4" xfId="51628" xr:uid="{00000000-0005-0000-0000-0000FECA0000}"/>
    <cellStyle name="Total (line) 6 2 42 3" xfId="51629" xr:uid="{00000000-0005-0000-0000-0000FFCA0000}"/>
    <cellStyle name="Total (line) 6 2 42 4" xfId="51630" xr:uid="{00000000-0005-0000-0000-000000CB0000}"/>
    <cellStyle name="Total (line) 6 2 42 5" xfId="51631" xr:uid="{00000000-0005-0000-0000-000001CB0000}"/>
    <cellStyle name="Total (line) 6 2 43" xfId="7203" xr:uid="{00000000-0005-0000-0000-000002CB0000}"/>
    <cellStyle name="Total (line) 6 2 43 2" xfId="51632" xr:uid="{00000000-0005-0000-0000-000003CB0000}"/>
    <cellStyle name="Total (line) 6 2 43 2 2" xfId="51633" xr:uid="{00000000-0005-0000-0000-000004CB0000}"/>
    <cellStyle name="Total (line) 6 2 43 2 3" xfId="51634" xr:uid="{00000000-0005-0000-0000-000005CB0000}"/>
    <cellStyle name="Total (line) 6 2 43 2 4" xfId="51635" xr:uid="{00000000-0005-0000-0000-000006CB0000}"/>
    <cellStyle name="Total (line) 6 2 43 3" xfId="51636" xr:uid="{00000000-0005-0000-0000-000007CB0000}"/>
    <cellStyle name="Total (line) 6 2 43 4" xfId="51637" xr:uid="{00000000-0005-0000-0000-000008CB0000}"/>
    <cellStyle name="Total (line) 6 2 43 5" xfId="51638" xr:uid="{00000000-0005-0000-0000-000009CB0000}"/>
    <cellStyle name="Total (line) 6 2 44" xfId="7204" xr:uid="{00000000-0005-0000-0000-00000ACB0000}"/>
    <cellStyle name="Total (line) 6 2 44 2" xfId="51639" xr:uid="{00000000-0005-0000-0000-00000BCB0000}"/>
    <cellStyle name="Total (line) 6 2 44 2 2" xfId="51640" xr:uid="{00000000-0005-0000-0000-00000CCB0000}"/>
    <cellStyle name="Total (line) 6 2 44 2 3" xfId="51641" xr:uid="{00000000-0005-0000-0000-00000DCB0000}"/>
    <cellStyle name="Total (line) 6 2 44 2 4" xfId="51642" xr:uid="{00000000-0005-0000-0000-00000ECB0000}"/>
    <cellStyle name="Total (line) 6 2 44 3" xfId="51643" xr:uid="{00000000-0005-0000-0000-00000FCB0000}"/>
    <cellStyle name="Total (line) 6 2 44 4" xfId="51644" xr:uid="{00000000-0005-0000-0000-000010CB0000}"/>
    <cellStyle name="Total (line) 6 2 44 5" xfId="51645" xr:uid="{00000000-0005-0000-0000-000011CB0000}"/>
    <cellStyle name="Total (line) 6 2 45" xfId="51646" xr:uid="{00000000-0005-0000-0000-000012CB0000}"/>
    <cellStyle name="Total (line) 6 2 45 2" xfId="51647" xr:uid="{00000000-0005-0000-0000-000013CB0000}"/>
    <cellStyle name="Total (line) 6 2 45 3" xfId="51648" xr:uid="{00000000-0005-0000-0000-000014CB0000}"/>
    <cellStyle name="Total (line) 6 2 45 4" xfId="51649" xr:uid="{00000000-0005-0000-0000-000015CB0000}"/>
    <cellStyle name="Total (line) 6 2 46" xfId="51650" xr:uid="{00000000-0005-0000-0000-000016CB0000}"/>
    <cellStyle name="Total (line) 6 2 46 2" xfId="51651" xr:uid="{00000000-0005-0000-0000-000017CB0000}"/>
    <cellStyle name="Total (line) 6 2 46 3" xfId="51652" xr:uid="{00000000-0005-0000-0000-000018CB0000}"/>
    <cellStyle name="Total (line) 6 2 46 4" xfId="51653" xr:uid="{00000000-0005-0000-0000-000019CB0000}"/>
    <cellStyle name="Total (line) 6 2 47" xfId="51654" xr:uid="{00000000-0005-0000-0000-00001ACB0000}"/>
    <cellStyle name="Total (line) 6 2 48" xfId="51655" xr:uid="{00000000-0005-0000-0000-00001BCB0000}"/>
    <cellStyle name="Total (line) 6 2 49" xfId="51656" xr:uid="{00000000-0005-0000-0000-00001CCB0000}"/>
    <cellStyle name="Total (line) 6 2 5" xfId="7205" xr:uid="{00000000-0005-0000-0000-00001DCB0000}"/>
    <cellStyle name="Total (line) 6 2 5 2" xfId="51657" xr:uid="{00000000-0005-0000-0000-00001ECB0000}"/>
    <cellStyle name="Total (line) 6 2 5 2 2" xfId="51658" xr:uid="{00000000-0005-0000-0000-00001FCB0000}"/>
    <cellStyle name="Total (line) 6 2 5 2 3" xfId="51659" xr:uid="{00000000-0005-0000-0000-000020CB0000}"/>
    <cellStyle name="Total (line) 6 2 5 2 4" xfId="51660" xr:uid="{00000000-0005-0000-0000-000021CB0000}"/>
    <cellStyle name="Total (line) 6 2 5 3" xfId="51661" xr:uid="{00000000-0005-0000-0000-000022CB0000}"/>
    <cellStyle name="Total (line) 6 2 5 4" xfId="51662" xr:uid="{00000000-0005-0000-0000-000023CB0000}"/>
    <cellStyle name="Total (line) 6 2 5 5" xfId="51663" xr:uid="{00000000-0005-0000-0000-000024CB0000}"/>
    <cellStyle name="Total (line) 6 2 6" xfId="7206" xr:uid="{00000000-0005-0000-0000-000025CB0000}"/>
    <cellStyle name="Total (line) 6 2 6 2" xfId="51664" xr:uid="{00000000-0005-0000-0000-000026CB0000}"/>
    <cellStyle name="Total (line) 6 2 6 2 2" xfId="51665" xr:uid="{00000000-0005-0000-0000-000027CB0000}"/>
    <cellStyle name="Total (line) 6 2 6 2 3" xfId="51666" xr:uid="{00000000-0005-0000-0000-000028CB0000}"/>
    <cellStyle name="Total (line) 6 2 6 2 4" xfId="51667" xr:uid="{00000000-0005-0000-0000-000029CB0000}"/>
    <cellStyle name="Total (line) 6 2 6 3" xfId="51668" xr:uid="{00000000-0005-0000-0000-00002ACB0000}"/>
    <cellStyle name="Total (line) 6 2 6 4" xfId="51669" xr:uid="{00000000-0005-0000-0000-00002BCB0000}"/>
    <cellStyle name="Total (line) 6 2 6 5" xfId="51670" xr:uid="{00000000-0005-0000-0000-00002CCB0000}"/>
    <cellStyle name="Total (line) 6 2 7" xfId="7207" xr:uid="{00000000-0005-0000-0000-00002DCB0000}"/>
    <cellStyle name="Total (line) 6 2 7 2" xfId="51671" xr:uid="{00000000-0005-0000-0000-00002ECB0000}"/>
    <cellStyle name="Total (line) 6 2 7 2 2" xfId="51672" xr:uid="{00000000-0005-0000-0000-00002FCB0000}"/>
    <cellStyle name="Total (line) 6 2 7 2 3" xfId="51673" xr:uid="{00000000-0005-0000-0000-000030CB0000}"/>
    <cellStyle name="Total (line) 6 2 7 2 4" xfId="51674" xr:uid="{00000000-0005-0000-0000-000031CB0000}"/>
    <cellStyle name="Total (line) 6 2 7 3" xfId="51675" xr:uid="{00000000-0005-0000-0000-000032CB0000}"/>
    <cellStyle name="Total (line) 6 2 7 4" xfId="51676" xr:uid="{00000000-0005-0000-0000-000033CB0000}"/>
    <cellStyle name="Total (line) 6 2 7 5" xfId="51677" xr:uid="{00000000-0005-0000-0000-000034CB0000}"/>
    <cellStyle name="Total (line) 6 2 8" xfId="7208" xr:uid="{00000000-0005-0000-0000-000035CB0000}"/>
    <cellStyle name="Total (line) 6 2 8 2" xfId="51678" xr:uid="{00000000-0005-0000-0000-000036CB0000}"/>
    <cellStyle name="Total (line) 6 2 8 2 2" xfId="51679" xr:uid="{00000000-0005-0000-0000-000037CB0000}"/>
    <cellStyle name="Total (line) 6 2 8 2 3" xfId="51680" xr:uid="{00000000-0005-0000-0000-000038CB0000}"/>
    <cellStyle name="Total (line) 6 2 8 2 4" xfId="51681" xr:uid="{00000000-0005-0000-0000-000039CB0000}"/>
    <cellStyle name="Total (line) 6 2 8 3" xfId="51682" xr:uid="{00000000-0005-0000-0000-00003ACB0000}"/>
    <cellStyle name="Total (line) 6 2 8 4" xfId="51683" xr:uid="{00000000-0005-0000-0000-00003BCB0000}"/>
    <cellStyle name="Total (line) 6 2 8 5" xfId="51684" xr:uid="{00000000-0005-0000-0000-00003CCB0000}"/>
    <cellStyle name="Total (line) 6 2 9" xfId="7209" xr:uid="{00000000-0005-0000-0000-00003DCB0000}"/>
    <cellStyle name="Total (line) 6 2 9 2" xfId="51685" xr:uid="{00000000-0005-0000-0000-00003ECB0000}"/>
    <cellStyle name="Total (line) 6 2 9 2 2" xfId="51686" xr:uid="{00000000-0005-0000-0000-00003FCB0000}"/>
    <cellStyle name="Total (line) 6 2 9 2 3" xfId="51687" xr:uid="{00000000-0005-0000-0000-000040CB0000}"/>
    <cellStyle name="Total (line) 6 2 9 2 4" xfId="51688" xr:uid="{00000000-0005-0000-0000-000041CB0000}"/>
    <cellStyle name="Total (line) 6 2 9 3" xfId="51689" xr:uid="{00000000-0005-0000-0000-000042CB0000}"/>
    <cellStyle name="Total (line) 6 2 9 4" xfId="51690" xr:uid="{00000000-0005-0000-0000-000043CB0000}"/>
    <cellStyle name="Total (line) 6 2 9 5" xfId="51691" xr:uid="{00000000-0005-0000-0000-000044CB0000}"/>
    <cellStyle name="Total (line) 6 20" xfId="7210" xr:uid="{00000000-0005-0000-0000-000045CB0000}"/>
    <cellStyle name="Total (line) 6 20 2" xfId="51692" xr:uid="{00000000-0005-0000-0000-000046CB0000}"/>
    <cellStyle name="Total (line) 6 20 2 2" xfId="51693" xr:uid="{00000000-0005-0000-0000-000047CB0000}"/>
    <cellStyle name="Total (line) 6 20 2 3" xfId="51694" xr:uid="{00000000-0005-0000-0000-000048CB0000}"/>
    <cellStyle name="Total (line) 6 20 2 4" xfId="51695" xr:uid="{00000000-0005-0000-0000-000049CB0000}"/>
    <cellStyle name="Total (line) 6 20 3" xfId="51696" xr:uid="{00000000-0005-0000-0000-00004ACB0000}"/>
    <cellStyle name="Total (line) 6 20 4" xfId="51697" xr:uid="{00000000-0005-0000-0000-00004BCB0000}"/>
    <cellStyle name="Total (line) 6 20 5" xfId="51698" xr:uid="{00000000-0005-0000-0000-00004CCB0000}"/>
    <cellStyle name="Total (line) 6 21" xfId="7211" xr:uid="{00000000-0005-0000-0000-00004DCB0000}"/>
    <cellStyle name="Total (line) 6 21 2" xfId="51699" xr:uid="{00000000-0005-0000-0000-00004ECB0000}"/>
    <cellStyle name="Total (line) 6 21 2 2" xfId="51700" xr:uid="{00000000-0005-0000-0000-00004FCB0000}"/>
    <cellStyle name="Total (line) 6 21 2 3" xfId="51701" xr:uid="{00000000-0005-0000-0000-000050CB0000}"/>
    <cellStyle name="Total (line) 6 21 2 4" xfId="51702" xr:uid="{00000000-0005-0000-0000-000051CB0000}"/>
    <cellStyle name="Total (line) 6 21 3" xfId="51703" xr:uid="{00000000-0005-0000-0000-000052CB0000}"/>
    <cellStyle name="Total (line) 6 21 4" xfId="51704" xr:uid="{00000000-0005-0000-0000-000053CB0000}"/>
    <cellStyle name="Total (line) 6 21 5" xfId="51705" xr:uid="{00000000-0005-0000-0000-000054CB0000}"/>
    <cellStyle name="Total (line) 6 22" xfId="7212" xr:uid="{00000000-0005-0000-0000-000055CB0000}"/>
    <cellStyle name="Total (line) 6 22 2" xfId="51706" xr:uid="{00000000-0005-0000-0000-000056CB0000}"/>
    <cellStyle name="Total (line) 6 22 2 2" xfId="51707" xr:uid="{00000000-0005-0000-0000-000057CB0000}"/>
    <cellStyle name="Total (line) 6 22 2 3" xfId="51708" xr:uid="{00000000-0005-0000-0000-000058CB0000}"/>
    <cellStyle name="Total (line) 6 22 2 4" xfId="51709" xr:uid="{00000000-0005-0000-0000-000059CB0000}"/>
    <cellStyle name="Total (line) 6 22 3" xfId="51710" xr:uid="{00000000-0005-0000-0000-00005ACB0000}"/>
    <cellStyle name="Total (line) 6 22 4" xfId="51711" xr:uid="{00000000-0005-0000-0000-00005BCB0000}"/>
    <cellStyle name="Total (line) 6 22 5" xfId="51712" xr:uid="{00000000-0005-0000-0000-00005CCB0000}"/>
    <cellStyle name="Total (line) 6 23" xfId="7213" xr:uid="{00000000-0005-0000-0000-00005DCB0000}"/>
    <cellStyle name="Total (line) 6 23 2" xfId="51713" xr:uid="{00000000-0005-0000-0000-00005ECB0000}"/>
    <cellStyle name="Total (line) 6 23 2 2" xfId="51714" xr:uid="{00000000-0005-0000-0000-00005FCB0000}"/>
    <cellStyle name="Total (line) 6 23 2 3" xfId="51715" xr:uid="{00000000-0005-0000-0000-000060CB0000}"/>
    <cellStyle name="Total (line) 6 23 2 4" xfId="51716" xr:uid="{00000000-0005-0000-0000-000061CB0000}"/>
    <cellStyle name="Total (line) 6 23 3" xfId="51717" xr:uid="{00000000-0005-0000-0000-000062CB0000}"/>
    <cellStyle name="Total (line) 6 23 4" xfId="51718" xr:uid="{00000000-0005-0000-0000-000063CB0000}"/>
    <cellStyle name="Total (line) 6 23 5" xfId="51719" xr:uid="{00000000-0005-0000-0000-000064CB0000}"/>
    <cellStyle name="Total (line) 6 24" xfId="7214" xr:uid="{00000000-0005-0000-0000-000065CB0000}"/>
    <cellStyle name="Total (line) 6 24 2" xfId="51720" xr:uid="{00000000-0005-0000-0000-000066CB0000}"/>
    <cellStyle name="Total (line) 6 24 2 2" xfId="51721" xr:uid="{00000000-0005-0000-0000-000067CB0000}"/>
    <cellStyle name="Total (line) 6 24 2 3" xfId="51722" xr:uid="{00000000-0005-0000-0000-000068CB0000}"/>
    <cellStyle name="Total (line) 6 24 2 4" xfId="51723" xr:uid="{00000000-0005-0000-0000-000069CB0000}"/>
    <cellStyle name="Total (line) 6 24 3" xfId="51724" xr:uid="{00000000-0005-0000-0000-00006ACB0000}"/>
    <cellStyle name="Total (line) 6 24 4" xfId="51725" xr:uid="{00000000-0005-0000-0000-00006BCB0000}"/>
    <cellStyle name="Total (line) 6 24 5" xfId="51726" xr:uid="{00000000-0005-0000-0000-00006CCB0000}"/>
    <cellStyle name="Total (line) 6 25" xfId="7215" xr:uid="{00000000-0005-0000-0000-00006DCB0000}"/>
    <cellStyle name="Total (line) 6 25 2" xfId="51727" xr:uid="{00000000-0005-0000-0000-00006ECB0000}"/>
    <cellStyle name="Total (line) 6 25 2 2" xfId="51728" xr:uid="{00000000-0005-0000-0000-00006FCB0000}"/>
    <cellStyle name="Total (line) 6 25 2 3" xfId="51729" xr:uid="{00000000-0005-0000-0000-000070CB0000}"/>
    <cellStyle name="Total (line) 6 25 2 4" xfId="51730" xr:uid="{00000000-0005-0000-0000-000071CB0000}"/>
    <cellStyle name="Total (line) 6 25 3" xfId="51731" xr:uid="{00000000-0005-0000-0000-000072CB0000}"/>
    <cellStyle name="Total (line) 6 25 4" xfId="51732" xr:uid="{00000000-0005-0000-0000-000073CB0000}"/>
    <cellStyle name="Total (line) 6 25 5" xfId="51733" xr:uid="{00000000-0005-0000-0000-000074CB0000}"/>
    <cellStyle name="Total (line) 6 26" xfId="7216" xr:uid="{00000000-0005-0000-0000-000075CB0000}"/>
    <cellStyle name="Total (line) 6 26 2" xfId="51734" xr:uid="{00000000-0005-0000-0000-000076CB0000}"/>
    <cellStyle name="Total (line) 6 26 2 2" xfId="51735" xr:uid="{00000000-0005-0000-0000-000077CB0000}"/>
    <cellStyle name="Total (line) 6 26 2 3" xfId="51736" xr:uid="{00000000-0005-0000-0000-000078CB0000}"/>
    <cellStyle name="Total (line) 6 26 2 4" xfId="51737" xr:uid="{00000000-0005-0000-0000-000079CB0000}"/>
    <cellStyle name="Total (line) 6 26 3" xfId="51738" xr:uid="{00000000-0005-0000-0000-00007ACB0000}"/>
    <cellStyle name="Total (line) 6 26 4" xfId="51739" xr:uid="{00000000-0005-0000-0000-00007BCB0000}"/>
    <cellStyle name="Total (line) 6 26 5" xfId="51740" xr:uid="{00000000-0005-0000-0000-00007CCB0000}"/>
    <cellStyle name="Total (line) 6 27" xfId="7217" xr:uid="{00000000-0005-0000-0000-00007DCB0000}"/>
    <cellStyle name="Total (line) 6 27 2" xfId="51741" xr:uid="{00000000-0005-0000-0000-00007ECB0000}"/>
    <cellStyle name="Total (line) 6 27 2 2" xfId="51742" xr:uid="{00000000-0005-0000-0000-00007FCB0000}"/>
    <cellStyle name="Total (line) 6 27 2 3" xfId="51743" xr:uid="{00000000-0005-0000-0000-000080CB0000}"/>
    <cellStyle name="Total (line) 6 27 2 4" xfId="51744" xr:uid="{00000000-0005-0000-0000-000081CB0000}"/>
    <cellStyle name="Total (line) 6 27 3" xfId="51745" xr:uid="{00000000-0005-0000-0000-000082CB0000}"/>
    <cellStyle name="Total (line) 6 27 4" xfId="51746" xr:uid="{00000000-0005-0000-0000-000083CB0000}"/>
    <cellStyle name="Total (line) 6 27 5" xfId="51747" xr:uid="{00000000-0005-0000-0000-000084CB0000}"/>
    <cellStyle name="Total (line) 6 28" xfId="7218" xr:uid="{00000000-0005-0000-0000-000085CB0000}"/>
    <cellStyle name="Total (line) 6 28 2" xfId="51748" xr:uid="{00000000-0005-0000-0000-000086CB0000}"/>
    <cellStyle name="Total (line) 6 28 2 2" xfId="51749" xr:uid="{00000000-0005-0000-0000-000087CB0000}"/>
    <cellStyle name="Total (line) 6 28 2 3" xfId="51750" xr:uid="{00000000-0005-0000-0000-000088CB0000}"/>
    <cellStyle name="Total (line) 6 28 2 4" xfId="51751" xr:uid="{00000000-0005-0000-0000-000089CB0000}"/>
    <cellStyle name="Total (line) 6 28 3" xfId="51752" xr:uid="{00000000-0005-0000-0000-00008ACB0000}"/>
    <cellStyle name="Total (line) 6 28 4" xfId="51753" xr:uid="{00000000-0005-0000-0000-00008BCB0000}"/>
    <cellStyle name="Total (line) 6 28 5" xfId="51754" xr:uid="{00000000-0005-0000-0000-00008CCB0000}"/>
    <cellStyle name="Total (line) 6 29" xfId="7219" xr:uid="{00000000-0005-0000-0000-00008DCB0000}"/>
    <cellStyle name="Total (line) 6 29 2" xfId="51755" xr:uid="{00000000-0005-0000-0000-00008ECB0000}"/>
    <cellStyle name="Total (line) 6 29 2 2" xfId="51756" xr:uid="{00000000-0005-0000-0000-00008FCB0000}"/>
    <cellStyle name="Total (line) 6 29 2 3" xfId="51757" xr:uid="{00000000-0005-0000-0000-000090CB0000}"/>
    <cellStyle name="Total (line) 6 29 2 4" xfId="51758" xr:uid="{00000000-0005-0000-0000-000091CB0000}"/>
    <cellStyle name="Total (line) 6 29 3" xfId="51759" xr:uid="{00000000-0005-0000-0000-000092CB0000}"/>
    <cellStyle name="Total (line) 6 29 4" xfId="51760" xr:uid="{00000000-0005-0000-0000-000093CB0000}"/>
    <cellStyle name="Total (line) 6 29 5" xfId="51761" xr:uid="{00000000-0005-0000-0000-000094CB0000}"/>
    <cellStyle name="Total (line) 6 3" xfId="7220" xr:uid="{00000000-0005-0000-0000-000095CB0000}"/>
    <cellStyle name="Total (line) 6 3 2" xfId="51762" xr:uid="{00000000-0005-0000-0000-000096CB0000}"/>
    <cellStyle name="Total (line) 6 3 2 2" xfId="51763" xr:uid="{00000000-0005-0000-0000-000097CB0000}"/>
    <cellStyle name="Total (line) 6 3 2 3" xfId="51764" xr:uid="{00000000-0005-0000-0000-000098CB0000}"/>
    <cellStyle name="Total (line) 6 3 2 4" xfId="51765" xr:uid="{00000000-0005-0000-0000-000099CB0000}"/>
    <cellStyle name="Total (line) 6 3 3" xfId="51766" xr:uid="{00000000-0005-0000-0000-00009ACB0000}"/>
    <cellStyle name="Total (line) 6 3 4" xfId="51767" xr:uid="{00000000-0005-0000-0000-00009BCB0000}"/>
    <cellStyle name="Total (line) 6 3 5" xfId="51768" xr:uid="{00000000-0005-0000-0000-00009CCB0000}"/>
    <cellStyle name="Total (line) 6 30" xfId="7221" xr:uid="{00000000-0005-0000-0000-00009DCB0000}"/>
    <cellStyle name="Total (line) 6 30 2" xfId="51769" xr:uid="{00000000-0005-0000-0000-00009ECB0000}"/>
    <cellStyle name="Total (line) 6 30 2 2" xfId="51770" xr:uid="{00000000-0005-0000-0000-00009FCB0000}"/>
    <cellStyle name="Total (line) 6 30 2 3" xfId="51771" xr:uid="{00000000-0005-0000-0000-0000A0CB0000}"/>
    <cellStyle name="Total (line) 6 30 2 4" xfId="51772" xr:uid="{00000000-0005-0000-0000-0000A1CB0000}"/>
    <cellStyle name="Total (line) 6 30 3" xfId="51773" xr:uid="{00000000-0005-0000-0000-0000A2CB0000}"/>
    <cellStyle name="Total (line) 6 30 4" xfId="51774" xr:uid="{00000000-0005-0000-0000-0000A3CB0000}"/>
    <cellStyle name="Total (line) 6 30 5" xfId="51775" xr:uid="{00000000-0005-0000-0000-0000A4CB0000}"/>
    <cellStyle name="Total (line) 6 31" xfId="7222" xr:uid="{00000000-0005-0000-0000-0000A5CB0000}"/>
    <cellStyle name="Total (line) 6 31 2" xfId="51776" xr:uid="{00000000-0005-0000-0000-0000A6CB0000}"/>
    <cellStyle name="Total (line) 6 31 2 2" xfId="51777" xr:uid="{00000000-0005-0000-0000-0000A7CB0000}"/>
    <cellStyle name="Total (line) 6 31 2 3" xfId="51778" xr:uid="{00000000-0005-0000-0000-0000A8CB0000}"/>
    <cellStyle name="Total (line) 6 31 2 4" xfId="51779" xr:uid="{00000000-0005-0000-0000-0000A9CB0000}"/>
    <cellStyle name="Total (line) 6 31 3" xfId="51780" xr:uid="{00000000-0005-0000-0000-0000AACB0000}"/>
    <cellStyle name="Total (line) 6 31 4" xfId="51781" xr:uid="{00000000-0005-0000-0000-0000ABCB0000}"/>
    <cellStyle name="Total (line) 6 31 5" xfId="51782" xr:uid="{00000000-0005-0000-0000-0000ACCB0000}"/>
    <cellStyle name="Total (line) 6 32" xfId="7223" xr:uid="{00000000-0005-0000-0000-0000ADCB0000}"/>
    <cellStyle name="Total (line) 6 32 2" xfId="51783" xr:uid="{00000000-0005-0000-0000-0000AECB0000}"/>
    <cellStyle name="Total (line) 6 32 2 2" xfId="51784" xr:uid="{00000000-0005-0000-0000-0000AFCB0000}"/>
    <cellStyle name="Total (line) 6 32 2 3" xfId="51785" xr:uid="{00000000-0005-0000-0000-0000B0CB0000}"/>
    <cellStyle name="Total (line) 6 32 2 4" xfId="51786" xr:uid="{00000000-0005-0000-0000-0000B1CB0000}"/>
    <cellStyle name="Total (line) 6 32 3" xfId="51787" xr:uid="{00000000-0005-0000-0000-0000B2CB0000}"/>
    <cellStyle name="Total (line) 6 32 4" xfId="51788" xr:uid="{00000000-0005-0000-0000-0000B3CB0000}"/>
    <cellStyle name="Total (line) 6 32 5" xfId="51789" xr:uid="{00000000-0005-0000-0000-0000B4CB0000}"/>
    <cellStyle name="Total (line) 6 33" xfId="7224" xr:uid="{00000000-0005-0000-0000-0000B5CB0000}"/>
    <cellStyle name="Total (line) 6 33 2" xfId="51790" xr:uid="{00000000-0005-0000-0000-0000B6CB0000}"/>
    <cellStyle name="Total (line) 6 33 2 2" xfId="51791" xr:uid="{00000000-0005-0000-0000-0000B7CB0000}"/>
    <cellStyle name="Total (line) 6 33 2 3" xfId="51792" xr:uid="{00000000-0005-0000-0000-0000B8CB0000}"/>
    <cellStyle name="Total (line) 6 33 2 4" xfId="51793" xr:uid="{00000000-0005-0000-0000-0000B9CB0000}"/>
    <cellStyle name="Total (line) 6 33 3" xfId="51794" xr:uid="{00000000-0005-0000-0000-0000BACB0000}"/>
    <cellStyle name="Total (line) 6 33 4" xfId="51795" xr:uid="{00000000-0005-0000-0000-0000BBCB0000}"/>
    <cellStyle name="Total (line) 6 33 5" xfId="51796" xr:uid="{00000000-0005-0000-0000-0000BCCB0000}"/>
    <cellStyle name="Total (line) 6 34" xfId="7225" xr:uid="{00000000-0005-0000-0000-0000BDCB0000}"/>
    <cellStyle name="Total (line) 6 34 2" xfId="51797" xr:uid="{00000000-0005-0000-0000-0000BECB0000}"/>
    <cellStyle name="Total (line) 6 34 2 2" xfId="51798" xr:uid="{00000000-0005-0000-0000-0000BFCB0000}"/>
    <cellStyle name="Total (line) 6 34 2 3" xfId="51799" xr:uid="{00000000-0005-0000-0000-0000C0CB0000}"/>
    <cellStyle name="Total (line) 6 34 2 4" xfId="51800" xr:uid="{00000000-0005-0000-0000-0000C1CB0000}"/>
    <cellStyle name="Total (line) 6 34 3" xfId="51801" xr:uid="{00000000-0005-0000-0000-0000C2CB0000}"/>
    <cellStyle name="Total (line) 6 34 4" xfId="51802" xr:uid="{00000000-0005-0000-0000-0000C3CB0000}"/>
    <cellStyle name="Total (line) 6 34 5" xfId="51803" xr:uid="{00000000-0005-0000-0000-0000C4CB0000}"/>
    <cellStyle name="Total (line) 6 35" xfId="7226" xr:uid="{00000000-0005-0000-0000-0000C5CB0000}"/>
    <cellStyle name="Total (line) 6 35 2" xfId="51804" xr:uid="{00000000-0005-0000-0000-0000C6CB0000}"/>
    <cellStyle name="Total (line) 6 35 2 2" xfId="51805" xr:uid="{00000000-0005-0000-0000-0000C7CB0000}"/>
    <cellStyle name="Total (line) 6 35 2 3" xfId="51806" xr:uid="{00000000-0005-0000-0000-0000C8CB0000}"/>
    <cellStyle name="Total (line) 6 35 2 4" xfId="51807" xr:uid="{00000000-0005-0000-0000-0000C9CB0000}"/>
    <cellStyle name="Total (line) 6 35 3" xfId="51808" xr:uid="{00000000-0005-0000-0000-0000CACB0000}"/>
    <cellStyle name="Total (line) 6 35 4" xfId="51809" xr:uid="{00000000-0005-0000-0000-0000CBCB0000}"/>
    <cellStyle name="Total (line) 6 35 5" xfId="51810" xr:uid="{00000000-0005-0000-0000-0000CCCB0000}"/>
    <cellStyle name="Total (line) 6 36" xfId="7227" xr:uid="{00000000-0005-0000-0000-0000CDCB0000}"/>
    <cellStyle name="Total (line) 6 36 2" xfId="51811" xr:uid="{00000000-0005-0000-0000-0000CECB0000}"/>
    <cellStyle name="Total (line) 6 36 2 2" xfId="51812" xr:uid="{00000000-0005-0000-0000-0000CFCB0000}"/>
    <cellStyle name="Total (line) 6 36 2 3" xfId="51813" xr:uid="{00000000-0005-0000-0000-0000D0CB0000}"/>
    <cellStyle name="Total (line) 6 36 2 4" xfId="51814" xr:uid="{00000000-0005-0000-0000-0000D1CB0000}"/>
    <cellStyle name="Total (line) 6 36 3" xfId="51815" xr:uid="{00000000-0005-0000-0000-0000D2CB0000}"/>
    <cellStyle name="Total (line) 6 36 4" xfId="51816" xr:uid="{00000000-0005-0000-0000-0000D3CB0000}"/>
    <cellStyle name="Total (line) 6 36 5" xfId="51817" xr:uid="{00000000-0005-0000-0000-0000D4CB0000}"/>
    <cellStyle name="Total (line) 6 37" xfId="7228" xr:uid="{00000000-0005-0000-0000-0000D5CB0000}"/>
    <cellStyle name="Total (line) 6 37 2" xfId="51818" xr:uid="{00000000-0005-0000-0000-0000D6CB0000}"/>
    <cellStyle name="Total (line) 6 37 2 2" xfId="51819" xr:uid="{00000000-0005-0000-0000-0000D7CB0000}"/>
    <cellStyle name="Total (line) 6 37 2 3" xfId="51820" xr:uid="{00000000-0005-0000-0000-0000D8CB0000}"/>
    <cellStyle name="Total (line) 6 37 2 4" xfId="51821" xr:uid="{00000000-0005-0000-0000-0000D9CB0000}"/>
    <cellStyle name="Total (line) 6 37 3" xfId="51822" xr:uid="{00000000-0005-0000-0000-0000DACB0000}"/>
    <cellStyle name="Total (line) 6 37 4" xfId="51823" xr:uid="{00000000-0005-0000-0000-0000DBCB0000}"/>
    <cellStyle name="Total (line) 6 37 5" xfId="51824" xr:uid="{00000000-0005-0000-0000-0000DCCB0000}"/>
    <cellStyle name="Total (line) 6 38" xfId="7229" xr:uid="{00000000-0005-0000-0000-0000DDCB0000}"/>
    <cellStyle name="Total (line) 6 38 2" xfId="51825" xr:uid="{00000000-0005-0000-0000-0000DECB0000}"/>
    <cellStyle name="Total (line) 6 38 2 2" xfId="51826" xr:uid="{00000000-0005-0000-0000-0000DFCB0000}"/>
    <cellStyle name="Total (line) 6 38 2 3" xfId="51827" xr:uid="{00000000-0005-0000-0000-0000E0CB0000}"/>
    <cellStyle name="Total (line) 6 38 2 4" xfId="51828" xr:uid="{00000000-0005-0000-0000-0000E1CB0000}"/>
    <cellStyle name="Total (line) 6 38 3" xfId="51829" xr:uid="{00000000-0005-0000-0000-0000E2CB0000}"/>
    <cellStyle name="Total (line) 6 38 4" xfId="51830" xr:uid="{00000000-0005-0000-0000-0000E3CB0000}"/>
    <cellStyle name="Total (line) 6 38 5" xfId="51831" xr:uid="{00000000-0005-0000-0000-0000E4CB0000}"/>
    <cellStyle name="Total (line) 6 39" xfId="7230" xr:uid="{00000000-0005-0000-0000-0000E5CB0000}"/>
    <cellStyle name="Total (line) 6 39 2" xfId="51832" xr:uid="{00000000-0005-0000-0000-0000E6CB0000}"/>
    <cellStyle name="Total (line) 6 39 2 2" xfId="51833" xr:uid="{00000000-0005-0000-0000-0000E7CB0000}"/>
    <cellStyle name="Total (line) 6 39 2 3" xfId="51834" xr:uid="{00000000-0005-0000-0000-0000E8CB0000}"/>
    <cellStyle name="Total (line) 6 39 2 4" xfId="51835" xr:uid="{00000000-0005-0000-0000-0000E9CB0000}"/>
    <cellStyle name="Total (line) 6 39 3" xfId="51836" xr:uid="{00000000-0005-0000-0000-0000EACB0000}"/>
    <cellStyle name="Total (line) 6 39 4" xfId="51837" xr:uid="{00000000-0005-0000-0000-0000EBCB0000}"/>
    <cellStyle name="Total (line) 6 39 5" xfId="51838" xr:uid="{00000000-0005-0000-0000-0000ECCB0000}"/>
    <cellStyle name="Total (line) 6 4" xfId="7231" xr:uid="{00000000-0005-0000-0000-0000EDCB0000}"/>
    <cellStyle name="Total (line) 6 4 2" xfId="51839" xr:uid="{00000000-0005-0000-0000-0000EECB0000}"/>
    <cellStyle name="Total (line) 6 4 2 2" xfId="51840" xr:uid="{00000000-0005-0000-0000-0000EFCB0000}"/>
    <cellStyle name="Total (line) 6 4 2 3" xfId="51841" xr:uid="{00000000-0005-0000-0000-0000F0CB0000}"/>
    <cellStyle name="Total (line) 6 4 2 4" xfId="51842" xr:uid="{00000000-0005-0000-0000-0000F1CB0000}"/>
    <cellStyle name="Total (line) 6 4 3" xfId="51843" xr:uid="{00000000-0005-0000-0000-0000F2CB0000}"/>
    <cellStyle name="Total (line) 6 4 4" xfId="51844" xr:uid="{00000000-0005-0000-0000-0000F3CB0000}"/>
    <cellStyle name="Total (line) 6 4 5" xfId="51845" xr:uid="{00000000-0005-0000-0000-0000F4CB0000}"/>
    <cellStyle name="Total (line) 6 40" xfId="7232" xr:uid="{00000000-0005-0000-0000-0000F5CB0000}"/>
    <cellStyle name="Total (line) 6 40 2" xfId="51846" xr:uid="{00000000-0005-0000-0000-0000F6CB0000}"/>
    <cellStyle name="Total (line) 6 40 2 2" xfId="51847" xr:uid="{00000000-0005-0000-0000-0000F7CB0000}"/>
    <cellStyle name="Total (line) 6 40 2 3" xfId="51848" xr:uid="{00000000-0005-0000-0000-0000F8CB0000}"/>
    <cellStyle name="Total (line) 6 40 2 4" xfId="51849" xr:uid="{00000000-0005-0000-0000-0000F9CB0000}"/>
    <cellStyle name="Total (line) 6 40 3" xfId="51850" xr:uid="{00000000-0005-0000-0000-0000FACB0000}"/>
    <cellStyle name="Total (line) 6 40 4" xfId="51851" xr:uid="{00000000-0005-0000-0000-0000FBCB0000}"/>
    <cellStyle name="Total (line) 6 40 5" xfId="51852" xr:uid="{00000000-0005-0000-0000-0000FCCB0000}"/>
    <cellStyle name="Total (line) 6 41" xfId="7233" xr:uid="{00000000-0005-0000-0000-0000FDCB0000}"/>
    <cellStyle name="Total (line) 6 41 2" xfId="51853" xr:uid="{00000000-0005-0000-0000-0000FECB0000}"/>
    <cellStyle name="Total (line) 6 41 2 2" xfId="51854" xr:uid="{00000000-0005-0000-0000-0000FFCB0000}"/>
    <cellStyle name="Total (line) 6 41 2 3" xfId="51855" xr:uid="{00000000-0005-0000-0000-000000CC0000}"/>
    <cellStyle name="Total (line) 6 41 2 4" xfId="51856" xr:uid="{00000000-0005-0000-0000-000001CC0000}"/>
    <cellStyle name="Total (line) 6 41 3" xfId="51857" xr:uid="{00000000-0005-0000-0000-000002CC0000}"/>
    <cellStyle name="Total (line) 6 41 4" xfId="51858" xr:uid="{00000000-0005-0000-0000-000003CC0000}"/>
    <cellStyle name="Total (line) 6 41 5" xfId="51859" xr:uid="{00000000-0005-0000-0000-000004CC0000}"/>
    <cellStyle name="Total (line) 6 42" xfId="7234" xr:uid="{00000000-0005-0000-0000-000005CC0000}"/>
    <cellStyle name="Total (line) 6 42 2" xfId="51860" xr:uid="{00000000-0005-0000-0000-000006CC0000}"/>
    <cellStyle name="Total (line) 6 42 2 2" xfId="51861" xr:uid="{00000000-0005-0000-0000-000007CC0000}"/>
    <cellStyle name="Total (line) 6 42 2 3" xfId="51862" xr:uid="{00000000-0005-0000-0000-000008CC0000}"/>
    <cellStyle name="Total (line) 6 42 2 4" xfId="51863" xr:uid="{00000000-0005-0000-0000-000009CC0000}"/>
    <cellStyle name="Total (line) 6 42 3" xfId="51864" xr:uid="{00000000-0005-0000-0000-00000ACC0000}"/>
    <cellStyle name="Total (line) 6 42 4" xfId="51865" xr:uid="{00000000-0005-0000-0000-00000BCC0000}"/>
    <cellStyle name="Total (line) 6 42 5" xfId="51866" xr:uid="{00000000-0005-0000-0000-00000CCC0000}"/>
    <cellStyle name="Total (line) 6 43" xfId="7235" xr:uid="{00000000-0005-0000-0000-00000DCC0000}"/>
    <cellStyle name="Total (line) 6 43 2" xfId="51867" xr:uid="{00000000-0005-0000-0000-00000ECC0000}"/>
    <cellStyle name="Total (line) 6 43 2 2" xfId="51868" xr:uid="{00000000-0005-0000-0000-00000FCC0000}"/>
    <cellStyle name="Total (line) 6 43 2 3" xfId="51869" xr:uid="{00000000-0005-0000-0000-000010CC0000}"/>
    <cellStyle name="Total (line) 6 43 2 4" xfId="51870" xr:uid="{00000000-0005-0000-0000-000011CC0000}"/>
    <cellStyle name="Total (line) 6 43 3" xfId="51871" xr:uid="{00000000-0005-0000-0000-000012CC0000}"/>
    <cellStyle name="Total (line) 6 43 4" xfId="51872" xr:uid="{00000000-0005-0000-0000-000013CC0000}"/>
    <cellStyle name="Total (line) 6 43 5" xfId="51873" xr:uid="{00000000-0005-0000-0000-000014CC0000}"/>
    <cellStyle name="Total (line) 6 44" xfId="7236" xr:uid="{00000000-0005-0000-0000-000015CC0000}"/>
    <cellStyle name="Total (line) 6 44 2" xfId="51874" xr:uid="{00000000-0005-0000-0000-000016CC0000}"/>
    <cellStyle name="Total (line) 6 44 2 2" xfId="51875" xr:uid="{00000000-0005-0000-0000-000017CC0000}"/>
    <cellStyle name="Total (line) 6 44 2 3" xfId="51876" xr:uid="{00000000-0005-0000-0000-000018CC0000}"/>
    <cellStyle name="Total (line) 6 44 2 4" xfId="51877" xr:uid="{00000000-0005-0000-0000-000019CC0000}"/>
    <cellStyle name="Total (line) 6 44 3" xfId="51878" xr:uid="{00000000-0005-0000-0000-00001ACC0000}"/>
    <cellStyle name="Total (line) 6 44 4" xfId="51879" xr:uid="{00000000-0005-0000-0000-00001BCC0000}"/>
    <cellStyle name="Total (line) 6 44 5" xfId="51880" xr:uid="{00000000-0005-0000-0000-00001CCC0000}"/>
    <cellStyle name="Total (line) 6 45" xfId="7237" xr:uid="{00000000-0005-0000-0000-00001DCC0000}"/>
    <cellStyle name="Total (line) 6 45 2" xfId="51881" xr:uid="{00000000-0005-0000-0000-00001ECC0000}"/>
    <cellStyle name="Total (line) 6 45 2 2" xfId="51882" xr:uid="{00000000-0005-0000-0000-00001FCC0000}"/>
    <cellStyle name="Total (line) 6 45 2 3" xfId="51883" xr:uid="{00000000-0005-0000-0000-000020CC0000}"/>
    <cellStyle name="Total (line) 6 45 2 4" xfId="51884" xr:uid="{00000000-0005-0000-0000-000021CC0000}"/>
    <cellStyle name="Total (line) 6 45 3" xfId="51885" xr:uid="{00000000-0005-0000-0000-000022CC0000}"/>
    <cellStyle name="Total (line) 6 45 4" xfId="51886" xr:uid="{00000000-0005-0000-0000-000023CC0000}"/>
    <cellStyle name="Total (line) 6 45 5" xfId="51887" xr:uid="{00000000-0005-0000-0000-000024CC0000}"/>
    <cellStyle name="Total (line) 6 46" xfId="51888" xr:uid="{00000000-0005-0000-0000-000025CC0000}"/>
    <cellStyle name="Total (line) 6 46 2" xfId="51889" xr:uid="{00000000-0005-0000-0000-000026CC0000}"/>
    <cellStyle name="Total (line) 6 46 3" xfId="51890" xr:uid="{00000000-0005-0000-0000-000027CC0000}"/>
    <cellStyle name="Total (line) 6 46 4" xfId="51891" xr:uid="{00000000-0005-0000-0000-000028CC0000}"/>
    <cellStyle name="Total (line) 6 47" xfId="51892" xr:uid="{00000000-0005-0000-0000-000029CC0000}"/>
    <cellStyle name="Total (line) 6 48" xfId="51893" xr:uid="{00000000-0005-0000-0000-00002ACC0000}"/>
    <cellStyle name="Total (line) 6 49" xfId="51894" xr:uid="{00000000-0005-0000-0000-00002BCC0000}"/>
    <cellStyle name="Total (line) 6 5" xfId="7238" xr:uid="{00000000-0005-0000-0000-00002CCC0000}"/>
    <cellStyle name="Total (line) 6 5 2" xfId="51895" xr:uid="{00000000-0005-0000-0000-00002DCC0000}"/>
    <cellStyle name="Total (line) 6 5 2 2" xfId="51896" xr:uid="{00000000-0005-0000-0000-00002ECC0000}"/>
    <cellStyle name="Total (line) 6 5 2 3" xfId="51897" xr:uid="{00000000-0005-0000-0000-00002FCC0000}"/>
    <cellStyle name="Total (line) 6 5 2 4" xfId="51898" xr:uid="{00000000-0005-0000-0000-000030CC0000}"/>
    <cellStyle name="Total (line) 6 5 3" xfId="51899" xr:uid="{00000000-0005-0000-0000-000031CC0000}"/>
    <cellStyle name="Total (line) 6 5 4" xfId="51900" xr:uid="{00000000-0005-0000-0000-000032CC0000}"/>
    <cellStyle name="Total (line) 6 5 5" xfId="51901" xr:uid="{00000000-0005-0000-0000-000033CC0000}"/>
    <cellStyle name="Total (line) 6 6" xfId="7239" xr:uid="{00000000-0005-0000-0000-000034CC0000}"/>
    <cellStyle name="Total (line) 6 6 2" xfId="51902" xr:uid="{00000000-0005-0000-0000-000035CC0000}"/>
    <cellStyle name="Total (line) 6 6 2 2" xfId="51903" xr:uid="{00000000-0005-0000-0000-000036CC0000}"/>
    <cellStyle name="Total (line) 6 6 2 3" xfId="51904" xr:uid="{00000000-0005-0000-0000-000037CC0000}"/>
    <cellStyle name="Total (line) 6 6 2 4" xfId="51905" xr:uid="{00000000-0005-0000-0000-000038CC0000}"/>
    <cellStyle name="Total (line) 6 6 3" xfId="51906" xr:uid="{00000000-0005-0000-0000-000039CC0000}"/>
    <cellStyle name="Total (line) 6 6 4" xfId="51907" xr:uid="{00000000-0005-0000-0000-00003ACC0000}"/>
    <cellStyle name="Total (line) 6 6 5" xfId="51908" xr:uid="{00000000-0005-0000-0000-00003BCC0000}"/>
    <cellStyle name="Total (line) 6 7" xfId="7240" xr:uid="{00000000-0005-0000-0000-00003CCC0000}"/>
    <cellStyle name="Total (line) 6 7 2" xfId="51909" xr:uid="{00000000-0005-0000-0000-00003DCC0000}"/>
    <cellStyle name="Total (line) 6 7 2 2" xfId="51910" xr:uid="{00000000-0005-0000-0000-00003ECC0000}"/>
    <cellStyle name="Total (line) 6 7 2 3" xfId="51911" xr:uid="{00000000-0005-0000-0000-00003FCC0000}"/>
    <cellStyle name="Total (line) 6 7 2 4" xfId="51912" xr:uid="{00000000-0005-0000-0000-000040CC0000}"/>
    <cellStyle name="Total (line) 6 7 3" xfId="51913" xr:uid="{00000000-0005-0000-0000-000041CC0000}"/>
    <cellStyle name="Total (line) 6 7 4" xfId="51914" xr:uid="{00000000-0005-0000-0000-000042CC0000}"/>
    <cellStyle name="Total (line) 6 7 5" xfId="51915" xr:uid="{00000000-0005-0000-0000-000043CC0000}"/>
    <cellStyle name="Total (line) 6 8" xfId="7241" xr:uid="{00000000-0005-0000-0000-000044CC0000}"/>
    <cellStyle name="Total (line) 6 8 2" xfId="51916" xr:uid="{00000000-0005-0000-0000-000045CC0000}"/>
    <cellStyle name="Total (line) 6 8 2 2" xfId="51917" xr:uid="{00000000-0005-0000-0000-000046CC0000}"/>
    <cellStyle name="Total (line) 6 8 2 3" xfId="51918" xr:uid="{00000000-0005-0000-0000-000047CC0000}"/>
    <cellStyle name="Total (line) 6 8 2 4" xfId="51919" xr:uid="{00000000-0005-0000-0000-000048CC0000}"/>
    <cellStyle name="Total (line) 6 8 3" xfId="51920" xr:uid="{00000000-0005-0000-0000-000049CC0000}"/>
    <cellStyle name="Total (line) 6 8 4" xfId="51921" xr:uid="{00000000-0005-0000-0000-00004ACC0000}"/>
    <cellStyle name="Total (line) 6 8 5" xfId="51922" xr:uid="{00000000-0005-0000-0000-00004BCC0000}"/>
    <cellStyle name="Total (line) 6 9" xfId="7242" xr:uid="{00000000-0005-0000-0000-00004CCC0000}"/>
    <cellStyle name="Total (line) 6 9 2" xfId="51923" xr:uid="{00000000-0005-0000-0000-00004DCC0000}"/>
    <cellStyle name="Total (line) 6 9 2 2" xfId="51924" xr:uid="{00000000-0005-0000-0000-00004ECC0000}"/>
    <cellStyle name="Total (line) 6 9 2 3" xfId="51925" xr:uid="{00000000-0005-0000-0000-00004FCC0000}"/>
    <cellStyle name="Total (line) 6 9 2 4" xfId="51926" xr:uid="{00000000-0005-0000-0000-000050CC0000}"/>
    <cellStyle name="Total (line) 6 9 3" xfId="51927" xr:uid="{00000000-0005-0000-0000-000051CC0000}"/>
    <cellStyle name="Total (line) 6 9 4" xfId="51928" xr:uid="{00000000-0005-0000-0000-000052CC0000}"/>
    <cellStyle name="Total (line) 6 9 5" xfId="51929" xr:uid="{00000000-0005-0000-0000-000053CC0000}"/>
    <cellStyle name="Total (line) 7" xfId="7243" xr:uid="{00000000-0005-0000-0000-000054CC0000}"/>
    <cellStyle name="Total (line) 7 10" xfId="7244" xr:uid="{00000000-0005-0000-0000-000055CC0000}"/>
    <cellStyle name="Total (line) 7 10 2" xfId="51930" xr:uid="{00000000-0005-0000-0000-000056CC0000}"/>
    <cellStyle name="Total (line) 7 10 2 2" xfId="51931" xr:uid="{00000000-0005-0000-0000-000057CC0000}"/>
    <cellStyle name="Total (line) 7 10 2 3" xfId="51932" xr:uid="{00000000-0005-0000-0000-000058CC0000}"/>
    <cellStyle name="Total (line) 7 10 2 4" xfId="51933" xr:uid="{00000000-0005-0000-0000-000059CC0000}"/>
    <cellStyle name="Total (line) 7 10 3" xfId="51934" xr:uid="{00000000-0005-0000-0000-00005ACC0000}"/>
    <cellStyle name="Total (line) 7 10 4" xfId="51935" xr:uid="{00000000-0005-0000-0000-00005BCC0000}"/>
    <cellStyle name="Total (line) 7 10 5" xfId="51936" xr:uid="{00000000-0005-0000-0000-00005CCC0000}"/>
    <cellStyle name="Total (line) 7 11" xfId="7245" xr:uid="{00000000-0005-0000-0000-00005DCC0000}"/>
    <cellStyle name="Total (line) 7 11 2" xfId="51937" xr:uid="{00000000-0005-0000-0000-00005ECC0000}"/>
    <cellStyle name="Total (line) 7 11 2 2" xfId="51938" xr:uid="{00000000-0005-0000-0000-00005FCC0000}"/>
    <cellStyle name="Total (line) 7 11 2 3" xfId="51939" xr:uid="{00000000-0005-0000-0000-000060CC0000}"/>
    <cellStyle name="Total (line) 7 11 2 4" xfId="51940" xr:uid="{00000000-0005-0000-0000-000061CC0000}"/>
    <cellStyle name="Total (line) 7 11 3" xfId="51941" xr:uid="{00000000-0005-0000-0000-000062CC0000}"/>
    <cellStyle name="Total (line) 7 11 4" xfId="51942" xr:uid="{00000000-0005-0000-0000-000063CC0000}"/>
    <cellStyle name="Total (line) 7 11 5" xfId="51943" xr:uid="{00000000-0005-0000-0000-000064CC0000}"/>
    <cellStyle name="Total (line) 7 12" xfId="7246" xr:uid="{00000000-0005-0000-0000-000065CC0000}"/>
    <cellStyle name="Total (line) 7 12 2" xfId="51944" xr:uid="{00000000-0005-0000-0000-000066CC0000}"/>
    <cellStyle name="Total (line) 7 12 2 2" xfId="51945" xr:uid="{00000000-0005-0000-0000-000067CC0000}"/>
    <cellStyle name="Total (line) 7 12 2 3" xfId="51946" xr:uid="{00000000-0005-0000-0000-000068CC0000}"/>
    <cellStyle name="Total (line) 7 12 2 4" xfId="51947" xr:uid="{00000000-0005-0000-0000-000069CC0000}"/>
    <cellStyle name="Total (line) 7 12 3" xfId="51948" xr:uid="{00000000-0005-0000-0000-00006ACC0000}"/>
    <cellStyle name="Total (line) 7 12 4" xfId="51949" xr:uid="{00000000-0005-0000-0000-00006BCC0000}"/>
    <cellStyle name="Total (line) 7 12 5" xfId="51950" xr:uid="{00000000-0005-0000-0000-00006CCC0000}"/>
    <cellStyle name="Total (line) 7 13" xfId="7247" xr:uid="{00000000-0005-0000-0000-00006DCC0000}"/>
    <cellStyle name="Total (line) 7 13 2" xfId="51951" xr:uid="{00000000-0005-0000-0000-00006ECC0000}"/>
    <cellStyle name="Total (line) 7 13 2 2" xfId="51952" xr:uid="{00000000-0005-0000-0000-00006FCC0000}"/>
    <cellStyle name="Total (line) 7 13 2 3" xfId="51953" xr:uid="{00000000-0005-0000-0000-000070CC0000}"/>
    <cellStyle name="Total (line) 7 13 2 4" xfId="51954" xr:uid="{00000000-0005-0000-0000-000071CC0000}"/>
    <cellStyle name="Total (line) 7 13 3" xfId="51955" xr:uid="{00000000-0005-0000-0000-000072CC0000}"/>
    <cellStyle name="Total (line) 7 13 4" xfId="51956" xr:uid="{00000000-0005-0000-0000-000073CC0000}"/>
    <cellStyle name="Total (line) 7 13 5" xfId="51957" xr:uid="{00000000-0005-0000-0000-000074CC0000}"/>
    <cellStyle name="Total (line) 7 14" xfId="7248" xr:uid="{00000000-0005-0000-0000-000075CC0000}"/>
    <cellStyle name="Total (line) 7 14 2" xfId="51958" xr:uid="{00000000-0005-0000-0000-000076CC0000}"/>
    <cellStyle name="Total (line) 7 14 2 2" xfId="51959" xr:uid="{00000000-0005-0000-0000-000077CC0000}"/>
    <cellStyle name="Total (line) 7 14 2 3" xfId="51960" xr:uid="{00000000-0005-0000-0000-000078CC0000}"/>
    <cellStyle name="Total (line) 7 14 2 4" xfId="51961" xr:uid="{00000000-0005-0000-0000-000079CC0000}"/>
    <cellStyle name="Total (line) 7 14 3" xfId="51962" xr:uid="{00000000-0005-0000-0000-00007ACC0000}"/>
    <cellStyle name="Total (line) 7 14 4" xfId="51963" xr:uid="{00000000-0005-0000-0000-00007BCC0000}"/>
    <cellStyle name="Total (line) 7 14 5" xfId="51964" xr:uid="{00000000-0005-0000-0000-00007CCC0000}"/>
    <cellStyle name="Total (line) 7 15" xfId="7249" xr:uid="{00000000-0005-0000-0000-00007DCC0000}"/>
    <cellStyle name="Total (line) 7 15 2" xfId="51965" xr:uid="{00000000-0005-0000-0000-00007ECC0000}"/>
    <cellStyle name="Total (line) 7 15 2 2" xfId="51966" xr:uid="{00000000-0005-0000-0000-00007FCC0000}"/>
    <cellStyle name="Total (line) 7 15 2 3" xfId="51967" xr:uid="{00000000-0005-0000-0000-000080CC0000}"/>
    <cellStyle name="Total (line) 7 15 2 4" xfId="51968" xr:uid="{00000000-0005-0000-0000-000081CC0000}"/>
    <cellStyle name="Total (line) 7 15 3" xfId="51969" xr:uid="{00000000-0005-0000-0000-000082CC0000}"/>
    <cellStyle name="Total (line) 7 15 4" xfId="51970" xr:uid="{00000000-0005-0000-0000-000083CC0000}"/>
    <cellStyle name="Total (line) 7 15 5" xfId="51971" xr:uid="{00000000-0005-0000-0000-000084CC0000}"/>
    <cellStyle name="Total (line) 7 16" xfId="7250" xr:uid="{00000000-0005-0000-0000-000085CC0000}"/>
    <cellStyle name="Total (line) 7 16 2" xfId="51972" xr:uid="{00000000-0005-0000-0000-000086CC0000}"/>
    <cellStyle name="Total (line) 7 16 2 2" xfId="51973" xr:uid="{00000000-0005-0000-0000-000087CC0000}"/>
    <cellStyle name="Total (line) 7 16 2 3" xfId="51974" xr:uid="{00000000-0005-0000-0000-000088CC0000}"/>
    <cellStyle name="Total (line) 7 16 2 4" xfId="51975" xr:uid="{00000000-0005-0000-0000-000089CC0000}"/>
    <cellStyle name="Total (line) 7 16 3" xfId="51976" xr:uid="{00000000-0005-0000-0000-00008ACC0000}"/>
    <cellStyle name="Total (line) 7 16 4" xfId="51977" xr:uid="{00000000-0005-0000-0000-00008BCC0000}"/>
    <cellStyle name="Total (line) 7 16 5" xfId="51978" xr:uid="{00000000-0005-0000-0000-00008CCC0000}"/>
    <cellStyle name="Total (line) 7 17" xfId="7251" xr:uid="{00000000-0005-0000-0000-00008DCC0000}"/>
    <cellStyle name="Total (line) 7 17 2" xfId="51979" xr:uid="{00000000-0005-0000-0000-00008ECC0000}"/>
    <cellStyle name="Total (line) 7 17 2 2" xfId="51980" xr:uid="{00000000-0005-0000-0000-00008FCC0000}"/>
    <cellStyle name="Total (line) 7 17 2 3" xfId="51981" xr:uid="{00000000-0005-0000-0000-000090CC0000}"/>
    <cellStyle name="Total (line) 7 17 2 4" xfId="51982" xr:uid="{00000000-0005-0000-0000-000091CC0000}"/>
    <cellStyle name="Total (line) 7 17 3" xfId="51983" xr:uid="{00000000-0005-0000-0000-000092CC0000}"/>
    <cellStyle name="Total (line) 7 17 4" xfId="51984" xr:uid="{00000000-0005-0000-0000-000093CC0000}"/>
    <cellStyle name="Total (line) 7 17 5" xfId="51985" xr:uid="{00000000-0005-0000-0000-000094CC0000}"/>
    <cellStyle name="Total (line) 7 18" xfId="7252" xr:uid="{00000000-0005-0000-0000-000095CC0000}"/>
    <cellStyle name="Total (line) 7 18 2" xfId="51986" xr:uid="{00000000-0005-0000-0000-000096CC0000}"/>
    <cellStyle name="Total (line) 7 18 2 2" xfId="51987" xr:uid="{00000000-0005-0000-0000-000097CC0000}"/>
    <cellStyle name="Total (line) 7 18 2 3" xfId="51988" xr:uid="{00000000-0005-0000-0000-000098CC0000}"/>
    <cellStyle name="Total (line) 7 18 2 4" xfId="51989" xr:uid="{00000000-0005-0000-0000-000099CC0000}"/>
    <cellStyle name="Total (line) 7 18 3" xfId="51990" xr:uid="{00000000-0005-0000-0000-00009ACC0000}"/>
    <cellStyle name="Total (line) 7 18 4" xfId="51991" xr:uid="{00000000-0005-0000-0000-00009BCC0000}"/>
    <cellStyle name="Total (line) 7 18 5" xfId="51992" xr:uid="{00000000-0005-0000-0000-00009CCC0000}"/>
    <cellStyle name="Total (line) 7 19" xfId="7253" xr:uid="{00000000-0005-0000-0000-00009DCC0000}"/>
    <cellStyle name="Total (line) 7 19 2" xfId="51993" xr:uid="{00000000-0005-0000-0000-00009ECC0000}"/>
    <cellStyle name="Total (line) 7 19 2 2" xfId="51994" xr:uid="{00000000-0005-0000-0000-00009FCC0000}"/>
    <cellStyle name="Total (line) 7 19 2 3" xfId="51995" xr:uid="{00000000-0005-0000-0000-0000A0CC0000}"/>
    <cellStyle name="Total (line) 7 19 2 4" xfId="51996" xr:uid="{00000000-0005-0000-0000-0000A1CC0000}"/>
    <cellStyle name="Total (line) 7 19 3" xfId="51997" xr:uid="{00000000-0005-0000-0000-0000A2CC0000}"/>
    <cellStyle name="Total (line) 7 19 4" xfId="51998" xr:uid="{00000000-0005-0000-0000-0000A3CC0000}"/>
    <cellStyle name="Total (line) 7 19 5" xfId="51999" xr:uid="{00000000-0005-0000-0000-0000A4CC0000}"/>
    <cellStyle name="Total (line) 7 2" xfId="7254" xr:uid="{00000000-0005-0000-0000-0000A5CC0000}"/>
    <cellStyle name="Total (line) 7 2 10" xfId="7255" xr:uid="{00000000-0005-0000-0000-0000A6CC0000}"/>
    <cellStyle name="Total (line) 7 2 10 2" xfId="52000" xr:uid="{00000000-0005-0000-0000-0000A7CC0000}"/>
    <cellStyle name="Total (line) 7 2 10 2 2" xfId="52001" xr:uid="{00000000-0005-0000-0000-0000A8CC0000}"/>
    <cellStyle name="Total (line) 7 2 10 2 3" xfId="52002" xr:uid="{00000000-0005-0000-0000-0000A9CC0000}"/>
    <cellStyle name="Total (line) 7 2 10 2 4" xfId="52003" xr:uid="{00000000-0005-0000-0000-0000AACC0000}"/>
    <cellStyle name="Total (line) 7 2 10 3" xfId="52004" xr:uid="{00000000-0005-0000-0000-0000ABCC0000}"/>
    <cellStyle name="Total (line) 7 2 10 4" xfId="52005" xr:uid="{00000000-0005-0000-0000-0000ACCC0000}"/>
    <cellStyle name="Total (line) 7 2 10 5" xfId="52006" xr:uid="{00000000-0005-0000-0000-0000ADCC0000}"/>
    <cellStyle name="Total (line) 7 2 11" xfId="7256" xr:uid="{00000000-0005-0000-0000-0000AECC0000}"/>
    <cellStyle name="Total (line) 7 2 11 2" xfId="52007" xr:uid="{00000000-0005-0000-0000-0000AFCC0000}"/>
    <cellStyle name="Total (line) 7 2 11 2 2" xfId="52008" xr:uid="{00000000-0005-0000-0000-0000B0CC0000}"/>
    <cellStyle name="Total (line) 7 2 11 2 3" xfId="52009" xr:uid="{00000000-0005-0000-0000-0000B1CC0000}"/>
    <cellStyle name="Total (line) 7 2 11 2 4" xfId="52010" xr:uid="{00000000-0005-0000-0000-0000B2CC0000}"/>
    <cellStyle name="Total (line) 7 2 11 3" xfId="52011" xr:uid="{00000000-0005-0000-0000-0000B3CC0000}"/>
    <cellStyle name="Total (line) 7 2 11 4" xfId="52012" xr:uid="{00000000-0005-0000-0000-0000B4CC0000}"/>
    <cellStyle name="Total (line) 7 2 11 5" xfId="52013" xr:uid="{00000000-0005-0000-0000-0000B5CC0000}"/>
    <cellStyle name="Total (line) 7 2 12" xfId="7257" xr:uid="{00000000-0005-0000-0000-0000B6CC0000}"/>
    <cellStyle name="Total (line) 7 2 12 2" xfId="52014" xr:uid="{00000000-0005-0000-0000-0000B7CC0000}"/>
    <cellStyle name="Total (line) 7 2 12 2 2" xfId="52015" xr:uid="{00000000-0005-0000-0000-0000B8CC0000}"/>
    <cellStyle name="Total (line) 7 2 12 2 3" xfId="52016" xr:uid="{00000000-0005-0000-0000-0000B9CC0000}"/>
    <cellStyle name="Total (line) 7 2 12 2 4" xfId="52017" xr:uid="{00000000-0005-0000-0000-0000BACC0000}"/>
    <cellStyle name="Total (line) 7 2 12 3" xfId="52018" xr:uid="{00000000-0005-0000-0000-0000BBCC0000}"/>
    <cellStyle name="Total (line) 7 2 12 4" xfId="52019" xr:uid="{00000000-0005-0000-0000-0000BCCC0000}"/>
    <cellStyle name="Total (line) 7 2 12 5" xfId="52020" xr:uid="{00000000-0005-0000-0000-0000BDCC0000}"/>
    <cellStyle name="Total (line) 7 2 13" xfId="7258" xr:uid="{00000000-0005-0000-0000-0000BECC0000}"/>
    <cellStyle name="Total (line) 7 2 13 2" xfId="52021" xr:uid="{00000000-0005-0000-0000-0000BFCC0000}"/>
    <cellStyle name="Total (line) 7 2 13 2 2" xfId="52022" xr:uid="{00000000-0005-0000-0000-0000C0CC0000}"/>
    <cellStyle name="Total (line) 7 2 13 2 3" xfId="52023" xr:uid="{00000000-0005-0000-0000-0000C1CC0000}"/>
    <cellStyle name="Total (line) 7 2 13 2 4" xfId="52024" xr:uid="{00000000-0005-0000-0000-0000C2CC0000}"/>
    <cellStyle name="Total (line) 7 2 13 3" xfId="52025" xr:uid="{00000000-0005-0000-0000-0000C3CC0000}"/>
    <cellStyle name="Total (line) 7 2 13 4" xfId="52026" xr:uid="{00000000-0005-0000-0000-0000C4CC0000}"/>
    <cellStyle name="Total (line) 7 2 13 5" xfId="52027" xr:uid="{00000000-0005-0000-0000-0000C5CC0000}"/>
    <cellStyle name="Total (line) 7 2 14" xfId="7259" xr:uid="{00000000-0005-0000-0000-0000C6CC0000}"/>
    <cellStyle name="Total (line) 7 2 14 2" xfId="52028" xr:uid="{00000000-0005-0000-0000-0000C7CC0000}"/>
    <cellStyle name="Total (line) 7 2 14 2 2" xfId="52029" xr:uid="{00000000-0005-0000-0000-0000C8CC0000}"/>
    <cellStyle name="Total (line) 7 2 14 2 3" xfId="52030" xr:uid="{00000000-0005-0000-0000-0000C9CC0000}"/>
    <cellStyle name="Total (line) 7 2 14 2 4" xfId="52031" xr:uid="{00000000-0005-0000-0000-0000CACC0000}"/>
    <cellStyle name="Total (line) 7 2 14 3" xfId="52032" xr:uid="{00000000-0005-0000-0000-0000CBCC0000}"/>
    <cellStyle name="Total (line) 7 2 14 4" xfId="52033" xr:uid="{00000000-0005-0000-0000-0000CCCC0000}"/>
    <cellStyle name="Total (line) 7 2 14 5" xfId="52034" xr:uid="{00000000-0005-0000-0000-0000CDCC0000}"/>
    <cellStyle name="Total (line) 7 2 15" xfId="7260" xr:uid="{00000000-0005-0000-0000-0000CECC0000}"/>
    <cellStyle name="Total (line) 7 2 15 2" xfId="52035" xr:uid="{00000000-0005-0000-0000-0000CFCC0000}"/>
    <cellStyle name="Total (line) 7 2 15 2 2" xfId="52036" xr:uid="{00000000-0005-0000-0000-0000D0CC0000}"/>
    <cellStyle name="Total (line) 7 2 15 2 3" xfId="52037" xr:uid="{00000000-0005-0000-0000-0000D1CC0000}"/>
    <cellStyle name="Total (line) 7 2 15 2 4" xfId="52038" xr:uid="{00000000-0005-0000-0000-0000D2CC0000}"/>
    <cellStyle name="Total (line) 7 2 15 3" xfId="52039" xr:uid="{00000000-0005-0000-0000-0000D3CC0000}"/>
    <cellStyle name="Total (line) 7 2 15 4" xfId="52040" xr:uid="{00000000-0005-0000-0000-0000D4CC0000}"/>
    <cellStyle name="Total (line) 7 2 15 5" xfId="52041" xr:uid="{00000000-0005-0000-0000-0000D5CC0000}"/>
    <cellStyle name="Total (line) 7 2 16" xfId="7261" xr:uid="{00000000-0005-0000-0000-0000D6CC0000}"/>
    <cellStyle name="Total (line) 7 2 16 2" xfId="52042" xr:uid="{00000000-0005-0000-0000-0000D7CC0000}"/>
    <cellStyle name="Total (line) 7 2 16 2 2" xfId="52043" xr:uid="{00000000-0005-0000-0000-0000D8CC0000}"/>
    <cellStyle name="Total (line) 7 2 16 2 3" xfId="52044" xr:uid="{00000000-0005-0000-0000-0000D9CC0000}"/>
    <cellStyle name="Total (line) 7 2 16 2 4" xfId="52045" xr:uid="{00000000-0005-0000-0000-0000DACC0000}"/>
    <cellStyle name="Total (line) 7 2 16 3" xfId="52046" xr:uid="{00000000-0005-0000-0000-0000DBCC0000}"/>
    <cellStyle name="Total (line) 7 2 16 4" xfId="52047" xr:uid="{00000000-0005-0000-0000-0000DCCC0000}"/>
    <cellStyle name="Total (line) 7 2 16 5" xfId="52048" xr:uid="{00000000-0005-0000-0000-0000DDCC0000}"/>
    <cellStyle name="Total (line) 7 2 17" xfId="7262" xr:uid="{00000000-0005-0000-0000-0000DECC0000}"/>
    <cellStyle name="Total (line) 7 2 17 2" xfId="52049" xr:uid="{00000000-0005-0000-0000-0000DFCC0000}"/>
    <cellStyle name="Total (line) 7 2 17 2 2" xfId="52050" xr:uid="{00000000-0005-0000-0000-0000E0CC0000}"/>
    <cellStyle name="Total (line) 7 2 17 2 3" xfId="52051" xr:uid="{00000000-0005-0000-0000-0000E1CC0000}"/>
    <cellStyle name="Total (line) 7 2 17 2 4" xfId="52052" xr:uid="{00000000-0005-0000-0000-0000E2CC0000}"/>
    <cellStyle name="Total (line) 7 2 17 3" xfId="52053" xr:uid="{00000000-0005-0000-0000-0000E3CC0000}"/>
    <cellStyle name="Total (line) 7 2 17 4" xfId="52054" xr:uid="{00000000-0005-0000-0000-0000E4CC0000}"/>
    <cellStyle name="Total (line) 7 2 17 5" xfId="52055" xr:uid="{00000000-0005-0000-0000-0000E5CC0000}"/>
    <cellStyle name="Total (line) 7 2 18" xfId="7263" xr:uid="{00000000-0005-0000-0000-0000E6CC0000}"/>
    <cellStyle name="Total (line) 7 2 18 2" xfId="52056" xr:uid="{00000000-0005-0000-0000-0000E7CC0000}"/>
    <cellStyle name="Total (line) 7 2 18 2 2" xfId="52057" xr:uid="{00000000-0005-0000-0000-0000E8CC0000}"/>
    <cellStyle name="Total (line) 7 2 18 2 3" xfId="52058" xr:uid="{00000000-0005-0000-0000-0000E9CC0000}"/>
    <cellStyle name="Total (line) 7 2 18 2 4" xfId="52059" xr:uid="{00000000-0005-0000-0000-0000EACC0000}"/>
    <cellStyle name="Total (line) 7 2 18 3" xfId="52060" xr:uid="{00000000-0005-0000-0000-0000EBCC0000}"/>
    <cellStyle name="Total (line) 7 2 18 4" xfId="52061" xr:uid="{00000000-0005-0000-0000-0000ECCC0000}"/>
    <cellStyle name="Total (line) 7 2 18 5" xfId="52062" xr:uid="{00000000-0005-0000-0000-0000EDCC0000}"/>
    <cellStyle name="Total (line) 7 2 19" xfId="7264" xr:uid="{00000000-0005-0000-0000-0000EECC0000}"/>
    <cellStyle name="Total (line) 7 2 19 2" xfId="52063" xr:uid="{00000000-0005-0000-0000-0000EFCC0000}"/>
    <cellStyle name="Total (line) 7 2 19 2 2" xfId="52064" xr:uid="{00000000-0005-0000-0000-0000F0CC0000}"/>
    <cellStyle name="Total (line) 7 2 19 2 3" xfId="52065" xr:uid="{00000000-0005-0000-0000-0000F1CC0000}"/>
    <cellStyle name="Total (line) 7 2 19 2 4" xfId="52066" xr:uid="{00000000-0005-0000-0000-0000F2CC0000}"/>
    <cellStyle name="Total (line) 7 2 19 3" xfId="52067" xr:uid="{00000000-0005-0000-0000-0000F3CC0000}"/>
    <cellStyle name="Total (line) 7 2 19 4" xfId="52068" xr:uid="{00000000-0005-0000-0000-0000F4CC0000}"/>
    <cellStyle name="Total (line) 7 2 19 5" xfId="52069" xr:uid="{00000000-0005-0000-0000-0000F5CC0000}"/>
    <cellStyle name="Total (line) 7 2 2" xfId="7265" xr:uid="{00000000-0005-0000-0000-0000F6CC0000}"/>
    <cellStyle name="Total (line) 7 2 2 2" xfId="52070" xr:uid="{00000000-0005-0000-0000-0000F7CC0000}"/>
    <cellStyle name="Total (line) 7 2 2 2 2" xfId="52071" xr:uid="{00000000-0005-0000-0000-0000F8CC0000}"/>
    <cellStyle name="Total (line) 7 2 2 2 3" xfId="52072" xr:uid="{00000000-0005-0000-0000-0000F9CC0000}"/>
    <cellStyle name="Total (line) 7 2 2 2 4" xfId="52073" xr:uid="{00000000-0005-0000-0000-0000FACC0000}"/>
    <cellStyle name="Total (line) 7 2 2 3" xfId="52074" xr:uid="{00000000-0005-0000-0000-0000FBCC0000}"/>
    <cellStyle name="Total (line) 7 2 2 4" xfId="52075" xr:uid="{00000000-0005-0000-0000-0000FCCC0000}"/>
    <cellStyle name="Total (line) 7 2 2 5" xfId="52076" xr:uid="{00000000-0005-0000-0000-0000FDCC0000}"/>
    <cellStyle name="Total (line) 7 2 20" xfId="7266" xr:uid="{00000000-0005-0000-0000-0000FECC0000}"/>
    <cellStyle name="Total (line) 7 2 20 2" xfId="52077" xr:uid="{00000000-0005-0000-0000-0000FFCC0000}"/>
    <cellStyle name="Total (line) 7 2 20 2 2" xfId="52078" xr:uid="{00000000-0005-0000-0000-000000CD0000}"/>
    <cellStyle name="Total (line) 7 2 20 2 3" xfId="52079" xr:uid="{00000000-0005-0000-0000-000001CD0000}"/>
    <cellStyle name="Total (line) 7 2 20 2 4" xfId="52080" xr:uid="{00000000-0005-0000-0000-000002CD0000}"/>
    <cellStyle name="Total (line) 7 2 20 3" xfId="52081" xr:uid="{00000000-0005-0000-0000-000003CD0000}"/>
    <cellStyle name="Total (line) 7 2 20 4" xfId="52082" xr:uid="{00000000-0005-0000-0000-000004CD0000}"/>
    <cellStyle name="Total (line) 7 2 20 5" xfId="52083" xr:uid="{00000000-0005-0000-0000-000005CD0000}"/>
    <cellStyle name="Total (line) 7 2 21" xfId="7267" xr:uid="{00000000-0005-0000-0000-000006CD0000}"/>
    <cellStyle name="Total (line) 7 2 21 2" xfId="52084" xr:uid="{00000000-0005-0000-0000-000007CD0000}"/>
    <cellStyle name="Total (line) 7 2 21 2 2" xfId="52085" xr:uid="{00000000-0005-0000-0000-000008CD0000}"/>
    <cellStyle name="Total (line) 7 2 21 2 3" xfId="52086" xr:uid="{00000000-0005-0000-0000-000009CD0000}"/>
    <cellStyle name="Total (line) 7 2 21 2 4" xfId="52087" xr:uid="{00000000-0005-0000-0000-00000ACD0000}"/>
    <cellStyle name="Total (line) 7 2 21 3" xfId="52088" xr:uid="{00000000-0005-0000-0000-00000BCD0000}"/>
    <cellStyle name="Total (line) 7 2 21 4" xfId="52089" xr:uid="{00000000-0005-0000-0000-00000CCD0000}"/>
    <cellStyle name="Total (line) 7 2 21 5" xfId="52090" xr:uid="{00000000-0005-0000-0000-00000DCD0000}"/>
    <cellStyle name="Total (line) 7 2 22" xfId="7268" xr:uid="{00000000-0005-0000-0000-00000ECD0000}"/>
    <cellStyle name="Total (line) 7 2 22 2" xfId="52091" xr:uid="{00000000-0005-0000-0000-00000FCD0000}"/>
    <cellStyle name="Total (line) 7 2 22 2 2" xfId="52092" xr:uid="{00000000-0005-0000-0000-000010CD0000}"/>
    <cellStyle name="Total (line) 7 2 22 2 3" xfId="52093" xr:uid="{00000000-0005-0000-0000-000011CD0000}"/>
    <cellStyle name="Total (line) 7 2 22 2 4" xfId="52094" xr:uid="{00000000-0005-0000-0000-000012CD0000}"/>
    <cellStyle name="Total (line) 7 2 22 3" xfId="52095" xr:uid="{00000000-0005-0000-0000-000013CD0000}"/>
    <cellStyle name="Total (line) 7 2 22 4" xfId="52096" xr:uid="{00000000-0005-0000-0000-000014CD0000}"/>
    <cellStyle name="Total (line) 7 2 22 5" xfId="52097" xr:uid="{00000000-0005-0000-0000-000015CD0000}"/>
    <cellStyle name="Total (line) 7 2 23" xfId="7269" xr:uid="{00000000-0005-0000-0000-000016CD0000}"/>
    <cellStyle name="Total (line) 7 2 23 2" xfId="52098" xr:uid="{00000000-0005-0000-0000-000017CD0000}"/>
    <cellStyle name="Total (line) 7 2 23 2 2" xfId="52099" xr:uid="{00000000-0005-0000-0000-000018CD0000}"/>
    <cellStyle name="Total (line) 7 2 23 2 3" xfId="52100" xr:uid="{00000000-0005-0000-0000-000019CD0000}"/>
    <cellStyle name="Total (line) 7 2 23 2 4" xfId="52101" xr:uid="{00000000-0005-0000-0000-00001ACD0000}"/>
    <cellStyle name="Total (line) 7 2 23 3" xfId="52102" xr:uid="{00000000-0005-0000-0000-00001BCD0000}"/>
    <cellStyle name="Total (line) 7 2 23 4" xfId="52103" xr:uid="{00000000-0005-0000-0000-00001CCD0000}"/>
    <cellStyle name="Total (line) 7 2 23 5" xfId="52104" xr:uid="{00000000-0005-0000-0000-00001DCD0000}"/>
    <cellStyle name="Total (line) 7 2 24" xfId="7270" xr:uid="{00000000-0005-0000-0000-00001ECD0000}"/>
    <cellStyle name="Total (line) 7 2 24 2" xfId="52105" xr:uid="{00000000-0005-0000-0000-00001FCD0000}"/>
    <cellStyle name="Total (line) 7 2 24 2 2" xfId="52106" xr:uid="{00000000-0005-0000-0000-000020CD0000}"/>
    <cellStyle name="Total (line) 7 2 24 2 3" xfId="52107" xr:uid="{00000000-0005-0000-0000-000021CD0000}"/>
    <cellStyle name="Total (line) 7 2 24 2 4" xfId="52108" xr:uid="{00000000-0005-0000-0000-000022CD0000}"/>
    <cellStyle name="Total (line) 7 2 24 3" xfId="52109" xr:uid="{00000000-0005-0000-0000-000023CD0000}"/>
    <cellStyle name="Total (line) 7 2 24 4" xfId="52110" xr:uid="{00000000-0005-0000-0000-000024CD0000}"/>
    <cellStyle name="Total (line) 7 2 24 5" xfId="52111" xr:uid="{00000000-0005-0000-0000-000025CD0000}"/>
    <cellStyle name="Total (line) 7 2 25" xfId="7271" xr:uid="{00000000-0005-0000-0000-000026CD0000}"/>
    <cellStyle name="Total (line) 7 2 25 2" xfId="52112" xr:uid="{00000000-0005-0000-0000-000027CD0000}"/>
    <cellStyle name="Total (line) 7 2 25 2 2" xfId="52113" xr:uid="{00000000-0005-0000-0000-000028CD0000}"/>
    <cellStyle name="Total (line) 7 2 25 2 3" xfId="52114" xr:uid="{00000000-0005-0000-0000-000029CD0000}"/>
    <cellStyle name="Total (line) 7 2 25 2 4" xfId="52115" xr:uid="{00000000-0005-0000-0000-00002ACD0000}"/>
    <cellStyle name="Total (line) 7 2 25 3" xfId="52116" xr:uid="{00000000-0005-0000-0000-00002BCD0000}"/>
    <cellStyle name="Total (line) 7 2 25 4" xfId="52117" xr:uid="{00000000-0005-0000-0000-00002CCD0000}"/>
    <cellStyle name="Total (line) 7 2 25 5" xfId="52118" xr:uid="{00000000-0005-0000-0000-00002DCD0000}"/>
    <cellStyle name="Total (line) 7 2 26" xfId="7272" xr:uid="{00000000-0005-0000-0000-00002ECD0000}"/>
    <cellStyle name="Total (line) 7 2 26 2" xfId="52119" xr:uid="{00000000-0005-0000-0000-00002FCD0000}"/>
    <cellStyle name="Total (line) 7 2 26 2 2" xfId="52120" xr:uid="{00000000-0005-0000-0000-000030CD0000}"/>
    <cellStyle name="Total (line) 7 2 26 2 3" xfId="52121" xr:uid="{00000000-0005-0000-0000-000031CD0000}"/>
    <cellStyle name="Total (line) 7 2 26 2 4" xfId="52122" xr:uid="{00000000-0005-0000-0000-000032CD0000}"/>
    <cellStyle name="Total (line) 7 2 26 3" xfId="52123" xr:uid="{00000000-0005-0000-0000-000033CD0000}"/>
    <cellStyle name="Total (line) 7 2 26 4" xfId="52124" xr:uid="{00000000-0005-0000-0000-000034CD0000}"/>
    <cellStyle name="Total (line) 7 2 26 5" xfId="52125" xr:uid="{00000000-0005-0000-0000-000035CD0000}"/>
    <cellStyle name="Total (line) 7 2 27" xfId="7273" xr:uid="{00000000-0005-0000-0000-000036CD0000}"/>
    <cellStyle name="Total (line) 7 2 27 2" xfId="52126" xr:uid="{00000000-0005-0000-0000-000037CD0000}"/>
    <cellStyle name="Total (line) 7 2 27 2 2" xfId="52127" xr:uid="{00000000-0005-0000-0000-000038CD0000}"/>
    <cellStyle name="Total (line) 7 2 27 2 3" xfId="52128" xr:uid="{00000000-0005-0000-0000-000039CD0000}"/>
    <cellStyle name="Total (line) 7 2 27 2 4" xfId="52129" xr:uid="{00000000-0005-0000-0000-00003ACD0000}"/>
    <cellStyle name="Total (line) 7 2 27 3" xfId="52130" xr:uid="{00000000-0005-0000-0000-00003BCD0000}"/>
    <cellStyle name="Total (line) 7 2 27 4" xfId="52131" xr:uid="{00000000-0005-0000-0000-00003CCD0000}"/>
    <cellStyle name="Total (line) 7 2 27 5" xfId="52132" xr:uid="{00000000-0005-0000-0000-00003DCD0000}"/>
    <cellStyle name="Total (line) 7 2 28" xfId="7274" xr:uid="{00000000-0005-0000-0000-00003ECD0000}"/>
    <cellStyle name="Total (line) 7 2 28 2" xfId="52133" xr:uid="{00000000-0005-0000-0000-00003FCD0000}"/>
    <cellStyle name="Total (line) 7 2 28 2 2" xfId="52134" xr:uid="{00000000-0005-0000-0000-000040CD0000}"/>
    <cellStyle name="Total (line) 7 2 28 2 3" xfId="52135" xr:uid="{00000000-0005-0000-0000-000041CD0000}"/>
    <cellStyle name="Total (line) 7 2 28 2 4" xfId="52136" xr:uid="{00000000-0005-0000-0000-000042CD0000}"/>
    <cellStyle name="Total (line) 7 2 28 3" xfId="52137" xr:uid="{00000000-0005-0000-0000-000043CD0000}"/>
    <cellStyle name="Total (line) 7 2 28 4" xfId="52138" xr:uid="{00000000-0005-0000-0000-000044CD0000}"/>
    <cellStyle name="Total (line) 7 2 28 5" xfId="52139" xr:uid="{00000000-0005-0000-0000-000045CD0000}"/>
    <cellStyle name="Total (line) 7 2 29" xfId="7275" xr:uid="{00000000-0005-0000-0000-000046CD0000}"/>
    <cellStyle name="Total (line) 7 2 29 2" xfId="52140" xr:uid="{00000000-0005-0000-0000-000047CD0000}"/>
    <cellStyle name="Total (line) 7 2 29 2 2" xfId="52141" xr:uid="{00000000-0005-0000-0000-000048CD0000}"/>
    <cellStyle name="Total (line) 7 2 29 2 3" xfId="52142" xr:uid="{00000000-0005-0000-0000-000049CD0000}"/>
    <cellStyle name="Total (line) 7 2 29 2 4" xfId="52143" xr:uid="{00000000-0005-0000-0000-00004ACD0000}"/>
    <cellStyle name="Total (line) 7 2 29 3" xfId="52144" xr:uid="{00000000-0005-0000-0000-00004BCD0000}"/>
    <cellStyle name="Total (line) 7 2 29 4" xfId="52145" xr:uid="{00000000-0005-0000-0000-00004CCD0000}"/>
    <cellStyle name="Total (line) 7 2 29 5" xfId="52146" xr:uid="{00000000-0005-0000-0000-00004DCD0000}"/>
    <cellStyle name="Total (line) 7 2 3" xfId="7276" xr:uid="{00000000-0005-0000-0000-00004ECD0000}"/>
    <cellStyle name="Total (line) 7 2 3 2" xfId="52147" xr:uid="{00000000-0005-0000-0000-00004FCD0000}"/>
    <cellStyle name="Total (line) 7 2 3 2 2" xfId="52148" xr:uid="{00000000-0005-0000-0000-000050CD0000}"/>
    <cellStyle name="Total (line) 7 2 3 2 3" xfId="52149" xr:uid="{00000000-0005-0000-0000-000051CD0000}"/>
    <cellStyle name="Total (line) 7 2 3 2 4" xfId="52150" xr:uid="{00000000-0005-0000-0000-000052CD0000}"/>
    <cellStyle name="Total (line) 7 2 3 3" xfId="52151" xr:uid="{00000000-0005-0000-0000-000053CD0000}"/>
    <cellStyle name="Total (line) 7 2 3 4" xfId="52152" xr:uid="{00000000-0005-0000-0000-000054CD0000}"/>
    <cellStyle name="Total (line) 7 2 3 5" xfId="52153" xr:uid="{00000000-0005-0000-0000-000055CD0000}"/>
    <cellStyle name="Total (line) 7 2 30" xfId="7277" xr:uid="{00000000-0005-0000-0000-000056CD0000}"/>
    <cellStyle name="Total (line) 7 2 30 2" xfId="52154" xr:uid="{00000000-0005-0000-0000-000057CD0000}"/>
    <cellStyle name="Total (line) 7 2 30 2 2" xfId="52155" xr:uid="{00000000-0005-0000-0000-000058CD0000}"/>
    <cellStyle name="Total (line) 7 2 30 2 3" xfId="52156" xr:uid="{00000000-0005-0000-0000-000059CD0000}"/>
    <cellStyle name="Total (line) 7 2 30 2 4" xfId="52157" xr:uid="{00000000-0005-0000-0000-00005ACD0000}"/>
    <cellStyle name="Total (line) 7 2 30 3" xfId="52158" xr:uid="{00000000-0005-0000-0000-00005BCD0000}"/>
    <cellStyle name="Total (line) 7 2 30 4" xfId="52159" xr:uid="{00000000-0005-0000-0000-00005CCD0000}"/>
    <cellStyle name="Total (line) 7 2 30 5" xfId="52160" xr:uid="{00000000-0005-0000-0000-00005DCD0000}"/>
    <cellStyle name="Total (line) 7 2 31" xfId="7278" xr:uid="{00000000-0005-0000-0000-00005ECD0000}"/>
    <cellStyle name="Total (line) 7 2 31 2" xfId="52161" xr:uid="{00000000-0005-0000-0000-00005FCD0000}"/>
    <cellStyle name="Total (line) 7 2 31 2 2" xfId="52162" xr:uid="{00000000-0005-0000-0000-000060CD0000}"/>
    <cellStyle name="Total (line) 7 2 31 2 3" xfId="52163" xr:uid="{00000000-0005-0000-0000-000061CD0000}"/>
    <cellStyle name="Total (line) 7 2 31 2 4" xfId="52164" xr:uid="{00000000-0005-0000-0000-000062CD0000}"/>
    <cellStyle name="Total (line) 7 2 31 3" xfId="52165" xr:uid="{00000000-0005-0000-0000-000063CD0000}"/>
    <cellStyle name="Total (line) 7 2 31 4" xfId="52166" xr:uid="{00000000-0005-0000-0000-000064CD0000}"/>
    <cellStyle name="Total (line) 7 2 31 5" xfId="52167" xr:uid="{00000000-0005-0000-0000-000065CD0000}"/>
    <cellStyle name="Total (line) 7 2 32" xfId="7279" xr:uid="{00000000-0005-0000-0000-000066CD0000}"/>
    <cellStyle name="Total (line) 7 2 32 2" xfId="52168" xr:uid="{00000000-0005-0000-0000-000067CD0000}"/>
    <cellStyle name="Total (line) 7 2 32 2 2" xfId="52169" xr:uid="{00000000-0005-0000-0000-000068CD0000}"/>
    <cellStyle name="Total (line) 7 2 32 2 3" xfId="52170" xr:uid="{00000000-0005-0000-0000-000069CD0000}"/>
    <cellStyle name="Total (line) 7 2 32 2 4" xfId="52171" xr:uid="{00000000-0005-0000-0000-00006ACD0000}"/>
    <cellStyle name="Total (line) 7 2 32 3" xfId="52172" xr:uid="{00000000-0005-0000-0000-00006BCD0000}"/>
    <cellStyle name="Total (line) 7 2 32 4" xfId="52173" xr:uid="{00000000-0005-0000-0000-00006CCD0000}"/>
    <cellStyle name="Total (line) 7 2 32 5" xfId="52174" xr:uid="{00000000-0005-0000-0000-00006DCD0000}"/>
    <cellStyle name="Total (line) 7 2 33" xfId="7280" xr:uid="{00000000-0005-0000-0000-00006ECD0000}"/>
    <cellStyle name="Total (line) 7 2 33 2" xfId="52175" xr:uid="{00000000-0005-0000-0000-00006FCD0000}"/>
    <cellStyle name="Total (line) 7 2 33 2 2" xfId="52176" xr:uid="{00000000-0005-0000-0000-000070CD0000}"/>
    <cellStyle name="Total (line) 7 2 33 2 3" xfId="52177" xr:uid="{00000000-0005-0000-0000-000071CD0000}"/>
    <cellStyle name="Total (line) 7 2 33 2 4" xfId="52178" xr:uid="{00000000-0005-0000-0000-000072CD0000}"/>
    <cellStyle name="Total (line) 7 2 33 3" xfId="52179" xr:uid="{00000000-0005-0000-0000-000073CD0000}"/>
    <cellStyle name="Total (line) 7 2 33 4" xfId="52180" xr:uid="{00000000-0005-0000-0000-000074CD0000}"/>
    <cellStyle name="Total (line) 7 2 33 5" xfId="52181" xr:uid="{00000000-0005-0000-0000-000075CD0000}"/>
    <cellStyle name="Total (line) 7 2 34" xfId="7281" xr:uid="{00000000-0005-0000-0000-000076CD0000}"/>
    <cellStyle name="Total (line) 7 2 34 2" xfId="52182" xr:uid="{00000000-0005-0000-0000-000077CD0000}"/>
    <cellStyle name="Total (line) 7 2 34 2 2" xfId="52183" xr:uid="{00000000-0005-0000-0000-000078CD0000}"/>
    <cellStyle name="Total (line) 7 2 34 2 3" xfId="52184" xr:uid="{00000000-0005-0000-0000-000079CD0000}"/>
    <cellStyle name="Total (line) 7 2 34 2 4" xfId="52185" xr:uid="{00000000-0005-0000-0000-00007ACD0000}"/>
    <cellStyle name="Total (line) 7 2 34 3" xfId="52186" xr:uid="{00000000-0005-0000-0000-00007BCD0000}"/>
    <cellStyle name="Total (line) 7 2 34 4" xfId="52187" xr:uid="{00000000-0005-0000-0000-00007CCD0000}"/>
    <cellStyle name="Total (line) 7 2 34 5" xfId="52188" xr:uid="{00000000-0005-0000-0000-00007DCD0000}"/>
    <cellStyle name="Total (line) 7 2 35" xfId="7282" xr:uid="{00000000-0005-0000-0000-00007ECD0000}"/>
    <cellStyle name="Total (line) 7 2 35 2" xfId="52189" xr:uid="{00000000-0005-0000-0000-00007FCD0000}"/>
    <cellStyle name="Total (line) 7 2 35 2 2" xfId="52190" xr:uid="{00000000-0005-0000-0000-000080CD0000}"/>
    <cellStyle name="Total (line) 7 2 35 2 3" xfId="52191" xr:uid="{00000000-0005-0000-0000-000081CD0000}"/>
    <cellStyle name="Total (line) 7 2 35 2 4" xfId="52192" xr:uid="{00000000-0005-0000-0000-000082CD0000}"/>
    <cellStyle name="Total (line) 7 2 35 3" xfId="52193" xr:uid="{00000000-0005-0000-0000-000083CD0000}"/>
    <cellStyle name="Total (line) 7 2 35 4" xfId="52194" xr:uid="{00000000-0005-0000-0000-000084CD0000}"/>
    <cellStyle name="Total (line) 7 2 35 5" xfId="52195" xr:uid="{00000000-0005-0000-0000-000085CD0000}"/>
    <cellStyle name="Total (line) 7 2 36" xfId="7283" xr:uid="{00000000-0005-0000-0000-000086CD0000}"/>
    <cellStyle name="Total (line) 7 2 36 2" xfId="52196" xr:uid="{00000000-0005-0000-0000-000087CD0000}"/>
    <cellStyle name="Total (line) 7 2 36 2 2" xfId="52197" xr:uid="{00000000-0005-0000-0000-000088CD0000}"/>
    <cellStyle name="Total (line) 7 2 36 2 3" xfId="52198" xr:uid="{00000000-0005-0000-0000-000089CD0000}"/>
    <cellStyle name="Total (line) 7 2 36 2 4" xfId="52199" xr:uid="{00000000-0005-0000-0000-00008ACD0000}"/>
    <cellStyle name="Total (line) 7 2 36 3" xfId="52200" xr:uid="{00000000-0005-0000-0000-00008BCD0000}"/>
    <cellStyle name="Total (line) 7 2 36 4" xfId="52201" xr:uid="{00000000-0005-0000-0000-00008CCD0000}"/>
    <cellStyle name="Total (line) 7 2 36 5" xfId="52202" xr:uid="{00000000-0005-0000-0000-00008DCD0000}"/>
    <cellStyle name="Total (line) 7 2 37" xfId="7284" xr:uid="{00000000-0005-0000-0000-00008ECD0000}"/>
    <cellStyle name="Total (line) 7 2 37 2" xfId="52203" xr:uid="{00000000-0005-0000-0000-00008FCD0000}"/>
    <cellStyle name="Total (line) 7 2 37 2 2" xfId="52204" xr:uid="{00000000-0005-0000-0000-000090CD0000}"/>
    <cellStyle name="Total (line) 7 2 37 2 3" xfId="52205" xr:uid="{00000000-0005-0000-0000-000091CD0000}"/>
    <cellStyle name="Total (line) 7 2 37 2 4" xfId="52206" xr:uid="{00000000-0005-0000-0000-000092CD0000}"/>
    <cellStyle name="Total (line) 7 2 37 3" xfId="52207" xr:uid="{00000000-0005-0000-0000-000093CD0000}"/>
    <cellStyle name="Total (line) 7 2 37 4" xfId="52208" xr:uid="{00000000-0005-0000-0000-000094CD0000}"/>
    <cellStyle name="Total (line) 7 2 37 5" xfId="52209" xr:uid="{00000000-0005-0000-0000-000095CD0000}"/>
    <cellStyle name="Total (line) 7 2 38" xfId="7285" xr:uid="{00000000-0005-0000-0000-000096CD0000}"/>
    <cellStyle name="Total (line) 7 2 38 2" xfId="52210" xr:uid="{00000000-0005-0000-0000-000097CD0000}"/>
    <cellStyle name="Total (line) 7 2 38 2 2" xfId="52211" xr:uid="{00000000-0005-0000-0000-000098CD0000}"/>
    <cellStyle name="Total (line) 7 2 38 2 3" xfId="52212" xr:uid="{00000000-0005-0000-0000-000099CD0000}"/>
    <cellStyle name="Total (line) 7 2 38 2 4" xfId="52213" xr:uid="{00000000-0005-0000-0000-00009ACD0000}"/>
    <cellStyle name="Total (line) 7 2 38 3" xfId="52214" xr:uid="{00000000-0005-0000-0000-00009BCD0000}"/>
    <cellStyle name="Total (line) 7 2 38 4" xfId="52215" xr:uid="{00000000-0005-0000-0000-00009CCD0000}"/>
    <cellStyle name="Total (line) 7 2 38 5" xfId="52216" xr:uid="{00000000-0005-0000-0000-00009DCD0000}"/>
    <cellStyle name="Total (line) 7 2 39" xfId="7286" xr:uid="{00000000-0005-0000-0000-00009ECD0000}"/>
    <cellStyle name="Total (line) 7 2 39 2" xfId="52217" xr:uid="{00000000-0005-0000-0000-00009FCD0000}"/>
    <cellStyle name="Total (line) 7 2 39 2 2" xfId="52218" xr:uid="{00000000-0005-0000-0000-0000A0CD0000}"/>
    <cellStyle name="Total (line) 7 2 39 2 3" xfId="52219" xr:uid="{00000000-0005-0000-0000-0000A1CD0000}"/>
    <cellStyle name="Total (line) 7 2 39 2 4" xfId="52220" xr:uid="{00000000-0005-0000-0000-0000A2CD0000}"/>
    <cellStyle name="Total (line) 7 2 39 3" xfId="52221" xr:uid="{00000000-0005-0000-0000-0000A3CD0000}"/>
    <cellStyle name="Total (line) 7 2 39 4" xfId="52222" xr:uid="{00000000-0005-0000-0000-0000A4CD0000}"/>
    <cellStyle name="Total (line) 7 2 39 5" xfId="52223" xr:uid="{00000000-0005-0000-0000-0000A5CD0000}"/>
    <cellStyle name="Total (line) 7 2 4" xfId="7287" xr:uid="{00000000-0005-0000-0000-0000A6CD0000}"/>
    <cellStyle name="Total (line) 7 2 4 2" xfId="52224" xr:uid="{00000000-0005-0000-0000-0000A7CD0000}"/>
    <cellStyle name="Total (line) 7 2 4 2 2" xfId="52225" xr:uid="{00000000-0005-0000-0000-0000A8CD0000}"/>
    <cellStyle name="Total (line) 7 2 4 2 3" xfId="52226" xr:uid="{00000000-0005-0000-0000-0000A9CD0000}"/>
    <cellStyle name="Total (line) 7 2 4 2 4" xfId="52227" xr:uid="{00000000-0005-0000-0000-0000AACD0000}"/>
    <cellStyle name="Total (line) 7 2 4 3" xfId="52228" xr:uid="{00000000-0005-0000-0000-0000ABCD0000}"/>
    <cellStyle name="Total (line) 7 2 4 4" xfId="52229" xr:uid="{00000000-0005-0000-0000-0000ACCD0000}"/>
    <cellStyle name="Total (line) 7 2 4 5" xfId="52230" xr:uid="{00000000-0005-0000-0000-0000ADCD0000}"/>
    <cellStyle name="Total (line) 7 2 40" xfId="7288" xr:uid="{00000000-0005-0000-0000-0000AECD0000}"/>
    <cellStyle name="Total (line) 7 2 40 2" xfId="52231" xr:uid="{00000000-0005-0000-0000-0000AFCD0000}"/>
    <cellStyle name="Total (line) 7 2 40 2 2" xfId="52232" xr:uid="{00000000-0005-0000-0000-0000B0CD0000}"/>
    <cellStyle name="Total (line) 7 2 40 2 3" xfId="52233" xr:uid="{00000000-0005-0000-0000-0000B1CD0000}"/>
    <cellStyle name="Total (line) 7 2 40 2 4" xfId="52234" xr:uid="{00000000-0005-0000-0000-0000B2CD0000}"/>
    <cellStyle name="Total (line) 7 2 40 3" xfId="52235" xr:uid="{00000000-0005-0000-0000-0000B3CD0000}"/>
    <cellStyle name="Total (line) 7 2 40 4" xfId="52236" xr:uid="{00000000-0005-0000-0000-0000B4CD0000}"/>
    <cellStyle name="Total (line) 7 2 40 5" xfId="52237" xr:uid="{00000000-0005-0000-0000-0000B5CD0000}"/>
    <cellStyle name="Total (line) 7 2 41" xfId="7289" xr:uid="{00000000-0005-0000-0000-0000B6CD0000}"/>
    <cellStyle name="Total (line) 7 2 41 2" xfId="52238" xr:uid="{00000000-0005-0000-0000-0000B7CD0000}"/>
    <cellStyle name="Total (line) 7 2 41 2 2" xfId="52239" xr:uid="{00000000-0005-0000-0000-0000B8CD0000}"/>
    <cellStyle name="Total (line) 7 2 41 2 3" xfId="52240" xr:uid="{00000000-0005-0000-0000-0000B9CD0000}"/>
    <cellStyle name="Total (line) 7 2 41 2 4" xfId="52241" xr:uid="{00000000-0005-0000-0000-0000BACD0000}"/>
    <cellStyle name="Total (line) 7 2 41 3" xfId="52242" xr:uid="{00000000-0005-0000-0000-0000BBCD0000}"/>
    <cellStyle name="Total (line) 7 2 41 4" xfId="52243" xr:uid="{00000000-0005-0000-0000-0000BCCD0000}"/>
    <cellStyle name="Total (line) 7 2 41 5" xfId="52244" xr:uid="{00000000-0005-0000-0000-0000BDCD0000}"/>
    <cellStyle name="Total (line) 7 2 42" xfId="7290" xr:uid="{00000000-0005-0000-0000-0000BECD0000}"/>
    <cellStyle name="Total (line) 7 2 42 2" xfId="52245" xr:uid="{00000000-0005-0000-0000-0000BFCD0000}"/>
    <cellStyle name="Total (line) 7 2 42 2 2" xfId="52246" xr:uid="{00000000-0005-0000-0000-0000C0CD0000}"/>
    <cellStyle name="Total (line) 7 2 42 2 3" xfId="52247" xr:uid="{00000000-0005-0000-0000-0000C1CD0000}"/>
    <cellStyle name="Total (line) 7 2 42 2 4" xfId="52248" xr:uid="{00000000-0005-0000-0000-0000C2CD0000}"/>
    <cellStyle name="Total (line) 7 2 42 3" xfId="52249" xr:uid="{00000000-0005-0000-0000-0000C3CD0000}"/>
    <cellStyle name="Total (line) 7 2 42 4" xfId="52250" xr:uid="{00000000-0005-0000-0000-0000C4CD0000}"/>
    <cellStyle name="Total (line) 7 2 42 5" xfId="52251" xr:uid="{00000000-0005-0000-0000-0000C5CD0000}"/>
    <cellStyle name="Total (line) 7 2 43" xfId="7291" xr:uid="{00000000-0005-0000-0000-0000C6CD0000}"/>
    <cellStyle name="Total (line) 7 2 43 2" xfId="52252" xr:uid="{00000000-0005-0000-0000-0000C7CD0000}"/>
    <cellStyle name="Total (line) 7 2 43 2 2" xfId="52253" xr:uid="{00000000-0005-0000-0000-0000C8CD0000}"/>
    <cellStyle name="Total (line) 7 2 43 2 3" xfId="52254" xr:uid="{00000000-0005-0000-0000-0000C9CD0000}"/>
    <cellStyle name="Total (line) 7 2 43 2 4" xfId="52255" xr:uid="{00000000-0005-0000-0000-0000CACD0000}"/>
    <cellStyle name="Total (line) 7 2 43 3" xfId="52256" xr:uid="{00000000-0005-0000-0000-0000CBCD0000}"/>
    <cellStyle name="Total (line) 7 2 43 4" xfId="52257" xr:uid="{00000000-0005-0000-0000-0000CCCD0000}"/>
    <cellStyle name="Total (line) 7 2 43 5" xfId="52258" xr:uid="{00000000-0005-0000-0000-0000CDCD0000}"/>
    <cellStyle name="Total (line) 7 2 44" xfId="7292" xr:uid="{00000000-0005-0000-0000-0000CECD0000}"/>
    <cellStyle name="Total (line) 7 2 44 2" xfId="52259" xr:uid="{00000000-0005-0000-0000-0000CFCD0000}"/>
    <cellStyle name="Total (line) 7 2 44 2 2" xfId="52260" xr:uid="{00000000-0005-0000-0000-0000D0CD0000}"/>
    <cellStyle name="Total (line) 7 2 44 2 3" xfId="52261" xr:uid="{00000000-0005-0000-0000-0000D1CD0000}"/>
    <cellStyle name="Total (line) 7 2 44 2 4" xfId="52262" xr:uid="{00000000-0005-0000-0000-0000D2CD0000}"/>
    <cellStyle name="Total (line) 7 2 44 3" xfId="52263" xr:uid="{00000000-0005-0000-0000-0000D3CD0000}"/>
    <cellStyle name="Total (line) 7 2 44 4" xfId="52264" xr:uid="{00000000-0005-0000-0000-0000D4CD0000}"/>
    <cellStyle name="Total (line) 7 2 44 5" xfId="52265" xr:uid="{00000000-0005-0000-0000-0000D5CD0000}"/>
    <cellStyle name="Total (line) 7 2 45" xfId="52266" xr:uid="{00000000-0005-0000-0000-0000D6CD0000}"/>
    <cellStyle name="Total (line) 7 2 45 2" xfId="52267" xr:uid="{00000000-0005-0000-0000-0000D7CD0000}"/>
    <cellStyle name="Total (line) 7 2 45 3" xfId="52268" xr:uid="{00000000-0005-0000-0000-0000D8CD0000}"/>
    <cellStyle name="Total (line) 7 2 45 4" xfId="52269" xr:uid="{00000000-0005-0000-0000-0000D9CD0000}"/>
    <cellStyle name="Total (line) 7 2 46" xfId="52270" xr:uid="{00000000-0005-0000-0000-0000DACD0000}"/>
    <cellStyle name="Total (line) 7 2 46 2" xfId="52271" xr:uid="{00000000-0005-0000-0000-0000DBCD0000}"/>
    <cellStyle name="Total (line) 7 2 46 3" xfId="52272" xr:uid="{00000000-0005-0000-0000-0000DCCD0000}"/>
    <cellStyle name="Total (line) 7 2 46 4" xfId="52273" xr:uid="{00000000-0005-0000-0000-0000DDCD0000}"/>
    <cellStyle name="Total (line) 7 2 47" xfId="52274" xr:uid="{00000000-0005-0000-0000-0000DECD0000}"/>
    <cellStyle name="Total (line) 7 2 5" xfId="7293" xr:uid="{00000000-0005-0000-0000-0000DFCD0000}"/>
    <cellStyle name="Total (line) 7 2 5 2" xfId="52275" xr:uid="{00000000-0005-0000-0000-0000E0CD0000}"/>
    <cellStyle name="Total (line) 7 2 5 2 2" xfId="52276" xr:uid="{00000000-0005-0000-0000-0000E1CD0000}"/>
    <cellStyle name="Total (line) 7 2 5 2 3" xfId="52277" xr:uid="{00000000-0005-0000-0000-0000E2CD0000}"/>
    <cellStyle name="Total (line) 7 2 5 2 4" xfId="52278" xr:uid="{00000000-0005-0000-0000-0000E3CD0000}"/>
    <cellStyle name="Total (line) 7 2 5 3" xfId="52279" xr:uid="{00000000-0005-0000-0000-0000E4CD0000}"/>
    <cellStyle name="Total (line) 7 2 5 4" xfId="52280" xr:uid="{00000000-0005-0000-0000-0000E5CD0000}"/>
    <cellStyle name="Total (line) 7 2 5 5" xfId="52281" xr:uid="{00000000-0005-0000-0000-0000E6CD0000}"/>
    <cellStyle name="Total (line) 7 2 6" xfId="7294" xr:uid="{00000000-0005-0000-0000-0000E7CD0000}"/>
    <cellStyle name="Total (line) 7 2 6 2" xfId="52282" xr:uid="{00000000-0005-0000-0000-0000E8CD0000}"/>
    <cellStyle name="Total (line) 7 2 6 2 2" xfId="52283" xr:uid="{00000000-0005-0000-0000-0000E9CD0000}"/>
    <cellStyle name="Total (line) 7 2 6 2 3" xfId="52284" xr:uid="{00000000-0005-0000-0000-0000EACD0000}"/>
    <cellStyle name="Total (line) 7 2 6 2 4" xfId="52285" xr:uid="{00000000-0005-0000-0000-0000EBCD0000}"/>
    <cellStyle name="Total (line) 7 2 6 3" xfId="52286" xr:uid="{00000000-0005-0000-0000-0000ECCD0000}"/>
    <cellStyle name="Total (line) 7 2 6 4" xfId="52287" xr:uid="{00000000-0005-0000-0000-0000EDCD0000}"/>
    <cellStyle name="Total (line) 7 2 6 5" xfId="52288" xr:uid="{00000000-0005-0000-0000-0000EECD0000}"/>
    <cellStyle name="Total (line) 7 2 7" xfId="7295" xr:uid="{00000000-0005-0000-0000-0000EFCD0000}"/>
    <cellStyle name="Total (line) 7 2 7 2" xfId="52289" xr:uid="{00000000-0005-0000-0000-0000F0CD0000}"/>
    <cellStyle name="Total (line) 7 2 7 2 2" xfId="52290" xr:uid="{00000000-0005-0000-0000-0000F1CD0000}"/>
    <cellStyle name="Total (line) 7 2 7 2 3" xfId="52291" xr:uid="{00000000-0005-0000-0000-0000F2CD0000}"/>
    <cellStyle name="Total (line) 7 2 7 2 4" xfId="52292" xr:uid="{00000000-0005-0000-0000-0000F3CD0000}"/>
    <cellStyle name="Total (line) 7 2 7 3" xfId="52293" xr:uid="{00000000-0005-0000-0000-0000F4CD0000}"/>
    <cellStyle name="Total (line) 7 2 7 4" xfId="52294" xr:uid="{00000000-0005-0000-0000-0000F5CD0000}"/>
    <cellStyle name="Total (line) 7 2 7 5" xfId="52295" xr:uid="{00000000-0005-0000-0000-0000F6CD0000}"/>
    <cellStyle name="Total (line) 7 2 8" xfId="7296" xr:uid="{00000000-0005-0000-0000-0000F7CD0000}"/>
    <cellStyle name="Total (line) 7 2 8 2" xfId="52296" xr:uid="{00000000-0005-0000-0000-0000F8CD0000}"/>
    <cellStyle name="Total (line) 7 2 8 2 2" xfId="52297" xr:uid="{00000000-0005-0000-0000-0000F9CD0000}"/>
    <cellStyle name="Total (line) 7 2 8 2 3" xfId="52298" xr:uid="{00000000-0005-0000-0000-0000FACD0000}"/>
    <cellStyle name="Total (line) 7 2 8 2 4" xfId="52299" xr:uid="{00000000-0005-0000-0000-0000FBCD0000}"/>
    <cellStyle name="Total (line) 7 2 8 3" xfId="52300" xr:uid="{00000000-0005-0000-0000-0000FCCD0000}"/>
    <cellStyle name="Total (line) 7 2 8 4" xfId="52301" xr:uid="{00000000-0005-0000-0000-0000FDCD0000}"/>
    <cellStyle name="Total (line) 7 2 8 5" xfId="52302" xr:uid="{00000000-0005-0000-0000-0000FECD0000}"/>
    <cellStyle name="Total (line) 7 2 9" xfId="7297" xr:uid="{00000000-0005-0000-0000-0000FFCD0000}"/>
    <cellStyle name="Total (line) 7 2 9 2" xfId="52303" xr:uid="{00000000-0005-0000-0000-000000CE0000}"/>
    <cellStyle name="Total (line) 7 2 9 2 2" xfId="52304" xr:uid="{00000000-0005-0000-0000-000001CE0000}"/>
    <cellStyle name="Total (line) 7 2 9 2 3" xfId="52305" xr:uid="{00000000-0005-0000-0000-000002CE0000}"/>
    <cellStyle name="Total (line) 7 2 9 2 4" xfId="52306" xr:uid="{00000000-0005-0000-0000-000003CE0000}"/>
    <cellStyle name="Total (line) 7 2 9 3" xfId="52307" xr:uid="{00000000-0005-0000-0000-000004CE0000}"/>
    <cellStyle name="Total (line) 7 2 9 4" xfId="52308" xr:uid="{00000000-0005-0000-0000-000005CE0000}"/>
    <cellStyle name="Total (line) 7 2 9 5" xfId="52309" xr:uid="{00000000-0005-0000-0000-000006CE0000}"/>
    <cellStyle name="Total (line) 7 20" xfId="7298" xr:uid="{00000000-0005-0000-0000-000007CE0000}"/>
    <cellStyle name="Total (line) 7 20 2" xfId="52310" xr:uid="{00000000-0005-0000-0000-000008CE0000}"/>
    <cellStyle name="Total (line) 7 20 2 2" xfId="52311" xr:uid="{00000000-0005-0000-0000-000009CE0000}"/>
    <cellStyle name="Total (line) 7 20 2 3" xfId="52312" xr:uid="{00000000-0005-0000-0000-00000ACE0000}"/>
    <cellStyle name="Total (line) 7 20 2 4" xfId="52313" xr:uid="{00000000-0005-0000-0000-00000BCE0000}"/>
    <cellStyle name="Total (line) 7 20 3" xfId="52314" xr:uid="{00000000-0005-0000-0000-00000CCE0000}"/>
    <cellStyle name="Total (line) 7 20 4" xfId="52315" xr:uid="{00000000-0005-0000-0000-00000DCE0000}"/>
    <cellStyle name="Total (line) 7 20 5" xfId="52316" xr:uid="{00000000-0005-0000-0000-00000ECE0000}"/>
    <cellStyle name="Total (line) 7 21" xfId="7299" xr:uid="{00000000-0005-0000-0000-00000FCE0000}"/>
    <cellStyle name="Total (line) 7 21 2" xfId="52317" xr:uid="{00000000-0005-0000-0000-000010CE0000}"/>
    <cellStyle name="Total (line) 7 21 2 2" xfId="52318" xr:uid="{00000000-0005-0000-0000-000011CE0000}"/>
    <cellStyle name="Total (line) 7 21 2 3" xfId="52319" xr:uid="{00000000-0005-0000-0000-000012CE0000}"/>
    <cellStyle name="Total (line) 7 21 2 4" xfId="52320" xr:uid="{00000000-0005-0000-0000-000013CE0000}"/>
    <cellStyle name="Total (line) 7 21 3" xfId="52321" xr:uid="{00000000-0005-0000-0000-000014CE0000}"/>
    <cellStyle name="Total (line) 7 21 4" xfId="52322" xr:uid="{00000000-0005-0000-0000-000015CE0000}"/>
    <cellStyle name="Total (line) 7 21 5" xfId="52323" xr:uid="{00000000-0005-0000-0000-000016CE0000}"/>
    <cellStyle name="Total (line) 7 22" xfId="7300" xr:uid="{00000000-0005-0000-0000-000017CE0000}"/>
    <cellStyle name="Total (line) 7 22 2" xfId="52324" xr:uid="{00000000-0005-0000-0000-000018CE0000}"/>
    <cellStyle name="Total (line) 7 22 2 2" xfId="52325" xr:uid="{00000000-0005-0000-0000-000019CE0000}"/>
    <cellStyle name="Total (line) 7 22 2 3" xfId="52326" xr:uid="{00000000-0005-0000-0000-00001ACE0000}"/>
    <cellStyle name="Total (line) 7 22 2 4" xfId="52327" xr:uid="{00000000-0005-0000-0000-00001BCE0000}"/>
    <cellStyle name="Total (line) 7 22 3" xfId="52328" xr:uid="{00000000-0005-0000-0000-00001CCE0000}"/>
    <cellStyle name="Total (line) 7 22 4" xfId="52329" xr:uid="{00000000-0005-0000-0000-00001DCE0000}"/>
    <cellStyle name="Total (line) 7 22 5" xfId="52330" xr:uid="{00000000-0005-0000-0000-00001ECE0000}"/>
    <cellStyle name="Total (line) 7 23" xfId="7301" xr:uid="{00000000-0005-0000-0000-00001FCE0000}"/>
    <cellStyle name="Total (line) 7 23 2" xfId="52331" xr:uid="{00000000-0005-0000-0000-000020CE0000}"/>
    <cellStyle name="Total (line) 7 23 2 2" xfId="52332" xr:uid="{00000000-0005-0000-0000-000021CE0000}"/>
    <cellStyle name="Total (line) 7 23 2 3" xfId="52333" xr:uid="{00000000-0005-0000-0000-000022CE0000}"/>
    <cellStyle name="Total (line) 7 23 2 4" xfId="52334" xr:uid="{00000000-0005-0000-0000-000023CE0000}"/>
    <cellStyle name="Total (line) 7 23 3" xfId="52335" xr:uid="{00000000-0005-0000-0000-000024CE0000}"/>
    <cellStyle name="Total (line) 7 23 4" xfId="52336" xr:uid="{00000000-0005-0000-0000-000025CE0000}"/>
    <cellStyle name="Total (line) 7 23 5" xfId="52337" xr:uid="{00000000-0005-0000-0000-000026CE0000}"/>
    <cellStyle name="Total (line) 7 24" xfId="7302" xr:uid="{00000000-0005-0000-0000-000027CE0000}"/>
    <cellStyle name="Total (line) 7 24 2" xfId="52338" xr:uid="{00000000-0005-0000-0000-000028CE0000}"/>
    <cellStyle name="Total (line) 7 24 2 2" xfId="52339" xr:uid="{00000000-0005-0000-0000-000029CE0000}"/>
    <cellStyle name="Total (line) 7 24 2 3" xfId="52340" xr:uid="{00000000-0005-0000-0000-00002ACE0000}"/>
    <cellStyle name="Total (line) 7 24 2 4" xfId="52341" xr:uid="{00000000-0005-0000-0000-00002BCE0000}"/>
    <cellStyle name="Total (line) 7 24 3" xfId="52342" xr:uid="{00000000-0005-0000-0000-00002CCE0000}"/>
    <cellStyle name="Total (line) 7 24 4" xfId="52343" xr:uid="{00000000-0005-0000-0000-00002DCE0000}"/>
    <cellStyle name="Total (line) 7 24 5" xfId="52344" xr:uid="{00000000-0005-0000-0000-00002ECE0000}"/>
    <cellStyle name="Total (line) 7 25" xfId="7303" xr:uid="{00000000-0005-0000-0000-00002FCE0000}"/>
    <cellStyle name="Total (line) 7 25 2" xfId="52345" xr:uid="{00000000-0005-0000-0000-000030CE0000}"/>
    <cellStyle name="Total (line) 7 25 2 2" xfId="52346" xr:uid="{00000000-0005-0000-0000-000031CE0000}"/>
    <cellStyle name="Total (line) 7 25 2 3" xfId="52347" xr:uid="{00000000-0005-0000-0000-000032CE0000}"/>
    <cellStyle name="Total (line) 7 25 2 4" xfId="52348" xr:uid="{00000000-0005-0000-0000-000033CE0000}"/>
    <cellStyle name="Total (line) 7 25 3" xfId="52349" xr:uid="{00000000-0005-0000-0000-000034CE0000}"/>
    <cellStyle name="Total (line) 7 25 4" xfId="52350" xr:uid="{00000000-0005-0000-0000-000035CE0000}"/>
    <cellStyle name="Total (line) 7 25 5" xfId="52351" xr:uid="{00000000-0005-0000-0000-000036CE0000}"/>
    <cellStyle name="Total (line) 7 26" xfId="7304" xr:uid="{00000000-0005-0000-0000-000037CE0000}"/>
    <cellStyle name="Total (line) 7 26 2" xfId="52352" xr:uid="{00000000-0005-0000-0000-000038CE0000}"/>
    <cellStyle name="Total (line) 7 26 2 2" xfId="52353" xr:uid="{00000000-0005-0000-0000-000039CE0000}"/>
    <cellStyle name="Total (line) 7 26 2 3" xfId="52354" xr:uid="{00000000-0005-0000-0000-00003ACE0000}"/>
    <cellStyle name="Total (line) 7 26 2 4" xfId="52355" xr:uid="{00000000-0005-0000-0000-00003BCE0000}"/>
    <cellStyle name="Total (line) 7 26 3" xfId="52356" xr:uid="{00000000-0005-0000-0000-00003CCE0000}"/>
    <cellStyle name="Total (line) 7 26 4" xfId="52357" xr:uid="{00000000-0005-0000-0000-00003DCE0000}"/>
    <cellStyle name="Total (line) 7 26 5" xfId="52358" xr:uid="{00000000-0005-0000-0000-00003ECE0000}"/>
    <cellStyle name="Total (line) 7 27" xfId="7305" xr:uid="{00000000-0005-0000-0000-00003FCE0000}"/>
    <cellStyle name="Total (line) 7 27 2" xfId="52359" xr:uid="{00000000-0005-0000-0000-000040CE0000}"/>
    <cellStyle name="Total (line) 7 27 2 2" xfId="52360" xr:uid="{00000000-0005-0000-0000-000041CE0000}"/>
    <cellStyle name="Total (line) 7 27 2 3" xfId="52361" xr:uid="{00000000-0005-0000-0000-000042CE0000}"/>
    <cellStyle name="Total (line) 7 27 2 4" xfId="52362" xr:uid="{00000000-0005-0000-0000-000043CE0000}"/>
    <cellStyle name="Total (line) 7 27 3" xfId="52363" xr:uid="{00000000-0005-0000-0000-000044CE0000}"/>
    <cellStyle name="Total (line) 7 27 4" xfId="52364" xr:uid="{00000000-0005-0000-0000-000045CE0000}"/>
    <cellStyle name="Total (line) 7 27 5" xfId="52365" xr:uid="{00000000-0005-0000-0000-000046CE0000}"/>
    <cellStyle name="Total (line) 7 28" xfId="7306" xr:uid="{00000000-0005-0000-0000-000047CE0000}"/>
    <cellStyle name="Total (line) 7 28 2" xfId="52366" xr:uid="{00000000-0005-0000-0000-000048CE0000}"/>
    <cellStyle name="Total (line) 7 28 2 2" xfId="52367" xr:uid="{00000000-0005-0000-0000-000049CE0000}"/>
    <cellStyle name="Total (line) 7 28 2 3" xfId="52368" xr:uid="{00000000-0005-0000-0000-00004ACE0000}"/>
    <cellStyle name="Total (line) 7 28 2 4" xfId="52369" xr:uid="{00000000-0005-0000-0000-00004BCE0000}"/>
    <cellStyle name="Total (line) 7 28 3" xfId="52370" xr:uid="{00000000-0005-0000-0000-00004CCE0000}"/>
    <cellStyle name="Total (line) 7 28 4" xfId="52371" xr:uid="{00000000-0005-0000-0000-00004DCE0000}"/>
    <cellStyle name="Total (line) 7 28 5" xfId="52372" xr:uid="{00000000-0005-0000-0000-00004ECE0000}"/>
    <cellStyle name="Total (line) 7 29" xfId="7307" xr:uid="{00000000-0005-0000-0000-00004FCE0000}"/>
    <cellStyle name="Total (line) 7 29 2" xfId="52373" xr:uid="{00000000-0005-0000-0000-000050CE0000}"/>
    <cellStyle name="Total (line) 7 29 2 2" xfId="52374" xr:uid="{00000000-0005-0000-0000-000051CE0000}"/>
    <cellStyle name="Total (line) 7 29 2 3" xfId="52375" xr:uid="{00000000-0005-0000-0000-000052CE0000}"/>
    <cellStyle name="Total (line) 7 29 2 4" xfId="52376" xr:uid="{00000000-0005-0000-0000-000053CE0000}"/>
    <cellStyle name="Total (line) 7 29 3" xfId="52377" xr:uid="{00000000-0005-0000-0000-000054CE0000}"/>
    <cellStyle name="Total (line) 7 29 4" xfId="52378" xr:uid="{00000000-0005-0000-0000-000055CE0000}"/>
    <cellStyle name="Total (line) 7 29 5" xfId="52379" xr:uid="{00000000-0005-0000-0000-000056CE0000}"/>
    <cellStyle name="Total (line) 7 3" xfId="7308" xr:uid="{00000000-0005-0000-0000-000057CE0000}"/>
    <cellStyle name="Total (line) 7 3 2" xfId="52380" xr:uid="{00000000-0005-0000-0000-000058CE0000}"/>
    <cellStyle name="Total (line) 7 3 2 2" xfId="52381" xr:uid="{00000000-0005-0000-0000-000059CE0000}"/>
    <cellStyle name="Total (line) 7 3 2 3" xfId="52382" xr:uid="{00000000-0005-0000-0000-00005ACE0000}"/>
    <cellStyle name="Total (line) 7 3 2 4" xfId="52383" xr:uid="{00000000-0005-0000-0000-00005BCE0000}"/>
    <cellStyle name="Total (line) 7 3 3" xfId="52384" xr:uid="{00000000-0005-0000-0000-00005CCE0000}"/>
    <cellStyle name="Total (line) 7 3 4" xfId="52385" xr:uid="{00000000-0005-0000-0000-00005DCE0000}"/>
    <cellStyle name="Total (line) 7 3 5" xfId="52386" xr:uid="{00000000-0005-0000-0000-00005ECE0000}"/>
    <cellStyle name="Total (line) 7 30" xfId="7309" xr:uid="{00000000-0005-0000-0000-00005FCE0000}"/>
    <cellStyle name="Total (line) 7 30 2" xfId="52387" xr:uid="{00000000-0005-0000-0000-000060CE0000}"/>
    <cellStyle name="Total (line) 7 30 2 2" xfId="52388" xr:uid="{00000000-0005-0000-0000-000061CE0000}"/>
    <cellStyle name="Total (line) 7 30 2 3" xfId="52389" xr:uid="{00000000-0005-0000-0000-000062CE0000}"/>
    <cellStyle name="Total (line) 7 30 2 4" xfId="52390" xr:uid="{00000000-0005-0000-0000-000063CE0000}"/>
    <cellStyle name="Total (line) 7 30 3" xfId="52391" xr:uid="{00000000-0005-0000-0000-000064CE0000}"/>
    <cellStyle name="Total (line) 7 30 4" xfId="52392" xr:uid="{00000000-0005-0000-0000-000065CE0000}"/>
    <cellStyle name="Total (line) 7 30 5" xfId="52393" xr:uid="{00000000-0005-0000-0000-000066CE0000}"/>
    <cellStyle name="Total (line) 7 31" xfId="7310" xr:uid="{00000000-0005-0000-0000-000067CE0000}"/>
    <cellStyle name="Total (line) 7 31 2" xfId="52394" xr:uid="{00000000-0005-0000-0000-000068CE0000}"/>
    <cellStyle name="Total (line) 7 31 2 2" xfId="52395" xr:uid="{00000000-0005-0000-0000-000069CE0000}"/>
    <cellStyle name="Total (line) 7 31 2 3" xfId="52396" xr:uid="{00000000-0005-0000-0000-00006ACE0000}"/>
    <cellStyle name="Total (line) 7 31 2 4" xfId="52397" xr:uid="{00000000-0005-0000-0000-00006BCE0000}"/>
    <cellStyle name="Total (line) 7 31 3" xfId="52398" xr:uid="{00000000-0005-0000-0000-00006CCE0000}"/>
    <cellStyle name="Total (line) 7 31 4" xfId="52399" xr:uid="{00000000-0005-0000-0000-00006DCE0000}"/>
    <cellStyle name="Total (line) 7 31 5" xfId="52400" xr:uid="{00000000-0005-0000-0000-00006ECE0000}"/>
    <cellStyle name="Total (line) 7 32" xfId="7311" xr:uid="{00000000-0005-0000-0000-00006FCE0000}"/>
    <cellStyle name="Total (line) 7 32 2" xfId="52401" xr:uid="{00000000-0005-0000-0000-000070CE0000}"/>
    <cellStyle name="Total (line) 7 32 2 2" xfId="52402" xr:uid="{00000000-0005-0000-0000-000071CE0000}"/>
    <cellStyle name="Total (line) 7 32 2 3" xfId="52403" xr:uid="{00000000-0005-0000-0000-000072CE0000}"/>
    <cellStyle name="Total (line) 7 32 2 4" xfId="52404" xr:uid="{00000000-0005-0000-0000-000073CE0000}"/>
    <cellStyle name="Total (line) 7 32 3" xfId="52405" xr:uid="{00000000-0005-0000-0000-000074CE0000}"/>
    <cellStyle name="Total (line) 7 32 4" xfId="52406" xr:uid="{00000000-0005-0000-0000-000075CE0000}"/>
    <cellStyle name="Total (line) 7 32 5" xfId="52407" xr:uid="{00000000-0005-0000-0000-000076CE0000}"/>
    <cellStyle name="Total (line) 7 33" xfId="7312" xr:uid="{00000000-0005-0000-0000-000077CE0000}"/>
    <cellStyle name="Total (line) 7 33 2" xfId="52408" xr:uid="{00000000-0005-0000-0000-000078CE0000}"/>
    <cellStyle name="Total (line) 7 33 2 2" xfId="52409" xr:uid="{00000000-0005-0000-0000-000079CE0000}"/>
    <cellStyle name="Total (line) 7 33 2 3" xfId="52410" xr:uid="{00000000-0005-0000-0000-00007ACE0000}"/>
    <cellStyle name="Total (line) 7 33 2 4" xfId="52411" xr:uid="{00000000-0005-0000-0000-00007BCE0000}"/>
    <cellStyle name="Total (line) 7 33 3" xfId="52412" xr:uid="{00000000-0005-0000-0000-00007CCE0000}"/>
    <cellStyle name="Total (line) 7 33 4" xfId="52413" xr:uid="{00000000-0005-0000-0000-00007DCE0000}"/>
    <cellStyle name="Total (line) 7 33 5" xfId="52414" xr:uid="{00000000-0005-0000-0000-00007ECE0000}"/>
    <cellStyle name="Total (line) 7 34" xfId="7313" xr:uid="{00000000-0005-0000-0000-00007FCE0000}"/>
    <cellStyle name="Total (line) 7 34 2" xfId="52415" xr:uid="{00000000-0005-0000-0000-000080CE0000}"/>
    <cellStyle name="Total (line) 7 34 2 2" xfId="52416" xr:uid="{00000000-0005-0000-0000-000081CE0000}"/>
    <cellStyle name="Total (line) 7 34 2 3" xfId="52417" xr:uid="{00000000-0005-0000-0000-000082CE0000}"/>
    <cellStyle name="Total (line) 7 34 2 4" xfId="52418" xr:uid="{00000000-0005-0000-0000-000083CE0000}"/>
    <cellStyle name="Total (line) 7 34 3" xfId="52419" xr:uid="{00000000-0005-0000-0000-000084CE0000}"/>
    <cellStyle name="Total (line) 7 34 4" xfId="52420" xr:uid="{00000000-0005-0000-0000-000085CE0000}"/>
    <cellStyle name="Total (line) 7 34 5" xfId="52421" xr:uid="{00000000-0005-0000-0000-000086CE0000}"/>
    <cellStyle name="Total (line) 7 35" xfId="7314" xr:uid="{00000000-0005-0000-0000-000087CE0000}"/>
    <cellStyle name="Total (line) 7 35 2" xfId="52422" xr:uid="{00000000-0005-0000-0000-000088CE0000}"/>
    <cellStyle name="Total (line) 7 35 2 2" xfId="52423" xr:uid="{00000000-0005-0000-0000-000089CE0000}"/>
    <cellStyle name="Total (line) 7 35 2 3" xfId="52424" xr:uid="{00000000-0005-0000-0000-00008ACE0000}"/>
    <cellStyle name="Total (line) 7 35 2 4" xfId="52425" xr:uid="{00000000-0005-0000-0000-00008BCE0000}"/>
    <cellStyle name="Total (line) 7 35 3" xfId="52426" xr:uid="{00000000-0005-0000-0000-00008CCE0000}"/>
    <cellStyle name="Total (line) 7 35 4" xfId="52427" xr:uid="{00000000-0005-0000-0000-00008DCE0000}"/>
    <cellStyle name="Total (line) 7 35 5" xfId="52428" xr:uid="{00000000-0005-0000-0000-00008ECE0000}"/>
    <cellStyle name="Total (line) 7 36" xfId="7315" xr:uid="{00000000-0005-0000-0000-00008FCE0000}"/>
    <cellStyle name="Total (line) 7 36 2" xfId="52429" xr:uid="{00000000-0005-0000-0000-000090CE0000}"/>
    <cellStyle name="Total (line) 7 36 2 2" xfId="52430" xr:uid="{00000000-0005-0000-0000-000091CE0000}"/>
    <cellStyle name="Total (line) 7 36 2 3" xfId="52431" xr:uid="{00000000-0005-0000-0000-000092CE0000}"/>
    <cellStyle name="Total (line) 7 36 2 4" xfId="52432" xr:uid="{00000000-0005-0000-0000-000093CE0000}"/>
    <cellStyle name="Total (line) 7 36 3" xfId="52433" xr:uid="{00000000-0005-0000-0000-000094CE0000}"/>
    <cellStyle name="Total (line) 7 36 4" xfId="52434" xr:uid="{00000000-0005-0000-0000-000095CE0000}"/>
    <cellStyle name="Total (line) 7 36 5" xfId="52435" xr:uid="{00000000-0005-0000-0000-000096CE0000}"/>
    <cellStyle name="Total (line) 7 37" xfId="7316" xr:uid="{00000000-0005-0000-0000-000097CE0000}"/>
    <cellStyle name="Total (line) 7 37 2" xfId="52436" xr:uid="{00000000-0005-0000-0000-000098CE0000}"/>
    <cellStyle name="Total (line) 7 37 2 2" xfId="52437" xr:uid="{00000000-0005-0000-0000-000099CE0000}"/>
    <cellStyle name="Total (line) 7 37 2 3" xfId="52438" xr:uid="{00000000-0005-0000-0000-00009ACE0000}"/>
    <cellStyle name="Total (line) 7 37 2 4" xfId="52439" xr:uid="{00000000-0005-0000-0000-00009BCE0000}"/>
    <cellStyle name="Total (line) 7 37 3" xfId="52440" xr:uid="{00000000-0005-0000-0000-00009CCE0000}"/>
    <cellStyle name="Total (line) 7 37 4" xfId="52441" xr:uid="{00000000-0005-0000-0000-00009DCE0000}"/>
    <cellStyle name="Total (line) 7 37 5" xfId="52442" xr:uid="{00000000-0005-0000-0000-00009ECE0000}"/>
    <cellStyle name="Total (line) 7 38" xfId="7317" xr:uid="{00000000-0005-0000-0000-00009FCE0000}"/>
    <cellStyle name="Total (line) 7 38 2" xfId="52443" xr:uid="{00000000-0005-0000-0000-0000A0CE0000}"/>
    <cellStyle name="Total (line) 7 38 2 2" xfId="52444" xr:uid="{00000000-0005-0000-0000-0000A1CE0000}"/>
    <cellStyle name="Total (line) 7 38 2 3" xfId="52445" xr:uid="{00000000-0005-0000-0000-0000A2CE0000}"/>
    <cellStyle name="Total (line) 7 38 2 4" xfId="52446" xr:uid="{00000000-0005-0000-0000-0000A3CE0000}"/>
    <cellStyle name="Total (line) 7 38 3" xfId="52447" xr:uid="{00000000-0005-0000-0000-0000A4CE0000}"/>
    <cellStyle name="Total (line) 7 38 4" xfId="52448" xr:uid="{00000000-0005-0000-0000-0000A5CE0000}"/>
    <cellStyle name="Total (line) 7 38 5" xfId="52449" xr:uid="{00000000-0005-0000-0000-0000A6CE0000}"/>
    <cellStyle name="Total (line) 7 39" xfId="7318" xr:uid="{00000000-0005-0000-0000-0000A7CE0000}"/>
    <cellStyle name="Total (line) 7 39 2" xfId="52450" xr:uid="{00000000-0005-0000-0000-0000A8CE0000}"/>
    <cellStyle name="Total (line) 7 39 2 2" xfId="52451" xr:uid="{00000000-0005-0000-0000-0000A9CE0000}"/>
    <cellStyle name="Total (line) 7 39 2 3" xfId="52452" xr:uid="{00000000-0005-0000-0000-0000AACE0000}"/>
    <cellStyle name="Total (line) 7 39 2 4" xfId="52453" xr:uid="{00000000-0005-0000-0000-0000ABCE0000}"/>
    <cellStyle name="Total (line) 7 39 3" xfId="52454" xr:uid="{00000000-0005-0000-0000-0000ACCE0000}"/>
    <cellStyle name="Total (line) 7 39 4" xfId="52455" xr:uid="{00000000-0005-0000-0000-0000ADCE0000}"/>
    <cellStyle name="Total (line) 7 39 5" xfId="52456" xr:uid="{00000000-0005-0000-0000-0000AECE0000}"/>
    <cellStyle name="Total (line) 7 4" xfId="7319" xr:uid="{00000000-0005-0000-0000-0000AFCE0000}"/>
    <cellStyle name="Total (line) 7 4 2" xfId="52457" xr:uid="{00000000-0005-0000-0000-0000B0CE0000}"/>
    <cellStyle name="Total (line) 7 4 2 2" xfId="52458" xr:uid="{00000000-0005-0000-0000-0000B1CE0000}"/>
    <cellStyle name="Total (line) 7 4 2 3" xfId="52459" xr:uid="{00000000-0005-0000-0000-0000B2CE0000}"/>
    <cellStyle name="Total (line) 7 4 2 4" xfId="52460" xr:uid="{00000000-0005-0000-0000-0000B3CE0000}"/>
    <cellStyle name="Total (line) 7 4 3" xfId="52461" xr:uid="{00000000-0005-0000-0000-0000B4CE0000}"/>
    <cellStyle name="Total (line) 7 4 4" xfId="52462" xr:uid="{00000000-0005-0000-0000-0000B5CE0000}"/>
    <cellStyle name="Total (line) 7 4 5" xfId="52463" xr:uid="{00000000-0005-0000-0000-0000B6CE0000}"/>
    <cellStyle name="Total (line) 7 40" xfId="7320" xr:uid="{00000000-0005-0000-0000-0000B7CE0000}"/>
    <cellStyle name="Total (line) 7 40 2" xfId="52464" xr:uid="{00000000-0005-0000-0000-0000B8CE0000}"/>
    <cellStyle name="Total (line) 7 40 2 2" xfId="52465" xr:uid="{00000000-0005-0000-0000-0000B9CE0000}"/>
    <cellStyle name="Total (line) 7 40 2 3" xfId="52466" xr:uid="{00000000-0005-0000-0000-0000BACE0000}"/>
    <cellStyle name="Total (line) 7 40 2 4" xfId="52467" xr:uid="{00000000-0005-0000-0000-0000BBCE0000}"/>
    <cellStyle name="Total (line) 7 40 3" xfId="52468" xr:uid="{00000000-0005-0000-0000-0000BCCE0000}"/>
    <cellStyle name="Total (line) 7 40 4" xfId="52469" xr:uid="{00000000-0005-0000-0000-0000BDCE0000}"/>
    <cellStyle name="Total (line) 7 40 5" xfId="52470" xr:uid="{00000000-0005-0000-0000-0000BECE0000}"/>
    <cellStyle name="Total (line) 7 41" xfId="7321" xr:uid="{00000000-0005-0000-0000-0000BFCE0000}"/>
    <cellStyle name="Total (line) 7 41 2" xfId="52471" xr:uid="{00000000-0005-0000-0000-0000C0CE0000}"/>
    <cellStyle name="Total (line) 7 41 2 2" xfId="52472" xr:uid="{00000000-0005-0000-0000-0000C1CE0000}"/>
    <cellStyle name="Total (line) 7 41 2 3" xfId="52473" xr:uid="{00000000-0005-0000-0000-0000C2CE0000}"/>
    <cellStyle name="Total (line) 7 41 2 4" xfId="52474" xr:uid="{00000000-0005-0000-0000-0000C3CE0000}"/>
    <cellStyle name="Total (line) 7 41 3" xfId="52475" xr:uid="{00000000-0005-0000-0000-0000C4CE0000}"/>
    <cellStyle name="Total (line) 7 41 4" xfId="52476" xr:uid="{00000000-0005-0000-0000-0000C5CE0000}"/>
    <cellStyle name="Total (line) 7 41 5" xfId="52477" xr:uid="{00000000-0005-0000-0000-0000C6CE0000}"/>
    <cellStyle name="Total (line) 7 42" xfId="7322" xr:uid="{00000000-0005-0000-0000-0000C7CE0000}"/>
    <cellStyle name="Total (line) 7 42 2" xfId="52478" xr:uid="{00000000-0005-0000-0000-0000C8CE0000}"/>
    <cellStyle name="Total (line) 7 42 2 2" xfId="52479" xr:uid="{00000000-0005-0000-0000-0000C9CE0000}"/>
    <cellStyle name="Total (line) 7 42 2 3" xfId="52480" xr:uid="{00000000-0005-0000-0000-0000CACE0000}"/>
    <cellStyle name="Total (line) 7 42 2 4" xfId="52481" xr:uid="{00000000-0005-0000-0000-0000CBCE0000}"/>
    <cellStyle name="Total (line) 7 42 3" xfId="52482" xr:uid="{00000000-0005-0000-0000-0000CCCE0000}"/>
    <cellStyle name="Total (line) 7 42 4" xfId="52483" xr:uid="{00000000-0005-0000-0000-0000CDCE0000}"/>
    <cellStyle name="Total (line) 7 42 5" xfId="52484" xr:uid="{00000000-0005-0000-0000-0000CECE0000}"/>
    <cellStyle name="Total (line) 7 43" xfId="7323" xr:uid="{00000000-0005-0000-0000-0000CFCE0000}"/>
    <cellStyle name="Total (line) 7 43 2" xfId="52485" xr:uid="{00000000-0005-0000-0000-0000D0CE0000}"/>
    <cellStyle name="Total (line) 7 43 2 2" xfId="52486" xr:uid="{00000000-0005-0000-0000-0000D1CE0000}"/>
    <cellStyle name="Total (line) 7 43 2 3" xfId="52487" xr:uid="{00000000-0005-0000-0000-0000D2CE0000}"/>
    <cellStyle name="Total (line) 7 43 2 4" xfId="52488" xr:uid="{00000000-0005-0000-0000-0000D3CE0000}"/>
    <cellStyle name="Total (line) 7 43 3" xfId="52489" xr:uid="{00000000-0005-0000-0000-0000D4CE0000}"/>
    <cellStyle name="Total (line) 7 43 4" xfId="52490" xr:uid="{00000000-0005-0000-0000-0000D5CE0000}"/>
    <cellStyle name="Total (line) 7 43 5" xfId="52491" xr:uid="{00000000-0005-0000-0000-0000D6CE0000}"/>
    <cellStyle name="Total (line) 7 44" xfId="7324" xr:uid="{00000000-0005-0000-0000-0000D7CE0000}"/>
    <cellStyle name="Total (line) 7 44 2" xfId="52492" xr:uid="{00000000-0005-0000-0000-0000D8CE0000}"/>
    <cellStyle name="Total (line) 7 44 2 2" xfId="52493" xr:uid="{00000000-0005-0000-0000-0000D9CE0000}"/>
    <cellStyle name="Total (line) 7 44 2 3" xfId="52494" xr:uid="{00000000-0005-0000-0000-0000DACE0000}"/>
    <cellStyle name="Total (line) 7 44 2 4" xfId="52495" xr:uid="{00000000-0005-0000-0000-0000DBCE0000}"/>
    <cellStyle name="Total (line) 7 44 3" xfId="52496" xr:uid="{00000000-0005-0000-0000-0000DCCE0000}"/>
    <cellStyle name="Total (line) 7 44 4" xfId="52497" xr:uid="{00000000-0005-0000-0000-0000DDCE0000}"/>
    <cellStyle name="Total (line) 7 44 5" xfId="52498" xr:uid="{00000000-0005-0000-0000-0000DECE0000}"/>
    <cellStyle name="Total (line) 7 45" xfId="7325" xr:uid="{00000000-0005-0000-0000-0000DFCE0000}"/>
    <cellStyle name="Total (line) 7 45 2" xfId="52499" xr:uid="{00000000-0005-0000-0000-0000E0CE0000}"/>
    <cellStyle name="Total (line) 7 45 2 2" xfId="52500" xr:uid="{00000000-0005-0000-0000-0000E1CE0000}"/>
    <cellStyle name="Total (line) 7 45 2 3" xfId="52501" xr:uid="{00000000-0005-0000-0000-0000E2CE0000}"/>
    <cellStyle name="Total (line) 7 45 2 4" xfId="52502" xr:uid="{00000000-0005-0000-0000-0000E3CE0000}"/>
    <cellStyle name="Total (line) 7 45 3" xfId="52503" xr:uid="{00000000-0005-0000-0000-0000E4CE0000}"/>
    <cellStyle name="Total (line) 7 45 4" xfId="52504" xr:uid="{00000000-0005-0000-0000-0000E5CE0000}"/>
    <cellStyle name="Total (line) 7 45 5" xfId="52505" xr:uid="{00000000-0005-0000-0000-0000E6CE0000}"/>
    <cellStyle name="Total (line) 7 46" xfId="52506" xr:uid="{00000000-0005-0000-0000-0000E7CE0000}"/>
    <cellStyle name="Total (line) 7 46 2" xfId="52507" xr:uid="{00000000-0005-0000-0000-0000E8CE0000}"/>
    <cellStyle name="Total (line) 7 46 3" xfId="52508" xr:uid="{00000000-0005-0000-0000-0000E9CE0000}"/>
    <cellStyle name="Total (line) 7 46 4" xfId="52509" xr:uid="{00000000-0005-0000-0000-0000EACE0000}"/>
    <cellStyle name="Total (line) 7 47" xfId="52510" xr:uid="{00000000-0005-0000-0000-0000EBCE0000}"/>
    <cellStyle name="Total (line) 7 5" xfId="7326" xr:uid="{00000000-0005-0000-0000-0000ECCE0000}"/>
    <cellStyle name="Total (line) 7 5 2" xfId="52511" xr:uid="{00000000-0005-0000-0000-0000EDCE0000}"/>
    <cellStyle name="Total (line) 7 5 2 2" xfId="52512" xr:uid="{00000000-0005-0000-0000-0000EECE0000}"/>
    <cellStyle name="Total (line) 7 5 2 3" xfId="52513" xr:uid="{00000000-0005-0000-0000-0000EFCE0000}"/>
    <cellStyle name="Total (line) 7 5 2 4" xfId="52514" xr:uid="{00000000-0005-0000-0000-0000F0CE0000}"/>
    <cellStyle name="Total (line) 7 5 3" xfId="52515" xr:uid="{00000000-0005-0000-0000-0000F1CE0000}"/>
    <cellStyle name="Total (line) 7 5 4" xfId="52516" xr:uid="{00000000-0005-0000-0000-0000F2CE0000}"/>
    <cellStyle name="Total (line) 7 5 5" xfId="52517" xr:uid="{00000000-0005-0000-0000-0000F3CE0000}"/>
    <cellStyle name="Total (line) 7 6" xfId="7327" xr:uid="{00000000-0005-0000-0000-0000F4CE0000}"/>
    <cellStyle name="Total (line) 7 6 2" xfId="52518" xr:uid="{00000000-0005-0000-0000-0000F5CE0000}"/>
    <cellStyle name="Total (line) 7 6 2 2" xfId="52519" xr:uid="{00000000-0005-0000-0000-0000F6CE0000}"/>
    <cellStyle name="Total (line) 7 6 2 3" xfId="52520" xr:uid="{00000000-0005-0000-0000-0000F7CE0000}"/>
    <cellStyle name="Total (line) 7 6 2 4" xfId="52521" xr:uid="{00000000-0005-0000-0000-0000F8CE0000}"/>
    <cellStyle name="Total (line) 7 6 3" xfId="52522" xr:uid="{00000000-0005-0000-0000-0000F9CE0000}"/>
    <cellStyle name="Total (line) 7 6 4" xfId="52523" xr:uid="{00000000-0005-0000-0000-0000FACE0000}"/>
    <cellStyle name="Total (line) 7 6 5" xfId="52524" xr:uid="{00000000-0005-0000-0000-0000FBCE0000}"/>
    <cellStyle name="Total (line) 7 7" xfId="7328" xr:uid="{00000000-0005-0000-0000-0000FCCE0000}"/>
    <cellStyle name="Total (line) 7 7 2" xfId="52525" xr:uid="{00000000-0005-0000-0000-0000FDCE0000}"/>
    <cellStyle name="Total (line) 7 7 2 2" xfId="52526" xr:uid="{00000000-0005-0000-0000-0000FECE0000}"/>
    <cellStyle name="Total (line) 7 7 2 3" xfId="52527" xr:uid="{00000000-0005-0000-0000-0000FFCE0000}"/>
    <cellStyle name="Total (line) 7 7 2 4" xfId="52528" xr:uid="{00000000-0005-0000-0000-000000CF0000}"/>
    <cellStyle name="Total (line) 7 7 3" xfId="52529" xr:uid="{00000000-0005-0000-0000-000001CF0000}"/>
    <cellStyle name="Total (line) 7 7 4" xfId="52530" xr:uid="{00000000-0005-0000-0000-000002CF0000}"/>
    <cellStyle name="Total (line) 7 7 5" xfId="52531" xr:uid="{00000000-0005-0000-0000-000003CF0000}"/>
    <cellStyle name="Total (line) 7 8" xfId="7329" xr:uid="{00000000-0005-0000-0000-000004CF0000}"/>
    <cellStyle name="Total (line) 7 8 2" xfId="52532" xr:uid="{00000000-0005-0000-0000-000005CF0000}"/>
    <cellStyle name="Total (line) 7 8 2 2" xfId="52533" xr:uid="{00000000-0005-0000-0000-000006CF0000}"/>
    <cellStyle name="Total (line) 7 8 2 3" xfId="52534" xr:uid="{00000000-0005-0000-0000-000007CF0000}"/>
    <cellStyle name="Total (line) 7 8 2 4" xfId="52535" xr:uid="{00000000-0005-0000-0000-000008CF0000}"/>
    <cellStyle name="Total (line) 7 8 3" xfId="52536" xr:uid="{00000000-0005-0000-0000-000009CF0000}"/>
    <cellStyle name="Total (line) 7 8 4" xfId="52537" xr:uid="{00000000-0005-0000-0000-00000ACF0000}"/>
    <cellStyle name="Total (line) 7 8 5" xfId="52538" xr:uid="{00000000-0005-0000-0000-00000BCF0000}"/>
    <cellStyle name="Total (line) 7 9" xfId="7330" xr:uid="{00000000-0005-0000-0000-00000CCF0000}"/>
    <cellStyle name="Total (line) 7 9 2" xfId="52539" xr:uid="{00000000-0005-0000-0000-00000DCF0000}"/>
    <cellStyle name="Total (line) 7 9 2 2" xfId="52540" xr:uid="{00000000-0005-0000-0000-00000ECF0000}"/>
    <cellStyle name="Total (line) 7 9 2 3" xfId="52541" xr:uid="{00000000-0005-0000-0000-00000FCF0000}"/>
    <cellStyle name="Total (line) 7 9 2 4" xfId="52542" xr:uid="{00000000-0005-0000-0000-000010CF0000}"/>
    <cellStyle name="Total (line) 7 9 3" xfId="52543" xr:uid="{00000000-0005-0000-0000-000011CF0000}"/>
    <cellStyle name="Total (line) 7 9 4" xfId="52544" xr:uid="{00000000-0005-0000-0000-000012CF0000}"/>
    <cellStyle name="Total (line) 7 9 5" xfId="52545" xr:uid="{00000000-0005-0000-0000-000013CF0000}"/>
    <cellStyle name="Total (line) 8" xfId="7331" xr:uid="{00000000-0005-0000-0000-000014CF0000}"/>
    <cellStyle name="Total (line) 8 10" xfId="7332" xr:uid="{00000000-0005-0000-0000-000015CF0000}"/>
    <cellStyle name="Total (line) 8 10 2" xfId="52546" xr:uid="{00000000-0005-0000-0000-000016CF0000}"/>
    <cellStyle name="Total (line) 8 10 2 2" xfId="52547" xr:uid="{00000000-0005-0000-0000-000017CF0000}"/>
    <cellStyle name="Total (line) 8 10 2 3" xfId="52548" xr:uid="{00000000-0005-0000-0000-000018CF0000}"/>
    <cellStyle name="Total (line) 8 10 2 4" xfId="52549" xr:uid="{00000000-0005-0000-0000-000019CF0000}"/>
    <cellStyle name="Total (line) 8 10 3" xfId="52550" xr:uid="{00000000-0005-0000-0000-00001ACF0000}"/>
    <cellStyle name="Total (line) 8 10 4" xfId="52551" xr:uid="{00000000-0005-0000-0000-00001BCF0000}"/>
    <cellStyle name="Total (line) 8 10 5" xfId="52552" xr:uid="{00000000-0005-0000-0000-00001CCF0000}"/>
    <cellStyle name="Total (line) 8 11" xfId="7333" xr:uid="{00000000-0005-0000-0000-00001DCF0000}"/>
    <cellStyle name="Total (line) 8 11 2" xfId="52553" xr:uid="{00000000-0005-0000-0000-00001ECF0000}"/>
    <cellStyle name="Total (line) 8 11 2 2" xfId="52554" xr:uid="{00000000-0005-0000-0000-00001FCF0000}"/>
    <cellStyle name="Total (line) 8 11 2 3" xfId="52555" xr:uid="{00000000-0005-0000-0000-000020CF0000}"/>
    <cellStyle name="Total (line) 8 11 2 4" xfId="52556" xr:uid="{00000000-0005-0000-0000-000021CF0000}"/>
    <cellStyle name="Total (line) 8 11 3" xfId="52557" xr:uid="{00000000-0005-0000-0000-000022CF0000}"/>
    <cellStyle name="Total (line) 8 11 4" xfId="52558" xr:uid="{00000000-0005-0000-0000-000023CF0000}"/>
    <cellStyle name="Total (line) 8 11 5" xfId="52559" xr:uid="{00000000-0005-0000-0000-000024CF0000}"/>
    <cellStyle name="Total (line) 8 12" xfId="7334" xr:uid="{00000000-0005-0000-0000-000025CF0000}"/>
    <cellStyle name="Total (line) 8 12 2" xfId="52560" xr:uid="{00000000-0005-0000-0000-000026CF0000}"/>
    <cellStyle name="Total (line) 8 12 2 2" xfId="52561" xr:uid="{00000000-0005-0000-0000-000027CF0000}"/>
    <cellStyle name="Total (line) 8 12 2 3" xfId="52562" xr:uid="{00000000-0005-0000-0000-000028CF0000}"/>
    <cellStyle name="Total (line) 8 12 2 4" xfId="52563" xr:uid="{00000000-0005-0000-0000-000029CF0000}"/>
    <cellStyle name="Total (line) 8 12 3" xfId="52564" xr:uid="{00000000-0005-0000-0000-00002ACF0000}"/>
    <cellStyle name="Total (line) 8 12 4" xfId="52565" xr:uid="{00000000-0005-0000-0000-00002BCF0000}"/>
    <cellStyle name="Total (line) 8 12 5" xfId="52566" xr:uid="{00000000-0005-0000-0000-00002CCF0000}"/>
    <cellStyle name="Total (line) 8 13" xfId="7335" xr:uid="{00000000-0005-0000-0000-00002DCF0000}"/>
    <cellStyle name="Total (line) 8 13 2" xfId="52567" xr:uid="{00000000-0005-0000-0000-00002ECF0000}"/>
    <cellStyle name="Total (line) 8 13 2 2" xfId="52568" xr:uid="{00000000-0005-0000-0000-00002FCF0000}"/>
    <cellStyle name="Total (line) 8 13 2 3" xfId="52569" xr:uid="{00000000-0005-0000-0000-000030CF0000}"/>
    <cellStyle name="Total (line) 8 13 2 4" xfId="52570" xr:uid="{00000000-0005-0000-0000-000031CF0000}"/>
    <cellStyle name="Total (line) 8 13 3" xfId="52571" xr:uid="{00000000-0005-0000-0000-000032CF0000}"/>
    <cellStyle name="Total (line) 8 13 4" xfId="52572" xr:uid="{00000000-0005-0000-0000-000033CF0000}"/>
    <cellStyle name="Total (line) 8 13 5" xfId="52573" xr:uid="{00000000-0005-0000-0000-000034CF0000}"/>
    <cellStyle name="Total (line) 8 14" xfId="7336" xr:uid="{00000000-0005-0000-0000-000035CF0000}"/>
    <cellStyle name="Total (line) 8 14 2" xfId="52574" xr:uid="{00000000-0005-0000-0000-000036CF0000}"/>
    <cellStyle name="Total (line) 8 14 2 2" xfId="52575" xr:uid="{00000000-0005-0000-0000-000037CF0000}"/>
    <cellStyle name="Total (line) 8 14 2 3" xfId="52576" xr:uid="{00000000-0005-0000-0000-000038CF0000}"/>
    <cellStyle name="Total (line) 8 14 2 4" xfId="52577" xr:uid="{00000000-0005-0000-0000-000039CF0000}"/>
    <cellStyle name="Total (line) 8 14 3" xfId="52578" xr:uid="{00000000-0005-0000-0000-00003ACF0000}"/>
    <cellStyle name="Total (line) 8 14 4" xfId="52579" xr:uid="{00000000-0005-0000-0000-00003BCF0000}"/>
    <cellStyle name="Total (line) 8 14 5" xfId="52580" xr:uid="{00000000-0005-0000-0000-00003CCF0000}"/>
    <cellStyle name="Total (line) 8 15" xfId="7337" xr:uid="{00000000-0005-0000-0000-00003DCF0000}"/>
    <cellStyle name="Total (line) 8 15 2" xfId="52581" xr:uid="{00000000-0005-0000-0000-00003ECF0000}"/>
    <cellStyle name="Total (line) 8 15 2 2" xfId="52582" xr:uid="{00000000-0005-0000-0000-00003FCF0000}"/>
    <cellStyle name="Total (line) 8 15 2 3" xfId="52583" xr:uid="{00000000-0005-0000-0000-000040CF0000}"/>
    <cellStyle name="Total (line) 8 15 2 4" xfId="52584" xr:uid="{00000000-0005-0000-0000-000041CF0000}"/>
    <cellStyle name="Total (line) 8 15 3" xfId="52585" xr:uid="{00000000-0005-0000-0000-000042CF0000}"/>
    <cellStyle name="Total (line) 8 15 4" xfId="52586" xr:uid="{00000000-0005-0000-0000-000043CF0000}"/>
    <cellStyle name="Total (line) 8 15 5" xfId="52587" xr:uid="{00000000-0005-0000-0000-000044CF0000}"/>
    <cellStyle name="Total (line) 8 16" xfId="7338" xr:uid="{00000000-0005-0000-0000-000045CF0000}"/>
    <cellStyle name="Total (line) 8 16 2" xfId="52588" xr:uid="{00000000-0005-0000-0000-000046CF0000}"/>
    <cellStyle name="Total (line) 8 16 2 2" xfId="52589" xr:uid="{00000000-0005-0000-0000-000047CF0000}"/>
    <cellStyle name="Total (line) 8 16 2 3" xfId="52590" xr:uid="{00000000-0005-0000-0000-000048CF0000}"/>
    <cellStyle name="Total (line) 8 16 2 4" xfId="52591" xr:uid="{00000000-0005-0000-0000-000049CF0000}"/>
    <cellStyle name="Total (line) 8 16 3" xfId="52592" xr:uid="{00000000-0005-0000-0000-00004ACF0000}"/>
    <cellStyle name="Total (line) 8 16 4" xfId="52593" xr:uid="{00000000-0005-0000-0000-00004BCF0000}"/>
    <cellStyle name="Total (line) 8 16 5" xfId="52594" xr:uid="{00000000-0005-0000-0000-00004CCF0000}"/>
    <cellStyle name="Total (line) 8 17" xfId="7339" xr:uid="{00000000-0005-0000-0000-00004DCF0000}"/>
    <cellStyle name="Total (line) 8 17 2" xfId="52595" xr:uid="{00000000-0005-0000-0000-00004ECF0000}"/>
    <cellStyle name="Total (line) 8 17 2 2" xfId="52596" xr:uid="{00000000-0005-0000-0000-00004FCF0000}"/>
    <cellStyle name="Total (line) 8 17 2 3" xfId="52597" xr:uid="{00000000-0005-0000-0000-000050CF0000}"/>
    <cellStyle name="Total (line) 8 17 2 4" xfId="52598" xr:uid="{00000000-0005-0000-0000-000051CF0000}"/>
    <cellStyle name="Total (line) 8 17 3" xfId="52599" xr:uid="{00000000-0005-0000-0000-000052CF0000}"/>
    <cellStyle name="Total (line) 8 17 4" xfId="52600" xr:uid="{00000000-0005-0000-0000-000053CF0000}"/>
    <cellStyle name="Total (line) 8 17 5" xfId="52601" xr:uid="{00000000-0005-0000-0000-000054CF0000}"/>
    <cellStyle name="Total (line) 8 18" xfId="7340" xr:uid="{00000000-0005-0000-0000-000055CF0000}"/>
    <cellStyle name="Total (line) 8 18 2" xfId="52602" xr:uid="{00000000-0005-0000-0000-000056CF0000}"/>
    <cellStyle name="Total (line) 8 18 2 2" xfId="52603" xr:uid="{00000000-0005-0000-0000-000057CF0000}"/>
    <cellStyle name="Total (line) 8 18 2 3" xfId="52604" xr:uid="{00000000-0005-0000-0000-000058CF0000}"/>
    <cellStyle name="Total (line) 8 18 2 4" xfId="52605" xr:uid="{00000000-0005-0000-0000-000059CF0000}"/>
    <cellStyle name="Total (line) 8 18 3" xfId="52606" xr:uid="{00000000-0005-0000-0000-00005ACF0000}"/>
    <cellStyle name="Total (line) 8 18 4" xfId="52607" xr:uid="{00000000-0005-0000-0000-00005BCF0000}"/>
    <cellStyle name="Total (line) 8 18 5" xfId="52608" xr:uid="{00000000-0005-0000-0000-00005CCF0000}"/>
    <cellStyle name="Total (line) 8 19" xfId="7341" xr:uid="{00000000-0005-0000-0000-00005DCF0000}"/>
    <cellStyle name="Total (line) 8 19 2" xfId="52609" xr:uid="{00000000-0005-0000-0000-00005ECF0000}"/>
    <cellStyle name="Total (line) 8 19 2 2" xfId="52610" xr:uid="{00000000-0005-0000-0000-00005FCF0000}"/>
    <cellStyle name="Total (line) 8 19 2 3" xfId="52611" xr:uid="{00000000-0005-0000-0000-000060CF0000}"/>
    <cellStyle name="Total (line) 8 19 2 4" xfId="52612" xr:uid="{00000000-0005-0000-0000-000061CF0000}"/>
    <cellStyle name="Total (line) 8 19 3" xfId="52613" xr:uid="{00000000-0005-0000-0000-000062CF0000}"/>
    <cellStyle name="Total (line) 8 19 4" xfId="52614" xr:uid="{00000000-0005-0000-0000-000063CF0000}"/>
    <cellStyle name="Total (line) 8 19 5" xfId="52615" xr:uid="{00000000-0005-0000-0000-000064CF0000}"/>
    <cellStyle name="Total (line) 8 2" xfId="7342" xr:uid="{00000000-0005-0000-0000-000065CF0000}"/>
    <cellStyle name="Total (line) 8 2 2" xfId="52616" xr:uid="{00000000-0005-0000-0000-000066CF0000}"/>
    <cellStyle name="Total (line) 8 2 2 2" xfId="52617" xr:uid="{00000000-0005-0000-0000-000067CF0000}"/>
    <cellStyle name="Total (line) 8 2 2 3" xfId="52618" xr:uid="{00000000-0005-0000-0000-000068CF0000}"/>
    <cellStyle name="Total (line) 8 2 2 4" xfId="52619" xr:uid="{00000000-0005-0000-0000-000069CF0000}"/>
    <cellStyle name="Total (line) 8 2 3" xfId="52620" xr:uid="{00000000-0005-0000-0000-00006ACF0000}"/>
    <cellStyle name="Total (line) 8 2 4" xfId="52621" xr:uid="{00000000-0005-0000-0000-00006BCF0000}"/>
    <cellStyle name="Total (line) 8 2 5" xfId="52622" xr:uid="{00000000-0005-0000-0000-00006CCF0000}"/>
    <cellStyle name="Total (line) 8 20" xfId="7343" xr:uid="{00000000-0005-0000-0000-00006DCF0000}"/>
    <cellStyle name="Total (line) 8 20 2" xfId="52623" xr:uid="{00000000-0005-0000-0000-00006ECF0000}"/>
    <cellStyle name="Total (line) 8 20 2 2" xfId="52624" xr:uid="{00000000-0005-0000-0000-00006FCF0000}"/>
    <cellStyle name="Total (line) 8 20 2 3" xfId="52625" xr:uid="{00000000-0005-0000-0000-000070CF0000}"/>
    <cellStyle name="Total (line) 8 20 2 4" xfId="52626" xr:uid="{00000000-0005-0000-0000-000071CF0000}"/>
    <cellStyle name="Total (line) 8 20 3" xfId="52627" xr:uid="{00000000-0005-0000-0000-000072CF0000}"/>
    <cellStyle name="Total (line) 8 20 4" xfId="52628" xr:uid="{00000000-0005-0000-0000-000073CF0000}"/>
    <cellStyle name="Total (line) 8 20 5" xfId="52629" xr:uid="{00000000-0005-0000-0000-000074CF0000}"/>
    <cellStyle name="Total (line) 8 21" xfId="7344" xr:uid="{00000000-0005-0000-0000-000075CF0000}"/>
    <cellStyle name="Total (line) 8 21 2" xfId="52630" xr:uid="{00000000-0005-0000-0000-000076CF0000}"/>
    <cellStyle name="Total (line) 8 21 2 2" xfId="52631" xr:uid="{00000000-0005-0000-0000-000077CF0000}"/>
    <cellStyle name="Total (line) 8 21 2 3" xfId="52632" xr:uid="{00000000-0005-0000-0000-000078CF0000}"/>
    <cellStyle name="Total (line) 8 21 2 4" xfId="52633" xr:uid="{00000000-0005-0000-0000-000079CF0000}"/>
    <cellStyle name="Total (line) 8 21 3" xfId="52634" xr:uid="{00000000-0005-0000-0000-00007ACF0000}"/>
    <cellStyle name="Total (line) 8 21 4" xfId="52635" xr:uid="{00000000-0005-0000-0000-00007BCF0000}"/>
    <cellStyle name="Total (line) 8 21 5" xfId="52636" xr:uid="{00000000-0005-0000-0000-00007CCF0000}"/>
    <cellStyle name="Total (line) 8 22" xfId="7345" xr:uid="{00000000-0005-0000-0000-00007DCF0000}"/>
    <cellStyle name="Total (line) 8 22 2" xfId="52637" xr:uid="{00000000-0005-0000-0000-00007ECF0000}"/>
    <cellStyle name="Total (line) 8 22 2 2" xfId="52638" xr:uid="{00000000-0005-0000-0000-00007FCF0000}"/>
    <cellStyle name="Total (line) 8 22 2 3" xfId="52639" xr:uid="{00000000-0005-0000-0000-000080CF0000}"/>
    <cellStyle name="Total (line) 8 22 2 4" xfId="52640" xr:uid="{00000000-0005-0000-0000-000081CF0000}"/>
    <cellStyle name="Total (line) 8 22 3" xfId="52641" xr:uid="{00000000-0005-0000-0000-000082CF0000}"/>
    <cellStyle name="Total (line) 8 22 4" xfId="52642" xr:uid="{00000000-0005-0000-0000-000083CF0000}"/>
    <cellStyle name="Total (line) 8 22 5" xfId="52643" xr:uid="{00000000-0005-0000-0000-000084CF0000}"/>
    <cellStyle name="Total (line) 8 23" xfId="7346" xr:uid="{00000000-0005-0000-0000-000085CF0000}"/>
    <cellStyle name="Total (line) 8 23 2" xfId="52644" xr:uid="{00000000-0005-0000-0000-000086CF0000}"/>
    <cellStyle name="Total (line) 8 23 2 2" xfId="52645" xr:uid="{00000000-0005-0000-0000-000087CF0000}"/>
    <cellStyle name="Total (line) 8 23 2 3" xfId="52646" xr:uid="{00000000-0005-0000-0000-000088CF0000}"/>
    <cellStyle name="Total (line) 8 23 2 4" xfId="52647" xr:uid="{00000000-0005-0000-0000-000089CF0000}"/>
    <cellStyle name="Total (line) 8 23 3" xfId="52648" xr:uid="{00000000-0005-0000-0000-00008ACF0000}"/>
    <cellStyle name="Total (line) 8 23 4" xfId="52649" xr:uid="{00000000-0005-0000-0000-00008BCF0000}"/>
    <cellStyle name="Total (line) 8 23 5" xfId="52650" xr:uid="{00000000-0005-0000-0000-00008CCF0000}"/>
    <cellStyle name="Total (line) 8 24" xfId="7347" xr:uid="{00000000-0005-0000-0000-00008DCF0000}"/>
    <cellStyle name="Total (line) 8 24 2" xfId="52651" xr:uid="{00000000-0005-0000-0000-00008ECF0000}"/>
    <cellStyle name="Total (line) 8 24 2 2" xfId="52652" xr:uid="{00000000-0005-0000-0000-00008FCF0000}"/>
    <cellStyle name="Total (line) 8 24 2 3" xfId="52653" xr:uid="{00000000-0005-0000-0000-000090CF0000}"/>
    <cellStyle name="Total (line) 8 24 2 4" xfId="52654" xr:uid="{00000000-0005-0000-0000-000091CF0000}"/>
    <cellStyle name="Total (line) 8 24 3" xfId="52655" xr:uid="{00000000-0005-0000-0000-000092CF0000}"/>
    <cellStyle name="Total (line) 8 24 4" xfId="52656" xr:uid="{00000000-0005-0000-0000-000093CF0000}"/>
    <cellStyle name="Total (line) 8 24 5" xfId="52657" xr:uid="{00000000-0005-0000-0000-000094CF0000}"/>
    <cellStyle name="Total (line) 8 25" xfId="7348" xr:uid="{00000000-0005-0000-0000-000095CF0000}"/>
    <cellStyle name="Total (line) 8 25 2" xfId="52658" xr:uid="{00000000-0005-0000-0000-000096CF0000}"/>
    <cellStyle name="Total (line) 8 25 2 2" xfId="52659" xr:uid="{00000000-0005-0000-0000-000097CF0000}"/>
    <cellStyle name="Total (line) 8 25 2 3" xfId="52660" xr:uid="{00000000-0005-0000-0000-000098CF0000}"/>
    <cellStyle name="Total (line) 8 25 2 4" xfId="52661" xr:uid="{00000000-0005-0000-0000-000099CF0000}"/>
    <cellStyle name="Total (line) 8 25 3" xfId="52662" xr:uid="{00000000-0005-0000-0000-00009ACF0000}"/>
    <cellStyle name="Total (line) 8 25 4" xfId="52663" xr:uid="{00000000-0005-0000-0000-00009BCF0000}"/>
    <cellStyle name="Total (line) 8 25 5" xfId="52664" xr:uid="{00000000-0005-0000-0000-00009CCF0000}"/>
    <cellStyle name="Total (line) 8 26" xfId="7349" xr:uid="{00000000-0005-0000-0000-00009DCF0000}"/>
    <cellStyle name="Total (line) 8 26 2" xfId="52665" xr:uid="{00000000-0005-0000-0000-00009ECF0000}"/>
    <cellStyle name="Total (line) 8 26 2 2" xfId="52666" xr:uid="{00000000-0005-0000-0000-00009FCF0000}"/>
    <cellStyle name="Total (line) 8 26 2 3" xfId="52667" xr:uid="{00000000-0005-0000-0000-0000A0CF0000}"/>
    <cellStyle name="Total (line) 8 26 2 4" xfId="52668" xr:uid="{00000000-0005-0000-0000-0000A1CF0000}"/>
    <cellStyle name="Total (line) 8 26 3" xfId="52669" xr:uid="{00000000-0005-0000-0000-0000A2CF0000}"/>
    <cellStyle name="Total (line) 8 26 4" xfId="52670" xr:uid="{00000000-0005-0000-0000-0000A3CF0000}"/>
    <cellStyle name="Total (line) 8 26 5" xfId="52671" xr:uid="{00000000-0005-0000-0000-0000A4CF0000}"/>
    <cellStyle name="Total (line) 8 27" xfId="7350" xr:uid="{00000000-0005-0000-0000-0000A5CF0000}"/>
    <cellStyle name="Total (line) 8 27 2" xfId="52672" xr:uid="{00000000-0005-0000-0000-0000A6CF0000}"/>
    <cellStyle name="Total (line) 8 27 2 2" xfId="52673" xr:uid="{00000000-0005-0000-0000-0000A7CF0000}"/>
    <cellStyle name="Total (line) 8 27 2 3" xfId="52674" xr:uid="{00000000-0005-0000-0000-0000A8CF0000}"/>
    <cellStyle name="Total (line) 8 27 2 4" xfId="52675" xr:uid="{00000000-0005-0000-0000-0000A9CF0000}"/>
    <cellStyle name="Total (line) 8 27 3" xfId="52676" xr:uid="{00000000-0005-0000-0000-0000AACF0000}"/>
    <cellStyle name="Total (line) 8 27 4" xfId="52677" xr:uid="{00000000-0005-0000-0000-0000ABCF0000}"/>
    <cellStyle name="Total (line) 8 27 5" xfId="52678" xr:uid="{00000000-0005-0000-0000-0000ACCF0000}"/>
    <cellStyle name="Total (line) 8 28" xfId="7351" xr:uid="{00000000-0005-0000-0000-0000ADCF0000}"/>
    <cellStyle name="Total (line) 8 28 2" xfId="52679" xr:uid="{00000000-0005-0000-0000-0000AECF0000}"/>
    <cellStyle name="Total (line) 8 28 2 2" xfId="52680" xr:uid="{00000000-0005-0000-0000-0000AFCF0000}"/>
    <cellStyle name="Total (line) 8 28 2 3" xfId="52681" xr:uid="{00000000-0005-0000-0000-0000B0CF0000}"/>
    <cellStyle name="Total (line) 8 28 2 4" xfId="52682" xr:uid="{00000000-0005-0000-0000-0000B1CF0000}"/>
    <cellStyle name="Total (line) 8 28 3" xfId="52683" xr:uid="{00000000-0005-0000-0000-0000B2CF0000}"/>
    <cellStyle name="Total (line) 8 28 4" xfId="52684" xr:uid="{00000000-0005-0000-0000-0000B3CF0000}"/>
    <cellStyle name="Total (line) 8 28 5" xfId="52685" xr:uid="{00000000-0005-0000-0000-0000B4CF0000}"/>
    <cellStyle name="Total (line) 8 29" xfId="7352" xr:uid="{00000000-0005-0000-0000-0000B5CF0000}"/>
    <cellStyle name="Total (line) 8 29 2" xfId="52686" xr:uid="{00000000-0005-0000-0000-0000B6CF0000}"/>
    <cellStyle name="Total (line) 8 29 2 2" xfId="52687" xr:uid="{00000000-0005-0000-0000-0000B7CF0000}"/>
    <cellStyle name="Total (line) 8 29 2 3" xfId="52688" xr:uid="{00000000-0005-0000-0000-0000B8CF0000}"/>
    <cellStyle name="Total (line) 8 29 2 4" xfId="52689" xr:uid="{00000000-0005-0000-0000-0000B9CF0000}"/>
    <cellStyle name="Total (line) 8 29 3" xfId="52690" xr:uid="{00000000-0005-0000-0000-0000BACF0000}"/>
    <cellStyle name="Total (line) 8 29 4" xfId="52691" xr:uid="{00000000-0005-0000-0000-0000BBCF0000}"/>
    <cellStyle name="Total (line) 8 29 5" xfId="52692" xr:uid="{00000000-0005-0000-0000-0000BCCF0000}"/>
    <cellStyle name="Total (line) 8 3" xfId="7353" xr:uid="{00000000-0005-0000-0000-0000BDCF0000}"/>
    <cellStyle name="Total (line) 8 3 2" xfId="52693" xr:uid="{00000000-0005-0000-0000-0000BECF0000}"/>
    <cellStyle name="Total (line) 8 3 2 2" xfId="52694" xr:uid="{00000000-0005-0000-0000-0000BFCF0000}"/>
    <cellStyle name="Total (line) 8 3 2 3" xfId="52695" xr:uid="{00000000-0005-0000-0000-0000C0CF0000}"/>
    <cellStyle name="Total (line) 8 3 2 4" xfId="52696" xr:uid="{00000000-0005-0000-0000-0000C1CF0000}"/>
    <cellStyle name="Total (line) 8 3 3" xfId="52697" xr:uid="{00000000-0005-0000-0000-0000C2CF0000}"/>
    <cellStyle name="Total (line) 8 3 4" xfId="52698" xr:uid="{00000000-0005-0000-0000-0000C3CF0000}"/>
    <cellStyle name="Total (line) 8 3 5" xfId="52699" xr:uid="{00000000-0005-0000-0000-0000C4CF0000}"/>
    <cellStyle name="Total (line) 8 30" xfId="7354" xr:uid="{00000000-0005-0000-0000-0000C5CF0000}"/>
    <cellStyle name="Total (line) 8 30 2" xfId="52700" xr:uid="{00000000-0005-0000-0000-0000C6CF0000}"/>
    <cellStyle name="Total (line) 8 30 2 2" xfId="52701" xr:uid="{00000000-0005-0000-0000-0000C7CF0000}"/>
    <cellStyle name="Total (line) 8 30 2 3" xfId="52702" xr:uid="{00000000-0005-0000-0000-0000C8CF0000}"/>
    <cellStyle name="Total (line) 8 30 2 4" xfId="52703" xr:uid="{00000000-0005-0000-0000-0000C9CF0000}"/>
    <cellStyle name="Total (line) 8 30 3" xfId="52704" xr:uid="{00000000-0005-0000-0000-0000CACF0000}"/>
    <cellStyle name="Total (line) 8 30 4" xfId="52705" xr:uid="{00000000-0005-0000-0000-0000CBCF0000}"/>
    <cellStyle name="Total (line) 8 30 5" xfId="52706" xr:uid="{00000000-0005-0000-0000-0000CCCF0000}"/>
    <cellStyle name="Total (line) 8 31" xfId="7355" xr:uid="{00000000-0005-0000-0000-0000CDCF0000}"/>
    <cellStyle name="Total (line) 8 31 2" xfId="52707" xr:uid="{00000000-0005-0000-0000-0000CECF0000}"/>
    <cellStyle name="Total (line) 8 31 2 2" xfId="52708" xr:uid="{00000000-0005-0000-0000-0000CFCF0000}"/>
    <cellStyle name="Total (line) 8 31 2 3" xfId="52709" xr:uid="{00000000-0005-0000-0000-0000D0CF0000}"/>
    <cellStyle name="Total (line) 8 31 2 4" xfId="52710" xr:uid="{00000000-0005-0000-0000-0000D1CF0000}"/>
    <cellStyle name="Total (line) 8 31 3" xfId="52711" xr:uid="{00000000-0005-0000-0000-0000D2CF0000}"/>
    <cellStyle name="Total (line) 8 31 4" xfId="52712" xr:uid="{00000000-0005-0000-0000-0000D3CF0000}"/>
    <cellStyle name="Total (line) 8 31 5" xfId="52713" xr:uid="{00000000-0005-0000-0000-0000D4CF0000}"/>
    <cellStyle name="Total (line) 8 32" xfId="7356" xr:uid="{00000000-0005-0000-0000-0000D5CF0000}"/>
    <cellStyle name="Total (line) 8 32 2" xfId="52714" xr:uid="{00000000-0005-0000-0000-0000D6CF0000}"/>
    <cellStyle name="Total (line) 8 32 2 2" xfId="52715" xr:uid="{00000000-0005-0000-0000-0000D7CF0000}"/>
    <cellStyle name="Total (line) 8 32 2 3" xfId="52716" xr:uid="{00000000-0005-0000-0000-0000D8CF0000}"/>
    <cellStyle name="Total (line) 8 32 2 4" xfId="52717" xr:uid="{00000000-0005-0000-0000-0000D9CF0000}"/>
    <cellStyle name="Total (line) 8 32 3" xfId="52718" xr:uid="{00000000-0005-0000-0000-0000DACF0000}"/>
    <cellStyle name="Total (line) 8 32 4" xfId="52719" xr:uid="{00000000-0005-0000-0000-0000DBCF0000}"/>
    <cellStyle name="Total (line) 8 32 5" xfId="52720" xr:uid="{00000000-0005-0000-0000-0000DCCF0000}"/>
    <cellStyle name="Total (line) 8 33" xfId="7357" xr:uid="{00000000-0005-0000-0000-0000DDCF0000}"/>
    <cellStyle name="Total (line) 8 33 2" xfId="52721" xr:uid="{00000000-0005-0000-0000-0000DECF0000}"/>
    <cellStyle name="Total (line) 8 33 2 2" xfId="52722" xr:uid="{00000000-0005-0000-0000-0000DFCF0000}"/>
    <cellStyle name="Total (line) 8 33 2 3" xfId="52723" xr:uid="{00000000-0005-0000-0000-0000E0CF0000}"/>
    <cellStyle name="Total (line) 8 33 2 4" xfId="52724" xr:uid="{00000000-0005-0000-0000-0000E1CF0000}"/>
    <cellStyle name="Total (line) 8 33 3" xfId="52725" xr:uid="{00000000-0005-0000-0000-0000E2CF0000}"/>
    <cellStyle name="Total (line) 8 33 4" xfId="52726" xr:uid="{00000000-0005-0000-0000-0000E3CF0000}"/>
    <cellStyle name="Total (line) 8 33 5" xfId="52727" xr:uid="{00000000-0005-0000-0000-0000E4CF0000}"/>
    <cellStyle name="Total (line) 8 34" xfId="7358" xr:uid="{00000000-0005-0000-0000-0000E5CF0000}"/>
    <cellStyle name="Total (line) 8 34 2" xfId="52728" xr:uid="{00000000-0005-0000-0000-0000E6CF0000}"/>
    <cellStyle name="Total (line) 8 34 2 2" xfId="52729" xr:uid="{00000000-0005-0000-0000-0000E7CF0000}"/>
    <cellStyle name="Total (line) 8 34 2 3" xfId="52730" xr:uid="{00000000-0005-0000-0000-0000E8CF0000}"/>
    <cellStyle name="Total (line) 8 34 2 4" xfId="52731" xr:uid="{00000000-0005-0000-0000-0000E9CF0000}"/>
    <cellStyle name="Total (line) 8 34 3" xfId="52732" xr:uid="{00000000-0005-0000-0000-0000EACF0000}"/>
    <cellStyle name="Total (line) 8 34 4" xfId="52733" xr:uid="{00000000-0005-0000-0000-0000EBCF0000}"/>
    <cellStyle name="Total (line) 8 34 5" xfId="52734" xr:uid="{00000000-0005-0000-0000-0000ECCF0000}"/>
    <cellStyle name="Total (line) 8 35" xfId="7359" xr:uid="{00000000-0005-0000-0000-0000EDCF0000}"/>
    <cellStyle name="Total (line) 8 35 2" xfId="52735" xr:uid="{00000000-0005-0000-0000-0000EECF0000}"/>
    <cellStyle name="Total (line) 8 35 2 2" xfId="52736" xr:uid="{00000000-0005-0000-0000-0000EFCF0000}"/>
    <cellStyle name="Total (line) 8 35 2 3" xfId="52737" xr:uid="{00000000-0005-0000-0000-0000F0CF0000}"/>
    <cellStyle name="Total (line) 8 35 2 4" xfId="52738" xr:uid="{00000000-0005-0000-0000-0000F1CF0000}"/>
    <cellStyle name="Total (line) 8 35 3" xfId="52739" xr:uid="{00000000-0005-0000-0000-0000F2CF0000}"/>
    <cellStyle name="Total (line) 8 35 4" xfId="52740" xr:uid="{00000000-0005-0000-0000-0000F3CF0000}"/>
    <cellStyle name="Total (line) 8 35 5" xfId="52741" xr:uid="{00000000-0005-0000-0000-0000F4CF0000}"/>
    <cellStyle name="Total (line) 8 36" xfId="7360" xr:uid="{00000000-0005-0000-0000-0000F5CF0000}"/>
    <cellStyle name="Total (line) 8 36 2" xfId="52742" xr:uid="{00000000-0005-0000-0000-0000F6CF0000}"/>
    <cellStyle name="Total (line) 8 36 2 2" xfId="52743" xr:uid="{00000000-0005-0000-0000-0000F7CF0000}"/>
    <cellStyle name="Total (line) 8 36 2 3" xfId="52744" xr:uid="{00000000-0005-0000-0000-0000F8CF0000}"/>
    <cellStyle name="Total (line) 8 36 2 4" xfId="52745" xr:uid="{00000000-0005-0000-0000-0000F9CF0000}"/>
    <cellStyle name="Total (line) 8 36 3" xfId="52746" xr:uid="{00000000-0005-0000-0000-0000FACF0000}"/>
    <cellStyle name="Total (line) 8 36 4" xfId="52747" xr:uid="{00000000-0005-0000-0000-0000FBCF0000}"/>
    <cellStyle name="Total (line) 8 36 5" xfId="52748" xr:uid="{00000000-0005-0000-0000-0000FCCF0000}"/>
    <cellStyle name="Total (line) 8 37" xfId="7361" xr:uid="{00000000-0005-0000-0000-0000FDCF0000}"/>
    <cellStyle name="Total (line) 8 37 2" xfId="52749" xr:uid="{00000000-0005-0000-0000-0000FECF0000}"/>
    <cellStyle name="Total (line) 8 37 2 2" xfId="52750" xr:uid="{00000000-0005-0000-0000-0000FFCF0000}"/>
    <cellStyle name="Total (line) 8 37 2 3" xfId="52751" xr:uid="{00000000-0005-0000-0000-000000D00000}"/>
    <cellStyle name="Total (line) 8 37 2 4" xfId="52752" xr:uid="{00000000-0005-0000-0000-000001D00000}"/>
    <cellStyle name="Total (line) 8 37 3" xfId="52753" xr:uid="{00000000-0005-0000-0000-000002D00000}"/>
    <cellStyle name="Total (line) 8 37 4" xfId="52754" xr:uid="{00000000-0005-0000-0000-000003D00000}"/>
    <cellStyle name="Total (line) 8 37 5" xfId="52755" xr:uid="{00000000-0005-0000-0000-000004D00000}"/>
    <cellStyle name="Total (line) 8 38" xfId="7362" xr:uid="{00000000-0005-0000-0000-000005D00000}"/>
    <cellStyle name="Total (line) 8 38 2" xfId="52756" xr:uid="{00000000-0005-0000-0000-000006D00000}"/>
    <cellStyle name="Total (line) 8 38 2 2" xfId="52757" xr:uid="{00000000-0005-0000-0000-000007D00000}"/>
    <cellStyle name="Total (line) 8 38 2 3" xfId="52758" xr:uid="{00000000-0005-0000-0000-000008D00000}"/>
    <cellStyle name="Total (line) 8 38 2 4" xfId="52759" xr:uid="{00000000-0005-0000-0000-000009D00000}"/>
    <cellStyle name="Total (line) 8 38 3" xfId="52760" xr:uid="{00000000-0005-0000-0000-00000AD00000}"/>
    <cellStyle name="Total (line) 8 38 4" xfId="52761" xr:uid="{00000000-0005-0000-0000-00000BD00000}"/>
    <cellStyle name="Total (line) 8 38 5" xfId="52762" xr:uid="{00000000-0005-0000-0000-00000CD00000}"/>
    <cellStyle name="Total (line) 8 39" xfId="7363" xr:uid="{00000000-0005-0000-0000-00000DD00000}"/>
    <cellStyle name="Total (line) 8 39 2" xfId="52763" xr:uid="{00000000-0005-0000-0000-00000ED00000}"/>
    <cellStyle name="Total (line) 8 39 2 2" xfId="52764" xr:uid="{00000000-0005-0000-0000-00000FD00000}"/>
    <cellStyle name="Total (line) 8 39 2 3" xfId="52765" xr:uid="{00000000-0005-0000-0000-000010D00000}"/>
    <cellStyle name="Total (line) 8 39 2 4" xfId="52766" xr:uid="{00000000-0005-0000-0000-000011D00000}"/>
    <cellStyle name="Total (line) 8 39 3" xfId="52767" xr:uid="{00000000-0005-0000-0000-000012D00000}"/>
    <cellStyle name="Total (line) 8 39 4" xfId="52768" xr:uid="{00000000-0005-0000-0000-000013D00000}"/>
    <cellStyle name="Total (line) 8 39 5" xfId="52769" xr:uid="{00000000-0005-0000-0000-000014D00000}"/>
    <cellStyle name="Total (line) 8 4" xfId="7364" xr:uid="{00000000-0005-0000-0000-000015D00000}"/>
    <cellStyle name="Total (line) 8 4 2" xfId="52770" xr:uid="{00000000-0005-0000-0000-000016D00000}"/>
    <cellStyle name="Total (line) 8 4 2 2" xfId="52771" xr:uid="{00000000-0005-0000-0000-000017D00000}"/>
    <cellStyle name="Total (line) 8 4 2 3" xfId="52772" xr:uid="{00000000-0005-0000-0000-000018D00000}"/>
    <cellStyle name="Total (line) 8 4 2 4" xfId="52773" xr:uid="{00000000-0005-0000-0000-000019D00000}"/>
    <cellStyle name="Total (line) 8 4 3" xfId="52774" xr:uid="{00000000-0005-0000-0000-00001AD00000}"/>
    <cellStyle name="Total (line) 8 4 4" xfId="52775" xr:uid="{00000000-0005-0000-0000-00001BD00000}"/>
    <cellStyle name="Total (line) 8 4 5" xfId="52776" xr:uid="{00000000-0005-0000-0000-00001CD00000}"/>
    <cellStyle name="Total (line) 8 40" xfId="7365" xr:uid="{00000000-0005-0000-0000-00001DD00000}"/>
    <cellStyle name="Total (line) 8 40 2" xfId="52777" xr:uid="{00000000-0005-0000-0000-00001ED00000}"/>
    <cellStyle name="Total (line) 8 40 2 2" xfId="52778" xr:uid="{00000000-0005-0000-0000-00001FD00000}"/>
    <cellStyle name="Total (line) 8 40 2 3" xfId="52779" xr:uid="{00000000-0005-0000-0000-000020D00000}"/>
    <cellStyle name="Total (line) 8 40 2 4" xfId="52780" xr:uid="{00000000-0005-0000-0000-000021D00000}"/>
    <cellStyle name="Total (line) 8 40 3" xfId="52781" xr:uid="{00000000-0005-0000-0000-000022D00000}"/>
    <cellStyle name="Total (line) 8 40 4" xfId="52782" xr:uid="{00000000-0005-0000-0000-000023D00000}"/>
    <cellStyle name="Total (line) 8 40 5" xfId="52783" xr:uid="{00000000-0005-0000-0000-000024D00000}"/>
    <cellStyle name="Total (line) 8 41" xfId="7366" xr:uid="{00000000-0005-0000-0000-000025D00000}"/>
    <cellStyle name="Total (line) 8 41 2" xfId="52784" xr:uid="{00000000-0005-0000-0000-000026D00000}"/>
    <cellStyle name="Total (line) 8 41 2 2" xfId="52785" xr:uid="{00000000-0005-0000-0000-000027D00000}"/>
    <cellStyle name="Total (line) 8 41 2 3" xfId="52786" xr:uid="{00000000-0005-0000-0000-000028D00000}"/>
    <cellStyle name="Total (line) 8 41 2 4" xfId="52787" xr:uid="{00000000-0005-0000-0000-000029D00000}"/>
    <cellStyle name="Total (line) 8 41 3" xfId="52788" xr:uid="{00000000-0005-0000-0000-00002AD00000}"/>
    <cellStyle name="Total (line) 8 41 4" xfId="52789" xr:uid="{00000000-0005-0000-0000-00002BD00000}"/>
    <cellStyle name="Total (line) 8 41 5" xfId="52790" xr:uid="{00000000-0005-0000-0000-00002CD00000}"/>
    <cellStyle name="Total (line) 8 42" xfId="7367" xr:uid="{00000000-0005-0000-0000-00002DD00000}"/>
    <cellStyle name="Total (line) 8 42 2" xfId="52791" xr:uid="{00000000-0005-0000-0000-00002ED00000}"/>
    <cellStyle name="Total (line) 8 42 2 2" xfId="52792" xr:uid="{00000000-0005-0000-0000-00002FD00000}"/>
    <cellStyle name="Total (line) 8 42 2 3" xfId="52793" xr:uid="{00000000-0005-0000-0000-000030D00000}"/>
    <cellStyle name="Total (line) 8 42 2 4" xfId="52794" xr:uid="{00000000-0005-0000-0000-000031D00000}"/>
    <cellStyle name="Total (line) 8 42 3" xfId="52795" xr:uid="{00000000-0005-0000-0000-000032D00000}"/>
    <cellStyle name="Total (line) 8 42 4" xfId="52796" xr:uid="{00000000-0005-0000-0000-000033D00000}"/>
    <cellStyle name="Total (line) 8 42 5" xfId="52797" xr:uid="{00000000-0005-0000-0000-000034D00000}"/>
    <cellStyle name="Total (line) 8 43" xfId="7368" xr:uid="{00000000-0005-0000-0000-000035D00000}"/>
    <cellStyle name="Total (line) 8 43 2" xfId="52798" xr:uid="{00000000-0005-0000-0000-000036D00000}"/>
    <cellStyle name="Total (line) 8 43 2 2" xfId="52799" xr:uid="{00000000-0005-0000-0000-000037D00000}"/>
    <cellStyle name="Total (line) 8 43 2 3" xfId="52800" xr:uid="{00000000-0005-0000-0000-000038D00000}"/>
    <cellStyle name="Total (line) 8 43 2 4" xfId="52801" xr:uid="{00000000-0005-0000-0000-000039D00000}"/>
    <cellStyle name="Total (line) 8 43 3" xfId="52802" xr:uid="{00000000-0005-0000-0000-00003AD00000}"/>
    <cellStyle name="Total (line) 8 43 4" xfId="52803" xr:uid="{00000000-0005-0000-0000-00003BD00000}"/>
    <cellStyle name="Total (line) 8 43 5" xfId="52804" xr:uid="{00000000-0005-0000-0000-00003CD00000}"/>
    <cellStyle name="Total (line) 8 44" xfId="7369" xr:uid="{00000000-0005-0000-0000-00003DD00000}"/>
    <cellStyle name="Total (line) 8 44 2" xfId="52805" xr:uid="{00000000-0005-0000-0000-00003ED00000}"/>
    <cellStyle name="Total (line) 8 44 2 2" xfId="52806" xr:uid="{00000000-0005-0000-0000-00003FD00000}"/>
    <cellStyle name="Total (line) 8 44 2 3" xfId="52807" xr:uid="{00000000-0005-0000-0000-000040D00000}"/>
    <cellStyle name="Total (line) 8 44 2 4" xfId="52808" xr:uid="{00000000-0005-0000-0000-000041D00000}"/>
    <cellStyle name="Total (line) 8 44 3" xfId="52809" xr:uid="{00000000-0005-0000-0000-000042D00000}"/>
    <cellStyle name="Total (line) 8 44 4" xfId="52810" xr:uid="{00000000-0005-0000-0000-000043D00000}"/>
    <cellStyle name="Total (line) 8 44 5" xfId="52811" xr:uid="{00000000-0005-0000-0000-000044D00000}"/>
    <cellStyle name="Total (line) 8 45" xfId="52812" xr:uid="{00000000-0005-0000-0000-000045D00000}"/>
    <cellStyle name="Total (line) 8 45 2" xfId="52813" xr:uid="{00000000-0005-0000-0000-000046D00000}"/>
    <cellStyle name="Total (line) 8 45 3" xfId="52814" xr:uid="{00000000-0005-0000-0000-000047D00000}"/>
    <cellStyle name="Total (line) 8 45 4" xfId="52815" xr:uid="{00000000-0005-0000-0000-000048D00000}"/>
    <cellStyle name="Total (line) 8 46" xfId="52816" xr:uid="{00000000-0005-0000-0000-000049D00000}"/>
    <cellStyle name="Total (line) 8 46 2" xfId="52817" xr:uid="{00000000-0005-0000-0000-00004AD00000}"/>
    <cellStyle name="Total (line) 8 46 3" xfId="52818" xr:uid="{00000000-0005-0000-0000-00004BD00000}"/>
    <cellStyle name="Total (line) 8 46 4" xfId="52819" xr:uid="{00000000-0005-0000-0000-00004CD00000}"/>
    <cellStyle name="Total (line) 8 47" xfId="52820" xr:uid="{00000000-0005-0000-0000-00004DD00000}"/>
    <cellStyle name="Total (line) 8 48" xfId="52821" xr:uid="{00000000-0005-0000-0000-00004ED00000}"/>
    <cellStyle name="Total (line) 8 49" xfId="52822" xr:uid="{00000000-0005-0000-0000-00004FD00000}"/>
    <cellStyle name="Total (line) 8 5" xfId="7370" xr:uid="{00000000-0005-0000-0000-000050D00000}"/>
    <cellStyle name="Total (line) 8 5 2" xfId="52823" xr:uid="{00000000-0005-0000-0000-000051D00000}"/>
    <cellStyle name="Total (line) 8 5 2 2" xfId="52824" xr:uid="{00000000-0005-0000-0000-000052D00000}"/>
    <cellStyle name="Total (line) 8 5 2 3" xfId="52825" xr:uid="{00000000-0005-0000-0000-000053D00000}"/>
    <cellStyle name="Total (line) 8 5 2 4" xfId="52826" xr:uid="{00000000-0005-0000-0000-000054D00000}"/>
    <cellStyle name="Total (line) 8 5 3" xfId="52827" xr:uid="{00000000-0005-0000-0000-000055D00000}"/>
    <cellStyle name="Total (line) 8 5 4" xfId="52828" xr:uid="{00000000-0005-0000-0000-000056D00000}"/>
    <cellStyle name="Total (line) 8 5 5" xfId="52829" xr:uid="{00000000-0005-0000-0000-000057D00000}"/>
    <cellStyle name="Total (line) 8 6" xfId="7371" xr:uid="{00000000-0005-0000-0000-000058D00000}"/>
    <cellStyle name="Total (line) 8 6 2" xfId="52830" xr:uid="{00000000-0005-0000-0000-000059D00000}"/>
    <cellStyle name="Total (line) 8 6 2 2" xfId="52831" xr:uid="{00000000-0005-0000-0000-00005AD00000}"/>
    <cellStyle name="Total (line) 8 6 2 3" xfId="52832" xr:uid="{00000000-0005-0000-0000-00005BD00000}"/>
    <cellStyle name="Total (line) 8 6 2 4" xfId="52833" xr:uid="{00000000-0005-0000-0000-00005CD00000}"/>
    <cellStyle name="Total (line) 8 6 3" xfId="52834" xr:uid="{00000000-0005-0000-0000-00005DD00000}"/>
    <cellStyle name="Total (line) 8 6 4" xfId="52835" xr:uid="{00000000-0005-0000-0000-00005ED00000}"/>
    <cellStyle name="Total (line) 8 6 5" xfId="52836" xr:uid="{00000000-0005-0000-0000-00005FD00000}"/>
    <cellStyle name="Total (line) 8 7" xfId="7372" xr:uid="{00000000-0005-0000-0000-000060D00000}"/>
    <cellStyle name="Total (line) 8 7 2" xfId="52837" xr:uid="{00000000-0005-0000-0000-000061D00000}"/>
    <cellStyle name="Total (line) 8 7 2 2" xfId="52838" xr:uid="{00000000-0005-0000-0000-000062D00000}"/>
    <cellStyle name="Total (line) 8 7 2 3" xfId="52839" xr:uid="{00000000-0005-0000-0000-000063D00000}"/>
    <cellStyle name="Total (line) 8 7 2 4" xfId="52840" xr:uid="{00000000-0005-0000-0000-000064D00000}"/>
    <cellStyle name="Total (line) 8 7 3" xfId="52841" xr:uid="{00000000-0005-0000-0000-000065D00000}"/>
    <cellStyle name="Total (line) 8 7 4" xfId="52842" xr:uid="{00000000-0005-0000-0000-000066D00000}"/>
    <cellStyle name="Total (line) 8 7 5" xfId="52843" xr:uid="{00000000-0005-0000-0000-000067D00000}"/>
    <cellStyle name="Total (line) 8 8" xfId="7373" xr:uid="{00000000-0005-0000-0000-000068D00000}"/>
    <cellStyle name="Total (line) 8 8 2" xfId="52844" xr:uid="{00000000-0005-0000-0000-000069D00000}"/>
    <cellStyle name="Total (line) 8 8 2 2" xfId="52845" xr:uid="{00000000-0005-0000-0000-00006AD00000}"/>
    <cellStyle name="Total (line) 8 8 2 3" xfId="52846" xr:uid="{00000000-0005-0000-0000-00006BD00000}"/>
    <cellStyle name="Total (line) 8 8 2 4" xfId="52847" xr:uid="{00000000-0005-0000-0000-00006CD00000}"/>
    <cellStyle name="Total (line) 8 8 3" xfId="52848" xr:uid="{00000000-0005-0000-0000-00006DD00000}"/>
    <cellStyle name="Total (line) 8 8 4" xfId="52849" xr:uid="{00000000-0005-0000-0000-00006ED00000}"/>
    <cellStyle name="Total (line) 8 8 5" xfId="52850" xr:uid="{00000000-0005-0000-0000-00006FD00000}"/>
    <cellStyle name="Total (line) 8 9" xfId="7374" xr:uid="{00000000-0005-0000-0000-000070D00000}"/>
    <cellStyle name="Total (line) 8 9 2" xfId="52851" xr:uid="{00000000-0005-0000-0000-000071D00000}"/>
    <cellStyle name="Total (line) 8 9 2 2" xfId="52852" xr:uid="{00000000-0005-0000-0000-000072D00000}"/>
    <cellStyle name="Total (line) 8 9 2 3" xfId="52853" xr:uid="{00000000-0005-0000-0000-000073D00000}"/>
    <cellStyle name="Total (line) 8 9 2 4" xfId="52854" xr:uid="{00000000-0005-0000-0000-000074D00000}"/>
    <cellStyle name="Total (line) 8 9 3" xfId="52855" xr:uid="{00000000-0005-0000-0000-000075D00000}"/>
    <cellStyle name="Total (line) 8 9 4" xfId="52856" xr:uid="{00000000-0005-0000-0000-000076D00000}"/>
    <cellStyle name="Total (line) 8 9 5" xfId="52857" xr:uid="{00000000-0005-0000-0000-000077D00000}"/>
    <cellStyle name="Total (line) 9" xfId="7375" xr:uid="{00000000-0005-0000-0000-000078D00000}"/>
    <cellStyle name="Total (line) 9 2" xfId="52858" xr:uid="{00000000-0005-0000-0000-000079D00000}"/>
    <cellStyle name="Total (line) 9 2 2" xfId="52859" xr:uid="{00000000-0005-0000-0000-00007AD00000}"/>
    <cellStyle name="Total (line) 9 2 3" xfId="52860" xr:uid="{00000000-0005-0000-0000-00007BD00000}"/>
    <cellStyle name="Total (line) 9 2 4" xfId="52861" xr:uid="{00000000-0005-0000-0000-00007CD00000}"/>
    <cellStyle name="Total (line) 9 3" xfId="52862" xr:uid="{00000000-0005-0000-0000-00007DD00000}"/>
    <cellStyle name="Total (line) 9 4" xfId="52863" xr:uid="{00000000-0005-0000-0000-00007ED00000}"/>
    <cellStyle name="Total (line) 9 5" xfId="52864" xr:uid="{00000000-0005-0000-0000-00007FD00000}"/>
    <cellStyle name="Total 2" xfId="53378" xr:uid="{00000000-0005-0000-0000-000080D00000}"/>
    <cellStyle name="Total 3" xfId="53379" xr:uid="{00000000-0005-0000-0000-000081D00000}"/>
    <cellStyle name="Totals" xfId="7376" xr:uid="{00000000-0005-0000-0000-000082D00000}"/>
    <cellStyle name="Under Construction Flag" xfId="7377" xr:uid="{00000000-0005-0000-0000-000083D00000}"/>
    <cellStyle name="UserInstructions" xfId="7378" xr:uid="{00000000-0005-0000-0000-000084D00000}"/>
    <cellStyle name="Very Large" xfId="7379" xr:uid="{00000000-0005-0000-0000-000085D00000}"/>
    <cellStyle name="Währung [0]_Compiling Utility Macros" xfId="7380" xr:uid="{00000000-0005-0000-0000-000086D00000}"/>
    <cellStyle name="Währung_Compiling Utility Macros" xfId="7381" xr:uid="{00000000-0005-0000-0000-000087D00000}"/>
    <cellStyle name="Warning Text" xfId="14" builtinId="11" customBuiltin="1"/>
    <cellStyle name="Warning Text 2" xfId="53380" xr:uid="{00000000-0005-0000-0000-000089D00000}"/>
    <cellStyle name="Warning Text 2 2" xfId="53381" xr:uid="{00000000-0005-0000-0000-00008AD00000}"/>
    <cellStyle name="Warning Text 2 3" xfId="53382" xr:uid="{00000000-0005-0000-0000-00008BD00000}"/>
    <cellStyle name="Warning Text 2 4" xfId="53383" xr:uid="{00000000-0005-0000-0000-00008CD00000}"/>
    <cellStyle name="WingDings" xfId="7382" xr:uid="{00000000-0005-0000-0000-00008DD00000}"/>
    <cellStyle name="WIP" xfId="7383" xr:uid="{00000000-0005-0000-0000-00008ED00000}"/>
    <cellStyle name="Wrap" xfId="7384" xr:uid="{00000000-0005-0000-0000-00008FD00000}"/>
    <cellStyle name="Wrap Bold" xfId="7385" xr:uid="{00000000-0005-0000-0000-000090D00000}"/>
    <cellStyle name="Wrap Title" xfId="7386" xr:uid="{00000000-0005-0000-0000-000091D00000}"/>
    <cellStyle name="Wrap_NTS99-~11" xfId="7387" xr:uid="{00000000-0005-0000-0000-000092D00000}"/>
  </cellStyles>
  <dxfs count="0"/>
  <tableStyles count="0" defaultTableStyle="TableStyleMedium2" defaultPivotStyle="PivotStyleLight16"/>
  <colors>
    <mruColors>
      <color rgb="FFD64229"/>
      <color rgb="FF1D66A4"/>
      <color rgb="FF1A6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rashstats.nhtsa.dot.gov/Api/Public/ViewPublication/812696" TargetMode="External"/><Relationship Id="rId13" Type="http://schemas.openxmlformats.org/officeDocument/2006/relationships/hyperlink" Target="https://www.aar.org/wp-content/uploads/2018/07/AAR-Environmental-Benefits-Movig-Freight-by-Rail.pdf" TargetMode="External"/><Relationship Id="rId18" Type="http://schemas.openxmlformats.org/officeDocument/2006/relationships/hyperlink" Target="http://www.cbo.gov/sites/default/files/114th-congress-2015-2016/workingpaper/50049-Freight_Transport_Working_Paper-2.pdf" TargetMode="External"/><Relationship Id="rId3" Type="http://schemas.openxmlformats.org/officeDocument/2006/relationships/hyperlink" Target="https://www.cbo.gov/about/products/budget-economic-data" TargetMode="External"/><Relationship Id="rId7" Type="http://schemas.openxmlformats.org/officeDocument/2006/relationships/hyperlink" Target="https://www.eia.gov/environment/emissions/co2_vol_mass.php" TargetMode="External"/><Relationship Id="rId12" Type="http://schemas.openxmlformats.org/officeDocument/2006/relationships/hyperlink" Target="https://www.eia.gov/analysis/projection-data.php" TargetMode="External"/><Relationship Id="rId17" Type="http://schemas.openxmlformats.org/officeDocument/2006/relationships/hyperlink" Target="https://www.gao.gov/new.items/d11134.pdf" TargetMode="External"/><Relationship Id="rId2" Type="http://schemas.openxmlformats.org/officeDocument/2006/relationships/hyperlink" Target="http://www.dot.ca.gov/hq/tpp/offices/eab/LCBC_Analysis_Model.html" TargetMode="External"/><Relationship Id="rId16" Type="http://schemas.openxmlformats.org/officeDocument/2006/relationships/hyperlink" Target="https://www.eia.gov/petroleum/marketing/monthly/xls/fueltaxes.xls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about/products/budget-economic-data" TargetMode="External"/><Relationship Id="rId6" Type="http://schemas.openxmlformats.org/officeDocument/2006/relationships/hyperlink" Target="https://nepis.epa.gov/Exe/ZyPDF.cgi/P100500B.PDF?Dockey=P100500B.PDF" TargetMode="External"/><Relationship Id="rId11" Type="http://schemas.openxmlformats.org/officeDocument/2006/relationships/hyperlink" Target="https://www.transportation.gov/office-policy/transportation-policy/benefit-cost-analysis-guidance-discretionary-grant-programs-0" TargetMode="External"/><Relationship Id="rId5" Type="http://schemas.openxmlformats.org/officeDocument/2006/relationships/hyperlink" Target="http://www.ga.com/websites/ga/docs/transportation/ecco/Railroad%20and%20Locomotive%20Technology%20Roadmap.pdf" TargetMode="External"/><Relationship Id="rId15" Type="http://schemas.openxmlformats.org/officeDocument/2006/relationships/hyperlink" Target="https://www.buses.org/assets/images/uploads/general/Report%20-%20Energy%20Use%20and%20Emissions.pdf" TargetMode="External"/><Relationship Id="rId10" Type="http://schemas.openxmlformats.org/officeDocument/2006/relationships/hyperlink" Target="https://www.bts.gov/content/railroad-passenger-safety-data" TargetMode="External"/><Relationship Id="rId19" Type="http://schemas.openxmlformats.org/officeDocument/2006/relationships/hyperlink" Target="https://exchange.aaa.com/wp-content/uploads/2019/09/AAA-Your-Driving-Costs-2019.pdf" TargetMode="External"/><Relationship Id="rId4" Type="http://schemas.openxmlformats.org/officeDocument/2006/relationships/hyperlink" Target="https://www.cbo.gov/about/products/budget-economic-data" TargetMode="External"/><Relationship Id="rId9" Type="http://schemas.openxmlformats.org/officeDocument/2006/relationships/hyperlink" Target="https://www.fhwa.dot.gov/policy/hcas/addendum.cfm" TargetMode="External"/><Relationship Id="rId14" Type="http://schemas.openxmlformats.org/officeDocument/2006/relationships/hyperlink" Target="https://www.bts.gov/content/amtrak-fuel-consumption-and-travel-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safetydata.fra.dot.gov/OfficeofSafety/publicsite/Query/TenYearAccidentIncidentOverview.aspx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1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6" Type="http://schemas.openxmlformats.org/officeDocument/2006/relationships/hyperlink" Target="https://www.ncdc.noaa.gov/cdo-web/quickdata" TargetMode="External"/><Relationship Id="rId5" Type="http://schemas.openxmlformats.org/officeDocument/2006/relationships/hyperlink" Target="https://www.anl.gov/sites/www/files/2018-02/idling_worksheet.pdf" TargetMode="External"/><Relationship Id="rId4" Type="http://schemas.openxmlformats.org/officeDocument/2006/relationships/hyperlink" Target="https://safetydata.fra.dot.gov/webaps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3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7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12" Type="http://schemas.openxmlformats.org/officeDocument/2006/relationships/printerSettings" Target="../printerSettings/printerSettings6.bin"/><Relationship Id="rId2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1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6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11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5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10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4" Type="http://schemas.openxmlformats.org/officeDocument/2006/relationships/hyperlink" Target="https://files.hudexchange.info/course-content/ndrc-nofa-benefit-cost-analysis-data-resources-and-expert-tips-webinar/FEMA-BCAR-Resource.pdf" TargetMode="External"/><Relationship Id="rId9" Type="http://schemas.openxmlformats.org/officeDocument/2006/relationships/hyperlink" Target="https://files.hudexchange.info/course-content/ndrc-nofa-benefit-cost-analysis-data-resources-and-expert-tips-webinar/FEMA-BCAR-Resource.pd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  <pageSetUpPr fitToPage="1"/>
  </sheetPr>
  <dimension ref="A1:CP981"/>
  <sheetViews>
    <sheetView topLeftCell="A236" zoomScale="75" zoomScaleNormal="75" workbookViewId="0">
      <pane xSplit="7" topLeftCell="R1" activePane="topRight" state="frozen"/>
      <selection activeCell="A43" sqref="A43"/>
      <selection pane="topRight" activeCell="C249" sqref="C249"/>
    </sheetView>
  </sheetViews>
  <sheetFormatPr defaultColWidth="9.140625" defaultRowHeight="15"/>
  <cols>
    <col min="1" max="1" width="15.5703125" style="245" customWidth="1"/>
    <col min="2" max="2" width="37.140625" style="245" customWidth="1"/>
    <col min="3" max="3" width="34.5703125" style="245" customWidth="1"/>
    <col min="4" max="4" width="32.140625" style="245" customWidth="1"/>
    <col min="5" max="5" width="35" style="245" customWidth="1"/>
    <col min="6" max="6" width="29.42578125" style="245" customWidth="1"/>
    <col min="7" max="7" width="16.7109375" style="245" customWidth="1"/>
    <col min="8" max="8" width="2.7109375" style="13" customWidth="1"/>
    <col min="9" max="9" width="16.7109375" style="99" customWidth="1"/>
    <col min="10" max="69" width="13.7109375" style="245" customWidth="1"/>
    <col min="70" max="70" width="2.7109375" style="245" customWidth="1"/>
    <col min="71" max="71" width="45.85546875" style="245" customWidth="1"/>
    <col min="72" max="16384" width="9.140625" style="245"/>
  </cols>
  <sheetData>
    <row r="1" spans="1:9" ht="21">
      <c r="A1" s="363" t="s">
        <v>418</v>
      </c>
      <c r="B1" s="364"/>
    </row>
    <row r="2" spans="1:9" ht="18.75">
      <c r="A2" s="3" t="s">
        <v>19</v>
      </c>
    </row>
    <row r="11" spans="1:9" ht="18.75">
      <c r="A11" s="101" t="s">
        <v>20</v>
      </c>
      <c r="B11" s="7"/>
      <c r="C11" s="7"/>
      <c r="D11" s="57" t="s">
        <v>21</v>
      </c>
      <c r="E11" s="57" t="s">
        <v>22</v>
      </c>
      <c r="F11" s="57"/>
      <c r="G11" s="57"/>
      <c r="H11" s="60"/>
      <c r="I11" s="60"/>
    </row>
    <row r="12" spans="1:9">
      <c r="A12" s="6" t="s">
        <v>23</v>
      </c>
      <c r="B12" s="6" t="s">
        <v>24</v>
      </c>
      <c r="C12" s="6" t="s">
        <v>25</v>
      </c>
      <c r="D12" s="6" t="s">
        <v>26</v>
      </c>
      <c r="E12" s="6" t="s">
        <v>27</v>
      </c>
      <c r="F12" s="6"/>
      <c r="G12" s="6"/>
      <c r="H12" s="54"/>
      <c r="I12" s="54"/>
    </row>
    <row r="13" spans="1:9">
      <c r="A13" s="179">
        <v>1</v>
      </c>
      <c r="B13" s="8" t="s">
        <v>246</v>
      </c>
      <c r="C13" s="8" t="s">
        <v>247</v>
      </c>
      <c r="D13" s="8" t="s">
        <v>287</v>
      </c>
      <c r="E13" s="95"/>
      <c r="F13" s="97"/>
      <c r="G13" s="97"/>
      <c r="H13" s="2"/>
      <c r="I13" s="187"/>
    </row>
    <row r="14" spans="1:9">
      <c r="A14" s="179">
        <v>2</v>
      </c>
      <c r="B14" s="8" t="s">
        <v>248</v>
      </c>
      <c r="C14" s="8" t="s">
        <v>249</v>
      </c>
      <c r="D14" s="8" t="s">
        <v>287</v>
      </c>
      <c r="E14" s="8"/>
      <c r="F14" s="2"/>
      <c r="G14" s="2"/>
      <c r="H14" s="2"/>
      <c r="I14" s="187"/>
    </row>
    <row r="15" spans="1:9">
      <c r="A15" s="179">
        <v>3</v>
      </c>
      <c r="B15" s="8" t="s">
        <v>246</v>
      </c>
      <c r="C15" s="8" t="s">
        <v>363</v>
      </c>
      <c r="D15" s="8" t="s">
        <v>287</v>
      </c>
      <c r="E15" s="95"/>
      <c r="F15" s="97"/>
      <c r="G15" s="97"/>
      <c r="H15" s="2"/>
      <c r="I15" s="187"/>
    </row>
    <row r="16" spans="1:9">
      <c r="A16" s="179">
        <v>4</v>
      </c>
      <c r="B16" s="8" t="s">
        <v>448</v>
      </c>
      <c r="C16" s="8" t="s">
        <v>513</v>
      </c>
      <c r="D16" s="8" t="s">
        <v>287</v>
      </c>
      <c r="E16" s="8"/>
      <c r="F16" s="2"/>
      <c r="G16" s="2"/>
      <c r="H16" s="2"/>
      <c r="I16" s="187"/>
    </row>
    <row r="17" spans="1:69">
      <c r="A17" s="179">
        <v>5</v>
      </c>
      <c r="B17" s="8" t="s">
        <v>246</v>
      </c>
      <c r="C17" s="8" t="s">
        <v>494</v>
      </c>
      <c r="D17" s="8" t="s">
        <v>287</v>
      </c>
      <c r="E17" s="8"/>
      <c r="F17" s="285"/>
      <c r="G17" s="2"/>
      <c r="H17" s="2"/>
      <c r="I17" s="187"/>
    </row>
    <row r="18" spans="1:69">
      <c r="A18" s="179"/>
      <c r="B18" s="8"/>
      <c r="C18" s="8"/>
      <c r="D18" s="8"/>
      <c r="E18" s="8"/>
      <c r="F18" s="2"/>
      <c r="G18" s="2"/>
      <c r="H18" s="2"/>
      <c r="I18" s="187"/>
    </row>
    <row r="19" spans="1:69">
      <c r="A19" s="179"/>
      <c r="B19" s="8"/>
      <c r="C19" s="8"/>
      <c r="D19" s="8"/>
      <c r="E19" s="8"/>
      <c r="F19" s="2"/>
      <c r="G19" s="2"/>
      <c r="H19" s="2"/>
      <c r="I19" s="187"/>
    </row>
    <row r="20" spans="1:69">
      <c r="A20" s="179"/>
      <c r="B20" s="8"/>
      <c r="C20" s="8"/>
      <c r="D20" s="8"/>
      <c r="E20" s="8"/>
      <c r="F20" s="2"/>
      <c r="G20" s="2"/>
      <c r="H20" s="2"/>
      <c r="I20" s="187"/>
    </row>
    <row r="21" spans="1:69">
      <c r="A21" s="179"/>
      <c r="B21" s="8"/>
      <c r="C21" s="8"/>
      <c r="D21" s="8"/>
      <c r="E21" s="8"/>
      <c r="F21" s="2"/>
      <c r="G21" s="2"/>
      <c r="H21" s="2"/>
      <c r="I21" s="187"/>
    </row>
    <row r="22" spans="1:69">
      <c r="A22" s="179"/>
      <c r="B22" s="8"/>
      <c r="C22" s="8"/>
      <c r="D22" s="8"/>
      <c r="E22" s="95"/>
      <c r="F22" s="2"/>
      <c r="G22" s="2"/>
      <c r="H22" s="2"/>
      <c r="I22" s="187"/>
    </row>
    <row r="23" spans="1:69">
      <c r="A23" s="179"/>
      <c r="B23" s="8"/>
      <c r="C23" s="8"/>
      <c r="D23" s="8"/>
      <c r="E23" s="95"/>
      <c r="F23" s="97"/>
      <c r="G23" s="97"/>
      <c r="H23" s="2"/>
      <c r="I23" s="187"/>
    </row>
    <row r="24" spans="1:69">
      <c r="A24" s="179"/>
      <c r="B24" s="8"/>
      <c r="C24" s="8"/>
      <c r="D24" s="8"/>
      <c r="E24" s="95"/>
      <c r="F24" s="97"/>
      <c r="G24" s="97"/>
      <c r="H24" s="2"/>
      <c r="I24" s="187"/>
    </row>
    <row r="25" spans="1:69">
      <c r="A25" s="179"/>
      <c r="B25" s="8"/>
      <c r="C25" s="8"/>
      <c r="D25" s="8"/>
      <c r="E25" s="95"/>
      <c r="F25" s="97"/>
      <c r="G25" s="97"/>
      <c r="H25" s="2"/>
      <c r="I25" s="187"/>
    </row>
    <row r="26" spans="1:69">
      <c r="A26" s="179"/>
      <c r="B26" s="8"/>
      <c r="C26" s="8"/>
      <c r="D26" s="8"/>
      <c r="E26" s="8"/>
      <c r="F26" s="2"/>
      <c r="G26" s="2"/>
      <c r="H26" s="2"/>
      <c r="I26" s="187"/>
    </row>
    <row r="28" spans="1:69"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</row>
    <row r="29" spans="1:69" ht="15.75">
      <c r="A29" s="110" t="s">
        <v>29</v>
      </c>
      <c r="B29" s="7"/>
      <c r="C29" s="7"/>
      <c r="D29" s="7"/>
      <c r="E29" s="7"/>
      <c r="F29" s="7"/>
      <c r="G29" s="7"/>
    </row>
    <row r="30" spans="1:69">
      <c r="B30" s="15" t="s">
        <v>30</v>
      </c>
      <c r="C30" s="61" t="s">
        <v>31</v>
      </c>
    </row>
    <row r="31" spans="1:69">
      <c r="B31" s="62" t="s">
        <v>32</v>
      </c>
      <c r="C31" s="63" t="s">
        <v>33</v>
      </c>
    </row>
    <row r="32" spans="1:69">
      <c r="B32" s="29" t="s">
        <v>34</v>
      </c>
      <c r="C32" s="64" t="s">
        <v>35</v>
      </c>
    </row>
    <row r="33" spans="2:71">
      <c r="B33" s="29" t="s">
        <v>36</v>
      </c>
      <c r="C33" s="65" t="s">
        <v>37</v>
      </c>
    </row>
    <row r="34" spans="2:71">
      <c r="B34" s="29" t="s">
        <v>38</v>
      </c>
      <c r="C34" s="38" t="s">
        <v>39</v>
      </c>
    </row>
    <row r="36" spans="2:71">
      <c r="B36" s="66" t="s">
        <v>40</v>
      </c>
      <c r="C36" s="67" t="s">
        <v>41</v>
      </c>
    </row>
    <row r="38" spans="2:71">
      <c r="B38" s="15" t="s">
        <v>42</v>
      </c>
      <c r="C38" s="68" t="s">
        <v>43</v>
      </c>
    </row>
    <row r="40" spans="2:71">
      <c r="B40" s="15" t="s">
        <v>44</v>
      </c>
      <c r="C40" s="69" t="s">
        <v>45</v>
      </c>
    </row>
    <row r="41" spans="2:71">
      <c r="B41" s="29" t="s">
        <v>36</v>
      </c>
      <c r="C41" s="70" t="s">
        <v>46</v>
      </c>
    </row>
    <row r="42" spans="2:71">
      <c r="B42" s="29" t="s">
        <v>47</v>
      </c>
      <c r="C42" s="71" t="s">
        <v>48</v>
      </c>
    </row>
    <row r="43" spans="2:71">
      <c r="B43" s="29" t="s">
        <v>49</v>
      </c>
      <c r="C43" s="72" t="s">
        <v>50</v>
      </c>
    </row>
    <row r="44" spans="2:71" ht="15.75" thickBot="1">
      <c r="B44" s="29" t="s">
        <v>38</v>
      </c>
      <c r="C44" s="38" t="s">
        <v>39</v>
      </c>
    </row>
    <row r="45" spans="2:71" ht="15.75" thickBot="1">
      <c r="B45" s="29" t="s">
        <v>51</v>
      </c>
      <c r="C45" s="73" t="s">
        <v>52</v>
      </c>
      <c r="BS45" s="176"/>
    </row>
    <row r="46" spans="2:71">
      <c r="B46" s="29" t="s">
        <v>53</v>
      </c>
      <c r="C46" s="58" t="s">
        <v>54</v>
      </c>
    </row>
    <row r="47" spans="2:71" s="105" customFormat="1">
      <c r="B47" s="106"/>
      <c r="C47" s="13"/>
      <c r="D47" s="13"/>
      <c r="E47" s="13"/>
      <c r="F47" s="13"/>
      <c r="G47" s="13"/>
      <c r="H47" s="13"/>
      <c r="I47" s="99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48"/>
      <c r="BS47" s="13"/>
    </row>
    <row r="48" spans="2:71" s="105" customFormat="1">
      <c r="B48" s="106"/>
      <c r="C48" s="13"/>
      <c r="D48" s="13"/>
      <c r="E48" s="13"/>
      <c r="F48" s="13"/>
      <c r="G48" s="13"/>
      <c r="H48" s="13"/>
      <c r="I48" s="99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48"/>
      <c r="BS48" s="13"/>
    </row>
    <row r="49" spans="1:72" ht="18.75">
      <c r="A49" s="101" t="s">
        <v>9</v>
      </c>
      <c r="B49" s="7"/>
      <c r="C49" s="7"/>
      <c r="D49" s="7"/>
      <c r="E49" s="7"/>
      <c r="F49" s="7"/>
      <c r="G49" s="7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29"/>
      <c r="AS49" s="229"/>
      <c r="AT49" s="229"/>
      <c r="AU49" s="229"/>
      <c r="AV49" s="229"/>
      <c r="AW49" s="229"/>
      <c r="AX49" s="229"/>
      <c r="AY49" s="229"/>
      <c r="AZ49" s="229"/>
      <c r="BA49" s="229"/>
      <c r="BB49" s="229"/>
      <c r="BC49" s="229"/>
      <c r="BD49" s="229"/>
      <c r="BE49" s="229"/>
      <c r="BF49" s="229"/>
      <c r="BG49" s="229"/>
      <c r="BH49" s="229"/>
      <c r="BI49" s="229"/>
      <c r="BJ49" s="229"/>
      <c r="BK49" s="229"/>
      <c r="BL49" s="229"/>
      <c r="BM49" s="229"/>
      <c r="BN49" s="229"/>
      <c r="BO49" s="229"/>
      <c r="BP49" s="229"/>
      <c r="BQ49" s="229"/>
      <c r="BR49" s="229"/>
      <c r="BS49" s="176"/>
    </row>
    <row r="50" spans="1:72" s="105" customFormat="1">
      <c r="B50" s="106" t="s">
        <v>134</v>
      </c>
      <c r="C50" s="68">
        <v>2019</v>
      </c>
      <c r="D50" s="13"/>
      <c r="E50" s="13"/>
      <c r="F50" s="13"/>
      <c r="G50" s="13"/>
      <c r="H50" s="13"/>
      <c r="I50" s="99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48"/>
      <c r="BS50" s="13"/>
    </row>
    <row r="51" spans="1:72" s="105" customFormat="1">
      <c r="B51" s="106" t="s">
        <v>135</v>
      </c>
      <c r="C51" s="68">
        <v>2019</v>
      </c>
      <c r="D51" s="13"/>
      <c r="E51" s="13"/>
      <c r="F51" s="13"/>
      <c r="G51" s="13"/>
      <c r="H51" s="13"/>
      <c r="I51" s="99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48"/>
      <c r="BS51" s="13"/>
    </row>
    <row r="52" spans="1:72" s="105" customFormat="1">
      <c r="B52" s="106"/>
      <c r="C52" s="13"/>
      <c r="D52" s="13"/>
      <c r="E52" s="13"/>
      <c r="F52" s="13"/>
      <c r="G52" s="13"/>
      <c r="H52" s="13"/>
      <c r="I52" s="99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42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48"/>
      <c r="BS52" s="13"/>
    </row>
    <row r="53" spans="1:72">
      <c r="J53" s="41">
        <f t="shared" ref="J53:Y54" si="0">K53-1</f>
        <v>-16</v>
      </c>
      <c r="K53" s="41">
        <f t="shared" si="0"/>
        <v>-15</v>
      </c>
      <c r="L53" s="41">
        <f t="shared" si="0"/>
        <v>-14</v>
      </c>
      <c r="M53" s="41">
        <f t="shared" si="0"/>
        <v>-13</v>
      </c>
      <c r="N53" s="41">
        <f t="shared" si="0"/>
        <v>-12</v>
      </c>
      <c r="O53" s="41">
        <f t="shared" si="0"/>
        <v>-11</v>
      </c>
      <c r="P53" s="41">
        <f t="shared" si="0"/>
        <v>-10</v>
      </c>
      <c r="Q53" s="41">
        <f t="shared" si="0"/>
        <v>-9</v>
      </c>
      <c r="R53" s="41">
        <f t="shared" si="0"/>
        <v>-8</v>
      </c>
      <c r="S53" s="41">
        <f t="shared" si="0"/>
        <v>-7</v>
      </c>
      <c r="T53" s="41">
        <f t="shared" si="0"/>
        <v>-6</v>
      </c>
      <c r="U53" s="41">
        <f t="shared" si="0"/>
        <v>-5</v>
      </c>
      <c r="V53" s="41">
        <f t="shared" si="0"/>
        <v>-4</v>
      </c>
      <c r="W53" s="41">
        <f t="shared" si="0"/>
        <v>-3</v>
      </c>
      <c r="X53" s="41">
        <f t="shared" si="0"/>
        <v>-2</v>
      </c>
      <c r="Y53" s="41">
        <f t="shared" si="0"/>
        <v>-1</v>
      </c>
      <c r="Z53" s="23">
        <f>Z54-$C$50</f>
        <v>0</v>
      </c>
      <c r="AA53" s="23">
        <f t="shared" ref="AA53:AP54" si="1">Z53+1</f>
        <v>1</v>
      </c>
      <c r="AB53" s="23">
        <f t="shared" si="1"/>
        <v>2</v>
      </c>
      <c r="AC53" s="23">
        <f t="shared" si="1"/>
        <v>3</v>
      </c>
      <c r="AD53" s="23">
        <f t="shared" si="1"/>
        <v>4</v>
      </c>
      <c r="AE53" s="23">
        <f t="shared" si="1"/>
        <v>5</v>
      </c>
      <c r="AF53" s="23">
        <f t="shared" si="1"/>
        <v>6</v>
      </c>
      <c r="AG53" s="23">
        <f t="shared" si="1"/>
        <v>7</v>
      </c>
      <c r="AH53" s="23">
        <f t="shared" si="1"/>
        <v>8</v>
      </c>
      <c r="AI53" s="23">
        <f t="shared" si="1"/>
        <v>9</v>
      </c>
      <c r="AJ53" s="23">
        <f t="shared" si="1"/>
        <v>10</v>
      </c>
      <c r="AK53" s="23">
        <f t="shared" si="1"/>
        <v>11</v>
      </c>
      <c r="AL53" s="23">
        <f t="shared" si="1"/>
        <v>12</v>
      </c>
      <c r="AM53" s="23">
        <f t="shared" si="1"/>
        <v>13</v>
      </c>
      <c r="AN53" s="23">
        <f t="shared" si="1"/>
        <v>14</v>
      </c>
      <c r="AO53" s="23">
        <f t="shared" si="1"/>
        <v>15</v>
      </c>
      <c r="AP53" s="23">
        <f t="shared" si="1"/>
        <v>16</v>
      </c>
      <c r="AQ53" s="23">
        <f t="shared" ref="AQ53:BF54" si="2">AP53+1</f>
        <v>17</v>
      </c>
      <c r="AR53" s="23">
        <f t="shared" si="2"/>
        <v>18</v>
      </c>
      <c r="AS53" s="23">
        <f t="shared" si="2"/>
        <v>19</v>
      </c>
      <c r="AT53" s="23">
        <f t="shared" si="2"/>
        <v>20</v>
      </c>
      <c r="AU53" s="23">
        <f t="shared" si="2"/>
        <v>21</v>
      </c>
      <c r="AV53" s="23">
        <f t="shared" si="2"/>
        <v>22</v>
      </c>
      <c r="AW53" s="23">
        <f t="shared" si="2"/>
        <v>23</v>
      </c>
      <c r="AX53" s="23">
        <f t="shared" si="2"/>
        <v>24</v>
      </c>
      <c r="AY53" s="23">
        <f t="shared" si="2"/>
        <v>25</v>
      </c>
      <c r="AZ53" s="23">
        <f t="shared" si="2"/>
        <v>26</v>
      </c>
      <c r="BA53" s="23">
        <f t="shared" si="2"/>
        <v>27</v>
      </c>
      <c r="BB53" s="23">
        <f t="shared" si="2"/>
        <v>28</v>
      </c>
      <c r="BC53" s="23">
        <f t="shared" si="2"/>
        <v>29</v>
      </c>
      <c r="BD53" s="23">
        <f t="shared" si="2"/>
        <v>30</v>
      </c>
      <c r="BE53" s="23">
        <f t="shared" si="2"/>
        <v>31</v>
      </c>
      <c r="BF53" s="23">
        <f t="shared" si="2"/>
        <v>32</v>
      </c>
      <c r="BG53" s="23">
        <f t="shared" ref="BG53:BQ54" si="3">BF53+1</f>
        <v>33</v>
      </c>
      <c r="BH53" s="23">
        <f t="shared" si="3"/>
        <v>34</v>
      </c>
      <c r="BI53" s="23">
        <f t="shared" si="3"/>
        <v>35</v>
      </c>
      <c r="BJ53" s="23">
        <f t="shared" si="3"/>
        <v>36</v>
      </c>
      <c r="BK53" s="23">
        <f t="shared" si="3"/>
        <v>37</v>
      </c>
      <c r="BL53" s="23">
        <f t="shared" si="3"/>
        <v>38</v>
      </c>
      <c r="BM53" s="23">
        <f t="shared" si="3"/>
        <v>39</v>
      </c>
      <c r="BN53" s="23">
        <f t="shared" si="3"/>
        <v>40</v>
      </c>
      <c r="BO53" s="23">
        <f t="shared" si="3"/>
        <v>41</v>
      </c>
      <c r="BP53" s="23">
        <f t="shared" si="3"/>
        <v>42</v>
      </c>
      <c r="BQ53" s="23">
        <f t="shared" si="3"/>
        <v>43</v>
      </c>
    </row>
    <row r="54" spans="1:72">
      <c r="J54" s="43">
        <f>K54-1</f>
        <v>2003</v>
      </c>
      <c r="K54" s="43">
        <f t="shared" si="0"/>
        <v>2004</v>
      </c>
      <c r="L54" s="43">
        <f t="shared" si="0"/>
        <v>2005</v>
      </c>
      <c r="M54" s="43">
        <f t="shared" si="0"/>
        <v>2006</v>
      </c>
      <c r="N54" s="43">
        <f t="shared" si="0"/>
        <v>2007</v>
      </c>
      <c r="O54" s="43">
        <f t="shared" si="0"/>
        <v>2008</v>
      </c>
      <c r="P54" s="43">
        <f t="shared" si="0"/>
        <v>2009</v>
      </c>
      <c r="Q54" s="43">
        <f t="shared" si="0"/>
        <v>2010</v>
      </c>
      <c r="R54" s="43">
        <f t="shared" si="0"/>
        <v>2011</v>
      </c>
      <c r="S54" s="43">
        <f t="shared" si="0"/>
        <v>2012</v>
      </c>
      <c r="T54" s="43">
        <f t="shared" si="0"/>
        <v>2013</v>
      </c>
      <c r="U54" s="43">
        <f t="shared" si="0"/>
        <v>2014</v>
      </c>
      <c r="V54" s="43">
        <f t="shared" si="0"/>
        <v>2015</v>
      </c>
      <c r="W54" s="43">
        <f t="shared" si="0"/>
        <v>2016</v>
      </c>
      <c r="X54" s="43">
        <f t="shared" si="0"/>
        <v>2017</v>
      </c>
      <c r="Y54" s="43">
        <f t="shared" si="0"/>
        <v>2018</v>
      </c>
      <c r="Z54" s="196">
        <f>C51</f>
        <v>2019</v>
      </c>
      <c r="AA54" s="43">
        <f>Z54+1</f>
        <v>2020</v>
      </c>
      <c r="AB54" s="43">
        <f t="shared" si="1"/>
        <v>2021</v>
      </c>
      <c r="AC54" s="43">
        <f t="shared" si="1"/>
        <v>2022</v>
      </c>
      <c r="AD54" s="43">
        <f t="shared" si="1"/>
        <v>2023</v>
      </c>
      <c r="AE54" s="43">
        <f t="shared" si="1"/>
        <v>2024</v>
      </c>
      <c r="AF54" s="43">
        <f t="shared" si="1"/>
        <v>2025</v>
      </c>
      <c r="AG54" s="43">
        <f t="shared" si="1"/>
        <v>2026</v>
      </c>
      <c r="AH54" s="43">
        <f t="shared" si="1"/>
        <v>2027</v>
      </c>
      <c r="AI54" s="43">
        <f t="shared" si="1"/>
        <v>2028</v>
      </c>
      <c r="AJ54" s="43">
        <f t="shared" si="1"/>
        <v>2029</v>
      </c>
      <c r="AK54" s="43">
        <f t="shared" si="1"/>
        <v>2030</v>
      </c>
      <c r="AL54" s="43">
        <f t="shared" si="1"/>
        <v>2031</v>
      </c>
      <c r="AM54" s="43">
        <f t="shared" si="1"/>
        <v>2032</v>
      </c>
      <c r="AN54" s="43">
        <f t="shared" si="1"/>
        <v>2033</v>
      </c>
      <c r="AO54" s="43">
        <f t="shared" si="1"/>
        <v>2034</v>
      </c>
      <c r="AP54" s="43">
        <f t="shared" si="1"/>
        <v>2035</v>
      </c>
      <c r="AQ54" s="43">
        <f t="shared" si="2"/>
        <v>2036</v>
      </c>
      <c r="AR54" s="43">
        <f t="shared" si="2"/>
        <v>2037</v>
      </c>
      <c r="AS54" s="43">
        <f t="shared" si="2"/>
        <v>2038</v>
      </c>
      <c r="AT54" s="43">
        <f t="shared" si="2"/>
        <v>2039</v>
      </c>
      <c r="AU54" s="43">
        <f t="shared" si="2"/>
        <v>2040</v>
      </c>
      <c r="AV54" s="43">
        <f t="shared" si="2"/>
        <v>2041</v>
      </c>
      <c r="AW54" s="43">
        <f t="shared" si="2"/>
        <v>2042</v>
      </c>
      <c r="AX54" s="43">
        <f t="shared" si="2"/>
        <v>2043</v>
      </c>
      <c r="AY54" s="43">
        <f t="shared" si="2"/>
        <v>2044</v>
      </c>
      <c r="AZ54" s="43">
        <f t="shared" si="2"/>
        <v>2045</v>
      </c>
      <c r="BA54" s="43">
        <f t="shared" si="2"/>
        <v>2046</v>
      </c>
      <c r="BB54" s="43">
        <f t="shared" si="2"/>
        <v>2047</v>
      </c>
      <c r="BC54" s="43">
        <f t="shared" si="2"/>
        <v>2048</v>
      </c>
      <c r="BD54" s="43">
        <f t="shared" si="2"/>
        <v>2049</v>
      </c>
      <c r="BE54" s="43">
        <f t="shared" si="2"/>
        <v>2050</v>
      </c>
      <c r="BF54" s="43">
        <f t="shared" si="2"/>
        <v>2051</v>
      </c>
      <c r="BG54" s="43">
        <f t="shared" si="3"/>
        <v>2052</v>
      </c>
      <c r="BH54" s="43">
        <f t="shared" si="3"/>
        <v>2053</v>
      </c>
      <c r="BI54" s="43">
        <f t="shared" si="3"/>
        <v>2054</v>
      </c>
      <c r="BJ54" s="43">
        <f t="shared" si="3"/>
        <v>2055</v>
      </c>
      <c r="BK54" s="43">
        <f t="shared" si="3"/>
        <v>2056</v>
      </c>
      <c r="BL54" s="43">
        <f t="shared" si="3"/>
        <v>2057</v>
      </c>
      <c r="BM54" s="43">
        <f t="shared" si="3"/>
        <v>2058</v>
      </c>
      <c r="BN54" s="43">
        <f t="shared" si="3"/>
        <v>2059</v>
      </c>
      <c r="BO54" s="43">
        <f t="shared" si="3"/>
        <v>2060</v>
      </c>
      <c r="BP54" s="43">
        <f t="shared" si="3"/>
        <v>2061</v>
      </c>
      <c r="BQ54" s="43">
        <f t="shared" si="3"/>
        <v>2062</v>
      </c>
      <c r="BR54" s="229"/>
      <c r="BS54" s="257" t="s">
        <v>11</v>
      </c>
      <c r="BT54" s="257" t="s">
        <v>115</v>
      </c>
    </row>
    <row r="55" spans="1:72">
      <c r="I55" s="60" t="s">
        <v>74</v>
      </c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50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229"/>
      <c r="BS55" s="176"/>
    </row>
    <row r="56" spans="1:72" ht="18.75">
      <c r="A56" s="101" t="s">
        <v>9</v>
      </c>
      <c r="B56" s="7"/>
      <c r="C56" s="7"/>
      <c r="D56" s="7"/>
      <c r="E56" s="7"/>
      <c r="F56" s="7"/>
      <c r="G56" s="7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  <c r="AH56" s="229"/>
      <c r="AI56" s="229"/>
      <c r="AJ56" s="229"/>
      <c r="AK56" s="229"/>
      <c r="AL56" s="229"/>
      <c r="AM56" s="229"/>
      <c r="AN56" s="229"/>
      <c r="AO56" s="229"/>
      <c r="AP56" s="229"/>
      <c r="AQ56" s="229"/>
      <c r="AR56" s="229"/>
      <c r="AS56" s="229"/>
      <c r="AT56" s="229"/>
      <c r="AU56" s="229"/>
      <c r="AV56" s="229"/>
      <c r="AW56" s="229"/>
      <c r="AX56" s="229"/>
      <c r="AY56" s="229"/>
      <c r="AZ56" s="229"/>
      <c r="BA56" s="229"/>
      <c r="BB56" s="229"/>
      <c r="BC56" s="229"/>
      <c r="BD56" s="229"/>
      <c r="BE56" s="229"/>
      <c r="BF56" s="229"/>
      <c r="BG56" s="229"/>
      <c r="BH56" s="229"/>
      <c r="BI56" s="229"/>
      <c r="BJ56" s="229"/>
      <c r="BK56" s="229"/>
      <c r="BL56" s="229"/>
      <c r="BM56" s="229"/>
      <c r="BN56" s="229"/>
      <c r="BO56" s="229"/>
      <c r="BP56" s="229"/>
      <c r="BQ56" s="229"/>
      <c r="BR56" s="229"/>
      <c r="BS56" s="176"/>
    </row>
    <row r="57" spans="1:72" s="13" customFormat="1" ht="15.75">
      <c r="A57" s="102" t="s">
        <v>75</v>
      </c>
      <c r="B57" s="75"/>
      <c r="C57" s="75"/>
      <c r="D57" s="75"/>
      <c r="E57" s="75"/>
      <c r="F57" s="75"/>
      <c r="G57" s="75"/>
      <c r="I57" s="99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76"/>
    </row>
    <row r="58" spans="1:72" s="13" customFormat="1">
      <c r="B58" s="44" t="s">
        <v>71</v>
      </c>
      <c r="C58" s="245"/>
      <c r="D58" s="245"/>
      <c r="E58" s="245"/>
      <c r="F58" s="245"/>
      <c r="G58" s="245"/>
      <c r="I58" s="99"/>
      <c r="BT58" s="245"/>
    </row>
    <row r="59" spans="1:72" s="15" customFormat="1">
      <c r="B59" s="14" t="s">
        <v>5</v>
      </c>
      <c r="C59" s="245"/>
      <c r="D59" s="245"/>
      <c r="E59" s="245"/>
      <c r="F59" s="245"/>
      <c r="G59" s="245"/>
      <c r="H59" s="13"/>
      <c r="I59" s="99"/>
      <c r="J59" s="92">
        <v>1.3597999999999999</v>
      </c>
      <c r="K59" s="92">
        <v>1.3242</v>
      </c>
      <c r="L59" s="92">
        <v>1.2842</v>
      </c>
      <c r="M59" s="92">
        <v>1.2464999999999999</v>
      </c>
      <c r="N59" s="92">
        <v>1.2139</v>
      </c>
      <c r="O59" s="92">
        <v>1.1907000000000001</v>
      </c>
      <c r="P59" s="92">
        <v>1.1817</v>
      </c>
      <c r="Q59" s="92">
        <v>1.1680999999999999</v>
      </c>
      <c r="R59" s="92">
        <v>1.1442000000000001</v>
      </c>
      <c r="S59" s="92">
        <v>1.1227</v>
      </c>
      <c r="T59" s="92">
        <v>1.1032999999999999</v>
      </c>
      <c r="U59" s="92">
        <v>1.0831999999999999</v>
      </c>
      <c r="V59" s="92">
        <v>1.073</v>
      </c>
      <c r="W59" s="92">
        <v>1.0619000000000001</v>
      </c>
      <c r="X59" s="92">
        <v>1.0423</v>
      </c>
      <c r="Y59" s="92">
        <v>1.0179</v>
      </c>
      <c r="Z59" s="92">
        <v>1</v>
      </c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  <c r="AY59" s="245"/>
      <c r="AZ59" s="245"/>
      <c r="BA59" s="245"/>
      <c r="BB59" s="245"/>
      <c r="BC59" s="245"/>
      <c r="BD59" s="245"/>
      <c r="BE59" s="245"/>
      <c r="BF59" s="245"/>
      <c r="BG59" s="245"/>
      <c r="BH59" s="245"/>
      <c r="BI59" s="245"/>
      <c r="BJ59" s="245"/>
      <c r="BK59" s="245"/>
      <c r="BL59" s="245"/>
      <c r="BM59" s="245"/>
      <c r="BN59" s="245"/>
      <c r="BO59" s="245"/>
      <c r="BP59" s="245"/>
      <c r="BQ59" s="245"/>
      <c r="BR59" s="245"/>
      <c r="BS59" s="10" t="s">
        <v>353</v>
      </c>
      <c r="BT59" s="185" t="s">
        <v>238</v>
      </c>
    </row>
    <row r="60" spans="1:72" s="15" customFormat="1">
      <c r="B60" s="16" t="s">
        <v>2</v>
      </c>
      <c r="C60" s="245"/>
      <c r="D60" s="245"/>
      <c r="E60" s="245"/>
      <c r="F60" s="245"/>
      <c r="G60" s="245"/>
      <c r="H60" s="13"/>
      <c r="I60" s="99"/>
      <c r="J60" s="245"/>
      <c r="K60" s="17">
        <f>J59/K59-1</f>
        <v>2.6884156471831844E-2</v>
      </c>
      <c r="L60" s="17">
        <f t="shared" ref="L60:Z60" si="4">K59/L59-1</f>
        <v>3.1147796293412355E-2</v>
      </c>
      <c r="M60" s="17">
        <f t="shared" si="4"/>
        <v>3.0244685118331338E-2</v>
      </c>
      <c r="N60" s="17">
        <f t="shared" si="4"/>
        <v>2.6855589422522419E-2</v>
      </c>
      <c r="O60" s="17">
        <f t="shared" si="4"/>
        <v>1.9484336944654235E-2</v>
      </c>
      <c r="P60" s="17">
        <f t="shared" si="4"/>
        <v>7.6161462300077254E-3</v>
      </c>
      <c r="Q60" s="17">
        <f t="shared" si="4"/>
        <v>1.1642838798048061E-2</v>
      </c>
      <c r="R60" s="17">
        <f t="shared" si="4"/>
        <v>2.0887956650935013E-2</v>
      </c>
      <c r="S60" s="17">
        <f t="shared" si="4"/>
        <v>1.9150262759419334E-2</v>
      </c>
      <c r="T60" s="17">
        <f t="shared" si="4"/>
        <v>1.7583612797969828E-2</v>
      </c>
      <c r="U60" s="17">
        <f t="shared" si="4"/>
        <v>1.8556129985229042E-2</v>
      </c>
      <c r="V60" s="17">
        <f t="shared" si="4"/>
        <v>9.5060577819199299E-3</v>
      </c>
      <c r="W60" s="17">
        <f t="shared" si="4"/>
        <v>1.0452961672473782E-2</v>
      </c>
      <c r="X60" s="17">
        <f t="shared" si="4"/>
        <v>1.8804566823371394E-2</v>
      </c>
      <c r="Y60" s="17">
        <f t="shared" si="4"/>
        <v>2.3970920522644601E-2</v>
      </c>
      <c r="Z60" s="17">
        <f t="shared" si="4"/>
        <v>1.7900000000000027E-2</v>
      </c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245"/>
      <c r="BF60" s="245"/>
      <c r="BG60" s="245"/>
      <c r="BH60" s="245"/>
      <c r="BI60" s="245"/>
      <c r="BJ60" s="245"/>
      <c r="BK60" s="245"/>
      <c r="BL60" s="245"/>
      <c r="BM60" s="245"/>
      <c r="BN60" s="245"/>
      <c r="BO60" s="245"/>
      <c r="BP60" s="245"/>
      <c r="BQ60" s="245"/>
      <c r="BR60" s="245"/>
      <c r="BS60" s="245"/>
    </row>
    <row r="61" spans="1:72" s="15" customFormat="1">
      <c r="B61" s="14" t="s">
        <v>3</v>
      </c>
      <c r="C61" s="245"/>
      <c r="D61" s="245"/>
      <c r="E61" s="245"/>
      <c r="F61" s="245"/>
      <c r="G61" s="245"/>
      <c r="H61" s="13"/>
      <c r="I61" s="99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96"/>
      <c r="Y61" s="245"/>
      <c r="Z61" s="90">
        <v>110.4</v>
      </c>
      <c r="AA61" s="90">
        <v>112.4</v>
      </c>
      <c r="AB61" s="90">
        <v>114.6</v>
      </c>
      <c r="AC61" s="90">
        <v>117</v>
      </c>
      <c r="AD61" s="90">
        <v>119.5</v>
      </c>
      <c r="AE61" s="90">
        <v>122</v>
      </c>
      <c r="AF61" s="90">
        <v>124.5</v>
      </c>
      <c r="AG61" s="90">
        <v>127.1</v>
      </c>
      <c r="AH61" s="90">
        <v>129.6</v>
      </c>
      <c r="AI61" s="90">
        <v>132.19999999999999</v>
      </c>
      <c r="AJ61" s="90">
        <v>134.9</v>
      </c>
      <c r="AK61" s="90">
        <v>137.5</v>
      </c>
      <c r="AL61" s="90">
        <v>140.19999999999999</v>
      </c>
      <c r="AM61" s="91"/>
      <c r="AN61" s="91"/>
      <c r="AO61" s="245"/>
      <c r="AP61" s="245"/>
      <c r="AQ61" s="245"/>
      <c r="AR61" s="245"/>
      <c r="AS61" s="245"/>
      <c r="AT61" s="245"/>
      <c r="AU61" s="245"/>
      <c r="AV61" s="245"/>
      <c r="AW61" s="245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245"/>
      <c r="BS61" s="45" t="s">
        <v>239</v>
      </c>
      <c r="BT61" s="183" t="s">
        <v>116</v>
      </c>
    </row>
    <row r="62" spans="1:72" s="15" customFormat="1">
      <c r="B62" s="16" t="s">
        <v>2</v>
      </c>
      <c r="C62" s="245"/>
      <c r="D62" s="245"/>
      <c r="E62" s="245"/>
      <c r="F62" s="245"/>
      <c r="G62" s="245"/>
      <c r="H62" s="13"/>
      <c r="I62" s="99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39"/>
      <c r="AA62" s="46">
        <f t="shared" ref="AA62:AJ62" si="5">AA61/Z61-1</f>
        <v>1.8115942028985588E-2</v>
      </c>
      <c r="AB62" s="46">
        <f t="shared" si="5"/>
        <v>1.9572953736654686E-2</v>
      </c>
      <c r="AC62" s="46">
        <f t="shared" si="5"/>
        <v>2.0942408376963373E-2</v>
      </c>
      <c r="AD62" s="46">
        <f t="shared" si="5"/>
        <v>2.1367521367521292E-2</v>
      </c>
      <c r="AE62" s="46">
        <f t="shared" si="5"/>
        <v>2.0920502092050208E-2</v>
      </c>
      <c r="AF62" s="46">
        <f t="shared" si="5"/>
        <v>2.0491803278688492E-2</v>
      </c>
      <c r="AG62" s="46">
        <f t="shared" si="5"/>
        <v>2.0883534136546089E-2</v>
      </c>
      <c r="AH62" s="46">
        <f t="shared" si="5"/>
        <v>1.9669551534225116E-2</v>
      </c>
      <c r="AI62" s="46">
        <f t="shared" si="5"/>
        <v>2.0061728395061706E-2</v>
      </c>
      <c r="AJ62" s="46">
        <f t="shared" si="5"/>
        <v>2.0423600605143921E-2</v>
      </c>
      <c r="AK62" s="18">
        <f t="shared" ref="AK62:BQ62" si="6">AJ62</f>
        <v>2.0423600605143921E-2</v>
      </c>
      <c r="AL62" s="18">
        <f t="shared" si="6"/>
        <v>2.0423600605143921E-2</v>
      </c>
      <c r="AM62" s="18">
        <f t="shared" si="6"/>
        <v>2.0423600605143921E-2</v>
      </c>
      <c r="AN62" s="18">
        <f t="shared" si="6"/>
        <v>2.0423600605143921E-2</v>
      </c>
      <c r="AO62" s="18">
        <f t="shared" si="6"/>
        <v>2.0423600605143921E-2</v>
      </c>
      <c r="AP62" s="18">
        <f t="shared" si="6"/>
        <v>2.0423600605143921E-2</v>
      </c>
      <c r="AQ62" s="18">
        <f t="shared" si="6"/>
        <v>2.0423600605143921E-2</v>
      </c>
      <c r="AR62" s="18">
        <f t="shared" si="6"/>
        <v>2.0423600605143921E-2</v>
      </c>
      <c r="AS62" s="18">
        <f t="shared" si="6"/>
        <v>2.0423600605143921E-2</v>
      </c>
      <c r="AT62" s="18">
        <f t="shared" si="6"/>
        <v>2.0423600605143921E-2</v>
      </c>
      <c r="AU62" s="18">
        <f t="shared" si="6"/>
        <v>2.0423600605143921E-2</v>
      </c>
      <c r="AV62" s="18">
        <f t="shared" si="6"/>
        <v>2.0423600605143921E-2</v>
      </c>
      <c r="AW62" s="18">
        <f t="shared" si="6"/>
        <v>2.0423600605143921E-2</v>
      </c>
      <c r="AX62" s="18">
        <f t="shared" si="6"/>
        <v>2.0423600605143921E-2</v>
      </c>
      <c r="AY62" s="18">
        <f t="shared" si="6"/>
        <v>2.0423600605143921E-2</v>
      </c>
      <c r="AZ62" s="18">
        <f t="shared" si="6"/>
        <v>2.0423600605143921E-2</v>
      </c>
      <c r="BA62" s="18">
        <f t="shared" si="6"/>
        <v>2.0423600605143921E-2</v>
      </c>
      <c r="BB62" s="18">
        <f t="shared" si="6"/>
        <v>2.0423600605143921E-2</v>
      </c>
      <c r="BC62" s="18">
        <f t="shared" si="6"/>
        <v>2.0423600605143921E-2</v>
      </c>
      <c r="BD62" s="18">
        <f t="shared" si="6"/>
        <v>2.0423600605143921E-2</v>
      </c>
      <c r="BE62" s="18">
        <f t="shared" si="6"/>
        <v>2.0423600605143921E-2</v>
      </c>
      <c r="BF62" s="18">
        <f t="shared" si="6"/>
        <v>2.0423600605143921E-2</v>
      </c>
      <c r="BG62" s="18">
        <f t="shared" si="6"/>
        <v>2.0423600605143921E-2</v>
      </c>
      <c r="BH62" s="18">
        <f t="shared" si="6"/>
        <v>2.0423600605143921E-2</v>
      </c>
      <c r="BI62" s="18">
        <f t="shared" si="6"/>
        <v>2.0423600605143921E-2</v>
      </c>
      <c r="BJ62" s="18">
        <f t="shared" si="6"/>
        <v>2.0423600605143921E-2</v>
      </c>
      <c r="BK62" s="18">
        <f t="shared" si="6"/>
        <v>2.0423600605143921E-2</v>
      </c>
      <c r="BL62" s="18">
        <f t="shared" si="6"/>
        <v>2.0423600605143921E-2</v>
      </c>
      <c r="BM62" s="18">
        <f t="shared" si="6"/>
        <v>2.0423600605143921E-2</v>
      </c>
      <c r="BN62" s="18">
        <f t="shared" si="6"/>
        <v>2.0423600605143921E-2</v>
      </c>
      <c r="BO62" s="18">
        <f t="shared" si="6"/>
        <v>2.0423600605143921E-2</v>
      </c>
      <c r="BP62" s="18">
        <f t="shared" si="6"/>
        <v>2.0423600605143921E-2</v>
      </c>
      <c r="BQ62" s="18">
        <f t="shared" si="6"/>
        <v>2.0423600605143921E-2</v>
      </c>
      <c r="BR62" s="47"/>
      <c r="BS62" s="245"/>
    </row>
    <row r="63" spans="1:72" s="15" customFormat="1">
      <c r="B63" s="44" t="s">
        <v>4</v>
      </c>
      <c r="C63" s="245"/>
      <c r="D63" s="245"/>
      <c r="E63" s="245"/>
      <c r="F63" s="245"/>
      <c r="G63" s="245"/>
      <c r="H63" s="13"/>
      <c r="I63" s="99"/>
      <c r="J63" s="93">
        <f t="shared" ref="J63:Z63" si="7">1/J59</f>
        <v>0.73540226503897632</v>
      </c>
      <c r="K63" s="93">
        <f t="shared" si="7"/>
        <v>0.75517293460202384</v>
      </c>
      <c r="L63" s="93">
        <f t="shared" si="7"/>
        <v>0.778694907335306</v>
      </c>
      <c r="M63" s="93">
        <f t="shared" si="7"/>
        <v>0.8022462896109106</v>
      </c>
      <c r="N63" s="93">
        <f t="shared" si="7"/>
        <v>0.8237910865804432</v>
      </c>
      <c r="O63" s="93">
        <f t="shared" si="7"/>
        <v>0.83984210968337947</v>
      </c>
      <c r="P63" s="93">
        <f t="shared" si="7"/>
        <v>0.84623847000084629</v>
      </c>
      <c r="Q63" s="93">
        <f t="shared" si="7"/>
        <v>0.85609108809177303</v>
      </c>
      <c r="R63" s="93">
        <f t="shared" si="7"/>
        <v>0.87397308162908571</v>
      </c>
      <c r="S63" s="93">
        <f t="shared" si="7"/>
        <v>0.89070989578694215</v>
      </c>
      <c r="T63" s="93">
        <f t="shared" si="7"/>
        <v>0.90637179370977983</v>
      </c>
      <c r="U63" s="93">
        <f t="shared" si="7"/>
        <v>0.92319054652880361</v>
      </c>
      <c r="V63" s="93">
        <f t="shared" si="7"/>
        <v>0.93196644920782856</v>
      </c>
      <c r="W63" s="93">
        <f t="shared" si="7"/>
        <v>0.9417082587814295</v>
      </c>
      <c r="X63" s="93">
        <f t="shared" si="7"/>
        <v>0.95941667466180558</v>
      </c>
      <c r="Y63" s="93">
        <f t="shared" si="7"/>
        <v>0.98241477551822376</v>
      </c>
      <c r="Z63" s="93">
        <f t="shared" si="7"/>
        <v>1</v>
      </c>
      <c r="AA63" s="40">
        <f t="shared" ref="AA63:BQ63" si="8">Z63*(1+AA62)</f>
        <v>1.0181159420289856</v>
      </c>
      <c r="AB63" s="40">
        <f t="shared" si="8"/>
        <v>1.0380434782608696</v>
      </c>
      <c r="AC63" s="40">
        <f t="shared" si="8"/>
        <v>1.0597826086956523</v>
      </c>
      <c r="AD63" s="40">
        <f t="shared" si="8"/>
        <v>1.082427536231884</v>
      </c>
      <c r="AE63" s="40">
        <f t="shared" si="8"/>
        <v>1.105072463768116</v>
      </c>
      <c r="AF63" s="40">
        <f t="shared" si="8"/>
        <v>1.1277173913043479</v>
      </c>
      <c r="AG63" s="40">
        <f t="shared" si="8"/>
        <v>1.151268115942029</v>
      </c>
      <c r="AH63" s="40">
        <f t="shared" si="8"/>
        <v>1.173913043478261</v>
      </c>
      <c r="AI63" s="40">
        <f t="shared" si="8"/>
        <v>1.1974637681159421</v>
      </c>
      <c r="AJ63" s="40">
        <f t="shared" si="8"/>
        <v>1.2219202898550727</v>
      </c>
      <c r="AK63" s="40">
        <f t="shared" si="8"/>
        <v>1.2468763018263944</v>
      </c>
      <c r="AL63" s="40">
        <f t="shared" si="8"/>
        <v>1.2723420054189156</v>
      </c>
      <c r="AM63" s="40">
        <f t="shared" si="8"/>
        <v>1.2983278103707394</v>
      </c>
      <c r="AN63" s="40">
        <f t="shared" si="8"/>
        <v>1.3248443390243023</v>
      </c>
      <c r="AO63" s="40">
        <f t="shared" si="8"/>
        <v>1.3519024306685206</v>
      </c>
      <c r="AP63" s="40">
        <f t="shared" si="8"/>
        <v>1.3795131459696177</v>
      </c>
      <c r="AQ63" s="40">
        <f t="shared" si="8"/>
        <v>1.4076877714924467</v>
      </c>
      <c r="AR63" s="40">
        <f t="shared" si="8"/>
        <v>1.4364378243141536</v>
      </c>
      <c r="AS63" s="40">
        <f t="shared" si="8"/>
        <v>1.4657750567320678</v>
      </c>
      <c r="AT63" s="40">
        <f t="shared" si="8"/>
        <v>1.4957114610677458</v>
      </c>
      <c r="AU63" s="40">
        <f t="shared" si="8"/>
        <v>1.5262592745691297</v>
      </c>
      <c r="AV63" s="40">
        <f t="shared" si="8"/>
        <v>1.5574309844128262</v>
      </c>
      <c r="AW63" s="40">
        <f t="shared" si="8"/>
        <v>1.5892393328085499</v>
      </c>
      <c r="AX63" s="40">
        <f t="shared" si="8"/>
        <v>1.621697322207817</v>
      </c>
      <c r="AY63" s="40">
        <f t="shared" si="8"/>
        <v>1.654818220619021</v>
      </c>
      <c r="AZ63" s="40">
        <f t="shared" si="8"/>
        <v>1.6886155670310588</v>
      </c>
      <c r="BA63" s="40">
        <f t="shared" si="8"/>
        <v>1.7231031769477296</v>
      </c>
      <c r="BB63" s="40">
        <f t="shared" si="8"/>
        <v>1.7582951480351647</v>
      </c>
      <c r="BC63" s="40">
        <f t="shared" si="8"/>
        <v>1.7942058658845974</v>
      </c>
      <c r="BD63" s="40">
        <f t="shared" si="8"/>
        <v>1.8308500098928309</v>
      </c>
      <c r="BE63" s="40">
        <f t="shared" si="8"/>
        <v>1.8682425592628058</v>
      </c>
      <c r="BF63" s="40">
        <f t="shared" si="8"/>
        <v>1.9063987991267213</v>
      </c>
      <c r="BG63" s="40">
        <f t="shared" si="8"/>
        <v>1.9453343267942114</v>
      </c>
      <c r="BH63" s="40">
        <f t="shared" si="8"/>
        <v>1.9850650581281328</v>
      </c>
      <c r="BI63" s="40">
        <f t="shared" si="8"/>
        <v>2.0256072340505686</v>
      </c>
      <c r="BJ63" s="40">
        <f t="shared" si="8"/>
        <v>2.0669774271817078</v>
      </c>
      <c r="BK63" s="40">
        <f t="shared" si="8"/>
        <v>2.109192548614315</v>
      </c>
      <c r="BL63" s="40">
        <f t="shared" si="8"/>
        <v>2.1522698548265593</v>
      </c>
      <c r="BM63" s="40">
        <f t="shared" si="8"/>
        <v>2.1962269547360282</v>
      </c>
      <c r="BN63" s="40">
        <f t="shared" si="8"/>
        <v>2.2410818168978084</v>
      </c>
      <c r="BO63" s="40">
        <f t="shared" si="8"/>
        <v>2.2868527768495794</v>
      </c>
      <c r="BP63" s="40">
        <f t="shared" si="8"/>
        <v>2.3335585446067197</v>
      </c>
      <c r="BQ63" s="40">
        <f t="shared" si="8"/>
        <v>2.3812182123104884</v>
      </c>
      <c r="BR63" s="48"/>
      <c r="BS63" s="245"/>
    </row>
    <row r="64" spans="1:72" s="105" customFormat="1">
      <c r="B64" s="106"/>
      <c r="C64" s="13"/>
      <c r="D64" s="13"/>
      <c r="E64" s="13"/>
      <c r="F64" s="13"/>
      <c r="G64" s="13"/>
      <c r="H64" s="13"/>
      <c r="I64" s="99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48"/>
      <c r="BS64" s="13"/>
    </row>
    <row r="65" spans="1:72" s="105" customFormat="1" ht="15.75">
      <c r="A65" s="108" t="s">
        <v>76</v>
      </c>
      <c r="B65" s="109"/>
      <c r="C65" s="102"/>
      <c r="D65" s="102"/>
      <c r="E65" s="102"/>
      <c r="F65" s="102"/>
      <c r="G65" s="102"/>
      <c r="H65" s="13"/>
      <c r="I65" s="99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48"/>
      <c r="BS65" s="13"/>
    </row>
    <row r="66" spans="1:72" s="15" customFormat="1">
      <c r="B66" s="44" t="s">
        <v>197</v>
      </c>
      <c r="C66" s="245"/>
      <c r="D66" s="245"/>
      <c r="E66" s="245"/>
      <c r="F66" s="245"/>
      <c r="G66" s="245"/>
      <c r="H66" s="13"/>
      <c r="I66" s="99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13"/>
      <c r="BS66" s="245"/>
    </row>
    <row r="67" spans="1:72" s="15" customFormat="1">
      <c r="B67" s="14" t="s">
        <v>5</v>
      </c>
      <c r="C67" s="245"/>
      <c r="D67" s="245"/>
      <c r="E67" s="245"/>
      <c r="F67" s="245"/>
      <c r="G67" s="245"/>
      <c r="H67" s="13"/>
      <c r="I67" s="99"/>
      <c r="J67" s="90">
        <v>6538</v>
      </c>
      <c r="K67" s="90">
        <v>6694</v>
      </c>
      <c r="L67" s="90">
        <v>7115</v>
      </c>
      <c r="M67" s="90">
        <v>7446</v>
      </c>
      <c r="N67" s="90">
        <v>7751</v>
      </c>
      <c r="O67" s="90">
        <v>7966</v>
      </c>
      <c r="P67" s="90">
        <v>8310</v>
      </c>
      <c r="Q67" s="90">
        <v>8570</v>
      </c>
      <c r="R67" s="90">
        <v>8799</v>
      </c>
      <c r="S67" s="90">
        <v>9070</v>
      </c>
      <c r="T67" s="90">
        <v>9308</v>
      </c>
      <c r="U67" s="90">
        <v>9547</v>
      </c>
      <c r="V67" s="90">
        <v>9806</v>
      </c>
      <c r="W67" s="90">
        <v>10035</v>
      </c>
      <c r="X67" s="90">
        <v>10338</v>
      </c>
      <c r="Y67" s="90">
        <v>10737</v>
      </c>
      <c r="Z67" s="90">
        <v>11062</v>
      </c>
      <c r="AA67" s="235">
        <f>(1+AA68)*Z67</f>
        <v>11420.576596163019</v>
      </c>
      <c r="AB67" s="235">
        <f t="shared" ref="AB67:BQ67" si="9">(1+AB68)*AA67</f>
        <v>11790.776513182651</v>
      </c>
      <c r="AC67" s="235">
        <f t="shared" si="9"/>
        <v>12172.976522965322</v>
      </c>
      <c r="AD67" s="235">
        <f t="shared" si="9"/>
        <v>12567.565610542364</v>
      </c>
      <c r="AE67" s="235">
        <f t="shared" si="9"/>
        <v>12974.945369960524</v>
      </c>
      <c r="AF67" s="235">
        <f t="shared" si="9"/>
        <v>13395.530413005323</v>
      </c>
      <c r="AG67" s="235">
        <f t="shared" si="9"/>
        <v>13829.748791173253</v>
      </c>
      <c r="AH67" s="235">
        <f t="shared" si="9"/>
        <v>14278.042431322279</v>
      </c>
      <c r="AI67" s="235">
        <f t="shared" si="9"/>
        <v>14740.867585444021</v>
      </c>
      <c r="AJ67" s="235">
        <f t="shared" si="9"/>
        <v>15218.695295015372</v>
      </c>
      <c r="AK67" s="235">
        <f t="shared" si="9"/>
        <v>15712.01187040217</v>
      </c>
      <c r="AL67" s="235">
        <f t="shared" si="9"/>
        <v>16221.319385802799</v>
      </c>
      <c r="AM67" s="235">
        <f t="shared" si="9"/>
        <v>16747.136190235484</v>
      </c>
      <c r="AN67" s="235">
        <f t="shared" si="9"/>
        <v>17289.997435089321</v>
      </c>
      <c r="AO67" s="235">
        <f t="shared" si="9"/>
        <v>17850.455618775963</v>
      </c>
      <c r="AP67" s="235">
        <f t="shared" si="9"/>
        <v>18429.081149036287</v>
      </c>
      <c r="AQ67" s="235">
        <f t="shared" si="9"/>
        <v>19026.462923474315</v>
      </c>
      <c r="AR67" s="235">
        <f t="shared" si="9"/>
        <v>19643.208928909255</v>
      </c>
      <c r="AS67" s="235">
        <f t="shared" si="9"/>
        <v>20279.946860155622</v>
      </c>
      <c r="AT67" s="235">
        <f t="shared" si="9"/>
        <v>20937.324758861236</v>
      </c>
      <c r="AU67" s="235">
        <f t="shared" si="9"/>
        <v>21616.011673053257</v>
      </c>
      <c r="AV67" s="235">
        <f t="shared" si="9"/>
        <v>22316.698338063517</v>
      </c>
      <c r="AW67" s="235">
        <f t="shared" si="9"/>
        <v>23040.097879526158</v>
      </c>
      <c r="AX67" s="235">
        <f t="shared" si="9"/>
        <v>23786.946539163047</v>
      </c>
      <c r="AY67" s="235">
        <f t="shared" si="9"/>
        <v>24558.004424095681</v>
      </c>
      <c r="AZ67" s="235">
        <f t="shared" si="9"/>
        <v>25354.056280446122</v>
      </c>
      <c r="BA67" s="235">
        <f t="shared" si="9"/>
        <v>26175.912292014371</v>
      </c>
      <c r="BB67" s="235">
        <f t="shared" si="9"/>
        <v>27024.408904844982</v>
      </c>
      <c r="BC67" s="235">
        <f t="shared" si="9"/>
        <v>27900.409678522155</v>
      </c>
      <c r="BD67" s="235">
        <f t="shared" si="9"/>
        <v>28804.80616505969</v>
      </c>
      <c r="BE67" s="235">
        <f t="shared" si="9"/>
        <v>29738.518816280324</v>
      </c>
      <c r="BF67" s="235">
        <f t="shared" si="9"/>
        <v>30702.497920607904</v>
      </c>
      <c r="BG67" s="235">
        <f t="shared" si="9"/>
        <v>31697.724570225851</v>
      </c>
      <c r="BH67" s="235">
        <f t="shared" si="9"/>
        <v>32725.211659586228</v>
      </c>
      <c r="BI67" s="235">
        <f t="shared" si="9"/>
        <v>33786.00491628563</v>
      </c>
      <c r="BJ67" s="235">
        <f t="shared" si="9"/>
        <v>34881.183965357108</v>
      </c>
      <c r="BK67" s="235">
        <f t="shared" si="9"/>
        <v>36011.863428061304</v>
      </c>
      <c r="BL67" s="235">
        <f t="shared" si="9"/>
        <v>37179.194056295055</v>
      </c>
      <c r="BM67" s="235">
        <f t="shared" si="9"/>
        <v>38384.363903772057</v>
      </c>
      <c r="BN67" s="235">
        <f t="shared" si="9"/>
        <v>39628.599535167574</v>
      </c>
      <c r="BO67" s="235">
        <f t="shared" si="9"/>
        <v>40913.167274457737</v>
      </c>
      <c r="BP67" s="235">
        <f t="shared" si="9"/>
        <v>42239.37449372399</v>
      </c>
      <c r="BQ67" s="235">
        <f t="shared" si="9"/>
        <v>43608.570943734347</v>
      </c>
      <c r="BS67" s="10" t="s">
        <v>198</v>
      </c>
    </row>
    <row r="68" spans="1:72" s="15" customFormat="1">
      <c r="B68" s="16" t="s">
        <v>2</v>
      </c>
      <c r="C68" s="245"/>
      <c r="D68" s="245"/>
      <c r="E68" s="245"/>
      <c r="F68" s="245"/>
      <c r="G68" s="245"/>
      <c r="H68" s="13"/>
      <c r="I68" s="99"/>
      <c r="J68" s="19"/>
      <c r="K68" s="19">
        <f t="shared" ref="K68:Z68" si="10">K67/J67-1</f>
        <v>2.3860507800550712E-2</v>
      </c>
      <c r="L68" s="19">
        <f t="shared" si="10"/>
        <v>6.289214221691064E-2</v>
      </c>
      <c r="M68" s="19">
        <f t="shared" si="10"/>
        <v>4.6521433591004913E-2</v>
      </c>
      <c r="N68" s="19">
        <f t="shared" si="10"/>
        <v>4.096159011549827E-2</v>
      </c>
      <c r="O68" s="19">
        <f t="shared" si="10"/>
        <v>2.7738356341117321E-2</v>
      </c>
      <c r="P68" s="19">
        <f t="shared" si="10"/>
        <v>4.3183530002510739E-2</v>
      </c>
      <c r="Q68" s="19">
        <f t="shared" si="10"/>
        <v>3.1287605294825438E-2</v>
      </c>
      <c r="R68" s="19">
        <f t="shared" si="10"/>
        <v>2.67211201866977E-2</v>
      </c>
      <c r="S68" s="19">
        <f t="shared" si="10"/>
        <v>3.079895442663938E-2</v>
      </c>
      <c r="T68" s="19">
        <f t="shared" si="10"/>
        <v>2.6240352811466305E-2</v>
      </c>
      <c r="U68" s="19">
        <f t="shared" si="10"/>
        <v>2.5676837129351204E-2</v>
      </c>
      <c r="V68" s="19">
        <f t="shared" si="10"/>
        <v>2.712894102859531E-2</v>
      </c>
      <c r="W68" s="19">
        <f t="shared" si="10"/>
        <v>2.3353049153579386E-2</v>
      </c>
      <c r="X68" s="19">
        <f t="shared" si="10"/>
        <v>3.019431988041843E-2</v>
      </c>
      <c r="Y68" s="19">
        <f t="shared" si="10"/>
        <v>3.859547301218802E-2</v>
      </c>
      <c r="Z68" s="19">
        <f t="shared" si="10"/>
        <v>3.0269162708391528E-2</v>
      </c>
      <c r="AA68" s="194">
        <f>EXP(SLOPE(LN($J67:$Z67),$J54:$Z54))-1</f>
        <v>3.2415168700327124E-2</v>
      </c>
      <c r="AB68" s="194">
        <f t="shared" ref="AB68:BQ68" si="11">EXP(SLOPE(LN($J67:$Z67),$J54:$Z54))-1</f>
        <v>3.2415168700327124E-2</v>
      </c>
      <c r="AC68" s="194">
        <f t="shared" si="11"/>
        <v>3.2415168700327124E-2</v>
      </c>
      <c r="AD68" s="194">
        <f t="shared" si="11"/>
        <v>3.2415168700327124E-2</v>
      </c>
      <c r="AE68" s="194">
        <f t="shared" si="11"/>
        <v>3.2415168700327124E-2</v>
      </c>
      <c r="AF68" s="194">
        <f t="shared" si="11"/>
        <v>3.2415168700327124E-2</v>
      </c>
      <c r="AG68" s="194">
        <f t="shared" si="11"/>
        <v>3.2415168700327124E-2</v>
      </c>
      <c r="AH68" s="194">
        <f t="shared" si="11"/>
        <v>3.2415168700327124E-2</v>
      </c>
      <c r="AI68" s="194">
        <f t="shared" si="11"/>
        <v>3.2415168700327124E-2</v>
      </c>
      <c r="AJ68" s="194">
        <f t="shared" si="11"/>
        <v>3.2415168700327124E-2</v>
      </c>
      <c r="AK68" s="194">
        <f t="shared" si="11"/>
        <v>3.2415168700327124E-2</v>
      </c>
      <c r="AL68" s="194">
        <f t="shared" si="11"/>
        <v>3.2415168700327124E-2</v>
      </c>
      <c r="AM68" s="194">
        <f t="shared" si="11"/>
        <v>3.2415168700327124E-2</v>
      </c>
      <c r="AN68" s="194">
        <f t="shared" si="11"/>
        <v>3.2415168700327124E-2</v>
      </c>
      <c r="AO68" s="194">
        <f t="shared" si="11"/>
        <v>3.2415168700327124E-2</v>
      </c>
      <c r="AP68" s="194">
        <f t="shared" si="11"/>
        <v>3.2415168700327124E-2</v>
      </c>
      <c r="AQ68" s="194">
        <f t="shared" si="11"/>
        <v>3.2415168700327124E-2</v>
      </c>
      <c r="AR68" s="194">
        <f t="shared" si="11"/>
        <v>3.2415168700327124E-2</v>
      </c>
      <c r="AS68" s="194">
        <f t="shared" si="11"/>
        <v>3.2415168700327124E-2</v>
      </c>
      <c r="AT68" s="194">
        <f t="shared" si="11"/>
        <v>3.2415168700327124E-2</v>
      </c>
      <c r="AU68" s="194">
        <f t="shared" si="11"/>
        <v>3.2415168700327124E-2</v>
      </c>
      <c r="AV68" s="194">
        <f t="shared" si="11"/>
        <v>3.2415168700327124E-2</v>
      </c>
      <c r="AW68" s="194">
        <f t="shared" si="11"/>
        <v>3.2415168700327124E-2</v>
      </c>
      <c r="AX68" s="194">
        <f t="shared" si="11"/>
        <v>3.2415168700327124E-2</v>
      </c>
      <c r="AY68" s="194">
        <f t="shared" si="11"/>
        <v>3.2415168700327124E-2</v>
      </c>
      <c r="AZ68" s="194">
        <f t="shared" si="11"/>
        <v>3.2415168700327124E-2</v>
      </c>
      <c r="BA68" s="194">
        <f t="shared" si="11"/>
        <v>3.2415168700327124E-2</v>
      </c>
      <c r="BB68" s="194">
        <f t="shared" si="11"/>
        <v>3.2415168700327124E-2</v>
      </c>
      <c r="BC68" s="194">
        <f t="shared" si="11"/>
        <v>3.2415168700327124E-2</v>
      </c>
      <c r="BD68" s="194">
        <f t="shared" si="11"/>
        <v>3.2415168700327124E-2</v>
      </c>
      <c r="BE68" s="194">
        <f t="shared" si="11"/>
        <v>3.2415168700327124E-2</v>
      </c>
      <c r="BF68" s="194">
        <f t="shared" si="11"/>
        <v>3.2415168700327124E-2</v>
      </c>
      <c r="BG68" s="194">
        <f t="shared" si="11"/>
        <v>3.2415168700327124E-2</v>
      </c>
      <c r="BH68" s="194">
        <f t="shared" si="11"/>
        <v>3.2415168700327124E-2</v>
      </c>
      <c r="BI68" s="194">
        <f t="shared" si="11"/>
        <v>3.2415168700327124E-2</v>
      </c>
      <c r="BJ68" s="194">
        <f t="shared" si="11"/>
        <v>3.2415168700327124E-2</v>
      </c>
      <c r="BK68" s="194">
        <f t="shared" si="11"/>
        <v>3.2415168700327124E-2</v>
      </c>
      <c r="BL68" s="194">
        <f t="shared" si="11"/>
        <v>3.2415168700327124E-2</v>
      </c>
      <c r="BM68" s="194">
        <f t="shared" si="11"/>
        <v>3.2415168700327124E-2</v>
      </c>
      <c r="BN68" s="194">
        <f t="shared" si="11"/>
        <v>3.2415168700327124E-2</v>
      </c>
      <c r="BO68" s="194">
        <f t="shared" si="11"/>
        <v>3.2415168700327124E-2</v>
      </c>
      <c r="BP68" s="194">
        <f t="shared" si="11"/>
        <v>3.2415168700327124E-2</v>
      </c>
      <c r="BQ68" s="194">
        <f t="shared" si="11"/>
        <v>3.2415168700327124E-2</v>
      </c>
      <c r="BR68" s="245"/>
    </row>
    <row r="69" spans="1:72" s="15" customFormat="1">
      <c r="B69" s="135" t="s">
        <v>139</v>
      </c>
      <c r="C69" s="245"/>
      <c r="D69" s="245"/>
      <c r="E69" s="245"/>
      <c r="F69" s="245"/>
      <c r="G69" s="245"/>
      <c r="H69" s="13"/>
      <c r="I69" s="99"/>
      <c r="J69" s="81">
        <f t="shared" ref="J69:BQ69" ca="1" si="12">J67/LOOKUP($C$51,$J$54:$BQ$54,$J$67:$BP$67)</f>
        <v>0.59103236304465734</v>
      </c>
      <c r="K69" s="81">
        <f t="shared" ca="1" si="12"/>
        <v>0.60513469535346232</v>
      </c>
      <c r="L69" s="81">
        <f t="shared" ca="1" si="12"/>
        <v>0.64319291267401912</v>
      </c>
      <c r="M69" s="81">
        <f t="shared" ca="1" si="12"/>
        <v>0.6731151690471886</v>
      </c>
      <c r="N69" s="81">
        <f t="shared" ca="1" si="12"/>
        <v>0.70068703670222388</v>
      </c>
      <c r="O69" s="81">
        <f t="shared" ca="1" si="12"/>
        <v>0.7201229434098716</v>
      </c>
      <c r="P69" s="81">
        <f t="shared" ca="1" si="12"/>
        <v>0.75122039414210817</v>
      </c>
      <c r="Q69" s="81">
        <f t="shared" ca="1" si="12"/>
        <v>0.77472428132344962</v>
      </c>
      <c r="R69" s="81">
        <f t="shared" ca="1" si="12"/>
        <v>0.79542578195624658</v>
      </c>
      <c r="S69" s="81">
        <f t="shared" ca="1" si="12"/>
        <v>0.81992406436449106</v>
      </c>
      <c r="T69" s="81">
        <f t="shared" ca="1" si="12"/>
        <v>0.84143916109202677</v>
      </c>
      <c r="U69" s="81">
        <f t="shared" ca="1" si="12"/>
        <v>0.86304465738564451</v>
      </c>
      <c r="V69" s="81">
        <f t="shared" ca="1" si="12"/>
        <v>0.88645814500090403</v>
      </c>
      <c r="W69" s="81">
        <f t="shared" ca="1" si="12"/>
        <v>0.907159645633701</v>
      </c>
      <c r="X69" s="81">
        <f t="shared" ca="1" si="12"/>
        <v>0.93455071415657209</v>
      </c>
      <c r="Y69" s="81">
        <f t="shared" ca="1" si="12"/>
        <v>0.97062014102332306</v>
      </c>
      <c r="Z69" s="81">
        <f t="shared" ca="1" si="12"/>
        <v>1</v>
      </c>
      <c r="AA69" s="81">
        <f t="shared" ca="1" si="12"/>
        <v>1.0324151687003271</v>
      </c>
      <c r="AB69" s="81">
        <f t="shared" ca="1" si="12"/>
        <v>1.065881080562525</v>
      </c>
      <c r="AC69" s="81">
        <f t="shared" ca="1" si="12"/>
        <v>1.1004317956034462</v>
      </c>
      <c r="AD69" s="81">
        <f t="shared" ca="1" si="12"/>
        <v>1.1361024779011357</v>
      </c>
      <c r="AE69" s="81">
        <f t="shared" ca="1" si="12"/>
        <v>1.1729294313831606</v>
      </c>
      <c r="AF69" s="81">
        <f t="shared" ca="1" si="12"/>
        <v>1.2109501367750246</v>
      </c>
      <c r="AG69" s="81">
        <f t="shared" ca="1" si="12"/>
        <v>1.2502032897462714</v>
      </c>
      <c r="AH69" s="81">
        <f t="shared" ca="1" si="12"/>
        <v>1.2907288402931005</v>
      </c>
      <c r="AI69" s="81">
        <f t="shared" ca="1" si="12"/>
        <v>1.3325680333975791</v>
      </c>
      <c r="AJ69" s="81">
        <f t="shared" ca="1" si="12"/>
        <v>1.3757634510048249</v>
      </c>
      <c r="AK69" s="81">
        <f t="shared" ca="1" si="12"/>
        <v>1.4203590553608905</v>
      </c>
      <c r="AL69" s="81">
        <f t="shared" ca="1" si="12"/>
        <v>1.4664002337554509</v>
      </c>
      <c r="AM69" s="81">
        <f t="shared" ca="1" si="12"/>
        <v>1.5139338447148332</v>
      </c>
      <c r="AN69" s="81">
        <f t="shared" ca="1" si="12"/>
        <v>1.5630082656923994</v>
      </c>
      <c r="AO69" s="81">
        <f t="shared" ca="1" si="12"/>
        <v>1.613673442304824</v>
      </c>
      <c r="AP69" s="81">
        <f t="shared" ca="1" si="12"/>
        <v>1.6659809391643723</v>
      </c>
      <c r="AQ69" s="81">
        <f t="shared" ca="1" si="12"/>
        <v>1.7199839923589149</v>
      </c>
      <c r="AR69" s="81">
        <f t="shared" ca="1" si="12"/>
        <v>1.7757375636330912</v>
      </c>
      <c r="AS69" s="81">
        <f t="shared" ca="1" si="12"/>
        <v>1.8332983963257659</v>
      </c>
      <c r="AT69" s="81">
        <f t="shared" ca="1" si="12"/>
        <v>1.8927250731207048</v>
      </c>
      <c r="AU69" s="81">
        <f t="shared" ca="1" si="12"/>
        <v>1.9540780756692513</v>
      </c>
      <c r="AV69" s="81">
        <f t="shared" ca="1" si="12"/>
        <v>2.0174198461456805</v>
      </c>
      <c r="AW69" s="81">
        <f t="shared" ca="1" si="12"/>
        <v>2.082814850797881</v>
      </c>
      <c r="AX69" s="81">
        <f t="shared" ca="1" si="12"/>
        <v>2.150329645558041</v>
      </c>
      <c r="AY69" s="81">
        <f t="shared" ca="1" si="12"/>
        <v>2.2200329437801196</v>
      </c>
      <c r="AZ69" s="81">
        <f t="shared" ca="1" si="12"/>
        <v>2.2919956861730357</v>
      </c>
      <c r="BA69" s="81">
        <f t="shared" ca="1" si="12"/>
        <v>2.3662911130007567</v>
      </c>
      <c r="BB69" s="81">
        <f t="shared" ca="1" si="12"/>
        <v>2.4429948386227611</v>
      </c>
      <c r="BC69" s="81">
        <f t="shared" ca="1" si="12"/>
        <v>2.5221849284507463</v>
      </c>
      <c r="BD69" s="81">
        <f t="shared" ca="1" si="12"/>
        <v>2.6039419783998996</v>
      </c>
      <c r="BE69" s="81">
        <f t="shared" ca="1" si="12"/>
        <v>2.6883491969155959</v>
      </c>
      <c r="BF69" s="81">
        <f t="shared" ca="1" si="12"/>
        <v>2.7754924896590043</v>
      </c>
      <c r="BG69" s="81">
        <f t="shared" ca="1" si="12"/>
        <v>2.8654605469377916</v>
      </c>
      <c r="BH69" s="81">
        <f t="shared" ca="1" si="12"/>
        <v>2.958344933970912</v>
      </c>
      <c r="BI69" s="81">
        <f t="shared" ca="1" si="12"/>
        <v>3.0542401840793376</v>
      </c>
      <c r="BJ69" s="81">
        <f t="shared" ca="1" si="12"/>
        <v>3.1532438948975869</v>
      </c>
      <c r="BK69" s="81">
        <f t="shared" ca="1" si="12"/>
        <v>3.255456827703969</v>
      </c>
      <c r="BL69" s="81">
        <f t="shared" ca="1" si="12"/>
        <v>3.3609830099706253</v>
      </c>
      <c r="BM69" s="81">
        <f t="shared" ca="1" si="12"/>
        <v>3.4699298412377559</v>
      </c>
      <c r="BN69" s="81">
        <f t="shared" ca="1" si="12"/>
        <v>3.582408202419777</v>
      </c>
      <c r="BO69" s="81">
        <f t="shared" ca="1" si="12"/>
        <v>3.6985325686546497</v>
      </c>
      <c r="BP69" s="81">
        <f t="shared" ca="1" si="12"/>
        <v>3.8184211258112448</v>
      </c>
      <c r="BQ69" s="81">
        <f t="shared" ca="1" si="12"/>
        <v>3.9421958907733092</v>
      </c>
      <c r="BR69" s="245"/>
      <c r="BS69" s="245"/>
    </row>
    <row r="70" spans="1:72" s="15" customFormat="1">
      <c r="A70" s="245"/>
      <c r="B70" s="245"/>
      <c r="C70" s="245"/>
      <c r="D70" s="245"/>
      <c r="E70" s="245"/>
      <c r="F70" s="245"/>
      <c r="G70" s="245"/>
      <c r="H70" s="13"/>
      <c r="I70" s="99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  <c r="BH70" s="245"/>
      <c r="BI70" s="245"/>
      <c r="BJ70" s="245"/>
      <c r="BK70" s="245"/>
      <c r="BL70" s="245"/>
      <c r="BM70" s="245"/>
      <c r="BN70" s="245"/>
      <c r="BO70" s="245"/>
      <c r="BP70" s="245"/>
      <c r="BQ70" s="245"/>
      <c r="BR70" s="245"/>
      <c r="BS70" s="245"/>
    </row>
    <row r="71" spans="1:72" ht="18.75">
      <c r="A71" s="101" t="s">
        <v>130</v>
      </c>
      <c r="B71" s="7"/>
      <c r="C71" s="7"/>
      <c r="D71" s="7"/>
      <c r="E71" s="7"/>
      <c r="F71" s="7"/>
      <c r="G71" s="7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  <c r="AO71" s="229"/>
      <c r="AP71" s="229"/>
      <c r="AQ71" s="229"/>
      <c r="AR71" s="229"/>
      <c r="AS71" s="229"/>
      <c r="AT71" s="229"/>
      <c r="AU71" s="229"/>
      <c r="AV71" s="229"/>
      <c r="AW71" s="229"/>
      <c r="AX71" s="229"/>
      <c r="AY71" s="229"/>
      <c r="AZ71" s="229"/>
      <c r="BA71" s="229"/>
      <c r="BB71" s="229"/>
      <c r="BC71" s="229"/>
      <c r="BD71" s="229"/>
      <c r="BE71" s="229"/>
      <c r="BF71" s="229"/>
      <c r="BG71" s="229"/>
      <c r="BH71" s="229"/>
      <c r="BI71" s="229"/>
      <c r="BJ71" s="229"/>
      <c r="BK71" s="229"/>
      <c r="BL71" s="229"/>
      <c r="BM71" s="229"/>
      <c r="BN71" s="229"/>
      <c r="BO71" s="229"/>
      <c r="BP71" s="229"/>
      <c r="BQ71" s="229"/>
      <c r="BR71" s="229"/>
      <c r="BS71" s="176"/>
    </row>
    <row r="72" spans="1:72" s="15" customFormat="1">
      <c r="B72" s="44" t="s">
        <v>131</v>
      </c>
      <c r="C72" s="245"/>
      <c r="D72" s="245"/>
      <c r="E72" s="245"/>
      <c r="F72" s="245"/>
      <c r="G72" s="245"/>
      <c r="H72" s="13"/>
      <c r="I72" s="60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192">
        <v>21433</v>
      </c>
      <c r="AA72" s="192">
        <v>20934</v>
      </c>
      <c r="AB72" s="192">
        <v>22253</v>
      </c>
      <c r="AC72" s="192">
        <v>23335</v>
      </c>
      <c r="AD72" s="192">
        <v>24322</v>
      </c>
      <c r="AE72" s="192">
        <v>25402</v>
      </c>
      <c r="AF72" s="192">
        <v>26529</v>
      </c>
      <c r="AG72" s="192">
        <v>27630</v>
      </c>
      <c r="AH72" s="192">
        <v>28689</v>
      </c>
      <c r="AI72" s="192">
        <v>29784</v>
      </c>
      <c r="AJ72" s="192">
        <v>30903</v>
      </c>
      <c r="AK72" s="192">
        <v>32040</v>
      </c>
      <c r="AL72" s="192">
        <v>33238</v>
      </c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  <c r="AX72" s="245"/>
      <c r="AY72" s="245"/>
      <c r="AZ72" s="245"/>
      <c r="BA72" s="245"/>
      <c r="BB72" s="245"/>
      <c r="BC72" s="245"/>
      <c r="BD72" s="245"/>
      <c r="BE72" s="245"/>
      <c r="BF72" s="245"/>
      <c r="BG72" s="245"/>
      <c r="BH72" s="245"/>
      <c r="BI72" s="245"/>
      <c r="BJ72" s="245"/>
      <c r="BK72" s="245"/>
      <c r="BL72" s="245"/>
      <c r="BM72" s="245"/>
      <c r="BN72" s="245"/>
      <c r="BO72" s="245"/>
      <c r="BP72" s="245"/>
      <c r="BQ72" s="245"/>
      <c r="BR72" s="13"/>
      <c r="BS72" s="45" t="s">
        <v>508</v>
      </c>
      <c r="BT72" s="183" t="s">
        <v>116</v>
      </c>
    </row>
    <row r="73" spans="1:72" s="15" customFormat="1">
      <c r="B73" s="44" t="s">
        <v>132</v>
      </c>
      <c r="C73" s="245"/>
      <c r="D73" s="245"/>
      <c r="E73" s="245"/>
      <c r="F73" s="245"/>
      <c r="G73" s="245"/>
      <c r="H73" s="13"/>
      <c r="I73" s="99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90">
        <v>112.3</v>
      </c>
      <c r="AA73" s="90">
        <v>113.5</v>
      </c>
      <c r="AB73" s="90">
        <v>115.4</v>
      </c>
      <c r="AC73" s="90">
        <v>117.6</v>
      </c>
      <c r="AD73" s="90">
        <v>120</v>
      </c>
      <c r="AE73" s="90">
        <v>122.5</v>
      </c>
      <c r="AF73" s="90">
        <v>125.1</v>
      </c>
      <c r="AG73" s="90">
        <v>127.8</v>
      </c>
      <c r="AH73" s="90">
        <v>130.6</v>
      </c>
      <c r="AI73" s="90">
        <v>133.4</v>
      </c>
      <c r="AJ73" s="90">
        <v>136.30000000000001</v>
      </c>
      <c r="AK73" s="90">
        <v>139.1</v>
      </c>
      <c r="AL73" s="90">
        <v>142</v>
      </c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  <c r="BH73" s="245"/>
      <c r="BI73" s="245"/>
      <c r="BJ73" s="245"/>
      <c r="BK73" s="245"/>
      <c r="BL73" s="245"/>
      <c r="BM73" s="245"/>
      <c r="BN73" s="245"/>
      <c r="BO73" s="245"/>
      <c r="BP73" s="245"/>
      <c r="BQ73" s="245"/>
      <c r="BR73" s="13"/>
      <c r="BS73" s="45" t="s">
        <v>508</v>
      </c>
      <c r="BT73" s="183" t="s">
        <v>116</v>
      </c>
    </row>
    <row r="74" spans="1:72" s="15" customFormat="1">
      <c r="B74" s="44" t="s">
        <v>133</v>
      </c>
      <c r="C74" s="245"/>
      <c r="D74" s="245"/>
      <c r="E74" s="245"/>
      <c r="F74" s="245"/>
      <c r="G74" s="245"/>
      <c r="H74" s="13"/>
      <c r="I74" s="99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0">
        <f>Z72/(Z73/100)</f>
        <v>19085.485307212824</v>
      </c>
      <c r="AA74" s="20">
        <f t="shared" ref="AA74:AL74" si="13">AA72/(AA73/100)</f>
        <v>18444.052863436122</v>
      </c>
      <c r="AB74" s="20">
        <f t="shared" si="13"/>
        <v>19283.362218370883</v>
      </c>
      <c r="AC74" s="20">
        <f t="shared" si="13"/>
        <v>19842.687074829933</v>
      </c>
      <c r="AD74" s="20">
        <f t="shared" si="13"/>
        <v>20268.333333333336</v>
      </c>
      <c r="AE74" s="20">
        <f t="shared" si="13"/>
        <v>20736.326530612245</v>
      </c>
      <c r="AF74" s="20">
        <f t="shared" si="13"/>
        <v>21206.235011990411</v>
      </c>
      <c r="AG74" s="20">
        <f t="shared" si="13"/>
        <v>21619.718309859156</v>
      </c>
      <c r="AH74" s="20">
        <f t="shared" si="13"/>
        <v>21967.075038284838</v>
      </c>
      <c r="AI74" s="20">
        <f t="shared" si="13"/>
        <v>22326.836581709144</v>
      </c>
      <c r="AJ74" s="20">
        <f t="shared" si="13"/>
        <v>22672.780630961111</v>
      </c>
      <c r="AK74" s="20">
        <f t="shared" si="13"/>
        <v>23033.788641265277</v>
      </c>
      <c r="AL74" s="20">
        <f t="shared" si="13"/>
        <v>23407.042253521129</v>
      </c>
      <c r="AM74" s="193">
        <f>AL74*(1+AM75)</f>
        <v>23786.34429581304</v>
      </c>
      <c r="AN74" s="193">
        <f t="shared" ref="AN74:BQ74" si="14">AM74*(1+AN75)</f>
        <v>24171.792780604115</v>
      </c>
      <c r="AO74" s="193">
        <f t="shared" si="14"/>
        <v>24563.48730861142</v>
      </c>
      <c r="AP74" s="193">
        <f t="shared" si="14"/>
        <v>24961.52909454301</v>
      </c>
      <c r="AQ74" s="193">
        <f t="shared" si="14"/>
        <v>25366.020993252034</v>
      </c>
      <c r="AR74" s="193">
        <f t="shared" si="14"/>
        <v>25777.067526314648</v>
      </c>
      <c r="AS74" s="193">
        <f t="shared" si="14"/>
        <v>26194.774909038613</v>
      </c>
      <c r="AT74" s="193">
        <f t="shared" si="14"/>
        <v>26619.251077909568</v>
      </c>
      <c r="AU74" s="193">
        <f t="shared" si="14"/>
        <v>27050.605718482038</v>
      </c>
      <c r="AV74" s="193">
        <f t="shared" si="14"/>
        <v>27488.950293722421</v>
      </c>
      <c r="AW74" s="193">
        <f t="shared" si="14"/>
        <v>27934.398072811266</v>
      </c>
      <c r="AX74" s="193">
        <f t="shared" si="14"/>
        <v>28387.064160412257</v>
      </c>
      <c r="AY74" s="193">
        <f t="shared" si="14"/>
        <v>28847.065526415521</v>
      </c>
      <c r="AZ74" s="193">
        <f t="shared" si="14"/>
        <v>29314.521036162892</v>
      </c>
      <c r="BA74" s="193">
        <f t="shared" si="14"/>
        <v>29789.551481162969</v>
      </c>
      <c r="BB74" s="193">
        <f t="shared" si="14"/>
        <v>30272.279610303904</v>
      </c>
      <c r="BC74" s="193">
        <f t="shared" si="14"/>
        <v>30762.830161571983</v>
      </c>
      <c r="BD74" s="193">
        <f t="shared" si="14"/>
        <v>31261.329894284179</v>
      </c>
      <c r="BE74" s="193">
        <f t="shared" si="14"/>
        <v>31767.907621843045</v>
      </c>
      <c r="BF74" s="193">
        <f t="shared" si="14"/>
        <v>32282.694245022365</v>
      </c>
      <c r="BG74" s="193">
        <f t="shared" si="14"/>
        <v>32805.822785792196</v>
      </c>
      <c r="BH74" s="193">
        <f t="shared" si="14"/>
        <v>33337.428421692035</v>
      </c>
      <c r="BI74" s="193">
        <f t="shared" si="14"/>
        <v>33877.64852076098</v>
      </c>
      <c r="BJ74" s="193">
        <f t="shared" si="14"/>
        <v>34426.622677033934</v>
      </c>
      <c r="BK74" s="193">
        <f t="shared" si="14"/>
        <v>34984.492746612996</v>
      </c>
      <c r="BL74" s="193">
        <f t="shared" si="14"/>
        <v>35551.402884323397</v>
      </c>
      <c r="BM74" s="193">
        <f t="shared" si="14"/>
        <v>36127.499580963391</v>
      </c>
      <c r="BN74" s="193">
        <f t="shared" si="14"/>
        <v>36712.931701157824</v>
      </c>
      <c r="BO74" s="193">
        <f t="shared" si="14"/>
        <v>37307.850521825043</v>
      </c>
      <c r="BP74" s="193">
        <f t="shared" si="14"/>
        <v>37912.409771267194</v>
      </c>
      <c r="BQ74" s="193">
        <f t="shared" si="14"/>
        <v>38526.765668893953</v>
      </c>
      <c r="BR74" s="13"/>
      <c r="BS74" s="245"/>
    </row>
    <row r="75" spans="1:72" s="15" customFormat="1">
      <c r="B75" s="44" t="s">
        <v>121</v>
      </c>
      <c r="C75" s="245"/>
      <c r="D75" s="245"/>
      <c r="E75" s="245"/>
      <c r="F75" s="245"/>
      <c r="G75" s="245"/>
      <c r="H75" s="13"/>
      <c r="I75" s="99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19"/>
      <c r="AA75" s="19">
        <f t="shared" ref="AA75:AL75" si="15">AA74/Z74-1</f>
        <v>-3.3608390536146948E-2</v>
      </c>
      <c r="AB75" s="19">
        <f t="shared" si="15"/>
        <v>4.5505690161983026E-2</v>
      </c>
      <c r="AC75" s="19">
        <f t="shared" si="15"/>
        <v>2.9005567085505168E-2</v>
      </c>
      <c r="AD75" s="19">
        <f t="shared" si="15"/>
        <v>2.1451039211484835E-2</v>
      </c>
      <c r="AE75" s="19">
        <f t="shared" si="15"/>
        <v>2.3089870764521514E-2</v>
      </c>
      <c r="AF75" s="19">
        <f t="shared" si="15"/>
        <v>2.2661124702316959E-2</v>
      </c>
      <c r="AG75" s="19">
        <f t="shared" si="15"/>
        <v>1.949819464110214E-2</v>
      </c>
      <c r="AH75" s="19">
        <f t="shared" si="15"/>
        <v>1.606666300861459E-2</v>
      </c>
      <c r="AI75" s="19">
        <f t="shared" si="15"/>
        <v>1.6377307529441332E-2</v>
      </c>
      <c r="AJ75" s="19">
        <f t="shared" si="15"/>
        <v>1.5494539407135521E-2</v>
      </c>
      <c r="AK75" s="19">
        <f t="shared" si="15"/>
        <v>1.5922529141008335E-2</v>
      </c>
      <c r="AL75" s="19">
        <f t="shared" si="15"/>
        <v>1.6204612192505907E-2</v>
      </c>
      <c r="AM75" s="194">
        <f>$AL$75</f>
        <v>1.6204612192505907E-2</v>
      </c>
      <c r="AN75" s="194">
        <f t="shared" ref="AN75:BQ75" si="16">$AL$75</f>
        <v>1.6204612192505907E-2</v>
      </c>
      <c r="AO75" s="194">
        <f t="shared" si="16"/>
        <v>1.6204612192505907E-2</v>
      </c>
      <c r="AP75" s="194">
        <f t="shared" si="16"/>
        <v>1.6204612192505907E-2</v>
      </c>
      <c r="AQ75" s="194">
        <f t="shared" si="16"/>
        <v>1.6204612192505907E-2</v>
      </c>
      <c r="AR75" s="194">
        <f t="shared" si="16"/>
        <v>1.6204612192505907E-2</v>
      </c>
      <c r="AS75" s="194">
        <f t="shared" si="16"/>
        <v>1.6204612192505907E-2</v>
      </c>
      <c r="AT75" s="194">
        <f t="shared" si="16"/>
        <v>1.6204612192505907E-2</v>
      </c>
      <c r="AU75" s="194">
        <f t="shared" si="16"/>
        <v>1.6204612192505907E-2</v>
      </c>
      <c r="AV75" s="194">
        <f t="shared" si="16"/>
        <v>1.6204612192505907E-2</v>
      </c>
      <c r="AW75" s="194">
        <f t="shared" si="16"/>
        <v>1.6204612192505907E-2</v>
      </c>
      <c r="AX75" s="194">
        <f t="shared" si="16"/>
        <v>1.6204612192505907E-2</v>
      </c>
      <c r="AY75" s="194">
        <f t="shared" si="16"/>
        <v>1.6204612192505907E-2</v>
      </c>
      <c r="AZ75" s="194">
        <f t="shared" si="16"/>
        <v>1.6204612192505907E-2</v>
      </c>
      <c r="BA75" s="194">
        <f t="shared" si="16"/>
        <v>1.6204612192505907E-2</v>
      </c>
      <c r="BB75" s="194">
        <f t="shared" si="16"/>
        <v>1.6204612192505907E-2</v>
      </c>
      <c r="BC75" s="194">
        <f t="shared" si="16"/>
        <v>1.6204612192505907E-2</v>
      </c>
      <c r="BD75" s="194">
        <f t="shared" si="16"/>
        <v>1.6204612192505907E-2</v>
      </c>
      <c r="BE75" s="194">
        <f t="shared" si="16"/>
        <v>1.6204612192505907E-2</v>
      </c>
      <c r="BF75" s="194">
        <f t="shared" si="16"/>
        <v>1.6204612192505907E-2</v>
      </c>
      <c r="BG75" s="194">
        <f t="shared" si="16"/>
        <v>1.6204612192505907E-2</v>
      </c>
      <c r="BH75" s="194">
        <f t="shared" si="16"/>
        <v>1.6204612192505907E-2</v>
      </c>
      <c r="BI75" s="194">
        <f t="shared" si="16"/>
        <v>1.6204612192505907E-2</v>
      </c>
      <c r="BJ75" s="194">
        <f t="shared" si="16"/>
        <v>1.6204612192505907E-2</v>
      </c>
      <c r="BK75" s="194">
        <f t="shared" si="16"/>
        <v>1.6204612192505907E-2</v>
      </c>
      <c r="BL75" s="194">
        <f t="shared" si="16"/>
        <v>1.6204612192505907E-2</v>
      </c>
      <c r="BM75" s="194">
        <f t="shared" si="16"/>
        <v>1.6204612192505907E-2</v>
      </c>
      <c r="BN75" s="194">
        <f t="shared" si="16"/>
        <v>1.6204612192505907E-2</v>
      </c>
      <c r="BO75" s="194">
        <f t="shared" si="16"/>
        <v>1.6204612192505907E-2</v>
      </c>
      <c r="BP75" s="194">
        <f t="shared" si="16"/>
        <v>1.6204612192505907E-2</v>
      </c>
      <c r="BQ75" s="194">
        <f t="shared" si="16"/>
        <v>1.6204612192505907E-2</v>
      </c>
      <c r="BR75" s="13"/>
      <c r="BS75" s="245"/>
    </row>
    <row r="76" spans="1:72" s="15" customFormat="1">
      <c r="B76" s="44" t="s">
        <v>406</v>
      </c>
      <c r="C76" s="245"/>
      <c r="D76" s="245"/>
      <c r="E76" s="245"/>
      <c r="F76" s="245"/>
      <c r="G76" s="245"/>
      <c r="H76" s="13"/>
      <c r="I76" s="99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195">
        <f>Z74/$Z$74</f>
        <v>1</v>
      </c>
      <c r="AA76" s="195">
        <f t="shared" ref="AA76:BQ76" si="17">AA74/$Z$74</f>
        <v>0.96639160946385305</v>
      </c>
      <c r="AB76" s="195">
        <f t="shared" si="17"/>
        <v>1.0103679266192553</v>
      </c>
      <c r="AC76" s="195">
        <f t="shared" si="17"/>
        <v>1.0396742212958527</v>
      </c>
      <c r="AD76" s="195">
        <f t="shared" si="17"/>
        <v>1.0619763137840401</v>
      </c>
      <c r="AE76" s="195">
        <f t="shared" si="17"/>
        <v>1.0864972096242966</v>
      </c>
      <c r="AF76" s="195">
        <f t="shared" si="17"/>
        <v>1.1111184583803122</v>
      </c>
      <c r="AG76" s="195">
        <f t="shared" si="17"/>
        <v>1.1327832623511329</v>
      </c>
      <c r="AH76" s="195">
        <f t="shared" si="17"/>
        <v>1.1509833092891275</v>
      </c>
      <c r="AI76" s="195">
        <f t="shared" si="17"/>
        <v>1.1698333169066097</v>
      </c>
      <c r="AJ76" s="195">
        <f t="shared" si="17"/>
        <v>1.1879593453351993</v>
      </c>
      <c r="AK76" s="195">
        <f t="shared" si="17"/>
        <v>1.2068746626296321</v>
      </c>
      <c r="AL76" s="195">
        <f t="shared" si="17"/>
        <v>1.2264315985025067</v>
      </c>
      <c r="AM76" s="195">
        <f t="shared" si="17"/>
        <v>1.2463054469368751</v>
      </c>
      <c r="AN76" s="195">
        <f t="shared" si="17"/>
        <v>1.2665013433778949</v>
      </c>
      <c r="AO76" s="195">
        <f t="shared" si="17"/>
        <v>1.2870245064886214</v>
      </c>
      <c r="AP76" s="195">
        <f t="shared" si="17"/>
        <v>1.3078802394985209</v>
      </c>
      <c r="AQ76" s="195">
        <f t="shared" si="17"/>
        <v>1.3290739315738362</v>
      </c>
      <c r="AR76" s="195">
        <f t="shared" si="17"/>
        <v>1.3506110592101594</v>
      </c>
      <c r="AS76" s="195">
        <f t="shared" si="17"/>
        <v>1.3724971876475696</v>
      </c>
      <c r="AT76" s="195">
        <f t="shared" si="17"/>
        <v>1.3947379723087034</v>
      </c>
      <c r="AU76" s="195">
        <f t="shared" si="17"/>
        <v>1.4173391602601282</v>
      </c>
      <c r="AV76" s="195">
        <f t="shared" si="17"/>
        <v>1.4403065916973954</v>
      </c>
      <c r="AW76" s="195">
        <f t="shared" si="17"/>
        <v>1.4636462014541618</v>
      </c>
      <c r="AX76" s="195">
        <f t="shared" si="17"/>
        <v>1.4873640205357608</v>
      </c>
      <c r="AY76" s="195">
        <f t="shared" si="17"/>
        <v>1.5114661776776293</v>
      </c>
      <c r="AZ76" s="195">
        <f t="shared" si="17"/>
        <v>1.5359589009289845</v>
      </c>
      <c r="BA76" s="195">
        <f t="shared" si="17"/>
        <v>1.5608485192621664</v>
      </c>
      <c r="BB76" s="195">
        <f t="shared" si="17"/>
        <v>1.5861414642080567</v>
      </c>
      <c r="BC76" s="195">
        <f t="shared" si="17"/>
        <v>1.6118442715180019</v>
      </c>
      <c r="BD76" s="195">
        <f t="shared" si="17"/>
        <v>1.6379635828526633</v>
      </c>
      <c r="BE76" s="195">
        <f t="shared" si="17"/>
        <v>1.6645061474982381</v>
      </c>
      <c r="BF76" s="195">
        <f t="shared" si="17"/>
        <v>1.691478824110489</v>
      </c>
      <c r="BG76" s="195">
        <f t="shared" si="17"/>
        <v>1.7188885824870355</v>
      </c>
      <c r="BH76" s="195">
        <f t="shared" si="17"/>
        <v>1.7467425053683643</v>
      </c>
      <c r="BI76" s="195">
        <f t="shared" si="17"/>
        <v>1.7750477902680248</v>
      </c>
      <c r="BJ76" s="195">
        <f t="shared" si="17"/>
        <v>1.8038117513324829</v>
      </c>
      <c r="BK76" s="195">
        <f t="shared" si="17"/>
        <v>1.8330418212311104</v>
      </c>
      <c r="BL76" s="195">
        <f t="shared" si="17"/>
        <v>1.8627455530768056</v>
      </c>
      <c r="BM76" s="195">
        <f t="shared" si="17"/>
        <v>1.8929306223777298</v>
      </c>
      <c r="BN76" s="195">
        <f t="shared" si="17"/>
        <v>1.92360482902068</v>
      </c>
      <c r="BO76" s="195">
        <f t="shared" si="17"/>
        <v>1.9547760992865917</v>
      </c>
      <c r="BP76" s="195">
        <f t="shared" si="17"/>
        <v>1.9864524878987102</v>
      </c>
      <c r="BQ76" s="195">
        <f t="shared" si="17"/>
        <v>2.0186421801039476</v>
      </c>
      <c r="BR76" s="13"/>
      <c r="BS76" s="245"/>
    </row>
    <row r="78" spans="1:72" s="15" customFormat="1" ht="18.75">
      <c r="A78" s="101" t="s">
        <v>69</v>
      </c>
      <c r="B78" s="30"/>
      <c r="C78" s="30"/>
      <c r="D78" s="30"/>
      <c r="E78" s="30"/>
      <c r="F78" s="30"/>
      <c r="G78" s="30"/>
      <c r="H78" s="13"/>
      <c r="I78" s="99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  <c r="BH78" s="245"/>
      <c r="BI78" s="245"/>
      <c r="BJ78" s="245"/>
      <c r="BK78" s="245"/>
      <c r="BL78" s="245"/>
      <c r="BM78" s="245"/>
      <c r="BN78" s="245"/>
      <c r="BO78" s="245"/>
      <c r="BP78" s="245"/>
      <c r="BQ78" s="245"/>
      <c r="BR78" s="245"/>
      <c r="BS78" s="245"/>
    </row>
    <row r="79" spans="1:72" s="15" customFormat="1">
      <c r="A79" s="245"/>
      <c r="B79" s="245" t="s">
        <v>70</v>
      </c>
      <c r="C79" s="77">
        <v>7.0000000000000007E-2</v>
      </c>
      <c r="D79" s="245"/>
      <c r="E79" s="245"/>
      <c r="F79" s="245"/>
      <c r="G79" s="245"/>
      <c r="H79" s="13"/>
      <c r="I79" s="99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81"/>
      <c r="X79" s="81"/>
      <c r="Y79" s="81"/>
      <c r="Z79" s="81">
        <f t="shared" ref="Z79:BQ79" si="18">POWER(1+$C$79,-(Z54-$C$50))</f>
        <v>1</v>
      </c>
      <c r="AA79" s="81">
        <f t="shared" si="18"/>
        <v>0.93457943925233644</v>
      </c>
      <c r="AB79" s="81">
        <f t="shared" si="18"/>
        <v>0.87343872827321156</v>
      </c>
      <c r="AC79" s="81">
        <f t="shared" si="18"/>
        <v>0.81629787689085187</v>
      </c>
      <c r="AD79" s="81">
        <f t="shared" si="18"/>
        <v>0.7628952120475252</v>
      </c>
      <c r="AE79" s="81">
        <f t="shared" si="18"/>
        <v>0.71298617948366838</v>
      </c>
      <c r="AF79" s="81">
        <f t="shared" si="18"/>
        <v>0.66634222381651254</v>
      </c>
      <c r="AG79" s="81">
        <f t="shared" si="18"/>
        <v>0.62274974188459109</v>
      </c>
      <c r="AH79" s="81">
        <f t="shared" si="18"/>
        <v>0.5820091045650384</v>
      </c>
      <c r="AI79" s="81">
        <f t="shared" si="18"/>
        <v>0.54393374258414806</v>
      </c>
      <c r="AJ79" s="81">
        <f t="shared" si="18"/>
        <v>0.5083492921347178</v>
      </c>
      <c r="AK79" s="81">
        <f t="shared" si="18"/>
        <v>0.47509279638758667</v>
      </c>
      <c r="AL79" s="81">
        <f t="shared" si="18"/>
        <v>0.44401195924073528</v>
      </c>
      <c r="AM79" s="81">
        <f t="shared" si="18"/>
        <v>0.41496444788853759</v>
      </c>
      <c r="AN79" s="81">
        <f t="shared" si="18"/>
        <v>0.3878172410173249</v>
      </c>
      <c r="AO79" s="81">
        <f t="shared" si="18"/>
        <v>0.36244601964235967</v>
      </c>
      <c r="AP79" s="81">
        <f t="shared" si="18"/>
        <v>0.33873459779659787</v>
      </c>
      <c r="AQ79" s="81">
        <f t="shared" si="18"/>
        <v>0.31657439046411018</v>
      </c>
      <c r="AR79" s="81">
        <f t="shared" si="18"/>
        <v>0.29586391632159825</v>
      </c>
      <c r="AS79" s="81">
        <f t="shared" si="18"/>
        <v>0.27650833301083949</v>
      </c>
      <c r="AT79" s="81">
        <f t="shared" si="18"/>
        <v>0.2584190028138687</v>
      </c>
      <c r="AU79" s="81">
        <f t="shared" si="18"/>
        <v>0.24151308674193336</v>
      </c>
      <c r="AV79" s="81">
        <f t="shared" si="18"/>
        <v>0.22571316517937698</v>
      </c>
      <c r="AW79" s="81">
        <f t="shared" si="18"/>
        <v>0.21094688334521211</v>
      </c>
      <c r="AX79" s="81">
        <f t="shared" si="18"/>
        <v>0.19714661994879637</v>
      </c>
      <c r="AY79" s="81">
        <f t="shared" si="18"/>
        <v>0.18424917752223957</v>
      </c>
      <c r="AZ79" s="81">
        <f t="shared" si="18"/>
        <v>0.17219549301143888</v>
      </c>
      <c r="BA79" s="81">
        <f t="shared" si="18"/>
        <v>0.16093036730041013</v>
      </c>
      <c r="BB79" s="81">
        <f t="shared" si="18"/>
        <v>0.15040221243028987</v>
      </c>
      <c r="BC79" s="81">
        <f t="shared" si="18"/>
        <v>0.1405628153554111</v>
      </c>
      <c r="BD79" s="81">
        <f t="shared" si="18"/>
        <v>0.13136711715458982</v>
      </c>
      <c r="BE79" s="81">
        <f t="shared" si="18"/>
        <v>0.1227730066865325</v>
      </c>
      <c r="BF79" s="81">
        <f t="shared" si="18"/>
        <v>0.11474112774442291</v>
      </c>
      <c r="BG79" s="81">
        <f t="shared" si="18"/>
        <v>0.10723469882656347</v>
      </c>
      <c r="BH79" s="81">
        <f t="shared" si="18"/>
        <v>0.10021934469772288</v>
      </c>
      <c r="BI79" s="81">
        <f t="shared" si="18"/>
        <v>9.366293896983445E-2</v>
      </c>
      <c r="BJ79" s="81">
        <f t="shared" si="18"/>
        <v>8.7535456981153698E-2</v>
      </c>
      <c r="BK79" s="81">
        <f t="shared" si="18"/>
        <v>8.1808838300143641E-2</v>
      </c>
      <c r="BL79" s="81">
        <f t="shared" si="18"/>
        <v>7.6456858224433308E-2</v>
      </c>
      <c r="BM79" s="81">
        <f t="shared" si="18"/>
        <v>7.1455007686386268E-2</v>
      </c>
      <c r="BN79" s="81">
        <f t="shared" si="18"/>
        <v>6.6780381015314264E-2</v>
      </c>
      <c r="BO79" s="81">
        <f t="shared" si="18"/>
        <v>6.2411571042349782E-2</v>
      </c>
      <c r="BP79" s="81">
        <f t="shared" si="18"/>
        <v>5.8328571067616623E-2</v>
      </c>
      <c r="BQ79" s="81">
        <f t="shared" si="18"/>
        <v>5.4512683240763193E-2</v>
      </c>
      <c r="BR79" s="245"/>
      <c r="BS79" s="245"/>
    </row>
    <row r="80" spans="1:72" s="308" customFormat="1">
      <c r="B80" s="308" t="s">
        <v>70</v>
      </c>
      <c r="C80" s="77">
        <v>0.03</v>
      </c>
      <c r="W80" s="81"/>
      <c r="X80" s="81"/>
      <c r="Y80" s="81"/>
      <c r="Z80" s="81">
        <f>POWER(1+$C$80,-(Z54-$C$50))</f>
        <v>1</v>
      </c>
      <c r="AA80" s="81">
        <f t="shared" ref="AA80:BQ80" si="19">POWER(1+$C$80,-(AA54-$C$50))</f>
        <v>0.970873786407767</v>
      </c>
      <c r="AB80" s="81">
        <f t="shared" si="19"/>
        <v>0.94259590913375435</v>
      </c>
      <c r="AC80" s="81">
        <f t="shared" si="19"/>
        <v>0.91514165935315961</v>
      </c>
      <c r="AD80" s="81">
        <f t="shared" si="19"/>
        <v>0.888487047915689</v>
      </c>
      <c r="AE80" s="81">
        <f t="shared" si="19"/>
        <v>0.86260878438416411</v>
      </c>
      <c r="AF80" s="81">
        <f t="shared" si="19"/>
        <v>0.83748425668365445</v>
      </c>
      <c r="AG80" s="81">
        <f t="shared" si="19"/>
        <v>0.81309151134335378</v>
      </c>
      <c r="AH80" s="81">
        <f t="shared" si="19"/>
        <v>0.78940923431393573</v>
      </c>
      <c r="AI80" s="81">
        <f t="shared" si="19"/>
        <v>0.76641673234362695</v>
      </c>
      <c r="AJ80" s="81">
        <f t="shared" si="19"/>
        <v>0.74409391489672516</v>
      </c>
      <c r="AK80" s="81">
        <f t="shared" si="19"/>
        <v>0.72242127659876232</v>
      </c>
      <c r="AL80" s="81">
        <f t="shared" si="19"/>
        <v>0.70137988019297326</v>
      </c>
      <c r="AM80" s="81">
        <f t="shared" si="19"/>
        <v>0.68095133999317792</v>
      </c>
      <c r="AN80" s="81">
        <f t="shared" si="19"/>
        <v>0.66111780581861923</v>
      </c>
      <c r="AO80" s="81">
        <f t="shared" si="19"/>
        <v>0.64186194739671765</v>
      </c>
      <c r="AP80" s="81">
        <f t="shared" si="19"/>
        <v>0.62316693922011435</v>
      </c>
      <c r="AQ80" s="81">
        <f t="shared" si="19"/>
        <v>0.60501644584477121</v>
      </c>
      <c r="AR80" s="81">
        <f t="shared" si="19"/>
        <v>0.5873946076162827</v>
      </c>
      <c r="AS80" s="81">
        <f t="shared" si="19"/>
        <v>0.57028602681192497</v>
      </c>
      <c r="AT80" s="81">
        <f t="shared" si="19"/>
        <v>0.55367575418633497</v>
      </c>
      <c r="AU80" s="81">
        <f t="shared" si="19"/>
        <v>0.5375492759090631</v>
      </c>
      <c r="AV80" s="81">
        <f t="shared" si="19"/>
        <v>0.52189250088258554</v>
      </c>
      <c r="AW80" s="81">
        <f t="shared" si="19"/>
        <v>0.50669174842969467</v>
      </c>
      <c r="AX80" s="81">
        <f t="shared" si="19"/>
        <v>0.49193373633950943</v>
      </c>
      <c r="AY80" s="81">
        <f t="shared" si="19"/>
        <v>0.47760556926165965</v>
      </c>
      <c r="AZ80" s="81">
        <f t="shared" si="19"/>
        <v>0.46369472743850448</v>
      </c>
      <c r="BA80" s="81">
        <f t="shared" si="19"/>
        <v>0.45018905576553836</v>
      </c>
      <c r="BB80" s="81">
        <f t="shared" si="19"/>
        <v>0.4370767531704256</v>
      </c>
      <c r="BC80" s="81">
        <f t="shared" si="19"/>
        <v>0.42434636230138412</v>
      </c>
      <c r="BD80" s="81">
        <f t="shared" si="19"/>
        <v>0.41198675951590691</v>
      </c>
      <c r="BE80" s="81">
        <f t="shared" si="19"/>
        <v>0.39998714516107459</v>
      </c>
      <c r="BF80" s="81">
        <f t="shared" si="19"/>
        <v>0.38833703413696569</v>
      </c>
      <c r="BG80" s="81">
        <f t="shared" si="19"/>
        <v>0.37702624673491814</v>
      </c>
      <c r="BH80" s="81">
        <f t="shared" si="19"/>
        <v>0.36604489974263904</v>
      </c>
      <c r="BI80" s="81">
        <f t="shared" si="19"/>
        <v>0.35538339780838735</v>
      </c>
      <c r="BJ80" s="81">
        <f t="shared" si="19"/>
        <v>0.34503242505668674</v>
      </c>
      <c r="BK80" s="81">
        <f t="shared" si="19"/>
        <v>0.33498293694823961</v>
      </c>
      <c r="BL80" s="81">
        <f t="shared" si="19"/>
        <v>0.3252261523769317</v>
      </c>
      <c r="BM80" s="81">
        <f t="shared" si="19"/>
        <v>0.31575354599702099</v>
      </c>
      <c r="BN80" s="81">
        <f t="shared" si="19"/>
        <v>0.30655684077380685</v>
      </c>
      <c r="BO80" s="81">
        <f t="shared" si="19"/>
        <v>0.29762800075126877</v>
      </c>
      <c r="BP80" s="81">
        <f t="shared" si="19"/>
        <v>0.28895922403035801</v>
      </c>
      <c r="BQ80" s="81">
        <f t="shared" si="19"/>
        <v>0.28054293595180391</v>
      </c>
    </row>
    <row r="82" spans="1:72" s="15" customFormat="1" ht="18.75">
      <c r="A82" s="101" t="s">
        <v>82</v>
      </c>
      <c r="B82" s="30"/>
      <c r="C82" s="30"/>
      <c r="D82" s="30"/>
      <c r="E82" s="30"/>
      <c r="F82" s="30"/>
      <c r="G82" s="30"/>
      <c r="H82" s="13"/>
      <c r="I82" s="99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  <c r="AX82" s="245"/>
      <c r="AY82" s="245"/>
      <c r="AZ82" s="245"/>
      <c r="BA82" s="245"/>
      <c r="BB82" s="245"/>
      <c r="BC82" s="245"/>
      <c r="BD82" s="245"/>
      <c r="BE82" s="245"/>
      <c r="BF82" s="245"/>
      <c r="BG82" s="245"/>
      <c r="BH82" s="245"/>
      <c r="BI82" s="245"/>
      <c r="BJ82" s="245"/>
      <c r="BK82" s="245"/>
      <c r="BL82" s="245"/>
      <c r="BM82" s="245"/>
      <c r="BN82" s="245"/>
      <c r="BO82" s="245"/>
      <c r="BP82" s="245"/>
      <c r="BQ82" s="245"/>
      <c r="BR82" s="245"/>
      <c r="BS82" s="245"/>
    </row>
    <row r="83" spans="1:72" s="15" customFormat="1">
      <c r="A83" s="245"/>
      <c r="B83" s="245" t="s">
        <v>83</v>
      </c>
      <c r="C83" s="80">
        <v>365</v>
      </c>
      <c r="D83" s="33" t="s">
        <v>81</v>
      </c>
      <c r="E83" s="245"/>
      <c r="F83" s="245"/>
      <c r="G83" s="245"/>
      <c r="H83" s="13"/>
      <c r="I83" s="99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245"/>
      <c r="BS83" s="245"/>
    </row>
    <row r="85" spans="1:72" s="76" customFormat="1" ht="18.75">
      <c r="A85" s="103" t="s">
        <v>60</v>
      </c>
      <c r="B85" s="7"/>
      <c r="C85" s="7"/>
      <c r="D85" s="7"/>
      <c r="E85" s="7"/>
      <c r="F85" s="30"/>
      <c r="G85" s="30"/>
      <c r="I85" s="99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  <c r="AX85" s="142"/>
      <c r="AY85" s="142"/>
      <c r="AZ85" s="142"/>
      <c r="BA85" s="142"/>
      <c r="BB85" s="142"/>
      <c r="BC85" s="142"/>
      <c r="BD85" s="142"/>
      <c r="BE85" s="142"/>
      <c r="BF85" s="142"/>
      <c r="BG85" s="142"/>
      <c r="BH85" s="142"/>
      <c r="BI85" s="142"/>
      <c r="BJ85" s="142"/>
      <c r="BK85" s="142"/>
      <c r="BL85" s="142"/>
      <c r="BM85" s="142"/>
      <c r="BN85" s="142"/>
      <c r="BO85" s="142"/>
      <c r="BP85" s="142"/>
      <c r="BQ85" s="142"/>
    </row>
    <row r="86" spans="1:72" s="76" customFormat="1">
      <c r="B86" s="135" t="s">
        <v>62</v>
      </c>
      <c r="C86" s="80">
        <v>1.67</v>
      </c>
      <c r="D86" s="33" t="s">
        <v>66</v>
      </c>
      <c r="E86" s="245"/>
      <c r="I86" s="99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  <c r="AX86" s="142"/>
      <c r="AY86" s="142"/>
      <c r="AZ86" s="142"/>
      <c r="BA86" s="142"/>
      <c r="BB86" s="142"/>
      <c r="BC86" s="142"/>
      <c r="BD86" s="142"/>
      <c r="BE86" s="142"/>
      <c r="BF86" s="142"/>
      <c r="BG86" s="142"/>
      <c r="BH86" s="142"/>
      <c r="BI86" s="142"/>
      <c r="BJ86" s="142"/>
      <c r="BK86" s="142"/>
      <c r="BL86" s="142"/>
      <c r="BM86" s="142"/>
      <c r="BN86" s="142"/>
      <c r="BO86" s="142"/>
      <c r="BP86" s="142"/>
      <c r="BQ86" s="142"/>
      <c r="BS86" s="10" t="s">
        <v>411</v>
      </c>
      <c r="BT86" s="184" t="s">
        <v>360</v>
      </c>
    </row>
    <row r="87" spans="1:72" s="76" customFormat="1">
      <c r="B87" s="135" t="s">
        <v>63</v>
      </c>
      <c r="C87" s="80">
        <v>1</v>
      </c>
      <c r="D87" s="33" t="s">
        <v>67</v>
      </c>
      <c r="E87" s="245"/>
      <c r="I87" s="99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  <c r="BP87" s="142"/>
      <c r="BQ87" s="142"/>
      <c r="BS87" s="10" t="s">
        <v>411</v>
      </c>
      <c r="BT87" s="184" t="s">
        <v>360</v>
      </c>
    </row>
    <row r="88" spans="1:72" s="76" customFormat="1">
      <c r="A88" s="106"/>
      <c r="C88" s="119"/>
      <c r="D88" s="60"/>
      <c r="E88" s="13"/>
      <c r="I88" s="99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  <c r="AX88" s="142"/>
      <c r="AY88" s="142"/>
      <c r="AZ88" s="142"/>
      <c r="BA88" s="142"/>
      <c r="BB88" s="142"/>
      <c r="BC88" s="142"/>
      <c r="BD88" s="142"/>
      <c r="BE88" s="142"/>
      <c r="BF88" s="142"/>
      <c r="BG88" s="142"/>
      <c r="BH88" s="142"/>
      <c r="BI88" s="142"/>
      <c r="BJ88" s="142"/>
      <c r="BK88" s="142"/>
      <c r="BL88" s="142"/>
      <c r="BM88" s="142"/>
      <c r="BN88" s="142"/>
      <c r="BO88" s="142"/>
      <c r="BP88" s="142"/>
      <c r="BQ88" s="142"/>
      <c r="BS88" s="176"/>
      <c r="BT88" s="176"/>
    </row>
    <row r="89" spans="1:72" s="76" customFormat="1" ht="18.75">
      <c r="A89" s="103" t="s">
        <v>61</v>
      </c>
      <c r="B89" s="7"/>
      <c r="C89" s="7"/>
      <c r="D89" s="7"/>
      <c r="E89" s="7"/>
      <c r="F89" s="30"/>
      <c r="G89" s="30"/>
      <c r="I89" s="99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  <c r="AX89" s="142"/>
      <c r="AY89" s="142"/>
      <c r="AZ89" s="142"/>
      <c r="BA89" s="142"/>
      <c r="BB89" s="142"/>
      <c r="BC89" s="142"/>
      <c r="BD89" s="142"/>
      <c r="BE89" s="142"/>
      <c r="BF89" s="142"/>
      <c r="BG89" s="142"/>
      <c r="BH89" s="142"/>
      <c r="BI89" s="142"/>
      <c r="BJ89" s="142"/>
      <c r="BK89" s="142"/>
      <c r="BL89" s="142"/>
      <c r="BM89" s="142"/>
      <c r="BN89" s="142"/>
      <c r="BO89" s="142"/>
      <c r="BP89" s="142"/>
      <c r="BQ89" s="142"/>
      <c r="BS89" s="176"/>
      <c r="BT89" s="176"/>
    </row>
    <row r="90" spans="1:72" s="308" customFormat="1">
      <c r="H90" s="13"/>
      <c r="I90" s="9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S90" s="10"/>
    </row>
    <row r="91" spans="1:72" s="308" customFormat="1">
      <c r="B91" s="308" t="s">
        <v>405</v>
      </c>
      <c r="C91" s="329">
        <v>1</v>
      </c>
      <c r="H91" s="13"/>
      <c r="I91" s="9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S91" s="10"/>
    </row>
    <row r="92" spans="1:72" s="308" customFormat="1">
      <c r="H92" s="13"/>
      <c r="I92" s="9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S92" s="10"/>
    </row>
    <row r="93" spans="1:72" s="76" customFormat="1">
      <c r="B93" s="135" t="s">
        <v>64</v>
      </c>
      <c r="C93" s="324">
        <v>17.899999999999999</v>
      </c>
      <c r="D93" s="227" t="str">
        <f>CONCATENATE(a!$C$51,"$/person-hour")</f>
        <v>2019$/person-hour</v>
      </c>
      <c r="E93" s="245"/>
      <c r="I93" s="99"/>
      <c r="Z93" s="34">
        <f t="shared" ref="Z93:Z99" si="20">IF($C$91=1,$C93*Z$76,$C93)</f>
        <v>17.899999999999999</v>
      </c>
      <c r="AA93" s="34">
        <f t="shared" ref="AA93:BQ99" si="21">IF($C$91=1,$C93*AA$76,$C93)</f>
        <v>17.298409809402969</v>
      </c>
      <c r="AB93" s="34">
        <f t="shared" si="21"/>
        <v>18.085585886484669</v>
      </c>
      <c r="AC93" s="34">
        <f t="shared" si="21"/>
        <v>18.610168561195763</v>
      </c>
      <c r="AD93" s="34">
        <f t="shared" si="21"/>
        <v>19.009376016734315</v>
      </c>
      <c r="AE93" s="34">
        <f t="shared" si="21"/>
        <v>19.448300052274909</v>
      </c>
      <c r="AF93" s="34">
        <f t="shared" si="21"/>
        <v>19.889020405007585</v>
      </c>
      <c r="AG93" s="34">
        <f t="shared" si="21"/>
        <v>20.276820396085277</v>
      </c>
      <c r="AH93" s="34">
        <f t="shared" si="21"/>
        <v>20.60260123627538</v>
      </c>
      <c r="AI93" s="34">
        <f t="shared" si="21"/>
        <v>20.940016372628314</v>
      </c>
      <c r="AJ93" s="34">
        <f t="shared" si="21"/>
        <v>21.264472281500066</v>
      </c>
      <c r="AK93" s="34">
        <f t="shared" si="21"/>
        <v>21.603056461070413</v>
      </c>
      <c r="AL93" s="34">
        <f t="shared" si="21"/>
        <v>21.953125613194867</v>
      </c>
      <c r="AM93" s="34">
        <f t="shared" si="21"/>
        <v>22.308867500170063</v>
      </c>
      <c r="AN93" s="34">
        <f t="shared" si="21"/>
        <v>22.670374046464318</v>
      </c>
      <c r="AO93" s="34">
        <f t="shared" si="21"/>
        <v>23.037738666146321</v>
      </c>
      <c r="AP93" s="34">
        <f t="shared" si="21"/>
        <v>23.411056287023523</v>
      </c>
      <c r="AQ93" s="34">
        <f t="shared" si="21"/>
        <v>23.790423375171667</v>
      </c>
      <c r="AR93" s="34">
        <f t="shared" si="21"/>
        <v>24.175937959861852</v>
      </c>
      <c r="AS93" s="34">
        <f t="shared" si="21"/>
        <v>24.567699658891492</v>
      </c>
      <c r="AT93" s="34">
        <f t="shared" si="21"/>
        <v>24.965809704325789</v>
      </c>
      <c r="AU93" s="34">
        <f t="shared" si="21"/>
        <v>25.370370968656292</v>
      </c>
      <c r="AV93" s="34">
        <f t="shared" si="21"/>
        <v>25.781487991383376</v>
      </c>
      <c r="AW93" s="34">
        <f t="shared" si="21"/>
        <v>26.199267006029494</v>
      </c>
      <c r="AX93" s="34">
        <f t="shared" si="21"/>
        <v>26.623815967590115</v>
      </c>
      <c r="AY93" s="34">
        <f t="shared" si="21"/>
        <v>27.055244580429562</v>
      </c>
      <c r="AZ93" s="34">
        <f t="shared" si="21"/>
        <v>27.493664326628821</v>
      </c>
      <c r="BA93" s="34">
        <f t="shared" si="21"/>
        <v>27.939188494792777</v>
      </c>
      <c r="BB93" s="34">
        <f t="shared" si="21"/>
        <v>28.391932209324214</v>
      </c>
      <c r="BC93" s="34">
        <f t="shared" si="21"/>
        <v>28.852012460172233</v>
      </c>
      <c r="BD93" s="34">
        <f t="shared" si="21"/>
        <v>29.319548133062671</v>
      </c>
      <c r="BE93" s="34">
        <f t="shared" si="21"/>
        <v>29.79466004021846</v>
      </c>
      <c r="BF93" s="34">
        <f t="shared" si="21"/>
        <v>30.277470951577751</v>
      </c>
      <c r="BG93" s="34">
        <f t="shared" si="21"/>
        <v>30.768105626517933</v>
      </c>
      <c r="BH93" s="34">
        <f t="shared" si="21"/>
        <v>31.266690846093717</v>
      </c>
      <c r="BI93" s="34">
        <f t="shared" si="21"/>
        <v>31.773355445797641</v>
      </c>
      <c r="BJ93" s="34">
        <f t="shared" si="21"/>
        <v>32.288230348851442</v>
      </c>
      <c r="BK93" s="34">
        <f t="shared" si="21"/>
        <v>32.811448600036876</v>
      </c>
      <c r="BL93" s="34">
        <f t="shared" si="21"/>
        <v>33.343145400074818</v>
      </c>
      <c r="BM93" s="34">
        <f t="shared" si="21"/>
        <v>33.883458140561359</v>
      </c>
      <c r="BN93" s="34">
        <f t="shared" si="21"/>
        <v>34.432526439470166</v>
      </c>
      <c r="BO93" s="34">
        <f t="shared" si="21"/>
        <v>34.990492177229989</v>
      </c>
      <c r="BP93" s="34">
        <f t="shared" si="21"/>
        <v>35.55749953338691</v>
      </c>
      <c r="BQ93" s="34">
        <f t="shared" si="21"/>
        <v>36.13369502386066</v>
      </c>
      <c r="BS93" s="10" t="s">
        <v>412</v>
      </c>
      <c r="BT93" s="184" t="s">
        <v>360</v>
      </c>
    </row>
    <row r="94" spans="1:72" s="76" customFormat="1">
      <c r="B94" s="135" t="s">
        <v>147</v>
      </c>
      <c r="C94" s="324">
        <v>23.1</v>
      </c>
      <c r="D94" s="227" t="str">
        <f>CONCATENATE(a!$C$51,"$/person-hour")</f>
        <v>2019$/person-hour</v>
      </c>
      <c r="E94" s="245"/>
      <c r="I94" s="99"/>
      <c r="Z94" s="34">
        <f t="shared" si="20"/>
        <v>23.1</v>
      </c>
      <c r="AA94" s="34">
        <f t="shared" ref="AA94:AO94" si="22">IF($C$91=1,$C94*AA$76,$C94)</f>
        <v>22.323646178615007</v>
      </c>
      <c r="AB94" s="34">
        <f t="shared" si="22"/>
        <v>23.3394991049048</v>
      </c>
      <c r="AC94" s="34">
        <f t="shared" si="22"/>
        <v>24.016474511934199</v>
      </c>
      <c r="AD94" s="34">
        <f t="shared" si="22"/>
        <v>24.53165284841133</v>
      </c>
      <c r="AE94" s="34">
        <f t="shared" si="22"/>
        <v>25.098085542321254</v>
      </c>
      <c r="AF94" s="34">
        <f t="shared" si="22"/>
        <v>25.666836388585214</v>
      </c>
      <c r="AG94" s="34">
        <f t="shared" si="22"/>
        <v>26.16729336031117</v>
      </c>
      <c r="AH94" s="34">
        <f t="shared" si="22"/>
        <v>26.587714444578847</v>
      </c>
      <c r="AI94" s="34">
        <f t="shared" si="22"/>
        <v>27.023149620542686</v>
      </c>
      <c r="AJ94" s="34">
        <f t="shared" si="22"/>
        <v>27.441860877243105</v>
      </c>
      <c r="AK94" s="34">
        <f t="shared" si="22"/>
        <v>27.878804706744504</v>
      </c>
      <c r="AL94" s="34">
        <f t="shared" si="22"/>
        <v>28.330569925407907</v>
      </c>
      <c r="AM94" s="34">
        <f t="shared" si="22"/>
        <v>28.789655824241816</v>
      </c>
      <c r="AN94" s="34">
        <f t="shared" si="22"/>
        <v>29.256181032029374</v>
      </c>
      <c r="AO94" s="34">
        <f t="shared" si="22"/>
        <v>29.730266099887157</v>
      </c>
      <c r="AP94" s="34">
        <f t="shared" si="21"/>
        <v>30.212033532415834</v>
      </c>
      <c r="AQ94" s="34">
        <f t="shared" si="21"/>
        <v>30.701607819355619</v>
      </c>
      <c r="AR94" s="34">
        <f t="shared" si="21"/>
        <v>31.199115467754684</v>
      </c>
      <c r="AS94" s="34">
        <f t="shared" si="21"/>
        <v>31.704685034658858</v>
      </c>
      <c r="AT94" s="34">
        <f t="shared" si="21"/>
        <v>32.218447160331053</v>
      </c>
      <c r="AU94" s="34">
        <f t="shared" si="21"/>
        <v>32.740534602008964</v>
      </c>
      <c r="AV94" s="34">
        <f t="shared" si="21"/>
        <v>33.271082268209838</v>
      </c>
      <c r="AW94" s="34">
        <f t="shared" si="21"/>
        <v>33.810227253591137</v>
      </c>
      <c r="AX94" s="34">
        <f t="shared" si="21"/>
        <v>34.358108874376079</v>
      </c>
      <c r="AY94" s="34">
        <f t="shared" si="21"/>
        <v>34.914868704353239</v>
      </c>
      <c r="AZ94" s="34">
        <f t="shared" si="21"/>
        <v>35.480650611459545</v>
      </c>
      <c r="BA94" s="34">
        <f t="shared" si="21"/>
        <v>36.055600794956042</v>
      </c>
      <c r="BB94" s="34">
        <f t="shared" si="21"/>
        <v>36.63986782320611</v>
      </c>
      <c r="BC94" s="34">
        <f t="shared" si="21"/>
        <v>37.23360267206585</v>
      </c>
      <c r="BD94" s="34">
        <f t="shared" si="21"/>
        <v>37.836958763896526</v>
      </c>
      <c r="BE94" s="34">
        <f t="shared" si="21"/>
        <v>38.4500920072093</v>
      </c>
      <c r="BF94" s="34">
        <f t="shared" si="21"/>
        <v>39.073160836952297</v>
      </c>
      <c r="BG94" s="34">
        <f t="shared" si="21"/>
        <v>39.70632625545052</v>
      </c>
      <c r="BH94" s="34">
        <f t="shared" si="21"/>
        <v>40.349751874009215</v>
      </c>
      <c r="BI94" s="34">
        <f t="shared" si="21"/>
        <v>41.003603955191373</v>
      </c>
      <c r="BJ94" s="34">
        <f t="shared" si="21"/>
        <v>41.668051455780358</v>
      </c>
      <c r="BK94" s="34">
        <f t="shared" si="21"/>
        <v>42.343266070438652</v>
      </c>
      <c r="BL94" s="34">
        <f t="shared" si="21"/>
        <v>43.029422276074214</v>
      </c>
      <c r="BM94" s="34">
        <f t="shared" si="21"/>
        <v>43.726697376925564</v>
      </c>
      <c r="BN94" s="34">
        <f t="shared" si="21"/>
        <v>44.435271550377713</v>
      </c>
      <c r="BO94" s="34">
        <f t="shared" si="21"/>
        <v>45.155327893520273</v>
      </c>
      <c r="BP94" s="34">
        <f t="shared" si="21"/>
        <v>45.887052470460212</v>
      </c>
      <c r="BQ94" s="34">
        <f t="shared" si="21"/>
        <v>46.630634360401189</v>
      </c>
      <c r="BS94" s="10" t="s">
        <v>412</v>
      </c>
      <c r="BT94" s="184" t="s">
        <v>360</v>
      </c>
    </row>
    <row r="95" spans="1:72" s="76" customFormat="1">
      <c r="B95" s="135" t="s">
        <v>65</v>
      </c>
      <c r="C95" s="324">
        <v>30.8</v>
      </c>
      <c r="D95" s="227" t="str">
        <f>CONCATENATE(a!$C$51,"$/person-hour")</f>
        <v>2019$/person-hour</v>
      </c>
      <c r="E95" s="245"/>
      <c r="I95" s="99"/>
      <c r="Z95" s="34">
        <f t="shared" si="20"/>
        <v>30.8</v>
      </c>
      <c r="AA95" s="34">
        <f t="shared" si="21"/>
        <v>29.764861571486676</v>
      </c>
      <c r="AB95" s="34">
        <f t="shared" si="21"/>
        <v>31.119332139873066</v>
      </c>
      <c r="AC95" s="34">
        <f t="shared" si="21"/>
        <v>32.021966015912263</v>
      </c>
      <c r="AD95" s="34">
        <f t="shared" si="21"/>
        <v>32.70887046454844</v>
      </c>
      <c r="AE95" s="34">
        <f t="shared" si="21"/>
        <v>33.464114056428336</v>
      </c>
      <c r="AF95" s="34">
        <f t="shared" si="21"/>
        <v>34.222448518113616</v>
      </c>
      <c r="AG95" s="34">
        <f t="shared" si="21"/>
        <v>34.889724480414891</v>
      </c>
      <c r="AH95" s="34">
        <f t="shared" si="21"/>
        <v>35.450285926105131</v>
      </c>
      <c r="AI95" s="34">
        <f t="shared" si="21"/>
        <v>36.030866160723583</v>
      </c>
      <c r="AJ95" s="34">
        <f t="shared" si="21"/>
        <v>36.589147836324138</v>
      </c>
      <c r="AK95" s="34">
        <f t="shared" si="21"/>
        <v>37.171739608992667</v>
      </c>
      <c r="AL95" s="34">
        <f t="shared" si="21"/>
        <v>37.77409323387721</v>
      </c>
      <c r="AM95" s="34">
        <f t="shared" si="21"/>
        <v>38.386207765655755</v>
      </c>
      <c r="AN95" s="34">
        <f t="shared" si="21"/>
        <v>39.008241376039166</v>
      </c>
      <c r="AO95" s="34">
        <f t="shared" si="21"/>
        <v>39.64035479984954</v>
      </c>
      <c r="AP95" s="34">
        <f t="shared" si="21"/>
        <v>40.282711376554445</v>
      </c>
      <c r="AQ95" s="34">
        <f t="shared" si="21"/>
        <v>40.935477092474159</v>
      </c>
      <c r="AR95" s="34">
        <f t="shared" si="21"/>
        <v>41.598820623672914</v>
      </c>
      <c r="AS95" s="34">
        <f t="shared" si="21"/>
        <v>42.272913379545145</v>
      </c>
      <c r="AT95" s="34">
        <f t="shared" si="21"/>
        <v>42.957929547108066</v>
      </c>
      <c r="AU95" s="34">
        <f t="shared" si="21"/>
        <v>43.654046136011949</v>
      </c>
      <c r="AV95" s="34">
        <f t="shared" si="21"/>
        <v>44.361443024279779</v>
      </c>
      <c r="AW95" s="34">
        <f t="shared" si="21"/>
        <v>45.080303004788185</v>
      </c>
      <c r="AX95" s="34">
        <f t="shared" si="21"/>
        <v>45.810811832501436</v>
      </c>
      <c r="AY95" s="34">
        <f t="shared" si="21"/>
        <v>46.553158272470981</v>
      </c>
      <c r="AZ95" s="34">
        <f t="shared" si="21"/>
        <v>47.307534148612724</v>
      </c>
      <c r="BA95" s="34">
        <f t="shared" si="21"/>
        <v>48.074134393274726</v>
      </c>
      <c r="BB95" s="34">
        <f t="shared" si="21"/>
        <v>48.853157097608147</v>
      </c>
      <c r="BC95" s="34">
        <f t="shared" si="21"/>
        <v>49.644803562754461</v>
      </c>
      <c r="BD95" s="34">
        <f t="shared" si="21"/>
        <v>50.449278351862034</v>
      </c>
      <c r="BE95" s="34">
        <f t="shared" si="21"/>
        <v>51.266789342945735</v>
      </c>
      <c r="BF95" s="34">
        <f t="shared" si="21"/>
        <v>52.097547782603066</v>
      </c>
      <c r="BG95" s="34">
        <f t="shared" si="21"/>
        <v>52.941768340600696</v>
      </c>
      <c r="BH95" s="34">
        <f t="shared" si="21"/>
        <v>53.79966916534562</v>
      </c>
      <c r="BI95" s="34">
        <f t="shared" si="21"/>
        <v>54.671471940255167</v>
      </c>
      <c r="BJ95" s="34">
        <f t="shared" si="21"/>
        <v>55.557401941040474</v>
      </c>
      <c r="BK95" s="34">
        <f t="shared" si="21"/>
        <v>56.4576880939182</v>
      </c>
      <c r="BL95" s="34">
        <f t="shared" si="21"/>
        <v>57.372563034765612</v>
      </c>
      <c r="BM95" s="34">
        <f t="shared" si="21"/>
        <v>58.302263169234081</v>
      </c>
      <c r="BN95" s="34">
        <f t="shared" si="21"/>
        <v>59.247028733836942</v>
      </c>
      <c r="BO95" s="34">
        <f t="shared" si="21"/>
        <v>60.207103858027025</v>
      </c>
      <c r="BP95" s="34">
        <f t="shared" si="21"/>
        <v>61.182736627280278</v>
      </c>
      <c r="BQ95" s="34">
        <f t="shared" si="21"/>
        <v>62.174179147201585</v>
      </c>
      <c r="BS95" s="10" t="s">
        <v>412</v>
      </c>
      <c r="BT95" s="184" t="s">
        <v>360</v>
      </c>
    </row>
    <row r="96" spans="1:72" s="76" customFormat="1">
      <c r="B96" s="135" t="s">
        <v>203</v>
      </c>
      <c r="C96" s="324">
        <v>33</v>
      </c>
      <c r="D96" s="227" t="str">
        <f>CONCATENATE(a!$C$51,"$/person-hour")</f>
        <v>2019$/person-hour</v>
      </c>
      <c r="E96" s="245"/>
      <c r="I96" s="99"/>
      <c r="Z96" s="34">
        <f t="shared" si="20"/>
        <v>33</v>
      </c>
      <c r="AA96" s="34">
        <f t="shared" si="21"/>
        <v>31.890923112307149</v>
      </c>
      <c r="AB96" s="34">
        <f t="shared" si="21"/>
        <v>33.342141578435424</v>
      </c>
      <c r="AC96" s="34">
        <f t="shared" si="21"/>
        <v>34.309249302763142</v>
      </c>
      <c r="AD96" s="34">
        <f t="shared" si="21"/>
        <v>35.045218354873327</v>
      </c>
      <c r="AE96" s="34">
        <f t="shared" si="21"/>
        <v>35.85440791760179</v>
      </c>
      <c r="AF96" s="34">
        <f t="shared" si="21"/>
        <v>36.666909126550301</v>
      </c>
      <c r="AG96" s="34">
        <f t="shared" si="21"/>
        <v>37.381847657587386</v>
      </c>
      <c r="AH96" s="34">
        <f t="shared" si="21"/>
        <v>37.982449206541204</v>
      </c>
      <c r="AI96" s="34">
        <f t="shared" si="21"/>
        <v>38.604499457918124</v>
      </c>
      <c r="AJ96" s="34">
        <f t="shared" si="21"/>
        <v>39.20265839606158</v>
      </c>
      <c r="AK96" s="34">
        <f t="shared" si="21"/>
        <v>39.826863866777856</v>
      </c>
      <c r="AL96" s="34">
        <f t="shared" si="21"/>
        <v>40.472242750582723</v>
      </c>
      <c r="AM96" s="34">
        <f t="shared" si="21"/>
        <v>41.128079748916875</v>
      </c>
      <c r="AN96" s="34">
        <f t="shared" si="21"/>
        <v>41.794544331470533</v>
      </c>
      <c r="AO96" s="34">
        <f t="shared" si="21"/>
        <v>42.471808714124506</v>
      </c>
      <c r="AP96" s="34">
        <f t="shared" si="21"/>
        <v>43.160047903451193</v>
      </c>
      <c r="AQ96" s="34">
        <f t="shared" si="21"/>
        <v>43.859439741936598</v>
      </c>
      <c r="AR96" s="34">
        <f t="shared" si="21"/>
        <v>44.570164953935262</v>
      </c>
      <c r="AS96" s="34">
        <f t="shared" si="21"/>
        <v>45.292407192369794</v>
      </c>
      <c r="AT96" s="34">
        <f t="shared" si="21"/>
        <v>46.026353086187214</v>
      </c>
      <c r="AU96" s="34">
        <f t="shared" si="21"/>
        <v>46.772192288584229</v>
      </c>
      <c r="AV96" s="34">
        <f t="shared" si="21"/>
        <v>47.530117526014045</v>
      </c>
      <c r="AW96" s="34">
        <f t="shared" si="21"/>
        <v>48.300324647987338</v>
      </c>
      <c r="AX96" s="34">
        <f t="shared" si="21"/>
        <v>49.083012677680102</v>
      </c>
      <c r="AY96" s="34">
        <f t="shared" si="21"/>
        <v>49.878383863361762</v>
      </c>
      <c r="AZ96" s="34">
        <f t="shared" si="21"/>
        <v>50.686643730656485</v>
      </c>
      <c r="BA96" s="34">
        <f t="shared" si="21"/>
        <v>51.50800113565149</v>
      </c>
      <c r="BB96" s="34">
        <f t="shared" si="21"/>
        <v>52.342668318865869</v>
      </c>
      <c r="BC96" s="34">
        <f t="shared" si="21"/>
        <v>53.190860960094064</v>
      </c>
      <c r="BD96" s="34">
        <f t="shared" si="21"/>
        <v>54.052798234137889</v>
      </c>
      <c r="BE96" s="34">
        <f t="shared" si="21"/>
        <v>54.928702867441856</v>
      </c>
      <c r="BF96" s="34">
        <f t="shared" si="21"/>
        <v>55.818801195646138</v>
      </c>
      <c r="BG96" s="34">
        <f t="shared" si="21"/>
        <v>56.723323222072167</v>
      </c>
      <c r="BH96" s="34">
        <f t="shared" si="21"/>
        <v>57.642502677156024</v>
      </c>
      <c r="BI96" s="34">
        <f t="shared" si="21"/>
        <v>58.576577078844821</v>
      </c>
      <c r="BJ96" s="34">
        <f t="shared" si="21"/>
        <v>59.525787793971936</v>
      </c>
      <c r="BK96" s="34">
        <f t="shared" si="21"/>
        <v>60.490380100626645</v>
      </c>
      <c r="BL96" s="34">
        <f t="shared" si="21"/>
        <v>61.470603251534584</v>
      </c>
      <c r="BM96" s="34">
        <f t="shared" si="21"/>
        <v>62.466710538465087</v>
      </c>
      <c r="BN96" s="34">
        <f t="shared" si="21"/>
        <v>63.478959357682442</v>
      </c>
      <c r="BO96" s="34">
        <f t="shared" si="21"/>
        <v>64.507611276457524</v>
      </c>
      <c r="BP96" s="34">
        <f t="shared" si="21"/>
        <v>65.552932100657443</v>
      </c>
      <c r="BQ96" s="34">
        <f t="shared" si="21"/>
        <v>66.615191943430276</v>
      </c>
      <c r="BS96" s="10" t="s">
        <v>412</v>
      </c>
      <c r="BT96" s="184" t="s">
        <v>360</v>
      </c>
    </row>
    <row r="97" spans="1:92" s="76" customFormat="1">
      <c r="B97" s="135" t="s">
        <v>136</v>
      </c>
      <c r="C97" s="324">
        <v>31.7</v>
      </c>
      <c r="D97" s="227" t="str">
        <f>CONCATENATE(a!$C$51,"$/person-hour")</f>
        <v>2019$/person-hour</v>
      </c>
      <c r="E97" s="245"/>
      <c r="I97" s="99"/>
      <c r="Z97" s="34">
        <f t="shared" si="20"/>
        <v>31.7</v>
      </c>
      <c r="AA97" s="34">
        <f t="shared" si="21"/>
        <v>30.63461402000414</v>
      </c>
      <c r="AB97" s="34">
        <f t="shared" si="21"/>
        <v>32.028663273830396</v>
      </c>
      <c r="AC97" s="34">
        <f t="shared" si="21"/>
        <v>32.957672815078531</v>
      </c>
      <c r="AD97" s="34">
        <f t="shared" si="21"/>
        <v>33.664649146954069</v>
      </c>
      <c r="AE97" s="34">
        <f t="shared" si="21"/>
        <v>34.441961545090201</v>
      </c>
      <c r="AF97" s="34">
        <f t="shared" si="21"/>
        <v>35.222455130655895</v>
      </c>
      <c r="AG97" s="34">
        <f t="shared" si="21"/>
        <v>35.909229416530913</v>
      </c>
      <c r="AH97" s="34">
        <f t="shared" si="21"/>
        <v>36.48617090446534</v>
      </c>
      <c r="AI97" s="34">
        <f t="shared" si="21"/>
        <v>37.083716145939526</v>
      </c>
      <c r="AJ97" s="34">
        <f t="shared" si="21"/>
        <v>37.658311247125816</v>
      </c>
      <c r="AK97" s="34">
        <f t="shared" si="21"/>
        <v>38.257926805359332</v>
      </c>
      <c r="AL97" s="34">
        <f t="shared" si="21"/>
        <v>38.877881672529462</v>
      </c>
      <c r="AM97" s="34">
        <f t="shared" si="21"/>
        <v>39.50788266789894</v>
      </c>
      <c r="AN97" s="34">
        <f t="shared" si="21"/>
        <v>40.148092585079269</v>
      </c>
      <c r="AO97" s="34">
        <f t="shared" si="21"/>
        <v>40.798676855689301</v>
      </c>
      <c r="AP97" s="34">
        <f t="shared" si="21"/>
        <v>41.459803592103114</v>
      </c>
      <c r="AQ97" s="34">
        <f t="shared" si="21"/>
        <v>42.131643630890608</v>
      </c>
      <c r="AR97" s="34">
        <f t="shared" si="21"/>
        <v>42.814370576962055</v>
      </c>
      <c r="AS97" s="34">
        <f t="shared" si="21"/>
        <v>43.508160848427956</v>
      </c>
      <c r="AT97" s="34">
        <f t="shared" si="21"/>
        <v>44.213193722185899</v>
      </c>
      <c r="AU97" s="34">
        <f t="shared" si="21"/>
        <v>44.929651380246064</v>
      </c>
      <c r="AV97" s="34">
        <f t="shared" si="21"/>
        <v>45.657718956807436</v>
      </c>
      <c r="AW97" s="34">
        <f t="shared" si="21"/>
        <v>46.397584586096926</v>
      </c>
      <c r="AX97" s="34">
        <f t="shared" si="21"/>
        <v>47.149439450983614</v>
      </c>
      <c r="AY97" s="34">
        <f t="shared" si="21"/>
        <v>47.913477832380849</v>
      </c>
      <c r="AZ97" s="34">
        <f t="shared" si="21"/>
        <v>48.689897159448805</v>
      </c>
      <c r="BA97" s="34">
        <f t="shared" si="21"/>
        <v>49.478898060610675</v>
      </c>
      <c r="BB97" s="34">
        <f t="shared" si="21"/>
        <v>50.280684415395399</v>
      </c>
      <c r="BC97" s="34">
        <f t="shared" si="21"/>
        <v>51.095463407120661</v>
      </c>
      <c r="BD97" s="34">
        <f t="shared" si="21"/>
        <v>51.923445576429422</v>
      </c>
      <c r="BE97" s="34">
        <f t="shared" si="21"/>
        <v>52.764844875694145</v>
      </c>
      <c r="BF97" s="34">
        <f t="shared" si="21"/>
        <v>53.619878724302502</v>
      </c>
      <c r="BG97" s="34">
        <f t="shared" si="21"/>
        <v>54.488768064839022</v>
      </c>
      <c r="BH97" s="34">
        <f t="shared" si="21"/>
        <v>55.371737420177148</v>
      </c>
      <c r="BI97" s="34">
        <f t="shared" si="21"/>
        <v>56.269014951496388</v>
      </c>
      <c r="BJ97" s="34">
        <f t="shared" si="21"/>
        <v>57.180832517239708</v>
      </c>
      <c r="BK97" s="34">
        <f t="shared" si="21"/>
        <v>58.107425733026197</v>
      </c>
      <c r="BL97" s="34">
        <f t="shared" si="21"/>
        <v>59.049034032534735</v>
      </c>
      <c r="BM97" s="34">
        <f t="shared" si="21"/>
        <v>60.005900729374034</v>
      </c>
      <c r="BN97" s="34">
        <f t="shared" si="21"/>
        <v>60.978273079955557</v>
      </c>
      <c r="BO97" s="34">
        <f t="shared" si="21"/>
        <v>61.966402347384957</v>
      </c>
      <c r="BP97" s="34">
        <f t="shared" si="21"/>
        <v>62.970543866389114</v>
      </c>
      <c r="BQ97" s="34">
        <f t="shared" si="21"/>
        <v>63.990957109295138</v>
      </c>
      <c r="BS97" s="10" t="s">
        <v>412</v>
      </c>
      <c r="BT97" s="184" t="s">
        <v>360</v>
      </c>
    </row>
    <row r="98" spans="1:92" s="76" customFormat="1">
      <c r="B98" s="135" t="s">
        <v>137</v>
      </c>
      <c r="C98" s="324">
        <v>50</v>
      </c>
      <c r="D98" s="227" t="str">
        <f>CONCATENATE(a!$C$51,"$/person-hour")</f>
        <v>2019$/person-hour</v>
      </c>
      <c r="E98" s="245"/>
      <c r="I98" s="99"/>
      <c r="Z98" s="34">
        <f t="shared" si="20"/>
        <v>50</v>
      </c>
      <c r="AA98" s="34">
        <f t="shared" si="21"/>
        <v>48.319580473192651</v>
      </c>
      <c r="AB98" s="34">
        <f t="shared" si="21"/>
        <v>50.518396330962766</v>
      </c>
      <c r="AC98" s="34">
        <f t="shared" si="21"/>
        <v>51.983711064792637</v>
      </c>
      <c r="AD98" s="34">
        <f t="shared" si="21"/>
        <v>53.098815689202006</v>
      </c>
      <c r="AE98" s="34">
        <f t="shared" si="21"/>
        <v>54.324860481214834</v>
      </c>
      <c r="AF98" s="34">
        <f t="shared" si="21"/>
        <v>55.555922919015607</v>
      </c>
      <c r="AG98" s="34">
        <f t="shared" si="21"/>
        <v>56.639163117556649</v>
      </c>
      <c r="AH98" s="34">
        <f t="shared" si="21"/>
        <v>57.549165464456372</v>
      </c>
      <c r="AI98" s="34">
        <f t="shared" si="21"/>
        <v>58.491665845330488</v>
      </c>
      <c r="AJ98" s="34">
        <f t="shared" si="21"/>
        <v>59.397967266759963</v>
      </c>
      <c r="AK98" s="34">
        <f t="shared" si="21"/>
        <v>60.343733131481599</v>
      </c>
      <c r="AL98" s="34">
        <f t="shared" si="21"/>
        <v>61.321579925125334</v>
      </c>
      <c r="AM98" s="34">
        <f t="shared" si="21"/>
        <v>62.315272346843756</v>
      </c>
      <c r="AN98" s="34">
        <f t="shared" si="21"/>
        <v>63.325067168894748</v>
      </c>
      <c r="AO98" s="34">
        <f t="shared" si="21"/>
        <v>64.35122532443107</v>
      </c>
      <c r="AP98" s="34">
        <f t="shared" si="21"/>
        <v>65.394011974926045</v>
      </c>
      <c r="AQ98" s="34">
        <f t="shared" si="21"/>
        <v>66.453696578691819</v>
      </c>
      <c r="AR98" s="34">
        <f t="shared" si="21"/>
        <v>67.530552960507976</v>
      </c>
      <c r="AS98" s="34">
        <f t="shared" si="21"/>
        <v>68.624859382378474</v>
      </c>
      <c r="AT98" s="34">
        <f t="shared" si="21"/>
        <v>69.736898615435166</v>
      </c>
      <c r="AU98" s="34">
        <f t="shared" si="21"/>
        <v>70.866958013006411</v>
      </c>
      <c r="AV98" s="34">
        <f t="shared" si="21"/>
        <v>72.015329584869775</v>
      </c>
      <c r="AW98" s="34">
        <f t="shared" si="21"/>
        <v>73.182310072708091</v>
      </c>
      <c r="AX98" s="34">
        <f t="shared" si="21"/>
        <v>74.368201026788043</v>
      </c>
      <c r="AY98" s="34">
        <f t="shared" si="21"/>
        <v>75.573308883881467</v>
      </c>
      <c r="AZ98" s="34">
        <f t="shared" si="21"/>
        <v>76.797945046449229</v>
      </c>
      <c r="BA98" s="34">
        <f t="shared" si="21"/>
        <v>78.042425963108315</v>
      </c>
      <c r="BB98" s="34">
        <f t="shared" si="21"/>
        <v>79.307073210402834</v>
      </c>
      <c r="BC98" s="34">
        <f t="shared" si="21"/>
        <v>80.592213575900089</v>
      </c>
      <c r="BD98" s="34">
        <f t="shared" si="21"/>
        <v>81.898179142633168</v>
      </c>
      <c r="BE98" s="34">
        <f t="shared" si="21"/>
        <v>83.225307374911907</v>
      </c>
      <c r="BF98" s="34">
        <f t="shared" si="21"/>
        <v>84.573941205524449</v>
      </c>
      <c r="BG98" s="34">
        <f t="shared" si="21"/>
        <v>85.944429124351771</v>
      </c>
      <c r="BH98" s="34">
        <f t="shared" si="21"/>
        <v>87.33712526841822</v>
      </c>
      <c r="BI98" s="34">
        <f t="shared" si="21"/>
        <v>88.752389513401241</v>
      </c>
      <c r="BJ98" s="34">
        <f t="shared" si="21"/>
        <v>90.190587566624146</v>
      </c>
      <c r="BK98" s="34">
        <f t="shared" si="21"/>
        <v>91.652091061555524</v>
      </c>
      <c r="BL98" s="34">
        <f t="shared" si="21"/>
        <v>93.137277653840272</v>
      </c>
      <c r="BM98" s="34">
        <f t="shared" si="21"/>
        <v>94.646531118886486</v>
      </c>
      <c r="BN98" s="34">
        <f t="shared" si="21"/>
        <v>96.180241451033993</v>
      </c>
      <c r="BO98" s="34">
        <f t="shared" si="21"/>
        <v>97.738804964329589</v>
      </c>
      <c r="BP98" s="34">
        <f t="shared" si="21"/>
        <v>99.322624394935517</v>
      </c>
      <c r="BQ98" s="34">
        <f t="shared" si="21"/>
        <v>100.93210900519738</v>
      </c>
      <c r="BS98" s="10" t="s">
        <v>412</v>
      </c>
      <c r="BT98" s="184" t="s">
        <v>360</v>
      </c>
    </row>
    <row r="99" spans="1:92" s="76" customFormat="1">
      <c r="B99" s="135" t="s">
        <v>138</v>
      </c>
      <c r="C99" s="324">
        <v>49.4</v>
      </c>
      <c r="D99" s="227" t="str">
        <f>CONCATENATE(a!$C$51,"$/person-hour")</f>
        <v>2019$/person-hour</v>
      </c>
      <c r="E99" s="245"/>
      <c r="I99" s="99"/>
      <c r="Z99" s="34">
        <f t="shared" si="20"/>
        <v>49.4</v>
      </c>
      <c r="AA99" s="34">
        <f t="shared" si="21"/>
        <v>47.739745507514343</v>
      </c>
      <c r="AB99" s="34">
        <f t="shared" si="21"/>
        <v>49.91217557499121</v>
      </c>
      <c r="AC99" s="34">
        <f t="shared" si="21"/>
        <v>51.359906532015124</v>
      </c>
      <c r="AD99" s="34">
        <f t="shared" si="21"/>
        <v>52.461629900931577</v>
      </c>
      <c r="AE99" s="34">
        <f t="shared" si="21"/>
        <v>53.672962155440253</v>
      </c>
      <c r="AF99" s="34">
        <f t="shared" si="21"/>
        <v>54.889251843987424</v>
      </c>
      <c r="AG99" s="34">
        <f t="shared" si="21"/>
        <v>55.959493160145968</v>
      </c>
      <c r="AH99" s="34">
        <f t="shared" si="21"/>
        <v>56.858575478882898</v>
      </c>
      <c r="AI99" s="34">
        <f t="shared" si="21"/>
        <v>57.789765855186516</v>
      </c>
      <c r="AJ99" s="34">
        <f t="shared" si="21"/>
        <v>58.685191659558846</v>
      </c>
      <c r="AK99" s="34">
        <f t="shared" si="21"/>
        <v>59.61960833390382</v>
      </c>
      <c r="AL99" s="34">
        <f t="shared" si="21"/>
        <v>60.585720966023828</v>
      </c>
      <c r="AM99" s="34">
        <f t="shared" ref="AM99:BQ99" si="23">IF($C$91=1,$C99*AM$76,$C99)</f>
        <v>61.567489078681625</v>
      </c>
      <c r="AN99" s="34">
        <f t="shared" si="23"/>
        <v>62.565166362868005</v>
      </c>
      <c r="AO99" s="34">
        <f t="shared" si="23"/>
        <v>63.5790106205379</v>
      </c>
      <c r="AP99" s="34">
        <f t="shared" si="23"/>
        <v>64.609283831226932</v>
      </c>
      <c r="AQ99" s="34">
        <f t="shared" si="23"/>
        <v>65.656252219747515</v>
      </c>
      <c r="AR99" s="34">
        <f t="shared" si="23"/>
        <v>66.720186324981881</v>
      </c>
      <c r="AS99" s="34">
        <f t="shared" si="23"/>
        <v>67.801361069789934</v>
      </c>
      <c r="AT99" s="34">
        <f t="shared" si="23"/>
        <v>68.900055832049944</v>
      </c>
      <c r="AU99" s="34">
        <f t="shared" si="23"/>
        <v>70.016554516850334</v>
      </c>
      <c r="AV99" s="34">
        <f t="shared" si="23"/>
        <v>71.151145629851328</v>
      </c>
      <c r="AW99" s="34">
        <f t="shared" si="23"/>
        <v>72.304122351835588</v>
      </c>
      <c r="AX99" s="34">
        <f t="shared" si="23"/>
        <v>73.475782614466581</v>
      </c>
      <c r="AY99" s="34">
        <f t="shared" si="23"/>
        <v>74.666429177274878</v>
      </c>
      <c r="AZ99" s="34">
        <f t="shared" si="23"/>
        <v>75.876369705891832</v>
      </c>
      <c r="BA99" s="34">
        <f t="shared" si="23"/>
        <v>77.105916851551015</v>
      </c>
      <c r="BB99" s="34">
        <f t="shared" si="23"/>
        <v>78.355388331878004</v>
      </c>
      <c r="BC99" s="34">
        <f t="shared" si="23"/>
        <v>79.62510701298929</v>
      </c>
      <c r="BD99" s="34">
        <f t="shared" si="23"/>
        <v>80.915400992921562</v>
      </c>
      <c r="BE99" s="34">
        <f t="shared" si="23"/>
        <v>82.226603686412957</v>
      </c>
      <c r="BF99" s="34">
        <f t="shared" si="23"/>
        <v>83.559053911058157</v>
      </c>
      <c r="BG99" s="34">
        <f t="shared" si="23"/>
        <v>84.913095974859544</v>
      </c>
      <c r="BH99" s="34">
        <f t="shared" si="23"/>
        <v>86.289079765197187</v>
      </c>
      <c r="BI99" s="34">
        <f t="shared" si="23"/>
        <v>87.687360839240426</v>
      </c>
      <c r="BJ99" s="34">
        <f t="shared" si="23"/>
        <v>89.108300515824652</v>
      </c>
      <c r="BK99" s="34">
        <f t="shared" si="23"/>
        <v>90.552265968816855</v>
      </c>
      <c r="BL99" s="34">
        <f t="shared" si="23"/>
        <v>92.019630321994185</v>
      </c>
      <c r="BM99" s="34">
        <f t="shared" si="23"/>
        <v>93.510772745459846</v>
      </c>
      <c r="BN99" s="34">
        <f t="shared" si="23"/>
        <v>95.026078553621588</v>
      </c>
      <c r="BO99" s="34">
        <f t="shared" si="23"/>
        <v>96.56593930475762</v>
      </c>
      <c r="BP99" s="34">
        <f t="shared" si="23"/>
        <v>98.130752902196278</v>
      </c>
      <c r="BQ99" s="34">
        <f t="shared" si="23"/>
        <v>99.720923697135007</v>
      </c>
      <c r="BS99" s="10" t="s">
        <v>412</v>
      </c>
      <c r="BT99" s="184" t="s">
        <v>360</v>
      </c>
    </row>
    <row r="100" spans="1:92"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S100" s="10"/>
    </row>
    <row r="101" spans="1:92" s="76" customFormat="1" ht="18.75">
      <c r="A101" s="103" t="s">
        <v>143</v>
      </c>
      <c r="B101" s="7"/>
      <c r="C101" s="7"/>
      <c r="D101" s="7"/>
      <c r="E101" s="7"/>
      <c r="F101" s="30"/>
      <c r="G101" s="30"/>
      <c r="I101" s="99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</row>
    <row r="102" spans="1:92" s="76" customFormat="1">
      <c r="B102" s="135"/>
      <c r="C102" s="79">
        <v>365.92</v>
      </c>
      <c r="D102" s="33" t="s">
        <v>145</v>
      </c>
      <c r="E102" s="245"/>
      <c r="I102" s="99"/>
      <c r="Z102" s="34">
        <f>$C102*Z$76</f>
        <v>365.92</v>
      </c>
      <c r="AA102" s="34">
        <f t="shared" ref="AA102:BQ103" si="24">$C102*AA$76</f>
        <v>353.62201773501312</v>
      </c>
      <c r="AB102" s="34">
        <f t="shared" si="24"/>
        <v>369.71383170851794</v>
      </c>
      <c r="AC102" s="34">
        <f t="shared" si="24"/>
        <v>380.43759105657847</v>
      </c>
      <c r="AD102" s="34">
        <f t="shared" si="24"/>
        <v>388.59837273985596</v>
      </c>
      <c r="AE102" s="34">
        <f t="shared" si="24"/>
        <v>397.57105894572265</v>
      </c>
      <c r="AF102" s="34">
        <f t="shared" si="24"/>
        <v>406.58046629052387</v>
      </c>
      <c r="AG102" s="34">
        <f t="shared" si="24"/>
        <v>414.50805135952658</v>
      </c>
      <c r="AH102" s="34">
        <f t="shared" si="24"/>
        <v>421.16781253507753</v>
      </c>
      <c r="AI102" s="34">
        <f t="shared" si="24"/>
        <v>428.06540732246668</v>
      </c>
      <c r="AJ102" s="34">
        <f t="shared" si="24"/>
        <v>434.69808364505616</v>
      </c>
      <c r="AK102" s="34">
        <f t="shared" si="24"/>
        <v>441.61957654943495</v>
      </c>
      <c r="AL102" s="34">
        <f t="shared" si="24"/>
        <v>448.77585052403725</v>
      </c>
      <c r="AM102" s="34">
        <f t="shared" si="24"/>
        <v>456.04808914314134</v>
      </c>
      <c r="AN102" s="34">
        <f t="shared" si="24"/>
        <v>463.43817156883932</v>
      </c>
      <c r="AO102" s="34">
        <f t="shared" si="24"/>
        <v>470.94800741431635</v>
      </c>
      <c r="AP102" s="34">
        <f t="shared" si="24"/>
        <v>478.57953723729878</v>
      </c>
      <c r="AQ102" s="34">
        <f t="shared" si="24"/>
        <v>486.33473304149817</v>
      </c>
      <c r="AR102" s="34">
        <f t="shared" si="24"/>
        <v>494.21559878618154</v>
      </c>
      <c r="AS102" s="34">
        <f t="shared" si="24"/>
        <v>502.2241709039987</v>
      </c>
      <c r="AT102" s="34">
        <f t="shared" si="24"/>
        <v>510.3625188272008</v>
      </c>
      <c r="AU102" s="34">
        <f t="shared" si="24"/>
        <v>518.63274552238613</v>
      </c>
      <c r="AV102" s="34">
        <f t="shared" si="24"/>
        <v>527.03698803391092</v>
      </c>
      <c r="AW102" s="34">
        <f t="shared" si="24"/>
        <v>535.57741803610691</v>
      </c>
      <c r="AX102" s="34">
        <f t="shared" si="24"/>
        <v>544.25624239444562</v>
      </c>
      <c r="AY102" s="34">
        <f t="shared" si="24"/>
        <v>553.07570373579813</v>
      </c>
      <c r="AZ102" s="34">
        <f t="shared" si="24"/>
        <v>562.03808102793403</v>
      </c>
      <c r="BA102" s="34">
        <f t="shared" si="24"/>
        <v>571.14569016841199</v>
      </c>
      <c r="BB102" s="34">
        <f t="shared" si="24"/>
        <v>580.40088458301216</v>
      </c>
      <c r="BC102" s="34">
        <f t="shared" si="24"/>
        <v>589.80605583386728</v>
      </c>
      <c r="BD102" s="34">
        <f t="shared" si="24"/>
        <v>599.3636342374466</v>
      </c>
      <c r="BE102" s="34">
        <f t="shared" si="24"/>
        <v>609.0760894925553</v>
      </c>
      <c r="BF102" s="34">
        <f t="shared" si="24"/>
        <v>618.94593131851013</v>
      </c>
      <c r="BG102" s="34">
        <f t="shared" si="24"/>
        <v>628.97571010365607</v>
      </c>
      <c r="BH102" s="34">
        <f t="shared" si="24"/>
        <v>639.1680175643919</v>
      </c>
      <c r="BI102" s="34">
        <f t="shared" si="24"/>
        <v>649.52548741487567</v>
      </c>
      <c r="BJ102" s="34">
        <f t="shared" si="24"/>
        <v>660.05079604758214</v>
      </c>
      <c r="BK102" s="34">
        <f t="shared" si="24"/>
        <v>670.74666322488793</v>
      </c>
      <c r="BL102" s="34">
        <f t="shared" si="24"/>
        <v>681.61585278186476</v>
      </c>
      <c r="BM102" s="34">
        <f t="shared" si="24"/>
        <v>692.66117334045896</v>
      </c>
      <c r="BN102" s="34">
        <f t="shared" si="24"/>
        <v>703.88547903524727</v>
      </c>
      <c r="BO102" s="34">
        <f t="shared" si="24"/>
        <v>715.29167025094966</v>
      </c>
      <c r="BP102" s="34">
        <f t="shared" si="24"/>
        <v>726.88269437189604</v>
      </c>
      <c r="BQ102" s="34">
        <f t="shared" si="24"/>
        <v>738.66154654363652</v>
      </c>
      <c r="BS102" s="10" t="s">
        <v>329</v>
      </c>
      <c r="BT102" s="10" t="s">
        <v>144</v>
      </c>
    </row>
    <row r="103" spans="1:92">
      <c r="B103" s="178"/>
      <c r="C103" s="254">
        <f>C102/INDEX($J$63:$BQ$63,1,MATCH(VALUE(LEFT(D102,4)),$J$54:$BQ$54,0))</f>
        <v>388.570448</v>
      </c>
      <c r="D103" s="227" t="str">
        <f>CONCATENATE($C$51,"$/hour")</f>
        <v>2019$/hour</v>
      </c>
      <c r="I103" s="44"/>
      <c r="Z103" s="34">
        <f>$C103*Z$76</f>
        <v>388.570448</v>
      </c>
      <c r="AA103" s="34">
        <f t="shared" si="24"/>
        <v>375.51122063281042</v>
      </c>
      <c r="AB103" s="34">
        <f t="shared" si="24"/>
        <v>392.59911789127517</v>
      </c>
      <c r="AC103" s="34">
        <f t="shared" si="24"/>
        <v>403.98667794298063</v>
      </c>
      <c r="AD103" s="34">
        <f t="shared" si="24"/>
        <v>412.65261201245306</v>
      </c>
      <c r="AE103" s="34">
        <f t="shared" si="24"/>
        <v>422.18070749446287</v>
      </c>
      <c r="AF103" s="34">
        <f t="shared" si="24"/>
        <v>431.74779715390724</v>
      </c>
      <c r="AG103" s="34">
        <f t="shared" si="24"/>
        <v>440.16609973868123</v>
      </c>
      <c r="AH103" s="34">
        <f t="shared" si="24"/>
        <v>447.23810013099882</v>
      </c>
      <c r="AI103" s="34">
        <f t="shared" si="24"/>
        <v>454.56265603572734</v>
      </c>
      <c r="AJ103" s="34">
        <f t="shared" si="24"/>
        <v>461.6058950226851</v>
      </c>
      <c r="AK103" s="34">
        <f t="shared" si="24"/>
        <v>468.95582833784499</v>
      </c>
      <c r="AL103" s="34">
        <f t="shared" si="24"/>
        <v>476.55507567147515</v>
      </c>
      <c r="AM103" s="34">
        <f t="shared" si="24"/>
        <v>484.27746586110175</v>
      </c>
      <c r="AN103" s="34">
        <f t="shared" si="24"/>
        <v>492.12499438895043</v>
      </c>
      <c r="AO103" s="34">
        <f t="shared" si="24"/>
        <v>500.09968907326254</v>
      </c>
      <c r="AP103" s="34">
        <f t="shared" si="24"/>
        <v>508.20361059228759</v>
      </c>
      <c r="AQ103" s="34">
        <f t="shared" si="24"/>
        <v>516.43885301676687</v>
      </c>
      <c r="AR103" s="34">
        <f t="shared" si="24"/>
        <v>524.8075443510462</v>
      </c>
      <c r="AS103" s="34">
        <f t="shared" si="24"/>
        <v>533.31184708295621</v>
      </c>
      <c r="AT103" s="34">
        <f t="shared" si="24"/>
        <v>541.95395874260453</v>
      </c>
      <c r="AU103" s="34">
        <f t="shared" si="24"/>
        <v>550.73611247022177</v>
      </c>
      <c r="AV103" s="34">
        <f t="shared" si="24"/>
        <v>559.66057759320995</v>
      </c>
      <c r="AW103" s="34">
        <f t="shared" si="24"/>
        <v>568.72966021254194</v>
      </c>
      <c r="AX103" s="34">
        <f t="shared" si="24"/>
        <v>577.94570379866173</v>
      </c>
      <c r="AY103" s="34">
        <f t="shared" si="24"/>
        <v>587.31108979704402</v>
      </c>
      <c r="AZ103" s="34">
        <f t="shared" si="24"/>
        <v>596.82823824356308</v>
      </c>
      <c r="BA103" s="34">
        <f t="shared" si="24"/>
        <v>606.49960838983657</v>
      </c>
      <c r="BB103" s="34">
        <f t="shared" si="24"/>
        <v>616.32769933870054</v>
      </c>
      <c r="BC103" s="34">
        <f t="shared" si="24"/>
        <v>626.31505068998365</v>
      </c>
      <c r="BD103" s="34">
        <f t="shared" si="24"/>
        <v>636.46424319674452</v>
      </c>
      <c r="BE103" s="34">
        <f t="shared" si="24"/>
        <v>646.77789943214441</v>
      </c>
      <c r="BF103" s="34">
        <f t="shared" si="24"/>
        <v>657.25868446712593</v>
      </c>
      <c r="BG103" s="34">
        <f t="shared" si="24"/>
        <v>667.90930655907232</v>
      </c>
      <c r="BH103" s="34">
        <f t="shared" si="24"/>
        <v>678.73251785162768</v>
      </c>
      <c r="BI103" s="34">
        <f t="shared" si="24"/>
        <v>689.73111508585646</v>
      </c>
      <c r="BJ103" s="34">
        <f t="shared" si="24"/>
        <v>700.90794032292752</v>
      </c>
      <c r="BK103" s="34">
        <f t="shared" si="24"/>
        <v>712.26588167850844</v>
      </c>
      <c r="BL103" s="34">
        <f t="shared" si="24"/>
        <v>723.80787406906211</v>
      </c>
      <c r="BM103" s="34">
        <f t="shared" si="24"/>
        <v>735.53689997023332</v>
      </c>
      <c r="BN103" s="34">
        <f t="shared" si="24"/>
        <v>747.45599018752898</v>
      </c>
      <c r="BO103" s="34">
        <f t="shared" si="24"/>
        <v>759.56822463948345</v>
      </c>
      <c r="BP103" s="34">
        <f t="shared" si="24"/>
        <v>771.8767331535164</v>
      </c>
      <c r="BQ103" s="34">
        <f t="shared" si="24"/>
        <v>784.3846962746876</v>
      </c>
      <c r="BS103" s="10"/>
      <c r="BT103" s="185"/>
    </row>
    <row r="104" spans="1:92">
      <c r="BS104" s="10"/>
    </row>
    <row r="105" spans="1:92" s="176" customFormat="1" ht="18.75">
      <c r="A105" s="101" t="s">
        <v>332</v>
      </c>
      <c r="B105" s="7"/>
      <c r="C105" s="7"/>
      <c r="D105" s="7"/>
      <c r="E105" s="7"/>
      <c r="F105" s="30"/>
      <c r="G105" s="30"/>
      <c r="I105" s="245"/>
      <c r="AA105" s="262"/>
      <c r="AB105" s="262"/>
      <c r="AC105" s="262"/>
      <c r="AD105" s="262"/>
      <c r="AE105" s="262"/>
      <c r="AF105" s="262"/>
      <c r="AG105" s="262"/>
      <c r="AH105" s="262"/>
      <c r="AI105" s="262"/>
      <c r="AJ105" s="262"/>
      <c r="AK105" s="262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62"/>
      <c r="BH105" s="262"/>
      <c r="BI105" s="262"/>
      <c r="BJ105" s="262"/>
      <c r="BK105" s="262"/>
      <c r="BL105" s="262"/>
      <c r="BM105" s="262"/>
      <c r="BN105" s="262"/>
      <c r="BO105" s="262"/>
      <c r="BP105" s="262"/>
      <c r="BQ105" s="262"/>
    </row>
    <row r="106" spans="1:92">
      <c r="C106" s="304">
        <v>7.0000000000000001E-3</v>
      </c>
      <c r="D106" s="33" t="s">
        <v>333</v>
      </c>
      <c r="E106" s="306"/>
      <c r="H106" s="245"/>
      <c r="I106" s="245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S106" s="10" t="s">
        <v>334</v>
      </c>
      <c r="BT106" s="185" t="s">
        <v>335</v>
      </c>
    </row>
    <row r="107" spans="1:92">
      <c r="B107" s="178"/>
      <c r="C107" s="305">
        <f>C106/INDEX($J$63:$BQ$63,1,MATCH(VALUE(LEFT(D106,4)),$J$54:$BQ$54,0))</f>
        <v>8.1767000000000003E-3</v>
      </c>
      <c r="D107" s="227" t="str">
        <f>CONCATENATE($C$51,"$/ton-mile")</f>
        <v>2019$/ton-mile</v>
      </c>
      <c r="I107" s="44"/>
      <c r="Z107" s="34">
        <f>$C107*Z$76</f>
        <v>8.1767000000000003E-3</v>
      </c>
      <c r="AA107" s="34">
        <f t="shared" ref="AA107:BQ107" si="25">$C107*AA$76</f>
        <v>7.9018942731030883E-3</v>
      </c>
      <c r="AB107" s="34">
        <f t="shared" si="25"/>
        <v>8.2614754255876648E-3</v>
      </c>
      <c r="AC107" s="34">
        <f t="shared" si="25"/>
        <v>8.5011042052698001E-3</v>
      </c>
      <c r="AD107" s="34">
        <f t="shared" si="25"/>
        <v>8.6834617249179607E-3</v>
      </c>
      <c r="AE107" s="34">
        <f t="shared" si="25"/>
        <v>8.8839617339349867E-3</v>
      </c>
      <c r="AF107" s="34">
        <f t="shared" si="25"/>
        <v>9.0852822986382999E-3</v>
      </c>
      <c r="AG107" s="34">
        <f t="shared" si="25"/>
        <v>9.262428901266509E-3</v>
      </c>
      <c r="AH107" s="34">
        <f t="shared" si="25"/>
        <v>9.4112452250644085E-3</v>
      </c>
      <c r="AI107" s="34">
        <f t="shared" si="25"/>
        <v>9.5653760823502763E-3</v>
      </c>
      <c r="AJ107" s="34">
        <f t="shared" si="25"/>
        <v>9.7135871790023243E-3</v>
      </c>
      <c r="AK107" s="34">
        <f t="shared" si="25"/>
        <v>9.868252053923712E-3</v>
      </c>
      <c r="AL107" s="34">
        <f t="shared" si="25"/>
        <v>1.0028163251475448E-2</v>
      </c>
      <c r="AM107" s="34">
        <f t="shared" si="25"/>
        <v>1.0190665747968747E-2</v>
      </c>
      <c r="AN107" s="34">
        <f t="shared" si="25"/>
        <v>1.0355801534398034E-2</v>
      </c>
      <c r="AO107" s="34">
        <f t="shared" si="25"/>
        <v>1.0523613282205512E-2</v>
      </c>
      <c r="AP107" s="34">
        <f t="shared" si="25"/>
        <v>1.0694144354307556E-2</v>
      </c>
      <c r="AQ107" s="34">
        <f t="shared" si="25"/>
        <v>1.0867438816299787E-2</v>
      </c>
      <c r="AR107" s="34">
        <f t="shared" si="25"/>
        <v>1.1043541447843711E-2</v>
      </c>
      <c r="AS107" s="34">
        <f t="shared" si="25"/>
        <v>1.1222497754237882E-2</v>
      </c>
      <c r="AT107" s="34">
        <f t="shared" si="25"/>
        <v>1.1404353978176575E-2</v>
      </c>
      <c r="AU107" s="34">
        <f t="shared" si="25"/>
        <v>1.1589157111698991E-2</v>
      </c>
      <c r="AV107" s="34">
        <f t="shared" si="25"/>
        <v>1.1776954908332093E-2</v>
      </c>
      <c r="AW107" s="34">
        <f t="shared" si="25"/>
        <v>1.1967795895430245E-2</v>
      </c>
      <c r="AX107" s="34">
        <f t="shared" si="25"/>
        <v>1.2161729386714755E-2</v>
      </c>
      <c r="AY107" s="34">
        <f t="shared" si="25"/>
        <v>1.2358805495016672E-2</v>
      </c>
      <c r="AZ107" s="34">
        <f t="shared" si="25"/>
        <v>1.2559075145226029E-2</v>
      </c>
      <c r="BA107" s="34">
        <f t="shared" si="25"/>
        <v>1.2762590087450957E-2</v>
      </c>
      <c r="BB107" s="34">
        <f t="shared" si="25"/>
        <v>1.2969402910390018E-2</v>
      </c>
      <c r="BC107" s="34">
        <f t="shared" si="25"/>
        <v>1.3179567054921246E-2</v>
      </c>
      <c r="BD107" s="34">
        <f t="shared" si="25"/>
        <v>1.3393136827911373E-2</v>
      </c>
      <c r="BE107" s="34">
        <f t="shared" si="25"/>
        <v>1.3610167416248844E-2</v>
      </c>
      <c r="BF107" s="34">
        <f t="shared" si="25"/>
        <v>1.3830714901104236E-2</v>
      </c>
      <c r="BG107" s="34">
        <f t="shared" si="25"/>
        <v>1.4054836272421743E-2</v>
      </c>
      <c r="BH107" s="34">
        <f t="shared" si="25"/>
        <v>1.4282589443645504E-2</v>
      </c>
      <c r="BI107" s="34">
        <f t="shared" si="25"/>
        <v>1.4514033266684559E-2</v>
      </c>
      <c r="BJ107" s="34">
        <f t="shared" si="25"/>
        <v>1.4749227547120315E-2</v>
      </c>
      <c r="BK107" s="34">
        <f t="shared" si="25"/>
        <v>1.4988233059660421E-2</v>
      </c>
      <c r="BL107" s="34">
        <f t="shared" si="25"/>
        <v>1.5231111563843117E-2</v>
      </c>
      <c r="BM107" s="34">
        <f t="shared" si="25"/>
        <v>1.5477925819995984E-2</v>
      </c>
      <c r="BN107" s="34">
        <f t="shared" si="25"/>
        <v>1.5728739605453394E-2</v>
      </c>
      <c r="BO107" s="34">
        <f t="shared" si="25"/>
        <v>1.5983617731036674E-2</v>
      </c>
      <c r="BP107" s="34">
        <f t="shared" si="25"/>
        <v>1.6242626057801385E-2</v>
      </c>
      <c r="BQ107" s="34">
        <f t="shared" si="25"/>
        <v>1.6505831514055949E-2</v>
      </c>
      <c r="BS107" s="307" t="s">
        <v>336</v>
      </c>
      <c r="BT107" s="185"/>
    </row>
    <row r="108" spans="1:92"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S108" s="10"/>
    </row>
    <row r="109" spans="1:92" ht="18.75">
      <c r="A109" s="103" t="s">
        <v>232</v>
      </c>
      <c r="B109" s="7"/>
      <c r="C109" s="7"/>
      <c r="D109" s="7"/>
      <c r="E109" s="7"/>
      <c r="F109" s="7"/>
      <c r="G109" s="7"/>
      <c r="I109" s="44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</row>
    <row r="110" spans="1:92">
      <c r="B110" s="178" t="s">
        <v>233</v>
      </c>
      <c r="C110" s="79">
        <v>7.6999999999999999E-2</v>
      </c>
      <c r="D110" s="33" t="s">
        <v>234</v>
      </c>
      <c r="I110" s="4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CM110" s="10"/>
      <c r="CN110" s="184"/>
    </row>
    <row r="111" spans="1:92">
      <c r="B111" s="178" t="s">
        <v>233</v>
      </c>
      <c r="C111" s="254">
        <f>C110/INDEX($J$63:$BQ$63,1,MATCH(VALUE(LEFT(D110,4)),$J$54:$BQ$54,0))</f>
        <v>8.9943699999999988E-2</v>
      </c>
      <c r="D111" s="227" t="str">
        <f>CONCATENATE($C$51,"$/vehicle-mile")</f>
        <v>2019$/vehicle-mile</v>
      </c>
      <c r="I111" s="44"/>
      <c r="Z111" s="34">
        <f>$C111*Z$76</f>
        <v>8.9943699999999988E-2</v>
      </c>
      <c r="AA111" s="34">
        <f t="shared" ref="AA111:BQ111" si="26">$C111*AA$76</f>
        <v>8.6920837004133944E-2</v>
      </c>
      <c r="AB111" s="34">
        <f t="shared" si="26"/>
        <v>9.0876229681464304E-2</v>
      </c>
      <c r="AC111" s="34">
        <f t="shared" si="26"/>
        <v>9.3512146257967776E-2</v>
      </c>
      <c r="AD111" s="34">
        <f t="shared" si="26"/>
        <v>9.5518078974097559E-2</v>
      </c>
      <c r="AE111" s="34">
        <f t="shared" si="26"/>
        <v>9.7723579073284841E-2</v>
      </c>
      <c r="AF111" s="34">
        <f t="shared" si="26"/>
        <v>9.993810528502127E-2</v>
      </c>
      <c r="AG111" s="34">
        <f t="shared" si="26"/>
        <v>0.10188671791393158</v>
      </c>
      <c r="AH111" s="34">
        <f t="shared" si="26"/>
        <v>0.10352369747570848</v>
      </c>
      <c r="AI111" s="34">
        <f t="shared" si="26"/>
        <v>0.10521913690585302</v>
      </c>
      <c r="AJ111" s="34">
        <f t="shared" si="26"/>
        <v>0.10684945896902555</v>
      </c>
      <c r="AK111" s="34">
        <f t="shared" si="26"/>
        <v>0.10855077259316082</v>
      </c>
      <c r="AL111" s="34">
        <f t="shared" si="26"/>
        <v>0.1103097957662299</v>
      </c>
      <c r="AM111" s="34">
        <f t="shared" si="26"/>
        <v>0.1120973232276562</v>
      </c>
      <c r="AN111" s="34">
        <f t="shared" si="26"/>
        <v>0.11391381687837834</v>
      </c>
      <c r="AO111" s="34">
        <f t="shared" si="26"/>
        <v>0.1157597461042606</v>
      </c>
      <c r="AP111" s="34">
        <f t="shared" si="26"/>
        <v>0.1176355878973831</v>
      </c>
      <c r="AQ111" s="34">
        <f t="shared" si="26"/>
        <v>0.11954182697929763</v>
      </c>
      <c r="AR111" s="34">
        <f t="shared" si="26"/>
        <v>0.1214789559262808</v>
      </c>
      <c r="AS111" s="34">
        <f t="shared" si="26"/>
        <v>0.12344747529661669</v>
      </c>
      <c r="AT111" s="34">
        <f t="shared" si="26"/>
        <v>0.12544789375994231</v>
      </c>
      <c r="AU111" s="34">
        <f t="shared" si="26"/>
        <v>0.12748072822868886</v>
      </c>
      <c r="AV111" s="34">
        <f t="shared" si="26"/>
        <v>0.12954650399165302</v>
      </c>
      <c r="AW111" s="34">
        <f t="shared" si="26"/>
        <v>0.13164575484973268</v>
      </c>
      <c r="AX111" s="34">
        <f t="shared" si="26"/>
        <v>0.13377902325386229</v>
      </c>
      <c r="AY111" s="34">
        <f t="shared" si="26"/>
        <v>0.13594686044518337</v>
      </c>
      <c r="AZ111" s="34">
        <f t="shared" si="26"/>
        <v>0.13814982659748629</v>
      </c>
      <c r="BA111" s="34">
        <f t="shared" si="26"/>
        <v>0.14038849096196049</v>
      </c>
      <c r="BB111" s="34">
        <f t="shared" si="26"/>
        <v>0.14266343201429016</v>
      </c>
      <c r="BC111" s="34">
        <f t="shared" si="26"/>
        <v>0.14497523760413369</v>
      </c>
      <c r="BD111" s="34">
        <f t="shared" si="26"/>
        <v>0.14732450510702508</v>
      </c>
      <c r="BE111" s="34">
        <f t="shared" si="26"/>
        <v>0.14971184157873726</v>
      </c>
      <c r="BF111" s="34">
        <f t="shared" si="26"/>
        <v>0.15213786391214656</v>
      </c>
      <c r="BG111" s="34">
        <f t="shared" si="26"/>
        <v>0.15460319899663916</v>
      </c>
      <c r="BH111" s="34">
        <f t="shared" si="26"/>
        <v>0.15710848388010051</v>
      </c>
      <c r="BI111" s="34">
        <f t="shared" si="26"/>
        <v>0.15965436593353013</v>
      </c>
      <c r="BJ111" s="34">
        <f t="shared" si="26"/>
        <v>0.16224150301832344</v>
      </c>
      <c r="BK111" s="34">
        <f t="shared" si="26"/>
        <v>0.1648705636562646</v>
      </c>
      <c r="BL111" s="34">
        <f t="shared" si="26"/>
        <v>0.16754222720227424</v>
      </c>
      <c r="BM111" s="34">
        <f t="shared" si="26"/>
        <v>0.17025718401995579</v>
      </c>
      <c r="BN111" s="34">
        <f t="shared" si="26"/>
        <v>0.1730161356599873</v>
      </c>
      <c r="BO111" s="34">
        <f t="shared" si="26"/>
        <v>0.17581979504140338</v>
      </c>
      <c r="BP111" s="34">
        <f t="shared" si="26"/>
        <v>0.17866888663581521</v>
      </c>
      <c r="BQ111" s="34">
        <f t="shared" si="26"/>
        <v>0.1815641466546154</v>
      </c>
      <c r="BS111" s="10" t="s">
        <v>235</v>
      </c>
      <c r="BT111" s="185" t="s">
        <v>236</v>
      </c>
    </row>
    <row r="112" spans="1:92"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S112" s="10"/>
    </row>
    <row r="113" spans="1:92" s="176" customFormat="1" ht="18.75">
      <c r="A113" s="101" t="s">
        <v>288</v>
      </c>
      <c r="B113" s="7"/>
      <c r="C113" s="7"/>
      <c r="D113" s="7"/>
      <c r="E113" s="7"/>
      <c r="F113" s="30"/>
      <c r="G113" s="30"/>
      <c r="I113" s="245"/>
      <c r="AA113" s="262"/>
      <c r="AB113" s="262"/>
      <c r="AC113" s="262"/>
      <c r="AD113" s="262"/>
      <c r="AE113" s="262"/>
      <c r="AF113" s="262"/>
      <c r="AG113" s="262"/>
      <c r="AH113" s="262"/>
      <c r="AI113" s="262"/>
      <c r="AJ113" s="262"/>
      <c r="AK113" s="262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62"/>
      <c r="BH113" s="262"/>
      <c r="BI113" s="262"/>
      <c r="BJ113" s="262"/>
      <c r="BK113" s="262"/>
      <c r="BL113" s="262"/>
      <c r="BM113" s="262"/>
      <c r="BN113" s="262"/>
      <c r="BO113" s="262"/>
      <c r="BP113" s="262"/>
      <c r="BQ113" s="262"/>
    </row>
    <row r="114" spans="1:92">
      <c r="B114" s="245" t="s">
        <v>10</v>
      </c>
      <c r="C114" s="304">
        <v>0.156</v>
      </c>
      <c r="D114" s="33" t="s">
        <v>339</v>
      </c>
      <c r="H114" s="245"/>
      <c r="I114" s="245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S114" s="10" t="s">
        <v>337</v>
      </c>
      <c r="BT114" s="185" t="s">
        <v>338</v>
      </c>
    </row>
    <row r="115" spans="1:92">
      <c r="B115" s="245" t="s">
        <v>173</v>
      </c>
      <c r="C115" s="304">
        <v>5.0999999999999997E-2</v>
      </c>
      <c r="D115" s="33" t="s">
        <v>339</v>
      </c>
      <c r="H115" s="245"/>
      <c r="I115" s="245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S115" s="10"/>
    </row>
    <row r="116" spans="1:92">
      <c r="B116" s="245" t="s">
        <v>10</v>
      </c>
      <c r="C116" s="305">
        <f>C114/INDEX($J$63:$BQ$63,1,MATCH(VALUE(LEFT(D114,4)),$J$54:$BQ$54,0))</f>
        <v>0.1689792</v>
      </c>
      <c r="D116" s="227" t="str">
        <f>CONCATENATE($C$51,"$/ton-mile")</f>
        <v>2019$/ton-mile</v>
      </c>
      <c r="H116" s="245"/>
      <c r="I116" s="245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S116" s="10"/>
    </row>
    <row r="117" spans="1:92">
      <c r="B117" s="245" t="s">
        <v>173</v>
      </c>
      <c r="C117" s="305">
        <f>C115/INDEX($J$63:$BQ$63,1,MATCH(VALUE(LEFT(D115,4)),$J$54:$BQ$54,0))</f>
        <v>5.5243199999999992E-2</v>
      </c>
      <c r="D117" s="227" t="str">
        <f>CONCATENATE($C$51,"$/ton-mile")</f>
        <v>2019$/ton-mile</v>
      </c>
      <c r="H117" s="245"/>
      <c r="I117" s="245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S117" s="10"/>
    </row>
    <row r="118" spans="1:92" ht="18.75">
      <c r="A118" s="103" t="s">
        <v>113</v>
      </c>
      <c r="B118" s="7"/>
      <c r="C118" s="7"/>
      <c r="D118" s="7"/>
      <c r="E118" s="7"/>
      <c r="F118" s="7"/>
      <c r="G118" s="7"/>
      <c r="I118" s="44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</row>
    <row r="119" spans="1:92">
      <c r="B119" s="182" t="s">
        <v>114</v>
      </c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S119" s="10"/>
    </row>
    <row r="120" spans="1:92">
      <c r="B120" s="178" t="s">
        <v>58</v>
      </c>
      <c r="C120" s="324">
        <v>0.43</v>
      </c>
      <c r="D120" s="227" t="str">
        <f>CONCATENATE(a!$C$51,"$/vehicle-mile")</f>
        <v>2019$/vehicle-mile</v>
      </c>
      <c r="I120" s="44"/>
      <c r="Z120" s="34">
        <f>$C120*Z$76</f>
        <v>0.43</v>
      </c>
      <c r="AA120" s="34">
        <f t="shared" ref="AA120:BQ121" si="27">$C120*AA$76</f>
        <v>0.41554839206945682</v>
      </c>
      <c r="AB120" s="34">
        <f t="shared" si="27"/>
        <v>0.4344582084462798</v>
      </c>
      <c r="AC120" s="34">
        <f t="shared" si="27"/>
        <v>0.44705991515721666</v>
      </c>
      <c r="AD120" s="34">
        <f t="shared" si="27"/>
        <v>0.45664981492713724</v>
      </c>
      <c r="AE120" s="34">
        <f t="shared" si="27"/>
        <v>0.46719380013844752</v>
      </c>
      <c r="AF120" s="34">
        <f t="shared" si="27"/>
        <v>0.47778093710353425</v>
      </c>
      <c r="AG120" s="34">
        <f t="shared" si="27"/>
        <v>0.48709680281098716</v>
      </c>
      <c r="AH120" s="34">
        <f t="shared" si="27"/>
        <v>0.49492282299432483</v>
      </c>
      <c r="AI120" s="34">
        <f t="shared" si="27"/>
        <v>0.50302832626984217</v>
      </c>
      <c r="AJ120" s="34">
        <f t="shared" si="27"/>
        <v>0.51082251849413574</v>
      </c>
      <c r="AK120" s="34">
        <f t="shared" si="27"/>
        <v>0.51895610493074174</v>
      </c>
      <c r="AL120" s="34">
        <f t="shared" si="27"/>
        <v>0.52736558735607786</v>
      </c>
      <c r="AM120" s="34">
        <f t="shared" si="27"/>
        <v>0.5359113421828563</v>
      </c>
      <c r="AN120" s="34">
        <f t="shared" si="27"/>
        <v>0.54459557765249478</v>
      </c>
      <c r="AO120" s="34">
        <f t="shared" si="27"/>
        <v>0.55342053779010725</v>
      </c>
      <c r="AP120" s="34">
        <f t="shared" si="27"/>
        <v>0.56238850298436405</v>
      </c>
      <c r="AQ120" s="34">
        <f t="shared" si="27"/>
        <v>0.57150179057674955</v>
      </c>
      <c r="AR120" s="34">
        <f t="shared" si="27"/>
        <v>0.5807627554603686</v>
      </c>
      <c r="AS120" s="34">
        <f t="shared" si="27"/>
        <v>0.59017379068845488</v>
      </c>
      <c r="AT120" s="34">
        <f t="shared" si="27"/>
        <v>0.59973732809274249</v>
      </c>
      <c r="AU120" s="34">
        <f t="shared" si="27"/>
        <v>0.60945583891185506</v>
      </c>
      <c r="AV120" s="34">
        <f t="shared" si="27"/>
        <v>0.61933183442988005</v>
      </c>
      <c r="AW120" s="34">
        <f t="shared" si="27"/>
        <v>0.62936786662528954</v>
      </c>
      <c r="AX120" s="34">
        <f t="shared" si="27"/>
        <v>0.63956652883037712</v>
      </c>
      <c r="AY120" s="34">
        <f t="shared" si="27"/>
        <v>0.64993045640138059</v>
      </c>
      <c r="AZ120" s="34">
        <f t="shared" si="27"/>
        <v>0.66046232739946331</v>
      </c>
      <c r="BA120" s="34">
        <f t="shared" si="27"/>
        <v>0.67116486328273151</v>
      </c>
      <c r="BB120" s="34">
        <f t="shared" si="27"/>
        <v>0.68204082960946433</v>
      </c>
      <c r="BC120" s="34">
        <f t="shared" si="27"/>
        <v>0.69309303675274081</v>
      </c>
      <c r="BD120" s="34">
        <f t="shared" si="27"/>
        <v>0.70432434062664517</v>
      </c>
      <c r="BE120" s="34">
        <f t="shared" si="27"/>
        <v>0.7157376434242424</v>
      </c>
      <c r="BF120" s="34">
        <f t="shared" si="27"/>
        <v>0.72733589436751023</v>
      </c>
      <c r="BG120" s="34">
        <f t="shared" si="27"/>
        <v>0.73912209046942523</v>
      </c>
      <c r="BH120" s="34">
        <f t="shared" si="27"/>
        <v>0.75109927730839665</v>
      </c>
      <c r="BI120" s="34">
        <f t="shared" si="27"/>
        <v>0.76327054981525067</v>
      </c>
      <c r="BJ120" s="34">
        <f t="shared" si="27"/>
        <v>0.77563905307296765</v>
      </c>
      <c r="BK120" s="34">
        <f t="shared" si="27"/>
        <v>0.78820798312937745</v>
      </c>
      <c r="BL120" s="34">
        <f t="shared" si="27"/>
        <v>0.80098058782302639</v>
      </c>
      <c r="BM120" s="34">
        <f t="shared" si="27"/>
        <v>0.81396016762242385</v>
      </c>
      <c r="BN120" s="34">
        <f t="shared" si="27"/>
        <v>0.82715007647889238</v>
      </c>
      <c r="BO120" s="34">
        <f t="shared" si="27"/>
        <v>0.84055372269323436</v>
      </c>
      <c r="BP120" s="34">
        <f t="shared" si="27"/>
        <v>0.85417456979644535</v>
      </c>
      <c r="BQ120" s="34">
        <f t="shared" si="27"/>
        <v>0.86801613744469741</v>
      </c>
      <c r="BS120" s="10" t="s">
        <v>413</v>
      </c>
      <c r="BT120" s="184" t="s">
        <v>360</v>
      </c>
    </row>
    <row r="121" spans="1:92">
      <c r="B121" s="178" t="s">
        <v>59</v>
      </c>
      <c r="C121" s="324">
        <v>0.93</v>
      </c>
      <c r="D121" s="227" t="str">
        <f>CONCATENATE(a!$C$51,"$/vehicle-mile")</f>
        <v>2019$/vehicle-mile</v>
      </c>
      <c r="I121" s="44"/>
      <c r="Z121" s="34">
        <f t="shared" ref="Z121:AO121" si="28">$C121*Z$76</f>
        <v>0.93</v>
      </c>
      <c r="AA121" s="34">
        <f t="shared" si="28"/>
        <v>0.8987441968013834</v>
      </c>
      <c r="AB121" s="34">
        <f t="shared" si="28"/>
        <v>0.93964217175590747</v>
      </c>
      <c r="AC121" s="34">
        <f t="shared" si="28"/>
        <v>0.96689702580514314</v>
      </c>
      <c r="AD121" s="34">
        <f t="shared" si="28"/>
        <v>0.98763797181915736</v>
      </c>
      <c r="AE121" s="34">
        <f t="shared" si="28"/>
        <v>1.010442404950596</v>
      </c>
      <c r="AF121" s="34">
        <f t="shared" si="28"/>
        <v>1.0333401662936903</v>
      </c>
      <c r="AG121" s="34">
        <f t="shared" si="28"/>
        <v>1.0534884339865536</v>
      </c>
      <c r="AH121" s="34">
        <f t="shared" si="28"/>
        <v>1.0704144776388886</v>
      </c>
      <c r="AI121" s="34">
        <f t="shared" si="28"/>
        <v>1.087944984723147</v>
      </c>
      <c r="AJ121" s="34">
        <f t="shared" si="28"/>
        <v>1.1048021911617354</v>
      </c>
      <c r="AK121" s="34">
        <f t="shared" si="28"/>
        <v>1.1223934362455579</v>
      </c>
      <c r="AL121" s="34">
        <f t="shared" si="28"/>
        <v>1.1405813866073313</v>
      </c>
      <c r="AM121" s="34">
        <f t="shared" si="28"/>
        <v>1.1590640656512938</v>
      </c>
      <c r="AN121" s="34">
        <f t="shared" si="28"/>
        <v>1.1778462493414423</v>
      </c>
      <c r="AO121" s="34">
        <f t="shared" si="28"/>
        <v>1.1969327910344181</v>
      </c>
      <c r="AP121" s="34">
        <f t="shared" si="27"/>
        <v>1.2163286227336245</v>
      </c>
      <c r="AQ121" s="34">
        <f t="shared" si="27"/>
        <v>1.2360387563636677</v>
      </c>
      <c r="AR121" s="34">
        <f t="shared" si="27"/>
        <v>1.2560682850654483</v>
      </c>
      <c r="AS121" s="34">
        <f t="shared" si="27"/>
        <v>1.2764223845122398</v>
      </c>
      <c r="AT121" s="34">
        <f t="shared" si="27"/>
        <v>1.2971063142470942</v>
      </c>
      <c r="AU121" s="34">
        <f t="shared" si="27"/>
        <v>1.3181254190419194</v>
      </c>
      <c r="AV121" s="34">
        <f t="shared" si="27"/>
        <v>1.3394851302785777</v>
      </c>
      <c r="AW121" s="34">
        <f t="shared" si="27"/>
        <v>1.3611909673523706</v>
      </c>
      <c r="AX121" s="34">
        <f t="shared" si="27"/>
        <v>1.3832485390982576</v>
      </c>
      <c r="AY121" s="34">
        <f t="shared" si="27"/>
        <v>1.4056635452401953</v>
      </c>
      <c r="AZ121" s="34">
        <f t="shared" si="27"/>
        <v>1.4284417778639555</v>
      </c>
      <c r="BA121" s="34">
        <f t="shared" si="27"/>
        <v>1.4515891229138149</v>
      </c>
      <c r="BB121" s="34">
        <f t="shared" si="27"/>
        <v>1.4751115617134929</v>
      </c>
      <c r="BC121" s="34">
        <f t="shared" si="27"/>
        <v>1.4990151725117418</v>
      </c>
      <c r="BD121" s="34">
        <f t="shared" si="27"/>
        <v>1.523306132052977</v>
      </c>
      <c r="BE121" s="34">
        <f t="shared" si="27"/>
        <v>1.5479907171733616</v>
      </c>
      <c r="BF121" s="34">
        <f t="shared" si="27"/>
        <v>1.5730753064227549</v>
      </c>
      <c r="BG121" s="34">
        <f t="shared" si="27"/>
        <v>1.598566381712943</v>
      </c>
      <c r="BH121" s="34">
        <f t="shared" si="27"/>
        <v>1.6244705299925788</v>
      </c>
      <c r="BI121" s="34">
        <f t="shared" si="27"/>
        <v>1.6507944449492631</v>
      </c>
      <c r="BJ121" s="34">
        <f t="shared" si="27"/>
        <v>1.6775449287392092</v>
      </c>
      <c r="BK121" s="34">
        <f t="shared" si="27"/>
        <v>1.7047288937449327</v>
      </c>
      <c r="BL121" s="34">
        <f t="shared" si="27"/>
        <v>1.7323533643614293</v>
      </c>
      <c r="BM121" s="34">
        <f t="shared" si="27"/>
        <v>1.7604254788112887</v>
      </c>
      <c r="BN121" s="34">
        <f t="shared" si="27"/>
        <v>1.7889524909892325</v>
      </c>
      <c r="BO121" s="34">
        <f t="shared" si="27"/>
        <v>1.8179417723365303</v>
      </c>
      <c r="BP121" s="34">
        <f t="shared" si="27"/>
        <v>1.8474008137458007</v>
      </c>
      <c r="BQ121" s="34">
        <f t="shared" si="27"/>
        <v>1.8773372274966713</v>
      </c>
      <c r="BS121" s="10" t="s">
        <v>413</v>
      </c>
      <c r="BT121" s="184" t="s">
        <v>360</v>
      </c>
    </row>
    <row r="122" spans="1:92">
      <c r="B122" s="182" t="s">
        <v>125</v>
      </c>
      <c r="I122" s="13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S122" s="10"/>
      <c r="BT122" s="308"/>
    </row>
    <row r="123" spans="1:92">
      <c r="B123" s="178" t="s">
        <v>58</v>
      </c>
      <c r="C123" s="324">
        <v>0.311666</v>
      </c>
      <c r="D123" s="227" t="s">
        <v>240</v>
      </c>
      <c r="I123" s="245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S123" s="10" t="s">
        <v>241</v>
      </c>
      <c r="BT123" s="185" t="s">
        <v>242</v>
      </c>
    </row>
    <row r="124" spans="1:92">
      <c r="B124" s="178" t="s">
        <v>59</v>
      </c>
      <c r="C124" s="258">
        <v>0.56299999999999994</v>
      </c>
      <c r="D124" s="325" t="s">
        <v>240</v>
      </c>
      <c r="I124" s="245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S124" s="10" t="s">
        <v>414</v>
      </c>
      <c r="BT124" s="185" t="s">
        <v>415</v>
      </c>
    </row>
    <row r="125" spans="1:92">
      <c r="B125" s="178" t="s">
        <v>58</v>
      </c>
      <c r="C125" s="254">
        <f>C123/INDEX($J$63:$BQ$63,1,MATCH(VALUE(LEFT(D123,4)),$J$54:$BQ$54,0))</f>
        <v>0.311666</v>
      </c>
      <c r="D125" s="227" t="str">
        <f>CONCATENATE($C$51,"$/vehicle-mile")</f>
        <v>2019$/vehicle-mile</v>
      </c>
      <c r="I125" s="245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CM125" s="10"/>
      <c r="CN125" s="185"/>
    </row>
    <row r="126" spans="1:92">
      <c r="B126" s="178" t="s">
        <v>59</v>
      </c>
      <c r="C126" s="254">
        <f>C124/INDEX($J$63:$BQ$63,1,MATCH(VALUE(LEFT(D124,4)),$J$54:$BQ$54,0))</f>
        <v>0.56299999999999994</v>
      </c>
      <c r="D126" s="227" t="str">
        <f>CONCATENATE($C$51,"$/vehicle-mile")</f>
        <v>2019$/vehicle-mile</v>
      </c>
      <c r="I126" s="245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CM126" s="10"/>
      <c r="CN126" s="185"/>
    </row>
    <row r="128" spans="1:92" ht="18.75">
      <c r="A128" s="103" t="s">
        <v>204</v>
      </c>
      <c r="B128" s="7"/>
      <c r="C128" s="7"/>
      <c r="D128" s="7"/>
      <c r="E128" s="7"/>
      <c r="F128" s="7"/>
      <c r="G128" s="7"/>
      <c r="I128" s="44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  <c r="BT128" s="138"/>
      <c r="BU128" s="138"/>
      <c r="BV128" s="138"/>
      <c r="BW128" s="138"/>
      <c r="BX128" s="138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</row>
    <row r="129" spans="1:92">
      <c r="A129" s="16"/>
      <c r="I129" s="44"/>
      <c r="CM129" s="10"/>
      <c r="CN129" s="199"/>
    </row>
    <row r="130" spans="1:92">
      <c r="B130" s="135" t="s">
        <v>173</v>
      </c>
      <c r="C130" s="29"/>
      <c r="D130" s="13"/>
      <c r="E130" s="13"/>
      <c r="F130" s="13"/>
      <c r="G130" s="13"/>
      <c r="H130" s="245"/>
      <c r="I130" s="44"/>
      <c r="BS130" s="10" t="s">
        <v>169</v>
      </c>
      <c r="BT130" s="203" t="s">
        <v>170</v>
      </c>
    </row>
    <row r="131" spans="1:92">
      <c r="B131" s="197" t="s">
        <v>164</v>
      </c>
      <c r="C131" s="239">
        <f>(5+9+2+15+4)/5</f>
        <v>7</v>
      </c>
      <c r="D131" s="33" t="s">
        <v>157</v>
      </c>
      <c r="E131" s="13"/>
      <c r="F131" s="13"/>
      <c r="G131" s="13"/>
      <c r="H131" s="245"/>
      <c r="I131" s="245"/>
      <c r="BS131" s="10"/>
      <c r="BT131" s="199"/>
    </row>
    <row r="132" spans="1:92">
      <c r="B132" s="197" t="s">
        <v>165</v>
      </c>
      <c r="C132" s="239">
        <f>(1291+1619+1815+1645)/5</f>
        <v>1274</v>
      </c>
      <c r="D132" s="33" t="s">
        <v>157</v>
      </c>
      <c r="E132" s="13"/>
      <c r="F132" s="13"/>
      <c r="G132" s="13"/>
      <c r="H132" s="245"/>
      <c r="I132" s="245"/>
      <c r="BS132" s="10"/>
      <c r="BT132" s="199"/>
    </row>
    <row r="133" spans="1:92">
      <c r="B133" s="197" t="s">
        <v>174</v>
      </c>
      <c r="C133" s="239">
        <v>39347</v>
      </c>
      <c r="D133" s="33" t="s">
        <v>168</v>
      </c>
      <c r="E133" s="13"/>
      <c r="F133" s="13"/>
      <c r="G133" s="13"/>
      <c r="H133" s="245"/>
      <c r="I133" s="245"/>
      <c r="BS133" s="10"/>
      <c r="BT133" s="199"/>
    </row>
    <row r="134" spans="1:92">
      <c r="B134" s="197" t="s">
        <v>158</v>
      </c>
      <c r="C134" s="240">
        <f>C131/(C133/100)</f>
        <v>1.7790428749332857E-2</v>
      </c>
      <c r="D134" s="33" t="s">
        <v>160</v>
      </c>
      <c r="E134" s="13"/>
      <c r="F134" s="13"/>
      <c r="G134" s="13"/>
      <c r="H134" s="245"/>
      <c r="I134" s="245"/>
      <c r="BS134" s="10"/>
      <c r="BT134" s="199"/>
    </row>
    <row r="135" spans="1:92">
      <c r="B135" s="197" t="s">
        <v>159</v>
      </c>
      <c r="C135" s="240">
        <f>C132/(C133/100)</f>
        <v>3.2378580323785799</v>
      </c>
      <c r="D135" s="33" t="s">
        <v>160</v>
      </c>
      <c r="E135" s="13"/>
      <c r="F135" s="13"/>
      <c r="G135" s="13"/>
      <c r="H135" s="245"/>
      <c r="I135" s="245"/>
      <c r="BS135" s="10"/>
      <c r="BT135" s="199"/>
    </row>
    <row r="136" spans="1:92">
      <c r="B136" s="197"/>
      <c r="C136" s="240"/>
      <c r="D136" s="13"/>
      <c r="E136" s="13"/>
      <c r="F136" s="13"/>
      <c r="G136" s="13"/>
      <c r="H136" s="245"/>
      <c r="I136" s="33"/>
      <c r="BS136" s="10"/>
      <c r="BT136" s="199"/>
    </row>
    <row r="137" spans="1:92">
      <c r="B137" s="135" t="s">
        <v>172</v>
      </c>
      <c r="C137" s="240"/>
      <c r="D137" s="13"/>
      <c r="E137" s="13"/>
      <c r="F137" s="13"/>
      <c r="G137" s="13"/>
      <c r="H137" s="245"/>
      <c r="I137" s="33"/>
      <c r="BS137" s="10"/>
      <c r="BT137" s="199"/>
    </row>
    <row r="138" spans="1:92">
      <c r="B138" s="198" t="s">
        <v>205</v>
      </c>
      <c r="C138" s="13"/>
      <c r="D138" s="13"/>
      <c r="E138" s="13"/>
      <c r="F138" s="13"/>
      <c r="G138" s="13"/>
      <c r="H138" s="245"/>
      <c r="I138" s="33"/>
      <c r="BS138" s="10" t="s">
        <v>206</v>
      </c>
      <c r="BT138" s="185" t="s">
        <v>207</v>
      </c>
    </row>
    <row r="139" spans="1:92">
      <c r="B139" s="247" t="s">
        <v>208</v>
      </c>
      <c r="C139" s="248">
        <v>3212347</v>
      </c>
      <c r="D139" s="33" t="s">
        <v>209</v>
      </c>
      <c r="E139" s="13"/>
      <c r="F139" s="13"/>
      <c r="G139" s="13"/>
      <c r="H139" s="245"/>
      <c r="I139" s="33"/>
      <c r="CM139" s="10"/>
      <c r="CN139" s="185"/>
    </row>
    <row r="140" spans="1:92">
      <c r="B140" s="247" t="s">
        <v>164</v>
      </c>
      <c r="C140" s="249">
        <v>37133</v>
      </c>
      <c r="D140" s="33" t="s">
        <v>171</v>
      </c>
      <c r="E140" s="13"/>
      <c r="F140" s="13"/>
      <c r="G140" s="13"/>
      <c r="H140" s="245"/>
      <c r="I140" s="245"/>
      <c r="CM140" s="10"/>
      <c r="CN140" s="185"/>
    </row>
    <row r="141" spans="1:92">
      <c r="B141" s="247" t="s">
        <v>165</v>
      </c>
      <c r="C141" s="249">
        <v>2746000</v>
      </c>
      <c r="D141" s="33" t="s">
        <v>171</v>
      </c>
      <c r="E141" s="13"/>
      <c r="F141" s="13"/>
      <c r="G141" s="13"/>
      <c r="H141" s="245"/>
      <c r="I141" s="245"/>
      <c r="CM141" s="10"/>
      <c r="CN141" s="185"/>
    </row>
    <row r="142" spans="1:92">
      <c r="B142" s="247" t="s">
        <v>210</v>
      </c>
      <c r="C142" s="249">
        <v>12975000</v>
      </c>
      <c r="D142" s="33" t="s">
        <v>196</v>
      </c>
      <c r="E142" s="13"/>
      <c r="F142" s="13"/>
      <c r="G142" s="13"/>
      <c r="H142" s="245"/>
      <c r="I142" s="245"/>
      <c r="CM142" s="10"/>
      <c r="CN142" s="185"/>
    </row>
    <row r="143" spans="1:92">
      <c r="B143" s="247" t="s">
        <v>211</v>
      </c>
      <c r="C143" s="249">
        <v>34247</v>
      </c>
      <c r="D143" s="33" t="s">
        <v>175</v>
      </c>
      <c r="E143" s="13"/>
      <c r="F143" s="13"/>
      <c r="G143" s="13"/>
      <c r="H143" s="245"/>
      <c r="I143" s="245"/>
      <c r="CM143" s="10"/>
      <c r="CN143" s="185"/>
    </row>
    <row r="144" spans="1:92">
      <c r="B144" s="247" t="s">
        <v>212</v>
      </c>
      <c r="C144" s="249">
        <v>1889000</v>
      </c>
      <c r="D144" s="33" t="s">
        <v>175</v>
      </c>
      <c r="E144" s="13"/>
      <c r="F144" s="13"/>
      <c r="G144" s="13"/>
      <c r="H144" s="245"/>
      <c r="I144" s="245"/>
      <c r="CM144" s="10"/>
      <c r="CN144" s="185"/>
    </row>
    <row r="145" spans="2:92">
      <c r="B145" s="247" t="s">
        <v>213</v>
      </c>
      <c r="C145" s="249">
        <v>4530000</v>
      </c>
      <c r="D145" s="33" t="s">
        <v>214</v>
      </c>
      <c r="E145" s="13"/>
      <c r="F145" s="13"/>
      <c r="G145" s="13"/>
      <c r="H145" s="245"/>
      <c r="I145" s="245"/>
      <c r="CM145" s="10"/>
      <c r="CN145" s="185"/>
    </row>
    <row r="146" spans="2:92">
      <c r="B146" s="247" t="s">
        <v>215</v>
      </c>
      <c r="C146" s="249">
        <v>6452000</v>
      </c>
      <c r="D146" s="33" t="s">
        <v>214</v>
      </c>
      <c r="E146" s="13"/>
      <c r="F146" s="13"/>
      <c r="G146" s="13"/>
      <c r="H146" s="245"/>
      <c r="I146" s="245"/>
      <c r="CM146" s="10"/>
      <c r="CN146" s="185"/>
    </row>
    <row r="147" spans="2:92">
      <c r="B147" s="247"/>
      <c r="C147" s="247"/>
      <c r="D147" s="33"/>
      <c r="E147" s="13"/>
      <c r="F147" s="13"/>
      <c r="G147" s="13"/>
      <c r="H147" s="245"/>
      <c r="I147" s="245"/>
      <c r="CM147" s="10"/>
      <c r="CN147" s="185"/>
    </row>
    <row r="148" spans="2:92">
      <c r="B148" s="198" t="s">
        <v>216</v>
      </c>
      <c r="C148" s="13"/>
      <c r="D148" s="33"/>
      <c r="E148" s="13"/>
      <c r="F148" s="13"/>
      <c r="G148" s="13"/>
      <c r="H148" s="245"/>
      <c r="I148" s="245"/>
      <c r="CM148" s="10"/>
      <c r="CN148" s="185"/>
    </row>
    <row r="149" spans="2:92">
      <c r="B149" s="247" t="s">
        <v>217</v>
      </c>
      <c r="C149" s="250">
        <f>C140/C143</f>
        <v>1.0842701550500773</v>
      </c>
      <c r="D149" s="33" t="s">
        <v>218</v>
      </c>
      <c r="E149" s="13"/>
      <c r="F149" s="13"/>
      <c r="G149" s="13"/>
      <c r="H149" s="245"/>
      <c r="I149" s="245"/>
      <c r="CM149" s="10"/>
      <c r="CN149" s="185"/>
    </row>
    <row r="150" spans="2:92">
      <c r="B150" s="247" t="s">
        <v>219</v>
      </c>
      <c r="C150" s="250">
        <f>C141/C144</f>
        <v>1.4536791953414505</v>
      </c>
      <c r="D150" s="33" t="s">
        <v>218</v>
      </c>
      <c r="E150" s="13"/>
      <c r="F150" s="13"/>
      <c r="G150" s="13"/>
      <c r="H150" s="245"/>
      <c r="I150" s="245"/>
      <c r="CM150" s="10"/>
      <c r="CN150" s="185"/>
    </row>
    <row r="151" spans="2:92">
      <c r="B151" s="247" t="s">
        <v>220</v>
      </c>
      <c r="C151" s="250">
        <f>C142/C146</f>
        <v>2.0110043397396158</v>
      </c>
      <c r="D151" s="33" t="s">
        <v>176</v>
      </c>
      <c r="E151" s="13"/>
      <c r="F151" s="13"/>
      <c r="G151" s="13"/>
      <c r="H151" s="245"/>
      <c r="I151" s="245"/>
    </row>
    <row r="152" spans="2:92">
      <c r="B152" s="247"/>
      <c r="C152" s="250"/>
      <c r="D152" s="33"/>
      <c r="E152" s="13"/>
      <c r="F152" s="13"/>
      <c r="G152" s="13"/>
      <c r="H152" s="245"/>
      <c r="I152" s="245"/>
    </row>
    <row r="153" spans="2:92">
      <c r="B153" s="198" t="s">
        <v>221</v>
      </c>
      <c r="C153" s="251">
        <f>C146/C139*100</f>
        <v>200.85003270194659</v>
      </c>
      <c r="D153" s="33" t="s">
        <v>222</v>
      </c>
      <c r="E153" s="13"/>
      <c r="F153" s="13"/>
      <c r="G153" s="13"/>
      <c r="H153" s="245"/>
      <c r="I153" s="245"/>
      <c r="CM153" s="10"/>
      <c r="CN153" s="185"/>
    </row>
    <row r="154" spans="2:92">
      <c r="B154" s="247" t="s">
        <v>158</v>
      </c>
      <c r="C154" s="251">
        <f>C140/$C$139*100</f>
        <v>1.1559461042035619</v>
      </c>
      <c r="D154" s="33" t="s">
        <v>223</v>
      </c>
      <c r="E154" s="13"/>
      <c r="F154" s="13"/>
      <c r="G154" s="13"/>
      <c r="H154" s="245"/>
      <c r="I154" s="245"/>
      <c r="CM154" s="10"/>
      <c r="CN154" s="185"/>
    </row>
    <row r="155" spans="2:92">
      <c r="B155" s="247" t="s">
        <v>159</v>
      </c>
      <c r="C155" s="251">
        <f>C141/$C$139*100</f>
        <v>85.482670458702003</v>
      </c>
      <c r="D155" s="33" t="s">
        <v>224</v>
      </c>
      <c r="E155" s="13"/>
      <c r="F155" s="13"/>
      <c r="G155" s="13"/>
      <c r="H155" s="245"/>
      <c r="I155" s="245"/>
      <c r="CM155" s="10"/>
      <c r="CN155" s="185"/>
    </row>
    <row r="156" spans="2:92">
      <c r="B156" s="247" t="s">
        <v>225</v>
      </c>
      <c r="C156" s="251">
        <f>C142/$C$139*100</f>
        <v>403.91028740045829</v>
      </c>
      <c r="D156" s="33" t="s">
        <v>226</v>
      </c>
      <c r="E156" s="13"/>
      <c r="F156" s="13"/>
      <c r="G156" s="13"/>
      <c r="H156" s="245"/>
      <c r="I156" s="245"/>
      <c r="CM156" s="10"/>
      <c r="CN156" s="185"/>
    </row>
    <row r="157" spans="2:92">
      <c r="B157" s="247"/>
      <c r="C157" s="252"/>
      <c r="D157" s="33"/>
      <c r="E157" s="13"/>
      <c r="F157" s="13"/>
      <c r="G157" s="13"/>
      <c r="H157" s="245"/>
      <c r="I157" s="245"/>
      <c r="CM157" s="10"/>
      <c r="CN157" s="185"/>
    </row>
    <row r="158" spans="2:92">
      <c r="B158" s="198" t="s">
        <v>227</v>
      </c>
      <c r="C158" s="13"/>
      <c r="D158" s="33"/>
      <c r="E158" s="13"/>
      <c r="F158" s="13"/>
      <c r="G158" s="13"/>
      <c r="H158" s="245"/>
      <c r="I158" s="245"/>
      <c r="CM158" s="10"/>
      <c r="CN158" s="185"/>
    </row>
    <row r="159" spans="2:92">
      <c r="B159" s="247" t="s">
        <v>228</v>
      </c>
      <c r="C159" s="253">
        <f>C143/$C$146</f>
        <v>5.3079665220086792E-3</v>
      </c>
      <c r="D159" s="33" t="s">
        <v>229</v>
      </c>
      <c r="E159" s="13"/>
      <c r="F159" s="13"/>
      <c r="G159" s="13"/>
      <c r="H159" s="245"/>
      <c r="I159" s="245"/>
      <c r="CM159" s="10"/>
      <c r="CN159" s="185"/>
    </row>
    <row r="160" spans="2:92">
      <c r="B160" s="247" t="s">
        <v>230</v>
      </c>
      <c r="C160" s="253">
        <f>C144/$C$146</f>
        <v>0.29277743335399875</v>
      </c>
      <c r="D160" s="33" t="s">
        <v>229</v>
      </c>
      <c r="E160" s="13"/>
      <c r="F160" s="13"/>
      <c r="G160" s="13"/>
      <c r="H160" s="245"/>
      <c r="I160" s="245"/>
      <c r="CM160" s="10"/>
      <c r="CN160" s="185"/>
    </row>
    <row r="161" spans="1:94">
      <c r="B161" s="247" t="s">
        <v>231</v>
      </c>
      <c r="C161" s="253">
        <f>C145/$C$146</f>
        <v>0.7021078735275883</v>
      </c>
      <c r="D161" s="33" t="s">
        <v>229</v>
      </c>
      <c r="E161" s="13"/>
      <c r="F161" s="13"/>
      <c r="G161" s="13"/>
      <c r="H161" s="245"/>
      <c r="I161" s="245"/>
      <c r="CM161" s="10"/>
      <c r="CN161" s="185"/>
    </row>
    <row r="162" spans="1:94">
      <c r="A162" s="13"/>
      <c r="B162" s="29"/>
      <c r="C162" s="13"/>
      <c r="D162" s="13"/>
      <c r="E162" s="13"/>
      <c r="F162" s="13"/>
      <c r="I162" s="82"/>
      <c r="J162" s="49"/>
      <c r="K162" s="49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  <c r="BJ162" s="145"/>
      <c r="BK162" s="145"/>
      <c r="BL162" s="145"/>
      <c r="BM162" s="145"/>
      <c r="BN162" s="145"/>
      <c r="BO162" s="145"/>
      <c r="BP162" s="145"/>
      <c r="BQ162" s="145"/>
      <c r="BR162" s="145"/>
      <c r="BS162" s="145"/>
      <c r="BT162" s="145"/>
      <c r="BU162" s="145"/>
      <c r="BV162" s="145"/>
      <c r="BW162" s="145"/>
      <c r="BX162" s="145"/>
      <c r="BY162" s="145"/>
      <c r="BZ162" s="145"/>
      <c r="CA162" s="145"/>
      <c r="CB162" s="145"/>
      <c r="CC162" s="145"/>
      <c r="CD162" s="145"/>
      <c r="CE162" s="145"/>
      <c r="CF162" s="145"/>
      <c r="CG162" s="145"/>
      <c r="CH162" s="145"/>
      <c r="CI162" s="145"/>
      <c r="CJ162" s="145"/>
      <c r="CK162" s="145"/>
      <c r="CL162" s="104"/>
      <c r="CM162" s="10"/>
      <c r="CN162" s="202"/>
      <c r="CO162" s="2"/>
      <c r="CP162" s="2"/>
    </row>
    <row r="163" spans="1:94" ht="18.75">
      <c r="A163" s="112" t="s">
        <v>13</v>
      </c>
      <c r="B163" s="7"/>
      <c r="C163" s="7"/>
      <c r="D163" s="7"/>
      <c r="E163" s="7"/>
      <c r="F163" s="7"/>
      <c r="G163" s="150"/>
      <c r="I163" s="44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7"/>
      <c r="BI163" s="137"/>
      <c r="BJ163" s="137"/>
      <c r="BK163" s="137"/>
      <c r="BL163" s="137"/>
      <c r="BM163" s="137"/>
      <c r="BN163" s="137"/>
      <c r="BO163" s="137"/>
      <c r="BP163" s="137"/>
      <c r="BQ163" s="137"/>
      <c r="BS163" s="10" t="s">
        <v>416</v>
      </c>
      <c r="BT163" s="184" t="s">
        <v>360</v>
      </c>
    </row>
    <row r="164" spans="1:94" s="176" customFormat="1" ht="15.75">
      <c r="A164" s="115" t="s">
        <v>319</v>
      </c>
      <c r="B164" s="102"/>
      <c r="C164" s="116"/>
      <c r="D164" s="117"/>
      <c r="E164" s="118"/>
      <c r="F164" s="118"/>
      <c r="G164" s="151"/>
      <c r="H164" s="76"/>
      <c r="I164" s="44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</row>
    <row r="165" spans="1:94">
      <c r="B165" s="29" t="s">
        <v>315</v>
      </c>
      <c r="C165" s="2"/>
      <c r="D165" s="32">
        <v>3700</v>
      </c>
      <c r="E165" s="227" t="str">
        <f t="shared" ref="E165:E170" si="29">CONCATENATE($C$51,"$/person")</f>
        <v>2019$/person</v>
      </c>
      <c r="F165" s="51"/>
      <c r="G165" s="51"/>
      <c r="I165" s="44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7"/>
      <c r="BI165" s="137"/>
      <c r="BJ165" s="137"/>
      <c r="BK165" s="137"/>
      <c r="BL165" s="137"/>
      <c r="BM165" s="137"/>
      <c r="BN165" s="137"/>
      <c r="BO165" s="137"/>
      <c r="BP165" s="137"/>
      <c r="BQ165" s="137"/>
      <c r="BS165" s="10"/>
    </row>
    <row r="166" spans="1:94">
      <c r="B166" s="29" t="s">
        <v>163</v>
      </c>
      <c r="C166" s="2"/>
      <c r="D166" s="32">
        <v>72500</v>
      </c>
      <c r="E166" s="227" t="str">
        <f t="shared" si="29"/>
        <v>2019$/person</v>
      </c>
      <c r="F166" s="51"/>
      <c r="G166" s="51"/>
      <c r="I166" s="44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137"/>
      <c r="BH166" s="137"/>
      <c r="BI166" s="137"/>
      <c r="BJ166" s="137"/>
      <c r="BK166" s="137"/>
      <c r="BL166" s="137"/>
      <c r="BM166" s="137"/>
      <c r="BN166" s="137"/>
      <c r="BO166" s="137"/>
      <c r="BP166" s="137"/>
      <c r="BQ166" s="137"/>
      <c r="BS166" s="10"/>
    </row>
    <row r="167" spans="1:94">
      <c r="B167" s="29" t="s">
        <v>162</v>
      </c>
      <c r="C167" s="2"/>
      <c r="D167" s="32">
        <v>142000</v>
      </c>
      <c r="E167" s="227" t="str">
        <f t="shared" si="29"/>
        <v>2019$/person</v>
      </c>
      <c r="F167" s="51"/>
      <c r="G167" s="51"/>
      <c r="I167" s="44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37"/>
      <c r="BP167" s="137"/>
      <c r="BQ167" s="137"/>
      <c r="BS167" s="10"/>
    </row>
    <row r="168" spans="1:94">
      <c r="B168" s="29" t="s">
        <v>161</v>
      </c>
      <c r="C168" s="2"/>
      <c r="D168" s="32">
        <v>521300</v>
      </c>
      <c r="E168" s="227" t="str">
        <f t="shared" si="29"/>
        <v>2019$/person</v>
      </c>
      <c r="F168" s="51"/>
      <c r="G168" s="51"/>
      <c r="I168" s="44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  <c r="AZ168" s="137"/>
      <c r="BA168" s="137"/>
      <c r="BB168" s="137"/>
      <c r="BC168" s="137"/>
      <c r="BD168" s="137"/>
      <c r="BE168" s="137"/>
      <c r="BF168" s="137"/>
      <c r="BG168" s="137"/>
      <c r="BH168" s="137"/>
      <c r="BI168" s="137"/>
      <c r="BJ168" s="137"/>
      <c r="BK168" s="137"/>
      <c r="BL168" s="137"/>
      <c r="BM168" s="137"/>
      <c r="BN168" s="137"/>
      <c r="BO168" s="137"/>
      <c r="BP168" s="137"/>
      <c r="BQ168" s="137"/>
      <c r="BS168" s="10"/>
    </row>
    <row r="169" spans="1:94">
      <c r="B169" s="29" t="s">
        <v>316</v>
      </c>
      <c r="C169" s="2"/>
      <c r="D169" s="32">
        <v>10900000</v>
      </c>
      <c r="E169" s="227" t="str">
        <f t="shared" si="29"/>
        <v>2019$/person</v>
      </c>
      <c r="F169" s="51"/>
      <c r="G169" s="51"/>
      <c r="I169" s="44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7"/>
      <c r="BI169" s="137"/>
      <c r="BJ169" s="137"/>
      <c r="BK169" s="137"/>
      <c r="BL169" s="137"/>
      <c r="BM169" s="137"/>
      <c r="BN169" s="137"/>
      <c r="BO169" s="137"/>
      <c r="BP169" s="137"/>
      <c r="BQ169" s="137"/>
      <c r="BS169" s="10"/>
    </row>
    <row r="170" spans="1:94">
      <c r="B170" s="29" t="s">
        <v>317</v>
      </c>
      <c r="C170" s="2"/>
      <c r="D170" s="32">
        <v>197600</v>
      </c>
      <c r="E170" s="227" t="str">
        <f t="shared" si="29"/>
        <v>2019$/person</v>
      </c>
      <c r="F170" s="51"/>
      <c r="G170" s="51"/>
      <c r="I170" s="44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  <c r="BG170" s="137"/>
      <c r="BH170" s="137"/>
      <c r="BI170" s="137"/>
      <c r="BJ170" s="137"/>
      <c r="BK170" s="137"/>
      <c r="BL170" s="137"/>
      <c r="BM170" s="137"/>
      <c r="BN170" s="137"/>
      <c r="BO170" s="137"/>
      <c r="BP170" s="137"/>
      <c r="BQ170" s="137"/>
      <c r="BS170" s="10"/>
    </row>
    <row r="171" spans="1:94">
      <c r="B171" s="29" t="s">
        <v>318</v>
      </c>
      <c r="C171" s="2"/>
      <c r="D171" s="32">
        <v>150200</v>
      </c>
      <c r="E171" s="227" t="str">
        <f>CONCATENATE($C$51,"$/crash")</f>
        <v>2019$/crash</v>
      </c>
      <c r="F171" s="51"/>
      <c r="G171" s="51"/>
      <c r="I171" s="44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/>
      <c r="BL171" s="137"/>
      <c r="BM171" s="137"/>
      <c r="BN171" s="137"/>
      <c r="BO171" s="137"/>
      <c r="BP171" s="137"/>
      <c r="BQ171" s="137"/>
      <c r="BS171" s="10"/>
    </row>
    <row r="172" spans="1:94">
      <c r="B172" s="28"/>
      <c r="C172" s="2"/>
      <c r="D172" s="2"/>
      <c r="E172" s="51"/>
      <c r="F172" s="51"/>
      <c r="G172" s="51"/>
      <c r="I172" s="44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S172" s="10"/>
    </row>
    <row r="173" spans="1:94" s="176" customFormat="1" ht="15.75">
      <c r="A173" s="115" t="s">
        <v>320</v>
      </c>
      <c r="B173" s="102"/>
      <c r="C173" s="116"/>
      <c r="D173" s="117"/>
      <c r="E173" s="118"/>
      <c r="F173" s="118"/>
      <c r="G173" s="151"/>
      <c r="H173" s="76"/>
      <c r="I173" s="44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</row>
    <row r="174" spans="1:94">
      <c r="B174" s="29" t="s">
        <v>118</v>
      </c>
      <c r="C174" s="326"/>
      <c r="D174" s="32">
        <v>10900000</v>
      </c>
      <c r="E174" s="227" t="str">
        <f>CONCATENATE($C$51,"$/person")</f>
        <v>2019$/person</v>
      </c>
      <c r="F174" s="51"/>
      <c r="G174" s="51"/>
      <c r="I174" s="44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  <c r="BG174" s="137"/>
      <c r="BH174" s="137"/>
      <c r="BI174" s="137"/>
      <c r="BJ174" s="137"/>
      <c r="BK174" s="137"/>
      <c r="BL174" s="137"/>
      <c r="BM174" s="137"/>
      <c r="BN174" s="137"/>
      <c r="BO174" s="137"/>
      <c r="BP174" s="137"/>
      <c r="BQ174" s="137"/>
      <c r="BS174" s="10"/>
      <c r="BT174" s="185"/>
    </row>
    <row r="175" spans="1:94">
      <c r="B175" s="308" t="s">
        <v>110</v>
      </c>
      <c r="C175" s="52" t="s">
        <v>119</v>
      </c>
      <c r="D175" s="323" t="s">
        <v>120</v>
      </c>
      <c r="E175" s="51"/>
      <c r="F175" s="51"/>
      <c r="G175" s="51"/>
      <c r="I175" s="44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/>
      <c r="BD175" s="137"/>
      <c r="BE175" s="137"/>
      <c r="BF175" s="137"/>
      <c r="BG175" s="137"/>
      <c r="BH175" s="137"/>
      <c r="BI175" s="137"/>
      <c r="BJ175" s="137"/>
      <c r="BK175" s="137"/>
      <c r="BL175" s="137"/>
      <c r="BM175" s="137"/>
      <c r="BN175" s="137"/>
      <c r="BO175" s="137"/>
      <c r="BP175" s="137"/>
      <c r="BQ175" s="137"/>
      <c r="BS175" s="10"/>
    </row>
    <row r="176" spans="1:94">
      <c r="B176" s="28" t="s">
        <v>354</v>
      </c>
      <c r="C176" s="188">
        <v>3.0000000000000001E-3</v>
      </c>
      <c r="D176" s="32">
        <v>32700</v>
      </c>
      <c r="E176" s="227" t="str">
        <f t="shared" ref="E176:E181" si="30">CONCATENATE($C$51,"$/person")</f>
        <v>2019$/person</v>
      </c>
      <c r="F176" s="51"/>
      <c r="G176" s="51"/>
      <c r="I176" s="44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137"/>
      <c r="BE176" s="137"/>
      <c r="BF176" s="137"/>
      <c r="BG176" s="137"/>
      <c r="BH176" s="137"/>
      <c r="BI176" s="137"/>
      <c r="BJ176" s="137"/>
      <c r="BK176" s="137"/>
      <c r="BL176" s="137"/>
      <c r="BM176" s="137"/>
      <c r="BN176" s="137"/>
      <c r="BO176" s="137"/>
      <c r="BP176" s="137"/>
      <c r="BQ176" s="137"/>
      <c r="BS176" s="10"/>
    </row>
    <row r="177" spans="1:72">
      <c r="B177" s="28" t="s">
        <v>355</v>
      </c>
      <c r="C177" s="188">
        <v>4.7E-2</v>
      </c>
      <c r="D177" s="32">
        <v>512300</v>
      </c>
      <c r="E177" s="227" t="str">
        <f t="shared" si="30"/>
        <v>2019$/person</v>
      </c>
      <c r="F177" s="51"/>
      <c r="G177" s="51"/>
      <c r="I177" s="44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  <c r="BG177" s="137"/>
      <c r="BH177" s="137"/>
      <c r="BI177" s="137"/>
      <c r="BJ177" s="137"/>
      <c r="BK177" s="137"/>
      <c r="BL177" s="137"/>
      <c r="BM177" s="137"/>
      <c r="BN177" s="137"/>
      <c r="BO177" s="137"/>
      <c r="BP177" s="137"/>
      <c r="BQ177" s="137"/>
      <c r="BS177" s="10"/>
    </row>
    <row r="178" spans="1:72">
      <c r="B178" s="28" t="s">
        <v>356</v>
      </c>
      <c r="C178" s="188">
        <v>0.105</v>
      </c>
      <c r="D178" s="32">
        <v>1144500</v>
      </c>
      <c r="E178" s="227" t="str">
        <f t="shared" si="30"/>
        <v>2019$/person</v>
      </c>
      <c r="F178" s="51"/>
      <c r="G178" s="51"/>
      <c r="I178" s="44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  <c r="BG178" s="137"/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</row>
    <row r="179" spans="1:72">
      <c r="B179" s="28" t="s">
        <v>357</v>
      </c>
      <c r="C179" s="188">
        <v>0.26600000000000001</v>
      </c>
      <c r="D179" s="32">
        <v>2899400</v>
      </c>
      <c r="E179" s="227" t="str">
        <f t="shared" si="30"/>
        <v>2019$/person</v>
      </c>
      <c r="F179" s="51"/>
      <c r="G179" s="51"/>
      <c r="I179" s="44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  <c r="BG179" s="137"/>
      <c r="BH179" s="137"/>
      <c r="BI179" s="137"/>
      <c r="BJ179" s="137"/>
      <c r="BK179" s="137"/>
      <c r="BL179" s="137"/>
      <c r="BM179" s="137"/>
      <c r="BN179" s="137"/>
      <c r="BO179" s="137"/>
      <c r="BP179" s="137"/>
      <c r="BQ179" s="137"/>
      <c r="BS179" s="10"/>
    </row>
    <row r="180" spans="1:72">
      <c r="B180" s="28" t="s">
        <v>358</v>
      </c>
      <c r="C180" s="188">
        <v>0.59299999999999997</v>
      </c>
      <c r="D180" s="32">
        <v>6463700</v>
      </c>
      <c r="E180" s="227" t="str">
        <f t="shared" si="30"/>
        <v>2019$/person</v>
      </c>
      <c r="F180" s="51"/>
      <c r="G180" s="51"/>
      <c r="I180" s="44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/>
      <c r="BB180" s="137"/>
      <c r="BC180" s="137"/>
      <c r="BD180" s="137"/>
      <c r="BE180" s="137"/>
      <c r="BF180" s="137"/>
      <c r="BG180" s="137"/>
      <c r="BH180" s="137"/>
      <c r="BI180" s="137"/>
      <c r="BJ180" s="137"/>
      <c r="BK180" s="137"/>
      <c r="BL180" s="137"/>
      <c r="BM180" s="137"/>
      <c r="BN180" s="137"/>
      <c r="BO180" s="137"/>
      <c r="BP180" s="137"/>
      <c r="BQ180" s="137"/>
      <c r="BS180" s="10"/>
    </row>
    <row r="181" spans="1:72">
      <c r="B181" s="28" t="s">
        <v>118</v>
      </c>
      <c r="C181" s="188">
        <v>1</v>
      </c>
      <c r="D181" s="32">
        <v>10900000</v>
      </c>
      <c r="E181" s="227" t="str">
        <f t="shared" si="30"/>
        <v>2019$/person</v>
      </c>
      <c r="F181" s="51"/>
      <c r="G181" s="51"/>
      <c r="I181" s="44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S181" s="10"/>
    </row>
    <row r="182" spans="1:72">
      <c r="B182" s="28"/>
      <c r="C182" s="2"/>
      <c r="D182" s="2"/>
      <c r="E182" s="51"/>
      <c r="F182" s="51"/>
      <c r="G182" s="51"/>
      <c r="I182" s="44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7"/>
      <c r="BI182" s="137"/>
      <c r="BJ182" s="137"/>
      <c r="BK182" s="137"/>
      <c r="BL182" s="137"/>
      <c r="BM182" s="137"/>
      <c r="BN182" s="137"/>
      <c r="BO182" s="137"/>
      <c r="BP182" s="137"/>
      <c r="BQ182" s="137"/>
      <c r="BS182" s="10"/>
    </row>
    <row r="183" spans="1:72" s="176" customFormat="1" ht="15.75">
      <c r="A183" s="115" t="s">
        <v>321</v>
      </c>
      <c r="B183" s="102"/>
      <c r="C183" s="116"/>
      <c r="D183" s="117"/>
      <c r="E183" s="118"/>
      <c r="F183" s="118"/>
      <c r="G183" s="151"/>
      <c r="H183" s="76"/>
      <c r="I183" s="44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S183" s="10"/>
      <c r="BT183" s="185"/>
    </row>
    <row r="184" spans="1:72">
      <c r="B184" s="245" t="s">
        <v>8</v>
      </c>
      <c r="D184" s="32">
        <v>4500</v>
      </c>
      <c r="E184" s="227" t="str">
        <f>CONCATENATE($C$51,"$/vehicle")</f>
        <v>2019$/vehicle</v>
      </c>
      <c r="F184" s="51"/>
      <c r="G184" s="51"/>
      <c r="I184" s="44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S184" s="10"/>
      <c r="BT184" s="185"/>
    </row>
    <row r="185" spans="1:72">
      <c r="C185" s="51"/>
      <c r="D185" s="51"/>
      <c r="F185" s="51"/>
      <c r="G185" s="51"/>
      <c r="I185" s="44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  <c r="BG185" s="137"/>
      <c r="BH185" s="137"/>
      <c r="BI185" s="137"/>
      <c r="BJ185" s="137"/>
      <c r="BK185" s="137"/>
      <c r="BL185" s="137"/>
      <c r="BM185" s="137"/>
      <c r="BN185" s="137"/>
      <c r="BO185" s="137"/>
      <c r="BP185" s="137"/>
      <c r="BQ185" s="137"/>
      <c r="BS185" s="10"/>
    </row>
    <row r="186" spans="1:72" s="176" customFormat="1" ht="15.75">
      <c r="A186" s="115" t="s">
        <v>322</v>
      </c>
      <c r="B186" s="102"/>
      <c r="C186" s="116"/>
      <c r="D186" s="117"/>
      <c r="E186" s="118"/>
      <c r="F186" s="118"/>
      <c r="G186" s="151"/>
      <c r="H186" s="76"/>
      <c r="I186" s="44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S186" s="10"/>
      <c r="BT186" s="185"/>
    </row>
    <row r="187" spans="1:72">
      <c r="B187" s="245" t="s">
        <v>323</v>
      </c>
      <c r="D187" s="32">
        <v>284100</v>
      </c>
      <c r="E187" s="227" t="str">
        <f>CONCATENATE($C$51,"$/crash")</f>
        <v>2019$/crash</v>
      </c>
      <c r="F187" s="51"/>
      <c r="G187" s="51"/>
      <c r="I187" s="44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  <c r="BG187" s="137"/>
      <c r="BH187" s="137"/>
      <c r="BI187" s="137"/>
      <c r="BJ187" s="137"/>
      <c r="BK187" s="137"/>
      <c r="BL187" s="137"/>
      <c r="BM187" s="137"/>
      <c r="BN187" s="137"/>
      <c r="BO187" s="137"/>
      <c r="BP187" s="137"/>
      <c r="BQ187" s="137"/>
      <c r="BS187" s="10"/>
      <c r="BT187" s="185"/>
    </row>
    <row r="188" spans="1:72">
      <c r="B188" s="245" t="s">
        <v>324</v>
      </c>
      <c r="D188" s="32">
        <v>12071000</v>
      </c>
      <c r="E188" s="227" t="str">
        <f>CONCATENATE($C$51,"$/crash")</f>
        <v>2019$/crash</v>
      </c>
      <c r="F188" s="51"/>
      <c r="G188" s="51"/>
      <c r="I188" s="44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/>
      <c r="BH188" s="137"/>
      <c r="BI188" s="137"/>
      <c r="BJ188" s="137"/>
      <c r="BK188" s="137"/>
      <c r="BL188" s="137"/>
      <c r="BM188" s="137"/>
      <c r="BN188" s="137"/>
      <c r="BO188" s="137"/>
      <c r="BP188" s="137"/>
      <c r="BQ188" s="137"/>
      <c r="BS188" s="10"/>
      <c r="BT188" s="185"/>
    </row>
    <row r="189" spans="1:72">
      <c r="C189" s="51"/>
      <c r="D189" s="51"/>
      <c r="F189" s="51"/>
      <c r="G189" s="51"/>
      <c r="I189" s="44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  <c r="BG189" s="137"/>
      <c r="BH189" s="137"/>
      <c r="BI189" s="137"/>
      <c r="BJ189" s="137"/>
      <c r="BK189" s="137"/>
      <c r="BL189" s="137"/>
      <c r="BM189" s="137"/>
      <c r="BN189" s="137"/>
      <c r="BO189" s="137"/>
      <c r="BP189" s="137"/>
      <c r="BQ189" s="137"/>
      <c r="BS189" s="10"/>
    </row>
    <row r="190" spans="1:72" s="15" customFormat="1" ht="18.75" customHeight="1">
      <c r="A190" s="206" t="s">
        <v>148</v>
      </c>
      <c r="B190" s="207"/>
      <c r="C190" s="208"/>
      <c r="D190" s="209"/>
      <c r="E190" s="210"/>
      <c r="F190" s="210"/>
      <c r="G190" s="210"/>
      <c r="H190" s="105"/>
      <c r="AQ190" s="211"/>
    </row>
    <row r="191" spans="1:72" s="15" customFormat="1" ht="15.75" customHeight="1">
      <c r="A191" s="212" t="s">
        <v>149</v>
      </c>
      <c r="B191" s="108"/>
      <c r="C191" s="213"/>
      <c r="D191" s="212"/>
      <c r="E191" s="214"/>
      <c r="F191" s="214"/>
      <c r="G191" s="214"/>
      <c r="H191" s="105"/>
      <c r="AQ191" s="215"/>
    </row>
    <row r="192" spans="1:72" s="15" customFormat="1" ht="15" customHeight="1">
      <c r="A192" s="29" t="s">
        <v>97</v>
      </c>
      <c r="C192" s="216"/>
      <c r="D192" s="218">
        <v>368.4</v>
      </c>
      <c r="E192" s="82" t="s">
        <v>151</v>
      </c>
      <c r="F192" s="82"/>
      <c r="G192" s="82"/>
      <c r="H192" s="105"/>
      <c r="BS192" s="38" t="s">
        <v>154</v>
      </c>
    </row>
    <row r="193" spans="1:72" s="15" customFormat="1" ht="15" customHeight="1">
      <c r="A193" s="29" t="s">
        <v>150</v>
      </c>
      <c r="C193" s="216"/>
      <c r="D193" s="217">
        <v>1.034</v>
      </c>
      <c r="E193" s="82" t="s">
        <v>151</v>
      </c>
      <c r="F193" s="82"/>
      <c r="G193" s="82"/>
      <c r="H193" s="105"/>
      <c r="BS193" s="38" t="s">
        <v>154</v>
      </c>
    </row>
    <row r="194" spans="1:72" s="15" customFormat="1" ht="15" customHeight="1">
      <c r="A194" s="29" t="s">
        <v>152</v>
      </c>
      <c r="C194" s="220"/>
      <c r="D194" s="217">
        <v>0.69299999999999995</v>
      </c>
      <c r="E194" s="82" t="s">
        <v>151</v>
      </c>
      <c r="F194" s="82"/>
      <c r="G194" s="82"/>
      <c r="H194" s="105"/>
      <c r="BS194" s="38" t="s">
        <v>154</v>
      </c>
    </row>
    <row r="195" spans="1:72" s="15" customFormat="1" ht="15" customHeight="1">
      <c r="A195" s="29" t="s">
        <v>153</v>
      </c>
      <c r="C195" s="220"/>
      <c r="D195" s="221">
        <v>4.1000000000000003E-3</v>
      </c>
      <c r="E195" s="82" t="s">
        <v>151</v>
      </c>
      <c r="F195" s="82"/>
      <c r="G195" s="82"/>
      <c r="H195" s="105"/>
      <c r="BS195" s="38" t="s">
        <v>154</v>
      </c>
    </row>
    <row r="196" spans="1:72" s="15" customFormat="1" ht="15" customHeight="1">
      <c r="A196" s="29"/>
      <c r="C196" s="222"/>
      <c r="D196" s="223"/>
      <c r="E196" s="224"/>
      <c r="F196" s="224"/>
      <c r="G196" s="224"/>
      <c r="H196" s="105"/>
      <c r="AQ196" s="216"/>
    </row>
    <row r="197" spans="1:72" s="15" customFormat="1" ht="15.75" customHeight="1">
      <c r="A197" s="212" t="s">
        <v>10</v>
      </c>
      <c r="B197" s="108"/>
      <c r="C197" s="213"/>
      <c r="D197" s="212"/>
      <c r="E197" s="214"/>
      <c r="F197" s="214"/>
      <c r="G197" s="214"/>
      <c r="H197" s="105"/>
      <c r="AQ197" s="215"/>
    </row>
    <row r="198" spans="1:72" s="15" customFormat="1" ht="15" customHeight="1">
      <c r="A198" s="29" t="s">
        <v>97</v>
      </c>
      <c r="C198" s="216"/>
      <c r="D198" s="218">
        <v>2.395</v>
      </c>
      <c r="E198" s="82" t="s">
        <v>151</v>
      </c>
      <c r="F198" s="82"/>
      <c r="G198" s="82"/>
      <c r="H198" s="105"/>
      <c r="BS198" s="219" t="s">
        <v>155</v>
      </c>
    </row>
    <row r="199" spans="1:72" s="15" customFormat="1" ht="15" customHeight="1">
      <c r="A199" s="29" t="s">
        <v>150</v>
      </c>
      <c r="C199" s="216"/>
      <c r="D199" s="218">
        <v>0.44500000000000001</v>
      </c>
      <c r="E199" s="82" t="s">
        <v>151</v>
      </c>
      <c r="F199" s="82"/>
      <c r="G199" s="82"/>
      <c r="H199" s="105"/>
      <c r="BS199" s="219" t="s">
        <v>155</v>
      </c>
    </row>
    <row r="200" spans="1:72" s="15" customFormat="1" ht="15" customHeight="1">
      <c r="A200" s="29" t="s">
        <v>152</v>
      </c>
      <c r="C200" s="220"/>
      <c r="D200" s="218">
        <v>9.1910000000000007</v>
      </c>
      <c r="E200" s="82" t="s">
        <v>151</v>
      </c>
      <c r="F200" s="82"/>
      <c r="G200" s="82"/>
      <c r="H200" s="105"/>
      <c r="BS200" s="219" t="s">
        <v>155</v>
      </c>
    </row>
    <row r="201" spans="1:72" s="15" customFormat="1" ht="15" customHeight="1">
      <c r="A201" s="29" t="s">
        <v>153</v>
      </c>
      <c r="C201" s="220"/>
      <c r="D201" s="225">
        <v>0.23300000000000001</v>
      </c>
      <c r="E201" s="82" t="s">
        <v>151</v>
      </c>
      <c r="F201" s="82"/>
      <c r="G201" s="82"/>
      <c r="H201" s="105"/>
      <c r="BS201" s="219" t="s">
        <v>155</v>
      </c>
    </row>
    <row r="202" spans="1:72">
      <c r="I202" s="44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</row>
    <row r="203" spans="1:72" ht="18.75" customHeight="1">
      <c r="A203" s="112" t="s">
        <v>17</v>
      </c>
      <c r="B203" s="7"/>
      <c r="C203" s="7"/>
      <c r="D203" s="7"/>
      <c r="E203" s="7"/>
      <c r="F203" s="7"/>
      <c r="G203" s="7"/>
      <c r="I203" s="44"/>
    </row>
    <row r="204" spans="1:72" s="308" customFormat="1" ht="15" customHeight="1">
      <c r="B204" s="29" t="s">
        <v>15</v>
      </c>
      <c r="C204" s="74" t="s">
        <v>107</v>
      </c>
      <c r="D204" s="325" t="str">
        <f>CONCATENATE($C$51,"$/metric ton")</f>
        <v>2019$/metric ton</v>
      </c>
      <c r="F204" s="327"/>
      <c r="G204" s="327"/>
      <c r="AA204" s="32">
        <v>15700</v>
      </c>
      <c r="AB204" s="32">
        <v>15900</v>
      </c>
      <c r="AC204" s="32">
        <v>16100</v>
      </c>
      <c r="AD204" s="32">
        <v>16400</v>
      </c>
      <c r="AE204" s="32">
        <v>16600</v>
      </c>
      <c r="AF204" s="32">
        <v>16800</v>
      </c>
      <c r="AG204" s="32">
        <v>17000</v>
      </c>
      <c r="AH204" s="32">
        <v>17300</v>
      </c>
      <c r="AI204" s="32">
        <v>17500</v>
      </c>
      <c r="AJ204" s="32">
        <v>17700</v>
      </c>
      <c r="AK204" s="32">
        <v>18000</v>
      </c>
      <c r="AL204" s="32">
        <v>18000</v>
      </c>
      <c r="AM204" s="32">
        <v>18000</v>
      </c>
      <c r="AN204" s="32">
        <v>18000</v>
      </c>
      <c r="AO204" s="32">
        <v>18000</v>
      </c>
      <c r="AP204" s="32">
        <v>18000</v>
      </c>
      <c r="AQ204" s="32">
        <v>18000</v>
      </c>
      <c r="AR204" s="32">
        <v>18000</v>
      </c>
      <c r="AS204" s="32">
        <v>18000</v>
      </c>
      <c r="AT204" s="32">
        <v>18000</v>
      </c>
      <c r="AU204" s="32">
        <v>18000</v>
      </c>
      <c r="AV204" s="32">
        <v>18000</v>
      </c>
      <c r="AW204" s="32">
        <v>18000</v>
      </c>
      <c r="AX204" s="32">
        <v>18000</v>
      </c>
      <c r="AY204" s="32">
        <v>18000</v>
      </c>
      <c r="AZ204" s="32">
        <v>18000</v>
      </c>
      <c r="BA204" s="32">
        <v>18000</v>
      </c>
      <c r="BB204" s="32">
        <v>18000</v>
      </c>
      <c r="BC204" s="32">
        <v>18000</v>
      </c>
      <c r="BD204" s="32">
        <v>18000</v>
      </c>
      <c r="BE204" s="32">
        <v>18000</v>
      </c>
      <c r="BF204" s="328">
        <f t="shared" ref="BF204:BP207" si="31">BE204</f>
        <v>18000</v>
      </c>
      <c r="BG204" s="328">
        <f t="shared" si="31"/>
        <v>18000</v>
      </c>
      <c r="BH204" s="328">
        <f t="shared" si="31"/>
        <v>18000</v>
      </c>
      <c r="BI204" s="328">
        <f t="shared" si="31"/>
        <v>18000</v>
      </c>
      <c r="BJ204" s="328">
        <f t="shared" si="31"/>
        <v>18000</v>
      </c>
      <c r="BK204" s="328">
        <f t="shared" si="31"/>
        <v>18000</v>
      </c>
      <c r="BL204" s="328">
        <f t="shared" si="31"/>
        <v>18000</v>
      </c>
      <c r="BM204" s="328">
        <f t="shared" si="31"/>
        <v>18000</v>
      </c>
      <c r="BN204" s="328">
        <f t="shared" si="31"/>
        <v>18000</v>
      </c>
      <c r="BO204" s="328">
        <f t="shared" si="31"/>
        <v>18000</v>
      </c>
      <c r="BP204" s="328">
        <f t="shared" si="31"/>
        <v>18000</v>
      </c>
      <c r="BQ204" s="25"/>
      <c r="BS204" s="10" t="s">
        <v>359</v>
      </c>
      <c r="BT204" s="184" t="s">
        <v>360</v>
      </c>
    </row>
    <row r="205" spans="1:72" s="308" customFormat="1" ht="15" customHeight="1">
      <c r="B205" s="29" t="s">
        <v>106</v>
      </c>
      <c r="C205" s="74" t="s">
        <v>107</v>
      </c>
      <c r="D205" s="325" t="str">
        <f>CONCATENATE($C$51,"$/metric ton")</f>
        <v>2019$/metric ton</v>
      </c>
      <c r="F205" s="327"/>
      <c r="G205" s="327"/>
      <c r="AA205" s="32">
        <v>40400</v>
      </c>
      <c r="AB205" s="32">
        <v>41300</v>
      </c>
      <c r="AC205" s="32">
        <v>42100</v>
      </c>
      <c r="AD205" s="32">
        <v>43000</v>
      </c>
      <c r="AE205" s="32">
        <v>43900</v>
      </c>
      <c r="AF205" s="32">
        <v>44900</v>
      </c>
      <c r="AG205" s="32">
        <v>45500</v>
      </c>
      <c r="AH205" s="32">
        <v>46200</v>
      </c>
      <c r="AI205" s="32">
        <v>46900</v>
      </c>
      <c r="AJ205" s="32">
        <v>47600</v>
      </c>
      <c r="AK205" s="32">
        <v>48200</v>
      </c>
      <c r="AL205" s="32">
        <v>48200</v>
      </c>
      <c r="AM205" s="32">
        <v>48200</v>
      </c>
      <c r="AN205" s="32">
        <v>48200</v>
      </c>
      <c r="AO205" s="32">
        <v>48200</v>
      </c>
      <c r="AP205" s="32">
        <v>48200</v>
      </c>
      <c r="AQ205" s="32">
        <v>48200</v>
      </c>
      <c r="AR205" s="32">
        <v>48200</v>
      </c>
      <c r="AS205" s="32">
        <v>48200</v>
      </c>
      <c r="AT205" s="32">
        <v>48200</v>
      </c>
      <c r="AU205" s="32">
        <v>48200</v>
      </c>
      <c r="AV205" s="32">
        <v>48200</v>
      </c>
      <c r="AW205" s="32">
        <v>48200</v>
      </c>
      <c r="AX205" s="32">
        <v>48200</v>
      </c>
      <c r="AY205" s="32">
        <v>48200</v>
      </c>
      <c r="AZ205" s="32">
        <v>48200</v>
      </c>
      <c r="BA205" s="32">
        <v>48200</v>
      </c>
      <c r="BB205" s="32">
        <v>48200</v>
      </c>
      <c r="BC205" s="32">
        <v>48200</v>
      </c>
      <c r="BD205" s="32">
        <v>48200</v>
      </c>
      <c r="BE205" s="32">
        <v>48200</v>
      </c>
      <c r="BF205" s="328">
        <f t="shared" si="31"/>
        <v>48200</v>
      </c>
      <c r="BG205" s="328">
        <f t="shared" si="31"/>
        <v>48200</v>
      </c>
      <c r="BH205" s="328">
        <f t="shared" si="31"/>
        <v>48200</v>
      </c>
      <c r="BI205" s="328">
        <f t="shared" si="31"/>
        <v>48200</v>
      </c>
      <c r="BJ205" s="328">
        <f t="shared" si="31"/>
        <v>48200</v>
      </c>
      <c r="BK205" s="328">
        <f t="shared" si="31"/>
        <v>48200</v>
      </c>
      <c r="BL205" s="328">
        <f t="shared" si="31"/>
        <v>48200</v>
      </c>
      <c r="BM205" s="328">
        <f t="shared" si="31"/>
        <v>48200</v>
      </c>
      <c r="BN205" s="328">
        <f t="shared" si="31"/>
        <v>48200</v>
      </c>
      <c r="BO205" s="328">
        <f t="shared" si="31"/>
        <v>48200</v>
      </c>
      <c r="BP205" s="328">
        <f t="shared" si="31"/>
        <v>48200</v>
      </c>
      <c r="BQ205" s="25"/>
      <c r="BS205" s="10" t="s">
        <v>359</v>
      </c>
      <c r="BT205" s="184" t="s">
        <v>360</v>
      </c>
    </row>
    <row r="206" spans="1:72" s="308" customFormat="1" ht="15" customHeight="1">
      <c r="B206" s="29" t="s">
        <v>16</v>
      </c>
      <c r="C206" s="74" t="s">
        <v>107</v>
      </c>
      <c r="D206" s="325" t="str">
        <f>CONCATENATE($C$51,"$/metric ton")</f>
        <v>2019$/metric ton</v>
      </c>
      <c r="F206" s="327"/>
      <c r="G206" s="327"/>
      <c r="AA206" s="32">
        <v>729300</v>
      </c>
      <c r="AB206" s="32">
        <v>742300</v>
      </c>
      <c r="AC206" s="32">
        <v>755500</v>
      </c>
      <c r="AD206" s="32">
        <v>769000</v>
      </c>
      <c r="AE206" s="32">
        <v>782700</v>
      </c>
      <c r="AF206" s="32">
        <v>796600</v>
      </c>
      <c r="AG206" s="32">
        <v>807500</v>
      </c>
      <c r="AH206" s="32">
        <v>818600</v>
      </c>
      <c r="AI206" s="32">
        <v>829800</v>
      </c>
      <c r="AJ206" s="32">
        <v>841200</v>
      </c>
      <c r="AK206" s="32">
        <v>852700</v>
      </c>
      <c r="AL206" s="32">
        <v>852700</v>
      </c>
      <c r="AM206" s="32">
        <v>852700</v>
      </c>
      <c r="AN206" s="32">
        <v>852700</v>
      </c>
      <c r="AO206" s="32">
        <v>852700</v>
      </c>
      <c r="AP206" s="32">
        <v>852700</v>
      </c>
      <c r="AQ206" s="32">
        <v>852700</v>
      </c>
      <c r="AR206" s="32">
        <v>852700</v>
      </c>
      <c r="AS206" s="32">
        <v>852700</v>
      </c>
      <c r="AT206" s="32">
        <v>852700</v>
      </c>
      <c r="AU206" s="32">
        <v>852700</v>
      </c>
      <c r="AV206" s="32">
        <v>852700</v>
      </c>
      <c r="AW206" s="32">
        <v>852700</v>
      </c>
      <c r="AX206" s="32">
        <v>852700</v>
      </c>
      <c r="AY206" s="32">
        <v>852700</v>
      </c>
      <c r="AZ206" s="32">
        <v>852700</v>
      </c>
      <c r="BA206" s="32">
        <v>852700</v>
      </c>
      <c r="BB206" s="32">
        <v>852700</v>
      </c>
      <c r="BC206" s="32">
        <v>852700</v>
      </c>
      <c r="BD206" s="32">
        <v>852700</v>
      </c>
      <c r="BE206" s="32">
        <v>852700</v>
      </c>
      <c r="BF206" s="328">
        <f t="shared" si="31"/>
        <v>852700</v>
      </c>
      <c r="BG206" s="328">
        <f t="shared" si="31"/>
        <v>852700</v>
      </c>
      <c r="BH206" s="328">
        <f t="shared" si="31"/>
        <v>852700</v>
      </c>
      <c r="BI206" s="328">
        <f t="shared" si="31"/>
        <v>852700</v>
      </c>
      <c r="BJ206" s="328">
        <f t="shared" si="31"/>
        <v>852700</v>
      </c>
      <c r="BK206" s="328">
        <f t="shared" si="31"/>
        <v>852700</v>
      </c>
      <c r="BL206" s="328">
        <f t="shared" si="31"/>
        <v>852700</v>
      </c>
      <c r="BM206" s="328">
        <f t="shared" si="31"/>
        <v>852700</v>
      </c>
      <c r="BN206" s="328">
        <f t="shared" si="31"/>
        <v>852700</v>
      </c>
      <c r="BO206" s="328">
        <f t="shared" si="31"/>
        <v>852700</v>
      </c>
      <c r="BP206" s="328">
        <f t="shared" si="31"/>
        <v>852700</v>
      </c>
      <c r="BQ206" s="25"/>
      <c r="BS206" s="10" t="s">
        <v>359</v>
      </c>
      <c r="BT206" s="184" t="s">
        <v>360</v>
      </c>
    </row>
    <row r="207" spans="1:72" s="308" customFormat="1" ht="15" customHeight="1">
      <c r="B207" s="29" t="s">
        <v>97</v>
      </c>
      <c r="C207" s="74" t="s">
        <v>107</v>
      </c>
      <c r="D207" s="325" t="str">
        <f>CONCATENATE($C$51,"$/metric ton")</f>
        <v>2019$/metric ton</v>
      </c>
      <c r="F207" s="327"/>
      <c r="G207" s="327"/>
      <c r="AA207" s="32">
        <v>50</v>
      </c>
      <c r="AB207" s="32">
        <v>52</v>
      </c>
      <c r="AC207" s="32">
        <v>53</v>
      </c>
      <c r="AD207" s="32">
        <v>54</v>
      </c>
      <c r="AE207" s="32">
        <v>55</v>
      </c>
      <c r="AF207" s="32">
        <v>56</v>
      </c>
      <c r="AG207" s="32">
        <v>57</v>
      </c>
      <c r="AH207" s="32">
        <v>58</v>
      </c>
      <c r="AI207" s="32">
        <v>59</v>
      </c>
      <c r="AJ207" s="32">
        <v>60</v>
      </c>
      <c r="AK207" s="32">
        <v>61</v>
      </c>
      <c r="AL207" s="32">
        <v>62</v>
      </c>
      <c r="AM207" s="32">
        <v>63</v>
      </c>
      <c r="AN207" s="32">
        <v>64</v>
      </c>
      <c r="AO207" s="32">
        <v>66</v>
      </c>
      <c r="AP207" s="32">
        <v>67</v>
      </c>
      <c r="AQ207" s="32">
        <v>68</v>
      </c>
      <c r="AR207" s="32">
        <v>69</v>
      </c>
      <c r="AS207" s="32">
        <v>70</v>
      </c>
      <c r="AT207" s="32">
        <v>71</v>
      </c>
      <c r="AU207" s="32">
        <v>72</v>
      </c>
      <c r="AV207" s="32">
        <v>73</v>
      </c>
      <c r="AW207" s="32">
        <v>75</v>
      </c>
      <c r="AX207" s="32">
        <v>76</v>
      </c>
      <c r="AY207" s="32">
        <v>77</v>
      </c>
      <c r="AZ207" s="32">
        <v>78</v>
      </c>
      <c r="BA207" s="32">
        <v>79</v>
      </c>
      <c r="BB207" s="32">
        <v>80</v>
      </c>
      <c r="BC207" s="32">
        <v>81</v>
      </c>
      <c r="BD207" s="32">
        <v>83</v>
      </c>
      <c r="BE207" s="32">
        <v>84</v>
      </c>
      <c r="BF207" s="328">
        <f t="shared" si="31"/>
        <v>84</v>
      </c>
      <c r="BG207" s="328">
        <f t="shared" si="31"/>
        <v>84</v>
      </c>
      <c r="BH207" s="328">
        <f t="shared" si="31"/>
        <v>84</v>
      </c>
      <c r="BI207" s="328">
        <f t="shared" si="31"/>
        <v>84</v>
      </c>
      <c r="BJ207" s="328">
        <f t="shared" si="31"/>
        <v>84</v>
      </c>
      <c r="BK207" s="328">
        <f t="shared" si="31"/>
        <v>84</v>
      </c>
      <c r="BL207" s="328">
        <f t="shared" si="31"/>
        <v>84</v>
      </c>
      <c r="BM207" s="328">
        <f t="shared" si="31"/>
        <v>84</v>
      </c>
      <c r="BN207" s="328">
        <f t="shared" si="31"/>
        <v>84</v>
      </c>
      <c r="BO207" s="328">
        <f t="shared" si="31"/>
        <v>84</v>
      </c>
      <c r="BP207" s="328">
        <f t="shared" si="31"/>
        <v>84</v>
      </c>
      <c r="BQ207" s="25"/>
      <c r="BS207" s="10" t="s">
        <v>359</v>
      </c>
      <c r="BT207" s="184" t="s">
        <v>360</v>
      </c>
    </row>
    <row r="208" spans="1:72">
      <c r="I208" s="44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</row>
    <row r="209" spans="1:72" ht="18.75">
      <c r="A209" s="101" t="s">
        <v>18</v>
      </c>
      <c r="B209" s="7"/>
      <c r="C209" s="30"/>
      <c r="D209" s="30"/>
      <c r="E209" s="30"/>
      <c r="F209" s="30"/>
      <c r="G209" s="30"/>
      <c r="I209" s="44"/>
    </row>
    <row r="210" spans="1:72" s="13" customFormat="1" ht="15" customHeight="1">
      <c r="B210" s="308" t="s">
        <v>361</v>
      </c>
      <c r="C210" s="24">
        <f>10^6</f>
        <v>1000000</v>
      </c>
      <c r="D210" s="281" t="s">
        <v>362</v>
      </c>
      <c r="F210" s="56"/>
      <c r="G210" s="56"/>
      <c r="I210" s="99"/>
    </row>
    <row r="211" spans="1:72">
      <c r="B211" s="245" t="s">
        <v>167</v>
      </c>
      <c r="C211" s="24">
        <v>365</v>
      </c>
      <c r="D211" s="156" t="s">
        <v>81</v>
      </c>
      <c r="F211" s="51"/>
      <c r="G211" s="51"/>
      <c r="I211" s="44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7"/>
      <c r="BI211" s="137"/>
      <c r="BJ211" s="137"/>
      <c r="BK211" s="137"/>
      <c r="BL211" s="137"/>
      <c r="BM211" s="137"/>
      <c r="BN211" s="137"/>
      <c r="BO211" s="137"/>
      <c r="BP211" s="137"/>
      <c r="BQ211" s="137"/>
      <c r="BS211" s="10"/>
    </row>
    <row r="212" spans="1:72">
      <c r="C212" s="51"/>
      <c r="D212" s="51"/>
      <c r="F212" s="51"/>
      <c r="G212" s="51"/>
      <c r="I212" s="44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  <c r="BG212" s="137"/>
      <c r="BH212" s="137"/>
      <c r="BI212" s="137"/>
      <c r="BJ212" s="137"/>
      <c r="BK212" s="137"/>
      <c r="BL212" s="137"/>
      <c r="BM212" s="137"/>
      <c r="BN212" s="137"/>
      <c r="BO212" s="137"/>
      <c r="BP212" s="137"/>
      <c r="BQ212" s="137"/>
      <c r="BS212" s="10"/>
    </row>
    <row r="213" spans="1:72" s="176" customFormat="1" ht="18.75">
      <c r="A213" s="101" t="s">
        <v>303</v>
      </c>
      <c r="B213" s="7"/>
      <c r="C213" s="7"/>
      <c r="D213" s="7"/>
      <c r="E213" s="7"/>
      <c r="F213" s="30"/>
      <c r="G213" s="30"/>
      <c r="I213" s="245"/>
      <c r="AA213" s="262"/>
      <c r="AB213" s="262"/>
      <c r="AC213" s="262"/>
      <c r="AD213" s="262"/>
      <c r="AE213" s="262"/>
      <c r="AF213" s="262"/>
      <c r="AG213" s="262"/>
      <c r="AH213" s="262"/>
      <c r="AI213" s="262"/>
      <c r="AJ213" s="262"/>
      <c r="AK213" s="262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62"/>
      <c r="BH213" s="262"/>
      <c r="BI213" s="262"/>
      <c r="BJ213" s="262"/>
      <c r="BK213" s="262"/>
      <c r="BL213" s="262"/>
      <c r="BM213" s="262"/>
      <c r="BN213" s="262"/>
      <c r="BO213" s="262"/>
      <c r="BP213" s="262"/>
      <c r="BQ213" s="262"/>
    </row>
    <row r="214" spans="1:72" s="289" customFormat="1">
      <c r="B214" s="245" t="s">
        <v>304</v>
      </c>
      <c r="C214" s="120" t="s">
        <v>305</v>
      </c>
      <c r="D214" s="287"/>
      <c r="E214" s="246"/>
      <c r="F214" s="246"/>
      <c r="G214" s="246"/>
      <c r="H214" s="246"/>
      <c r="I214" s="246"/>
      <c r="J214" s="246"/>
      <c r="K214" s="246"/>
      <c r="L214" s="246"/>
      <c r="N214" s="245"/>
      <c r="O214" s="245"/>
      <c r="AN214" s="290"/>
      <c r="AO214" s="290"/>
      <c r="AP214" s="290"/>
      <c r="AW214" s="10"/>
    </row>
    <row r="215" spans="1:72">
      <c r="A215" s="287"/>
      <c r="B215" s="28" t="s">
        <v>306</v>
      </c>
      <c r="C215" s="291">
        <v>30715</v>
      </c>
      <c r="D215" s="292">
        <f>C215/2000</f>
        <v>15.3575</v>
      </c>
      <c r="E215" s="293" t="s">
        <v>302</v>
      </c>
      <c r="F215" s="294"/>
      <c r="G215" s="294"/>
      <c r="H215" s="294"/>
      <c r="I215" s="294"/>
      <c r="J215" s="294"/>
      <c r="K215" s="294"/>
      <c r="L215" s="294"/>
      <c r="P215" s="10"/>
      <c r="BS215" s="10" t="s">
        <v>307</v>
      </c>
    </row>
    <row r="216" spans="1:72">
      <c r="A216" s="287"/>
      <c r="B216" s="28" t="s">
        <v>308</v>
      </c>
      <c r="C216" s="291">
        <v>34890</v>
      </c>
      <c r="D216" s="292">
        <f>C216/2000</f>
        <v>17.445</v>
      </c>
      <c r="E216" s="293" t="s">
        <v>302</v>
      </c>
      <c r="F216" s="294"/>
      <c r="G216" s="294"/>
      <c r="H216" s="294"/>
      <c r="I216" s="294"/>
      <c r="J216" s="294"/>
      <c r="K216" s="294"/>
      <c r="L216" s="294"/>
      <c r="P216" s="10"/>
      <c r="Q216" s="33"/>
      <c r="R216" s="33"/>
      <c r="S216" s="295"/>
      <c r="U216" s="33"/>
      <c r="V216" s="33"/>
      <c r="W216" s="296"/>
      <c r="X216" s="296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297"/>
      <c r="BS216" s="10" t="s">
        <v>307</v>
      </c>
    </row>
    <row r="217" spans="1:72">
      <c r="A217" s="287"/>
      <c r="B217" s="28" t="s">
        <v>309</v>
      </c>
      <c r="C217" s="291">
        <v>48970</v>
      </c>
      <c r="D217" s="292">
        <f>C217/2000</f>
        <v>24.484999999999999</v>
      </c>
      <c r="E217" s="293" t="s">
        <v>302</v>
      </c>
      <c r="F217" s="294"/>
      <c r="G217" s="294"/>
      <c r="H217" s="294"/>
      <c r="I217" s="294"/>
      <c r="J217" s="294"/>
      <c r="K217" s="294"/>
      <c r="L217" s="294"/>
      <c r="P217" s="10"/>
      <c r="Q217" s="33"/>
      <c r="R217" s="33"/>
      <c r="S217" s="295"/>
      <c r="U217" s="33"/>
      <c r="V217" s="33"/>
      <c r="W217" s="296"/>
      <c r="X217" s="296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297"/>
      <c r="BS217" s="10" t="s">
        <v>307</v>
      </c>
    </row>
    <row r="218" spans="1:72">
      <c r="A218" s="287"/>
      <c r="B218" s="28" t="s">
        <v>310</v>
      </c>
      <c r="C218" s="291">
        <v>34760</v>
      </c>
      <c r="D218" s="292">
        <f>C218/2000</f>
        <v>17.38</v>
      </c>
      <c r="E218" s="293" t="s">
        <v>302</v>
      </c>
      <c r="F218" s="294"/>
      <c r="G218" s="294"/>
      <c r="H218" s="294"/>
      <c r="I218" s="294"/>
      <c r="J218" s="294"/>
      <c r="K218" s="294"/>
      <c r="L218" s="294"/>
      <c r="P218" s="10"/>
      <c r="Q218" s="33"/>
      <c r="R218" s="33"/>
      <c r="S218" s="295"/>
      <c r="U218" s="33"/>
      <c r="V218" s="33"/>
      <c r="W218" s="296"/>
      <c r="X218" s="296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297"/>
      <c r="BS218" s="10" t="s">
        <v>307</v>
      </c>
    </row>
    <row r="219" spans="1:72">
      <c r="A219" s="287"/>
      <c r="B219" s="28" t="s">
        <v>311</v>
      </c>
      <c r="C219" s="291">
        <v>47980</v>
      </c>
      <c r="D219" s="292">
        <f>C219/2000</f>
        <v>23.99</v>
      </c>
      <c r="E219" s="293" t="s">
        <v>302</v>
      </c>
      <c r="F219" s="294"/>
      <c r="G219" s="294"/>
      <c r="H219" s="294"/>
      <c r="I219" s="294"/>
      <c r="J219" s="294"/>
      <c r="K219" s="294"/>
      <c r="L219" s="294"/>
      <c r="P219" s="10"/>
      <c r="Q219" s="33"/>
      <c r="R219" s="33"/>
      <c r="S219" s="295"/>
      <c r="U219" s="33"/>
      <c r="V219" s="33"/>
      <c r="W219" s="296"/>
      <c r="X219" s="296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297"/>
      <c r="BS219" s="10" t="s">
        <v>307</v>
      </c>
    </row>
    <row r="220" spans="1:72">
      <c r="A220" s="287"/>
      <c r="B220" s="28"/>
      <c r="C220" s="28"/>
      <c r="D220" s="292"/>
      <c r="E220" s="293"/>
      <c r="F220" s="294"/>
      <c r="G220" s="294"/>
      <c r="H220" s="294"/>
      <c r="I220" s="294"/>
      <c r="J220" s="294"/>
      <c r="K220" s="294"/>
      <c r="L220" s="294"/>
      <c r="P220" s="10"/>
      <c r="Q220" s="33"/>
      <c r="R220" s="33"/>
      <c r="S220" s="295"/>
      <c r="U220" s="33"/>
      <c r="V220" s="33"/>
      <c r="W220" s="296"/>
      <c r="X220" s="296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297"/>
      <c r="AW220" s="10"/>
    </row>
    <row r="221" spans="1:72" s="76" customFormat="1" ht="18.75">
      <c r="A221" s="101" t="s">
        <v>122</v>
      </c>
      <c r="B221" s="101"/>
      <c r="C221" s="101"/>
      <c r="D221" s="101"/>
      <c r="E221" s="101"/>
      <c r="F221" s="101"/>
      <c r="G221" s="101"/>
      <c r="H221" s="114"/>
      <c r="I221" s="33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  <c r="BM221" s="149"/>
      <c r="BN221" s="149"/>
      <c r="BO221" s="149"/>
      <c r="BP221" s="149"/>
      <c r="BQ221" s="149"/>
      <c r="BR221" s="143"/>
    </row>
    <row r="222" spans="1:72" s="76" customFormat="1">
      <c r="B222" s="106" t="s">
        <v>202</v>
      </c>
      <c r="H222" s="144"/>
      <c r="I222" s="33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  <c r="BM222" s="149"/>
      <c r="BN222" s="149"/>
      <c r="BO222" s="149"/>
      <c r="BP222" s="149"/>
      <c r="BQ222" s="149"/>
      <c r="BR222" s="143"/>
    </row>
    <row r="223" spans="1:72" s="76" customFormat="1">
      <c r="B223" s="131" t="s">
        <v>123</v>
      </c>
      <c r="C223" s="177" t="s">
        <v>107</v>
      </c>
      <c r="H223" s="144"/>
      <c r="I223" s="227" t="s">
        <v>243</v>
      </c>
      <c r="Z223" s="190">
        <v>2.5909900000000001</v>
      </c>
      <c r="AA223" s="190">
        <v>2.8965010000000002</v>
      </c>
      <c r="AB223" s="190">
        <v>2.9173719999999999</v>
      </c>
      <c r="AC223" s="190">
        <v>3.0049730000000001</v>
      </c>
      <c r="AD223" s="190">
        <v>3.0268790000000001</v>
      </c>
      <c r="AE223" s="190">
        <v>3.0338609999999999</v>
      </c>
      <c r="AF223" s="190">
        <v>3.0743830000000001</v>
      </c>
      <c r="AG223" s="190">
        <v>3.1160809999999999</v>
      </c>
      <c r="AH223" s="190">
        <v>3.1506349999999999</v>
      </c>
      <c r="AI223" s="190">
        <v>3.1762929999999998</v>
      </c>
      <c r="AJ223" s="190">
        <v>3.2416330000000002</v>
      </c>
      <c r="AK223" s="190">
        <v>3.264481</v>
      </c>
      <c r="AL223" s="190">
        <v>3.3442189999999998</v>
      </c>
      <c r="AM223" s="190">
        <v>3.3581029999999998</v>
      </c>
      <c r="AN223" s="190">
        <v>3.3941249999999998</v>
      </c>
      <c r="AO223" s="190">
        <v>3.422326</v>
      </c>
      <c r="AP223" s="190">
        <v>3.4360780000000002</v>
      </c>
      <c r="AQ223" s="190">
        <v>3.4607260000000002</v>
      </c>
      <c r="AR223" s="190">
        <v>3.4824540000000002</v>
      </c>
      <c r="AS223" s="190">
        <v>3.5108640000000002</v>
      </c>
      <c r="AT223" s="190">
        <v>3.5100560000000001</v>
      </c>
      <c r="AU223" s="190">
        <v>3.5296919999999998</v>
      </c>
      <c r="AV223" s="190">
        <v>3.551501</v>
      </c>
      <c r="AW223" s="190">
        <v>3.5756380000000001</v>
      </c>
      <c r="AX223" s="190">
        <v>3.5871050000000002</v>
      </c>
      <c r="AY223" s="190">
        <v>3.6143800000000001</v>
      </c>
      <c r="AZ223" s="190">
        <v>3.6189200000000001</v>
      </c>
      <c r="BA223" s="190">
        <v>3.6178710000000001</v>
      </c>
      <c r="BB223" s="190">
        <v>3.6245769999999999</v>
      </c>
      <c r="BC223" s="190">
        <v>3.6345510000000001</v>
      </c>
      <c r="BD223" s="190">
        <v>3.6419139999999999</v>
      </c>
      <c r="BE223" s="190">
        <v>3.657537</v>
      </c>
      <c r="BF223" s="190">
        <v>3.6574080000000002</v>
      </c>
      <c r="BG223" s="190">
        <v>3.6564640000000002</v>
      </c>
      <c r="BH223" s="190">
        <f t="shared" ref="BH223:BQ223" si="32">BG223*1.007202</f>
        <v>3.6827978537279997</v>
      </c>
      <c r="BI223" s="190">
        <f t="shared" si="32"/>
        <v>3.7093213638705484</v>
      </c>
      <c r="BJ223" s="190">
        <f t="shared" si="32"/>
        <v>3.7360358963331439</v>
      </c>
      <c r="BK223" s="190">
        <f t="shared" si="32"/>
        <v>3.7629428268585348</v>
      </c>
      <c r="BL223" s="190">
        <f t="shared" si="32"/>
        <v>3.7900435410975697</v>
      </c>
      <c r="BM223" s="190">
        <f t="shared" si="32"/>
        <v>3.8173394346805543</v>
      </c>
      <c r="BN223" s="190">
        <f t="shared" si="32"/>
        <v>3.8448319132891235</v>
      </c>
      <c r="BO223" s="190">
        <f t="shared" si="32"/>
        <v>3.8725223927286314</v>
      </c>
      <c r="BP223" s="190">
        <f t="shared" si="32"/>
        <v>3.9004122990010628</v>
      </c>
      <c r="BQ223" s="190">
        <f t="shared" si="32"/>
        <v>3.9285030683784683</v>
      </c>
      <c r="BS223" s="10" t="s">
        <v>244</v>
      </c>
      <c r="BT223" s="184" t="s">
        <v>245</v>
      </c>
    </row>
    <row r="224" spans="1:72" s="76" customFormat="1">
      <c r="B224" s="131" t="s">
        <v>124</v>
      </c>
      <c r="C224" s="177" t="s">
        <v>107</v>
      </c>
      <c r="H224" s="144"/>
      <c r="I224" s="227" t="s">
        <v>243</v>
      </c>
      <c r="Z224" s="190">
        <v>2.6929379999999998</v>
      </c>
      <c r="AA224" s="190">
        <v>3.1838160000000002</v>
      </c>
      <c r="AB224" s="190">
        <v>3.123262</v>
      </c>
      <c r="AC224" s="190">
        <v>3.326381</v>
      </c>
      <c r="AD224" s="190">
        <v>3.3373919999999999</v>
      </c>
      <c r="AE224" s="190">
        <v>3.3094389999999998</v>
      </c>
      <c r="AF224" s="190">
        <v>3.344697</v>
      </c>
      <c r="AG224" s="190">
        <v>3.4141149999999998</v>
      </c>
      <c r="AH224" s="190">
        <v>3.4664990000000002</v>
      </c>
      <c r="AI224" s="190">
        <v>3.491835</v>
      </c>
      <c r="AJ224" s="190">
        <v>3.5884490000000002</v>
      </c>
      <c r="AK224" s="190">
        <v>3.6205069999999999</v>
      </c>
      <c r="AL224" s="190">
        <v>3.7350080000000001</v>
      </c>
      <c r="AM224" s="190">
        <v>3.7641300000000002</v>
      </c>
      <c r="AN224" s="190">
        <v>3.8046760000000002</v>
      </c>
      <c r="AO224" s="190">
        <v>3.848112</v>
      </c>
      <c r="AP224" s="190">
        <v>3.8867609999999999</v>
      </c>
      <c r="AQ224" s="190">
        <v>3.8985789999999998</v>
      </c>
      <c r="AR224" s="190">
        <v>3.9358179999999998</v>
      </c>
      <c r="AS224" s="190">
        <v>3.9811450000000002</v>
      </c>
      <c r="AT224" s="190">
        <v>3.9727440000000001</v>
      </c>
      <c r="AU224" s="190">
        <v>3.9973160000000001</v>
      </c>
      <c r="AV224" s="190">
        <v>4.0190039999999998</v>
      </c>
      <c r="AW224" s="190">
        <v>4.0379180000000003</v>
      </c>
      <c r="AX224" s="190">
        <v>4.0409160000000002</v>
      </c>
      <c r="AY224" s="190">
        <v>4.0637829999999999</v>
      </c>
      <c r="AZ224" s="190">
        <v>4.0639890000000003</v>
      </c>
      <c r="BA224" s="190">
        <v>4.047078</v>
      </c>
      <c r="BB224" s="190">
        <v>4.0528560000000002</v>
      </c>
      <c r="BC224" s="190">
        <v>4.0338050000000001</v>
      </c>
      <c r="BD224" s="190">
        <v>4.0133850000000004</v>
      </c>
      <c r="BE224" s="190">
        <v>4.0168330000000001</v>
      </c>
      <c r="BF224" s="190">
        <v>4.0082680000000002</v>
      </c>
      <c r="BG224" s="190">
        <v>4.0067279999999998</v>
      </c>
      <c r="BH224" s="190">
        <f t="shared" ref="BH224:BQ224" si="33">BG224*1.00721</f>
        <v>4.0356165088799996</v>
      </c>
      <c r="BI224" s="190">
        <f t="shared" si="33"/>
        <v>4.0647133039090244</v>
      </c>
      <c r="BJ224" s="190">
        <f t="shared" si="33"/>
        <v>4.0940198868302078</v>
      </c>
      <c r="BK224" s="190">
        <f t="shared" si="33"/>
        <v>4.1235377702142531</v>
      </c>
      <c r="BL224" s="190">
        <f t="shared" si="33"/>
        <v>4.1532684775374973</v>
      </c>
      <c r="BM224" s="190">
        <f t="shared" si="33"/>
        <v>4.1832135432605426</v>
      </c>
      <c r="BN224" s="190">
        <f t="shared" si="33"/>
        <v>4.2133745129074507</v>
      </c>
      <c r="BO224" s="190">
        <f t="shared" si="33"/>
        <v>4.2437529431455134</v>
      </c>
      <c r="BP224" s="190">
        <f t="shared" si="33"/>
        <v>4.2743504018655925</v>
      </c>
      <c r="BQ224" s="190">
        <f t="shared" si="33"/>
        <v>4.3051684682630427</v>
      </c>
    </row>
    <row r="225" spans="1:72" s="76" customFormat="1">
      <c r="B225" s="140"/>
      <c r="H225" s="144"/>
      <c r="I225" s="33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3"/>
    </row>
    <row r="226" spans="1:72" s="76" customFormat="1">
      <c r="B226" s="106" t="s">
        <v>129</v>
      </c>
      <c r="H226" s="144"/>
      <c r="I226" s="33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  <c r="BM226" s="149"/>
      <c r="BN226" s="149"/>
      <c r="BO226" s="149"/>
      <c r="BP226" s="149"/>
      <c r="BQ226" s="149"/>
      <c r="BR226" s="143"/>
    </row>
    <row r="227" spans="1:72" s="76" customFormat="1">
      <c r="B227" s="131" t="s">
        <v>123</v>
      </c>
      <c r="C227" s="241">
        <f>0.38+0.184</f>
        <v>0.56400000000000006</v>
      </c>
      <c r="D227" s="60" t="s">
        <v>292</v>
      </c>
      <c r="H227" s="144"/>
      <c r="I227" s="33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3"/>
      <c r="BS227" s="10" t="s">
        <v>291</v>
      </c>
      <c r="BT227" s="184" t="s">
        <v>290</v>
      </c>
    </row>
    <row r="228" spans="1:72" s="76" customFormat="1">
      <c r="B228" s="131" t="s">
        <v>124</v>
      </c>
      <c r="C228" s="241">
        <f>0.455+0.244</f>
        <v>0.69900000000000007</v>
      </c>
      <c r="D228" s="60" t="s">
        <v>292</v>
      </c>
      <c r="H228" s="144"/>
      <c r="I228" s="33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3"/>
      <c r="BS228" s="143"/>
    </row>
    <row r="229" spans="1:72" s="76" customFormat="1">
      <c r="B229" s="131"/>
      <c r="C229" s="131"/>
      <c r="D229" s="60"/>
      <c r="H229" s="144"/>
      <c r="I229" s="33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3"/>
      <c r="BS229" s="143"/>
    </row>
    <row r="230" spans="1:72" s="76" customFormat="1">
      <c r="B230" s="106" t="s">
        <v>289</v>
      </c>
      <c r="C230" s="131"/>
      <c r="D230" s="60"/>
      <c r="H230" s="144"/>
      <c r="I230" s="33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3"/>
      <c r="BS230" s="143"/>
    </row>
    <row r="231" spans="1:72" s="76" customFormat="1">
      <c r="B231" s="131" t="s">
        <v>123</v>
      </c>
      <c r="C231" s="131"/>
      <c r="D231" s="60"/>
      <c r="H231" s="144"/>
      <c r="I231" s="227" t="str">
        <f>CONCATENATE($C$51,"$/gallon")</f>
        <v>2019$/gallon</v>
      </c>
      <c r="Z231" s="254">
        <f>Z223/INDEX($J$63:$BQ$63,1,MATCH(VALUE(LEFT($I223,4)),$J$54:$BQ$54,0))-$C227/INDEX($J$63:$BQ$63,1,MATCH(VALUE(LEFT($D227,4)),$J$54:$BQ$54,0))</f>
        <v>2.0370255871886123</v>
      </c>
      <c r="AA231" s="254">
        <f t="shared" ref="AA231:BQ231" si="34">AA223/INDEX($J$63:$BQ$63,1,MATCH(VALUE(LEFT($I223,4)),$J$54:$BQ$54,0))-$C227/INDEX($J$63:$BQ$63,1,MATCH(VALUE(LEFT($D227,4)),$J$54:$BQ$54,0))</f>
        <v>2.3425365871886124</v>
      </c>
      <c r="AB231" s="254">
        <f t="shared" si="34"/>
        <v>2.363407587188612</v>
      </c>
      <c r="AC231" s="254">
        <f t="shared" si="34"/>
        <v>2.4510085871886123</v>
      </c>
      <c r="AD231" s="254">
        <f t="shared" si="34"/>
        <v>2.4729145871886122</v>
      </c>
      <c r="AE231" s="254">
        <f t="shared" si="34"/>
        <v>2.4798965871886121</v>
      </c>
      <c r="AF231" s="254">
        <f t="shared" si="34"/>
        <v>2.5204185871886122</v>
      </c>
      <c r="AG231" s="254">
        <f t="shared" si="34"/>
        <v>2.562116587188612</v>
      </c>
      <c r="AH231" s="254">
        <f t="shared" si="34"/>
        <v>2.596670587188612</v>
      </c>
      <c r="AI231" s="254">
        <f t="shared" si="34"/>
        <v>2.6223285871886119</v>
      </c>
      <c r="AJ231" s="254">
        <f t="shared" si="34"/>
        <v>2.6876685871886123</v>
      </c>
      <c r="AK231" s="254">
        <f t="shared" si="34"/>
        <v>2.7105165871886121</v>
      </c>
      <c r="AL231" s="254">
        <f t="shared" si="34"/>
        <v>2.790254587188612</v>
      </c>
      <c r="AM231" s="254">
        <f t="shared" si="34"/>
        <v>2.804138587188612</v>
      </c>
      <c r="AN231" s="254">
        <f t="shared" si="34"/>
        <v>2.840160587188612</v>
      </c>
      <c r="AO231" s="254">
        <f t="shared" si="34"/>
        <v>2.8683615871886121</v>
      </c>
      <c r="AP231" s="254">
        <f t="shared" si="34"/>
        <v>2.8821135871886123</v>
      </c>
      <c r="AQ231" s="254">
        <f t="shared" si="34"/>
        <v>2.9067615871886123</v>
      </c>
      <c r="AR231" s="254">
        <f t="shared" si="34"/>
        <v>2.9284895871886123</v>
      </c>
      <c r="AS231" s="254">
        <f t="shared" si="34"/>
        <v>2.9568995871886123</v>
      </c>
      <c r="AT231" s="254">
        <f t="shared" si="34"/>
        <v>2.9560915871886122</v>
      </c>
      <c r="AU231" s="254">
        <f t="shared" si="34"/>
        <v>2.975727587188612</v>
      </c>
      <c r="AV231" s="254">
        <f t="shared" si="34"/>
        <v>2.9975365871886122</v>
      </c>
      <c r="AW231" s="254">
        <f t="shared" si="34"/>
        <v>3.0216735871886122</v>
      </c>
      <c r="AX231" s="254">
        <f t="shared" si="34"/>
        <v>3.0331405871886123</v>
      </c>
      <c r="AY231" s="254">
        <f t="shared" si="34"/>
        <v>3.0604155871886123</v>
      </c>
      <c r="AZ231" s="254">
        <f t="shared" si="34"/>
        <v>3.0649555871886123</v>
      </c>
      <c r="BA231" s="254">
        <f t="shared" si="34"/>
        <v>3.0639065871886122</v>
      </c>
      <c r="BB231" s="254">
        <f t="shared" si="34"/>
        <v>3.0706125871886121</v>
      </c>
      <c r="BC231" s="254">
        <f t="shared" si="34"/>
        <v>3.0805865871886122</v>
      </c>
      <c r="BD231" s="254">
        <f t="shared" si="34"/>
        <v>3.087949587188612</v>
      </c>
      <c r="BE231" s="254">
        <f t="shared" si="34"/>
        <v>3.1035725871886122</v>
      </c>
      <c r="BF231" s="254">
        <f t="shared" si="34"/>
        <v>3.1034435871886124</v>
      </c>
      <c r="BG231" s="254">
        <f t="shared" si="34"/>
        <v>3.1024995871886123</v>
      </c>
      <c r="BH231" s="254">
        <f t="shared" si="34"/>
        <v>3.1288334409166119</v>
      </c>
      <c r="BI231" s="254">
        <f t="shared" si="34"/>
        <v>3.1553569510591606</v>
      </c>
      <c r="BJ231" s="254">
        <f t="shared" si="34"/>
        <v>3.1820714835217561</v>
      </c>
      <c r="BK231" s="254">
        <f t="shared" si="34"/>
        <v>3.2089784140471469</v>
      </c>
      <c r="BL231" s="254">
        <f t="shared" si="34"/>
        <v>3.2360791282861818</v>
      </c>
      <c r="BM231" s="254">
        <f t="shared" si="34"/>
        <v>3.2633750218691664</v>
      </c>
      <c r="BN231" s="254">
        <f t="shared" si="34"/>
        <v>3.2908675004777357</v>
      </c>
      <c r="BO231" s="254">
        <f t="shared" si="34"/>
        <v>3.3185579799172436</v>
      </c>
      <c r="BP231" s="254">
        <f t="shared" si="34"/>
        <v>3.3464478861896749</v>
      </c>
      <c r="BQ231" s="254">
        <f t="shared" si="34"/>
        <v>3.3745386555670804</v>
      </c>
      <c r="BR231" s="143"/>
      <c r="BS231" s="143"/>
    </row>
    <row r="232" spans="1:72" s="76" customFormat="1">
      <c r="B232" s="131" t="s">
        <v>124</v>
      </c>
      <c r="C232" s="131"/>
      <c r="D232" s="60"/>
      <c r="H232" s="144"/>
      <c r="I232" s="227" t="str">
        <f>CONCATENATE($C$51,"$/gallon")</f>
        <v>2019$/gallon</v>
      </c>
      <c r="Z232" s="254">
        <f>Z224/INDEX($J$63:$BQ$63,1,MATCH(VALUE(LEFT($I224,4)),$J$54:$BQ$54,0))-$C228/INDEX($J$63:$BQ$63,1,MATCH(VALUE(LEFT($D228,4)),$J$54:$BQ$54,0))</f>
        <v>2.0063757224199286</v>
      </c>
      <c r="AA232" s="254">
        <f t="shared" ref="AA232:BQ232" si="35">AA224/INDEX($J$63:$BQ$63,1,MATCH(VALUE(LEFT($I224,4)),$J$54:$BQ$54,0))-$C228/INDEX($J$63:$BQ$63,1,MATCH(VALUE(LEFT($D228,4)),$J$54:$BQ$54,0))</f>
        <v>2.4972537224199289</v>
      </c>
      <c r="AB232" s="254">
        <f t="shared" si="35"/>
        <v>2.4366997224199287</v>
      </c>
      <c r="AC232" s="254">
        <f t="shared" si="35"/>
        <v>2.6398187224199288</v>
      </c>
      <c r="AD232" s="254">
        <f t="shared" si="35"/>
        <v>2.6508297224199286</v>
      </c>
      <c r="AE232" s="254">
        <f t="shared" si="35"/>
        <v>2.6228767224199285</v>
      </c>
      <c r="AF232" s="254">
        <f t="shared" si="35"/>
        <v>2.6581347224199288</v>
      </c>
      <c r="AG232" s="254">
        <f t="shared" si="35"/>
        <v>2.7275527224199285</v>
      </c>
      <c r="AH232" s="254">
        <f t="shared" si="35"/>
        <v>2.779936722419929</v>
      </c>
      <c r="AI232" s="254">
        <f t="shared" si="35"/>
        <v>2.8052727224199288</v>
      </c>
      <c r="AJ232" s="254">
        <f t="shared" si="35"/>
        <v>2.901886722419929</v>
      </c>
      <c r="AK232" s="254">
        <f t="shared" si="35"/>
        <v>2.9339447224199287</v>
      </c>
      <c r="AL232" s="254">
        <f t="shared" si="35"/>
        <v>3.0484457224199288</v>
      </c>
      <c r="AM232" s="254">
        <f t="shared" si="35"/>
        <v>3.0775677224199289</v>
      </c>
      <c r="AN232" s="254">
        <f t="shared" si="35"/>
        <v>3.1181137224199289</v>
      </c>
      <c r="AO232" s="254">
        <f t="shared" si="35"/>
        <v>3.1615497224199287</v>
      </c>
      <c r="AP232" s="254">
        <f t="shared" si="35"/>
        <v>3.2001987224199286</v>
      </c>
      <c r="AQ232" s="254">
        <f t="shared" si="35"/>
        <v>3.2120167224199285</v>
      </c>
      <c r="AR232" s="254">
        <f t="shared" si="35"/>
        <v>3.2492557224199285</v>
      </c>
      <c r="AS232" s="254">
        <f t="shared" si="35"/>
        <v>3.2945827224199289</v>
      </c>
      <c r="AT232" s="254">
        <f t="shared" si="35"/>
        <v>3.2861817224199288</v>
      </c>
      <c r="AU232" s="254">
        <f t="shared" si="35"/>
        <v>3.3107537224199288</v>
      </c>
      <c r="AV232" s="254">
        <f t="shared" si="35"/>
        <v>3.3324417224199285</v>
      </c>
      <c r="AW232" s="254">
        <f t="shared" si="35"/>
        <v>3.3513557224199291</v>
      </c>
      <c r="AX232" s="254">
        <f t="shared" si="35"/>
        <v>3.3543537224199289</v>
      </c>
      <c r="AY232" s="254">
        <f t="shared" si="35"/>
        <v>3.3772207224199287</v>
      </c>
      <c r="AZ232" s="254">
        <f t="shared" si="35"/>
        <v>3.377426722419929</v>
      </c>
      <c r="BA232" s="254">
        <f t="shared" si="35"/>
        <v>3.3605157224199287</v>
      </c>
      <c r="BB232" s="254">
        <f t="shared" si="35"/>
        <v>3.366293722419929</v>
      </c>
      <c r="BC232" s="254">
        <f t="shared" si="35"/>
        <v>3.3472427224199288</v>
      </c>
      <c r="BD232" s="254">
        <f t="shared" si="35"/>
        <v>3.3268227224199292</v>
      </c>
      <c r="BE232" s="254">
        <f t="shared" si="35"/>
        <v>3.3302707224199288</v>
      </c>
      <c r="BF232" s="254">
        <f t="shared" si="35"/>
        <v>3.3217057224199289</v>
      </c>
      <c r="BG232" s="254">
        <f t="shared" si="35"/>
        <v>3.3201657224199286</v>
      </c>
      <c r="BH232" s="254">
        <f t="shared" si="35"/>
        <v>3.3490542312999283</v>
      </c>
      <c r="BI232" s="254">
        <f t="shared" si="35"/>
        <v>3.3781510263289531</v>
      </c>
      <c r="BJ232" s="254">
        <f t="shared" si="35"/>
        <v>3.4074576092501365</v>
      </c>
      <c r="BK232" s="254">
        <f t="shared" si="35"/>
        <v>3.4369754926341818</v>
      </c>
      <c r="BL232" s="254">
        <f t="shared" si="35"/>
        <v>3.466706199957426</v>
      </c>
      <c r="BM232" s="254">
        <f t="shared" si="35"/>
        <v>3.4966512656804714</v>
      </c>
      <c r="BN232" s="254">
        <f t="shared" si="35"/>
        <v>3.5268122353273794</v>
      </c>
      <c r="BO232" s="254">
        <f t="shared" si="35"/>
        <v>3.5571906655654422</v>
      </c>
      <c r="BP232" s="254">
        <f t="shared" si="35"/>
        <v>3.5877881242855212</v>
      </c>
      <c r="BQ232" s="254">
        <f t="shared" si="35"/>
        <v>3.6186061906829714</v>
      </c>
      <c r="BR232" s="143"/>
      <c r="BS232" s="143"/>
    </row>
    <row r="233" spans="1:72">
      <c r="I233" s="13"/>
    </row>
    <row r="234" spans="1:72" s="15" customFormat="1" ht="18.75">
      <c r="A234" s="101" t="s">
        <v>179</v>
      </c>
      <c r="B234" s="30"/>
      <c r="C234" s="30"/>
      <c r="D234" s="30"/>
      <c r="E234" s="30"/>
      <c r="F234" s="30"/>
      <c r="G234" s="30"/>
      <c r="H234" s="13"/>
      <c r="I234" s="13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10"/>
    </row>
    <row r="235" spans="1:72" s="76" customFormat="1">
      <c r="B235" s="140"/>
      <c r="H235" s="144"/>
      <c r="I235" s="33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3"/>
    </row>
    <row r="236" spans="1:72" s="76" customFormat="1">
      <c r="B236" s="106" t="s">
        <v>200</v>
      </c>
      <c r="C236" s="68">
        <v>3.5</v>
      </c>
      <c r="H236" s="144"/>
      <c r="I236" s="33" t="s">
        <v>178</v>
      </c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3"/>
      <c r="BS236" s="10" t="s">
        <v>180</v>
      </c>
      <c r="BT236" s="185" t="s">
        <v>181</v>
      </c>
    </row>
    <row r="237" spans="1:72" s="176" customFormat="1">
      <c r="B237" s="283" t="s">
        <v>270</v>
      </c>
      <c r="C237" s="95">
        <v>473</v>
      </c>
      <c r="H237" s="255"/>
      <c r="I237" s="33" t="s">
        <v>271</v>
      </c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  <c r="BI237" s="141"/>
      <c r="BJ237" s="141"/>
      <c r="BK237" s="141"/>
      <c r="BL237" s="141"/>
      <c r="BM237" s="141"/>
      <c r="BN237" s="141"/>
      <c r="BO237" s="141"/>
      <c r="BP237" s="141"/>
      <c r="BQ237" s="141"/>
      <c r="BR237" s="233"/>
      <c r="BS237" s="10" t="s">
        <v>272</v>
      </c>
      <c r="BT237" s="185" t="s">
        <v>273</v>
      </c>
    </row>
    <row r="238" spans="1:72" s="176" customFormat="1">
      <c r="B238" s="283"/>
      <c r="H238" s="255"/>
      <c r="I238" s="33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  <c r="BM238" s="141"/>
      <c r="BN238" s="141"/>
      <c r="BO238" s="141"/>
      <c r="BP238" s="141"/>
      <c r="BQ238" s="141"/>
      <c r="BR238" s="233"/>
      <c r="BS238" s="10"/>
      <c r="BT238" s="185"/>
    </row>
    <row r="239" spans="1:72" s="176" customFormat="1">
      <c r="B239" s="283" t="s">
        <v>265</v>
      </c>
      <c r="H239" s="255"/>
      <c r="I239" s="33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  <c r="BK239" s="141"/>
      <c r="BL239" s="141"/>
      <c r="BM239" s="141"/>
      <c r="BN239" s="141"/>
      <c r="BO239" s="141"/>
      <c r="BP239" s="141"/>
      <c r="BQ239" s="141"/>
      <c r="BR239" s="233"/>
      <c r="BS239" s="10" t="s">
        <v>274</v>
      </c>
      <c r="BT239" s="185" t="s">
        <v>275</v>
      </c>
    </row>
    <row r="240" spans="1:72" s="176" customFormat="1">
      <c r="B240" s="236" t="s">
        <v>276</v>
      </c>
      <c r="C240" s="95">
        <v>485</v>
      </c>
      <c r="H240" s="255"/>
      <c r="I240" s="33" t="s">
        <v>277</v>
      </c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/>
      <c r="BK240" s="141"/>
      <c r="BL240" s="141"/>
      <c r="BM240" s="141"/>
      <c r="BN240" s="141"/>
      <c r="BO240" s="141"/>
      <c r="BP240" s="141"/>
      <c r="BQ240" s="141"/>
      <c r="BR240" s="233"/>
      <c r="BS240" s="10"/>
      <c r="BT240" s="185"/>
    </row>
    <row r="241" spans="1:72" s="176" customFormat="1">
      <c r="B241" s="236" t="s">
        <v>124</v>
      </c>
      <c r="C241" s="95">
        <v>65</v>
      </c>
      <c r="H241" s="255"/>
      <c r="I241" s="33" t="s">
        <v>278</v>
      </c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/>
      <c r="BK241" s="141"/>
      <c r="BL241" s="141"/>
      <c r="BM241" s="141"/>
      <c r="BN241" s="141"/>
      <c r="BO241" s="141"/>
      <c r="BP241" s="141"/>
      <c r="BQ241" s="141"/>
      <c r="BR241" s="233"/>
      <c r="BS241" s="10"/>
      <c r="BT241" s="185"/>
    </row>
    <row r="242" spans="1:72" s="176" customFormat="1">
      <c r="B242" s="236" t="s">
        <v>279</v>
      </c>
      <c r="C242" s="95">
        <v>38</v>
      </c>
      <c r="H242" s="255"/>
      <c r="I242" s="33" t="s">
        <v>280</v>
      </c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  <c r="BI242" s="141"/>
      <c r="BJ242" s="141"/>
      <c r="BK242" s="141"/>
      <c r="BL242" s="141"/>
      <c r="BM242" s="141"/>
      <c r="BN242" s="141"/>
      <c r="BO242" s="141"/>
      <c r="BP242" s="141"/>
      <c r="BQ242" s="141"/>
      <c r="BR242" s="233"/>
      <c r="BS242" s="10"/>
      <c r="BT242" s="185"/>
    </row>
    <row r="243" spans="1:72" s="176" customFormat="1">
      <c r="B243" s="236" t="s">
        <v>281</v>
      </c>
      <c r="C243" s="95">
        <v>40.450000000000003</v>
      </c>
      <c r="H243" s="255"/>
      <c r="I243" s="33" t="s">
        <v>282</v>
      </c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  <c r="BK243" s="141"/>
      <c r="BL243" s="141"/>
      <c r="BM243" s="141"/>
      <c r="BN243" s="141"/>
      <c r="BO243" s="141"/>
      <c r="BP243" s="141"/>
      <c r="BQ243" s="141"/>
      <c r="BR243" s="233"/>
      <c r="BS243" s="10" t="s">
        <v>283</v>
      </c>
      <c r="BT243" s="185" t="s">
        <v>284</v>
      </c>
    </row>
    <row r="244" spans="1:72" s="176" customFormat="1">
      <c r="B244" s="236" t="s">
        <v>285</v>
      </c>
      <c r="C244" s="174">
        <f>(C242*1000000)/((C240*1000000/C243)+(C241*1000000))</f>
        <v>0.49356988038853655</v>
      </c>
      <c r="H244" s="255"/>
      <c r="I244" s="33" t="s">
        <v>237</v>
      </c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41"/>
      <c r="BL244" s="141"/>
      <c r="BM244" s="141"/>
      <c r="BN244" s="141"/>
      <c r="BO244" s="141"/>
      <c r="BP244" s="141"/>
      <c r="BQ244" s="141"/>
      <c r="BR244" s="233"/>
      <c r="BS244" s="10"/>
      <c r="BT244" s="185"/>
    </row>
    <row r="245" spans="1:72" s="76" customFormat="1">
      <c r="B245" s="140"/>
      <c r="H245" s="144"/>
      <c r="I245" s="33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  <c r="BM245" s="149"/>
      <c r="BN245" s="149"/>
      <c r="BO245" s="149"/>
      <c r="BP245" s="149"/>
      <c r="BQ245" s="149"/>
      <c r="BR245" s="143"/>
    </row>
    <row r="246" spans="1:72" s="15" customFormat="1" ht="18.75">
      <c r="A246" s="101" t="s">
        <v>126</v>
      </c>
      <c r="B246" s="30"/>
      <c r="C246" s="30"/>
      <c r="D246" s="30"/>
      <c r="E246" s="30"/>
      <c r="F246" s="30"/>
      <c r="G246" s="30"/>
      <c r="H246" s="13"/>
      <c r="I246" s="13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10" t="s">
        <v>101</v>
      </c>
    </row>
    <row r="247" spans="1:72" s="76" customFormat="1">
      <c r="B247" s="140"/>
      <c r="H247" s="144"/>
      <c r="I247" s="33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  <c r="BM247" s="149"/>
      <c r="BN247" s="149"/>
      <c r="BO247" s="149"/>
      <c r="BP247" s="149"/>
      <c r="BQ247" s="149"/>
      <c r="BR247" s="143"/>
    </row>
    <row r="248" spans="1:72">
      <c r="B248" s="245" t="s">
        <v>99</v>
      </c>
      <c r="C248" s="245" t="s">
        <v>100</v>
      </c>
      <c r="D248" s="245" t="s">
        <v>121</v>
      </c>
      <c r="I248" s="13"/>
      <c r="J248" s="43">
        <f t="shared" ref="J248:Y248" si="36">K248-1</f>
        <v>2003</v>
      </c>
      <c r="K248" s="43">
        <f t="shared" si="36"/>
        <v>2004</v>
      </c>
      <c r="L248" s="43">
        <f t="shared" si="36"/>
        <v>2005</v>
      </c>
      <c r="M248" s="43">
        <f t="shared" si="36"/>
        <v>2006</v>
      </c>
      <c r="N248" s="43">
        <f t="shared" si="36"/>
        <v>2007</v>
      </c>
      <c r="O248" s="43">
        <f t="shared" si="36"/>
        <v>2008</v>
      </c>
      <c r="P248" s="43">
        <f t="shared" si="36"/>
        <v>2009</v>
      </c>
      <c r="Q248" s="43">
        <f t="shared" si="36"/>
        <v>2010</v>
      </c>
      <c r="R248" s="43">
        <f t="shared" si="36"/>
        <v>2011</v>
      </c>
      <c r="S248" s="43">
        <f t="shared" si="36"/>
        <v>2012</v>
      </c>
      <c r="T248" s="43">
        <f t="shared" si="36"/>
        <v>2013</v>
      </c>
      <c r="U248" s="43">
        <f t="shared" si="36"/>
        <v>2014</v>
      </c>
      <c r="V248" s="43">
        <f t="shared" si="36"/>
        <v>2015</v>
      </c>
      <c r="W248" s="43">
        <f t="shared" si="36"/>
        <v>2016</v>
      </c>
      <c r="X248" s="43">
        <f t="shared" si="36"/>
        <v>2017</v>
      </c>
      <c r="Y248" s="43">
        <f t="shared" si="36"/>
        <v>2018</v>
      </c>
      <c r="Z248" s="338">
        <f>$Z$54</f>
        <v>2019</v>
      </c>
      <c r="AA248" s="43">
        <f t="shared" ref="AA248:BP248" si="37">Z248+1</f>
        <v>2020</v>
      </c>
      <c r="AB248" s="43">
        <f t="shared" si="37"/>
        <v>2021</v>
      </c>
      <c r="AC248" s="43">
        <f t="shared" si="37"/>
        <v>2022</v>
      </c>
      <c r="AD248" s="43">
        <f t="shared" si="37"/>
        <v>2023</v>
      </c>
      <c r="AE248" s="43">
        <f t="shared" si="37"/>
        <v>2024</v>
      </c>
      <c r="AF248" s="43">
        <f t="shared" si="37"/>
        <v>2025</v>
      </c>
      <c r="AG248" s="43">
        <f t="shared" si="37"/>
        <v>2026</v>
      </c>
      <c r="AH248" s="43">
        <f t="shared" si="37"/>
        <v>2027</v>
      </c>
      <c r="AI248" s="43">
        <f t="shared" si="37"/>
        <v>2028</v>
      </c>
      <c r="AJ248" s="43">
        <f t="shared" si="37"/>
        <v>2029</v>
      </c>
      <c r="AK248" s="43">
        <f t="shared" si="37"/>
        <v>2030</v>
      </c>
      <c r="AL248" s="43">
        <f t="shared" si="37"/>
        <v>2031</v>
      </c>
      <c r="AM248" s="43">
        <f t="shared" si="37"/>
        <v>2032</v>
      </c>
      <c r="AN248" s="43">
        <f t="shared" si="37"/>
        <v>2033</v>
      </c>
      <c r="AO248" s="43">
        <f t="shared" si="37"/>
        <v>2034</v>
      </c>
      <c r="AP248" s="43">
        <f t="shared" si="37"/>
        <v>2035</v>
      </c>
      <c r="AQ248" s="43">
        <f t="shared" si="37"/>
        <v>2036</v>
      </c>
      <c r="AR248" s="43">
        <f t="shared" si="37"/>
        <v>2037</v>
      </c>
      <c r="AS248" s="43">
        <f t="shared" si="37"/>
        <v>2038</v>
      </c>
      <c r="AT248" s="43">
        <f t="shared" si="37"/>
        <v>2039</v>
      </c>
      <c r="AU248" s="43">
        <f t="shared" si="37"/>
        <v>2040</v>
      </c>
      <c r="AV248" s="43">
        <f t="shared" si="37"/>
        <v>2041</v>
      </c>
      <c r="AW248" s="43">
        <f t="shared" si="37"/>
        <v>2042</v>
      </c>
      <c r="AX248" s="43">
        <f t="shared" si="37"/>
        <v>2043</v>
      </c>
      <c r="AY248" s="43">
        <f t="shared" si="37"/>
        <v>2044</v>
      </c>
      <c r="AZ248" s="43">
        <f t="shared" si="37"/>
        <v>2045</v>
      </c>
      <c r="BA248" s="43">
        <f t="shared" si="37"/>
        <v>2046</v>
      </c>
      <c r="BB248" s="43">
        <f t="shared" si="37"/>
        <v>2047</v>
      </c>
      <c r="BC248" s="43">
        <f t="shared" si="37"/>
        <v>2048</v>
      </c>
      <c r="BD248" s="43">
        <f t="shared" si="37"/>
        <v>2049</v>
      </c>
      <c r="BE248" s="43">
        <f t="shared" si="37"/>
        <v>2050</v>
      </c>
      <c r="BF248" s="43">
        <f t="shared" si="37"/>
        <v>2051</v>
      </c>
      <c r="BG248" s="43">
        <f t="shared" si="37"/>
        <v>2052</v>
      </c>
      <c r="BH248" s="43">
        <f t="shared" si="37"/>
        <v>2053</v>
      </c>
      <c r="BI248" s="43">
        <f t="shared" si="37"/>
        <v>2054</v>
      </c>
      <c r="BJ248" s="43">
        <f t="shared" si="37"/>
        <v>2055</v>
      </c>
      <c r="BK248" s="43">
        <f t="shared" si="37"/>
        <v>2056</v>
      </c>
      <c r="BL248" s="43">
        <f t="shared" si="37"/>
        <v>2057</v>
      </c>
      <c r="BM248" s="43">
        <f t="shared" si="37"/>
        <v>2058</v>
      </c>
      <c r="BN248" s="43">
        <f t="shared" si="37"/>
        <v>2059</v>
      </c>
      <c r="BO248" s="43">
        <f t="shared" si="37"/>
        <v>2060</v>
      </c>
      <c r="BP248" s="43">
        <f t="shared" si="37"/>
        <v>2061</v>
      </c>
      <c r="BQ248" s="229"/>
    </row>
    <row r="249" spans="1:72">
      <c r="B249" s="245">
        <v>5</v>
      </c>
      <c r="C249" s="68">
        <v>0.1024</v>
      </c>
      <c r="D249" s="174">
        <f>POWER(D418/C418,1/($D$417-$C$417))</f>
        <v>0.97116137126703905</v>
      </c>
      <c r="I249" s="60" t="s">
        <v>474</v>
      </c>
      <c r="J249" s="191">
        <f t="shared" ref="J249:BP253" si="38">$C249*POWER($D249,J$248-$C$385)</f>
        <v>0.14979998196494113</v>
      </c>
      <c r="K249" s="191">
        <f t="shared" si="38"/>
        <v>0.14547995590084994</v>
      </c>
      <c r="L249" s="191">
        <f t="shared" si="38"/>
        <v>0.1412845134645378</v>
      </c>
      <c r="M249" s="191">
        <f t="shared" si="38"/>
        <v>0.13721006183501699</v>
      </c>
      <c r="N249" s="191">
        <f t="shared" si="38"/>
        <v>0.13325311180333033</v>
      </c>
      <c r="O249" s="191">
        <f t="shared" si="38"/>
        <v>0.12941027478452233</v>
      </c>
      <c r="P249" s="191">
        <f t="shared" si="38"/>
        <v>0.12567825991578102</v>
      </c>
      <c r="Q249" s="191">
        <f t="shared" si="38"/>
        <v>0.12205387123826525</v>
      </c>
      <c r="R249" s="191">
        <f t="shared" si="38"/>
        <v>0.11853400496020429</v>
      </c>
      <c r="S249" s="191">
        <f t="shared" si="38"/>
        <v>0.11511564679892602</v>
      </c>
      <c r="T249" s="191">
        <f t="shared" si="38"/>
        <v>0.11179586939953713</v>
      </c>
      <c r="U249" s="191">
        <f t="shared" si="38"/>
        <v>0.10857182982804529</v>
      </c>
      <c r="V249" s="191">
        <f t="shared" si="38"/>
        <v>0.10544076713677608</v>
      </c>
      <c r="W249" s="191">
        <f t="shared" si="38"/>
        <v>0.1024</v>
      </c>
      <c r="X249" s="191">
        <f t="shared" si="38"/>
        <v>9.9446924417744803E-2</v>
      </c>
      <c r="Y249" s="191">
        <f t="shared" si="38"/>
        <v>9.6579011485826635E-2</v>
      </c>
      <c r="Z249" s="191">
        <f t="shared" si="38"/>
        <v>9.3793805230190513E-2</v>
      </c>
      <c r="AA249" s="191">
        <f t="shared" si="38"/>
        <v>9.1088920503705401E-2</v>
      </c>
      <c r="AB249" s="191">
        <f t="shared" si="38"/>
        <v>8.8462040943612846E-2</v>
      </c>
      <c r="AC249" s="191">
        <f t="shared" si="38"/>
        <v>8.5910916987880004E-2</v>
      </c>
      <c r="AD249" s="191">
        <f t="shared" si="38"/>
        <v>8.3433363948758305E-2</v>
      </c>
      <c r="AE249" s="191">
        <f t="shared" si="38"/>
        <v>8.1027260141898053E-2</v>
      </c>
      <c r="AF249" s="191">
        <f t="shared" si="38"/>
        <v>7.8690545069416806E-2</v>
      </c>
      <c r="AG249" s="191">
        <f t="shared" si="38"/>
        <v>7.6421217655365567E-2</v>
      </c>
      <c r="AH249" s="191">
        <f t="shared" si="38"/>
        <v>7.421733453208168E-2</v>
      </c>
      <c r="AI249" s="191">
        <f t="shared" si="38"/>
        <v>7.207700837596101E-2</v>
      </c>
      <c r="AJ249" s="191">
        <f t="shared" si="38"/>
        <v>6.9998406291224169E-2</v>
      </c>
      <c r="AK249" s="191">
        <f t="shared" si="38"/>
        <v>6.7979748240292598E-2</v>
      </c>
      <c r="AL249" s="191">
        <f t="shared" si="38"/>
        <v>6.6019305519430638E-2</v>
      </c>
      <c r="AM249" s="191">
        <f t="shared" si="38"/>
        <v>6.4115399278347862E-2</v>
      </c>
      <c r="AN249" s="191">
        <f t="shared" si="38"/>
        <v>6.2266399082494026E-2</v>
      </c>
      <c r="AO249" s="191">
        <f t="shared" si="38"/>
        <v>6.0470721516815609E-2</v>
      </c>
      <c r="AP249" s="191">
        <f t="shared" si="38"/>
        <v>5.8726828829777894E-2</v>
      </c>
      <c r="AQ249" s="191">
        <f t="shared" si="38"/>
        <v>5.703322761649178E-2</v>
      </c>
      <c r="AR249" s="191">
        <f t="shared" si="38"/>
        <v>5.538846753981732E-2</v>
      </c>
      <c r="AS249" s="191">
        <f t="shared" si="38"/>
        <v>5.3791140088348871E-2</v>
      </c>
      <c r="AT249" s="191">
        <f t="shared" si="38"/>
        <v>5.2239877370218284E-2</v>
      </c>
      <c r="AU249" s="191">
        <f t="shared" si="38"/>
        <v>5.0733350941683145E-2</v>
      </c>
      <c r="AV249" s="191">
        <f t="shared" si="38"/>
        <v>4.9270270669496928E-2</v>
      </c>
      <c r="AW249" s="191">
        <f t="shared" si="38"/>
        <v>4.784938362608681E-2</v>
      </c>
      <c r="AX249" s="191">
        <f t="shared" si="38"/>
        <v>4.6469473016593078E-2</v>
      </c>
      <c r="AY249" s="191">
        <f t="shared" si="38"/>
        <v>4.5129357136851206E-2</v>
      </c>
      <c r="AZ249" s="191">
        <f t="shared" si="38"/>
        <v>4.3827888361424351E-2</v>
      </c>
      <c r="BA249" s="191">
        <f t="shared" si="38"/>
        <v>4.2563952160819575E-2</v>
      </c>
      <c r="BB249" s="191">
        <f t="shared" si="38"/>
        <v>4.1336466147046183E-2</v>
      </c>
      <c r="BC249" s="191">
        <f t="shared" si="38"/>
        <v>4.0144379146698918E-2</v>
      </c>
      <c r="BD249" s="191">
        <f t="shared" si="38"/>
        <v>3.8986670300772047E-2</v>
      </c>
      <c r="BE249" s="191">
        <f t="shared" si="38"/>
        <v>3.7862348190433721E-2</v>
      </c>
      <c r="BF249" s="191">
        <f t="shared" si="38"/>
        <v>3.6770449988011711E-2</v>
      </c>
      <c r="BG249" s="191">
        <f t="shared" si="38"/>
        <v>3.5710040632463538E-2</v>
      </c>
      <c r="BH249" s="191">
        <f t="shared" si="38"/>
        <v>3.4680212028624972E-2</v>
      </c>
      <c r="BI249" s="191">
        <f t="shared" si="38"/>
        <v>3.368008226955109E-2</v>
      </c>
      <c r="BJ249" s="191">
        <f t="shared" si="38"/>
        <v>3.270879488128392E-2</v>
      </c>
      <c r="BK249" s="191">
        <f t="shared" si="38"/>
        <v>3.1765518089400001E-2</v>
      </c>
      <c r="BL249" s="191">
        <f t="shared" si="38"/>
        <v>3.0849444106709638E-2</v>
      </c>
      <c r="BM249" s="191">
        <f t="shared" si="38"/>
        <v>2.9959788441498006E-2</v>
      </c>
      <c r="BN249" s="191">
        <f t="shared" si="38"/>
        <v>2.9095789225715596E-2</v>
      </c>
      <c r="BO249" s="191">
        <f t="shared" si="38"/>
        <v>2.8256706562542696E-2</v>
      </c>
      <c r="BP249" s="191">
        <f t="shared" si="38"/>
        <v>2.7441821892769312E-2</v>
      </c>
      <c r="BQ249" s="229"/>
      <c r="BR249" s="176"/>
    </row>
    <row r="250" spans="1:72">
      <c r="B250" s="245">
        <v>6</v>
      </c>
      <c r="C250" s="68">
        <v>9.7100000000000006E-2</v>
      </c>
      <c r="D250" s="174">
        <f t="shared" ref="D250:D313" si="39">POWER(D419/C419,1/($D$417-$C$417))</f>
        <v>0.97526026651399988</v>
      </c>
      <c r="I250" s="60" t="s">
        <v>474</v>
      </c>
      <c r="J250" s="191">
        <f t="shared" ref="J250:X268" si="40">$C250*POWER($D250,J$248-$C$385)</f>
        <v>0.1344783368818592</v>
      </c>
      <c r="K250" s="191">
        <f t="shared" si="40"/>
        <v>0.13115137866776147</v>
      </c>
      <c r="L250" s="191">
        <f t="shared" si="40"/>
        <v>0.12790672851319956</v>
      </c>
      <c r="M250" s="191">
        <f t="shared" si="40"/>
        <v>0.12474235013871685</v>
      </c>
      <c r="N250" s="191">
        <f t="shared" si="40"/>
        <v>0.12165625764186767</v>
      </c>
      <c r="O250" s="191">
        <f t="shared" si="40"/>
        <v>0.1186465142509037</v>
      </c>
      <c r="P250" s="191">
        <f t="shared" si="40"/>
        <v>0.11571123110929343</v>
      </c>
      <c r="Q250" s="191">
        <f t="shared" si="40"/>
        <v>0.11284856609031255</v>
      </c>
      <c r="R250" s="191">
        <f t="shared" si="40"/>
        <v>0.11005672264096095</v>
      </c>
      <c r="S250" s="191">
        <f t="shared" si="40"/>
        <v>0.10733394865448093</v>
      </c>
      <c r="T250" s="191">
        <f t="shared" si="40"/>
        <v>0.10467853537076906</v>
      </c>
      <c r="U250" s="191">
        <f t="shared" si="40"/>
        <v>0.1020888163039914</v>
      </c>
      <c r="V250" s="191">
        <f t="shared" si="40"/>
        <v>9.9563166196729433E-2</v>
      </c>
      <c r="W250" s="191">
        <f t="shared" si="40"/>
        <v>9.7100000000000006E-2</v>
      </c>
      <c r="X250" s="191">
        <f t="shared" si="40"/>
        <v>9.469777187850939E-2</v>
      </c>
      <c r="Y250" s="191">
        <f t="shared" si="38"/>
        <v>9.2354974240517029E-2</v>
      </c>
      <c r="Z250" s="191">
        <f t="shared" si="38"/>
        <v>9.0070136791700228E-2</v>
      </c>
      <c r="AA250" s="191">
        <f t="shared" si="38"/>
        <v>8.7841825612425997E-2</v>
      </c>
      <c r="AB250" s="191">
        <f t="shared" si="38"/>
        <v>8.5668642257850883E-2</v>
      </c>
      <c r="AC250" s="191">
        <f t="shared" si="38"/>
        <v>8.3549222880284171E-2</v>
      </c>
      <c r="AD250" s="191">
        <f t="shared" si="38"/>
        <v>8.1482237373263516E-2</v>
      </c>
      <c r="AE250" s="191">
        <f t="shared" si="38"/>
        <v>7.9466388536805974E-2</v>
      </c>
      <c r="AF250" s="191">
        <f t="shared" si="38"/>
        <v>7.7500411263310462E-2</v>
      </c>
      <c r="AG250" s="191">
        <f t="shared" si="38"/>
        <v>7.5583071743600752E-2</v>
      </c>
      <c r="AH250" s="191">
        <f t="shared" si="38"/>
        <v>7.371316669261084E-2</v>
      </c>
      <c r="AI250" s="191">
        <f t="shared" si="38"/>
        <v>7.1889522594226554E-2</v>
      </c>
      <c r="AJ250" s="191">
        <f t="shared" si="38"/>
        <v>7.0110994964809617E-2</v>
      </c>
      <c r="AK250" s="191">
        <f t="shared" si="38"/>
        <v>6.8376467634941929E-2</v>
      </c>
      <c r="AL250" s="191">
        <f t="shared" si="38"/>
        <v>6.6684852048939341E-2</v>
      </c>
      <c r="AM250" s="191">
        <f t="shared" si="38"/>
        <v>6.5035086581695239E-2</v>
      </c>
      <c r="AN250" s="191">
        <f t="shared" si="38"/>
        <v>6.3426135872425154E-2</v>
      </c>
      <c r="AO250" s="191">
        <f t="shared" si="38"/>
        <v>6.1856990174894516E-2</v>
      </c>
      <c r="AP250" s="191">
        <f t="shared" si="38"/>
        <v>6.0326664723721501E-2</v>
      </c>
      <c r="AQ250" s="191">
        <f t="shared" si="38"/>
        <v>5.8834199116357358E-2</v>
      </c>
      <c r="AR250" s="191">
        <f t="shared" si="38"/>
        <v>5.7378656710356413E-2</v>
      </c>
      <c r="AS250" s="191">
        <f t="shared" si="38"/>
        <v>5.5959124035557493E-2</v>
      </c>
      <c r="AT250" s="191">
        <f t="shared" si="38"/>
        <v>5.457471022080778E-2</v>
      </c>
      <c r="AU250" s="191">
        <f t="shared" si="38"/>
        <v>5.3224546434869312E-2</v>
      </c>
      <c r="AV250" s="191">
        <f t="shared" si="38"/>
        <v>5.1907785341157413E-2</v>
      </c>
      <c r="AW250" s="191">
        <f t="shared" si="38"/>
        <v>5.0623600565968672E-2</v>
      </c>
      <c r="AX250" s="191">
        <f t="shared" si="38"/>
        <v>4.937118617986487E-2</v>
      </c>
      <c r="AY250" s="191">
        <f t="shared" si="38"/>
        <v>4.8149756191887334E-2</v>
      </c>
      <c r="AZ250" s="191">
        <f t="shared" si="38"/>
        <v>4.6958544056284156E-2</v>
      </c>
      <c r="BA250" s="191">
        <f t="shared" si="38"/>
        <v>4.579680219144109E-2</v>
      </c>
      <c r="BB250" s="191">
        <f t="shared" si="38"/>
        <v>4.4663801510713766E-2</v>
      </c>
      <c r="BC250" s="191">
        <f t="shared" si="38"/>
        <v>4.3558830964867103E-2</v>
      </c>
      <c r="BD250" s="191">
        <f t="shared" si="38"/>
        <v>4.2481197095834561E-2</v>
      </c>
      <c r="BE250" s="191">
        <f t="shared" si="38"/>
        <v>4.1430223601517373E-2</v>
      </c>
      <c r="BF250" s="191">
        <f t="shared" si="38"/>
        <v>4.0405250911350436E-2</v>
      </c>
      <c r="BG250" s="191">
        <f t="shared" si="38"/>
        <v>3.9405635772368663E-2</v>
      </c>
      <c r="BH250" s="191">
        <f t="shared" si="38"/>
        <v>3.8430750845513874E-2</v>
      </c>
      <c r="BI250" s="191">
        <f t="shared" si="38"/>
        <v>3.747998431192899E-2</v>
      </c>
      <c r="BJ250" s="191">
        <f t="shared" si="38"/>
        <v>3.6552739488992403E-2</v>
      </c>
      <c r="BK250" s="191">
        <f t="shared" si="38"/>
        <v>3.5648434455851537E-2</v>
      </c>
      <c r="BL250" s="191">
        <f t="shared" si="38"/>
        <v>3.4766501688220625E-2</v>
      </c>
      <c r="BM250" s="191">
        <f t="shared" si="38"/>
        <v>3.3906387702213471E-2</v>
      </c>
      <c r="BN250" s="191">
        <f t="shared" si="38"/>
        <v>3.3067552706987718E-2</v>
      </c>
      <c r="BO250" s="191">
        <f t="shared" si="38"/>
        <v>3.2249470265982579E-2</v>
      </c>
      <c r="BP250" s="191">
        <f t="shared" si="38"/>
        <v>3.1451626966537492E-2</v>
      </c>
      <c r="BQ250" s="229"/>
      <c r="BR250" s="176"/>
    </row>
    <row r="251" spans="1:72">
      <c r="B251" s="245">
        <v>7</v>
      </c>
      <c r="C251" s="68">
        <v>9.1899999999999996E-2</v>
      </c>
      <c r="D251" s="174">
        <f t="shared" si="39"/>
        <v>0.97533210306679607</v>
      </c>
      <c r="I251" s="60" t="s">
        <v>474</v>
      </c>
      <c r="J251" s="191">
        <f t="shared" si="38"/>
        <v>0.12715480055798417</v>
      </c>
      <c r="K251" s="191">
        <f t="shared" si="38"/>
        <v>0.12401815904325771</v>
      </c>
      <c r="L251" s="191">
        <f t="shared" si="38"/>
        <v>0.12095889187813293</v>
      </c>
      <c r="M251" s="191">
        <f t="shared" si="38"/>
        <v>0.11797509040012859</v>
      </c>
      <c r="N251" s="191">
        <f t="shared" si="38"/>
        <v>0.11506489302945279</v>
      </c>
      <c r="O251" s="191">
        <f t="shared" si="38"/>
        <v>0.11222648410757213</v>
      </c>
      <c r="P251" s="191">
        <f t="shared" si="38"/>
        <v>0.10945809276443068</v>
      </c>
      <c r="Q251" s="191">
        <f t="shared" si="38"/>
        <v>0.10675799181361263</v>
      </c>
      <c r="R251" s="191">
        <f t="shared" si="38"/>
        <v>0.10412449667475861</v>
      </c>
      <c r="S251" s="191">
        <f t="shared" si="38"/>
        <v>0.10155596432256395</v>
      </c>
      <c r="T251" s="191">
        <f t="shared" si="38"/>
        <v>9.9050792261702783E-2</v>
      </c>
      <c r="U251" s="191">
        <f t="shared" si="38"/>
        <v>9.6607417527038913E-2</v>
      </c>
      <c r="V251" s="191">
        <f t="shared" si="38"/>
        <v>9.4224315708498915E-2</v>
      </c>
      <c r="W251" s="191">
        <f t="shared" si="38"/>
        <v>9.1899999999999996E-2</v>
      </c>
      <c r="X251" s="191">
        <f t="shared" si="38"/>
        <v>8.9633020271838559E-2</v>
      </c>
      <c r="Y251" s="191">
        <f t="shared" si="38"/>
        <v>8.7421962165961056E-2</v>
      </c>
      <c r="Z251" s="191">
        <f t="shared" si="38"/>
        <v>8.5265446213552684E-2</v>
      </c>
      <c r="AA251" s="191">
        <f t="shared" si="38"/>
        <v>8.3162126974393111E-2</v>
      </c>
      <c r="AB251" s="191">
        <f t="shared" si="38"/>
        <v>8.1110692197442769E-2</v>
      </c>
      <c r="AC251" s="191">
        <f t="shared" si="38"/>
        <v>7.9109862002135434E-2</v>
      </c>
      <c r="AD251" s="191">
        <f t="shared" si="38"/>
        <v>7.715838807986676E-2</v>
      </c>
      <c r="AE251" s="191">
        <f t="shared" si="38"/>
        <v>7.5255052915180462E-2</v>
      </c>
      <c r="AF251" s="191">
        <f t="shared" si="38"/>
        <v>7.3398669026165986E-2</v>
      </c>
      <c r="AG251" s="191">
        <f t="shared" si="38"/>
        <v>7.158807822359417E-2</v>
      </c>
      <c r="AH251" s="191">
        <f t="shared" si="38"/>
        <v>6.982215088832841E-2</v>
      </c>
      <c r="AI251" s="191">
        <f t="shared" si="38"/>
        <v>6.8099785266560506E-2</v>
      </c>
      <c r="AJ251" s="191">
        <f t="shared" si="38"/>
        <v>6.6419906782431676E-2</v>
      </c>
      <c r="AK251" s="191">
        <f t="shared" si="38"/>
        <v>6.4781467367609633E-2</v>
      </c>
      <c r="AL251" s="191">
        <f t="shared" si="38"/>
        <v>6.3183444807403719E-2</v>
      </c>
      <c r="AM251" s="191">
        <f t="shared" si="38"/>
        <v>6.1624842103009905E-2</v>
      </c>
      <c r="AN251" s="191">
        <f t="shared" si="38"/>
        <v>6.0104686849487887E-2</v>
      </c>
      <c r="AO251" s="191">
        <f t="shared" si="38"/>
        <v>5.8622030629082229E-2</v>
      </c>
      <c r="AP251" s="191">
        <f t="shared" si="38"/>
        <v>5.7175948419508904E-2</v>
      </c>
      <c r="AQ251" s="191">
        <f t="shared" si="38"/>
        <v>5.576553801683827E-2</v>
      </c>
      <c r="AR251" s="191">
        <f t="shared" si="38"/>
        <v>5.4389919472614241E-2</v>
      </c>
      <c r="AS251" s="191">
        <f t="shared" si="38"/>
        <v>5.304823454485854E-2</v>
      </c>
      <c r="AT251" s="191">
        <f t="shared" si="38"/>
        <v>5.1739646162617538E-2</v>
      </c>
      <c r="AU251" s="191">
        <f t="shared" si="38"/>
        <v>5.0463337903717639E-2</v>
      </c>
      <c r="AV251" s="191">
        <f t="shared" si="38"/>
        <v>4.9218513485403292E-2</v>
      </c>
      <c r="AW251" s="191">
        <f t="shared" si="38"/>
        <v>4.8004396267539863E-2</v>
      </c>
      <c r="AX251" s="191">
        <f t="shared" si="38"/>
        <v>4.6820228768071508E-2</v>
      </c>
      <c r="AY251" s="191">
        <f t="shared" si="38"/>
        <v>4.5665272190431684E-2</v>
      </c>
      <c r="AZ251" s="191">
        <f t="shared" si="38"/>
        <v>4.4538805962611415E-2</v>
      </c>
      <c r="BA251" s="191">
        <f t="shared" si="38"/>
        <v>4.3440127287597746E-2</v>
      </c>
      <c r="BB251" s="191">
        <f t="shared" si="38"/>
        <v>4.2368550704902024E-2</v>
      </c>
      <c r="BC251" s="191">
        <f t="shared" si="38"/>
        <v>4.1323407662904273E-2</v>
      </c>
      <c r="BD251" s="191">
        <f t="shared" si="38"/>
        <v>4.0304046101746982E-2</v>
      </c>
      <c r="BE251" s="191">
        <f t="shared" si="38"/>
        <v>3.9309830046517988E-2</v>
      </c>
      <c r="BF251" s="191">
        <f t="shared" si="38"/>
        <v>3.8340139210468714E-2</v>
      </c>
      <c r="BG251" s="191">
        <f t="shared" si="38"/>
        <v>3.739436860802018E-2</v>
      </c>
      <c r="BH251" s="191">
        <f t="shared" si="38"/>
        <v>3.6471928177315302E-2</v>
      </c>
      <c r="BI251" s="191">
        <f t="shared" si="38"/>
        <v>3.5572242412082081E-2</v>
      </c>
      <c r="BJ251" s="191">
        <f t="shared" si="38"/>
        <v>3.4694750002577886E-2</v>
      </c>
      <c r="BK251" s="191">
        <f t="shared" si="38"/>
        <v>3.3838903485391023E-2</v>
      </c>
      <c r="BL251" s="191">
        <f t="shared" si="38"/>
        <v>3.3004168901880765E-2</v>
      </c>
      <c r="BM251" s="191">
        <f t="shared" si="38"/>
        <v>3.2190025465043112E-2</v>
      </c>
      <c r="BN251" s="191">
        <f t="shared" si="38"/>
        <v>3.1395965234594217E-2</v>
      </c>
      <c r="BO251" s="191">
        <f t="shared" si="38"/>
        <v>3.0621492800068789E-2</v>
      </c>
      <c r="BP251" s="191">
        <f t="shared" si="38"/>
        <v>2.9866124971735852E-2</v>
      </c>
      <c r="BQ251" s="229"/>
      <c r="BR251" s="176"/>
    </row>
    <row r="252" spans="1:72">
      <c r="B252" s="245">
        <v>8</v>
      </c>
      <c r="C252" s="68">
        <v>8.6699999999999999E-2</v>
      </c>
      <c r="D252" s="174">
        <f t="shared" si="39"/>
        <v>0.9754131217209655</v>
      </c>
      <c r="I252" s="60" t="s">
        <v>474</v>
      </c>
      <c r="J252" s="191">
        <f t="shared" si="38"/>
        <v>0.11983050243826796</v>
      </c>
      <c r="K252" s="191">
        <f t="shared" si="38"/>
        <v>0.11688424446070271</v>
      </c>
      <c r="L252" s="191">
        <f t="shared" si="38"/>
        <v>0.11401042576941051</v>
      </c>
      <c r="M252" s="191">
        <f t="shared" si="38"/>
        <v>0.1112072653084771</v>
      </c>
      <c r="N252" s="191">
        <f t="shared" si="38"/>
        <v>0.10847302581259329</v>
      </c>
      <c r="O252" s="191">
        <f t="shared" si="38"/>
        <v>0.1058060127303805</v>
      </c>
      <c r="P252" s="191">
        <f t="shared" si="38"/>
        <v>0.10320457317418869</v>
      </c>
      <c r="Q252" s="191">
        <f t="shared" si="38"/>
        <v>0.10066709489571518</v>
      </c>
      <c r="R252" s="191">
        <f t="shared" si="38"/>
        <v>9.8192005286810213E-2</v>
      </c>
      <c r="S252" s="191">
        <f t="shared" si="38"/>
        <v>9.5777770404849097E-2</v>
      </c>
      <c r="T252" s="191">
        <f t="shared" si="38"/>
        <v>9.3422894022067784E-2</v>
      </c>
      <c r="U252" s="191">
        <f t="shared" si="38"/>
        <v>9.1125916698272053E-2</v>
      </c>
      <c r="V252" s="191">
        <f t="shared" si="38"/>
        <v>8.88854148763462E-2</v>
      </c>
      <c r="W252" s="191">
        <f t="shared" si="38"/>
        <v>8.6699999999999999E-2</v>
      </c>
      <c r="X252" s="191">
        <f t="shared" si="38"/>
        <v>8.4568317653207714E-2</v>
      </c>
      <c r="Y252" s="191">
        <f t="shared" si="38"/>
        <v>8.2489046720805564E-2</v>
      </c>
      <c r="Z252" s="191">
        <f t="shared" si="38"/>
        <v>8.0460898569727532E-2</v>
      </c>
      <c r="AA252" s="191">
        <f t="shared" si="38"/>
        <v>7.8482616250371909E-2</v>
      </c>
      <c r="AB252" s="191">
        <f t="shared" si="38"/>
        <v>7.6552973717603834E-2</v>
      </c>
      <c r="AC252" s="191">
        <f t="shared" si="38"/>
        <v>7.4670775070910994E-2</v>
      </c>
      <c r="AD252" s="191">
        <f t="shared" si="38"/>
        <v>7.2834853813241326E-2</v>
      </c>
      <c r="AE252" s="191">
        <f t="shared" si="38"/>
        <v>7.1044072128063906E-2</v>
      </c>
      <c r="AF252" s="191">
        <f t="shared" si="38"/>
        <v>6.9297320174204258E-2</v>
      </c>
      <c r="AG252" s="191">
        <f t="shared" si="38"/>
        <v>6.759351539801782E-2</v>
      </c>
      <c r="AH252" s="191">
        <f t="shared" si="38"/>
        <v>6.5931601862474709E-2</v>
      </c>
      <c r="AI252" s="191">
        <f t="shared" si="38"/>
        <v>6.4310549592740282E-2</v>
      </c>
      <c r="AJ252" s="191">
        <f t="shared" si="38"/>
        <v>6.2729353937845761E-2</v>
      </c>
      <c r="AK252" s="191">
        <f t="shared" si="38"/>
        <v>6.1187034948053477E-2</v>
      </c>
      <c r="AL252" s="191">
        <f t="shared" si="38"/>
        <v>5.9682636767530647E-2</v>
      </c>
      <c r="AM252" s="191">
        <f t="shared" si="38"/>
        <v>5.8215227041955551E-2</v>
      </c>
      <c r="AN252" s="191">
        <f t="shared" si="38"/>
        <v>5.6783896340688637E-2</v>
      </c>
      <c r="AO252" s="191">
        <f t="shared" si="38"/>
        <v>5.5387757593150809E-2</v>
      </c>
      <c r="AP252" s="191">
        <f t="shared" si="38"/>
        <v>5.4025945539059345E-2</v>
      </c>
      <c r="AQ252" s="191">
        <f t="shared" si="38"/>
        <v>5.2697616192180746E-2</v>
      </c>
      <c r="AR252" s="191">
        <f t="shared" si="38"/>
        <v>5.1401946317268327E-2</v>
      </c>
      <c r="AS252" s="191">
        <f t="shared" si="38"/>
        <v>5.0138132919860183E-2</v>
      </c>
      <c r="AT252" s="191">
        <f t="shared" si="38"/>
        <v>4.8905392748621525E-2</v>
      </c>
      <c r="AU252" s="191">
        <f t="shared" si="38"/>
        <v>4.7702961809922798E-2</v>
      </c>
      <c r="AV252" s="191">
        <f t="shared" si="38"/>
        <v>4.6530094894352794E-2</v>
      </c>
      <c r="AW252" s="191">
        <f t="shared" si="38"/>
        <v>4.538606511487342E-2</v>
      </c>
      <c r="AX252" s="191">
        <f t="shared" si="38"/>
        <v>4.4270163456329691E-2</v>
      </c>
      <c r="AY252" s="191">
        <f t="shared" si="38"/>
        <v>4.318169833603596E-2</v>
      </c>
      <c r="AZ252" s="191">
        <f t="shared" si="38"/>
        <v>4.2119995175165854E-2</v>
      </c>
      <c r="BA252" s="191">
        <f t="shared" si="38"/>
        <v>4.1084395980680533E-2</v>
      </c>
      <c r="BB252" s="191">
        <f t="shared" si="38"/>
        <v>4.0074258937535884E-2</v>
      </c>
      <c r="BC252" s="191">
        <f t="shared" si="38"/>
        <v>3.9088958010916185E-2</v>
      </c>
      <c r="BD252" s="191">
        <f t="shared" si="38"/>
        <v>3.8127882558247499E-2</v>
      </c>
      <c r="BE252" s="191">
        <f t="shared" si="38"/>
        <v>3.7190436950750541E-2</v>
      </c>
      <c r="BF252" s="191">
        <f t="shared" si="38"/>
        <v>3.6276040204298331E-2</v>
      </c>
      <c r="BG252" s="191">
        <f t="shared" si="38"/>
        <v>3.5384125619349893E-2</v>
      </c>
      <c r="BH252" s="191">
        <f t="shared" si="38"/>
        <v>3.451414042973687E-2</v>
      </c>
      <c r="BI252" s="191">
        <f t="shared" si="38"/>
        <v>3.3665545460085426E-2</v>
      </c>
      <c r="BJ252" s="191">
        <f t="shared" si="38"/>
        <v>3.2837814791661001E-2</v>
      </c>
      <c r="BK252" s="191">
        <f t="shared" si="38"/>
        <v>3.2030435436428958E-2</v>
      </c>
      <c r="BL252" s="191">
        <f t="shared" si="38"/>
        <v>3.1242907019129008E-2</v>
      </c>
      <c r="BM252" s="191">
        <f t="shared" si="38"/>
        <v>3.0474741467166493E-2</v>
      </c>
      <c r="BN252" s="191">
        <f t="shared" si="38"/>
        <v>2.972546270812822E-2</v>
      </c>
      <c r="BO252" s="191">
        <f t="shared" si="38"/>
        <v>2.8994606374735499E-2</v>
      </c>
      <c r="BP252" s="191">
        <f t="shared" si="38"/>
        <v>2.8281719517051357E-2</v>
      </c>
      <c r="BQ252" s="229"/>
      <c r="BR252" s="176"/>
    </row>
    <row r="253" spans="1:72">
      <c r="B253" s="245">
        <v>9</v>
      </c>
      <c r="C253" s="68">
        <v>8.1500000000000003E-2</v>
      </c>
      <c r="D253" s="174">
        <f t="shared" si="39"/>
        <v>0.97550377588866377</v>
      </c>
      <c r="I253" s="60" t="s">
        <v>474</v>
      </c>
      <c r="J253" s="191">
        <f t="shared" si="38"/>
        <v>0.1125074280879781</v>
      </c>
      <c r="K253" s="191">
        <f t="shared" si="38"/>
        <v>0.10975142091534494</v>
      </c>
      <c r="L253" s="191">
        <f t="shared" si="38"/>
        <v>0.10706292551206507</v>
      </c>
      <c r="M253" s="191">
        <f t="shared" si="38"/>
        <v>0.10444028809470624</v>
      </c>
      <c r="N253" s="191">
        <f t="shared" si="38"/>
        <v>0.10188189539128578</v>
      </c>
      <c r="O253" s="191">
        <f t="shared" si="38"/>
        <v>9.9386173648893128E-2</v>
      </c>
      <c r="P253" s="191">
        <f t="shared" si="38"/>
        <v>9.6951587665621675E-2</v>
      </c>
      <c r="Q253" s="191">
        <f t="shared" si="38"/>
        <v>9.4576639846214741E-2</v>
      </c>
      <c r="R253" s="191">
        <f t="shared" si="38"/>
        <v>9.2259869280844731E-2</v>
      </c>
      <c r="S253" s="191">
        <f t="shared" si="38"/>
        <v>8.9999850846458576E-2</v>
      </c>
      <c r="T253" s="191">
        <f t="shared" si="38"/>
        <v>8.7795194330136897E-2</v>
      </c>
      <c r="U253" s="191">
        <f t="shared" si="38"/>
        <v>8.5644543573927548E-2</v>
      </c>
      <c r="V253" s="191">
        <f t="shared" si="38"/>
        <v>8.3546575640627521E-2</v>
      </c>
      <c r="W253" s="191">
        <f t="shared" si="38"/>
        <v>8.1500000000000003E-2</v>
      </c>
      <c r="X253" s="191">
        <f t="shared" si="38"/>
        <v>7.9503557734926095E-2</v>
      </c>
      <c r="Y253" s="191">
        <f t="shared" si="38"/>
        <v>7.7556020767002798E-2</v>
      </c>
      <c r="Z253" s="191">
        <f t="shared" si="38"/>
        <v>7.5656191101110853E-2</v>
      </c>
      <c r="AA253" s="191">
        <f t="shared" si="38"/>
        <v>7.3802900088487958E-2</v>
      </c>
      <c r="AB253" s="191">
        <f t="shared" si="38"/>
        <v>7.1995007707853803E-2</v>
      </c>
      <c r="AC253" s="191">
        <f t="shared" si="38"/>
        <v>7.0231401864144838E-2</v>
      </c>
      <c r="AD253" s="191">
        <f t="shared" si="38"/>
        <v>6.8510997704427423E-2</v>
      </c>
      <c r="AE253" s="191">
        <f t="shared" si="38"/>
        <v>6.683273695056853E-2</v>
      </c>
      <c r="AF253" s="191">
        <f t="shared" si="38"/>
        <v>6.5195587248253431E-2</v>
      </c>
      <c r="AG253" s="191">
        <f t="shared" si="38"/>
        <v>6.3598541531950034E-2</v>
      </c>
      <c r="AH253" s="191">
        <f t="shared" si="38"/>
        <v>6.2040617405429259E-2</v>
      </c>
      <c r="AI253" s="191">
        <f t="shared" si="38"/>
        <v>6.0520856537460199E-2</v>
      </c>
      <c r="AJ253" s="191">
        <f t="shared" si="38"/>
        <v>5.9038324072308544E-2</v>
      </c>
      <c r="AK253" s="191">
        <f t="shared" si="38"/>
        <v>5.7592108054675586E-2</v>
      </c>
      <c r="AL253" s="191">
        <f t="shared" si="38"/>
        <v>5.6181318868723955E-2</v>
      </c>
      <c r="AM253" s="191">
        <f t="shared" si="38"/>
        <v>5.4805088690845251E-2</v>
      </c>
      <c r="AN253" s="191">
        <f t="shared" si="38"/>
        <v>5.3462570955832643E-2</v>
      </c>
      <c r="AO253" s="191">
        <f t="shared" si="38"/>
        <v>5.2152939836130362E-2</v>
      </c>
      <c r="AP253" s="191">
        <f t="shared" si="38"/>
        <v>5.0875389733839475E-2</v>
      </c>
      <c r="AQ253" s="191">
        <f t="shared" si="38"/>
        <v>4.9629134785167769E-2</v>
      </c>
      <c r="AR253" s="191">
        <f t="shared" ref="AR253:BP253" si="41">$C253*POWER($D253,AR$248-$C$385)</f>
        <v>4.8413408377018588E-2</v>
      </c>
      <c r="AS253" s="191">
        <f t="shared" si="41"/>
        <v>4.7227462675421501E-2</v>
      </c>
      <c r="AT253" s="191">
        <f t="shared" si="41"/>
        <v>4.6070568165514608E-2</v>
      </c>
      <c r="AU253" s="191">
        <f t="shared" si="41"/>
        <v>4.4942013202795568E-2</v>
      </c>
      <c r="AV253" s="191">
        <f t="shared" si="41"/>
        <v>4.3841103575365262E-2</v>
      </c>
      <c r="AW253" s="191">
        <f t="shared" si="41"/>
        <v>4.2767162076894807E-2</v>
      </c>
      <c r="AX253" s="191">
        <f t="shared" si="41"/>
        <v>4.1719528090053346E-2</v>
      </c>
      <c r="AY253" s="191">
        <f t="shared" si="41"/>
        <v>4.0697557180140218E-2</v>
      </c>
      <c r="AZ253" s="191">
        <f t="shared" si="41"/>
        <v>3.9700620698671585E-2</v>
      </c>
      <c r="BA253" s="191">
        <f t="shared" si="41"/>
        <v>3.872810539667778E-2</v>
      </c>
      <c r="BB253" s="191">
        <f t="shared" si="41"/>
        <v>3.7779413047473301E-2</v>
      </c>
      <c r="BC253" s="191">
        <f t="shared" si="41"/>
        <v>3.6853960078667654E-2</v>
      </c>
      <c r="BD253" s="191">
        <f t="shared" si="41"/>
        <v>3.5951177213190376E-2</v>
      </c>
      <c r="BE253" s="191">
        <f t="shared" si="41"/>
        <v>3.5070509119109701E-2</v>
      </c>
      <c r="BF253" s="191">
        <f t="shared" si="41"/>
        <v>3.4211414068029328E-2</v>
      </c>
      <c r="BG253" s="191">
        <f t="shared" si="41"/>
        <v>3.3373363601853161E-2</v>
      </c>
      <c r="BH253" s="191">
        <f t="shared" si="41"/>
        <v>3.2555842207713057E-2</v>
      </c>
      <c r="BI253" s="191">
        <f t="shared" si="41"/>
        <v>3.1758347000859617E-2</v>
      </c>
      <c r="BJ253" s="191">
        <f t="shared" si="41"/>
        <v>3.0980387415320977E-2</v>
      </c>
      <c r="BK253" s="191">
        <f t="shared" si="41"/>
        <v>3.0221484902139256E-2</v>
      </c>
      <c r="BL253" s="191">
        <f t="shared" si="41"/>
        <v>2.9481172634999088E-2</v>
      </c>
      <c r="BM253" s="191">
        <f t="shared" si="41"/>
        <v>2.8758995223067154E-2</v>
      </c>
      <c r="BN253" s="191">
        <f t="shared" si="41"/>
        <v>2.8054508430866057E-2</v>
      </c>
      <c r="BO253" s="191">
        <f t="shared" si="41"/>
        <v>2.736727890501019E-2</v>
      </c>
      <c r="BP253" s="191">
        <f t="shared" si="41"/>
        <v>2.6696883907635617E-2</v>
      </c>
      <c r="BQ253" s="229"/>
      <c r="BR253" s="176"/>
    </row>
    <row r="254" spans="1:72">
      <c r="B254" s="245">
        <v>10</v>
      </c>
      <c r="C254" s="68">
        <v>7.6300000000000007E-2</v>
      </c>
      <c r="D254" s="174">
        <f t="shared" si="39"/>
        <v>0.97560701023968599</v>
      </c>
      <c r="I254" s="60" t="s">
        <v>474</v>
      </c>
      <c r="J254" s="191">
        <f t="shared" si="40"/>
        <v>0.10518424119677137</v>
      </c>
      <c r="K254" s="191">
        <f t="shared" si="40"/>
        <v>0.10261848307831213</v>
      </c>
      <c r="L254" s="191">
        <f t="shared" si="40"/>
        <v>0.1001153114713639</v>
      </c>
      <c r="M254" s="191">
        <f t="shared" si="40"/>
        <v>9.7673199703792263E-2</v>
      </c>
      <c r="N254" s="191">
        <f t="shared" si="40"/>
        <v>9.5290658343560583E-2</v>
      </c>
      <c r="O254" s="191">
        <f t="shared" si="40"/>
        <v>9.2966234290332517E-2</v>
      </c>
      <c r="P254" s="191">
        <f t="shared" si="40"/>
        <v>9.0698509889233489E-2</v>
      </c>
      <c r="Q254" s="191">
        <f t="shared" si="40"/>
        <v>8.8486102066229672E-2</v>
      </c>
      <c r="R254" s="191">
        <f t="shared" si="40"/>
        <v>8.6327661484598042E-2</v>
      </c>
      <c r="S254" s="191">
        <f t="shared" si="40"/>
        <v>8.4221871721972388E-2</v>
      </c>
      <c r="T254" s="191">
        <f t="shared" si="40"/>
        <v>8.2167448467463836E-2</v>
      </c>
      <c r="U254" s="191">
        <f t="shared" si="40"/>
        <v>8.0163138738365863E-2</v>
      </c>
      <c r="V254" s="191">
        <f t="shared" si="40"/>
        <v>7.8207720115966273E-2</v>
      </c>
      <c r="W254" s="191">
        <f t="shared" si="40"/>
        <v>7.6300000000000007E-2</v>
      </c>
      <c r="X254" s="191">
        <f t="shared" si="40"/>
        <v>7.4438814881288048E-2</v>
      </c>
      <c r="Y254" s="191">
        <f t="shared" ref="Y254:BP259" si="42">$C254*POWER($D254,Y$248-$C$385)</f>
        <v>7.2623029632118877E-2</v>
      </c>
      <c r="Z254" s="191">
        <f t="shared" si="42"/>
        <v>7.0851536813939631E-2</v>
      </c>
      <c r="AA254" s="191">
        <f t="shared" si="42"/>
        <v>6.9123256001934683E-2</v>
      </c>
      <c r="AB254" s="191">
        <f t="shared" si="42"/>
        <v>6.7437133126079934E-2</v>
      </c>
      <c r="AC254" s="191">
        <f t="shared" si="42"/>
        <v>6.5792139828270535E-2</v>
      </c>
      <c r="AD254" s="191">
        <f t="shared" si="42"/>
        <v>6.4187272835130385E-2</v>
      </c>
      <c r="AE254" s="191">
        <f t="shared" si="42"/>
        <v>6.2621553346120573E-2</v>
      </c>
      <c r="AF254" s="191">
        <f t="shared" si="42"/>
        <v>6.109402643657369E-2</v>
      </c>
      <c r="AG254" s="191">
        <f t="shared" si="42"/>
        <v>5.960376047529E-2</v>
      </c>
      <c r="AH254" s="191">
        <f t="shared" si="42"/>
        <v>5.8149846556340042E-2</v>
      </c>
      <c r="AI254" s="191">
        <f t="shared" si="42"/>
        <v>5.673139794472741E-2</v>
      </c>
      <c r="AJ254" s="191">
        <f t="shared" si="42"/>
        <v>5.5347549535573373E-2</v>
      </c>
      <c r="AK254" s="191">
        <f t="shared" si="42"/>
        <v>5.3997457326493671E-2</v>
      </c>
      <c r="AL254" s="191">
        <f t="shared" si="42"/>
        <v>5.2680297902845515E-2</v>
      </c>
      <c r="AM254" s="191">
        <f t="shared" si="42"/>
        <v>5.1395267935531112E-2</v>
      </c>
      <c r="AN254" s="191">
        <f t="shared" si="42"/>
        <v>5.0141583691051102E-2</v>
      </c>
      <c r="AO254" s="191">
        <f t="shared" si="42"/>
        <v>4.8918480553509371E-2</v>
      </c>
      <c r="AP254" s="191">
        <f t="shared" si="42"/>
        <v>4.7725212558277497E-2</v>
      </c>
      <c r="AQ254" s="191">
        <f t="shared" si="42"/>
        <v>4.656105193703463E-2</v>
      </c>
      <c r="AR254" s="191">
        <f t="shared" si="42"/>
        <v>4.5425288673905093E-2</v>
      </c>
      <c r="AS254" s="191">
        <f t="shared" si="42"/>
        <v>4.4317230072423219E-2</v>
      </c>
      <c r="AT254" s="191">
        <f t="shared" si="42"/>
        <v>4.3236200333061123E-2</v>
      </c>
      <c r="AU254" s="191">
        <f t="shared" si="42"/>
        <v>4.2181540141061881E-2</v>
      </c>
      <c r="AV254" s="191">
        <f t="shared" si="42"/>
        <v>4.115260626432668E-2</v>
      </c>
      <c r="AW254" s="191">
        <f t="shared" si="42"/>
        <v>4.0148771161110729E-2</v>
      </c>
      <c r="AX254" s="191">
        <f t="shared" si="42"/>
        <v>3.9169422597288561E-2</v>
      </c>
      <c r="AY254" s="191">
        <f t="shared" si="42"/>
        <v>3.8213963272955495E-2</v>
      </c>
      <c r="AZ254" s="191">
        <f t="shared" si="42"/>
        <v>3.728181045813727E-2</v>
      </c>
      <c r="BA254" s="191">
        <f t="shared" si="42"/>
        <v>3.6372395637385965E-2</v>
      </c>
      <c r="BB254" s="191">
        <f t="shared" si="42"/>
        <v>3.5485164163045119E-2</v>
      </c>
      <c r="BC254" s="191">
        <f t="shared" si="42"/>
        <v>3.4619574916972901E-2</v>
      </c>
      <c r="BD254" s="191">
        <f t="shared" si="42"/>
        <v>3.3775099980516754E-2</v>
      </c>
      <c r="BE254" s="191">
        <f t="shared" si="42"/>
        <v>3.2951224312538427E-2</v>
      </c>
      <c r="BF254" s="191">
        <f t="shared" si="42"/>
        <v>3.2147445435292868E-2</v>
      </c>
      <c r="BG254" s="191">
        <f t="shared" si="42"/>
        <v>3.1363273127969521E-2</v>
      </c>
      <c r="BH254" s="191">
        <f t="shared" si="42"/>
        <v>3.0598229127709025E-2</v>
      </c>
      <c r="BI254" s="191">
        <f t="shared" si="42"/>
        <v>2.9851846837913081E-2</v>
      </c>
      <c r="BJ254" s="191">
        <f t="shared" si="42"/>
        <v>2.9123671043669409E-2</v>
      </c>
      <c r="BK254" s="191">
        <f t="shared" si="42"/>
        <v>2.8413257634118425E-2</v>
      </c>
      <c r="BL254" s="191">
        <f t="shared" si="42"/>
        <v>2.7720173331592209E-2</v>
      </c>
      <c r="BM254" s="191">
        <f t="shared" si="42"/>
        <v>2.7043995427360554E-2</v>
      </c>
      <c r="BN254" s="191">
        <f t="shared" si="42"/>
        <v>2.6384311523822968E-2</v>
      </c>
      <c r="BO254" s="191">
        <f t="shared" si="42"/>
        <v>2.5740719282989419E-2</v>
      </c>
      <c r="BP254" s="191">
        <f t="shared" si="42"/>
        <v>2.5112826181096344E-2</v>
      </c>
      <c r="BQ254" s="229"/>
      <c r="BR254" s="176"/>
    </row>
    <row r="255" spans="1:72">
      <c r="B255" s="245">
        <v>11</v>
      </c>
      <c r="C255" s="68">
        <v>7.2700000000000001E-2</v>
      </c>
      <c r="D255" s="174">
        <f t="shared" si="39"/>
        <v>0.97572497059557806</v>
      </c>
      <c r="I255" s="60" t="s">
        <v>474</v>
      </c>
      <c r="J255" s="191">
        <f t="shared" si="40"/>
        <v>0.1000640224540872</v>
      </c>
      <c r="K255" s="191">
        <f t="shared" si="40"/>
        <v>9.7634965366689502E-2</v>
      </c>
      <c r="L255" s="191">
        <f t="shared" si="40"/>
        <v>9.526487371151339E-2</v>
      </c>
      <c r="M255" s="191">
        <f t="shared" si="40"/>
        <v>9.2952316100957874E-2</v>
      </c>
      <c r="N255" s="191">
        <f t="shared" si="40"/>
        <v>9.0695895894397999E-2</v>
      </c>
      <c r="O255" s="191">
        <f t="shared" si="40"/>
        <v>8.8494250354701098E-2</v>
      </c>
      <c r="P255" s="191">
        <f t="shared" si="40"/>
        <v>8.6346049825218457E-2</v>
      </c>
      <c r="Q255" s="191">
        <f t="shared" si="40"/>
        <v>8.4249996926755596E-2</v>
      </c>
      <c r="R255" s="191">
        <f t="shared" si="40"/>
        <v>8.220482577403615E-2</v>
      </c>
      <c r="S255" s="191">
        <f t="shared" si="40"/>
        <v>8.0209301211186038E-2</v>
      </c>
      <c r="T255" s="191">
        <f t="shared" si="40"/>
        <v>7.8262218065776351E-2</v>
      </c>
      <c r="U255" s="191">
        <f t="shared" si="40"/>
        <v>7.6362400420974363E-2</v>
      </c>
      <c r="V255" s="191">
        <f t="shared" si="40"/>
        <v>7.4508700905362962E-2</v>
      </c>
      <c r="W255" s="191">
        <f t="shared" si="40"/>
        <v>7.2700000000000001E-2</v>
      </c>
      <c r="X255" s="191">
        <f t="shared" si="40"/>
        <v>7.0935205362298526E-2</v>
      </c>
      <c r="Y255" s="191">
        <f t="shared" si="42"/>
        <v>6.9213251166320017E-2</v>
      </c>
      <c r="Z255" s="191">
        <f t="shared" si="42"/>
        <v>6.7533097459081967E-2</v>
      </c>
      <c r="AA255" s="191">
        <f t="shared" si="42"/>
        <v>6.5893729532491063E-2</v>
      </c>
      <c r="AB255" s="191">
        <f t="shared" si="42"/>
        <v>6.4294157310522806E-2</v>
      </c>
      <c r="AC255" s="191">
        <f t="shared" si="42"/>
        <v>6.2733414751277347E-2</v>
      </c>
      <c r="AD255" s="191">
        <f t="shared" si="42"/>
        <v>6.121055926355029E-2</v>
      </c>
      <c r="AE255" s="191">
        <f t="shared" si="42"/>
        <v>5.9724671137566493E-2</v>
      </c>
      <c r="AF255" s="191">
        <f t="shared" si="42"/>
        <v>5.8274852989532638E-2</v>
      </c>
      <c r="AG255" s="191">
        <f t="shared" si="42"/>
        <v>5.6860229219673368E-2</v>
      </c>
      <c r="AH255" s="191">
        <f t="shared" si="42"/>
        <v>5.547994548342363E-2</v>
      </c>
      <c r="AI255" s="191">
        <f t="shared" si="42"/>
        <v>5.4133168175457796E-2</v>
      </c>
      <c r="AJ255" s="191">
        <f t="shared" si="42"/>
        <v>5.2819083926244043E-2</v>
      </c>
      <c r="AK255" s="191">
        <f t="shared" si="42"/>
        <v>5.1536899110819837E-2</v>
      </c>
      <c r="AL255" s="191">
        <f t="shared" si="42"/>
        <v>5.0285839369491957E-2</v>
      </c>
      <c r="AM255" s="191">
        <f t="shared" si="42"/>
        <v>4.9065149140171509E-2</v>
      </c>
      <c r="AN255" s="191">
        <f t="shared" si="42"/>
        <v>4.7874091202061493E-2</v>
      </c>
      <c r="AO255" s="191">
        <f t="shared" si="42"/>
        <v>4.6711946230421471E-2</v>
      </c>
      <c r="AP255" s="191">
        <f t="shared" si="42"/>
        <v>4.5578012362140215E-2</v>
      </c>
      <c r="AQ255" s="191">
        <f t="shared" si="42"/>
        <v>4.4471604771854162E-2</v>
      </c>
      <c r="AR255" s="191">
        <f t="shared" si="42"/>
        <v>4.3392055258355565E-2</v>
      </c>
      <c r="AS255" s="191">
        <f t="shared" si="42"/>
        <v>4.2338711841040683E-2</v>
      </c>
      <c r="AT255" s="191">
        <f t="shared" si="42"/>
        <v>4.1310938366154085E-2</v>
      </c>
      <c r="AU255" s="191">
        <f t="shared" si="42"/>
        <v>4.0308114122591429E-2</v>
      </c>
      <c r="AV255" s="191">
        <f t="shared" si="42"/>
        <v>3.9329633467028731E-2</v>
      </c>
      <c r="AW255" s="191">
        <f t="shared" si="42"/>
        <v>3.8374905458151469E-2</v>
      </c>
      <c r="AX255" s="191">
        <f t="shared" si="42"/>
        <v>3.7443353499762931E-2</v>
      </c>
      <c r="AY255" s="191">
        <f t="shared" si="42"/>
        <v>3.6534414992556018E-2</v>
      </c>
      <c r="AZ255" s="191">
        <f t="shared" si="42"/>
        <v>3.5647540994338367E-2</v>
      </c>
      <c r="BA255" s="191">
        <f t="shared" si="42"/>
        <v>3.4782195888505466E-2</v>
      </c>
      <c r="BB255" s="191">
        <f t="shared" si="42"/>
        <v>3.3937857060561634E-2</v>
      </c>
      <c r="BC255" s="191">
        <f t="shared" si="42"/>
        <v>3.3114014582493433E-2</v>
      </c>
      <c r="BD255" s="191">
        <f t="shared" si="42"/>
        <v>3.2310170904804945E-2</v>
      </c>
      <c r="BE255" s="191">
        <f t="shared" si="42"/>
        <v>3.152584055602891E-2</v>
      </c>
      <c r="BF255" s="191">
        <f t="shared" si="42"/>
        <v>3.0760549849532189E-2</v>
      </c>
      <c r="BG255" s="191">
        <f t="shared" si="42"/>
        <v>3.0013836597438611E-2</v>
      </c>
      <c r="BH255" s="191">
        <f t="shared" si="42"/>
        <v>2.928524983149627E-2</v>
      </c>
      <c r="BI255" s="191">
        <f t="shared" si="42"/>
        <v>2.8574349530720862E-2</v>
      </c>
      <c r="BJ255" s="191">
        <f t="shared" si="42"/>
        <v>2.7880706355650382E-2</v>
      </c>
      <c r="BK255" s="191">
        <f t="shared" si="42"/>
        <v>2.7203901389050916E-2</v>
      </c>
      <c r="BL255" s="191">
        <f t="shared" si="42"/>
        <v>2.654352588291671E-2</v>
      </c>
      <c r="BM255" s="191">
        <f t="shared" si="42"/>
        <v>2.5899181011611871E-2</v>
      </c>
      <c r="BN255" s="191">
        <f t="shared" si="42"/>
        <v>2.5270477631004547E-2</v>
      </c>
      <c r="BO255" s="191">
        <f t="shared" si="42"/>
        <v>2.4657036043448127E-2</v>
      </c>
      <c r="BP255" s="191">
        <f t="shared" si="42"/>
        <v>2.405848576846753E-2</v>
      </c>
      <c r="BQ255" s="229"/>
      <c r="BR255" s="176"/>
    </row>
    <row r="256" spans="1:72">
      <c r="B256" s="245">
        <v>12</v>
      </c>
      <c r="C256" s="68">
        <v>6.9099999999999995E-2</v>
      </c>
      <c r="D256" s="174">
        <f t="shared" si="39"/>
        <v>0.97566545006249028</v>
      </c>
      <c r="I256" s="60" t="s">
        <v>474</v>
      </c>
      <c r="J256" s="191">
        <f t="shared" si="40"/>
        <v>9.5184450516639499E-2</v>
      </c>
      <c r="K256" s="191">
        <f t="shared" si="40"/>
        <v>9.286817975226791E-2</v>
      </c>
      <c r="L256" s="191">
        <f t="shared" si="40"/>
        <v>9.0608274394480715E-2</v>
      </c>
      <c r="M256" s="191">
        <f t="shared" si="40"/>
        <v>8.8403362816476636E-2</v>
      </c>
      <c r="N256" s="191">
        <f t="shared" si="40"/>
        <v>8.6252106769375309E-2</v>
      </c>
      <c r="O256" s="191">
        <f t="shared" si="40"/>
        <v>8.4153200569980519E-2</v>
      </c>
      <c r="P256" s="191">
        <f t="shared" si="40"/>
        <v>8.2105370308309056E-2</v>
      </c>
      <c r="Q256" s="191">
        <f t="shared" si="40"/>
        <v>8.0107373074403784E-2</v>
      </c>
      <c r="R256" s="191">
        <f t="shared" si="40"/>
        <v>7.815799620396198E-2</v>
      </c>
      <c r="S256" s="191">
        <f t="shared" si="40"/>
        <v>7.6256056542320969E-2</v>
      </c>
      <c r="T256" s="191">
        <f t="shared" si="40"/>
        <v>7.4400399726354288E-2</v>
      </c>
      <c r="U256" s="191">
        <f t="shared" si="40"/>
        <v>7.2589899483842646E-2</v>
      </c>
      <c r="V256" s="191">
        <f t="shared" si="40"/>
        <v>7.0823456949894267E-2</v>
      </c>
      <c r="W256" s="191">
        <f t="shared" si="40"/>
        <v>6.9099999999999995E-2</v>
      </c>
      <c r="X256" s="191">
        <f t="shared" si="40"/>
        <v>6.7418482599318069E-2</v>
      </c>
      <c r="Y256" s="191">
        <f t="shared" si="42"/>
        <v>6.5777884167793843E-2</v>
      </c>
      <c r="Z256" s="191">
        <f t="shared" si="42"/>
        <v>6.4177208960728926E-2</v>
      </c>
      <c r="AA256" s="191">
        <f t="shared" si="42"/>
        <v>6.2615485464424081E-2</v>
      </c>
      <c r="AB256" s="191">
        <f t="shared" si="42"/>
        <v>6.1091765806528635E-2</v>
      </c>
      <c r="AC256" s="191">
        <f t="shared" si="42"/>
        <v>5.9605125180739016E-2</v>
      </c>
      <c r="AD256" s="191">
        <f t="shared" si="42"/>
        <v>5.8154661285496803E-2</v>
      </c>
      <c r="AE256" s="191">
        <f t="shared" si="42"/>
        <v>5.673949377634592E-2</v>
      </c>
      <c r="AF256" s="191">
        <f t="shared" si="42"/>
        <v>5.5358763731616405E-2</v>
      </c>
      <c r="AG256" s="191">
        <f t="shared" si="42"/>
        <v>5.4011633131110591E-2</v>
      </c>
      <c r="AH256" s="191">
        <f t="shared" si="42"/>
        <v>5.2697284347475122E-2</v>
      </c>
      <c r="AI256" s="191">
        <f t="shared" si="42"/>
        <v>5.1414919649950333E-2</v>
      </c>
      <c r="AJ256" s="191">
        <f t="shared" si="42"/>
        <v>5.0163760720195572E-2</v>
      </c>
      <c r="AK256" s="191">
        <f t="shared" si="42"/>
        <v>4.8943048179896691E-2</v>
      </c>
      <c r="AL256" s="191">
        <f t="shared" si="42"/>
        <v>4.7752041129869041E-2</v>
      </c>
      <c r="AM256" s="191">
        <f t="shared" si="42"/>
        <v>4.6590016700376227E-2</v>
      </c>
      <c r="AN256" s="191">
        <f t="shared" si="42"/>
        <v>4.5456269612391513E-2</v>
      </c>
      <c r="AO256" s="191">
        <f t="shared" si="42"/>
        <v>4.4350111749535862E-2</v>
      </c>
      <c r="AP256" s="191">
        <f t="shared" si="42"/>
        <v>4.3270871740432641E-2</v>
      </c>
      <c r="AQ256" s="191">
        <f t="shared" si="42"/>
        <v>4.2217894551225515E-2</v>
      </c>
      <c r="AR256" s="191">
        <f t="shared" si="42"/>
        <v>4.1190541088012192E-2</v>
      </c>
      <c r="AS256" s="191">
        <f t="shared" si="42"/>
        <v>4.0188187808952912E-2</v>
      </c>
      <c r="AT256" s="191">
        <f t="shared" si="42"/>
        <v>3.9210226345817931E-2</v>
      </c>
      <c r="AU256" s="191">
        <f t="shared" si="42"/>
        <v>3.825606313474457E-2</v>
      </c>
      <c r="AV256" s="191">
        <f t="shared" si="42"/>
        <v>3.73251190559796E-2</v>
      </c>
      <c r="AW256" s="191">
        <f t="shared" si="42"/>
        <v>3.6416829082388379E-2</v>
      </c>
      <c r="AX256" s="191">
        <f t="shared" si="42"/>
        <v>3.5530641936517234E-2</v>
      </c>
      <c r="AY256" s="191">
        <f t="shared" si="42"/>
        <v>3.4666019756001275E-2</v>
      </c>
      <c r="AZ256" s="191">
        <f t="shared" si="42"/>
        <v>3.3822437767114168E-2</v>
      </c>
      <c r="BA256" s="191">
        <f t="shared" si="42"/>
        <v>3.2999383966262015E-2</v>
      </c>
      <c r="BB256" s="191">
        <f t="shared" si="42"/>
        <v>3.219635880922795E-2</v>
      </c>
      <c r="BC256" s="191">
        <f t="shared" si="42"/>
        <v>3.1412874907978811E-2</v>
      </c>
      <c r="BD256" s="191">
        <f t="shared" si="42"/>
        <v>3.0648456734849859E-2</v>
      </c>
      <c r="BE256" s="191">
        <f t="shared" si="42"/>
        <v>2.9902640333928046E-2</v>
      </c>
      <c r="BF256" s="191">
        <f t="shared" si="42"/>
        <v>2.9174973039458683E-2</v>
      </c>
      <c r="BG256" s="191">
        <f t="shared" si="42"/>
        <v>2.8465013201104478E-2</v>
      </c>
      <c r="BH256" s="191">
        <f t="shared" si="42"/>
        <v>2.7772329915890324E-2</v>
      </c>
      <c r="BI256" s="191">
        <f t="shared" si="42"/>
        <v>2.7096502766671096E-2</v>
      </c>
      <c r="BJ256" s="191">
        <f t="shared" si="42"/>
        <v>2.6437121566963671E-2</v>
      </c>
      <c r="BK256" s="191">
        <f t="shared" si="42"/>
        <v>2.5793786111988376E-2</v>
      </c>
      <c r="BL256" s="191">
        <f t="shared" si="42"/>
        <v>2.5166105935768748E-2</v>
      </c>
      <c r="BM256" s="191">
        <f t="shared" si="42"/>
        <v>2.4553700074142128E-2</v>
      </c>
      <c r="BN256" s="191">
        <f t="shared" si="42"/>
        <v>2.395619683353728E-2</v>
      </c>
      <c r="BO256" s="191">
        <f t="shared" si="42"/>
        <v>2.3373233565378754E-2</v>
      </c>
      <c r="BP256" s="191">
        <f t="shared" si="42"/>
        <v>2.2804456445980968E-2</v>
      </c>
      <c r="BQ256" s="229"/>
      <c r="BR256" s="176"/>
    </row>
    <row r="257" spans="2:70">
      <c r="B257" s="245">
        <v>13</v>
      </c>
      <c r="C257" s="68">
        <v>6.5600000000000006E-2</v>
      </c>
      <c r="D257" s="174">
        <f t="shared" si="39"/>
        <v>0.97560004238220799</v>
      </c>
      <c r="I257" s="60" t="s">
        <v>474</v>
      </c>
      <c r="J257" s="191">
        <f t="shared" si="40"/>
        <v>9.044203023044825E-2</v>
      </c>
      <c r="K257" s="191">
        <f t="shared" si="40"/>
        <v>8.8235248525958251E-2</v>
      </c>
      <c r="L257" s="191">
        <f t="shared" si="40"/>
        <v>8.6082312201529537E-2</v>
      </c>
      <c r="M257" s="191">
        <f t="shared" si="40"/>
        <v>8.3981907432170683E-2</v>
      </c>
      <c r="N257" s="191">
        <f t="shared" si="40"/>
        <v>8.1932752450164362E-2</v>
      </c>
      <c r="O257" s="191">
        <f t="shared" si="40"/>
        <v>7.9933596762871317E-2</v>
      </c>
      <c r="P257" s="191">
        <f t="shared" si="40"/>
        <v>7.7983220389619579E-2</v>
      </c>
      <c r="Q257" s="191">
        <f t="shared" si="40"/>
        <v>7.6080433117213936E-2</v>
      </c>
      <c r="R257" s="191">
        <f t="shared" si="40"/>
        <v>7.4224073773610635E-2</v>
      </c>
      <c r="S257" s="191">
        <f t="shared" si="40"/>
        <v>7.2413009519314689E-2</v>
      </c>
      <c r="T257" s="191">
        <f t="shared" si="40"/>
        <v>7.0646135156066631E-2</v>
      </c>
      <c r="U257" s="191">
        <f t="shared" si="40"/>
        <v>6.8922372452397809E-2</v>
      </c>
      <c r="V257" s="191">
        <f t="shared" si="40"/>
        <v>6.7240669485641613E-2</v>
      </c>
      <c r="W257" s="191">
        <f t="shared" si="40"/>
        <v>6.5600000000000006E-2</v>
      </c>
      <c r="X257" s="191">
        <f t="shared" si="40"/>
        <v>6.399936278027285E-2</v>
      </c>
      <c r="Y257" s="191">
        <f t="shared" si="42"/>
        <v>6.2437781040868494E-2</v>
      </c>
      <c r="Z257" s="191">
        <f t="shared" si="42"/>
        <v>6.091430182972233E-2</v>
      </c>
      <c r="AA257" s="191">
        <f t="shared" si="42"/>
        <v>5.942799544675971E-2</v>
      </c>
      <c r="AB257" s="191">
        <f t="shared" si="42"/>
        <v>5.7977954876548443E-2</v>
      </c>
      <c r="AC257" s="191">
        <f t="shared" si="42"/>
        <v>5.6563295234794399E-2</v>
      </c>
      <c r="AD257" s="191">
        <f t="shared" si="42"/>
        <v>5.518315322834276E-2</v>
      </c>
      <c r="AE257" s="191">
        <f t="shared" si="42"/>
        <v>5.3836686628355071E-2</v>
      </c>
      <c r="AF257" s="191">
        <f t="shared" si="42"/>
        <v>5.2523073756340861E-2</v>
      </c>
      <c r="AG257" s="191">
        <f t="shared" si="42"/>
        <v>5.1241512982729977E-2</v>
      </c>
      <c r="AH257" s="191">
        <f t="shared" si="42"/>
        <v>4.9991222237679829E-2</v>
      </c>
      <c r="AI257" s="191">
        <f t="shared" si="42"/>
        <v>4.8771438533818816E-2</v>
      </c>
      <c r="AJ257" s="191">
        <f t="shared" si="42"/>
        <v>4.7581417500634896E-2</v>
      </c>
      <c r="AK257" s="191">
        <f t="shared" si="42"/>
        <v>4.6420432930224936E-2</v>
      </c>
      <c r="AL257" s="191">
        <f t="shared" si="42"/>
        <v>4.5287776334127887E-2</v>
      </c>
      <c r="AM257" s="191">
        <f t="shared" si="42"/>
        <v>4.4182756510971123E-2</v>
      </c>
      <c r="AN257" s="191">
        <f t="shared" si="42"/>
        <v>4.3104699124666204E-2</v>
      </c>
      <c r="AO257" s="191">
        <f t="shared" si="42"/>
        <v>4.2052946292896666E-2</v>
      </c>
      <c r="AP257" s="191">
        <f t="shared" si="42"/>
        <v>4.1026856185646714E-2</v>
      </c>
      <c r="AQ257" s="191">
        <f t="shared" si="42"/>
        <v>4.0025802633525683E-2</v>
      </c>
      <c r="AR257" s="191">
        <f t="shared" si="42"/>
        <v>3.9049174745649555E-2</v>
      </c>
      <c r="AS257" s="191">
        <f t="shared" si="42"/>
        <v>3.8096376536845944E-2</v>
      </c>
      <c r="AT257" s="191">
        <f t="shared" si="42"/>
        <v>3.7166826563955459E-2</v>
      </c>
      <c r="AU257" s="191">
        <f t="shared" si="42"/>
        <v>3.6259957571007119E-2</v>
      </c>
      <c r="AV257" s="191">
        <f t="shared" si="42"/>
        <v>3.5375216143051613E-2</v>
      </c>
      <c r="AW257" s="191">
        <f t="shared" si="42"/>
        <v>3.451206236844092E-2</v>
      </c>
      <c r="AX257" s="191">
        <f t="shared" si="42"/>
        <v>3.3669969509348363E-2</v>
      </c>
      <c r="AY257" s="191">
        <f t="shared" si="42"/>
        <v>3.2848423680327914E-2</v>
      </c>
      <c r="AZ257" s="191">
        <f t="shared" si="42"/>
        <v>3.2046923534716637E-2</v>
      </c>
      <c r="BA257" s="191">
        <f t="shared" si="42"/>
        <v>3.1264979958688925E-2</v>
      </c>
      <c r="BB257" s="191">
        <f t="shared" si="42"/>
        <v>3.0502115772775805E-2</v>
      </c>
      <c r="BC257" s="191">
        <f t="shared" si="42"/>
        <v>2.9757865440667088E-2</v>
      </c>
      <c r="BD257" s="191">
        <f t="shared" si="42"/>
        <v>2.9031774785118852E-2</v>
      </c>
      <c r="BE257" s="191">
        <f t="shared" si="42"/>
        <v>2.832340071079267E-2</v>
      </c>
      <c r="BF257" s="191">
        <f t="shared" si="42"/>
        <v>2.7632310933857589E-2</v>
      </c>
      <c r="BG257" s="191">
        <f t="shared" si="42"/>
        <v>2.6958083718189814E-2</v>
      </c>
      <c r="BH257" s="191">
        <f t="shared" si="42"/>
        <v>2.6300307618009094E-2</v>
      </c>
      <c r="BI257" s="191">
        <f t="shared" si="42"/>
        <v>2.5658581226794774E-2</v>
      </c>
      <c r="BJ257" s="191">
        <f t="shared" si="42"/>
        <v>2.5032512932328312E-2</v>
      </c>
      <c r="BK257" s="191">
        <f t="shared" si="42"/>
        <v>2.4421720677712668E-2</v>
      </c>
      <c r="BL257" s="191">
        <f t="shared" si="42"/>
        <v>2.3825831728222929E-2</v>
      </c>
      <c r="BM257" s="191">
        <f t="shared" si="42"/>
        <v>2.3244482443845641E-2</v>
      </c>
      <c r="BN257" s="191">
        <f t="shared" si="42"/>
        <v>2.2677318057368299E-2</v>
      </c>
      <c r="BO257" s="191">
        <f t="shared" si="42"/>
        <v>2.212399245788332E-2</v>
      </c>
      <c r="BP257" s="191">
        <f t="shared" si="42"/>
        <v>2.1584167979574624E-2</v>
      </c>
      <c r="BQ257" s="229"/>
      <c r="BR257" s="176"/>
    </row>
    <row r="258" spans="2:70">
      <c r="B258" s="245">
        <v>14</v>
      </c>
      <c r="C258" s="68">
        <v>6.2E-2</v>
      </c>
      <c r="D258" s="174">
        <f t="shared" si="39"/>
        <v>0.97552782860069565</v>
      </c>
      <c r="I258" s="60" t="s">
        <v>474</v>
      </c>
      <c r="J258" s="191">
        <f t="shared" si="40"/>
        <v>8.5561043345661059E-2</v>
      </c>
      <c r="K258" s="191">
        <f t="shared" si="40"/>
        <v>8.3467178827802732E-2</v>
      </c>
      <c r="L258" s="191">
        <f t="shared" si="40"/>
        <v>8.1424555721312353E-2</v>
      </c>
      <c r="M258" s="191">
        <f t="shared" si="40"/>
        <v>7.9431920037588186E-2</v>
      </c>
      <c r="N258" s="191">
        <f t="shared" si="40"/>
        <v>7.74880484758525E-2</v>
      </c>
      <c r="O258" s="191">
        <f t="shared" si="40"/>
        <v>7.559174767215382E-2</v>
      </c>
      <c r="P258" s="191">
        <f t="shared" si="40"/>
        <v>7.3741853466747914E-2</v>
      </c>
      <c r="Q258" s="191">
        <f t="shared" si="40"/>
        <v>7.1937230189407272E-2</v>
      </c>
      <c r="R258" s="191">
        <f t="shared" si="40"/>
        <v>7.01767699622209E-2</v>
      </c>
      <c r="S258" s="191">
        <f t="shared" si="40"/>
        <v>6.8459392019455861E-2</v>
      </c>
      <c r="T258" s="191">
        <f t="shared" si="40"/>
        <v>6.6784042044063574E-2</v>
      </c>
      <c r="U258" s="191">
        <f t="shared" si="40"/>
        <v>6.5149691520422909E-2</v>
      </c>
      <c r="V258" s="191">
        <f t="shared" si="40"/>
        <v>6.3555337102923298E-2</v>
      </c>
      <c r="W258" s="191">
        <f t="shared" si="40"/>
        <v>6.2E-2</v>
      </c>
      <c r="X258" s="191">
        <f t="shared" si="40"/>
        <v>6.0482725373243132E-2</v>
      </c>
      <c r="Y258" s="191">
        <f t="shared" si="42"/>
        <v>5.900258175121207E-2</v>
      </c>
      <c r="Z258" s="191">
        <f t="shared" si="42"/>
        <v>5.7558660457594946E-2</v>
      </c>
      <c r="AA258" s="191">
        <f t="shared" si="42"/>
        <v>5.6150075053362315E-2</v>
      </c>
      <c r="AB258" s="191">
        <f t="shared" si="42"/>
        <v>5.4775960792572624E-2</v>
      </c>
      <c r="AC258" s="191">
        <f t="shared" si="42"/>
        <v>5.3435474091495218E-2</v>
      </c>
      <c r="AD258" s="191">
        <f t="shared" si="42"/>
        <v>5.2127792010725059E-2</v>
      </c>
      <c r="AE258" s="191">
        <f t="shared" si="42"/>
        <v>5.0852111749971306E-2</v>
      </c>
      <c r="AF258" s="191">
        <f t="shared" si="42"/>
        <v>4.9607650155209425E-2</v>
      </c>
      <c r="AG258" s="191">
        <f t="shared" si="42"/>
        <v>4.839364323789442E-2</v>
      </c>
      <c r="AH258" s="191">
        <f t="shared" si="42"/>
        <v>4.7209345705939876E-2</v>
      </c>
      <c r="AI258" s="191">
        <f t="shared" si="42"/>
        <v>4.6054030506175105E-2</v>
      </c>
      <c r="AJ258" s="191">
        <f t="shared" si="42"/>
        <v>4.4926988377999195E-2</v>
      </c>
      <c r="AK258" s="191">
        <f t="shared" si="42"/>
        <v>4.3827527417958242E-2</v>
      </c>
      <c r="AL258" s="191">
        <f t="shared" si="42"/>
        <v>4.2754972654978254E-2</v>
      </c>
      <c r="AM258" s="191">
        <f t="shared" si="42"/>
        <v>4.1708665635993063E-2</v>
      </c>
      <c r="AN258" s="191">
        <f t="shared" si="42"/>
        <v>4.0687964021712771E-2</v>
      </c>
      <c r="AO258" s="191">
        <f t="shared" si="42"/>
        <v>3.9692241192284684E-2</v>
      </c>
      <c r="AP258" s="191">
        <f t="shared" si="42"/>
        <v>3.8720885862604568E-2</v>
      </c>
      <c r="AQ258" s="191">
        <f t="shared" si="42"/>
        <v>3.7773301707042004E-2</v>
      </c>
      <c r="AR258" s="191">
        <f t="shared" si="42"/>
        <v>3.6848906993349639E-2</v>
      </c>
      <c r="AS258" s="191">
        <f t="shared" si="42"/>
        <v>3.5947134225531363E-2</v>
      </c>
      <c r="AT258" s="191">
        <f t="shared" si="42"/>
        <v>3.5067429795450356E-2</v>
      </c>
      <c r="AU258" s="191">
        <f t="shared" si="42"/>
        <v>3.4209253642963018E-2</v>
      </c>
      <c r="AV258" s="191">
        <f t="shared" si="42"/>
        <v>3.3372078924370156E-2</v>
      </c>
      <c r="AW258" s="191">
        <f t="shared" si="42"/>
        <v>3.2555391688981854E-2</v>
      </c>
      <c r="AX258" s="191">
        <f t="shared" si="42"/>
        <v>3.1758690563597605E-2</v>
      </c>
      <c r="AY258" s="191">
        <f t="shared" si="42"/>
        <v>3.0981486444707773E-2</v>
      </c>
      <c r="AZ258" s="191">
        <f t="shared" si="42"/>
        <v>3.022330219822766E-2</v>
      </c>
      <c r="BA258" s="191">
        <f t="shared" si="42"/>
        <v>2.9483672366579658E-2</v>
      </c>
      <c r="BB258" s="191">
        <f t="shared" si="42"/>
        <v>2.8762142882943788E-2</v>
      </c>
      <c r="BC258" s="191">
        <f t="shared" si="42"/>
        <v>2.8058270792501106E-2</v>
      </c>
      <c r="BD258" s="191">
        <f t="shared" si="42"/>
        <v>2.7371623980498926E-2</v>
      </c>
      <c r="BE258" s="191">
        <f t="shared" si="42"/>
        <v>2.6701780906970847E-2</v>
      </c>
      <c r="BF258" s="191">
        <f t="shared" si="42"/>
        <v>2.6048330347948782E-2</v>
      </c>
      <c r="BG258" s="191">
        <f t="shared" si="42"/>
        <v>2.5410871143008079E-2</v>
      </c>
      <c r="BH258" s="191">
        <f t="shared" si="42"/>
        <v>2.4789011948990747E-2</v>
      </c>
      <c r="BI258" s="191">
        <f t="shared" si="42"/>
        <v>2.4182370999755644E-2</v>
      </c>
      <c r="BJ258" s="191">
        <f t="shared" si="42"/>
        <v>2.3590575871808055E-2</v>
      </c>
      <c r="BK258" s="191">
        <f t="shared" si="42"/>
        <v>2.3013263255664874E-2</v>
      </c>
      <c r="BL258" s="191">
        <f t="shared" si="42"/>
        <v>2.2450078732814929E-2</v>
      </c>
      <c r="BM258" s="191">
        <f t="shared" si="42"/>
        <v>2.190067655813761E-2</v>
      </c>
      <c r="BN258" s="191">
        <f t="shared" si="42"/>
        <v>2.1364719447646136E-2</v>
      </c>
      <c r="BO258" s="191">
        <f t="shared" si="42"/>
        <v>2.0841878371425291E-2</v>
      </c>
      <c r="BP258" s="191">
        <f t="shared" si="42"/>
        <v>2.0331832351636315E-2</v>
      </c>
      <c r="BQ258" s="229"/>
      <c r="BR258" s="176"/>
    </row>
    <row r="259" spans="2:70">
      <c r="B259" s="245">
        <v>15</v>
      </c>
      <c r="C259" s="68">
        <v>5.8400000000000001E-2</v>
      </c>
      <c r="D259" s="174">
        <f t="shared" si="39"/>
        <v>0.97544702165141994</v>
      </c>
      <c r="I259" s="60" t="s">
        <v>474</v>
      </c>
      <c r="J259" s="191">
        <f t="shared" si="40"/>
        <v>8.0679819098586222E-2</v>
      </c>
      <c r="K259" s="191">
        <f t="shared" si="40"/>
        <v>7.8698889247091286E-2</v>
      </c>
      <c r="L259" s="191">
        <f t="shared" si="40"/>
        <v>7.6766597123350155E-2</v>
      </c>
      <c r="M259" s="191">
        <f t="shared" si="40"/>
        <v>7.4881748526286374E-2</v>
      </c>
      <c r="N259" s="191">
        <f t="shared" si="40"/>
        <v>7.3043178576016651E-2</v>
      </c>
      <c r="O259" s="191">
        <f t="shared" si="40"/>
        <v>7.1249750993928246E-2</v>
      </c>
      <c r="P259" s="191">
        <f t="shared" si="40"/>
        <v>6.9500357400432616E-2</v>
      </c>
      <c r="Q259" s="191">
        <f t="shared" si="40"/>
        <v>6.7793916629961204E-2</v>
      </c>
      <c r="R259" s="191">
        <f t="shared" si="40"/>
        <v>6.6129374062780327E-2</v>
      </c>
      <c r="S259" s="191">
        <f t="shared" si="40"/>
        <v>6.4505700973211733E-2</v>
      </c>
      <c r="T259" s="191">
        <f t="shared" si="40"/>
        <v>6.2921893893856481E-2</v>
      </c>
      <c r="U259" s="191">
        <f t="shared" si="40"/>
        <v>6.1376973995428991E-2</v>
      </c>
      <c r="V259" s="191">
        <f t="shared" si="40"/>
        <v>5.9869986481817856E-2</v>
      </c>
      <c r="W259" s="191">
        <f t="shared" si="40"/>
        <v>5.8400000000000001E-2</v>
      </c>
      <c r="X259" s="191">
        <f t="shared" si="40"/>
        <v>5.6966106064442926E-2</v>
      </c>
      <c r="Y259" s="191">
        <f t="shared" si="42"/>
        <v>5.5567418495639745E-2</v>
      </c>
      <c r="Z259" s="191">
        <f t="shared" si="42"/>
        <v>5.4203072872429814E-2</v>
      </c>
      <c r="AA259" s="191">
        <f t="shared" si="42"/>
        <v>5.2872225997766545E-2</v>
      </c>
      <c r="AB259" s="191">
        <f t="shared" si="42"/>
        <v>5.1574055377602145E-2</v>
      </c>
      <c r="AC259" s="191">
        <f t="shared" si="42"/>
        <v>5.0307758712567416E-2</v>
      </c>
      <c r="AD259" s="191">
        <f t="shared" si="42"/>
        <v>4.9072553402132159E-2</v>
      </c>
      <c r="AE259" s="191">
        <f t="shared" si="42"/>
        <v>4.786767606094007E-2</v>
      </c>
      <c r="AF259" s="191">
        <f t="shared" si="42"/>
        <v>4.6692382047018963E-2</v>
      </c>
      <c r="AG259" s="191">
        <f t="shared" si="42"/>
        <v>4.5545945001574883E-2</v>
      </c>
      <c r="AH259" s="191">
        <f t="shared" si="42"/>
        <v>4.4427656400085599E-2</v>
      </c>
      <c r="AI259" s="191">
        <f t="shared" si="42"/>
        <v>4.3336825114416139E-2</v>
      </c>
      <c r="AJ259" s="191">
        <f t="shared" si="42"/>
        <v>4.2272776985685684E-2</v>
      </c>
      <c r="AK259" s="191">
        <f t="shared" si="42"/>
        <v>4.1234854407621785E-2</v>
      </c>
      <c r="AL259" s="191">
        <f t="shared" si="42"/>
        <v>4.0222415920144604E-2</v>
      </c>
      <c r="AM259" s="191">
        <f t="shared" si="42"/>
        <v>3.9234835812929712E-2</v>
      </c>
      <c r="AN259" s="191">
        <f t="shared" si="42"/>
        <v>3.8271503738704755E-2</v>
      </c>
      <c r="AO259" s="191">
        <f t="shared" si="42"/>
        <v>3.7331824336040736E-2</v>
      </c>
      <c r="AP259" s="191">
        <f t="shared" si="42"/>
        <v>3.6415216861404934E-2</v>
      </c>
      <c r="AQ259" s="191">
        <f t="shared" si="42"/>
        <v>3.5521114830248016E-2</v>
      </c>
      <c r="AR259" s="191">
        <f t="shared" si="42"/>
        <v>3.4648965666903508E-2</v>
      </c>
      <c r="AS259" s="191">
        <f t="shared" si="42"/>
        <v>3.3798230363083333E-2</v>
      </c>
      <c r="AT259" s="191">
        <f t="shared" si="42"/>
        <v>3.2968383144758223E-2</v>
      </c>
      <c r="AU259" s="191">
        <f t="shared" si="42"/>
        <v>3.2158911147217292E-2</v>
      </c>
      <c r="AV259" s="191">
        <f t="shared" si="42"/>
        <v>3.1369314098105755E-2</v>
      </c>
      <c r="AW259" s="191">
        <f t="shared" si="42"/>
        <v>3.0599104008245157E-2</v>
      </c>
      <c r="AX259" s="191">
        <f t="shared" si="42"/>
        <v>2.9847804870044764E-2</v>
      </c>
      <c r="AY259" s="191">
        <f t="shared" si="42"/>
        <v>2.9114952363317913E-2</v>
      </c>
      <c r="AZ259" s="191">
        <f t="shared" si="42"/>
        <v>2.8400093568321429E-2</v>
      </c>
      <c r="BA259" s="191">
        <f t="shared" si="42"/>
        <v>2.7702786685840784E-2</v>
      </c>
      <c r="BB259" s="191">
        <f t="shared" si="42"/>
        <v>2.7022600764148006E-2</v>
      </c>
      <c r="BC259" s="191">
        <f t="shared" si="42"/>
        <v>2.635911543266356E-2</v>
      </c>
      <c r="BD259" s="191">
        <f t="shared" si="42"/>
        <v>2.5711920642157646E-2</v>
      </c>
      <c r="BE259" s="191">
        <f t="shared" si="42"/>
        <v>2.5080616411330345E-2</v>
      </c>
      <c r="BF259" s="191">
        <f t="shared" si="42"/>
        <v>2.4464812579613908E-2</v>
      </c>
      <c r="BG259" s="191">
        <f t="shared" si="42"/>
        <v>2.3864128566044581E-2</v>
      </c>
      <c r="BH259" s="191">
        <f t="shared" ref="BH259:BP259" si="43">$C259*POWER($D259,BH$248-$C$385)</f>
        <v>2.3278193134054756E-2</v>
      </c>
      <c r="BI259" s="191">
        <f t="shared" si="43"/>
        <v>2.2706644162040247E-2</v>
      </c>
      <c r="BJ259" s="191">
        <f t="shared" si="43"/>
        <v>2.2149128419560758E-2</v>
      </c>
      <c r="BK259" s="191">
        <f t="shared" si="43"/>
        <v>2.1605301349035367E-2</v>
      </c>
      <c r="BL259" s="191">
        <f t="shared" si="43"/>
        <v>2.1074826852797952E-2</v>
      </c>
      <c r="BM259" s="191">
        <f t="shared" si="43"/>
        <v>2.0557377085381131E-2</v>
      </c>
      <c r="BN259" s="191">
        <f t="shared" si="43"/>
        <v>2.0052632250900173E-2</v>
      </c>
      <c r="BO259" s="191">
        <f t="shared" si="43"/>
        <v>1.9560280405411783E-2</v>
      </c>
      <c r="BP259" s="191">
        <f t="shared" si="43"/>
        <v>1.9080017264125552E-2</v>
      </c>
      <c r="BQ259" s="229"/>
      <c r="BR259" s="176"/>
    </row>
    <row r="260" spans="2:70">
      <c r="B260" s="245">
        <v>16</v>
      </c>
      <c r="C260" s="68">
        <v>5.6000000000000001E-2</v>
      </c>
      <c r="D260" s="174">
        <f t="shared" si="39"/>
        <v>0.97535753509426226</v>
      </c>
      <c r="I260" s="60" t="s">
        <v>474</v>
      </c>
      <c r="J260" s="191">
        <f t="shared" si="40"/>
        <v>7.7456534493963614E-2</v>
      </c>
      <c r="K260" s="191">
        <f t="shared" si="40"/>
        <v>7.5547814560976048E-2</v>
      </c>
      <c r="L260" s="191">
        <f t="shared" si="40"/>
        <v>7.3686130191952012E-2</v>
      </c>
      <c r="M260" s="191">
        <f t="shared" si="40"/>
        <v>7.1870322314657203E-2</v>
      </c>
      <c r="N260" s="191">
        <f t="shared" si="40"/>
        <v>7.0099260419254197E-2</v>
      </c>
      <c r="O260" s="191">
        <f t="shared" si="40"/>
        <v>6.8371841854454565E-2</v>
      </c>
      <c r="P260" s="191">
        <f t="shared" si="40"/>
        <v>6.668699114101552E-2</v>
      </c>
      <c r="Q260" s="191">
        <f t="shared" si="40"/>
        <v>6.5043659302153792E-2</v>
      </c>
      <c r="R260" s="191">
        <f t="shared" si="40"/>
        <v>6.3440823210459713E-2</v>
      </c>
      <c r="S260" s="191">
        <f t="shared" si="40"/>
        <v>6.1877484950904851E-2</v>
      </c>
      <c r="T260" s="191">
        <f t="shared" si="40"/>
        <v>6.0352671199546862E-2</v>
      </c>
      <c r="U260" s="191">
        <f t="shared" si="40"/>
        <v>5.8865432617544497E-2</v>
      </c>
      <c r="V260" s="191">
        <f t="shared" si="40"/>
        <v>5.7414843260105583E-2</v>
      </c>
      <c r="W260" s="191">
        <f t="shared" si="40"/>
        <v>5.6000000000000001E-2</v>
      </c>
      <c r="X260" s="191">
        <f t="shared" si="40"/>
        <v>5.4620021965278688E-2</v>
      </c>
      <c r="Y260" s="191">
        <f t="shared" ref="Y260:BP265" si="44">$C260*POWER($D260,Y$248-$C$385)</f>
        <v>5.3274049990848685E-2</v>
      </c>
      <c r="Z260" s="191">
        <f t="shared" si="44"/>
        <v>5.196124608356268E-2</v>
      </c>
      <c r="AA260" s="191">
        <f t="shared" si="44"/>
        <v>5.0680792900490081E-2</v>
      </c>
      <c r="AB260" s="191">
        <f t="shared" si="44"/>
        <v>4.9431893240044794E-2</v>
      </c>
      <c r="AC260" s="191">
        <f t="shared" si="44"/>
        <v>4.8213769545652811E-2</v>
      </c>
      <c r="AD260" s="191">
        <f t="shared" si="44"/>
        <v>4.7025663421650737E-2</v>
      </c>
      <c r="AE260" s="191">
        <f t="shared" si="44"/>
        <v>4.5866835161113673E-2</v>
      </c>
      <c r="AF260" s="191">
        <f t="shared" si="44"/>
        <v>4.4736563285318671E-2</v>
      </c>
      <c r="AG260" s="191">
        <f t="shared" si="44"/>
        <v>4.363414409455689E-2</v>
      </c>
      <c r="AH260" s="191">
        <f t="shared" si="44"/>
        <v>4.255889123001487E-2</v>
      </c>
      <c r="AI260" s="191">
        <f t="shared" si="44"/>
        <v>4.1510135246452112E-2</v>
      </c>
      <c r="AJ260" s="191">
        <f t="shared" si="44"/>
        <v>4.0487223195408997E-2</v>
      </c>
      <c r="AK260" s="191">
        <f t="shared" si="44"/>
        <v>3.9489518218685356E-2</v>
      </c>
      <c r="AL260" s="191">
        <f t="shared" si="44"/>
        <v>3.8516399151836911E-2</v>
      </c>
      <c r="AM260" s="191">
        <f t="shared" si="44"/>
        <v>3.7567260137442389E-2</v>
      </c>
      <c r="AN260" s="191">
        <f t="shared" si="44"/>
        <v>3.6641510247900744E-2</v>
      </c>
      <c r="AO260" s="191">
        <f t="shared" si="44"/>
        <v>3.5738573117523618E-2</v>
      </c>
      <c r="AP260" s="191">
        <f t="shared" si="44"/>
        <v>3.4857886583693903E-2</v>
      </c>
      <c r="AQ260" s="191">
        <f t="shared" si="44"/>
        <v>3.3998902336867039E-2</v>
      </c>
      <c r="AR260" s="191">
        <f t="shared" si="44"/>
        <v>3.316108557919719E-2</v>
      </c>
      <c r="AS260" s="191">
        <f t="shared" si="44"/>
        <v>3.2343914691575659E-2</v>
      </c>
      <c r="AT260" s="191">
        <f t="shared" si="44"/>
        <v>3.1546880908874322E-2</v>
      </c>
      <c r="AU260" s="191">
        <f t="shared" si="44"/>
        <v>3.0769488003191903E-2</v>
      </c>
      <c r="AV260" s="191">
        <f t="shared" si="44"/>
        <v>3.0011251974905732E-2</v>
      </c>
      <c r="AW260" s="191">
        <f t="shared" si="44"/>
        <v>2.9271700751336859E-2</v>
      </c>
      <c r="AX260" s="191">
        <f t="shared" si="44"/>
        <v>2.8550373892840788E-2</v>
      </c>
      <c r="AY260" s="191">
        <f t="shared" si="44"/>
        <v>2.7846822306140766E-2</v>
      </c>
      <c r="AZ260" s="191">
        <f t="shared" si="44"/>
        <v>2.7160607964725379E-2</v>
      </c>
      <c r="BA260" s="191">
        <f t="shared" si="44"/>
        <v>2.6491303636136127E-2</v>
      </c>
      <c r="BB260" s="191">
        <f t="shared" si="44"/>
        <v>2.5838492615975404E-2</v>
      </c>
      <c r="BC260" s="191">
        <f t="shared" si="44"/>
        <v>2.5201768468469068E-2</v>
      </c>
      <c r="BD260" s="191">
        <f t="shared" si="44"/>
        <v>2.4580734773422291E-2</v>
      </c>
      <c r="BE260" s="191">
        <f t="shared" si="44"/>
        <v>2.3975004879410983E-2</v>
      </c>
      <c r="BF260" s="191">
        <f t="shared" si="44"/>
        <v>2.3384201663055208E-2</v>
      </c>
      <c r="BG260" s="191">
        <f t="shared" si="44"/>
        <v>2.2807957294224676E-2</v>
      </c>
      <c r="BH260" s="191">
        <f t="shared" si="44"/>
        <v>2.2245913007030181E-2</v>
      </c>
      <c r="BI260" s="191">
        <f t="shared" si="44"/>
        <v>2.1697718876458341E-2</v>
      </c>
      <c r="BJ260" s="191">
        <f t="shared" si="44"/>
        <v>2.1163033600510653E-2</v>
      </c>
      <c r="BK260" s="191">
        <f t="shared" si="44"/>
        <v>2.0641524287711124E-2</v>
      </c>
      <c r="BL260" s="191">
        <f t="shared" si="44"/>
        <v>2.0132866249850268E-2</v>
      </c>
      <c r="BM260" s="191">
        <f t="shared" si="44"/>
        <v>1.9636742799836421E-2</v>
      </c>
      <c r="BN260" s="191">
        <f t="shared" si="44"/>
        <v>1.9152845054528453E-2</v>
      </c>
      <c r="BO260" s="191">
        <f t="shared" si="44"/>
        <v>1.8680871742427201E-2</v>
      </c>
      <c r="BP260" s="191">
        <f t="shared" si="44"/>
        <v>1.8220529016105855E-2</v>
      </c>
      <c r="BQ260" s="229"/>
      <c r="BR260" s="176"/>
    </row>
    <row r="261" spans="2:70">
      <c r="B261" s="245">
        <v>17</v>
      </c>
      <c r="C261" s="68">
        <v>5.3600000000000002E-2</v>
      </c>
      <c r="D261" s="174">
        <f t="shared" si="39"/>
        <v>0.9753927473616345</v>
      </c>
      <c r="I261" s="60" t="s">
        <v>474</v>
      </c>
      <c r="J261" s="191">
        <f t="shared" si="40"/>
        <v>7.4102183203639288E-2</v>
      </c>
      <c r="K261" s="191">
        <f t="shared" si="40"/>
        <v>7.2278732060492873E-2</v>
      </c>
      <c r="L261" s="191">
        <f t="shared" si="40"/>
        <v>7.0500151040299608E-2</v>
      </c>
      <c r="M261" s="191">
        <f t="shared" si="40"/>
        <v>6.8765336012608036E-2</v>
      </c>
      <c r="N261" s="191">
        <f t="shared" si="40"/>
        <v>6.7073210016583701E-2</v>
      </c>
      <c r="O261" s="191">
        <f t="shared" si="40"/>
        <v>6.5422722592439475E-2</v>
      </c>
      <c r="P261" s="191">
        <f t="shared" si="40"/>
        <v>6.3812849129317617E-2</v>
      </c>
      <c r="Q261" s="191">
        <f t="shared" si="40"/>
        <v>6.2242590229218603E-2</v>
      </c>
      <c r="R261" s="191">
        <f t="shared" si="40"/>
        <v>6.0710971086581959E-2</v>
      </c>
      <c r="S261" s="191">
        <f t="shared" si="40"/>
        <v>5.9217040883133933E-2</v>
      </c>
      <c r="T261" s="191">
        <f t="shared" si="40"/>
        <v>5.7759872197626246E-2</v>
      </c>
      <c r="U261" s="191">
        <f t="shared" si="40"/>
        <v>5.6338560430099556E-2</v>
      </c>
      <c r="V261" s="191">
        <f t="shared" si="40"/>
        <v>5.4952223240314277E-2</v>
      </c>
      <c r="W261" s="191">
        <f t="shared" si="40"/>
        <v>5.3600000000000002E-2</v>
      </c>
      <c r="X261" s="191">
        <f t="shared" si="40"/>
        <v>5.2281051258583608E-2</v>
      </c>
      <c r="Y261" s="191">
        <f t="shared" si="44"/>
        <v>5.0994558222064314E-2</v>
      </c>
      <c r="Z261" s="191">
        <f t="shared" si="44"/>
        <v>4.973972224471214E-2</v>
      </c>
      <c r="AA261" s="191">
        <f t="shared" si="44"/>
        <v>4.8515764333274376E-2</v>
      </c>
      <c r="AB261" s="191">
        <f t="shared" si="44"/>
        <v>4.7321924663382094E-2</v>
      </c>
      <c r="AC261" s="191">
        <f t="shared" si="44"/>
        <v>4.6157462107856553E-2</v>
      </c>
      <c r="AD261" s="191">
        <f t="shared" si="44"/>
        <v>4.5021653776622747E-2</v>
      </c>
      <c r="AE261" s="191">
        <f t="shared" si="44"/>
        <v>4.3913794567944371E-2</v>
      </c>
      <c r="AF261" s="191">
        <f t="shared" si="44"/>
        <v>4.2833196730701684E-2</v>
      </c>
      <c r="AG261" s="191">
        <f t="shared" si="44"/>
        <v>4.1779189437440502E-2</v>
      </c>
      <c r="AH261" s="191">
        <f t="shared" si="44"/>
        <v>4.0751118367927268E-2</v>
      </c>
      <c r="AI261" s="191">
        <f t="shared" si="44"/>
        <v>3.9748345302951744E-2</v>
      </c>
      <c r="AJ261" s="191">
        <f t="shared" si="44"/>
        <v>3.8770247728125026E-2</v>
      </c>
      <c r="AK261" s="191">
        <f t="shared" si="44"/>
        <v>3.7816218447427045E-2</v>
      </c>
      <c r="AL261" s="191">
        <f t="shared" si="44"/>
        <v>3.6885665206263588E-2</v>
      </c>
      <c r="AM261" s="191">
        <f t="shared" si="44"/>
        <v>3.5978010323798895E-2</v>
      </c>
      <c r="AN261" s="191">
        <f t="shared" si="44"/>
        <v>3.5092690334335451E-2</v>
      </c>
      <c r="AO261" s="191">
        <f t="shared" si="44"/>
        <v>3.4229155637518535E-2</v>
      </c>
      <c r="AP261" s="191">
        <f t="shared" si="44"/>
        <v>3.3386870157148189E-2</v>
      </c>
      <c r="AQ261" s="191">
        <f t="shared" si="44"/>
        <v>3.2565311008386937E-2</v>
      </c>
      <c r="AR261" s="191">
        <f t="shared" si="44"/>
        <v>3.1763968173156611E-2</v>
      </c>
      <c r="AS261" s="191">
        <f t="shared" si="44"/>
        <v>3.0982344183522754E-2</v>
      </c>
      <c r="AT261" s="191">
        <f t="shared" si="44"/>
        <v>3.0219953812870012E-2</v>
      </c>
      <c r="AU261" s="191">
        <f t="shared" si="44"/>
        <v>2.9476323774676988E-2</v>
      </c>
      <c r="AV261" s="191">
        <f t="shared" si="44"/>
        <v>2.875099242870325E-2</v>
      </c>
      <c r="AW261" s="191">
        <f t="shared" si="44"/>
        <v>2.804350949440642E-2</v>
      </c>
      <c r="AX261" s="191">
        <f t="shared" si="44"/>
        <v>2.7353435771411156E-2</v>
      </c>
      <c r="AY261" s="191">
        <f t="shared" si="44"/>
        <v>2.6680342866856738E-2</v>
      </c>
      <c r="AZ261" s="191">
        <f t="shared" si="44"/>
        <v>2.6023812929453782E-2</v>
      </c>
      <c r="BA261" s="191">
        <f t="shared" si="44"/>
        <v>2.5383438390085153E-2</v>
      </c>
      <c r="BB261" s="191">
        <f t="shared" si="44"/>
        <v>2.4758821708789947E-2</v>
      </c>
      <c r="BC261" s="191">
        <f t="shared" si="44"/>
        <v>2.4149575127973506E-2</v>
      </c>
      <c r="BD261" s="191">
        <f t="shared" si="44"/>
        <v>2.3555320431690275E-2</v>
      </c>
      <c r="BE261" s="191">
        <f t="shared" si="44"/>
        <v>2.2975688710850019E-2</v>
      </c>
      <c r="BF261" s="191">
        <f t="shared" si="44"/>
        <v>2.2410320134201692E-2</v>
      </c>
      <c r="BG261" s="191">
        <f t="shared" si="44"/>
        <v>2.1858863724952739E-2</v>
      </c>
      <c r="BH261" s="191">
        <f t="shared" si="44"/>
        <v>2.1320977142885226E-2</v>
      </c>
      <c r="BI261" s="191">
        <f t="shared" si="44"/>
        <v>2.0796326471833437E-2</v>
      </c>
      <c r="BJ261" s="191">
        <f t="shared" si="44"/>
        <v>2.0284586012391102E-2</v>
      </c>
      <c r="BK261" s="191">
        <f t="shared" si="44"/>
        <v>1.9785438079719539E-2</v>
      </c>
      <c r="BL261" s="191">
        <f t="shared" si="44"/>
        <v>1.9298572806331148E-2</v>
      </c>
      <c r="BM261" s="191">
        <f t="shared" si="44"/>
        <v>1.8823687949725866E-2</v>
      </c>
      <c r="BN261" s="191">
        <f t="shared" si="44"/>
        <v>1.8360488704761205E-2</v>
      </c>
      <c r="BO261" s="191">
        <f t="shared" si="44"/>
        <v>1.7908687520639288E-2</v>
      </c>
      <c r="BP261" s="191">
        <f t="shared" si="44"/>
        <v>1.7468003922397377E-2</v>
      </c>
      <c r="BQ261" s="229"/>
      <c r="BR261" s="176"/>
    </row>
    <row r="262" spans="2:70">
      <c r="B262" s="245">
        <v>18</v>
      </c>
      <c r="C262" s="68">
        <v>5.1299999999999998E-2</v>
      </c>
      <c r="D262" s="174">
        <f t="shared" si="39"/>
        <v>0.97542979947047559</v>
      </c>
      <c r="I262" s="60" t="s">
        <v>474</v>
      </c>
      <c r="J262" s="191">
        <f t="shared" si="40"/>
        <v>7.0887411089375282E-2</v>
      </c>
      <c r="K262" s="191">
        <f t="shared" si="40"/>
        <v>6.9145693183890494E-2</v>
      </c>
      <c r="L262" s="191">
        <f t="shared" si="40"/>
        <v>6.7446769636609338E-2</v>
      </c>
      <c r="M262" s="191">
        <f t="shared" si="40"/>
        <v>6.5789588981569211E-2</v>
      </c>
      <c r="N262" s="191">
        <f t="shared" si="40"/>
        <v>6.4173125587537058E-2</v>
      </c>
      <c r="O262" s="191">
        <f t="shared" si="40"/>
        <v>6.2596379023244927E-2</v>
      </c>
      <c r="P262" s="191">
        <f t="shared" si="40"/>
        <v>6.1058373438221694E-2</v>
      </c>
      <c r="Q262" s="191">
        <f t="shared" si="40"/>
        <v>5.9558156958837982E-2</v>
      </c>
      <c r="R262" s="191">
        <f t="shared" si="40"/>
        <v>5.8094801099190449E-2</v>
      </c>
      <c r="S262" s="191">
        <f t="shared" si="40"/>
        <v>5.6667400186460513E-2</v>
      </c>
      <c r="T262" s="191">
        <f t="shared" si="40"/>
        <v>5.5275070800392373E-2</v>
      </c>
      <c r="U262" s="191">
        <f t="shared" si="40"/>
        <v>5.3916951226543067E-2</v>
      </c>
      <c r="V262" s="191">
        <f t="shared" si="40"/>
        <v>5.259220092296632E-2</v>
      </c>
      <c r="W262" s="191">
        <f t="shared" si="40"/>
        <v>5.1299999999999998E-2</v>
      </c>
      <c r="X262" s="191">
        <f t="shared" si="40"/>
        <v>5.0039548712835398E-2</v>
      </c>
      <c r="Y262" s="191">
        <f t="shared" si="44"/>
        <v>4.8810066966554128E-2</v>
      </c>
      <c r="Z262" s="191">
        <f t="shared" si="44"/>
        <v>4.7610793833326379E-2</v>
      </c>
      <c r="AA262" s="191">
        <f t="shared" si="44"/>
        <v>4.6440987081471707E-2</v>
      </c>
      <c r="AB262" s="191">
        <f t="shared" si="44"/>
        <v>4.5299922716090887E-2</v>
      </c>
      <c r="AC262" s="191">
        <f t="shared" si="44"/>
        <v>4.4186894530984587E-2</v>
      </c>
      <c r="AD262" s="191">
        <f t="shared" si="44"/>
        <v>4.3101213671581345E-2</v>
      </c>
      <c r="AE262" s="191">
        <f t="shared" si="44"/>
        <v>4.2042208208604714E-2</v>
      </c>
      <c r="AF262" s="191">
        <f t="shared" si="44"/>
        <v>4.1009222722215279E-2</v>
      </c>
      <c r="AG262" s="191">
        <f t="shared" si="44"/>
        <v>4.0001617896370523E-2</v>
      </c>
      <c r="AH262" s="191">
        <f t="shared" si="44"/>
        <v>3.9018770123151289E-2</v>
      </c>
      <c r="AI262" s="191">
        <f t="shared" si="44"/>
        <v>3.8060071116810049E-2</v>
      </c>
      <c r="AJ262" s="191">
        <f t="shared" si="44"/>
        <v>3.7124927537302059E-2</v>
      </c>
      <c r="AK262" s="191">
        <f t="shared" si="44"/>
        <v>3.6212760623066491E-2</v>
      </c>
      <c r="AL262" s="191">
        <f t="shared" si="44"/>
        <v>3.532300583283008E-2</v>
      </c>
      <c r="AM262" s="191">
        <f t="shared" si="44"/>
        <v>3.4455112496211887E-2</v>
      </c>
      <c r="AN262" s="191">
        <f t="shared" si="44"/>
        <v>3.3608543472912637E-2</v>
      </c>
      <c r="AO262" s="191">
        <f t="shared" si="44"/>
        <v>3.2782774820277936E-2</v>
      </c>
      <c r="AP262" s="191">
        <f t="shared" si="44"/>
        <v>3.1977295469029471E-2</v>
      </c>
      <c r="AQ262" s="191">
        <f t="shared" si="44"/>
        <v>3.1191606906963563E-2</v>
      </c>
      <c r="AR262" s="191">
        <f t="shared" si="44"/>
        <v>3.0425222870421369E-2</v>
      </c>
      <c r="AS262" s="191">
        <f t="shared" si="44"/>
        <v>2.9677669043339645E-2</v>
      </c>
      <c r="AT262" s="191">
        <f t="shared" si="44"/>
        <v>2.8948482763695927E-2</v>
      </c>
      <c r="AU262" s="191">
        <f t="shared" si="44"/>
        <v>2.823721273716644E-2</v>
      </c>
      <c r="AV262" s="191">
        <f t="shared" si="44"/>
        <v>2.7543418757819418E-2</v>
      </c>
      <c r="AW262" s="191">
        <f t="shared" si="44"/>
        <v>2.6866671435671133E-2</v>
      </c>
      <c r="AX262" s="191">
        <f t="shared" si="44"/>
        <v>2.6206551930935847E-2</v>
      </c>
      <c r="AY262" s="191">
        <f t="shared" si="44"/>
        <v>2.5562651694805361E-2</v>
      </c>
      <c r="AZ262" s="191">
        <f t="shared" si="44"/>
        <v>2.4934572216597603E-2</v>
      </c>
      <c r="BA262" s="191">
        <f t="shared" si="44"/>
        <v>2.4321924777117896E-2</v>
      </c>
      <c r="BB262" s="191">
        <f t="shared" si="44"/>
        <v>2.37243302080801E-2</v>
      </c>
      <c r="BC262" s="191">
        <f t="shared" si="44"/>
        <v>2.314141865743892E-2</v>
      </c>
      <c r="BD262" s="191">
        <f t="shared" si="44"/>
        <v>2.2572829360487968E-2</v>
      </c>
      <c r="BE262" s="191">
        <f t="shared" si="44"/>
        <v>2.2018210416582043E-2</v>
      </c>
      <c r="BF262" s="191">
        <f t="shared" si="44"/>
        <v>2.1477218571345359E-2</v>
      </c>
      <c r="BG262" s="191">
        <f t="shared" si="44"/>
        <v>2.094951900423098E-2</v>
      </c>
      <c r="BH262" s="191">
        <f t="shared" si="44"/>
        <v>2.0434785121299939E-2</v>
      </c>
      <c r="BI262" s="191">
        <f t="shared" si="44"/>
        <v>1.993269835309186E-2</v>
      </c>
      <c r="BJ262" s="191">
        <f t="shared" si="44"/>
        <v>1.9442947957461872E-2</v>
      </c>
      <c r="BK262" s="191">
        <f t="shared" si="44"/>
        <v>1.8965230827261929E-2</v>
      </c>
      <c r="BL262" s="191">
        <f t="shared" si="44"/>
        <v>1.8499251302747384E-2</v>
      </c>
      <c r="BM262" s="191">
        <f t="shared" si="44"/>
        <v>1.8044720988592815E-2</v>
      </c>
      <c r="BN262" s="191">
        <f t="shared" si="44"/>
        <v>1.7601358575403771E-2</v>
      </c>
      <c r="BO262" s="191">
        <f t="shared" si="44"/>
        <v>1.7168889665614039E-2</v>
      </c>
      <c r="BP262" s="191">
        <f t="shared" si="44"/>
        <v>1.674704660366062E-2</v>
      </c>
      <c r="BQ262" s="229"/>
      <c r="BR262" s="176"/>
    </row>
    <row r="263" spans="2:70">
      <c r="B263" s="245">
        <v>19</v>
      </c>
      <c r="C263" s="68">
        <v>4.8899999999999999E-2</v>
      </c>
      <c r="D263" s="174">
        <f t="shared" si="39"/>
        <v>0.9754710689687256</v>
      </c>
      <c r="I263" s="60" t="s">
        <v>474</v>
      </c>
      <c r="J263" s="191">
        <f t="shared" si="40"/>
        <v>6.7533886728341042E-2</v>
      </c>
      <c r="K263" s="191">
        <f t="shared" si="40"/>
        <v>6.5877352678507667E-2</v>
      </c>
      <c r="L263" s="191">
        <f t="shared" si="40"/>
        <v>6.4261451638133613E-2</v>
      </c>
      <c r="M263" s="191">
        <f t="shared" si="40"/>
        <v>6.2685186922932262E-2</v>
      </c>
      <c r="N263" s="191">
        <f t="shared" si="40"/>
        <v>6.1147586296217124E-2</v>
      </c>
      <c r="O263" s="191">
        <f t="shared" si="40"/>
        <v>5.9647701369228312E-2</v>
      </c>
      <c r="P263" s="191">
        <f t="shared" si="40"/>
        <v>5.8184607016168469E-2</v>
      </c>
      <c r="Q263" s="191">
        <f t="shared" si="40"/>
        <v>5.6757400803587058E-2</v>
      </c>
      <c r="R263" s="191">
        <f t="shared" si="40"/>
        <v>5.536520243376148E-2</v>
      </c>
      <c r="S263" s="191">
        <f t="shared" si="40"/>
        <v>5.4007153201731196E-2</v>
      </c>
      <c r="T263" s="191">
        <f t="shared" si="40"/>
        <v>5.2682415465650466E-2</v>
      </c>
      <c r="U263" s="191">
        <f t="shared" si="40"/>
        <v>5.1390172130132583E-2</v>
      </c>
      <c r="V263" s="191">
        <f t="shared" si="40"/>
        <v>5.0129626142267236E-2</v>
      </c>
      <c r="W263" s="191">
        <f t="shared" si="40"/>
        <v>4.8899999999999999E-2</v>
      </c>
      <c r="X263" s="191">
        <f t="shared" si="40"/>
        <v>4.7700535272570684E-2</v>
      </c>
      <c r="Y263" s="191">
        <f t="shared" si="44"/>
        <v>4.6530492132714922E-2</v>
      </c>
      <c r="Z263" s="191">
        <f t="shared" si="44"/>
        <v>4.5389148900340306E-2</v>
      </c>
      <c r="AA263" s="191">
        <f t="shared" si="44"/>
        <v>4.4275801597395616E-2</v>
      </c>
      <c r="AB263" s="191">
        <f t="shared" si="44"/>
        <v>4.3189763513658712E-2</v>
      </c>
      <c r="AC263" s="191">
        <f t="shared" si="44"/>
        <v>4.2130364783175125E-2</v>
      </c>
      <c r="AD263" s="191">
        <f t="shared" si="44"/>
        <v>4.109695197108619E-2</v>
      </c>
      <c r="AE263" s="191">
        <f t="shared" si="44"/>
        <v>4.0088887670591829E-2</v>
      </c>
      <c r="AF263" s="191">
        <f t="shared" si="44"/>
        <v>3.9105550109799374E-2</v>
      </c>
      <c r="AG263" s="191">
        <f t="shared" si="44"/>
        <v>3.8146332768216065E-2</v>
      </c>
      <c r="AH263" s="191">
        <f t="shared" si="44"/>
        <v>3.7210644002648445E-2</v>
      </c>
      <c r="AI263" s="191">
        <f t="shared" si="44"/>
        <v>3.6297906682278183E-2</v>
      </c>
      <c r="AJ263" s="191">
        <f t="shared" si="44"/>
        <v>3.5407557832688945E-2</v>
      </c>
      <c r="AK263" s="191">
        <f t="shared" si="44"/>
        <v>3.4539048288625064E-2</v>
      </c>
      <c r="AL263" s="191">
        <f t="shared" si="44"/>
        <v>3.3691842355267523E-2</v>
      </c>
      <c r="AM263" s="191">
        <f t="shared" si="44"/>
        <v>3.2865417477818598E-2</v>
      </c>
      <c r="AN263" s="191">
        <f t="shared" si="44"/>
        <v>3.2059263919191144E-2</v>
      </c>
      <c r="AO263" s="191">
        <f t="shared" si="44"/>
        <v>3.1272884445603881E-2</v>
      </c>
      <c r="AP263" s="191">
        <f t="shared" si="44"/>
        <v>3.0505794019888652E-2</v>
      </c>
      <c r="AQ263" s="191">
        <f t="shared" si="44"/>
        <v>2.9757519502320542E-2</v>
      </c>
      <c r="AR263" s="191">
        <f t="shared" si="44"/>
        <v>2.9027599358786314E-2</v>
      </c>
      <c r="AS263" s="191">
        <f t="shared" si="44"/>
        <v>2.8315583376111186E-2</v>
      </c>
      <c r="AT263" s="191">
        <f t="shared" si="44"/>
        <v>2.7621032384368256E-2</v>
      </c>
      <c r="AU263" s="191">
        <f t="shared" si="44"/>
        <v>2.6943517985999494E-2</v>
      </c>
      <c r="AV263" s="191">
        <f t="shared" si="44"/>
        <v>2.6282622291581008E-2</v>
      </c>
      <c r="AW263" s="191">
        <f t="shared" si="44"/>
        <v>2.5637937662069784E-2</v>
      </c>
      <c r="AX263" s="191">
        <f t="shared" si="44"/>
        <v>2.5009066457372761E-2</v>
      </c>
      <c r="AY263" s="191">
        <f t="shared" si="44"/>
        <v>2.439562079108331E-2</v>
      </c>
      <c r="AZ263" s="191">
        <f t="shared" si="44"/>
        <v>2.37972222912337E-2</v>
      </c>
      <c r="BA263" s="191">
        <f t="shared" si="44"/>
        <v>2.3213501866916127E-2</v>
      </c>
      <c r="BB263" s="191">
        <f t="shared" si="44"/>
        <v>2.264409948062818E-2</v>
      </c>
      <c r="BC263" s="191">
        <f t="shared" si="44"/>
        <v>2.208866392620254E-2</v>
      </c>
      <c r="BD263" s="191">
        <f t="shared" si="44"/>
        <v>2.1546852612183719E-2</v>
      </c>
      <c r="BE263" s="191">
        <f t="shared" si="44"/>
        <v>2.1018331350518431E-2</v>
      </c>
      <c r="BF263" s="191">
        <f t="shared" si="44"/>
        <v>2.0502774150429091E-2</v>
      </c>
      <c r="BG263" s="191">
        <f t="shared" si="44"/>
        <v>1.9999863017343422E-2</v>
      </c>
      <c r="BH263" s="191">
        <f t="shared" si="44"/>
        <v>1.9509287756756068E-2</v>
      </c>
      <c r="BI263" s="191">
        <f t="shared" si="44"/>
        <v>1.9030745782901315E-2</v>
      </c>
      <c r="BJ263" s="191">
        <f t="shared" si="44"/>
        <v>1.856394193211881E-2</v>
      </c>
      <c r="BK263" s="191">
        <f t="shared" si="44"/>
        <v>1.8108588280797287E-2</v>
      </c>
      <c r="BL263" s="191">
        <f t="shared" si="44"/>
        <v>1.7664403967783869E-2</v>
      </c>
      <c r="BM263" s="191">
        <f t="shared" si="44"/>
        <v>1.7231115021149528E-2</v>
      </c>
      <c r="BN263" s="191">
        <f t="shared" si="44"/>
        <v>1.6808454189203795E-2</v>
      </c>
      <c r="BO263" s="191">
        <f t="shared" si="44"/>
        <v>1.6396160775654482E-2</v>
      </c>
      <c r="BP263" s="191">
        <f t="shared" si="44"/>
        <v>1.5993980478810767E-2</v>
      </c>
      <c r="BQ263" s="229"/>
      <c r="BR263" s="176"/>
    </row>
    <row r="264" spans="2:70">
      <c r="B264" s="245">
        <v>20</v>
      </c>
      <c r="C264" s="68">
        <v>4.65E-2</v>
      </c>
      <c r="D264" s="174">
        <f t="shared" si="39"/>
        <v>0.97551548451369086</v>
      </c>
      <c r="I264" s="60" t="s">
        <v>474</v>
      </c>
      <c r="J264" s="191">
        <f t="shared" si="40"/>
        <v>6.4181339459317685E-2</v>
      </c>
      <c r="K264" s="191">
        <f t="shared" si="40"/>
        <v>6.2609890459393969E-2</v>
      </c>
      <c r="L264" s="191">
        <f t="shared" si="40"/>
        <v>6.1076917626844807E-2</v>
      </c>
      <c r="M264" s="191">
        <f t="shared" si="40"/>
        <v>5.9581478891354296E-2</v>
      </c>
      <c r="N264" s="191">
        <f t="shared" si="40"/>
        <v>5.8122655248741724E-2</v>
      </c>
      <c r="O264" s="191">
        <f t="shared" si="40"/>
        <v>5.6699550196198503E-2</v>
      </c>
      <c r="P264" s="191">
        <f t="shared" si="40"/>
        <v>5.5311289181352918E-2</v>
      </c>
      <c r="Q264" s="191">
        <f t="shared" si="40"/>
        <v>5.3957019064824356E-2</v>
      </c>
      <c r="R264" s="191">
        <f t="shared" si="40"/>
        <v>5.2635907595936587E-2</v>
      </c>
      <c r="S264" s="191">
        <f t="shared" si="40"/>
        <v>5.1347142901267941E-2</v>
      </c>
      <c r="T264" s="191">
        <f t="shared" si="40"/>
        <v>5.008993298572411E-2</v>
      </c>
      <c r="U264" s="191">
        <f t="shared" si="40"/>
        <v>4.8863505245826964E-2</v>
      </c>
      <c r="V264" s="191">
        <f t="shared" si="40"/>
        <v>4.7667105994920161E-2</v>
      </c>
      <c r="W264" s="191">
        <f t="shared" si="40"/>
        <v>4.65E-2</v>
      </c>
      <c r="X264" s="191">
        <f t="shared" si="40"/>
        <v>4.5361470029886622E-2</v>
      </c>
      <c r="Y264" s="191">
        <f t="shared" si="44"/>
        <v>4.4250816414458119E-2</v>
      </c>
      <c r="Z264" s="191">
        <f t="shared" si="44"/>
        <v>4.3167356614676494E-2</v>
      </c>
      <c r="AA264" s="191">
        <f t="shared" si="44"/>
        <v>4.2110424803141415E-2</v>
      </c>
      <c r="AB264" s="191">
        <f t="shared" si="44"/>
        <v>4.1079371454913839E-2</v>
      </c>
      <c r="AC264" s="191">
        <f t="shared" si="44"/>
        <v>4.0073562948358156E-2</v>
      </c>
      <c r="AD264" s="191">
        <f t="shared" si="44"/>
        <v>3.9092381175757494E-2</v>
      </c>
      <c r="AE264" s="191">
        <f t="shared" si="44"/>
        <v>3.8135223163462961E-2</v>
      </c>
      <c r="AF264" s="191">
        <f t="shared" si="44"/>
        <v>3.7201500701343294E-2</v>
      </c>
      <c r="AG264" s="191">
        <f t="shared" si="44"/>
        <v>3.6290639981307313E-2</v>
      </c>
      <c r="AH264" s="191">
        <f t="shared" si="44"/>
        <v>3.5402081244676926E-2</v>
      </c>
      <c r="AI264" s="191">
        <f t="shared" si="44"/>
        <v>3.4535278438194053E-2</v>
      </c>
      <c r="AJ264" s="191">
        <f t="shared" si="44"/>
        <v>3.3689698878450094E-2</v>
      </c>
      <c r="AK264" s="191">
        <f t="shared" si="44"/>
        <v>3.2864822924531592E-2</v>
      </c>
      <c r="AL264" s="191">
        <f t="shared" si="44"/>
        <v>3.2060143658681088E-2</v>
      </c>
      <c r="AM264" s="191">
        <f t="shared" si="44"/>
        <v>3.1275166574776816E-2</v>
      </c>
      <c r="AN264" s="191">
        <f t="shared" si="44"/>
        <v>3.0509409274439792E-2</v>
      </c>
      <c r="AO264" s="191">
        <f t="shared" si="44"/>
        <v>2.9762401170581626E-2</v>
      </c>
      <c r="AP264" s="191">
        <f t="shared" si="44"/>
        <v>2.9033683198210775E-2</v>
      </c>
      <c r="AQ264" s="191">
        <f t="shared" si="44"/>
        <v>2.832280753231959E-2</v>
      </c>
      <c r="AR264" s="191">
        <f t="shared" si="44"/>
        <v>2.7629337312678758E-2</v>
      </c>
      <c r="AS264" s="191">
        <f t="shared" si="44"/>
        <v>2.6952846375370012E-2</v>
      </c>
      <c r="AT264" s="191">
        <f t="shared" si="44"/>
        <v>2.6292918990892152E-2</v>
      </c>
      <c r="AU264" s="191">
        <f t="shared" si="44"/>
        <v>2.5649149608679384E-2</v>
      </c>
      <c r="AV264" s="191">
        <f t="shared" si="44"/>
        <v>2.5021142607875014E-2</v>
      </c>
      <c r="AW264" s="191">
        <f t="shared" si="44"/>
        <v>2.4408512054207347E-2</v>
      </c>
      <c r="AX264" s="191">
        <f t="shared" si="44"/>
        <v>2.3810881462818345E-2</v>
      </c>
      <c r="AY264" s="191">
        <f t="shared" si="44"/>
        <v>2.3227883566899293E-2</v>
      </c>
      <c r="AZ264" s="191">
        <f t="shared" si="44"/>
        <v>2.2659160091991364E-2</v>
      </c>
      <c r="BA264" s="191">
        <f t="shared" si="44"/>
        <v>2.2104361535812241E-2</v>
      </c>
      <c r="BB264" s="191">
        <f t="shared" si="44"/>
        <v>2.1563146953473666E-2</v>
      </c>
      <c r="BC264" s="191">
        <f t="shared" si="44"/>
        <v>2.1035183747957781E-2</v>
      </c>
      <c r="BD264" s="191">
        <f t="shared" si="44"/>
        <v>2.0520147465723552E-2</v>
      </c>
      <c r="BE264" s="191">
        <f t="shared" si="44"/>
        <v>2.0017721597317694E-2</v>
      </c>
      <c r="BF264" s="191">
        <f t="shared" si="44"/>
        <v>1.9527597382867544E-2</v>
      </c>
      <c r="BG264" s="191">
        <f t="shared" si="44"/>
        <v>1.9049473622336312E-2</v>
      </c>
      <c r="BH264" s="191">
        <f t="shared" si="44"/>
        <v>1.8583056490424181E-2</v>
      </c>
      <c r="BI264" s="191">
        <f t="shared" si="44"/>
        <v>1.8128059356001432E-2</v>
      </c>
      <c r="BJ264" s="191">
        <f t="shared" si="44"/>
        <v>1.7684202605962682E-2</v>
      </c>
      <c r="BK264" s="191">
        <f t="shared" si="44"/>
        <v>1.7251213473393961E-2</v>
      </c>
      <c r="BL264" s="191">
        <f t="shared" si="44"/>
        <v>1.6828825869947019E-2</v>
      </c>
      <c r="BM264" s="191">
        <f t="shared" si="44"/>
        <v>1.6416780222317903E-2</v>
      </c>
      <c r="BN264" s="191">
        <f t="shared" si="44"/>
        <v>1.6014823312729225E-2</v>
      </c>
      <c r="BO264" s="191">
        <f t="shared" si="44"/>
        <v>1.5622708123318202E-2</v>
      </c>
      <c r="BP264" s="191">
        <f t="shared" si="44"/>
        <v>1.524019368433473E-2</v>
      </c>
      <c r="BQ264" s="229"/>
      <c r="BR264" s="176"/>
    </row>
    <row r="265" spans="2:70">
      <c r="B265" s="245">
        <v>21</v>
      </c>
      <c r="C265" s="68">
        <v>4.4900000000000002E-2</v>
      </c>
      <c r="D265" s="174">
        <f t="shared" si="39"/>
        <v>0.97556440898190522</v>
      </c>
      <c r="I265" s="60" t="s">
        <v>474</v>
      </c>
      <c r="J265" s="191">
        <f t="shared" si="40"/>
        <v>6.1932558246912461E-2</v>
      </c>
      <c r="K265" s="191">
        <f t="shared" si="40"/>
        <v>6.0419199582886579E-2</v>
      </c>
      <c r="L265" s="191">
        <f t="shared" si="40"/>
        <v>5.8942820732238527E-2</v>
      </c>
      <c r="M265" s="191">
        <f t="shared" si="40"/>
        <v>5.7502518071372667E-2</v>
      </c>
      <c r="N265" s="191">
        <f t="shared" si="40"/>
        <v>5.6097410057269995E-2</v>
      </c>
      <c r="O265" s="191">
        <f t="shared" si="40"/>
        <v>5.4726636687936189E-2</v>
      </c>
      <c r="P265" s="191">
        <f t="shared" si="40"/>
        <v>5.3389358976033918E-2</v>
      </c>
      <c r="Q265" s="191">
        <f t="shared" si="40"/>
        <v>5.2084758435377305E-2</v>
      </c>
      <c r="R265" s="191">
        <f t="shared" si="40"/>
        <v>5.0812036579974164E-2</v>
      </c>
      <c r="S265" s="191">
        <f t="shared" si="40"/>
        <v>4.9570414435309448E-2</v>
      </c>
      <c r="T265" s="191">
        <f t="shared" si="40"/>
        <v>4.8359132061570761E-2</v>
      </c>
      <c r="U265" s="191">
        <f t="shared" si="40"/>
        <v>4.7177448088524192E-2</v>
      </c>
      <c r="V265" s="191">
        <f t="shared" si="40"/>
        <v>4.6024639261755616E-2</v>
      </c>
      <c r="W265" s="191">
        <f t="shared" si="40"/>
        <v>4.4900000000000002E-2</v>
      </c>
      <c r="X265" s="191">
        <f t="shared" si="40"/>
        <v>4.3802841963287549E-2</v>
      </c>
      <c r="Y265" s="191">
        <f t="shared" si="44"/>
        <v>4.2732493631642408E-2</v>
      </c>
      <c r="Z265" s="191">
        <f t="shared" si="44"/>
        <v>4.1688299894076256E-2</v>
      </c>
      <c r="AA265" s="191">
        <f t="shared" si="44"/>
        <v>4.0669621647624929E-2</v>
      </c>
      <c r="AB265" s="191">
        <f t="shared" si="44"/>
        <v>3.9675835406182913E-2</v>
      </c>
      <c r="AC265" s="191">
        <f t="shared" si="44"/>
        <v>3.8706332918896177E-2</v>
      </c>
      <c r="AD265" s="191">
        <f t="shared" si="44"/>
        <v>3.7760520797879817E-2</v>
      </c>
      <c r="AE265" s="191">
        <f t="shared" si="44"/>
        <v>3.6837820155032563E-2</v>
      </c>
      <c r="AF265" s="191">
        <f t="shared" si="44"/>
        <v>3.5937666247726055E-2</v>
      </c>
      <c r="AG265" s="191">
        <f t="shared" si="44"/>
        <v>3.5059508133151833E-2</v>
      </c>
      <c r="AH265" s="191">
        <f t="shared" si="44"/>
        <v>3.4202808331114568E-2</v>
      </c>
      <c r="AI265" s="191">
        <f t="shared" si="44"/>
        <v>3.3367042495065169E-2</v>
      </c>
      <c r="AJ265" s="191">
        <f t="shared" si="44"/>
        <v>3.2551699091172365E-2</v>
      </c>
      <c r="AK265" s="191">
        <f t="shared" si="44"/>
        <v>3.1756279085236386E-2</v>
      </c>
      <c r="AL265" s="191">
        <f t="shared" si="44"/>
        <v>3.0980295637253082E-2</v>
      </c>
      <c r="AM265" s="191">
        <f t="shared" si="44"/>
        <v>3.0223273803441496E-2</v>
      </c>
      <c r="AN265" s="191">
        <f t="shared" si="44"/>
        <v>2.94847502455527E-2</v>
      </c>
      <c r="AO265" s="191">
        <f t="shared" si="44"/>
        <v>2.8764272947281705E-2</v>
      </c>
      <c r="AP265" s="191">
        <f t="shared" si="44"/>
        <v>2.8061400937609081E-2</v>
      </c>
      <c r="AQ265" s="191">
        <f t="shared" si="44"/>
        <v>2.7375704020902884E-2</v>
      </c>
      <c r="AR265" s="191">
        <f t="shared" si="44"/>
        <v>2.6706762513615687E-2</v>
      </c>
      <c r="AS265" s="191">
        <f t="shared" si="44"/>
        <v>2.605416698741559E-2</v>
      </c>
      <c r="AT265" s="191">
        <f t="shared" si="44"/>
        <v>2.541751801859396E-2</v>
      </c>
      <c r="AU265" s="191">
        <f t="shared" si="44"/>
        <v>2.4796425943596542E-2</v>
      </c>
      <c r="AV265" s="191">
        <f t="shared" si="44"/>
        <v>2.4190510620528339E-2</v>
      </c>
      <c r="AW265" s="191">
        <f t="shared" si="44"/>
        <v>2.3599401196486226E-2</v>
      </c>
      <c r="AX265" s="191">
        <f t="shared" si="44"/>
        <v>2.3022735880576958E-2</v>
      </c>
      <c r="AY265" s="191">
        <f t="shared" si="44"/>
        <v>2.246016172248156E-2</v>
      </c>
      <c r="AZ265" s="191">
        <f t="shared" si="44"/>
        <v>2.1911334396430737E-2</v>
      </c>
      <c r="BA265" s="191">
        <f t="shared" si="44"/>
        <v>2.1375917990458841E-2</v>
      </c>
      <c r="BB265" s="191">
        <f t="shared" si="44"/>
        <v>2.0853584800807658E-2</v>
      </c>
      <c r="BC265" s="191">
        <f t="shared" si="44"/>
        <v>2.0344015131353962E-2</v>
      </c>
      <c r="BD265" s="191">
        <f t="shared" si="44"/>
        <v>1.9846897097938264E-2</v>
      </c>
      <c r="BE265" s="191">
        <f t="shared" si="44"/>
        <v>1.9361926437474832E-2</v>
      </c>
      <c r="BF265" s="191">
        <f t="shared" si="44"/>
        <v>1.8888806321726261E-2</v>
      </c>
      <c r="BG265" s="191">
        <f t="shared" si="44"/>
        <v>1.8427247175628558E-2</v>
      </c>
      <c r="BH265" s="191">
        <f t="shared" ref="BH265:BP265" si="45">$C265*POWER($D265,BH$248-$C$385)</f>
        <v>1.7976966500055553E-2</v>
      </c>
      <c r="BI265" s="191">
        <f t="shared" si="45"/>
        <v>1.7537688698914207E-2</v>
      </c>
      <c r="BJ265" s="191">
        <f t="shared" si="45"/>
        <v>1.7109144910464877E-2</v>
      </c>
      <c r="BK265" s="191">
        <f t="shared" si="45"/>
        <v>1.6691072842763437E-2</v>
      </c>
      <c r="BL265" s="191">
        <f t="shared" si="45"/>
        <v>1.628321661312444E-2</v>
      </c>
      <c r="BM265" s="191">
        <f t="shared" si="45"/>
        <v>1.5885326591507085E-2</v>
      </c>
      <c r="BN265" s="191">
        <f t="shared" si="45"/>
        <v>1.549715924772815E-2</v>
      </c>
      <c r="BO265" s="191">
        <f t="shared" si="45"/>
        <v>1.5118477002408382E-2</v>
      </c>
      <c r="BP265" s="191">
        <f t="shared" si="45"/>
        <v>1.4749048081561059E-2</v>
      </c>
      <c r="BQ265" s="229"/>
      <c r="BR265" s="176"/>
    </row>
    <row r="266" spans="2:70">
      <c r="B266" s="245">
        <v>22</v>
      </c>
      <c r="C266" s="68">
        <v>4.3299999999999998E-2</v>
      </c>
      <c r="D266" s="174">
        <f t="shared" si="39"/>
        <v>0.97557390399484367</v>
      </c>
      <c r="I266" s="60" t="s">
        <v>474</v>
      </c>
      <c r="J266" s="191">
        <f t="shared" si="40"/>
        <v>5.9718051013413209E-2</v>
      </c>
      <c r="K266" s="191">
        <f t="shared" si="40"/>
        <v>5.8259372166118761E-2</v>
      </c>
      <c r="L266" s="191">
        <f t="shared" si="40"/>
        <v>5.6836323148389011E-2</v>
      </c>
      <c r="M266" s="191">
        <f t="shared" si="40"/>
        <v>5.5448033662586375E-2</v>
      </c>
      <c r="N266" s="191">
        <f t="shared" si="40"/>
        <v>5.4093654669046899E-2</v>
      </c>
      <c r="O266" s="191">
        <f t="shared" si="40"/>
        <v>5.2772357866830988E-2</v>
      </c>
      <c r="P266" s="191">
        <f t="shared" si="40"/>
        <v>5.1483335187157309E-2</v>
      </c>
      <c r="Q266" s="191">
        <f t="shared" si="40"/>
        <v>5.0225798299210159E-2</v>
      </c>
      <c r="R266" s="191">
        <f t="shared" si="40"/>
        <v>4.8998978128018039E-2</v>
      </c>
      <c r="S266" s="191">
        <f t="shared" si="40"/>
        <v>4.780212438410851E-2</v>
      </c>
      <c r="T266" s="191">
        <f t="shared" si="40"/>
        <v>4.6634505104651849E-2</v>
      </c>
      <c r="U266" s="191">
        <f t="shared" si="40"/>
        <v>4.5495406205812675E-2</v>
      </c>
      <c r="V266" s="191">
        <f t="shared" si="40"/>
        <v>4.4384131046035911E-2</v>
      </c>
      <c r="W266" s="191">
        <f t="shared" si="40"/>
        <v>4.3299999999999998E-2</v>
      </c>
      <c r="X266" s="191">
        <f t="shared" si="40"/>
        <v>4.2242350042976731E-2</v>
      </c>
      <c r="Y266" s="191">
        <f t="shared" ref="Y266:BP267" si="46">$C266*POWER($D266,Y$248-$C$385)</f>
        <v>4.1210534345343559E-2</v>
      </c>
      <c r="Z266" s="191">
        <f t="shared" si="46"/>
        <v>4.0203921877000406E-2</v>
      </c>
      <c r="AA266" s="191">
        <f t="shared" si="46"/>
        <v>3.9221897021448994E-2</v>
      </c>
      <c r="AB266" s="191">
        <f t="shared" si="46"/>
        <v>3.8263859199298721E-2</v>
      </c>
      <c r="AC266" s="191">
        <f t="shared" si="46"/>
        <v>3.7329222500968873E-2</v>
      </c>
      <c r="AD266" s="191">
        <f t="shared" si="46"/>
        <v>3.641741532836236E-2</v>
      </c>
      <c r="AE266" s="191">
        <f t="shared" si="46"/>
        <v>3.5527880045292136E-2</v>
      </c>
      <c r="AF266" s="191">
        <f t="shared" si="46"/>
        <v>3.4660072636446153E-2</v>
      </c>
      <c r="AG266" s="191">
        <f t="shared" si="46"/>
        <v>3.3813462374682621E-2</v>
      </c>
      <c r="AH266" s="191">
        <f t="shared" si="46"/>
        <v>3.2987531496451887E-2</v>
      </c>
      <c r="AI266" s="191">
        <f t="shared" si="46"/>
        <v>3.2181774885146439E-2</v>
      </c>
      <c r="AJ266" s="191">
        <f t="shared" si="46"/>
        <v>3.1395699762185522E-2</v>
      </c>
      <c r="AK266" s="191">
        <f t="shared" si="46"/>
        <v>3.0628825385645313E-2</v>
      </c>
      <c r="AL266" s="191">
        <f t="shared" si="46"/>
        <v>2.988068275625037E-2</v>
      </c>
      <c r="AM266" s="191">
        <f t="shared" si="46"/>
        <v>2.9150814330546584E-2</v>
      </c>
      <c r="AN266" s="191">
        <f t="shared" si="46"/>
        <v>2.8438773741080167E-2</v>
      </c>
      <c r="AO266" s="191">
        <f t="shared" si="46"/>
        <v>2.7744125523411628E-2</v>
      </c>
      <c r="AP266" s="191">
        <f t="shared" si="46"/>
        <v>2.7066444849797668E-2</v>
      </c>
      <c r="AQ266" s="191">
        <f t="shared" si="46"/>
        <v>2.640531726937824E-2</v>
      </c>
      <c r="AR266" s="191">
        <f t="shared" si="46"/>
        <v>2.5760338454709791E-2</v>
      </c>
      <c r="AS266" s="191">
        <f t="shared" si="46"/>
        <v>2.513111395448973E-2</v>
      </c>
      <c r="AT266" s="191">
        <f t="shared" si="46"/>
        <v>2.451725895232084E-2</v>
      </c>
      <c r="AU266" s="191">
        <f t="shared" si="46"/>
        <v>2.3918398031368172E-2</v>
      </c>
      <c r="AV266" s="191">
        <f t="shared" si="46"/>
        <v>2.3334164944764434E-2</v>
      </c>
      <c r="AW266" s="191">
        <f t="shared" si="46"/>
        <v>2.2764202391623464E-2</v>
      </c>
      <c r="AX266" s="191">
        <f t="shared" si="46"/>
        <v>2.2208161798524861E-2</v>
      </c>
      <c r="AY266" s="191">
        <f t="shared" si="46"/>
        <v>2.1665703106336049E-2</v>
      </c>
      <c r="AZ266" s="191">
        <f t="shared" si="46"/>
        <v>2.1136494562241471E-2</v>
      </c>
      <c r="BA266" s="191">
        <f t="shared" si="46"/>
        <v>2.0620212516851696E-2</v>
      </c>
      <c r="BB266" s="191">
        <f t="shared" si="46"/>
        <v>2.0116541226268349E-2</v>
      </c>
      <c r="BC266" s="191">
        <f t="shared" si="46"/>
        <v>1.9625172658983836E-2</v>
      </c>
      <c r="BD266" s="191">
        <f t="shared" si="46"/>
        <v>1.914580630749773E-2</v>
      </c>
      <c r="BE266" s="191">
        <f t="shared" si="46"/>
        <v>1.8678149004534662E-2</v>
      </c>
      <c r="BF266" s="191">
        <f t="shared" si="46"/>
        <v>1.8221914743751285E-2</v>
      </c>
      <c r="BG266" s="191">
        <f t="shared" si="46"/>
        <v>1.7776824504822642E-2</v>
      </c>
      <c r="BH266" s="191">
        <f t="shared" si="46"/>
        <v>1.7342606082801026E-2</v>
      </c>
      <c r="BI266" s="191">
        <f t="shared" si="46"/>
        <v>1.6918993921642922E-2</v>
      </c>
      <c r="BJ266" s="191">
        <f t="shared" si="46"/>
        <v>1.6505728951802214E-2</v>
      </c>
      <c r="BK266" s="191">
        <f t="shared" si="46"/>
        <v>1.6102558431790405E-2</v>
      </c>
      <c r="BL266" s="191">
        <f t="shared" si="46"/>
        <v>1.5709235793606856E-2</v>
      </c>
      <c r="BM266" s="191">
        <f t="shared" si="46"/>
        <v>1.5325520491944576E-2</v>
      </c>
      <c r="BN266" s="191">
        <f t="shared" si="46"/>
        <v>1.4951177857079346E-2</v>
      </c>
      <c r="BO266" s="191">
        <f t="shared" si="46"/>
        <v>1.458597895135216E-2</v>
      </c>
      <c r="BP266" s="191">
        <f t="shared" si="46"/>
        <v>1.4229700429157244E-2</v>
      </c>
      <c r="BQ266" s="229"/>
      <c r="BR266" s="176"/>
    </row>
    <row r="267" spans="2:70">
      <c r="B267" s="245">
        <v>23</v>
      </c>
      <c r="C267" s="68">
        <v>4.1700000000000001E-2</v>
      </c>
      <c r="D267" s="174">
        <f t="shared" si="39"/>
        <v>0.97558349528392674</v>
      </c>
      <c r="I267" s="60" t="s">
        <v>474</v>
      </c>
      <c r="J267" s="191">
        <f t="shared" si="40"/>
        <v>5.7504029438014498E-2</v>
      </c>
      <c r="K267" s="191">
        <f t="shared" si="40"/>
        <v>5.6099982032047989E-2</v>
      </c>
      <c r="L267" s="191">
        <f t="shared" si="40"/>
        <v>5.4730216556190876E-2</v>
      </c>
      <c r="M267" s="191">
        <f t="shared" si="40"/>
        <v>5.3393895965534934E-2</v>
      </c>
      <c r="N267" s="191">
        <f t="shared" si="40"/>
        <v>5.2090203652882923E-2</v>
      </c>
      <c r="O267" s="191">
        <f t="shared" si="40"/>
        <v>5.0818342949731095E-2</v>
      </c>
      <c r="P267" s="191">
        <f t="shared" si="40"/>
        <v>4.9577536639435954E-2</v>
      </c>
      <c r="Q267" s="191">
        <f t="shared" si="40"/>
        <v>4.8367026482267865E-2</v>
      </c>
      <c r="R267" s="191">
        <f t="shared" si="40"/>
        <v>4.7186072752061138E-2</v>
      </c>
      <c r="S267" s="191">
        <f t="shared" si="40"/>
        <v>4.6033953784177462E-2</v>
      </c>
      <c r="T267" s="191">
        <f t="shared" si="40"/>
        <v>4.4909965534506595E-2</v>
      </c>
      <c r="U267" s="191">
        <f t="shared" si="40"/>
        <v>4.3813421149234623E-2</v>
      </c>
      <c r="V267" s="191">
        <f t="shared" si="40"/>
        <v>4.2743650545117036E-2</v>
      </c>
      <c r="W267" s="191">
        <f t="shared" si="40"/>
        <v>4.1700000000000001E-2</v>
      </c>
      <c r="X267" s="191">
        <f t="shared" si="40"/>
        <v>4.0681831753339746E-2</v>
      </c>
      <c r="Y267" s="191">
        <f t="shared" si="46"/>
        <v>3.9688523616475825E-2</v>
      </c>
      <c r="Z267" s="191">
        <f t="shared" si="46"/>
        <v>3.8719468592420161E-2</v>
      </c>
      <c r="AA267" s="191">
        <f t="shared" si="46"/>
        <v>3.7774074504929485E-2</v>
      </c>
      <c r="AB267" s="191">
        <f t="shared" si="46"/>
        <v>3.6851763636634574E-2</v>
      </c>
      <c r="AC267" s="191">
        <f t="shared" si="46"/>
        <v>3.5951972376005073E-2</v>
      </c>
      <c r="AD267" s="191">
        <f t="shared" si="46"/>
        <v>3.5074150872934202E-2</v>
      </c>
      <c r="AE267" s="191">
        <f t="shared" si="46"/>
        <v>3.4217762702732947E-2</v>
      </c>
      <c r="AF267" s="191">
        <f t="shared" si="46"/>
        <v>3.3382284538328193E-2</v>
      </c>
      <c r="AG267" s="191">
        <f t="shared" si="46"/>
        <v>3.2567205830464796E-2</v>
      </c>
      <c r="AH267" s="191">
        <f t="shared" si="46"/>
        <v>3.1772028495715927E-2</v>
      </c>
      <c r="AI267" s="191">
        <f t="shared" si="46"/>
        <v>3.0996266612111068E-2</v>
      </c>
      <c r="AJ267" s="191">
        <f t="shared" si="46"/>
        <v>3.0239446122195795E-2</v>
      </c>
      <c r="AK267" s="191">
        <f t="shared" si="46"/>
        <v>2.9501104543341757E-2</v>
      </c>
      <c r="AL267" s="191">
        <f t="shared" si="46"/>
        <v>2.878079068512988E-2</v>
      </c>
      <c r="AM267" s="191">
        <f t="shared" si="46"/>
        <v>2.8078064373634096E-2</v>
      </c>
      <c r="AN267" s="191">
        <f t="shared" si="46"/>
        <v>2.739249618243705E-2</v>
      </c>
      <c r="AO267" s="191">
        <f t="shared" si="46"/>
        <v>2.6723667170213555E-2</v>
      </c>
      <c r="AP267" s="191">
        <f t="shared" si="46"/>
        <v>2.6071168624721263E-2</v>
      </c>
      <c r="AQ267" s="191">
        <f t="shared" si="46"/>
        <v>2.5434601813042221E-2</v>
      </c>
      <c r="AR267" s="191">
        <f t="shared" si="46"/>
        <v>2.4813577737922629E-2</v>
      </c>
      <c r="AS267" s="191">
        <f t="shared" si="46"/>
        <v>2.4207716900061994E-2</v>
      </c>
      <c r="AT267" s="191">
        <f t="shared" si="46"/>
        <v>2.3616649066206259E-2</v>
      </c>
      <c r="AU267" s="191">
        <f t="shared" si="46"/>
        <v>2.3040013042903391E-2</v>
      </c>
      <c r="AV267" s="191">
        <f t="shared" si="46"/>
        <v>2.2477456455782953E-2</v>
      </c>
      <c r="AW267" s="191">
        <f t="shared" si="46"/>
        <v>2.1928635534224993E-2</v>
      </c>
      <c r="AX267" s="191">
        <f t="shared" si="46"/>
        <v>2.1393214901286536E-2</v>
      </c>
      <c r="AY267" s="191">
        <f t="shared" si="46"/>
        <v>2.0870867368757311E-2</v>
      </c>
      <c r="AZ267" s="191">
        <f t="shared" si="46"/>
        <v>2.0361273737219507E-2</v>
      </c>
      <c r="BA267" s="191">
        <f t="shared" si="46"/>
        <v>1.9864122600989426E-2</v>
      </c>
      <c r="BB267" s="191">
        <f t="shared" si="46"/>
        <v>1.9379110157821712E-2</v>
      </c>
      <c r="BC267" s="191">
        <f t="shared" si="46"/>
        <v>1.8905940023259956E-2</v>
      </c>
      <c r="BD267" s="191">
        <f t="shared" si="46"/>
        <v>1.8444323049520234E-2</v>
      </c>
      <c r="BE267" s="191">
        <f t="shared" si="46"/>
        <v>1.7993977148796844E-2</v>
      </c>
      <c r="BF267" s="191">
        <f t="shared" si="46"/>
        <v>1.7554627120882328E-2</v>
      </c>
      <c r="BG267" s="191">
        <f t="shared" si="46"/>
        <v>1.7126004484996401E-2</v>
      </c>
      <c r="BH267" s="191">
        <f t="shared" si="46"/>
        <v>1.6707847315720996E-2</v>
      </c>
      <c r="BI267" s="191">
        <f t="shared" si="46"/>
        <v>1.6299900082941261E-2</v>
      </c>
      <c r="BJ267" s="191">
        <f t="shared" si="46"/>
        <v>1.5901913495694604E-2</v>
      </c>
      <c r="BK267" s="191">
        <f t="shared" si="46"/>
        <v>1.5513644349832387E-2</v>
      </c>
      <c r="BL267" s="191">
        <f t="shared" si="46"/>
        <v>1.5134855379401221E-2</v>
      </c>
      <c r="BM267" s="191">
        <f t="shared" si="46"/>
        <v>1.4765315111652985E-2</v>
      </c>
      <c r="BN267" s="191">
        <f t="shared" si="46"/>
        <v>1.4404797725595001E-2</v>
      </c>
      <c r="BO267" s="191">
        <f t="shared" si="46"/>
        <v>1.4053082913993932E-2</v>
      </c>
      <c r="BP267" s="191">
        <f t="shared" si="46"/>
        <v>1.3709955748749031E-2</v>
      </c>
      <c r="BQ267" s="229"/>
      <c r="BR267" s="176"/>
    </row>
    <row r="268" spans="2:70">
      <c r="B268" s="245">
        <v>24</v>
      </c>
      <c r="C268" s="68">
        <v>4.0099999999999997E-2</v>
      </c>
      <c r="D268" s="174">
        <f t="shared" si="39"/>
        <v>0.97559445735325101</v>
      </c>
      <c r="I268" s="60" t="s">
        <v>474</v>
      </c>
      <c r="J268" s="191">
        <f t="shared" si="40"/>
        <v>5.5289562934488223E-2</v>
      </c>
      <c r="K268" s="191">
        <f t="shared" si="40"/>
        <v>5.394019114837046E-2</v>
      </c>
      <c r="L268" s="191">
        <f t="shared" si="40"/>
        <v>5.2623751512925102E-2</v>
      </c>
      <c r="M268" s="191">
        <f t="shared" si="40"/>
        <v>5.1339440301144498E-2</v>
      </c>
      <c r="N268" s="191">
        <f t="shared" si="40"/>
        <v>5.0086473401414686E-2</v>
      </c>
      <c r="O268" s="191">
        <f t="shared" si="40"/>
        <v>4.8864085838791212E-2</v>
      </c>
      <c r="P268" s="191">
        <f t="shared" si="40"/>
        <v>4.7671531307958176E-2</v>
      </c>
      <c r="Q268" s="191">
        <f t="shared" si="40"/>
        <v>4.6508081717585983E-2</v>
      </c>
      <c r="R268" s="191">
        <f t="shared" si="40"/>
        <v>4.5373026745808939E-2</v>
      </c>
      <c r="S268" s="191">
        <f t="shared" si="40"/>
        <v>4.4265673406552027E-2</v>
      </c>
      <c r="T268" s="191">
        <f t="shared" si="40"/>
        <v>4.318534562644135E-2</v>
      </c>
      <c r="U268" s="191">
        <f t="shared" ref="U268:BP273" si="47">$C268*POWER($D268,U$248-$C$385)</f>
        <v>4.2131383832040653E-2</v>
      </c>
      <c r="V268" s="191">
        <f t="shared" si="47"/>
        <v>4.1103144547161234E-2</v>
      </c>
      <c r="W268" s="191">
        <f t="shared" si="47"/>
        <v>4.0099999999999997E-2</v>
      </c>
      <c r="X268" s="191">
        <f t="shared" si="47"/>
        <v>3.9121337739865363E-2</v>
      </c>
      <c r="Y268" s="191">
        <f t="shared" si="47"/>
        <v>3.816656026325721E-2</v>
      </c>
      <c r="Z268" s="191">
        <f t="shared" si="47"/>
        <v>3.7235084649072568E-2</v>
      </c>
      <c r="AA268" s="191">
        <f t="shared" si="47"/>
        <v>3.6326342202714322E-2</v>
      </c>
      <c r="AB268" s="191">
        <f t="shared" si="47"/>
        <v>3.5439778108885579E-2</v>
      </c>
      <c r="AC268" s="191">
        <f t="shared" si="47"/>
        <v>3.4574851092857843E-2</v>
      </c>
      <c r="AD268" s="191">
        <f t="shared" si="47"/>
        <v>3.3731033090006107E-2</v>
      </c>
      <c r="AE268" s="191">
        <f t="shared" si="47"/>
        <v>3.2907808923409068E-2</v>
      </c>
      <c r="AF268" s="191">
        <f t="shared" si="47"/>
        <v>3.2104675989317738E-2</v>
      </c>
      <c r="AG268" s="191">
        <f t="shared" si="47"/>
        <v>3.1321143950300383E-2</v>
      </c>
      <c r="AH268" s="191">
        <f t="shared" si="47"/>
        <v>3.0556734435876368E-2</v>
      </c>
      <c r="AI268" s="191">
        <f t="shared" si="47"/>
        <v>2.9810980750456201E-2</v>
      </c>
      <c r="AJ268" s="191">
        <f t="shared" si="47"/>
        <v>2.9083427588409531E-2</v>
      </c>
      <c r="AK268" s="191">
        <f t="shared" si="47"/>
        <v>2.8373630756086961E-2</v>
      </c>
      <c r="AL268" s="191">
        <f t="shared" si="47"/>
        <v>2.7681156900626176E-2</v>
      </c>
      <c r="AM268" s="191">
        <f t="shared" si="47"/>
        <v>2.7005583245376594E-2</v>
      </c>
      <c r="AN268" s="191">
        <f t="shared" si="47"/>
        <v>2.6346497331781227E-2</v>
      </c>
      <c r="AO268" s="191">
        <f t="shared" si="47"/>
        <v>2.5703496767557982E-2</v>
      </c>
      <c r="AP268" s="191">
        <f t="shared" si="47"/>
        <v>2.5076188981026773E-2</v>
      </c>
      <c r="AQ268" s="191">
        <f t="shared" si="47"/>
        <v>2.4464190981432384E-2</v>
      </c>
      <c r="AR268" s="191">
        <f t="shared" si="47"/>
        <v>2.3867129125116827E-2</v>
      </c>
      <c r="AS268" s="191">
        <f t="shared" si="47"/>
        <v>2.3284638887398318E-2</v>
      </c>
      <c r="AT268" s="191">
        <f t="shared" si="47"/>
        <v>2.2716364640017767E-2</v>
      </c>
      <c r="AU268" s="191">
        <f t="shared" si="47"/>
        <v>2.2161959434016717E-2</v>
      </c>
      <c r="AV268" s="191">
        <f t="shared" si="47"/>
        <v>2.1621084787914299E-2</v>
      </c>
      <c r="AW268" s="191">
        <f t="shared" si="47"/>
        <v>2.1093410481053881E-2</v>
      </c>
      <c r="AX268" s="191">
        <f t="shared" si="47"/>
        <v>2.0578614351993142E-2</v>
      </c>
      <c r="AY268" s="191">
        <f t="shared" si="47"/>
        <v>2.0076382101814567E-2</v>
      </c>
      <c r="AZ268" s="191">
        <f t="shared" si="47"/>
        <v>1.9586407102236306E-2</v>
      </c>
      <c r="BA268" s="191">
        <f t="shared" si="47"/>
        <v>1.9108390208406087E-2</v>
      </c>
      <c r="BB268" s="191">
        <f t="shared" si="47"/>
        <v>1.8642039576264115E-2</v>
      </c>
      <c r="BC268" s="191">
        <f t="shared" si="47"/>
        <v>1.8187070484363219E-2</v>
      </c>
      <c r="BD268" s="191">
        <f t="shared" si="47"/>
        <v>1.7743205160037665E-2</v>
      </c>
      <c r="BE268" s="191">
        <f t="shared" si="47"/>
        <v>1.7310172609814347E-2</v>
      </c>
      <c r="BF268" s="191">
        <f t="shared" si="47"/>
        <v>1.6887708453962938E-2</v>
      </c>
      <c r="BG268" s="191">
        <f t="shared" si="47"/>
        <v>1.6475554765083882E-2</v>
      </c>
      <c r="BH268" s="191">
        <f t="shared" si="47"/>
        <v>1.607345991063578E-2</v>
      </c>
      <c r="BI268" s="191">
        <f t="shared" si="47"/>
        <v>1.5681178399305946E-2</v>
      </c>
      <c r="BJ268" s="191">
        <f t="shared" si="47"/>
        <v>1.5298470731130404E-2</v>
      </c>
      <c r="BK268" s="191">
        <f t="shared" si="47"/>
        <v>1.4925103251271761E-2</v>
      </c>
      <c r="BL268" s="191">
        <f t="shared" si="47"/>
        <v>1.4560848007365719E-2</v>
      </c>
      <c r="BM268" s="191">
        <f t="shared" si="47"/>
        <v>1.4205482610349122E-2</v>
      </c>
      <c r="BN268" s="191">
        <f t="shared" si="47"/>
        <v>1.3858790098684598E-2</v>
      </c>
      <c r="BO268" s="191">
        <f t="shared" si="47"/>
        <v>1.3520558805898806E-2</v>
      </c>
      <c r="BP268" s="191">
        <f t="shared" si="47"/>
        <v>1.3190582231353568E-2</v>
      </c>
      <c r="BQ268" s="229"/>
      <c r="BR268" s="176"/>
    </row>
    <row r="269" spans="2:70">
      <c r="B269" s="245">
        <v>25</v>
      </c>
      <c r="C269" s="68">
        <v>3.8399999999999997E-2</v>
      </c>
      <c r="D269" s="174">
        <f t="shared" si="39"/>
        <v>0.97560732526030769</v>
      </c>
      <c r="I269" s="60" t="s">
        <v>474</v>
      </c>
      <c r="J269" s="191">
        <f t="shared" ref="J269:X284" si="48">$C269*POWER($D269,J$248-$C$385)</f>
        <v>5.2936538759173007E-2</v>
      </c>
      <c r="K269" s="191">
        <f t="shared" si="48"/>
        <v>5.1645274987375381E-2</v>
      </c>
      <c r="L269" s="191">
        <f t="shared" si="48"/>
        <v>5.0385508592766373E-2</v>
      </c>
      <c r="M269" s="191">
        <f t="shared" si="48"/>
        <v>4.9156471270069044E-2</v>
      </c>
      <c r="N269" s="191">
        <f t="shared" si="48"/>
        <v>4.7957413455027229E-2</v>
      </c>
      <c r="O269" s="191">
        <f t="shared" si="48"/>
        <v>4.6787603867261801E-2</v>
      </c>
      <c r="P269" s="191">
        <f t="shared" si="48"/>
        <v>4.5646329064278124E-2</v>
      </c>
      <c r="Q269" s="191">
        <f t="shared" si="48"/>
        <v>4.4532893006352221E-2</v>
      </c>
      <c r="R269" s="191">
        <f t="shared" si="48"/>
        <v>4.3446616632030755E-2</v>
      </c>
      <c r="S269" s="191">
        <f t="shared" si="48"/>
        <v>4.2386837443985519E-2</v>
      </c>
      <c r="T269" s="191">
        <f t="shared" si="48"/>
        <v>4.1352909104970179E-2</v>
      </c>
      <c r="U269" s="191">
        <f t="shared" si="48"/>
        <v>4.034420104363258E-2</v>
      </c>
      <c r="V269" s="191">
        <f t="shared" si="48"/>
        <v>3.9360098069942492E-2</v>
      </c>
      <c r="W269" s="191">
        <f t="shared" si="48"/>
        <v>3.8399999999999997E-2</v>
      </c>
      <c r="X269" s="191">
        <f t="shared" si="48"/>
        <v>3.7463321289995813E-2</v>
      </c>
      <c r="Y269" s="191">
        <f t="shared" si="47"/>
        <v>3.6549490679100356E-2</v>
      </c>
      <c r="Z269" s="191">
        <f t="shared" si="47"/>
        <v>3.5657950841063643E-2</v>
      </c>
      <c r="AA269" s="191">
        <f t="shared" si="47"/>
        <v>3.4788158044313643E-2</v>
      </c>
      <c r="AB269" s="191">
        <f t="shared" si="47"/>
        <v>3.3939581820345691E-2</v>
      </c>
      <c r="AC269" s="191">
        <f t="shared" si="47"/>
        <v>3.3111704640200829E-2</v>
      </c>
      <c r="AD269" s="191">
        <f t="shared" si="47"/>
        <v>3.2304021598835643E-2</v>
      </c>
      <c r="AE269" s="191">
        <f t="shared" si="47"/>
        <v>3.1516040107191258E-2</v>
      </c>
      <c r="AF269" s="191">
        <f t="shared" si="47"/>
        <v>3.0747279591773442E-2</v>
      </c>
      <c r="AG269" s="191">
        <f t="shared" si="47"/>
        <v>2.9997271201560937E-2</v>
      </c>
      <c r="AH269" s="191">
        <f t="shared" si="47"/>
        <v>2.9265557522062918E-2</v>
      </c>
      <c r="AI269" s="191">
        <f t="shared" si="47"/>
        <v>2.8551692296351485E-2</v>
      </c>
      <c r="AJ269" s="191">
        <f t="shared" si="47"/>
        <v>2.7855240152898805E-2</v>
      </c>
      <c r="AK269" s="191">
        <f t="shared" si="47"/>
        <v>2.717577634005313E-2</v>
      </c>
      <c r="AL269" s="191">
        <f t="shared" si="47"/>
        <v>2.6512886466991587E-2</v>
      </c>
      <c r="AM269" s="191">
        <f t="shared" si="47"/>
        <v>2.5866166250991876E-2</v>
      </c>
      <c r="AN269" s="191">
        <f t="shared" si="47"/>
        <v>2.5235221270868621E-2</v>
      </c>
      <c r="AO269" s="191">
        <f t="shared" si="47"/>
        <v>2.4619666726424166E-2</v>
      </c>
      <c r="AP269" s="191">
        <f t="shared" si="47"/>
        <v>2.4019127203766873E-2</v>
      </c>
      <c r="AQ269" s="191">
        <f t="shared" si="47"/>
        <v>2.3433236446354096E-2</v>
      </c>
      <c r="AR269" s="191">
        <f t="shared" si="47"/>
        <v>2.2861637131619875E-2</v>
      </c>
      <c r="AS269" s="191">
        <f t="shared" si="47"/>
        <v>2.2303980653051399E-2</v>
      </c>
      <c r="AT269" s="191">
        <f t="shared" si="47"/>
        <v>2.1759926907581127E-2</v>
      </c>
      <c r="AU269" s="191">
        <f t="shared" si="47"/>
        <v>2.1229144088165026E-2</v>
      </c>
      <c r="AV269" s="191">
        <f t="shared" si="47"/>
        <v>2.0711308481420356E-2</v>
      </c>
      <c r="AW269" s="191">
        <f t="shared" si="47"/>
        <v>2.0206104270199639E-2</v>
      </c>
      <c r="AX269" s="191">
        <f t="shared" si="47"/>
        <v>1.9713223340980347E-2</v>
      </c>
      <c r="AY269" s="191">
        <f t="shared" si="47"/>
        <v>1.9232365095952907E-2</v>
      </c>
      <c r="AZ269" s="191">
        <f t="shared" si="47"/>
        <v>1.8763236269692316E-2</v>
      </c>
      <c r="BA269" s="191">
        <f t="shared" si="47"/>
        <v>1.8305550750301713E-2</v>
      </c>
      <c r="BB269" s="191">
        <f t="shared" si="47"/>
        <v>1.7859029404918673E-2</v>
      </c>
      <c r="BC269" s="191">
        <f t="shared" si="47"/>
        <v>1.7423399909477895E-2</v>
      </c>
      <c r="BD269" s="191">
        <f t="shared" si="47"/>
        <v>1.6998396582626418E-2</v>
      </c>
      <c r="BE269" s="191">
        <f t="shared" si="47"/>
        <v>1.6583760223690115E-2</v>
      </c>
      <c r="BF269" s="191">
        <f t="shared" si="47"/>
        <v>1.6179237954592595E-2</v>
      </c>
      <c r="BG269" s="191">
        <f t="shared" si="47"/>
        <v>1.5784583065630135E-2</v>
      </c>
      <c r="BH269" s="191">
        <f t="shared" si="47"/>
        <v>1.5399554865008562E-2</v>
      </c>
      <c r="BI269" s="191">
        <f t="shared" si="47"/>
        <v>1.5023918532050365E-2</v>
      </c>
      <c r="BJ269" s="191">
        <f t="shared" si="47"/>
        <v>1.4657444973982421E-2</v>
      </c>
      <c r="BK269" s="191">
        <f t="shared" si="47"/>
        <v>1.4299910686217134E-2</v>
      </c>
      <c r="BL269" s="191">
        <f t="shared" si="47"/>
        <v>1.395109761604159E-2</v>
      </c>
      <c r="BM269" s="191">
        <f t="shared" si="47"/>
        <v>1.3610793029631791E-2</v>
      </c>
      <c r="BN269" s="191">
        <f t="shared" si="47"/>
        <v>1.3278789382310712E-2</v>
      </c>
      <c r="BO269" s="191">
        <f t="shared" si="47"/>
        <v>1.2954884191971126E-2</v>
      </c>
      <c r="BP269" s="191">
        <f t="shared" si="47"/>
        <v>1.2638879915585993E-2</v>
      </c>
      <c r="BQ269" s="229"/>
      <c r="BR269" s="176"/>
    </row>
    <row r="270" spans="2:70">
      <c r="B270" s="245">
        <v>26</v>
      </c>
      <c r="C270" s="68">
        <v>3.7400000000000003E-2</v>
      </c>
      <c r="D270" s="174">
        <f t="shared" si="39"/>
        <v>0.97562019718939241</v>
      </c>
      <c r="I270" s="60" t="s">
        <v>474</v>
      </c>
      <c r="J270" s="191">
        <f t="shared" si="48"/>
        <v>5.1549140711353886E-2</v>
      </c>
      <c r="K270" s="191">
        <f t="shared" si="48"/>
        <v>5.0292382825754815E-2</v>
      </c>
      <c r="L270" s="191">
        <f t="shared" si="48"/>
        <v>4.9066264449587324E-2</v>
      </c>
      <c r="M270" s="191">
        <f t="shared" si="48"/>
        <v>4.7870038597653264E-2</v>
      </c>
      <c r="N270" s="191">
        <f t="shared" si="48"/>
        <v>4.6702976496106295E-2</v>
      </c>
      <c r="O270" s="191">
        <f t="shared" si="48"/>
        <v>4.5564367138462784E-2</v>
      </c>
      <c r="P270" s="191">
        <f t="shared" si="48"/>
        <v>4.4453516852436932E-2</v>
      </c>
      <c r="Q270" s="191">
        <f t="shared" si="48"/>
        <v>4.3369748877336502E-2</v>
      </c>
      <c r="R270" s="191">
        <f t="shared" si="48"/>
        <v>4.231240295176146E-2</v>
      </c>
      <c r="S270" s="191">
        <f t="shared" si="48"/>
        <v>4.128083491135455E-2</v>
      </c>
      <c r="T270" s="191">
        <f t="shared" si="48"/>
        <v>4.0274416296358473E-2</v>
      </c>
      <c r="U270" s="191">
        <f t="shared" si="48"/>
        <v>3.9292533968740932E-2</v>
      </c>
      <c r="V270" s="191">
        <f t="shared" si="48"/>
        <v>3.8334589738653925E-2</v>
      </c>
      <c r="W270" s="191">
        <f t="shared" si="48"/>
        <v>3.7400000000000003E-2</v>
      </c>
      <c r="X270" s="191">
        <f t="shared" si="48"/>
        <v>3.6488195374883278E-2</v>
      </c>
      <c r="Y270" s="191">
        <f t="shared" si="47"/>
        <v>3.55986203667287E-2</v>
      </c>
      <c r="Z270" s="191">
        <f t="shared" si="47"/>
        <v>3.4730733021858175E-2</v>
      </c>
      <c r="AA270" s="191">
        <f t="shared" si="47"/>
        <v>3.388400459931741E-2</v>
      </c>
      <c r="AB270" s="191">
        <f t="shared" si="47"/>
        <v>3.3057919248752329E-2</v>
      </c>
      <c r="AC270" s="191">
        <f t="shared" si="47"/>
        <v>3.2251973696138761E-2</v>
      </c>
      <c r="AD270" s="191">
        <f t="shared" si="47"/>
        <v>3.1465676937173989E-2</v>
      </c>
      <c r="AE270" s="191">
        <f t="shared" si="47"/>
        <v>3.0698549938143409E-2</v>
      </c>
      <c r="AF270" s="191">
        <f t="shared" si="47"/>
        <v>2.995012534407988E-2</v>
      </c>
      <c r="AG270" s="191">
        <f t="shared" si="47"/>
        <v>2.921994719403823E-2</v>
      </c>
      <c r="AH270" s="191">
        <f t="shared" si="47"/>
        <v>2.8507570643311213E-2</v>
      </c>
      <c r="AI270" s="191">
        <f t="shared" si="47"/>
        <v>2.7812561692417817E-2</v>
      </c>
      <c r="AJ270" s="191">
        <f t="shared" si="47"/>
        <v>2.7134496922698814E-2</v>
      </c>
      <c r="AK270" s="191">
        <f t="shared" si="47"/>
        <v>2.6472963238358377E-2</v>
      </c>
      <c r="AL270" s="191">
        <f t="shared" si="47"/>
        <v>2.5827557614794733E-2</v>
      </c>
      <c r="AM270" s="191">
        <f t="shared" si="47"/>
        <v>2.5197886853066433E-2</v>
      </c>
      <c r="AN270" s="191">
        <f t="shared" si="47"/>
        <v>2.4583567340344673E-2</v>
      </c>
      <c r="AO270" s="191">
        <f t="shared" si="47"/>
        <v>2.3984224816205775E-2</v>
      </c>
      <c r="AP270" s="191">
        <f t="shared" si="47"/>
        <v>2.3399494144621398E-2</v>
      </c>
      <c r="AQ270" s="191">
        <f t="shared" si="47"/>
        <v>2.2829019091507557E-2</v>
      </c>
      <c r="AR270" s="191">
        <f t="shared" si="47"/>
        <v>2.2272452107697009E-2</v>
      </c>
      <c r="AS270" s="191">
        <f t="shared" si="47"/>
        <v>2.1729454117202653E-2</v>
      </c>
      <c r="AT270" s="191">
        <f t="shared" si="47"/>
        <v>2.1199694310643107E-2</v>
      </c>
      <c r="AU270" s="191">
        <f t="shared" si="47"/>
        <v>2.0682849943704465E-2</v>
      </c>
      <c r="AV270" s="191">
        <f t="shared" si="47"/>
        <v>2.0178606140515566E-2</v>
      </c>
      <c r="AW270" s="191">
        <f t="shared" si="47"/>
        <v>1.968665570181688E-2</v>
      </c>
      <c r="AX270" s="191">
        <f t="shared" si="47"/>
        <v>1.9206698917806259E-2</v>
      </c>
      <c r="AY270" s="191">
        <f t="shared" si="47"/>
        <v>1.8738443385547431E-2</v>
      </c>
      <c r="AZ270" s="191">
        <f t="shared" si="47"/>
        <v>1.8281603830830051E-2</v>
      </c>
      <c r="BA270" s="191">
        <f t="shared" si="47"/>
        <v>1.7835901934372764E-2</v>
      </c>
      <c r="BB270" s="191">
        <f t="shared" si="47"/>
        <v>1.7401066162263425E-2</v>
      </c>
      <c r="BC270" s="191">
        <f t="shared" si="47"/>
        <v>1.6976831600533104E-2</v>
      </c>
      <c r="BD270" s="191">
        <f t="shared" si="47"/>
        <v>1.6562939793763217E-2</v>
      </c>
      <c r="BE270" s="191">
        <f t="shared" si="47"/>
        <v>1.6159138587627301E-2</v>
      </c>
      <c r="BF270" s="191">
        <f t="shared" si="47"/>
        <v>1.5765181975271669E-2</v>
      </c>
      <c r="BG270" s="191">
        <f t="shared" si="47"/>
        <v>1.5380829947441199E-2</v>
      </c>
      <c r="BH270" s="191">
        <f t="shared" si="47"/>
        <v>1.5005848346259096E-2</v>
      </c>
      <c r="BI270" s="191">
        <f t="shared" si="47"/>
        <v>1.4640008722571415E-2</v>
      </c>
      <c r="BJ270" s="191">
        <f t="shared" si="47"/>
        <v>1.4283088196769548E-2</v>
      </c>
      <c r="BK270" s="191">
        <f t="shared" si="47"/>
        <v>1.393486932300579E-2</v>
      </c>
      <c r="BL270" s="191">
        <f t="shared" si="47"/>
        <v>1.3595139956719324E-2</v>
      </c>
      <c r="BM270" s="191">
        <f t="shared" si="47"/>
        <v>1.3263693125391895E-2</v>
      </c>
      <c r="BN270" s="191">
        <f t="shared" si="47"/>
        <v>1.2940326902454429E-2</v>
      </c>
      <c r="BO270" s="191">
        <f t="shared" si="47"/>
        <v>1.2624844284267788E-2</v>
      </c>
      <c r="BP270" s="191">
        <f t="shared" si="47"/>
        <v>1.2317053070102713E-2</v>
      </c>
      <c r="BQ270" s="229"/>
      <c r="BR270" s="176"/>
    </row>
    <row r="271" spans="2:70">
      <c r="B271" s="245">
        <v>27</v>
      </c>
      <c r="C271" s="68">
        <v>3.6299999999999999E-2</v>
      </c>
      <c r="D271" s="174">
        <f t="shared" si="39"/>
        <v>0.97561443543945225</v>
      </c>
      <c r="I271" s="60" t="s">
        <v>474</v>
      </c>
      <c r="J271" s="191">
        <f t="shared" si="48"/>
        <v>5.0036830930332253E-2</v>
      </c>
      <c r="K271" s="191">
        <f t="shared" si="48"/>
        <v>4.8816654559275426E-2</v>
      </c>
      <c r="L271" s="191">
        <f t="shared" si="48"/>
        <v>4.7626232877890265E-2</v>
      </c>
      <c r="M271" s="191">
        <f t="shared" si="48"/>
        <v>4.6464840301270779E-2</v>
      </c>
      <c r="N271" s="191">
        <f t="shared" si="48"/>
        <v>4.5331768938308613E-2</v>
      </c>
      <c r="O271" s="191">
        <f t="shared" si="48"/>
        <v>4.4226328160219652E-2</v>
      </c>
      <c r="P271" s="191">
        <f t="shared" si="48"/>
        <v>4.3147844179592651E-2</v>
      </c>
      <c r="Q271" s="191">
        <f t="shared" si="48"/>
        <v>4.2095659639702736E-2</v>
      </c>
      <c r="R271" s="191">
        <f t="shared" si="48"/>
        <v>4.1069133213839919E-2</v>
      </c>
      <c r="S271" s="191">
        <f t="shared" si="48"/>
        <v>4.0067639214408091E-2</v>
      </c>
      <c r="T271" s="191">
        <f t="shared" si="48"/>
        <v>3.9090567211556418E-2</v>
      </c>
      <c r="U271" s="191">
        <f t="shared" si="48"/>
        <v>3.8137321661110578E-2</v>
      </c>
      <c r="V271" s="191">
        <f t="shared" si="48"/>
        <v>3.7207321541577187E-2</v>
      </c>
      <c r="W271" s="191">
        <f t="shared" si="48"/>
        <v>3.6299999999999999E-2</v>
      </c>
      <c r="X271" s="191">
        <f t="shared" si="48"/>
        <v>3.5414804006452118E-2</v>
      </c>
      <c r="Y271" s="191">
        <f t="shared" si="47"/>
        <v>3.4551194016953633E-2</v>
      </c>
      <c r="Z271" s="191">
        <f t="shared" si="47"/>
        <v>3.3708643644609196E-2</v>
      </c>
      <c r="AA271" s="191">
        <f t="shared" si="47"/>
        <v>3.2886639338765088E-2</v>
      </c>
      <c r="AB271" s="191">
        <f t="shared" si="47"/>
        <v>3.2084680071990182E-2</v>
      </c>
      <c r="AC271" s="191">
        <f t="shared" si="47"/>
        <v>3.130227703469015E-2</v>
      </c>
      <c r="AD271" s="191">
        <f t="shared" si="47"/>
        <v>3.0538953337168558E-2</v>
      </c>
      <c r="AE271" s="191">
        <f t="shared" si="47"/>
        <v>2.9794243718953485E-2</v>
      </c>
      <c r="AF271" s="191">
        <f t="shared" si="47"/>
        <v>2.9067694265212246E-2</v>
      </c>
      <c r="AG271" s="191">
        <f t="shared" si="47"/>
        <v>2.8358862130081652E-2</v>
      </c>
      <c r="AH271" s="191">
        <f t="shared" si="47"/>
        <v>2.7667315266744874E-2</v>
      </c>
      <c r="AI271" s="191">
        <f t="shared" si="47"/>
        <v>2.6992632164090643E-2</v>
      </c>
      <c r="AJ271" s="191">
        <f t="shared" si="47"/>
        <v>2.6334401589794092E-2</v>
      </c>
      <c r="AK271" s="191">
        <f t="shared" si="47"/>
        <v>2.5692222339662778E-2</v>
      </c>
      <c r="AL271" s="191">
        <f t="shared" si="47"/>
        <v>2.506570299309498E-2</v>
      </c>
      <c r="AM271" s="191">
        <f t="shared" si="47"/>
        <v>2.4454461674501354E-2</v>
      </c>
      <c r="AN271" s="191">
        <f t="shared" si="47"/>
        <v>2.3858125820544359E-2</v>
      </c>
      <c r="AO271" s="191">
        <f t="shared" si="47"/>
        <v>2.3276331953053803E-2</v>
      </c>
      <c r="AP271" s="191">
        <f t="shared" si="47"/>
        <v>2.2708725457479869E-2</v>
      </c>
      <c r="AQ271" s="191">
        <f t="shared" si="47"/>
        <v>2.2154960366748744E-2</v>
      </c>
      <c r="AR271" s="191">
        <f t="shared" si="47"/>
        <v>2.1614699150389015E-2</v>
      </c>
      <c r="AS271" s="191">
        <f t="shared" si="47"/>
        <v>2.1087612508800386E-2</v>
      </c>
      <c r="AT271" s="191">
        <f t="shared" si="47"/>
        <v>2.0573379172539218E-2</v>
      </c>
      <c r="AU271" s="191">
        <f t="shared" si="47"/>
        <v>2.0071685706498643E-2</v>
      </c>
      <c r="AV271" s="191">
        <f t="shared" si="47"/>
        <v>1.9582226318863791E-2</v>
      </c>
      <c r="AW271" s="191">
        <f t="shared" si="47"/>
        <v>1.9104702674725884E-2</v>
      </c>
      <c r="AX271" s="191">
        <f t="shared" si="47"/>
        <v>1.8638823714241286E-2</v>
      </c>
      <c r="AY271" s="191">
        <f t="shared" si="47"/>
        <v>1.8184305475224989E-2</v>
      </c>
      <c r="AZ271" s="191">
        <f t="shared" si="47"/>
        <v>1.7740870920070168E-2</v>
      </c>
      <c r="BA271" s="191">
        <f t="shared" si="47"/>
        <v>1.7308249766888453E-2</v>
      </c>
      <c r="BB271" s="191">
        <f t="shared" si="47"/>
        <v>1.6886178324767909E-2</v>
      </c>
      <c r="BC271" s="191">
        <f t="shared" si="47"/>
        <v>1.6474399333048364E-2</v>
      </c>
      <c r="BD271" s="191">
        <f t="shared" si="47"/>
        <v>1.6072661804516067E-2</v>
      </c>
      <c r="BE271" s="191">
        <f t="shared" si="47"/>
        <v>1.5680720872422192E-2</v>
      </c>
      <c r="BF271" s="191">
        <f t="shared" si="47"/>
        <v>1.5298337641231811E-2</v>
      </c>
      <c r="BG271" s="191">
        <f t="shared" si="47"/>
        <v>1.4925279041012495E-2</v>
      </c>
      <c r="BH271" s="191">
        <f t="shared" si="47"/>
        <v>1.4561317685373694E-2</v>
      </c>
      <c r="BI271" s="191">
        <f t="shared" si="47"/>
        <v>1.4206231732870372E-2</v>
      </c>
      <c r="BJ271" s="191">
        <f t="shared" si="47"/>
        <v>1.3859804751786357E-2</v>
      </c>
      <c r="BK271" s="191">
        <f t="shared" si="47"/>
        <v>1.3521825588215085E-2</v>
      </c>
      <c r="BL271" s="191">
        <f t="shared" si="47"/>
        <v>1.3192088237357199E-2</v>
      </c>
      <c r="BM271" s="191">
        <f t="shared" si="47"/>
        <v>1.2870391717956686E-2</v>
      </c>
      <c r="BN271" s="191">
        <f t="shared" si="47"/>
        <v>1.2556539949798913E-2</v>
      </c>
      <c r="BO271" s="191">
        <f t="shared" si="47"/>
        <v>1.2250341634195997E-2</v>
      </c>
      <c r="BP271" s="191">
        <f t="shared" si="47"/>
        <v>1.1951610137386545E-2</v>
      </c>
      <c r="BQ271" s="229"/>
      <c r="BR271" s="176"/>
    </row>
    <row r="272" spans="2:70">
      <c r="B272" s="245">
        <v>28</v>
      </c>
      <c r="C272" s="68">
        <v>3.5200000000000002E-2</v>
      </c>
      <c r="D272" s="174">
        <f t="shared" si="39"/>
        <v>0.97560533353207579</v>
      </c>
      <c r="I272" s="60" t="s">
        <v>474</v>
      </c>
      <c r="J272" s="191">
        <f t="shared" si="48"/>
        <v>4.8526448397876565E-2</v>
      </c>
      <c r="K272" s="191">
        <f t="shared" si="48"/>
        <v>4.7342661874337423E-2</v>
      </c>
      <c r="L272" s="191">
        <f t="shared" si="48"/>
        <v>4.6187753428209258E-2</v>
      </c>
      <c r="M272" s="191">
        <f t="shared" si="48"/>
        <v>4.5061018588425365E-2</v>
      </c>
      <c r="N272" s="191">
        <f t="shared" si="48"/>
        <v>4.3961770069255807E-2</v>
      </c>
      <c r="O272" s="191">
        <f t="shared" si="48"/>
        <v>4.288933735107673E-2</v>
      </c>
      <c r="P272" s="191">
        <f t="shared" si="48"/>
        <v>4.1843066271366927E-2</v>
      </c>
      <c r="Q272" s="191">
        <f t="shared" si="48"/>
        <v>4.0822318625681683E-2</v>
      </c>
      <c r="R272" s="191">
        <f t="shared" si="48"/>
        <v>3.982647177836085E-2</v>
      </c>
      <c r="S272" s="191">
        <f t="shared" si="48"/>
        <v>3.8854918282733533E-2</v>
      </c>
      <c r="T272" s="191">
        <f t="shared" si="48"/>
        <v>3.7907065510587798E-2</v>
      </c>
      <c r="U272" s="191">
        <f t="shared" si="48"/>
        <v>3.6982335290679257E-2</v>
      </c>
      <c r="V272" s="191">
        <f t="shared" si="48"/>
        <v>3.6080163556058198E-2</v>
      </c>
      <c r="W272" s="191">
        <f t="shared" si="48"/>
        <v>3.5200000000000002E-2</v>
      </c>
      <c r="X272" s="191">
        <f t="shared" si="48"/>
        <v>3.434130774032907E-2</v>
      </c>
      <c r="Y272" s="191">
        <f t="shared" si="47"/>
        <v>3.3503562991931399E-2</v>
      </c>
      <c r="Z272" s="191">
        <f t="shared" si="47"/>
        <v>3.2686254747256144E-2</v>
      </c>
      <c r="AA272" s="191">
        <f t="shared" si="47"/>
        <v>3.1888884464611224E-2</v>
      </c>
      <c r="AB272" s="191">
        <f t="shared" si="47"/>
        <v>3.1110965764062862E-2</v>
      </c>
      <c r="AC272" s="191">
        <f t="shared" si="47"/>
        <v>3.0352024130753542E-2</v>
      </c>
      <c r="AD272" s="191">
        <f t="shared" si="47"/>
        <v>2.9611596625457422E-2</v>
      </c>
      <c r="AE272" s="191">
        <f t="shared" si="47"/>
        <v>2.8889231602196676E-2</v>
      </c>
      <c r="AF272" s="191">
        <f t="shared" si="47"/>
        <v>2.8184488432746471E-2</v>
      </c>
      <c r="AG272" s="191">
        <f t="shared" si="47"/>
        <v>2.7496937237860553E-2</v>
      </c>
      <c r="AH272" s="191">
        <f t="shared" si="47"/>
        <v>2.6826158625053505E-2</v>
      </c>
      <c r="AI272" s="191">
        <f t="shared" si="47"/>
        <v>2.6171743432779695E-2</v>
      </c>
      <c r="AJ272" s="191">
        <f t="shared" si="47"/>
        <v>2.5533292480852947E-2</v>
      </c>
      <c r="AK272" s="191">
        <f t="shared" si="47"/>
        <v>2.4910416326954583E-2</v>
      </c>
      <c r="AL272" s="191">
        <f t="shared" si="47"/>
        <v>2.4302735029081392E-2</v>
      </c>
      <c r="AM272" s="191">
        <f t="shared" si="47"/>
        <v>2.3709877913788611E-2</v>
      </c>
      <c r="AN272" s="191">
        <f t="shared" si="47"/>
        <v>2.3131483350086534E-2</v>
      </c>
      <c r="AO272" s="191">
        <f t="shared" si="47"/>
        <v>2.2567198528852833E-2</v>
      </c>
      <c r="AP272" s="191">
        <f t="shared" si="47"/>
        <v>2.2016679247626039E-2</v>
      </c>
      <c r="AQ272" s="191">
        <f t="shared" si="47"/>
        <v>2.1479589700648932E-2</v>
      </c>
      <c r="AR272" s="191">
        <f t="shared" si="47"/>
        <v>2.0955602274033737E-2</v>
      </c>
      <c r="AS272" s="191">
        <f t="shared" si="47"/>
        <v>2.0444397345924216E-2</v>
      </c>
      <c r="AT272" s="191">
        <f t="shared" si="47"/>
        <v>1.994566309153268E-2</v>
      </c>
      <c r="AU272" s="191">
        <f t="shared" si="47"/>
        <v>1.9459095292933149E-2</v>
      </c>
      <c r="AV272" s="191">
        <f t="shared" si="47"/>
        <v>1.8984397153494492E-2</v>
      </c>
      <c r="AW272" s="191">
        <f t="shared" si="47"/>
        <v>1.8521279116840383E-2</v>
      </c>
      <c r="AX272" s="191">
        <f t="shared" si="47"/>
        <v>1.8069458690225734E-2</v>
      </c>
      <c r="AY272" s="191">
        <f t="shared" si="47"/>
        <v>1.7628660272221743E-2</v>
      </c>
      <c r="AZ272" s="191">
        <f t="shared" si="47"/>
        <v>1.7198614984604548E-2</v>
      </c>
      <c r="BA272" s="191">
        <f t="shared" si="47"/>
        <v>1.6779060508344875E-2</v>
      </c>
      <c r="BB272" s="191">
        <f t="shared" si="47"/>
        <v>1.6369740923598688E-2</v>
      </c>
      <c r="BC272" s="191">
        <f t="shared" si="47"/>
        <v>1.5970406553601164E-2</v>
      </c>
      <c r="BD272" s="191">
        <f t="shared" si="47"/>
        <v>1.5580813812368912E-2</v>
      </c>
      <c r="BE272" s="191">
        <f t="shared" si="47"/>
        <v>1.5200725056117347E-2</v>
      </c>
      <c r="BF272" s="191">
        <f t="shared" si="47"/>
        <v>1.4829908438302746E-2</v>
      </c>
      <c r="BG272" s="191">
        <f t="shared" si="47"/>
        <v>1.4468137768200495E-2</v>
      </c>
      <c r="BH272" s="191">
        <f t="shared" si="47"/>
        <v>1.4115192372933266E-2</v>
      </c>
      <c r="BI272" s="191">
        <f t="shared" si="47"/>
        <v>1.3770856962864973E-2</v>
      </c>
      <c r="BJ272" s="191">
        <f t="shared" si="47"/>
        <v>1.3434921500278391E-2</v>
      </c>
      <c r="BK272" s="191">
        <f t="shared" si="47"/>
        <v>1.3107181071256354E-2</v>
      </c>
      <c r="BL272" s="191">
        <f t="shared" si="47"/>
        <v>1.2787435760688365E-2</v>
      </c>
      <c r="BM272" s="191">
        <f t="shared" si="47"/>
        <v>1.2475490530326365E-2</v>
      </c>
      <c r="BN272" s="191">
        <f t="shared" si="47"/>
        <v>1.2171155099815308E-2</v>
      </c>
      <c r="BO272" s="191">
        <f t="shared" si="47"/>
        <v>1.1874243830625939E-2</v>
      </c>
      <c r="BP272" s="191">
        <f t="shared" si="47"/>
        <v>1.1584575612819011E-2</v>
      </c>
      <c r="BQ272" s="229"/>
      <c r="BR272" s="176"/>
    </row>
    <row r="273" spans="2:70">
      <c r="B273" s="245">
        <v>29</v>
      </c>
      <c r="C273" s="68">
        <v>3.4099999999999998E-2</v>
      </c>
      <c r="D273" s="174">
        <f t="shared" si="39"/>
        <v>0.97559875442214994</v>
      </c>
      <c r="I273" s="60" t="s">
        <v>474</v>
      </c>
      <c r="J273" s="191">
        <f t="shared" si="48"/>
        <v>4.7014118307137573E-2</v>
      </c>
      <c r="K273" s="191">
        <f t="shared" si="48"/>
        <v>4.5866915260699005E-2</v>
      </c>
      <c r="L273" s="191">
        <f t="shared" si="48"/>
        <v>4.4747705397524262E-2</v>
      </c>
      <c r="M273" s="191">
        <f t="shared" si="48"/>
        <v>4.3655805649073974E-2</v>
      </c>
      <c r="N273" s="191">
        <f t="shared" si="48"/>
        <v>4.2590549614532035E-2</v>
      </c>
      <c r="O273" s="191">
        <f t="shared" si="48"/>
        <v>4.1551287154092224E-2</v>
      </c>
      <c r="P273" s="191">
        <f t="shared" si="48"/>
        <v>4.0537383992169454E-2</v>
      </c>
      <c r="Q273" s="191">
        <f t="shared" si="48"/>
        <v>3.9548221330292919E-2</v>
      </c>
      <c r="R273" s="191">
        <f t="shared" si="48"/>
        <v>3.8583195469445275E-2</v>
      </c>
      <c r="S273" s="191">
        <f t="shared" si="48"/>
        <v>3.7641717441617151E-2</v>
      </c>
      <c r="T273" s="191">
        <f t="shared" si="48"/>
        <v>3.6723212650352208E-2</v>
      </c>
      <c r="U273" s="191">
        <f t="shared" si="48"/>
        <v>3.5827120520063357E-2</v>
      </c>
      <c r="V273" s="191">
        <f t="shared" si="48"/>
        <v>3.495289415390606E-2</v>
      </c>
      <c r="W273" s="191">
        <f t="shared" si="48"/>
        <v>3.4099999999999998E-2</v>
      </c>
      <c r="X273" s="191">
        <f t="shared" si="48"/>
        <v>3.3267917525795311E-2</v>
      </c>
      <c r="Y273" s="191">
        <f t="shared" si="47"/>
        <v>3.2456138900384721E-2</v>
      </c>
      <c r="Z273" s="191">
        <f t="shared" si="47"/>
        <v>3.1664168684567617E-2</v>
      </c>
      <c r="AA273" s="191">
        <f t="shared" si="47"/>
        <v>3.0891523528477016E-2</v>
      </c>
      <c r="AB273" s="191">
        <f t="shared" si="47"/>
        <v>3.0137731876584715E-2</v>
      </c>
      <c r="AC273" s="191">
        <f t="shared" si="47"/>
        <v>2.9402333679904774E-2</v>
      </c>
      <c r="AD273" s="191">
        <f t="shared" si="47"/>
        <v>2.8684880115219524E-2</v>
      </c>
      <c r="AE273" s="191">
        <f t="shared" si="47"/>
        <v>2.7984933311156864E-2</v>
      </c>
      <c r="AF273" s="191">
        <f t="shared" si="47"/>
        <v>2.7302066080951568E-2</v>
      </c>
      <c r="AG273" s="191">
        <f t="shared" si="47"/>
        <v>2.6635861661727579E-2</v>
      </c>
      <c r="AH273" s="191">
        <f t="shared" si="47"/>
        <v>2.5985913460142122E-2</v>
      </c>
      <c r="AI273" s="191">
        <f t="shared" si="47"/>
        <v>2.5351824804236436E-2</v>
      </c>
      <c r="AJ273" s="191">
        <f t="shared" si="47"/>
        <v>2.4733208701341634E-2</v>
      </c>
      <c r="AK273" s="191">
        <f t="shared" si="47"/>
        <v>2.4129687601891981E-2</v>
      </c>
      <c r="AL273" s="191">
        <f t="shared" si="47"/>
        <v>2.354089316900141E-2</v>
      </c>
      <c r="AM273" s="191">
        <f t="shared" si="47"/>
        <v>2.2966466053662673E-2</v>
      </c>
      <c r="AN273" s="191">
        <f t="shared" si="47"/>
        <v>2.2406055675431892E-2</v>
      </c>
      <c r="AO273" s="191">
        <f t="shared" si="47"/>
        <v>2.1859320008464699E-2</v>
      </c>
      <c r="AP273" s="191">
        <f t="shared" si="47"/>
        <v>2.1325925372773339E-2</v>
      </c>
      <c r="AQ273" s="191">
        <f t="shared" si="47"/>
        <v>2.0805546230577395E-2</v>
      </c>
      <c r="AR273" s="191">
        <f t="shared" si="47"/>
        <v>2.0297864987623763E-2</v>
      </c>
      <c r="AS273" s="191">
        <f t="shared" si="47"/>
        <v>1.9802571799354716E-2</v>
      </c>
      <c r="AT273" s="191">
        <f t="shared" si="47"/>
        <v>1.9319364381805652E-2</v>
      </c>
      <c r="AU273" s="191">
        <f t="shared" si="47"/>
        <v>1.884794782711724E-2</v>
      </c>
      <c r="AV273" s="191">
        <f t="shared" si="47"/>
        <v>1.8388034423549245E-2</v>
      </c>
      <c r="AW273" s="191">
        <f t="shared" si="47"/>
        <v>1.7939343479886263E-2</v>
      </c>
      <c r="AX273" s="191">
        <f t="shared" si="47"/>
        <v>1.750160115412815E-2</v>
      </c>
      <c r="AY273" s="191">
        <f t="shared" si="47"/>
        <v>1.7074540286360688E-2</v>
      </c>
      <c r="AZ273" s="191">
        <f t="shared" si="47"/>
        <v>1.6657900235704307E-2</v>
      </c>
      <c r="BA273" s="191">
        <f t="shared" si="47"/>
        <v>1.6251426721241562E-2</v>
      </c>
      <c r="BB273" s="191">
        <f t="shared" si="47"/>
        <v>1.5854871666826111E-2</v>
      </c>
      <c r="BC273" s="191">
        <f t="shared" si="47"/>
        <v>1.546799304967859E-2</v>
      </c>
      <c r="BD273" s="191">
        <f t="shared" ref="BD273:BP273" si="49">$C273*POWER($D273,BD$248-$C$385)</f>
        <v>1.5090554752676906E-2</v>
      </c>
      <c r="BE273" s="191">
        <f t="shared" si="49"/>
        <v>1.4722326420250844E-2</v>
      </c>
      <c r="BF273" s="191">
        <f t="shared" si="49"/>
        <v>1.4363083317793032E-2</v>
      </c>
      <c r="BG273" s="191">
        <f t="shared" si="49"/>
        <v>1.4012606194500446E-2</v>
      </c>
      <c r="BH273" s="191">
        <f t="shared" si="49"/>
        <v>1.3670681149562738E-2</v>
      </c>
      <c r="BI273" s="191">
        <f t="shared" si="49"/>
        <v>1.333709950161577E-2</v>
      </c>
      <c r="BJ273" s="191">
        <f t="shared" si="49"/>
        <v>1.3011657661380623E-2</v>
      </c>
      <c r="BK273" s="191">
        <f t="shared" si="49"/>
        <v>1.269415700741036E-2</v>
      </c>
      <c r="BL273" s="191">
        <f t="shared" si="49"/>
        <v>1.2384403764868754E-2</v>
      </c>
      <c r="BM273" s="191">
        <f t="shared" si="49"/>
        <v>1.2082208887266941E-2</v>
      </c>
      <c r="BN273" s="191">
        <f t="shared" si="49"/>
        <v>1.1787387941085855E-2</v>
      </c>
      <c r="BO273" s="191">
        <f t="shared" si="49"/>
        <v>1.1499760993214033E-2</v>
      </c>
      <c r="BP273" s="191">
        <f t="shared" si="49"/>
        <v>1.1219152501132037E-2</v>
      </c>
      <c r="BQ273" s="229"/>
      <c r="BR273" s="176"/>
    </row>
    <row r="274" spans="2:70">
      <c r="B274" s="245">
        <v>30</v>
      </c>
      <c r="C274" s="68">
        <v>3.3000000000000002E-2</v>
      </c>
      <c r="D274" s="174">
        <f t="shared" si="39"/>
        <v>0.97559054776545739</v>
      </c>
      <c r="I274" s="60" t="s">
        <v>474</v>
      </c>
      <c r="J274" s="191">
        <f t="shared" si="48"/>
        <v>4.5502509518389078E-2</v>
      </c>
      <c r="K274" s="191">
        <f t="shared" si="48"/>
        <v>4.4391818185748132E-2</v>
      </c>
      <c r="L274" s="191">
        <f t="shared" si="48"/>
        <v>4.3308238220138608E-2</v>
      </c>
      <c r="M274" s="191">
        <f t="shared" si="48"/>
        <v>4.2251107847941956E-2</v>
      </c>
      <c r="N274" s="191">
        <f t="shared" si="48"/>
        <v>4.1219781449071104E-2</v>
      </c>
      <c r="O274" s="191">
        <f t="shared" si="48"/>
        <v>4.021362916267171E-2</v>
      </c>
      <c r="P274" s="191">
        <f t="shared" si="48"/>
        <v>3.9232036502447866E-2</v>
      </c>
      <c r="Q274" s="191">
        <f t="shared" si="48"/>
        <v>3.8274403981377533E-2</v>
      </c>
      <c r="R274" s="191">
        <f t="shared" si="48"/>
        <v>3.7340146745588512E-2</v>
      </c>
      <c r="S274" s="191">
        <f t="shared" si="48"/>
        <v>3.6428694217171258E-2</v>
      </c>
      <c r="T274" s="191">
        <f t="shared" si="48"/>
        <v>3.5539489745710452E-2</v>
      </c>
      <c r="U274" s="191">
        <f t="shared" si="48"/>
        <v>3.4671990268322517E-2</v>
      </c>
      <c r="V274" s="191">
        <f t="shared" si="48"/>
        <v>3.382566597799138E-2</v>
      </c>
      <c r="W274" s="191">
        <f t="shared" si="48"/>
        <v>3.3000000000000002E-2</v>
      </c>
      <c r="X274" s="191">
        <f t="shared" si="48"/>
        <v>3.2194488076260096E-2</v>
      </c>
      <c r="Y274" s="191">
        <f t="shared" ref="Y274:BP279" si="50">$C274*POWER($D274,Y$248-$C$385)</f>
        <v>3.1408638257347077E-2</v>
      </c>
      <c r="Z274" s="191">
        <f t="shared" si="50"/>
        <v>3.0641970602052333E-2</v>
      </c>
      <c r="AA274" s="191">
        <f t="shared" si="50"/>
        <v>2.9894016884269275E-2</v>
      </c>
      <c r="AB274" s="191">
        <f t="shared" si="50"/>
        <v>2.9164320307034093E-2</v>
      </c>
      <c r="AC274" s="191">
        <f t="shared" si="50"/>
        <v>2.8452435223546645E-2</v>
      </c>
      <c r="AD274" s="191">
        <f t="shared" si="50"/>
        <v>2.7757926865001066E-2</v>
      </c>
      <c r="AE274" s="191">
        <f t="shared" si="50"/>
        <v>2.7080371075059895E-2</v>
      </c>
      <c r="AF274" s="191">
        <f t="shared" si="50"/>
        <v>2.6419354050809529E-2</v>
      </c>
      <c r="AG274" s="191">
        <f t="shared" si="50"/>
        <v>2.5774472090038823E-2</v>
      </c>
      <c r="AH274" s="191">
        <f t="shared" si="50"/>
        <v>2.514533134468647E-2</v>
      </c>
      <c r="AI274" s="191">
        <f t="shared" si="50"/>
        <v>2.4531547580306599E-2</v>
      </c>
      <c r="AJ274" s="191">
        <f t="shared" si="50"/>
        <v>2.3932745941405695E-2</v>
      </c>
      <c r="AK274" s="191">
        <f t="shared" si="50"/>
        <v>2.334856072250751E-2</v>
      </c>
      <c r="AL274" s="191">
        <f t="shared" si="50"/>
        <v>2.2778635144806148E-2</v>
      </c>
      <c r="AM274" s="191">
        <f t="shared" si="50"/>
        <v>2.2222621138270924E-2</v>
      </c>
      <c r="AN274" s="191">
        <f t="shared" si="50"/>
        <v>2.1680179129069964E-2</v>
      </c>
      <c r="AO274" s="191">
        <f t="shared" si="50"/>
        <v>2.1150977832182602E-2</v>
      </c>
      <c r="AP274" s="191">
        <f t="shared" si="50"/>
        <v>2.0634694049074073E-2</v>
      </c>
      <c r="AQ274" s="191">
        <f t="shared" si="50"/>
        <v>2.0131012470308796E-2</v>
      </c>
      <c r="AR274" s="191">
        <f t="shared" si="50"/>
        <v>1.9639625482981812E-2</v>
      </c>
      <c r="AS274" s="191">
        <f t="shared" si="50"/>
        <v>1.9160232982850665E-2</v>
      </c>
      <c r="AT274" s="191">
        <f t="shared" si="50"/>
        <v>1.8692542191053062E-2</v>
      </c>
      <c r="AU274" s="191">
        <f t="shared" si="50"/>
        <v>1.8236267475298377E-2</v>
      </c>
      <c r="AV274" s="191">
        <f t="shared" si="50"/>
        <v>1.779113017542374E-2</v>
      </c>
      <c r="AW274" s="191">
        <f t="shared" si="50"/>
        <v>1.7356858433208205E-2</v>
      </c>
      <c r="AX274" s="191">
        <f t="shared" si="50"/>
        <v>1.6933187026341095E-2</v>
      </c>
      <c r="AY274" s="191">
        <f t="shared" si="50"/>
        <v>1.6519857206443039E-2</v>
      </c>
      <c r="AZ274" s="191">
        <f t="shared" si="50"/>
        <v>1.6116616541040903E-2</v>
      </c>
      <c r="BA274" s="191">
        <f t="shared" si="50"/>
        <v>1.5723218759399925E-2</v>
      </c>
      <c r="BB274" s="191">
        <f t="shared" si="50"/>
        <v>1.5339423602119092E-2</v>
      </c>
      <c r="BC274" s="191">
        <f t="shared" si="50"/>
        <v>1.4964996674397749E-2</v>
      </c>
      <c r="BD274" s="191">
        <f t="shared" si="50"/>
        <v>1.4599709302883949E-2</v>
      </c>
      <c r="BE274" s="191">
        <f t="shared" si="50"/>
        <v>1.4243338396016996E-2</v>
      </c>
      <c r="BF274" s="191">
        <f t="shared" si="50"/>
        <v>1.3895666307778992E-2</v>
      </c>
      <c r="BG274" s="191">
        <f t="shared" si="50"/>
        <v>1.3556480704772118E-2</v>
      </c>
      <c r="BH274" s="191">
        <f t="shared" si="50"/>
        <v>1.3225574436540485E-2</v>
      </c>
      <c r="BI274" s="191">
        <f t="shared" si="50"/>
        <v>1.2902745409057361E-2</v>
      </c>
      <c r="BJ274" s="191">
        <f t="shared" si="50"/>
        <v>1.2587796461300513E-2</v>
      </c>
      <c r="BK274" s="191">
        <f t="shared" si="50"/>
        <v>1.2280535244840251E-2</v>
      </c>
      <c r="BL274" s="191">
        <f t="shared" si="50"/>
        <v>1.1980774106366707E-2</v>
      </c>
      <c r="BM274" s="191">
        <f t="shared" si="50"/>
        <v>1.1688329973084503E-2</v>
      </c>
      <c r="BN274" s="191">
        <f t="shared" si="50"/>
        <v>1.1403024240904926E-2</v>
      </c>
      <c r="BO274" s="191">
        <f t="shared" si="50"/>
        <v>1.1124682665367223E-2</v>
      </c>
      <c r="BP274" s="191">
        <f t="shared" si="50"/>
        <v>1.0853135255222498E-2</v>
      </c>
      <c r="BQ274" s="229"/>
      <c r="BR274" s="176"/>
    </row>
    <row r="275" spans="2:70">
      <c r="B275" s="245">
        <v>31</v>
      </c>
      <c r="C275" s="68">
        <v>3.2300000000000002E-2</v>
      </c>
      <c r="D275" s="174">
        <f t="shared" si="39"/>
        <v>0.97558100204594533</v>
      </c>
      <c r="I275" s="60" t="s">
        <v>474</v>
      </c>
      <c r="J275" s="191">
        <f t="shared" si="48"/>
        <v>4.4542970269350543E-2</v>
      </c>
      <c r="K275" s="191">
        <f t="shared" si="48"/>
        <v>4.3455275569475753E-2</v>
      </c>
      <c r="L275" s="191">
        <f t="shared" si="48"/>
        <v>4.2394141284251848E-2</v>
      </c>
      <c r="M275" s="191">
        <f t="shared" si="48"/>
        <v>4.1358918834967791E-2</v>
      </c>
      <c r="N275" s="191">
        <f t="shared" si="48"/>
        <v>4.03489754805548E-2</v>
      </c>
      <c r="O275" s="191">
        <f t="shared" si="48"/>
        <v>3.9363693930846926E-2</v>
      </c>
      <c r="P275" s="191">
        <f t="shared" si="48"/>
        <v>3.8402471969285548E-2</v>
      </c>
      <c r="Q275" s="191">
        <f t="shared" si="48"/>
        <v>3.7464722084836914E-2</v>
      </c>
      <c r="R275" s="191">
        <f t="shared" si="48"/>
        <v>3.6549871112898057E-2</v>
      </c>
      <c r="S275" s="191">
        <f t="shared" si="48"/>
        <v>3.5657359884971242E-2</v>
      </c>
      <c r="T275" s="191">
        <f t="shared" si="48"/>
        <v>3.4786642886893128E-2</v>
      </c>
      <c r="U275" s="191">
        <f t="shared" si="48"/>
        <v>3.3937187925409659E-2</v>
      </c>
      <c r="V275" s="191">
        <f t="shared" si="48"/>
        <v>3.3108475802892709E-2</v>
      </c>
      <c r="W275" s="191">
        <f t="shared" si="48"/>
        <v>3.2300000000000002E-2</v>
      </c>
      <c r="X275" s="191">
        <f t="shared" si="48"/>
        <v>3.1511266366084034E-2</v>
      </c>
      <c r="Y275" s="191">
        <f t="shared" si="50"/>
        <v>3.0741792817160957E-2</v>
      </c>
      <c r="Z275" s="191">
        <f t="shared" si="50"/>
        <v>2.9991109041254731E-2</v>
      </c>
      <c r="AA275" s="191">
        <f t="shared" si="50"/>
        <v>2.9258756210936501E-2</v>
      </c>
      <c r="AB275" s="191">
        <f t="shared" si="50"/>
        <v>2.8544286702883458E-2</v>
      </c>
      <c r="AC275" s="191">
        <f t="shared" si="50"/>
        <v>2.7847263824285793E-2</v>
      </c>
      <c r="AD275" s="191">
        <f t="shared" si="50"/>
        <v>2.7167261545934539E-2</v>
      </c>
      <c r="AE275" s="191">
        <f t="shared" si="50"/>
        <v>2.6503864241827095E-2</v>
      </c>
      <c r="AF275" s="191">
        <f t="shared" si="50"/>
        <v>2.5856666435131376E-2</v>
      </c>
      <c r="AG275" s="191">
        <f t="shared" si="50"/>
        <v>2.5225272550353228E-2</v>
      </c>
      <c r="AH275" s="191">
        <f t="shared" si="50"/>
        <v>2.4609296671555678E-2</v>
      </c>
      <c r="AI275" s="191">
        <f t="shared" si="50"/>
        <v>2.4008362306482237E-2</v>
      </c>
      <c r="AJ275" s="191">
        <f t="shared" si="50"/>
        <v>2.3422102156440042E-2</v>
      </c>
      <c r="AK275" s="191">
        <f t="shared" si="50"/>
        <v>2.2850157891802274E-2</v>
      </c>
      <c r="AL275" s="191">
        <f t="shared" si="50"/>
        <v>2.2292179932992526E-2</v>
      </c>
      <c r="AM275" s="191">
        <f t="shared" si="50"/>
        <v>2.1747827236817362E-2</v>
      </c>
      <c r="AN275" s="191">
        <f t="shared" si="50"/>
        <v>2.1216767088016387E-2</v>
      </c>
      <c r="AO275" s="191">
        <f t="shared" si="50"/>
        <v>2.069867489590246E-2</v>
      </c>
      <c r="AP275" s="191">
        <f t="shared" si="50"/>
        <v>2.0193233995967771E-2</v>
      </c>
      <c r="AQ275" s="191">
        <f t="shared" si="50"/>
        <v>1.9700135456334488E-2</v>
      </c>
      <c r="AR275" s="191">
        <f t="shared" si="50"/>
        <v>1.9219077888931659E-2</v>
      </c>
      <c r="AS275" s="191">
        <f t="shared" si="50"/>
        <v>1.8749767265283015E-2</v>
      </c>
      <c r="AT275" s="191">
        <f t="shared" si="50"/>
        <v>1.8291916736793069E-2</v>
      </c>
      <c r="AU275" s="191">
        <f t="shared" si="50"/>
        <v>1.7845246459421579E-2</v>
      </c>
      <c r="AV275" s="191">
        <f t="shared" si="50"/>
        <v>1.7409483422639361E-2</v>
      </c>
      <c r="AW275" s="191">
        <f t="shared" si="50"/>
        <v>1.698436128256078E-2</v>
      </c>
      <c r="AX275" s="191">
        <f t="shared" si="50"/>
        <v>1.6569620199151005E-2</v>
      </c>
      <c r="AY275" s="191">
        <f t="shared" si="50"/>
        <v>1.6165006677408472E-2</v>
      </c>
      <c r="AZ275" s="191">
        <f t="shared" si="50"/>
        <v>1.5770273412425553E-2</v>
      </c>
      <c r="BA275" s="191">
        <f t="shared" si="50"/>
        <v>1.5385179138232652E-2</v>
      </c>
      <c r="BB275" s="191">
        <f t="shared" si="50"/>
        <v>1.5009488480333384E-2</v>
      </c>
      <c r="BC275" s="191">
        <f t="shared" si="50"/>
        <v>1.4642971811840716E-2</v>
      </c>
      <c r="BD275" s="191">
        <f t="shared" si="50"/>
        <v>1.4285405113126096E-2</v>
      </c>
      <c r="BE275" s="191">
        <f t="shared" si="50"/>
        <v>1.3936569834895829E-2</v>
      </c>
      <c r="BF275" s="191">
        <f t="shared" si="50"/>
        <v>1.3596252764610966E-2</v>
      </c>
      <c r="BG275" s="191">
        <f t="shared" si="50"/>
        <v>1.3264245896169122E-2</v>
      </c>
      <c r="BH275" s="191">
        <f t="shared" si="50"/>
        <v>1.2940346302768489E-2</v>
      </c>
      <c r="BI275" s="191">
        <f t="shared" si="50"/>
        <v>1.2624356012876425E-2</v>
      </c>
      <c r="BJ275" s="191">
        <f t="shared" si="50"/>
        <v>1.2316081889226737E-2</v>
      </c>
      <c r="BK275" s="191">
        <f t="shared" si="50"/>
        <v>1.2015335510771741E-2</v>
      </c>
      <c r="BL275" s="191">
        <f t="shared" si="50"/>
        <v>1.1721933057516926E-2</v>
      </c>
      <c r="BM275" s="191">
        <f t="shared" si="50"/>
        <v>1.1435695198167853E-2</v>
      </c>
      <c r="BN275" s="191">
        <f t="shared" si="50"/>
        <v>1.1156446980520599E-2</v>
      </c>
      <c r="BO275" s="191">
        <f t="shared" si="50"/>
        <v>1.0884017724528747E-2</v>
      </c>
      <c r="BP275" s="191">
        <f t="shared" si="50"/>
        <v>1.0618240917981584E-2</v>
      </c>
      <c r="BQ275" s="229"/>
      <c r="BR275" s="176"/>
    </row>
    <row r="276" spans="2:70">
      <c r="B276" s="245">
        <v>32</v>
      </c>
      <c r="C276" s="68">
        <v>3.1600000000000003E-2</v>
      </c>
      <c r="D276" s="174">
        <f t="shared" si="39"/>
        <v>0.9755274572589564</v>
      </c>
      <c r="I276" s="60" t="s">
        <v>474</v>
      </c>
      <c r="J276" s="191">
        <f t="shared" si="48"/>
        <v>4.3608747569047451E-2</v>
      </c>
      <c r="K276" s="191">
        <f t="shared" si="48"/>
        <v>4.2541530630280544E-2</v>
      </c>
      <c r="L276" s="191">
        <f t="shared" si="48"/>
        <v>4.1500431203661592E-2</v>
      </c>
      <c r="M276" s="191">
        <f t="shared" si="48"/>
        <v>4.0484810127258242E-2</v>
      </c>
      <c r="N276" s="191">
        <f t="shared" si="48"/>
        <v>3.9494043881055881E-2</v>
      </c>
      <c r="O276" s="191">
        <f t="shared" si="48"/>
        <v>3.8527524204160092E-2</v>
      </c>
      <c r="P276" s="191">
        <f t="shared" si="48"/>
        <v>3.7584657721367189E-2</v>
      </c>
      <c r="Q276" s="191">
        <f t="shared" si="48"/>
        <v>3.6664865578873544E-2</v>
      </c>
      <c r="R276" s="191">
        <f t="shared" si="48"/>
        <v>3.5767583088899942E-2</v>
      </c>
      <c r="S276" s="191">
        <f t="shared" si="48"/>
        <v>3.4892259383013005E-2</v>
      </c>
      <c r="T276" s="191">
        <f t="shared" si="48"/>
        <v>3.4038357073930638E-2</v>
      </c>
      <c r="U276" s="191">
        <f t="shared" si="48"/>
        <v>3.3205351925603969E-2</v>
      </c>
      <c r="V276" s="191">
        <f t="shared" si="48"/>
        <v>3.2392732531373231E-2</v>
      </c>
      <c r="W276" s="191">
        <f t="shared" si="48"/>
        <v>3.1600000000000003E-2</v>
      </c>
      <c r="X276" s="191">
        <f t="shared" si="48"/>
        <v>3.0826667649383025E-2</v>
      </c>
      <c r="Y276" s="191">
        <f t="shared" si="50"/>
        <v>3.0072260707769551E-2</v>
      </c>
      <c r="Z276" s="191">
        <f t="shared" si="50"/>
        <v>2.9336316022278857E-2</v>
      </c>
      <c r="AA276" s="191">
        <f t="shared" si="50"/>
        <v>2.8618381774558874E-2</v>
      </c>
      <c r="AB276" s="191">
        <f t="shared" si="50"/>
        <v>2.7918017203401476E-2</v>
      </c>
      <c r="AC276" s="191">
        <f t="shared" si="50"/>
        <v>2.7234792334146045E-2</v>
      </c>
      <c r="AD276" s="191">
        <f t="shared" si="50"/>
        <v>2.6568287714705208E-2</v>
      </c>
      <c r="AE276" s="191">
        <f t="shared" si="50"/>
        <v>2.5918094158050742E-2</v>
      </c>
      <c r="AF276" s="191">
        <f t="shared" si="50"/>
        <v>2.5283812491001454E-2</v>
      </c>
      <c r="AG276" s="191">
        <f t="shared" si="50"/>
        <v>2.4665053309158889E-2</v>
      </c>
      <c r="AH276" s="191">
        <f t="shared" si="50"/>
        <v>2.4061436737840378E-2</v>
      </c>
      <c r="AI276" s="191">
        <f t="shared" si="50"/>
        <v>2.3472592198862663E-2</v>
      </c>
      <c r="AJ276" s="191">
        <f t="shared" si="50"/>
        <v>2.2898158183032907E-2</v>
      </c>
      <c r="AK276" s="191">
        <f t="shared" si="50"/>
        <v>2.2337782028207458E-2</v>
      </c>
      <c r="AL276" s="191">
        <f t="shared" si="50"/>
        <v>2.1791119702782035E-2</v>
      </c>
      <c r="AM276" s="191">
        <f t="shared" si="50"/>
        <v>2.1257835594480506E-2</v>
      </c>
      <c r="AN276" s="191">
        <f t="shared" si="50"/>
        <v>2.0737602304312503E-2</v>
      </c>
      <c r="AO276" s="191">
        <f t="shared" si="50"/>
        <v>2.0230100445573451E-2</v>
      </c>
      <c r="AP276" s="191">
        <f t="shared" si="50"/>
        <v>1.9735018447763548E-2</v>
      </c>
      <c r="AQ276" s="191">
        <f t="shared" si="50"/>
        <v>1.9252052365305371E-2</v>
      </c>
      <c r="AR276" s="191">
        <f t="shared" si="50"/>
        <v>1.8780905690942623E-2</v>
      </c>
      <c r="AS276" s="191">
        <f t="shared" si="50"/>
        <v>1.8321289173705523E-2</v>
      </c>
      <c r="AT276" s="191">
        <f t="shared" si="50"/>
        <v>1.7872920641330992E-2</v>
      </c>
      <c r="AU276" s="191">
        <f t="shared" si="50"/>
        <v>1.7435524827028741E-2</v>
      </c>
      <c r="AV276" s="191">
        <f t="shared" si="50"/>
        <v>1.7008833200486753E-2</v>
      </c>
      <c r="AW276" s="191">
        <f t="shared" si="50"/>
        <v>1.659258380301256E-2</v>
      </c>
      <c r="AX276" s="191">
        <f t="shared" si="50"/>
        <v>1.6186521086708986E-2</v>
      </c>
      <c r="AY276" s="191">
        <f t="shared" si="50"/>
        <v>1.5790395757585698E-2</v>
      </c>
      <c r="AZ276" s="191">
        <f t="shared" si="50"/>
        <v>1.5403964622510187E-2</v>
      </c>
      <c r="BA276" s="191">
        <f t="shared" si="50"/>
        <v>1.5026990439904285E-2</v>
      </c>
      <c r="BB276" s="191">
        <f t="shared" si="50"/>
        <v>1.4659241774094472E-2</v>
      </c>
      <c r="BC276" s="191">
        <f t="shared" si="50"/>
        <v>1.4300492853226654E-2</v>
      </c>
      <c r="BD276" s="191">
        <f t="shared" si="50"/>
        <v>1.3950523430658076E-2</v>
      </c>
      <c r="BE276" s="191">
        <f t="shared" si="50"/>
        <v>1.3609118649741367E-2</v>
      </c>
      <c r="BF276" s="191">
        <f t="shared" si="50"/>
        <v>1.3276068911917637E-2</v>
      </c>
      <c r="BG276" s="191">
        <f t="shared" si="50"/>
        <v>1.2951169748037691E-2</v>
      </c>
      <c r="BH276" s="191">
        <f t="shared" si="50"/>
        <v>1.2634221692832327E-2</v>
      </c>
      <c r="BI276" s="191">
        <f t="shared" si="50"/>
        <v>1.2325030162454668E-2</v>
      </c>
      <c r="BJ276" s="191">
        <f t="shared" si="50"/>
        <v>1.2023405335019345E-2</v>
      </c>
      <c r="BK276" s="191">
        <f t="shared" si="50"/>
        <v>1.1729162034065191E-2</v>
      </c>
      <c r="BL276" s="191">
        <f t="shared" si="50"/>
        <v>1.1442119614869907E-2</v>
      </c>
      <c r="BM276" s="191">
        <f t="shared" si="50"/>
        <v>1.1162101853546869E-2</v>
      </c>
      <c r="BN276" s="191">
        <f t="shared" si="50"/>
        <v>1.0888936838856061E-2</v>
      </c>
      <c r="BO276" s="191">
        <f t="shared" si="50"/>
        <v>1.0622456866662631E-2</v>
      </c>
      <c r="BP276" s="191">
        <f t="shared" si="50"/>
        <v>1.0362498336978337E-2</v>
      </c>
      <c r="BQ276" s="229"/>
      <c r="BR276" s="176"/>
    </row>
    <row r="277" spans="2:70">
      <c r="B277" s="245">
        <v>33</v>
      </c>
      <c r="C277" s="68">
        <v>3.1E-2</v>
      </c>
      <c r="D277" s="174">
        <f t="shared" si="39"/>
        <v>0.97547376011016262</v>
      </c>
      <c r="I277" s="60" t="s">
        <v>474</v>
      </c>
      <c r="J277" s="191">
        <f t="shared" si="48"/>
        <v>4.2811357991119389E-2</v>
      </c>
      <c r="K277" s="191">
        <f t="shared" si="48"/>
        <v>4.1761356355019486E-2</v>
      </c>
      <c r="L277" s="191">
        <f t="shared" si="48"/>
        <v>4.0737107310931296E-2</v>
      </c>
      <c r="M277" s="191">
        <f t="shared" si="48"/>
        <v>3.9737979244605343E-2</v>
      </c>
      <c r="N277" s="191">
        <f t="shared" si="48"/>
        <v>3.8763356032914774E-2</v>
      </c>
      <c r="O277" s="191">
        <f t="shared" si="48"/>
        <v>3.7812636663916335E-2</v>
      </c>
      <c r="P277" s="191">
        <f t="shared" si="48"/>
        <v>3.6885234866229868E-2</v>
      </c>
      <c r="Q277" s="191">
        <f t="shared" si="48"/>
        <v>3.5980578747507722E-2</v>
      </c>
      <c r="R277" s="191">
        <f t="shared" si="48"/>
        <v>3.5098110441771163E-2</v>
      </c>
      <c r="S277" s="191">
        <f t="shared" si="48"/>
        <v>3.4237285765396273E-2</v>
      </c>
      <c r="T277" s="191">
        <f t="shared" si="48"/>
        <v>3.3397573881537253E-2</v>
      </c>
      <c r="U277" s="191">
        <f t="shared" si="48"/>
        <v>3.2578456972780105E-2</v>
      </c>
      <c r="V277" s="191">
        <f t="shared" si="48"/>
        <v>3.1779429921824955E-2</v>
      </c>
      <c r="W277" s="191">
        <f t="shared" si="48"/>
        <v>3.1E-2</v>
      </c>
      <c r="X277" s="191">
        <f t="shared" si="48"/>
        <v>3.0239686563415042E-2</v>
      </c>
      <c r="Y277" s="191">
        <f t="shared" si="50"/>
        <v>2.9498020756567232E-2</v>
      </c>
      <c r="Z277" s="191">
        <f t="shared" si="50"/>
        <v>2.877454522321626E-2</v>
      </c>
      <c r="AA277" s="191">
        <f t="shared" si="50"/>
        <v>2.8068813824350686E-2</v>
      </c>
      <c r="AB277" s="191">
        <f t="shared" si="50"/>
        <v>2.7380391363071476E-2</v>
      </c>
      <c r="AC277" s="191">
        <f t="shared" si="50"/>
        <v>2.6708853316223156E-2</v>
      </c>
      <c r="AD277" s="191">
        <f t="shared" si="50"/>
        <v>2.6053785572606989E-2</v>
      </c>
      <c r="AE277" s="191">
        <f t="shared" si="50"/>
        <v>2.5414784177614849E-2</v>
      </c>
      <c r="AF277" s="191">
        <f t="shared" si="50"/>
        <v>2.4791455084126224E-2</v>
      </c>
      <c r="AG277" s="191">
        <f t="shared" si="50"/>
        <v>2.4183413909514815E-2</v>
      </c>
      <c r="AH277" s="191">
        <f t="shared" si="50"/>
        <v>2.3590285698614821E-2</v>
      </c>
      <c r="AI277" s="191">
        <f t="shared" si="50"/>
        <v>2.3011704692500801E-2</v>
      </c>
      <c r="AJ277" s="191">
        <f t="shared" si="50"/>
        <v>2.2447314102938428E-2</v>
      </c>
      <c r="AK277" s="191">
        <f t="shared" si="50"/>
        <v>2.1896765892367234E-2</v>
      </c>
      <c r="AL277" s="191">
        <f t="shared" si="50"/>
        <v>2.135972055927942E-2</v>
      </c>
      <c r="AM277" s="191">
        <f t="shared" si="50"/>
        <v>2.0835846928862648E-2</v>
      </c>
      <c r="AN277" s="191">
        <f t="shared" si="50"/>
        <v>2.0324821948777431E-2</v>
      </c>
      <c r="AO277" s="191">
        <f t="shared" si="50"/>
        <v>1.9826330489943485E-2</v>
      </c>
      <c r="AP277" s="191">
        <f t="shared" si="50"/>
        <v>1.9340065152211931E-2</v>
      </c>
      <c r="AQ277" s="191">
        <f t="shared" si="50"/>
        <v>1.8865726074803701E-2</v>
      </c>
      <c r="AR277" s="191">
        <f t="shared" si="50"/>
        <v>1.8403020751397103E-2</v>
      </c>
      <c r="AS277" s="191">
        <f t="shared" si="50"/>
        <v>1.7951663849750686E-2</v>
      </c>
      <c r="AT277" s="191">
        <f t="shared" si="50"/>
        <v>1.7511377035749974E-2</v>
      </c>
      <c r="AU277" s="191">
        <f t="shared" si="50"/>
        <v>1.7081888801769786E-2</v>
      </c>
      <c r="AV277" s="191">
        <f t="shared" si="50"/>
        <v>1.6662934299246052E-2</v>
      </c>
      <c r="AW277" s="191">
        <f t="shared" si="50"/>
        <v>1.6254255175354143E-2</v>
      </c>
      <c r="AX277" s="191">
        <f t="shared" si="50"/>
        <v>1.5855599413692779E-2</v>
      </c>
      <c r="AY277" s="191">
        <f t="shared" si="50"/>
        <v>1.5466721178875384E-2</v>
      </c>
      <c r="AZ277" s="191">
        <f t="shared" si="50"/>
        <v>1.5087380664933057E-2</v>
      </c>
      <c r="BA277" s="191">
        <f t="shared" si="50"/>
        <v>1.4717343947435617E-2</v>
      </c>
      <c r="BB277" s="191">
        <f t="shared" si="50"/>
        <v>1.4356382839239564E-2</v>
      </c>
      <c r="BC277" s="191">
        <f t="shared" si="50"/>
        <v>1.4004274749774032E-2</v>
      </c>
      <c r="BD277" s="191">
        <f t="shared" si="50"/>
        <v>1.366080254777788E-2</v>
      </c>
      <c r="BE277" s="191">
        <f t="shared" si="50"/>
        <v>1.332575442740338E-2</v>
      </c>
      <c r="BF277" s="191">
        <f t="shared" si="50"/>
        <v>1.2998923777603821E-2</v>
      </c>
      <c r="BG277" s="191">
        <f t="shared" si="50"/>
        <v>1.26801090547246E-2</v>
      </c>
      <c r="BH277" s="191">
        <f t="shared" si="50"/>
        <v>1.2369113658219126E-2</v>
      </c>
      <c r="BI277" s="191">
        <f t="shared" si="50"/>
        <v>1.206574580941298E-2</v>
      </c>
      <c r="BJ277" s="191">
        <f t="shared" si="50"/>
        <v>1.1769818433241517E-2</v>
      </c>
      <c r="BK277" s="191">
        <f t="shared" si="50"/>
        <v>1.1481149042888005E-2</v>
      </c>
      <c r="BL277" s="191">
        <f t="shared" si="50"/>
        <v>1.1199559627251159E-2</v>
      </c>
      <c r="BM277" s="191">
        <f t="shared" si="50"/>
        <v>1.0924876541172659E-2</v>
      </c>
      <c r="BN277" s="191">
        <f t="shared" si="50"/>
        <v>1.0656930398357E-2</v>
      </c>
      <c r="BO277" s="191">
        <f t="shared" si="50"/>
        <v>1.0395555966917599E-2</v>
      </c>
      <c r="BP277" s="191">
        <f t="shared" si="50"/>
        <v>1.0140592067484746E-2</v>
      </c>
      <c r="BQ277" s="229"/>
      <c r="BR277" s="176"/>
    </row>
    <row r="278" spans="2:70">
      <c r="B278" s="245">
        <v>34</v>
      </c>
      <c r="C278" s="68">
        <v>3.0300000000000001E-2</v>
      </c>
      <c r="D278" s="174">
        <f t="shared" si="39"/>
        <v>0.97541686758066315</v>
      </c>
      <c r="I278" s="60" t="s">
        <v>474</v>
      </c>
      <c r="J278" s="191">
        <f t="shared" si="48"/>
        <v>4.187638942081192E-2</v>
      </c>
      <c r="K278" s="191">
        <f t="shared" si="48"/>
        <v>4.0846936594436382E-2</v>
      </c>
      <c r="L278" s="191">
        <f t="shared" si="48"/>
        <v>3.9842790943211102E-2</v>
      </c>
      <c r="M278" s="191">
        <f t="shared" si="48"/>
        <v>3.8863330337498191E-2</v>
      </c>
      <c r="N278" s="191">
        <f t="shared" si="48"/>
        <v>3.790794794155504E-2</v>
      </c>
      <c r="O278" s="191">
        <f t="shared" si="48"/>
        <v>3.6976051837562467E-2</v>
      </c>
      <c r="P278" s="191">
        <f t="shared" si="48"/>
        <v>3.6067064658895406E-2</v>
      </c>
      <c r="Q278" s="191">
        <f t="shared" si="48"/>
        <v>3.5180423232408997E-2</v>
      </c>
      <c r="R278" s="191">
        <f t="shared" si="48"/>
        <v>3.4315578229518369E-2</v>
      </c>
      <c r="S278" s="191">
        <f t="shared" si="48"/>
        <v>3.3471993825856007E-2</v>
      </c>
      <c r="T278" s="191">
        <f t="shared" si="48"/>
        <v>3.2649147369295771E-2</v>
      </c>
      <c r="U278" s="191">
        <f t="shared" si="48"/>
        <v>3.1846529056137926E-2</v>
      </c>
      <c r="V278" s="191">
        <f t="shared" si="48"/>
        <v>3.1063641615254631E-2</v>
      </c>
      <c r="W278" s="191">
        <f t="shared" si="48"/>
        <v>3.0300000000000001E-2</v>
      </c>
      <c r="X278" s="191">
        <f t="shared" si="48"/>
        <v>2.9555131087694093E-2</v>
      </c>
      <c r="Y278" s="191">
        <f t="shared" si="50"/>
        <v>2.8828573386494451E-2</v>
      </c>
      <c r="Z278" s="191">
        <f t="shared" si="50"/>
        <v>2.8119876749473686E-2</v>
      </c>
      <c r="AA278" s="191">
        <f t="shared" si="50"/>
        <v>2.7428602095725948E-2</v>
      </c>
      <c r="AB278" s="191">
        <f t="shared" si="50"/>
        <v>2.6754321138329415E-2</v>
      </c>
      <c r="AC278" s="191">
        <f t="shared" si="50"/>
        <v>2.6096616118996399E-2</v>
      </c>
      <c r="AD278" s="191">
        <f t="shared" si="50"/>
        <v>2.5455079549246508E-2</v>
      </c>
      <c r="AE278" s="191">
        <f t="shared" si="50"/>
        <v>2.4829313957942634E-2</v>
      </c>
      <c r="AF278" s="191">
        <f t="shared" si="50"/>
        <v>2.4218931645033241E-2</v>
      </c>
      <c r="AG278" s="191">
        <f t="shared" si="50"/>
        <v>2.3623554441348522E-2</v>
      </c>
      <c r="AH278" s="191">
        <f t="shared" si="50"/>
        <v>2.3042813474301437E-2</v>
      </c>
      <c r="AI278" s="191">
        <f t="shared" si="50"/>
        <v>2.2476348939348609E-2</v>
      </c>
      <c r="AJ278" s="191">
        <f t="shared" si="50"/>
        <v>2.1923809877069378E-2</v>
      </c>
      <c r="AK278" s="191">
        <f t="shared" si="50"/>
        <v>2.1384853955725015E-2</v>
      </c>
      <c r="AL278" s="191">
        <f t="shared" si="50"/>
        <v>2.0859147259163248E-2</v>
      </c>
      <c r="AM278" s="191">
        <f t="shared" si="50"/>
        <v>2.0346364079936792E-2</v>
      </c>
      <c r="AN278" s="191">
        <f t="shared" si="50"/>
        <v>1.9846186717507666E-2</v>
      </c>
      <c r="AO278" s="191">
        <f t="shared" si="50"/>
        <v>1.9358305281412292E-2</v>
      </c>
      <c r="AP278" s="191">
        <f t="shared" si="50"/>
        <v>1.8882417499265385E-2</v>
      </c>
      <c r="AQ278" s="191">
        <f t="shared" si="50"/>
        <v>1.8418228529483743E-2</v>
      </c>
      <c r="AR278" s="191">
        <f t="shared" si="50"/>
        <v>1.7965450778613837E-2</v>
      </c>
      <c r="AS278" s="191">
        <f t="shared" si="50"/>
        <v>1.7523803723150093E-2</v>
      </c>
      <c r="AT278" s="191">
        <f t="shared" si="50"/>
        <v>1.7093013735733426E-2</v>
      </c>
      <c r="AU278" s="191">
        <f t="shared" si="50"/>
        <v>1.667281391562235E-2</v>
      </c>
      <c r="AV278" s="191">
        <f t="shared" si="50"/>
        <v>1.6262943923331642E-2</v>
      </c>
      <c r="AW278" s="191">
        <f t="shared" si="50"/>
        <v>1.5863149819336134E-2</v>
      </c>
      <c r="AX278" s="191">
        <f t="shared" si="50"/>
        <v>1.5473183906739614E-2</v>
      </c>
      <c r="AY278" s="191">
        <f t="shared" si="50"/>
        <v>1.5092804577811484E-2</v>
      </c>
      <c r="AZ278" s="191">
        <f t="shared" si="50"/>
        <v>1.4721776164295968E-2</v>
      </c>
      <c r="BA278" s="191">
        <f t="shared" si="50"/>
        <v>1.4359868791401243E-2</v>
      </c>
      <c r="BB278" s="191">
        <f t="shared" si="50"/>
        <v>1.4006858235377924E-2</v>
      </c>
      <c r="BC278" s="191">
        <f t="shared" si="50"/>
        <v>1.3662525784598751E-2</v>
      </c>
      <c r="BD278" s="191">
        <f t="shared" si="50"/>
        <v>1.3326658104053354E-2</v>
      </c>
      <c r="BE278" s="191">
        <f t="shared" si="50"/>
        <v>1.2999047103174182E-2</v>
      </c>
      <c r="BF278" s="191">
        <f t="shared" si="50"/>
        <v>1.2679489806911656E-2</v>
      </c>
      <c r="BG278" s="191">
        <f t="shared" si="50"/>
        <v>1.2367788229978714E-2</v>
      </c>
      <c r="BH278" s="191">
        <f t="shared" si="50"/>
        <v>1.2063749254186832E-2</v>
      </c>
      <c r="BI278" s="191">
        <f t="shared" si="50"/>
        <v>1.176718450879748E-2</v>
      </c>
      <c r="BJ278" s="191">
        <f t="shared" si="50"/>
        <v>1.1477910253814944E-2</v>
      </c>
      <c r="BK278" s="191">
        <f t="shared" si="50"/>
        <v>1.1195747266148149E-2</v>
      </c>
      <c r="BL278" s="191">
        <f t="shared" si="50"/>
        <v>1.0920520728571E-2</v>
      </c>
      <c r="BM278" s="191">
        <f t="shared" si="50"/>
        <v>1.0652060121412427E-2</v>
      </c>
      <c r="BN278" s="191">
        <f t="shared" si="50"/>
        <v>1.0390199116909006E-2</v>
      </c>
      <c r="BO278" s="191">
        <f t="shared" si="50"/>
        <v>1.0134775476154757E-2</v>
      </c>
      <c r="BP278" s="191">
        <f t="shared" si="50"/>
        <v>9.8856309485841967E-3</v>
      </c>
      <c r="BQ278" s="229"/>
      <c r="BR278" s="176"/>
    </row>
    <row r="279" spans="2:70">
      <c r="B279" s="245">
        <v>35</v>
      </c>
      <c r="C279" s="68">
        <v>2.9600000000000001E-2</v>
      </c>
      <c r="D279" s="174">
        <f t="shared" si="39"/>
        <v>0.97535608155656062</v>
      </c>
      <c r="I279" s="60" t="s">
        <v>474</v>
      </c>
      <c r="J279" s="191">
        <f t="shared" si="48"/>
        <v>4.0942104270272034E-2</v>
      </c>
      <c r="K279" s="191">
        <f t="shared" si="48"/>
        <v>3.993313039173265E-2</v>
      </c>
      <c r="L279" s="191">
        <f t="shared" si="48"/>
        <v>3.8949021583167563E-2</v>
      </c>
      <c r="M279" s="191">
        <f t="shared" si="48"/>
        <v>3.7989165071820222E-2</v>
      </c>
      <c r="N279" s="191">
        <f t="shared" si="48"/>
        <v>3.7052963186055929E-2</v>
      </c>
      <c r="O279" s="191">
        <f t="shared" si="48"/>
        <v>3.6139832983211002E-2</v>
      </c>
      <c r="P279" s="191">
        <f t="shared" si="48"/>
        <v>3.5249205886613226E-2</v>
      </c>
      <c r="Q279" s="191">
        <f t="shared" si="48"/>
        <v>3.4380527331547533E-2</v>
      </c>
      <c r="R279" s="191">
        <f t="shared" si="48"/>
        <v>3.3533256419946436E-2</v>
      </c>
      <c r="S279" s="191">
        <f t="shared" si="48"/>
        <v>3.270686558359033E-2</v>
      </c>
      <c r="T279" s="191">
        <f t="shared" si="48"/>
        <v>3.1900840255607799E-2</v>
      </c>
      <c r="U279" s="191">
        <f t="shared" si="48"/>
        <v>3.1114678550071405E-2</v>
      </c>
      <c r="V279" s="191">
        <f t="shared" si="48"/>
        <v>3.0347890949489614E-2</v>
      </c>
      <c r="W279" s="191">
        <f t="shared" si="48"/>
        <v>2.9600000000000001E-2</v>
      </c>
      <c r="X279" s="191">
        <f t="shared" si="48"/>
        <v>2.8870540014074197E-2</v>
      </c>
      <c r="Y279" s="191">
        <f t="shared" si="50"/>
        <v>2.8159056780549297E-2</v>
      </c>
      <c r="Z279" s="191">
        <f t="shared" si="50"/>
        <v>2.7465107281805262E-2</v>
      </c>
      <c r="AA279" s="191">
        <f t="shared" si="50"/>
        <v>2.6788259417912137E-2</v>
      </c>
      <c r="AB279" s="191">
        <f t="shared" si="50"/>
        <v>2.6128091737575413E-2</v>
      </c>
      <c r="AC279" s="191">
        <f t="shared" si="50"/>
        <v>2.5484193175711902E-2</v>
      </c>
      <c r="AD279" s="191">
        <f t="shared" si="50"/>
        <v>2.4856162797492802E-2</v>
      </c>
      <c r="AE279" s="191">
        <f t="shared" si="50"/>
        <v>2.4243609548694537E-2</v>
      </c>
      <c r="AF279" s="191">
        <f t="shared" si="50"/>
        <v>2.3646152012201924E-2</v>
      </c>
      <c r="AG279" s="191">
        <f t="shared" si="50"/>
        <v>2.3063418170512044E-2</v>
      </c>
      <c r="AH279" s="191">
        <f t="shared" si="50"/>
        <v>2.2495045174091011E-2</v>
      </c>
      <c r="AI279" s="191">
        <f t="shared" si="50"/>
        <v>2.1940679115439225E-2</v>
      </c>
      <c r="AJ279" s="191">
        <f t="shared" si="50"/>
        <v>2.1399974808724666E-2</v>
      </c>
      <c r="AK279" s="191">
        <f t="shared" si="50"/>
        <v>2.0872595574846796E-2</v>
      </c>
      <c r="AL279" s="191">
        <f t="shared" si="50"/>
        <v>2.0358213031797381E-2</v>
      </c>
      <c r="AM279" s="191">
        <f t="shared" si="50"/>
        <v>1.98565068901876E-2</v>
      </c>
      <c r="AN279" s="191">
        <f t="shared" si="50"/>
        <v>1.9367164753814226E-2</v>
      </c>
      <c r="AO279" s="191">
        <f t="shared" si="50"/>
        <v>1.8889881925140573E-2</v>
      </c>
      <c r="AP279" s="191">
        <f t="shared" si="50"/>
        <v>1.842436121557121E-2</v>
      </c>
      <c r="AQ279" s="191">
        <f t="shared" si="50"/>
        <v>1.7970312760402202E-2</v>
      </c>
      <c r="AR279" s="191">
        <f t="shared" si="50"/>
        <v>1.7527453838331753E-2</v>
      </c>
      <c r="AS279" s="191">
        <f t="shared" si="50"/>
        <v>1.7095508695418756E-2</v>
      </c>
      <c r="AT279" s="191">
        <f t="shared" si="50"/>
        <v>1.6674208373379747E-2</v>
      </c>
      <c r="AU279" s="191">
        <f t="shared" si="50"/>
        <v>1.626329054211726E-2</v>
      </c>
      <c r="AV279" s="191">
        <f t="shared" si="50"/>
        <v>1.5862499336375367E-2</v>
      </c>
      <c r="AW279" s="191">
        <f t="shared" si="50"/>
        <v>1.5471585196420617E-2</v>
      </c>
      <c r="AX279" s="191">
        <f t="shared" si="50"/>
        <v>1.5090304712649306E-2</v>
      </c>
      <c r="AY279" s="191">
        <f t="shared" si="50"/>
        <v>1.4718420474024127E-2</v>
      </c>
      <c r="AZ279" s="191">
        <f t="shared" si="50"/>
        <v>1.4355700920246026E-2</v>
      </c>
      <c r="BA279" s="191">
        <f t="shared" si="50"/>
        <v>1.4001920197569075E-2</v>
      </c>
      <c r="BB279" s="191">
        <f t="shared" si="50"/>
        <v>1.3656858018168636E-2</v>
      </c>
      <c r="BC279" s="191">
        <f t="shared" si="50"/>
        <v>1.3320299522975256E-2</v>
      </c>
      <c r="BD279" s="191">
        <f t="shared" si="50"/>
        <v>1.2992035147888869E-2</v>
      </c>
      <c r="BE279" s="191">
        <f t="shared" si="50"/>
        <v>1.2671860493289997E-2</v>
      </c>
      <c r="BF279" s="191">
        <f t="shared" si="50"/>
        <v>1.2359576196766718E-2</v>
      </c>
      <c r="BG279" s="191">
        <f t="shared" si="50"/>
        <v>1.2054987808978122E-2</v>
      </c>
      <c r="BH279" s="191">
        <f t="shared" ref="BH279:BP279" si="51">$C279*POWER($D279,BH$248-$C$385)</f>
        <v>1.1757905672577009E-2</v>
      </c>
      <c r="BI279" s="191">
        <f t="shared" si="51"/>
        <v>1.1468144804116369E-2</v>
      </c>
      <c r="BJ279" s="191">
        <f t="shared" si="51"/>
        <v>1.118552477886617E-2</v>
      </c>
      <c r="BK279" s="191">
        <f t="shared" si="51"/>
        <v>1.0909869618468723E-2</v>
      </c>
      <c r="BL279" s="191">
        <f t="shared" si="51"/>
        <v>1.0641007681362624E-2</v>
      </c>
      <c r="BM279" s="191">
        <f t="shared" si="51"/>
        <v>1.0378771555907109E-2</v>
      </c>
      <c r="BN279" s="191">
        <f t="shared" si="51"/>
        <v>1.0122997956140247E-2</v>
      </c>
      <c r="BO279" s="191">
        <f t="shared" si="51"/>
        <v>9.8735276201060221E-3</v>
      </c>
      <c r="BP279" s="191">
        <f t="shared" si="51"/>
        <v>9.6302052106870817E-3</v>
      </c>
      <c r="BQ279" s="229"/>
      <c r="BR279" s="176"/>
    </row>
    <row r="280" spans="2:70">
      <c r="B280" s="245">
        <v>36</v>
      </c>
      <c r="C280" s="68">
        <v>2.92E-2</v>
      </c>
      <c r="D280" s="174">
        <f t="shared" si="39"/>
        <v>0.97529252283041434</v>
      </c>
      <c r="I280" s="60" t="s">
        <v>474</v>
      </c>
      <c r="J280" s="191">
        <f t="shared" si="48"/>
        <v>4.0423063210897905E-2</v>
      </c>
      <c r="K280" s="191">
        <f t="shared" si="48"/>
        <v>3.9424311299489923E-2</v>
      </c>
      <c r="L280" s="191">
        <f t="shared" si="48"/>
        <v>3.8450236028131135E-2</v>
      </c>
      <c r="M280" s="191">
        <f t="shared" si="48"/>
        <v>3.7500227699300906E-2</v>
      </c>
      <c r="N280" s="191">
        <f t="shared" si="48"/>
        <v>3.6573691679566166E-2</v>
      </c>
      <c r="O280" s="191">
        <f t="shared" si="48"/>
        <v>3.5670048027385826E-2</v>
      </c>
      <c r="P280" s="191">
        <f t="shared" si="48"/>
        <v>3.4788731130111168E-2</v>
      </c>
      <c r="Q280" s="191">
        <f t="shared" si="48"/>
        <v>3.3929189349955091E-2</v>
      </c>
      <c r="R280" s="191">
        <f t="shared" si="48"/>
        <v>3.3090884678708528E-2</v>
      </c>
      <c r="S280" s="191">
        <f t="shared" si="48"/>
        <v>3.2273292400987946E-2</v>
      </c>
      <c r="T280" s="191">
        <f t="shared" si="48"/>
        <v>3.1475900765803172E-2</v>
      </c>
      <c r="U280" s="191">
        <f t="shared" si="48"/>
        <v>3.0698210666239945E-2</v>
      </c>
      <c r="V280" s="191">
        <f t="shared" si="48"/>
        <v>2.9939735327056693E-2</v>
      </c>
      <c r="W280" s="191">
        <f t="shared" si="48"/>
        <v>2.92E-2</v>
      </c>
      <c r="X280" s="191">
        <f t="shared" si="48"/>
        <v>2.8478541666648097E-2</v>
      </c>
      <c r="Y280" s="191">
        <f t="shared" ref="Y280:BP283" si="52">$C280*POWER($D280,Y$248-$C$385)</f>
        <v>2.7774908748596297E-2</v>
      </c>
      <c r="Z280" s="191">
        <f t="shared" si="52"/>
        <v>2.7088660824803028E-2</v>
      </c>
      <c r="AA280" s="191">
        <f t="shared" si="52"/>
        <v>2.641936835591956E-2</v>
      </c>
      <c r="AB280" s="191">
        <f t="shared" si="52"/>
        <v>2.5766612415430802E-2</v>
      </c>
      <c r="AC280" s="191">
        <f t="shared" si="52"/>
        <v>2.5129984427438981E-2</v>
      </c>
      <c r="AD280" s="191">
        <f t="shared" si="52"/>
        <v>2.4509085910925991E-2</v>
      </c>
      <c r="AE280" s="191">
        <f t="shared" si="52"/>
        <v>2.3903528230334377E-2</v>
      </c>
      <c r="AF280" s="191">
        <f t="shared" si="52"/>
        <v>2.3312932352310845E-2</v>
      </c>
      <c r="AG280" s="191">
        <f t="shared" si="52"/>
        <v>2.2736928608460029E-2</v>
      </c>
      <c r="AH280" s="191">
        <f t="shared" si="52"/>
        <v>2.2175156463960004E-2</v>
      </c>
      <c r="AI280" s="191">
        <f t="shared" si="52"/>
        <v>2.1627264291894724E-2</v>
      </c>
      <c r="AJ280" s="191">
        <f t="shared" si="52"/>
        <v>2.1092909153162136E-2</v>
      </c>
      <c r="AK280" s="191">
        <f t="shared" si="52"/>
        <v>2.0571756581820238E-2</v>
      </c>
      <c r="AL280" s="191">
        <f t="shared" si="52"/>
        <v>2.0063480375736641E-2</v>
      </c>
      <c r="AM280" s="191">
        <f t="shared" si="52"/>
        <v>1.95677623924107E-2</v>
      </c>
      <c r="AN280" s="191">
        <f t="shared" si="52"/>
        <v>1.908429234984034E-2</v>
      </c>
      <c r="AO280" s="191">
        <f t="shared" si="52"/>
        <v>1.8612767632308957E-2</v>
      </c>
      <c r="AP280" s="191">
        <f t="shared" si="52"/>
        <v>1.8152893100970881E-2</v>
      </c>
      <c r="AQ280" s="191">
        <f t="shared" si="52"/>
        <v>1.7704380909116718E-2</v>
      </c>
      <c r="AR280" s="191">
        <f t="shared" si="52"/>
        <v>1.7266950322003066E-2</v>
      </c>
      <c r="AS280" s="191">
        <f t="shared" si="52"/>
        <v>1.6840327541133807E-2</v>
      </c>
      <c r="AT280" s="191">
        <f t="shared" si="52"/>
        <v>1.6424245532882895E-2</v>
      </c>
      <c r="AU280" s="191">
        <f t="shared" si="52"/>
        <v>1.6018443861351525E-2</v>
      </c>
      <c r="AV280" s="191">
        <f t="shared" si="52"/>
        <v>1.5622668525354894E-2</v>
      </c>
      <c r="AW280" s="191">
        <f t="shared" si="52"/>
        <v>1.5236671799436682E-2</v>
      </c>
      <c r="AX280" s="191">
        <f t="shared" si="52"/>
        <v>1.486021207881163E-2</v>
      </c>
      <c r="AY280" s="191">
        <f t="shared" si="52"/>
        <v>1.4493053728139194E-2</v>
      </c>
      <c r="AZ280" s="191">
        <f t="shared" si="52"/>
        <v>1.4134966934033613E-2</v>
      </c>
      <c r="BA280" s="191">
        <f t="shared" si="52"/>
        <v>1.3785727561218129E-2</v>
      </c>
      <c r="BB280" s="191">
        <f t="shared" si="52"/>
        <v>1.3445117012233204E-2</v>
      </c>
      <c r="BC280" s="191">
        <f t="shared" si="52"/>
        <v>1.3112922090611047E-2</v>
      </c>
      <c r="BD280" s="191">
        <f t="shared" si="52"/>
        <v>1.2788934867430719E-2</v>
      </c>
      <c r="BE280" s="191">
        <f t="shared" si="52"/>
        <v>1.2472952551170358E-2</v>
      </c>
      <c r="BF280" s="191">
        <f t="shared" si="52"/>
        <v>1.216477736077499E-2</v>
      </c>
      <c r="BG280" s="191">
        <f t="shared" si="52"/>
        <v>1.186421640186055E-2</v>
      </c>
      <c r="BH280" s="191">
        <f t="shared" si="52"/>
        <v>1.1571081545976556E-2</v>
      </c>
      <c r="BI280" s="191">
        <f t="shared" si="52"/>
        <v>1.1285189312851926E-2</v>
      </c>
      <c r="BJ280" s="191">
        <f t="shared" si="52"/>
        <v>1.1006360755550185E-2</v>
      </c>
      <c r="BK280" s="191">
        <f t="shared" si="52"/>
        <v>1.0734421348462208E-2</v>
      </c>
      <c r="BL280" s="191">
        <f t="shared" si="52"/>
        <v>1.0469200878066364E-2</v>
      </c>
      <c r="BM280" s="191">
        <f t="shared" si="52"/>
        <v>1.0210533336387734E-2</v>
      </c>
      <c r="BN280" s="191">
        <f t="shared" si="52"/>
        <v>9.9582568170896411E-3</v>
      </c>
      <c r="BO280" s="191">
        <f t="shared" si="52"/>
        <v>9.7122134141325277E-3</v>
      </c>
      <c r="BP280" s="191">
        <f t="shared" si="52"/>
        <v>9.4722491229367028E-3</v>
      </c>
      <c r="BQ280" s="229"/>
      <c r="BR280" s="176"/>
    </row>
    <row r="281" spans="2:70">
      <c r="B281" s="245">
        <v>37</v>
      </c>
      <c r="C281" s="68">
        <v>2.8799999999999999E-2</v>
      </c>
      <c r="D281" s="174">
        <f t="shared" si="39"/>
        <v>0.97526389331700625</v>
      </c>
      <c r="I281" s="60" t="s">
        <v>474</v>
      </c>
      <c r="J281" s="191">
        <f t="shared" si="48"/>
        <v>3.9884540371791621E-2</v>
      </c>
      <c r="K281" s="191">
        <f t="shared" si="48"/>
        <v>3.889795212615281E-2</v>
      </c>
      <c r="L281" s="191">
        <f t="shared" si="48"/>
        <v>3.7935768232610308E-2</v>
      </c>
      <c r="M281" s="191">
        <f t="shared" si="48"/>
        <v>3.6997385022507129E-2</v>
      </c>
      <c r="N281" s="191">
        <f t="shared" si="48"/>
        <v>3.6082213759598594E-2</v>
      </c>
      <c r="O281" s="191">
        <f t="shared" si="48"/>
        <v>3.5189680270682588E-2</v>
      </c>
      <c r="P281" s="191">
        <f t="shared" si="48"/>
        <v>3.4319224585366535E-2</v>
      </c>
      <c r="Q281" s="191">
        <f t="shared" si="48"/>
        <v>3.3470300584745288E-2</v>
      </c>
      <c r="R281" s="191">
        <f t="shared" si="48"/>
        <v>3.2642375658769159E-2</v>
      </c>
      <c r="S281" s="191">
        <f t="shared" si="48"/>
        <v>3.1834930372087483E-2</v>
      </c>
      <c r="T281" s="191">
        <f t="shared" si="48"/>
        <v>3.104745813815785E-2</v>
      </c>
      <c r="U281" s="191">
        <f t="shared" si="48"/>
        <v>3.02794649014166E-2</v>
      </c>
      <c r="V281" s="191">
        <f t="shared" si="48"/>
        <v>2.9530468827311192E-2</v>
      </c>
      <c r="W281" s="191">
        <f t="shared" si="48"/>
        <v>2.8799999999999999E-2</v>
      </c>
      <c r="X281" s="191">
        <f t="shared" si="48"/>
        <v>2.8087600127529779E-2</v>
      </c>
      <c r="Y281" s="191">
        <f t="shared" si="52"/>
        <v>2.7392822254305931E-2</v>
      </c>
      <c r="Z281" s="191">
        <f t="shared" si="52"/>
        <v>2.6715230480675138E-2</v>
      </c>
      <c r="AA281" s="191">
        <f t="shared" si="52"/>
        <v>2.6054399689444389E-2</v>
      </c>
      <c r="AB281" s="191">
        <f t="shared" si="52"/>
        <v>2.5409915279164932E-2</v>
      </c>
      <c r="AC281" s="191">
        <f t="shared" si="52"/>
        <v>2.4781372904013676E-2</v>
      </c>
      <c r="AD281" s="191">
        <f t="shared" si="52"/>
        <v>2.4168378220108942E-2</v>
      </c>
      <c r="AE281" s="191">
        <f t="shared" si="52"/>
        <v>2.3570546638101382E-2</v>
      </c>
      <c r="AF281" s="191">
        <f t="shared" si="52"/>
        <v>2.2987503081884828E-2</v>
      </c>
      <c r="AG281" s="191">
        <f t="shared" si="52"/>
        <v>2.2418881753275676E-2</v>
      </c>
      <c r="AH281" s="191">
        <f t="shared" si="52"/>
        <v>2.1864325902513228E-2</v>
      </c>
      <c r="AI281" s="191">
        <f t="shared" si="52"/>
        <v>2.1323487604436916E-2</v>
      </c>
      <c r="AJ281" s="191">
        <f t="shared" si="52"/>
        <v>2.0796027540200067E-2</v>
      </c>
      <c r="AK281" s="191">
        <f t="shared" si="52"/>
        <v>2.0281614784383204E-2</v>
      </c>
      <c r="AL281" s="191">
        <f t="shared" si="52"/>
        <v>1.9779926597373314E-2</v>
      </c>
      <c r="AM281" s="191">
        <f t="shared" si="52"/>
        <v>1.9290648222878903E-2</v>
      </c>
      <c r="AN281" s="191">
        <f t="shared" si="52"/>
        <v>1.8813472690453668E-2</v>
      </c>
      <c r="AO281" s="191">
        <f t="shared" si="52"/>
        <v>1.8348100622905015E-2</v>
      </c>
      <c r="AP281" s="191">
        <f t="shared" si="52"/>
        <v>1.7894240048466535E-2</v>
      </c>
      <c r="AQ281" s="191">
        <f t="shared" si="52"/>
        <v>1.7451606217616562E-2</v>
      </c>
      <c r="AR281" s="191">
        <f t="shared" si="52"/>
        <v>1.7019921424428004E-2</v>
      </c>
      <c r="AS281" s="191">
        <f t="shared" si="52"/>
        <v>1.6598914832337181E-2</v>
      </c>
      <c r="AT281" s="191">
        <f t="shared" si="52"/>
        <v>1.6188322304222558E-2</v>
      </c>
      <c r="AU281" s="191">
        <f t="shared" si="52"/>
        <v>1.5787886236686626E-2</v>
      </c>
      <c r="AV281" s="191">
        <f t="shared" si="52"/>
        <v>1.5397355398436976E-2</v>
      </c>
      <c r="AW281" s="191">
        <f t="shared" si="52"/>
        <v>1.5016484772665267E-2</v>
      </c>
      <c r="AX281" s="191">
        <f t="shared" si="52"/>
        <v>1.4645035403325068E-2</v>
      </c>
      <c r="AY281" s="191">
        <f t="shared" si="52"/>
        <v>1.4282774245212198E-2</v>
      </c>
      <c r="AZ281" s="191">
        <f t="shared" si="52"/>
        <v>1.3929474017753513E-2</v>
      </c>
      <c r="BA281" s="191">
        <f t="shared" si="52"/>
        <v>1.3584913062412374E-2</v>
      </c>
      <c r="BB281" s="191">
        <f t="shared" si="52"/>
        <v>1.3248875203621344E-2</v>
      </c>
      <c r="BC281" s="191">
        <f t="shared" si="52"/>
        <v>1.2921149613154896E-2</v>
      </c>
      <c r="BD281" s="191">
        <f t="shared" si="52"/>
        <v>1.2601530677856973E-2</v>
      </c>
      <c r="BE281" s="191">
        <f t="shared" si="52"/>
        <v>1.2289817870640483E-2</v>
      </c>
      <c r="BF281" s="191">
        <f t="shared" si="52"/>
        <v>1.1985815624677758E-2</v>
      </c>
      <c r="BG281" s="191">
        <f t="shared" si="52"/>
        <v>1.1689333210703035E-2</v>
      </c>
      <c r="BH281" s="191">
        <f t="shared" si="52"/>
        <v>1.1400184617350023E-2</v>
      </c>
      <c r="BI281" s="191">
        <f t="shared" si="52"/>
        <v>1.1118188434449427E-2</v>
      </c>
      <c r="BJ281" s="191">
        <f t="shared" si="52"/>
        <v>1.0843167739213261E-2</v>
      </c>
      <c r="BK281" s="191">
        <f t="shared" si="52"/>
        <v>1.0574949985234483E-2</v>
      </c>
      <c r="BL281" s="191">
        <f t="shared" si="52"/>
        <v>1.0313366894232401E-2</v>
      </c>
      <c r="BM281" s="191">
        <f t="shared" si="52"/>
        <v>1.0058254350475811E-2</v>
      </c>
      <c r="BN281" s="191">
        <f t="shared" si="52"/>
        <v>9.8094522978177563E-3</v>
      </c>
      <c r="BO281" s="191">
        <f t="shared" si="52"/>
        <v>9.5668046392771971E-3</v>
      </c>
      <c r="BP281" s="191">
        <f t="shared" si="52"/>
        <v>9.3301591391046768E-3</v>
      </c>
      <c r="BQ281" s="229"/>
      <c r="BR281" s="176"/>
    </row>
    <row r="282" spans="2:70">
      <c r="B282" s="245">
        <v>38</v>
      </c>
      <c r="C282" s="68">
        <v>2.8400000000000002E-2</v>
      </c>
      <c r="D282" s="174">
        <f t="shared" si="39"/>
        <v>0.97523301992000289</v>
      </c>
      <c r="I282" s="60" t="s">
        <v>474</v>
      </c>
      <c r="J282" s="191">
        <f t="shared" si="48"/>
        <v>3.9346777880207177E-2</v>
      </c>
      <c r="K282" s="191">
        <f t="shared" si="48"/>
        <v>3.8372277016236016E-2</v>
      </c>
      <c r="L282" s="191">
        <f t="shared" si="48"/>
        <v>3.742191159575077E-2</v>
      </c>
      <c r="M282" s="191">
        <f t="shared" si="48"/>
        <v>3.64950838567034E-2</v>
      </c>
      <c r="N282" s="191">
        <f t="shared" si="48"/>
        <v>3.5591210841806602E-2</v>
      </c>
      <c r="O282" s="191">
        <f t="shared" si="48"/>
        <v>3.4709724031864599E-2</v>
      </c>
      <c r="P282" s="191">
        <f t="shared" si="48"/>
        <v>3.3850068988185211E-2</v>
      </c>
      <c r="Q282" s="191">
        <f t="shared" si="48"/>
        <v>3.3011705003848299E-2</v>
      </c>
      <c r="R282" s="191">
        <f t="shared" si="48"/>
        <v>3.2194104763611252E-2</v>
      </c>
      <c r="S282" s="191">
        <f t="shared" si="48"/>
        <v>3.139675401223755E-2</v>
      </c>
      <c r="T282" s="191">
        <f t="shared" si="48"/>
        <v>3.0619151231039893E-2</v>
      </c>
      <c r="U282" s="191">
        <f t="shared" si="48"/>
        <v>2.9860807322434312E-2</v>
      </c>
      <c r="V282" s="191">
        <f t="shared" si="48"/>
        <v>2.9121245302306947E-2</v>
      </c>
      <c r="W282" s="191">
        <f t="shared" si="48"/>
        <v>2.8400000000000002E-2</v>
      </c>
      <c r="X282" s="191">
        <f t="shared" si="48"/>
        <v>2.7696617765728085E-2</v>
      </c>
      <c r="Y282" s="191">
        <f t="shared" si="52"/>
        <v>2.7010656185241004E-2</v>
      </c>
      <c r="Z282" s="191">
        <f t="shared" si="52"/>
        <v>2.6341683801553488E-2</v>
      </c>
      <c r="AA282" s="191">
        <f t="shared" si="52"/>
        <v>2.568927984356683E-2</v>
      </c>
      <c r="AB282" s="191">
        <f t="shared" si="52"/>
        <v>2.5053033961411741E-2</v>
      </c>
      <c r="AC282" s="191">
        <f t="shared" si="52"/>
        <v>2.4432545968345962E-2</v>
      </c>
      <c r="AD282" s="191">
        <f t="shared" si="52"/>
        <v>2.3827425589044327E-2</v>
      </c>
      <c r="AE282" s="191">
        <f t="shared" si="52"/>
        <v>2.3237292214122851E-2</v>
      </c>
      <c r="AF282" s="191">
        <f t="shared" si="52"/>
        <v>2.2661774660742599E-2</v>
      </c>
      <c r="AG282" s="191">
        <f t="shared" si="52"/>
        <v>2.2100510939142604E-2</v>
      </c>
      <c r="AH282" s="191">
        <f t="shared" si="52"/>
        <v>2.1553148024955098E-2</v>
      </c>
      <c r="AI282" s="191">
        <f t="shared" si="52"/>
        <v>2.1019341637159811E-2</v>
      </c>
      <c r="AJ282" s="191">
        <f t="shared" si="52"/>
        <v>2.0498756021537619E-2</v>
      </c>
      <c r="AK282" s="191">
        <f t="shared" si="52"/>
        <v>1.9991063739487478E-2</v>
      </c>
      <c r="AL282" s="191">
        <f t="shared" si="52"/>
        <v>1.9495945462073637E-2</v>
      </c>
      <c r="AM282" s="191">
        <f t="shared" si="52"/>
        <v>1.9013089769173749E-2</v>
      </c>
      <c r="AN282" s="191">
        <f t="shared" si="52"/>
        <v>1.8542192953601426E-2</v>
      </c>
      <c r="AO282" s="191">
        <f t="shared" si="52"/>
        <v>1.8082958830080115E-2</v>
      </c>
      <c r="AP282" s="191">
        <f t="shared" si="52"/>
        <v>1.7635098548948114E-2</v>
      </c>
      <c r="AQ282" s="191">
        <f t="shared" si="52"/>
        <v>1.719833041447753E-2</v>
      </c>
      <c r="AR282" s="191">
        <f t="shared" si="52"/>
        <v>1.6772379707692957E-2</v>
      </c>
      <c r="AS282" s="191">
        <f t="shared" si="52"/>
        <v>1.6356978513578379E-2</v>
      </c>
      <c r="AT282" s="191">
        <f t="shared" si="52"/>
        <v>1.5951865552563643E-2</v>
      </c>
      <c r="AU282" s="191">
        <f t="shared" si="52"/>
        <v>1.5556786016184506E-2</v>
      </c>
      <c r="AV282" s="191">
        <f t="shared" si="52"/>
        <v>1.5171491406812886E-2</v>
      </c>
      <c r="AW282" s="191">
        <f t="shared" si="52"/>
        <v>1.4795739381356506E-2</v>
      </c>
      <c r="AX282" s="191">
        <f t="shared" si="52"/>
        <v>1.4429293598829621E-2</v>
      </c>
      <c r="AY282" s="191">
        <f t="shared" si="52"/>
        <v>1.4071923571698976E-2</v>
      </c>
      <c r="AZ282" s="191">
        <f t="shared" si="52"/>
        <v>1.3723404520911467E-2</v>
      </c>
      <c r="BA282" s="191">
        <f t="shared" si="52"/>
        <v>1.3383517234512312E-2</v>
      </c>
      <c r="BB282" s="191">
        <f t="shared" si="52"/>
        <v>1.3052047929764846E-2</v>
      </c>
      <c r="BC282" s="191">
        <f t="shared" si="52"/>
        <v>1.2728788118685193E-2</v>
      </c>
      <c r="BD282" s="191">
        <f t="shared" si="52"/>
        <v>1.2413534476907214E-2</v>
      </c>
      <c r="BE282" s="191">
        <f t="shared" si="52"/>
        <v>1.2106088715795296E-2</v>
      </c>
      <c r="BF282" s="191">
        <f t="shared" si="52"/>
        <v>1.1806257457724515E-2</v>
      </c>
      <c r="BG282" s="191">
        <f t="shared" si="52"/>
        <v>1.1513852114449736E-2</v>
      </c>
      <c r="BH282" s="191">
        <f t="shared" si="52"/>
        <v>1.1228688768487127E-2</v>
      </c>
      <c r="BI282" s="191">
        <f t="shared" si="52"/>
        <v>1.0950588057433519E-2</v>
      </c>
      <c r="BJ282" s="191">
        <f t="shared" si="52"/>
        <v>1.0679375061150808E-2</v>
      </c>
      <c r="BK282" s="191">
        <f t="shared" si="52"/>
        <v>1.0414879191744468E-2</v>
      </c>
      <c r="BL282" s="191">
        <f t="shared" si="52"/>
        <v>1.0156934086266955E-2</v>
      </c>
      <c r="BM282" s="191">
        <f t="shared" si="52"/>
        <v>9.9053775020785401E-3</v>
      </c>
      <c r="BN282" s="191">
        <f t="shared" si="52"/>
        <v>9.6600512147997069E-3</v>
      </c>
      <c r="BO282" s="191">
        <f t="shared" si="52"/>
        <v>9.4208009187910138E-3</v>
      </c>
      <c r="BP282" s="191">
        <f t="shared" si="52"/>
        <v>9.1874761300976982E-3</v>
      </c>
      <c r="BQ282" s="229"/>
      <c r="BR282" s="176"/>
    </row>
    <row r="283" spans="2:70">
      <c r="B283" s="245">
        <v>39</v>
      </c>
      <c r="C283" s="68">
        <v>2.8000000000000001E-2</v>
      </c>
      <c r="D283" s="174">
        <f t="shared" si="39"/>
        <v>0.97520269322713771</v>
      </c>
      <c r="I283" s="60" t="s">
        <v>474</v>
      </c>
      <c r="J283" s="191">
        <f t="shared" si="48"/>
        <v>3.8808283592330045E-2</v>
      </c>
      <c r="K283" s="191">
        <f t="shared" si="48"/>
        <v>3.7845942678762796E-2</v>
      </c>
      <c r="L283" s="191">
        <f t="shared" si="48"/>
        <v>3.6907465228049351E-2</v>
      </c>
      <c r="M283" s="191">
        <f t="shared" si="48"/>
        <v>3.5992259490580658E-2</v>
      </c>
      <c r="N283" s="191">
        <f t="shared" si="48"/>
        <v>3.5099748390544264E-2</v>
      </c>
      <c r="O283" s="191">
        <f t="shared" si="48"/>
        <v>3.4229369162053665E-2</v>
      </c>
      <c r="P283" s="191">
        <f t="shared" si="48"/>
        <v>3.338057299430066E-2</v>
      </c>
      <c r="Q283" s="191">
        <f t="shared" si="48"/>
        <v>3.2552824685507069E-2</v>
      </c>
      <c r="R283" s="191">
        <f t="shared" si="48"/>
        <v>3.1745602305457345E-2</v>
      </c>
      <c r="S283" s="191">
        <f t="shared" si="48"/>
        <v>3.0958396866399632E-2</v>
      </c>
      <c r="T283" s="191">
        <f t="shared" si="48"/>
        <v>3.01907120021075E-2</v>
      </c>
      <c r="U283" s="191">
        <f t="shared" si="48"/>
        <v>2.9442063654900104E-2</v>
      </c>
      <c r="V283" s="191">
        <f t="shared" si="48"/>
        <v>2.8711979770423404E-2</v>
      </c>
      <c r="W283" s="191">
        <f t="shared" si="48"/>
        <v>2.8000000000000001E-2</v>
      </c>
      <c r="X283" s="191">
        <f t="shared" si="48"/>
        <v>2.7305675410359855E-2</v>
      </c>
      <c r="Y283" s="191">
        <f t="shared" si="52"/>
        <v>2.6628568200568959E-2</v>
      </c>
      <c r="Z283" s="191">
        <f t="shared" si="52"/>
        <v>2.5968251425977366E-2</v>
      </c>
      <c r="AA283" s="191">
        <f t="shared" si="52"/>
        <v>2.5324308729012583E-2</v>
      </c>
      <c r="AB283" s="191">
        <f t="shared" si="52"/>
        <v>2.4696334076648584E-2</v>
      </c>
      <c r="AC283" s="191">
        <f t="shared" si="52"/>
        <v>2.4083931504384835E-2</v>
      </c>
      <c r="AD283" s="191">
        <f t="shared" si="52"/>
        <v>2.3486714866574002E-2</v>
      </c>
      <c r="AE283" s="191">
        <f t="shared" si="52"/>
        <v>2.290430759294082E-2</v>
      </c>
      <c r="AF283" s="191">
        <f t="shared" si="52"/>
        <v>2.2336342451138667E-2</v>
      </c>
      <c r="AG283" s="191">
        <f t="shared" si="52"/>
        <v>2.1782461315194075E-2</v>
      </c>
      <c r="AH283" s="191">
        <f t="shared" si="52"/>
        <v>2.12423149396932E-2</v>
      </c>
      <c r="AI283" s="191">
        <f t="shared" si="52"/>
        <v>2.0715562739567872E-2</v>
      </c>
      <c r="AJ283" s="191">
        <f t="shared" si="52"/>
        <v>2.0201872575342329E-2</v>
      </c>
      <c r="AK283" s="191">
        <f t="shared" si="52"/>
        <v>1.9700920543705293E-2</v>
      </c>
      <c r="AL283" s="191">
        <f t="shared" si="52"/>
        <v>1.9212390773275249E-2</v>
      </c>
      <c r="AM283" s="191">
        <f t="shared" si="52"/>
        <v>1.8735975225430232E-2</v>
      </c>
      <c r="AN283" s="191">
        <f t="shared" si="52"/>
        <v>1.8271373500076491E-2</v>
      </c>
      <c r="AO283" s="191">
        <f t="shared" si="52"/>
        <v>1.7818292646233545E-2</v>
      </c>
      <c r="AP283" s="191">
        <f t="shared" si="52"/>
        <v>1.7376446977316256E-2</v>
      </c>
      <c r="AQ283" s="191">
        <f t="shared" si="52"/>
        <v>1.694555789099737E-2</v>
      </c>
      <c r="AR283" s="191">
        <f t="shared" si="52"/>
        <v>1.6525353693537009E-2</v>
      </c>
      <c r="AS283" s="191">
        <f t="shared" si="52"/>
        <v>1.611556942846832E-2</v>
      </c>
      <c r="AT283" s="191">
        <f t="shared" si="52"/>
        <v>1.5715946709531227E-2</v>
      </c>
      <c r="AU283" s="191">
        <f t="shared" si="52"/>
        <v>1.5326233557749024E-2</v>
      </c>
      <c r="AV283" s="191">
        <f t="shared" si="52"/>
        <v>1.4946184242544987E-2</v>
      </c>
      <c r="AW283" s="191">
        <f t="shared" si="52"/>
        <v>1.4575559126798879E-2</v>
      </c>
      <c r="AX283" s="191">
        <f t="shared" si="52"/>
        <v>1.4214124515745651E-2</v>
      </c>
      <c r="AY283" s="191">
        <f t="shared" si="52"/>
        <v>1.3861652509621045E-2</v>
      </c>
      <c r="AZ283" s="191">
        <f t="shared" si="52"/>
        <v>1.3517920859961154E-2</v>
      </c>
      <c r="BA283" s="191">
        <f t="shared" si="52"/>
        <v>1.3182712829465423E-2</v>
      </c>
      <c r="BB283" s="191">
        <f t="shared" si="52"/>
        <v>1.2855817055334623E-2</v>
      </c>
      <c r="BC283" s="191">
        <f t="shared" si="52"/>
        <v>1.2537027415997692E-2</v>
      </c>
      <c r="BD283" s="191">
        <f t="shared" si="52"/>
        <v>1.2226142901143412E-2</v>
      </c>
      <c r="BE283" s="191">
        <f t="shared" si="52"/>
        <v>1.1922967484974905E-2</v>
      </c>
      <c r="BF283" s="191">
        <f t="shared" si="52"/>
        <v>1.1627310002607121E-2</v>
      </c>
      <c r="BG283" s="191">
        <f t="shared" si="52"/>
        <v>1.1338984029529302E-2</v>
      </c>
      <c r="BH283" s="191">
        <f t="shared" si="52"/>
        <v>1.1057807764056477E-2</v>
      </c>
      <c r="BI283" s="191">
        <f t="shared" si="52"/>
        <v>1.078360391269583E-2</v>
      </c>
      <c r="BJ283" s="191">
        <f t="shared" si="52"/>
        <v>1.0516199578355674E-2</v>
      </c>
      <c r="BK283" s="191">
        <f t="shared" si="52"/>
        <v>1.0255426151326541E-2</v>
      </c>
      <c r="BL283" s="191">
        <f t="shared" si="52"/>
        <v>1.0001119202965663E-2</v>
      </c>
      <c r="BM283" s="191">
        <f t="shared" si="52"/>
        <v>9.7531183820177593E-3</v>
      </c>
      <c r="BN283" s="191">
        <f t="shared" si="52"/>
        <v>9.5112673135068215E-3</v>
      </c>
      <c r="BO283" s="191">
        <f t="shared" si="52"/>
        <v>9.2754135001350945E-3</v>
      </c>
      <c r="BP283" s="191">
        <f t="shared" si="52"/>
        <v>9.0454082261270975E-3</v>
      </c>
      <c r="BQ283" s="229"/>
      <c r="BR283" s="176"/>
    </row>
    <row r="284" spans="2:70">
      <c r="B284" s="245">
        <v>40</v>
      </c>
      <c r="C284" s="68">
        <v>2.76E-2</v>
      </c>
      <c r="D284" s="174">
        <f t="shared" si="39"/>
        <v>0.97517000737682324</v>
      </c>
      <c r="I284" s="60" t="s">
        <v>474</v>
      </c>
      <c r="J284" s="191">
        <f t="shared" si="48"/>
        <v>3.8270551461583674E-2</v>
      </c>
      <c r="K284" s="191">
        <f t="shared" si="48"/>
        <v>3.7320293951107648E-2</v>
      </c>
      <c r="L284" s="191">
        <f t="shared" si="48"/>
        <v>3.6393631327606854E-2</v>
      </c>
      <c r="M284" s="191">
        <f t="shared" si="48"/>
        <v>3.5489977730211758E-2</v>
      </c>
      <c r="N284" s="191">
        <f t="shared" si="48"/>
        <v>3.4608761844973898E-2</v>
      </c>
      <c r="O284" s="191">
        <f t="shared" si="48"/>
        <v>3.3749426543665917E-2</v>
      </c>
      <c r="P284" s="191">
        <f t="shared" si="48"/>
        <v>3.2911428531550241E-2</v>
      </c>
      <c r="Q284" s="191">
        <f t="shared" si="48"/>
        <v>3.2094238003893646E-2</v>
      </c>
      <c r="R284" s="191">
        <f t="shared" si="48"/>
        <v>3.1297338311010482E-2</v>
      </c>
      <c r="S284" s="191">
        <f t="shared" si="48"/>
        <v>3.052022563162303E-2</v>
      </c>
      <c r="T284" s="191">
        <f t="shared" si="48"/>
        <v>2.9762408654332138E-2</v>
      </c>
      <c r="U284" s="191">
        <f t="shared" si="48"/>
        <v>2.9023408266997102E-2</v>
      </c>
      <c r="V284" s="191">
        <f t="shared" si="48"/>
        <v>2.8302757253828113E-2</v>
      </c>
      <c r="W284" s="191">
        <f t="shared" si="48"/>
        <v>2.76E-2</v>
      </c>
      <c r="X284" s="191">
        <f t="shared" ref="X284:BP289" si="53">$C284*POWER($D284,X$248-$C$385)</f>
        <v>2.6914692203600321E-2</v>
      </c>
      <c r="Y284" s="191">
        <f t="shared" si="53"/>
        <v>2.6246400594729852E-2</v>
      </c>
      <c r="Z284" s="191">
        <f t="shared" si="53"/>
        <v>2.5594702661577769E-2</v>
      </c>
      <c r="AA284" s="191">
        <f t="shared" si="53"/>
        <v>2.4959186383298391E-2</v>
      </c>
      <c r="AB284" s="191">
        <f t="shared" si="53"/>
        <v>2.4339449969520598E-2</v>
      </c>
      <c r="AC284" s="191">
        <f t="shared" si="53"/>
        <v>2.3735101606325221E-2</v>
      </c>
      <c r="AD284" s="191">
        <f t="shared" si="53"/>
        <v>2.3145759208529813E-2</v>
      </c>
      <c r="AE284" s="191">
        <f t="shared" si="53"/>
        <v>2.2571050178124195E-2</v>
      </c>
      <c r="AF284" s="191">
        <f t="shared" si="53"/>
        <v>2.2010611168704019E-2</v>
      </c>
      <c r="AG284" s="191">
        <f t="shared" si="53"/>
        <v>2.1464087855753489E-2</v>
      </c>
      <c r="AH284" s="191">
        <f t="shared" si="53"/>
        <v>2.0931134712631909E-2</v>
      </c>
      <c r="AI284" s="191">
        <f t="shared" si="53"/>
        <v>2.041141479212254E-2</v>
      </c>
      <c r="AJ284" s="191">
        <f t="shared" si="53"/>
        <v>1.9904599513405535E-2</v>
      </c>
      <c r="AK284" s="191">
        <f t="shared" si="53"/>
        <v>1.9410368454320388E-2</v>
      </c>
      <c r="AL284" s="191">
        <f t="shared" si="53"/>
        <v>1.8928409148786473E-2</v>
      </c>
      <c r="AM284" s="191">
        <f t="shared" si="53"/>
        <v>1.8458416889253631E-2</v>
      </c>
      <c r="AN284" s="191">
        <f t="shared" si="53"/>
        <v>1.8000094534057941E-2</v>
      </c>
      <c r="AO284" s="191">
        <f t="shared" si="53"/>
        <v>1.75531523195608E-2</v>
      </c>
      <c r="AP284" s="191">
        <f t="shared" si="53"/>
        <v>1.7117307676952607E-2</v>
      </c>
      <c r="AQ284" s="191">
        <f t="shared" si="53"/>
        <v>1.6692285053605229E-2</v>
      </c>
      <c r="AR284" s="191">
        <f t="shared" si="53"/>
        <v>1.6277815738860245E-2</v>
      </c>
      <c r="AS284" s="191">
        <f t="shared" si="53"/>
        <v>1.5873637694142916E-2</v>
      </c>
      <c r="AT284" s="191">
        <f t="shared" si="53"/>
        <v>1.5479495387294368E-2</v>
      </c>
      <c r="AU284" s="191">
        <f t="shared" si="53"/>
        <v>1.509513963101735E-2</v>
      </c>
      <c r="AV284" s="191">
        <f t="shared" si="53"/>
        <v>1.4720327425333368E-2</v>
      </c>
      <c r="AW284" s="191">
        <f t="shared" si="53"/>
        <v>1.4354821803951593E-2</v>
      </c>
      <c r="AX284" s="191">
        <f t="shared" si="53"/>
        <v>1.3998391684452455E-2</v>
      </c>
      <c r="AY284" s="191">
        <f t="shared" si="53"/>
        <v>1.3650811722191163E-2</v>
      </c>
      <c r="AZ284" s="191">
        <f t="shared" si="53"/>
        <v>1.3311862167828781E-2</v>
      </c>
      <c r="BA284" s="191">
        <f t="shared" si="53"/>
        <v>1.2981328728400847E-2</v>
      </c>
      <c r="BB284" s="191">
        <f t="shared" si="53"/>
        <v>1.2659002431835624E-2</v>
      </c>
      <c r="BC284" s="191">
        <f t="shared" si="53"/>
        <v>1.2344679494836369E-2</v>
      </c>
      <c r="BD284" s="191">
        <f t="shared" si="53"/>
        <v>1.2038161194044101E-2</v>
      </c>
      <c r="BE284" s="191">
        <f t="shared" si="53"/>
        <v>1.1739253740399372E-2</v>
      </c>
      <c r="BF284" s="191">
        <f t="shared" si="53"/>
        <v>1.1447768156623656E-2</v>
      </c>
      <c r="BG284" s="191">
        <f t="shared" si="53"/>
        <v>1.1163520157742853E-2</v>
      </c>
      <c r="BH284" s="191">
        <f t="shared" si="53"/>
        <v>1.0886330034577413E-2</v>
      </c>
      <c r="BI284" s="191">
        <f t="shared" si="53"/>
        <v>1.0616022540125386E-2</v>
      </c>
      <c r="BJ284" s="191">
        <f t="shared" si="53"/>
        <v>1.0352426778766596E-2</v>
      </c>
      <c r="BK284" s="191">
        <f t="shared" si="53"/>
        <v>1.0095376098217845E-2</v>
      </c>
      <c r="BL284" s="191">
        <f t="shared" si="53"/>
        <v>9.8447079841709022E-3</v>
      </c>
      <c r="BM284" s="191">
        <f t="shared" si="53"/>
        <v>9.6002639575466075E-3</v>
      </c>
      <c r="BN284" s="191">
        <f t="shared" si="53"/>
        <v>9.3618894743001755E-3</v>
      </c>
      <c r="BO284" s="191">
        <f t="shared" si="53"/>
        <v>9.1294338277143061E-3</v>
      </c>
      <c r="BP284" s="191">
        <f t="shared" si="53"/>
        <v>8.9027500531183787E-3</v>
      </c>
      <c r="BQ284" s="229"/>
      <c r="BR284" s="176"/>
    </row>
    <row r="285" spans="2:70">
      <c r="B285" s="245">
        <v>41</v>
      </c>
      <c r="C285" s="68">
        <v>2.7400000000000001E-2</v>
      </c>
      <c r="D285" s="174">
        <f t="shared" si="39"/>
        <v>0.97513782932067583</v>
      </c>
      <c r="I285" s="60" t="s">
        <v>474</v>
      </c>
      <c r="J285" s="191">
        <f t="shared" ref="J285:X300" si="54">$C285*POWER($D285,J$248-$C$385)</f>
        <v>3.8009530191480963E-2</v>
      </c>
      <c r="K285" s="191">
        <f t="shared" si="54"/>
        <v>3.7064530764419443E-2</v>
      </c>
      <c r="L285" s="191">
        <f t="shared" si="54"/>
        <v>3.6143026074405379E-2</v>
      </c>
      <c r="M285" s="191">
        <f t="shared" si="54"/>
        <v>3.5244431991276255E-2</v>
      </c>
      <c r="N285" s="191">
        <f t="shared" si="54"/>
        <v>3.436817890761331E-2</v>
      </c>
      <c r="O285" s="191">
        <f t="shared" si="54"/>
        <v>3.3513711377674685E-2</v>
      </c>
      <c r="P285" s="191">
        <f t="shared" si="54"/>
        <v>3.2680487765305327E-2</v>
      </c>
      <c r="Q285" s="191">
        <f t="shared" si="54"/>
        <v>3.1867979900600737E-2</v>
      </c>
      <c r="R285" s="191">
        <f t="shared" si="54"/>
        <v>3.1075672745106732E-2</v>
      </c>
      <c r="S285" s="191">
        <f t="shared" si="54"/>
        <v>3.0303064065343069E-2</v>
      </c>
      <c r="T285" s="191">
        <f t="shared" si="54"/>
        <v>2.9549664114444013E-2</v>
      </c>
      <c r="U285" s="191">
        <f t="shared" si="54"/>
        <v>2.8814995321714006E-2</v>
      </c>
      <c r="V285" s="191">
        <f t="shared" si="54"/>
        <v>2.8098591989901625E-2</v>
      </c>
      <c r="W285" s="191">
        <f t="shared" si="54"/>
        <v>2.7400000000000001E-2</v>
      </c>
      <c r="X285" s="191">
        <f t="shared" si="54"/>
        <v>2.6718776523386518E-2</v>
      </c>
      <c r="Y285" s="191">
        <f t="shared" si="53"/>
        <v>2.6054489741119364E-2</v>
      </c>
      <c r="Z285" s="191">
        <f t="shared" si="53"/>
        <v>2.5406718570212955E-2</v>
      </c>
      <c r="AA285" s="191">
        <f t="shared" si="53"/>
        <v>2.4775052396718764E-2</v>
      </c>
      <c r="AB285" s="191">
        <f t="shared" si="53"/>
        <v>2.4159090815442347E-2</v>
      </c>
      <c r="AC285" s="191">
        <f t="shared" si="53"/>
        <v>2.3558443376131524E-2</v>
      </c>
      <c r="AD285" s="191">
        <f t="shared" si="53"/>
        <v>2.297272933597495E-2</v>
      </c>
      <c r="AE285" s="191">
        <f t="shared" si="53"/>
        <v>2.2401577418254024E-2</v>
      </c>
      <c r="AF285" s="191">
        <f t="shared" si="53"/>
        <v>2.1844625576995298E-2</v>
      </c>
      <c r="AG285" s="191">
        <f t="shared" si="53"/>
        <v>2.1301520767474109E-2</v>
      </c>
      <c r="AH285" s="191">
        <f t="shared" si="53"/>
        <v>2.0771918722424003E-2</v>
      </c>
      <c r="AI285" s="191">
        <f t="shared" si="53"/>
        <v>2.0255483733810045E-2</v>
      </c>
      <c r="AJ285" s="191">
        <f t="shared" si="53"/>
        <v>1.9751888440027787E-2</v>
      </c>
      <c r="AK285" s="191">
        <f t="shared" si="53"/>
        <v>1.9260813618392846E-2</v>
      </c>
      <c r="AL285" s="191">
        <f t="shared" si="53"/>
        <v>1.8781947982789711E-2</v>
      </c>
      <c r="AM285" s="191">
        <f t="shared" si="53"/>
        <v>1.8314987986351405E-2</v>
      </c>
      <c r="AN285" s="191">
        <f t="shared" si="53"/>
        <v>1.7859637629044967E-2</v>
      </c>
      <c r="AO285" s="191">
        <f t="shared" si="53"/>
        <v>1.741560827004077E-2</v>
      </c>
      <c r="AP285" s="191">
        <f t="shared" si="53"/>
        <v>1.6982618444746769E-2</v>
      </c>
      <c r="AQ285" s="191">
        <f t="shared" si="53"/>
        <v>1.6560393686391634E-2</v>
      </c>
      <c r="AR285" s="191">
        <f t="shared" si="53"/>
        <v>1.6148666352043761E-2</v>
      </c>
      <c r="AS285" s="191">
        <f t="shared" si="53"/>
        <v>1.5747175452955793E-2</v>
      </c>
      <c r="AT285" s="191">
        <f t="shared" si="53"/>
        <v>1.5355666489127144E-2</v>
      </c>
      <c r="AU285" s="191">
        <f t="shared" si="53"/>
        <v>1.4973891287979685E-2</v>
      </c>
      <c r="AV285" s="191">
        <f t="shared" si="53"/>
        <v>1.460160784704429E-2</v>
      </c>
      <c r="AW285" s="191">
        <f t="shared" si="53"/>
        <v>1.4238580180558515E-2</v>
      </c>
      <c r="AX285" s="191">
        <f t="shared" si="53"/>
        <v>1.3884578169878228E-2</v>
      </c>
      <c r="AY285" s="191">
        <f t="shared" si="53"/>
        <v>1.3539377417608297E-2</v>
      </c>
      <c r="AZ285" s="191">
        <f t="shared" si="53"/>
        <v>1.3202759105359932E-2</v>
      </c>
      <c r="BA285" s="191">
        <f t="shared" si="53"/>
        <v>1.2874509855044472E-2</v>
      </c>
      <c r="BB285" s="191">
        <f t="shared" si="53"/>
        <v>1.2554421593615715E-2</v>
      </c>
      <c r="BC285" s="191">
        <f t="shared" si="53"/>
        <v>1.2242291421175049E-2</v>
      </c>
      <c r="BD285" s="191">
        <f t="shared" si="53"/>
        <v>1.1937921482355767E-2</v>
      </c>
      <c r="BE285" s="191">
        <f t="shared" si="53"/>
        <v>1.1641118840905068E-2</v>
      </c>
      <c r="BF285" s="191">
        <f t="shared" si="53"/>
        <v>1.135169535738419E-2</v>
      </c>
      <c r="BG285" s="191">
        <f t="shared" si="53"/>
        <v>1.1069467569909213E-2</v>
      </c>
      <c r="BH285" s="191">
        <f t="shared" si="53"/>
        <v>1.0794256577856888E-2</v>
      </c>
      <c r="BI285" s="191">
        <f t="shared" si="53"/>
        <v>1.0525887928461793E-2</v>
      </c>
      <c r="BJ285" s="191">
        <f t="shared" si="53"/>
        <v>1.0264191506232938E-2</v>
      </c>
      <c r="BK285" s="191">
        <f t="shared" si="53"/>
        <v>1.0009001425119703E-2</v>
      </c>
      <c r="BL285" s="191">
        <f t="shared" si="53"/>
        <v>9.7601559233587796E-3</v>
      </c>
      <c r="BM285" s="191">
        <f t="shared" si="53"/>
        <v>9.5174972609354154E-3</v>
      </c>
      <c r="BN285" s="191">
        <f t="shared" si="53"/>
        <v>9.2808716195940406E-3</v>
      </c>
      <c r="BO285" s="191">
        <f t="shared" si="53"/>
        <v>9.0501290053347973E-3</v>
      </c>
      <c r="BP285" s="191">
        <f t="shared" si="53"/>
        <v>8.8251231533342626E-3</v>
      </c>
      <c r="BQ285" s="229"/>
      <c r="BR285" s="176"/>
    </row>
    <row r="286" spans="2:70">
      <c r="B286" s="245">
        <v>42</v>
      </c>
      <c r="C286" s="68">
        <v>2.7199999999999998E-2</v>
      </c>
      <c r="D286" s="174">
        <f t="shared" si="39"/>
        <v>0.97514136505317939</v>
      </c>
      <c r="I286" s="60" t="s">
        <v>474</v>
      </c>
      <c r="J286" s="191">
        <f t="shared" si="54"/>
        <v>3.7730309854212725E-2</v>
      </c>
      <c r="K286" s="191">
        <f t="shared" si="54"/>
        <v>3.6792385855116419E-2</v>
      </c>
      <c r="L286" s="191">
        <f t="shared" si="54"/>
        <v>3.5877777366321521E-2</v>
      </c>
      <c r="M286" s="191">
        <f t="shared" si="54"/>
        <v>3.4985904796068827E-2</v>
      </c>
      <c r="N286" s="191">
        <f t="shared" si="54"/>
        <v>3.4116202960459141E-2</v>
      </c>
      <c r="O286" s="191">
        <f t="shared" si="54"/>
        <v>3.3268120725293442E-2</v>
      </c>
      <c r="P286" s="191">
        <f t="shared" si="54"/>
        <v>3.2441120656816612E-2</v>
      </c>
      <c r="Q286" s="191">
        <f t="shared" si="54"/>
        <v>3.1634678681143051E-2</v>
      </c>
      <c r="R286" s="191">
        <f t="shared" si="54"/>
        <v>3.0848283752148549E-2</v>
      </c>
      <c r="S286" s="191">
        <f t="shared" si="54"/>
        <v>3.0081437527617948E-2</v>
      </c>
      <c r="T286" s="191">
        <f t="shared" si="54"/>
        <v>2.9333654053443309E-2</v>
      </c>
      <c r="U286" s="191">
        <f t="shared" si="54"/>
        <v>2.8604459455672436E-2</v>
      </c>
      <c r="V286" s="191">
        <f t="shared" si="54"/>
        <v>2.7893391640212744E-2</v>
      </c>
      <c r="W286" s="191">
        <f t="shared" si="54"/>
        <v>2.7199999999999998E-2</v>
      </c>
      <c r="X286" s="191">
        <f t="shared" si="54"/>
        <v>2.6523845129446479E-2</v>
      </c>
      <c r="Y286" s="191">
        <f t="shared" si="53"/>
        <v>2.5864498545987564E-2</v>
      </c>
      <c r="Z286" s="191">
        <f t="shared" si="53"/>
        <v>2.5221542418550284E-2</v>
      </c>
      <c r="AA286" s="191">
        <f t="shared" si="53"/>
        <v>2.4594569302771794E-2</v>
      </c>
      <c r="AB286" s="191">
        <f t="shared" si="53"/>
        <v>2.3983181882799909E-2</v>
      </c>
      <c r="AC286" s="191">
        <f t="shared" si="53"/>
        <v>2.3386992719512185E-2</v>
      </c>
      <c r="AD286" s="191">
        <f t="shared" si="53"/>
        <v>2.2805624004993884E-2</v>
      </c>
      <c r="AE286" s="191">
        <f t="shared" si="53"/>
        <v>2.2238707323119292E-2</v>
      </c>
      <c r="AF286" s="191">
        <f t="shared" si="53"/>
        <v>2.168588341608468E-2</v>
      </c>
      <c r="AG286" s="191">
        <f t="shared" si="53"/>
        <v>2.1146801956744923E-2</v>
      </c>
      <c r="AH286" s="191">
        <f t="shared" si="53"/>
        <v>2.0621121326609489E-2</v>
      </c>
      <c r="AI286" s="191">
        <f t="shared" si="53"/>
        <v>2.0108508399357208E-2</v>
      </c>
      <c r="AJ286" s="191">
        <f t="shared" si="53"/>
        <v>1.9608638329732513E-2</v>
      </c>
      <c r="AK286" s="191">
        <f t="shared" si="53"/>
        <v>1.9121194347689458E-2</v>
      </c>
      <c r="AL286" s="191">
        <f t="shared" si="53"/>
        <v>1.8645867557653035E-2</v>
      </c>
      <c r="AM286" s="191">
        <f t="shared" si="53"/>
        <v>1.8182356742770574E-2</v>
      </c>
      <c r="AN286" s="191">
        <f t="shared" si="53"/>
        <v>1.7730368174029176E-2</v>
      </c>
      <c r="AO286" s="191">
        <f t="shared" si="53"/>
        <v>1.7289615424118259E-2</v>
      </c>
      <c r="AP286" s="191">
        <f t="shared" si="53"/>
        <v>1.6859819185919188E-2</v>
      </c>
      <c r="AQ286" s="191">
        <f t="shared" si="53"/>
        <v>1.6440707095507021E-2</v>
      </c>
      <c r="AR286" s="191">
        <f t="shared" si="53"/>
        <v>1.6032013559552208E-2</v>
      </c>
      <c r="AS286" s="191">
        <f t="shared" si="53"/>
        <v>1.5633479587012823E-2</v>
      </c>
      <c r="AT286" s="191">
        <f t="shared" si="53"/>
        <v>1.5244852625010701E-2</v>
      </c>
      <c r="AU286" s="191">
        <f t="shared" si="53"/>
        <v>1.4865886398787479E-2</v>
      </c>
      <c r="AV286" s="191">
        <f t="shared" si="53"/>
        <v>1.4496340755639114E-2</v>
      </c>
      <c r="AW286" s="191">
        <f t="shared" si="53"/>
        <v>1.4135981512729963E-2</v>
      </c>
      <c r="AX286" s="191">
        <f t="shared" si="53"/>
        <v>1.3784580308690007E-2</v>
      </c>
      <c r="AY286" s="191">
        <f t="shared" si="53"/>
        <v>1.3441914458901149E-2</v>
      </c>
      <c r="AZ286" s="191">
        <f t="shared" si="53"/>
        <v>1.3107766814380938E-2</v>
      </c>
      <c r="BA286" s="191">
        <f t="shared" si="53"/>
        <v>1.2781925624174191E-2</v>
      </c>
      <c r="BB286" s="191">
        <f t="shared" si="53"/>
        <v>1.2464184401165434E-2</v>
      </c>
      <c r="BC286" s="191">
        <f t="shared" si="53"/>
        <v>1.2154341791227007E-2</v>
      </c>
      <c r="BD286" s="191">
        <f t="shared" si="53"/>
        <v>1.1852201445620009E-2</v>
      </c>
      <c r="BE286" s="191">
        <f t="shared" si="53"/>
        <v>1.1557571896567162E-2</v>
      </c>
      <c r="BF286" s="191">
        <f t="shared" si="53"/>
        <v>1.1270266435918766E-2</v>
      </c>
      <c r="BG286" s="191">
        <f t="shared" si="53"/>
        <v>1.0990102996834856E-2</v>
      </c>
      <c r="BH286" s="191">
        <f t="shared" si="53"/>
        <v>1.0716904038408579E-2</v>
      </c>
      <c r="BI286" s="191">
        <f t="shared" si="53"/>
        <v>1.0450496433157675E-2</v>
      </c>
      <c r="BJ286" s="191">
        <f t="shared" si="53"/>
        <v>1.0190711357312757E-2</v>
      </c>
      <c r="BK286" s="191">
        <f t="shared" si="53"/>
        <v>9.9373841838329008E-3</v>
      </c>
      <c r="BL286" s="191">
        <f t="shared" si="53"/>
        <v>9.6903543780806883E-3</v>
      </c>
      <c r="BM286" s="191">
        <f t="shared" si="53"/>
        <v>9.4494653960906574E-3</v>
      </c>
      <c r="BN286" s="191">
        <f t="shared" si="53"/>
        <v>9.2145645853666264E-3</v>
      </c>
      <c r="BO286" s="191">
        <f t="shared" si="53"/>
        <v>8.985503088145096E-3</v>
      </c>
      <c r="BP286" s="191">
        <f t="shared" si="53"/>
        <v>8.7621357470633685E-3</v>
      </c>
      <c r="BQ286" s="229"/>
      <c r="BR286" s="176"/>
    </row>
    <row r="287" spans="2:70">
      <c r="B287" s="245">
        <v>43</v>
      </c>
      <c r="C287" s="68">
        <v>2.7E-2</v>
      </c>
      <c r="D287" s="174">
        <f t="shared" si="39"/>
        <v>0.97514245828769275</v>
      </c>
      <c r="I287" s="60" t="s">
        <v>474</v>
      </c>
      <c r="J287" s="191">
        <f t="shared" si="54"/>
        <v>3.7452335258281254E-2</v>
      </c>
      <c r="K287" s="191">
        <f t="shared" si="54"/>
        <v>3.6521362272375214E-2</v>
      </c>
      <c r="L287" s="191">
        <f t="shared" si="54"/>
        <v>3.5613530986299366E-2</v>
      </c>
      <c r="M287" s="191">
        <f t="shared" si="54"/>
        <v>3.4728266154284877E-2</v>
      </c>
      <c r="N287" s="191">
        <f t="shared" si="54"/>
        <v>3.3865006829758633E-2</v>
      </c>
      <c r="O287" s="191">
        <f t="shared" si="54"/>
        <v>3.3023206009900337E-2</v>
      </c>
      <c r="P287" s="191">
        <f t="shared" si="54"/>
        <v>3.2202330289035123E-2</v>
      </c>
      <c r="Q287" s="191">
        <f t="shared" si="54"/>
        <v>3.1401859520641937E-2</v>
      </c>
      <c r="R287" s="191">
        <f t="shared" si="54"/>
        <v>3.0621286487763563E-2</v>
      </c>
      <c r="S287" s="191">
        <f t="shared" si="54"/>
        <v>2.9860116581609475E-2</v>
      </c>
      <c r="T287" s="191">
        <f t="shared" si="54"/>
        <v>2.911786748814776E-2</v>
      </c>
      <c r="U287" s="191">
        <f t="shared" si="54"/>
        <v>2.8394068882487692E-2</v>
      </c>
      <c r="V287" s="191">
        <f t="shared" si="54"/>
        <v>2.7688262130859127E-2</v>
      </c>
      <c r="W287" s="191">
        <f t="shared" si="54"/>
        <v>2.7E-2</v>
      </c>
      <c r="X287" s="191">
        <f t="shared" si="54"/>
        <v>2.6328846373767704E-2</v>
      </c>
      <c r="Y287" s="191">
        <f t="shared" si="53"/>
        <v>2.5674375976794842E-2</v>
      </c>
      <c r="Z287" s="191">
        <f t="shared" si="53"/>
        <v>2.5036174105014207E-2</v>
      </c>
      <c r="AA287" s="191">
        <f t="shared" si="53"/>
        <v>2.4413836362882229E-2</v>
      </c>
      <c r="AB287" s="191">
        <f t="shared" si="53"/>
        <v>2.3806968407134442E-2</v>
      </c>
      <c r="AC287" s="191">
        <f t="shared" si="53"/>
        <v>2.3215185696910515E-2</v>
      </c>
      <c r="AD287" s="191">
        <f t="shared" si="53"/>
        <v>2.2638113250090602E-2</v>
      </c>
      <c r="AE287" s="191">
        <f t="shared" si="53"/>
        <v>2.2075385405688538E-2</v>
      </c>
      <c r="AF287" s="191">
        <f t="shared" si="53"/>
        <v>2.1526645592151377E-2</v>
      </c>
      <c r="AG287" s="191">
        <f t="shared" si="53"/>
        <v>2.0991546101418419E-2</v>
      </c>
      <c r="AH287" s="191">
        <f t="shared" si="53"/>
        <v>2.046974786859659E-2</v>
      </c>
      <c r="AI287" s="191">
        <f t="shared" si="53"/>
        <v>1.9960920257112536E-2</v>
      </c>
      <c r="AJ287" s="191">
        <f t="shared" si="53"/>
        <v>1.9464740849205325E-2</v>
      </c>
      <c r="AK287" s="191">
        <f t="shared" si="53"/>
        <v>1.8980895241626952E-2</v>
      </c>
      <c r="AL287" s="191">
        <f t="shared" si="53"/>
        <v>1.8509076846421273E-2</v>
      </c>
      <c r="AM287" s="191">
        <f t="shared" si="53"/>
        <v>1.8048986696655056E-2</v>
      </c>
      <c r="AN287" s="191">
        <f t="shared" si="53"/>
        <v>1.7600333256978073E-2</v>
      </c>
      <c r="AO287" s="191">
        <f t="shared" si="53"/>
        <v>1.7162832238892232E-2</v>
      </c>
      <c r="AP287" s="191">
        <f t="shared" si="53"/>
        <v>1.6736206420612638E-2</v>
      </c>
      <c r="AQ287" s="191">
        <f t="shared" si="53"/>
        <v>1.6320185471406474E-2</v>
      </c>
      <c r="AR287" s="191">
        <f t="shared" si="53"/>
        <v>1.5914505780298398E-2</v>
      </c>
      <c r="AS287" s="191">
        <f t="shared" si="53"/>
        <v>1.5518910289033874E-2</v>
      </c>
      <c r="AT287" s="191">
        <f t="shared" si="53"/>
        <v>1.5133148329194662E-2</v>
      </c>
      <c r="AU287" s="191">
        <f t="shared" si="53"/>
        <v>1.4756975463363171E-2</v>
      </c>
      <c r="AV287" s="191">
        <f t="shared" si="53"/>
        <v>1.4390153330235127E-2</v>
      </c>
      <c r="AW287" s="191">
        <f t="shared" si="53"/>
        <v>1.4032449493582309E-2</v>
      </c>
      <c r="AX287" s="191">
        <f t="shared" si="53"/>
        <v>1.3683637294969742E-2</v>
      </c>
      <c r="AY287" s="191">
        <f t="shared" si="53"/>
        <v>1.3343495710133949E-2</v>
      </c>
      <c r="AZ287" s="191">
        <f t="shared" si="53"/>
        <v>1.3011809208931302E-2</v>
      </c>
      <c r="BA287" s="191">
        <f t="shared" si="53"/>
        <v>1.2688367618767706E-2</v>
      </c>
      <c r="BB287" s="191">
        <f t="shared" si="53"/>
        <v>1.23729659914231E-2</v>
      </c>
      <c r="BC287" s="191">
        <f t="shared" si="53"/>
        <v>1.2065404473186341E-2</v>
      </c>
      <c r="BD287" s="191">
        <f t="shared" si="53"/>
        <v>1.1765488178218252E-2</v>
      </c>
      <c r="BE287" s="191">
        <f t="shared" si="53"/>
        <v>1.1473027065062535E-2</v>
      </c>
      <c r="BF287" s="191">
        <f t="shared" si="53"/>
        <v>1.1187835816226312E-2</v>
      </c>
      <c r="BG287" s="191">
        <f t="shared" si="53"/>
        <v>1.0909733720754022E-2</v>
      </c>
      <c r="BH287" s="191">
        <f t="shared" si="53"/>
        <v>1.0638544559720213E-2</v>
      </c>
      <c r="BI287" s="191">
        <f t="shared" si="53"/>
        <v>1.0374096494568727E-2</v>
      </c>
      <c r="BJ287" s="191">
        <f t="shared" si="53"/>
        <v>1.0116221958227487E-2</v>
      </c>
      <c r="BK287" s="191">
        <f t="shared" si="53"/>
        <v>9.8647575489298877E-3</v>
      </c>
      <c r="BL287" s="191">
        <f t="shared" si="53"/>
        <v>9.6195439266755639E-3</v>
      </c>
      <c r="BM287" s="191">
        <f t="shared" si="53"/>
        <v>9.380425712264856E-3</v>
      </c>
      <c r="BN287" s="191">
        <f t="shared" si="53"/>
        <v>9.1472513888430328E-3</v>
      </c>
      <c r="BO287" s="191">
        <f t="shared" si="53"/>
        <v>8.919873205891906E-3</v>
      </c>
      <c r="BP287" s="191">
        <f t="shared" si="53"/>
        <v>8.6981470856079563E-3</v>
      </c>
      <c r="BQ287" s="229"/>
      <c r="BR287" s="176"/>
    </row>
    <row r="288" spans="2:70">
      <c r="B288" s="245">
        <v>44</v>
      </c>
      <c r="C288" s="68">
        <v>2.6800000000000001E-2</v>
      </c>
      <c r="D288" s="174">
        <f t="shared" si="39"/>
        <v>0.97514607894136629</v>
      </c>
      <c r="I288" s="60" t="s">
        <v>474</v>
      </c>
      <c r="J288" s="191">
        <f t="shared" si="54"/>
        <v>3.7173116228458362E-2</v>
      </c>
      <c r="K288" s="191">
        <f t="shared" si="54"/>
        <v>3.6249218532212836E-2</v>
      </c>
      <c r="L288" s="191">
        <f t="shared" si="54"/>
        <v>3.5348283316376058E-2</v>
      </c>
      <c r="M288" s="191">
        <f t="shared" si="54"/>
        <v>3.4469739873272634E-2</v>
      </c>
      <c r="N288" s="191">
        <f t="shared" si="54"/>
        <v>3.3613031679550667E-2</v>
      </c>
      <c r="O288" s="191">
        <f t="shared" si="54"/>
        <v>3.277761604364577E-2</v>
      </c>
      <c r="P288" s="191">
        <f t="shared" si="54"/>
        <v>3.1962963762006788E-2</v>
      </c>
      <c r="Q288" s="191">
        <f t="shared" si="54"/>
        <v>3.1168558783865902E-2</v>
      </c>
      <c r="R288" s="191">
        <f t="shared" si="54"/>
        <v>3.0393897884340309E-2</v>
      </c>
      <c r="S288" s="191">
        <f t="shared" si="54"/>
        <v>2.9638490345658741E-2</v>
      </c>
      <c r="T288" s="191">
        <f t="shared" si="54"/>
        <v>2.8901857646310661E-2</v>
      </c>
      <c r="U288" s="191">
        <f t="shared" si="54"/>
        <v>2.8183533157921388E-2</v>
      </c>
      <c r="V288" s="191">
        <f t="shared" si="54"/>
        <v>2.7483061849661022E-2</v>
      </c>
      <c r="W288" s="191">
        <f t="shared" si="54"/>
        <v>2.6800000000000001E-2</v>
      </c>
      <c r="X288" s="191">
        <f t="shared" si="54"/>
        <v>2.6133914915628616E-2</v>
      </c>
      <c r="Y288" s="191">
        <f t="shared" si="53"/>
        <v>2.5484384657362535E-2</v>
      </c>
      <c r="Z288" s="191">
        <f t="shared" si="53"/>
        <v>2.4850997772860591E-2</v>
      </c>
      <c r="AA288" s="191">
        <f t="shared" si="53"/>
        <v>2.423335303598563E-2</v>
      </c>
      <c r="AB288" s="191">
        <f t="shared" si="53"/>
        <v>2.3631059192643241E-2</v>
      </c>
      <c r="AC288" s="191">
        <f t="shared" si="53"/>
        <v>2.3043734712937382E-2</v>
      </c>
      <c r="AD288" s="191">
        <f t="shared" si="53"/>
        <v>2.2471007549485941E-2</v>
      </c>
      <c r="AE288" s="191">
        <f t="shared" si="53"/>
        <v>2.1912514901743053E-2</v>
      </c>
      <c r="AF288" s="191">
        <f t="shared" si="53"/>
        <v>2.1367902986178997E-2</v>
      </c>
      <c r="AG288" s="191">
        <f t="shared" si="53"/>
        <v>2.0836826812171961E-2</v>
      </c>
      <c r="AH288" s="191">
        <f t="shared" si="53"/>
        <v>2.0318949963469817E-2</v>
      </c>
      <c r="AI288" s="191">
        <f t="shared" si="53"/>
        <v>1.981394438508341E-2</v>
      </c>
      <c r="AJ288" s="191">
        <f t="shared" si="53"/>
        <v>1.9321490175476387E-2</v>
      </c>
      <c r="AK288" s="191">
        <f t="shared" si="53"/>
        <v>1.8841275383919928E-2</v>
      </c>
      <c r="AL288" s="191">
        <f t="shared" si="53"/>
        <v>1.8372995812884003E-2</v>
      </c>
      <c r="AM288" s="191">
        <f t="shared" si="53"/>
        <v>1.7916354825339976E-2</v>
      </c>
      <c r="AN288" s="191">
        <f t="shared" si="53"/>
        <v>1.7471063156852505E-2</v>
      </c>
      <c r="AO288" s="191">
        <f t="shared" si="53"/>
        <v>1.7036838732341689E-2</v>
      </c>
      <c r="AP288" s="191">
        <f t="shared" si="53"/>
        <v>1.6613406487399399E-2</v>
      </c>
      <c r="AQ288" s="191">
        <f t="shared" si="53"/>
        <v>1.6200498194046578E-2</v>
      </c>
      <c r="AR288" s="191">
        <f t="shared" si="53"/>
        <v>1.5797852290821209E-2</v>
      </c>
      <c r="AS288" s="191">
        <f t="shared" si="53"/>
        <v>1.5405213717089179E-2</v>
      </c>
      <c r="AT288" s="191">
        <f t="shared" si="53"/>
        <v>1.5022333751473266E-2</v>
      </c>
      <c r="AU288" s="191">
        <f t="shared" si="53"/>
        <v>1.4648969854297696E-2</v>
      </c>
      <c r="AV288" s="191">
        <f t="shared" si="53"/>
        <v>1.4284885513948678E-2</v>
      </c>
      <c r="AW288" s="191">
        <f t="shared" si="53"/>
        <v>1.3929850097053378E-2</v>
      </c>
      <c r="AX288" s="191">
        <f t="shared" si="53"/>
        <v>1.3583638702382611E-2</v>
      </c>
      <c r="AY288" s="191">
        <f t="shared" si="53"/>
        <v>1.3246032018384592E-2</v>
      </c>
      <c r="AZ288" s="191">
        <f t="shared" si="53"/>
        <v>1.2916816184259527E-2</v>
      </c>
      <c r="BA288" s="191">
        <f t="shared" si="53"/>
        <v>1.2595782654487056E-2</v>
      </c>
      <c r="BB288" s="191">
        <f t="shared" si="53"/>
        <v>1.2282728066720729E-2</v>
      </c>
      <c r="BC288" s="191">
        <f t="shared" si="53"/>
        <v>1.1977454112965786E-2</v>
      </c>
      <c r="BD288" s="191">
        <f t="shared" si="53"/>
        <v>1.1679767413958727E-2</v>
      </c>
      <c r="BE288" s="191">
        <f t="shared" si="53"/>
        <v>1.1389479396668994E-2</v>
      </c>
      <c r="BF288" s="191">
        <f t="shared" si="53"/>
        <v>1.1106406174845249E-2</v>
      </c>
      <c r="BG288" s="191">
        <f t="shared" si="53"/>
        <v>1.0830368432530522E-2</v>
      </c>
      <c r="BH288" s="191">
        <f t="shared" si="53"/>
        <v>1.0561191310472489E-2</v>
      </c>
      <c r="BI288" s="191">
        <f t="shared" si="53"/>
        <v>1.0298704295356878E-2</v>
      </c>
      <c r="BJ288" s="191">
        <f t="shared" si="53"/>
        <v>1.0042741111793867E-2</v>
      </c>
      <c r="BK288" s="191">
        <f t="shared" si="53"/>
        <v>9.7931396169890442E-3</v>
      </c>
      <c r="BL288" s="191">
        <f t="shared" si="53"/>
        <v>9.549741698032221E-3</v>
      </c>
      <c r="BM288" s="191">
        <f t="shared" si="53"/>
        <v>9.3123931717389846E-3</v>
      </c>
      <c r="BN288" s="191">
        <f t="shared" si="53"/>
        <v>9.0809436869816254E-3</v>
      </c>
      <c r="BO288" s="191">
        <f t="shared" si="53"/>
        <v>8.8552466294474844E-3</v>
      </c>
      <c r="BP288" s="191">
        <f t="shared" si="53"/>
        <v>8.6351590287644647E-3</v>
      </c>
      <c r="BQ288" s="229"/>
      <c r="BR288" s="176"/>
    </row>
    <row r="289" spans="2:70">
      <c r="B289" s="245">
        <v>45</v>
      </c>
      <c r="C289" s="68">
        <v>2.6599999999999999E-2</v>
      </c>
      <c r="D289" s="174">
        <f t="shared" si="39"/>
        <v>0.9751497524820284</v>
      </c>
      <c r="I289" s="60" t="s">
        <v>474</v>
      </c>
      <c r="J289" s="191">
        <f t="shared" si="54"/>
        <v>3.6893898060056059E-2</v>
      </c>
      <c r="K289" s="191">
        <f t="shared" si="54"/>
        <v>3.5977075561360858E-2</v>
      </c>
      <c r="L289" s="191">
        <f t="shared" si="54"/>
        <v>3.5083036328688269E-2</v>
      </c>
      <c r="M289" s="191">
        <f t="shared" si="54"/>
        <v>3.4211214192238375E-2</v>
      </c>
      <c r="N289" s="191">
        <f t="shared" si="54"/>
        <v>3.336105705167091E-2</v>
      </c>
      <c r="O289" s="191">
        <f t="shared" si="54"/>
        <v>3.2532026526475716E-2</v>
      </c>
      <c r="P289" s="191">
        <f t="shared" si="54"/>
        <v>3.172359761503158E-2</v>
      </c>
      <c r="Q289" s="191">
        <f t="shared" si="54"/>
        <v>3.0935258362137511E-2</v>
      </c>
      <c r="R289" s="191">
        <f t="shared" si="54"/>
        <v>3.0166509534805992E-2</v>
      </c>
      <c r="S289" s="191">
        <f t="shared" si="54"/>
        <v>2.9416864306112813E-2</v>
      </c>
      <c r="T289" s="191">
        <f t="shared" si="54"/>
        <v>2.8685847946903324E-2</v>
      </c>
      <c r="U289" s="191">
        <f t="shared" si="54"/>
        <v>2.7972997525159884E-2</v>
      </c>
      <c r="V289" s="191">
        <f t="shared" si="54"/>
        <v>2.727786161284005E-2</v>
      </c>
      <c r="W289" s="191">
        <f t="shared" si="54"/>
        <v>2.6599999999999999E-2</v>
      </c>
      <c r="X289" s="191">
        <f t="shared" si="54"/>
        <v>2.5938983416021955E-2</v>
      </c>
      <c r="Y289" s="191">
        <f t="shared" si="53"/>
        <v>2.5294393257769249E-2</v>
      </c>
      <c r="Z289" s="191">
        <f t="shared" si="53"/>
        <v>2.4665821324496771E-2</v>
      </c>
      <c r="AA289" s="191">
        <f t="shared" si="53"/>
        <v>2.4052869559348964E-2</v>
      </c>
      <c r="AB289" s="191">
        <f t="shared" si="53"/>
        <v>2.3455149797281655E-2</v>
      </c>
      <c r="AC289" s="191">
        <f t="shared" si="53"/>
        <v>2.2872283519248107E-2</v>
      </c>
      <c r="AD289" s="191">
        <f t="shared" si="53"/>
        <v>2.2303901612493567E-2</v>
      </c>
      <c r="AE289" s="191">
        <f t="shared" si="53"/>
        <v>2.1749644136806617E-2</v>
      </c>
      <c r="AF289" s="191">
        <f t="shared" si="53"/>
        <v>2.1209160096579173E-2</v>
      </c>
      <c r="AG289" s="191">
        <f t="shared" si="53"/>
        <v>2.0682107218530893E-2</v>
      </c>
      <c r="AH289" s="191">
        <f t="shared" si="53"/>
        <v>2.0168151734957174E-2</v>
      </c>
      <c r="AI289" s="191">
        <f t="shared" si="53"/>
        <v>1.9666968172363481E-2</v>
      </c>
      <c r="AJ289" s="191">
        <f t="shared" si="53"/>
        <v>1.9178239145352178E-2</v>
      </c>
      <c r="AK289" s="191">
        <f t="shared" si="53"/>
        <v>1.8701655155631321E-2</v>
      </c>
      <c r="AL289" s="191">
        <f t="shared" si="53"/>
        <v>1.8236914396018138E-2</v>
      </c>
      <c r="AM289" s="191">
        <f t="shared" si="53"/>
        <v>1.7783722559313025E-2</v>
      </c>
      <c r="AN289" s="191">
        <f t="shared" si="53"/>
        <v>1.734179265192316E-2</v>
      </c>
      <c r="AO289" s="191">
        <f t="shared" si="53"/>
        <v>1.6910844812117527E-2</v>
      </c>
      <c r="AP289" s="191">
        <f t="shared" si="53"/>
        <v>1.6490606132798402E-2</v>
      </c>
      <c r="AQ289" s="191">
        <f t="shared" si="53"/>
        <v>1.6080810488676982E-2</v>
      </c>
      <c r="AR289" s="191">
        <f t="shared" si="53"/>
        <v>1.5681198367743766E-2</v>
      </c>
      <c r="AS289" s="191">
        <f t="shared" si="53"/>
        <v>1.529151670692692E-2</v>
      </c>
      <c r="AT289" s="191">
        <f t="shared" si="53"/>
        <v>1.4911518731834586E-2</v>
      </c>
      <c r="AU289" s="191">
        <f t="shared" si="53"/>
        <v>1.4540963800479629E-2</v>
      </c>
      <c r="AV289" s="191">
        <f t="shared" si="53"/>
        <v>1.4179617250887845E-2</v>
      </c>
      <c r="AW289" s="191">
        <f t="shared" si="53"/>
        <v>1.382725025249318E-2</v>
      </c>
      <c r="AX289" s="191">
        <f t="shared" si="53"/>
        <v>1.348363966122579E-2</v>
      </c>
      <c r="AY289" s="191">
        <f t="shared" si="53"/>
        <v>1.314856787820119E-2</v>
      </c>
      <c r="AZ289" s="191">
        <f t="shared" si="53"/>
        <v>1.2821822711921041E-2</v>
      </c>
      <c r="BA289" s="191">
        <f t="shared" si="53"/>
        <v>1.2503197243898251E-2</v>
      </c>
      <c r="BB289" s="191">
        <f t="shared" si="53"/>
        <v>1.2192489697621363E-2</v>
      </c>
      <c r="BC289" s="191">
        <f t="shared" si="53"/>
        <v>1.1889503310775151E-2</v>
      </c>
      <c r="BD289" s="191">
        <f t="shared" si="53"/>
        <v>1.1594046210636645E-2</v>
      </c>
      <c r="BE289" s="191">
        <f t="shared" si="53"/>
        <v>1.1305931292567526E-2</v>
      </c>
      <c r="BF289" s="191">
        <f t="shared" si="53"/>
        <v>1.1024976101526042E-2</v>
      </c>
      <c r="BG289" s="191">
        <f t="shared" ref="BG289:BP289" si="55">$C289*POWER($D289,BG$248-$C$385)</f>
        <v>1.0751002716523397E-2</v>
      </c>
      <c r="BH289" s="191">
        <f t="shared" si="55"/>
        <v>1.0483837637951406E-2</v>
      </c>
      <c r="BI289" s="191">
        <f t="shared" si="55"/>
        <v>1.0223311677710085E-2</v>
      </c>
      <c r="BJ289" s="191">
        <f t="shared" si="55"/>
        <v>9.9692598520656223E-3</v>
      </c>
      <c r="BK289" s="191">
        <f t="shared" si="55"/>
        <v>9.7215212771708144E-3</v>
      </c>
      <c r="BL289" s="191">
        <f t="shared" si="55"/>
        <v>9.4799390671818917E-3</v>
      </c>
      <c r="BM289" s="191">
        <f t="shared" si="55"/>
        <v>9.244360234907132E-3</v>
      </c>
      <c r="BN289" s="191">
        <f t="shared" si="55"/>
        <v>9.0146355949243962E-3</v>
      </c>
      <c r="BO289" s="191">
        <f t="shared" si="55"/>
        <v>8.7906196691062092E-3</v>
      </c>
      <c r="BP289" s="191">
        <f t="shared" si="55"/>
        <v>8.5721705944925702E-3</v>
      </c>
      <c r="BQ289" s="229"/>
      <c r="BR289" s="176"/>
    </row>
    <row r="290" spans="2:70">
      <c r="B290" s="245">
        <v>46</v>
      </c>
      <c r="C290" s="68">
        <v>2.6599999999999999E-2</v>
      </c>
      <c r="D290" s="174">
        <f t="shared" si="39"/>
        <v>0.9751509317920366</v>
      </c>
      <c r="I290" s="60" t="s">
        <v>474</v>
      </c>
      <c r="J290" s="191">
        <f t="shared" si="54"/>
        <v>3.6893318029479025E-2</v>
      </c>
      <c r="K290" s="191">
        <f t="shared" si="54"/>
        <v>3.5976553453346403E-2</v>
      </c>
      <c r="L290" s="191">
        <f t="shared" si="54"/>
        <v>3.5082569622696763E-2</v>
      </c>
      <c r="M290" s="191">
        <f t="shared" si="54"/>
        <v>3.4210800457231745E-2</v>
      </c>
      <c r="N290" s="191">
        <f t="shared" si="54"/>
        <v>3.336069394322097E-2</v>
      </c>
      <c r="O290" s="191">
        <f t="shared" si="54"/>
        <v>3.253171178396088E-2</v>
      </c>
      <c r="P290" s="191">
        <f t="shared" si="54"/>
        <v>3.1723329058919426E-2</v>
      </c>
      <c r="Q290" s="191">
        <f t="shared" si="54"/>
        <v>3.0935033891350664E-2</v>
      </c>
      <c r="R290" s="191">
        <f t="shared" si="54"/>
        <v>3.0166327124168835E-2</v>
      </c>
      <c r="S290" s="191">
        <f t="shared" si="54"/>
        <v>2.9416722003876628E-2</v>
      </c>
      <c r="T290" s="191">
        <f t="shared" si="54"/>
        <v>2.8685743872347593E-2</v>
      </c>
      <c r="U290" s="191">
        <f t="shared" si="54"/>
        <v>2.7972929866267461E-2</v>
      </c>
      <c r="V290" s="191">
        <f t="shared" si="54"/>
        <v>2.7277828624044004E-2</v>
      </c>
      <c r="W290" s="191">
        <f t="shared" si="54"/>
        <v>2.6599999999999999E-2</v>
      </c>
      <c r="X290" s="191">
        <f t="shared" si="54"/>
        <v>2.5939014785668173E-2</v>
      </c>
      <c r="Y290" s="191">
        <f t="shared" ref="Y290:BP295" si="56">$C290*POWER($D290,Y$248-$C$385)</f>
        <v>2.5294454438011732E-2</v>
      </c>
      <c r="Z290" s="191">
        <f t="shared" si="56"/>
        <v>2.4665910814398354E-2</v>
      </c>
      <c r="AA290" s="191">
        <f t="shared" si="56"/>
        <v>2.4052985914159827E-2</v>
      </c>
      <c r="AB290" s="191">
        <f t="shared" si="56"/>
        <v>2.3455291626573685E-2</v>
      </c>
      <c r="AC290" s="191">
        <f t="shared" si="56"/>
        <v>2.2872449485107284E-2</v>
      </c>
      <c r="AD290" s="191">
        <f t="shared" si="56"/>
        <v>2.2304090427768652E-2</v>
      </c>
      <c r="AE290" s="191">
        <f t="shared" si="56"/>
        <v>2.1749854563412448E-2</v>
      </c>
      <c r="AF290" s="191">
        <f t="shared" si="56"/>
        <v>2.1209390943852928E-2</v>
      </c>
      <c r="AG290" s="191">
        <f t="shared" si="56"/>
        <v>2.0682357341639764E-2</v>
      </c>
      <c r="AH290" s="191">
        <f t="shared" si="56"/>
        <v>2.0168420033355883E-2</v>
      </c>
      <c r="AI290" s="191">
        <f t="shared" si="56"/>
        <v>1.9667253588300168E-2</v>
      </c>
      <c r="AJ290" s="191">
        <f t="shared" si="56"/>
        <v>1.9178540662421181E-2</v>
      </c>
      <c r="AK290" s="191">
        <f t="shared" si="56"/>
        <v>1.8701971797371479E-2</v>
      </c>
      <c r="AL290" s="191">
        <f t="shared" si="56"/>
        <v>1.8237245224555186E-2</v>
      </c>
      <c r="AM290" s="191">
        <f t="shared" si="56"/>
        <v>1.7784066674044859E-2</v>
      </c>
      <c r="AN290" s="191">
        <f t="shared" si="56"/>
        <v>1.7342149188246548E-2</v>
      </c>
      <c r="AO290" s="191">
        <f t="shared" si="56"/>
        <v>1.6911212940195132E-2</v>
      </c>
      <c r="AP290" s="191">
        <f t="shared" si="56"/>
        <v>1.6490985056364829E-2</v>
      </c>
      <c r="AQ290" s="191">
        <f t="shared" si="56"/>
        <v>1.6081199443882716E-2</v>
      </c>
      <c r="AR290" s="191">
        <f t="shared" si="56"/>
        <v>1.5681596622035807E-2</v>
      </c>
      <c r="AS290" s="191">
        <f t="shared" si="56"/>
        <v>1.5291923557965072E-2</v>
      </c>
      <c r="AT290" s="191">
        <f t="shared" si="56"/>
        <v>1.4911933506442234E-2</v>
      </c>
      <c r="AU290" s="191">
        <f t="shared" si="56"/>
        <v>1.4541385853628038E-2</v>
      </c>
      <c r="AV290" s="191">
        <f t="shared" si="56"/>
        <v>1.4180045964712919E-2</v>
      </c>
      <c r="AW290" s="191">
        <f t="shared" si="56"/>
        <v>1.3827685035343712E-2</v>
      </c>
      <c r="AX290" s="191">
        <f t="shared" si="56"/>
        <v>1.3484079946742221E-2</v>
      </c>
      <c r="AY290" s="191">
        <f t="shared" si="56"/>
        <v>1.3149013124423991E-2</v>
      </c>
      <c r="AZ290" s="191">
        <f t="shared" si="56"/>
        <v>1.2822272400427772E-2</v>
      </c>
      <c r="BA290" s="191">
        <f t="shared" si="56"/>
        <v>1.2503650878968457E-2</v>
      </c>
      <c r="BB290" s="191">
        <f t="shared" si="56"/>
        <v>1.2192946805428406E-2</v>
      </c>
      <c r="BC290" s="191">
        <f t="shared" si="56"/>
        <v>1.1889963438604247E-2</v>
      </c>
      <c r="BD290" s="191">
        <f t="shared" si="56"/>
        <v>1.1594508926128178E-2</v>
      </c>
      <c r="BE290" s="191">
        <f t="shared" si="56"/>
        <v>1.1306396182984979E-2</v>
      </c>
      <c r="BF290" s="191">
        <f t="shared" si="56"/>
        <v>1.1025442773047726E-2</v>
      </c>
      <c r="BG290" s="191">
        <f t="shared" si="56"/>
        <v>1.0751470793557268E-2</v>
      </c>
      <c r="BH290" s="191">
        <f t="shared" si="56"/>
        <v>1.0484306762472235E-2</v>
      </c>
      <c r="BI290" s="191">
        <f t="shared" si="56"/>
        <v>1.0223781508618352E-2</v>
      </c>
      <c r="BJ290" s="191">
        <f t="shared" si="56"/>
        <v>9.9697300645673771E-3</v>
      </c>
      <c r="BK290" s="191">
        <f t="shared" si="56"/>
        <v>9.7219915621779597E-3</v>
      </c>
      <c r="BL290" s="191">
        <f t="shared" si="56"/>
        <v>9.4804091307321547E-3</v>
      </c>
      <c r="BM290" s="191">
        <f t="shared" si="56"/>
        <v>9.2448297976031914E-3</v>
      </c>
      <c r="BN290" s="191">
        <f t="shared" si="56"/>
        <v>9.0151043913915367E-3</v>
      </c>
      <c r="BO290" s="191">
        <f t="shared" si="56"/>
        <v>8.791087447467939E-3</v>
      </c>
      <c r="BP290" s="191">
        <f t="shared" si="56"/>
        <v>8.5726371158636357E-3</v>
      </c>
      <c r="BQ290" s="229"/>
      <c r="BR290" s="176"/>
    </row>
    <row r="291" spans="2:70">
      <c r="B291" s="245">
        <v>47</v>
      </c>
      <c r="C291" s="68">
        <v>2.6599999999999999E-2</v>
      </c>
      <c r="D291" s="174">
        <f t="shared" si="39"/>
        <v>0.97513090804796121</v>
      </c>
      <c r="I291" s="60" t="s">
        <v>474</v>
      </c>
      <c r="J291" s="191">
        <f t="shared" si="54"/>
        <v>3.6903167818774021E-2</v>
      </c>
      <c r="K291" s="191">
        <f t="shared" si="54"/>
        <v>3.5985419544967416E-2</v>
      </c>
      <c r="L291" s="191">
        <f t="shared" si="54"/>
        <v>3.5090494837370929E-2</v>
      </c>
      <c r="M291" s="191">
        <f t="shared" si="54"/>
        <v>3.4217826094617806E-2</v>
      </c>
      <c r="N291" s="191">
        <f t="shared" si="54"/>
        <v>3.3366859831071891E-2</v>
      </c>
      <c r="O291" s="191">
        <f t="shared" si="54"/>
        <v>3.2537056325782174E-2</v>
      </c>
      <c r="P291" s="191">
        <f t="shared" si="54"/>
        <v>3.1727889280167634E-2</v>
      </c>
      <c r="Q291" s="191">
        <f t="shared" si="54"/>
        <v>3.0938845484215036E-2</v>
      </c>
      <c r="R291" s="191">
        <f t="shared" si="54"/>
        <v>3.0169424490978175E-2</v>
      </c>
      <c r="S291" s="191">
        <f t="shared" si="54"/>
        <v>2.9419138299171949E-2</v>
      </c>
      <c r="T291" s="191">
        <f t="shared" si="54"/>
        <v>2.8687511043660099E-2</v>
      </c>
      <c r="U291" s="191">
        <f t="shared" si="54"/>
        <v>2.797407869364019E-2</v>
      </c>
      <c r="V291" s="191">
        <f t="shared" si="54"/>
        <v>2.7278388758334476E-2</v>
      </c>
      <c r="W291" s="191">
        <f t="shared" si="54"/>
        <v>2.6599999999999999E-2</v>
      </c>
      <c r="X291" s="191">
        <f t="shared" si="54"/>
        <v>2.5938482154075768E-2</v>
      </c>
      <c r="Y291" s="191">
        <f t="shared" si="56"/>
        <v>2.5293415656289741E-2</v>
      </c>
      <c r="Z291" s="191">
        <f t="shared" si="56"/>
        <v>2.4664391376552332E-2</v>
      </c>
      <c r="AA291" s="191">
        <f t="shared" si="56"/>
        <v>2.4051010359467783E-2</v>
      </c>
      <c r="AB291" s="191">
        <f t="shared" si="56"/>
        <v>2.3452883571298742E-2</v>
      </c>
      <c r="AC291" s="191">
        <f t="shared" si="56"/>
        <v>2.2869631653223654E-2</v>
      </c>
      <c r="AD291" s="191">
        <f t="shared" si="56"/>
        <v>2.2300884680730378E-2</v>
      </c>
      <c r="AE291" s="191">
        <f t="shared" si="56"/>
        <v>2.1746281928993482E-2</v>
      </c>
      <c r="AF291" s="191">
        <f t="shared" si="56"/>
        <v>2.1205471644086385E-2</v>
      </c>
      <c r="AG291" s="191">
        <f t="shared" si="56"/>
        <v>2.0678110819883251E-2</v>
      </c>
      <c r="AH291" s="191">
        <f t="shared" si="56"/>
        <v>2.0163864980509125E-2</v>
      </c>
      <c r="AI291" s="191">
        <f t="shared" si="56"/>
        <v>1.966240796820035E-2</v>
      </c>
      <c r="AJ291" s="191">
        <f t="shared" si="56"/>
        <v>1.9173421736440675E-2</v>
      </c>
      <c r="AK291" s="191">
        <f t="shared" si="56"/>
        <v>1.8696596148241915E-2</v>
      </c>
      <c r="AL291" s="191">
        <f t="shared" si="56"/>
        <v>1.823162877944115E-2</v>
      </c>
      <c r="AM291" s="191">
        <f t="shared" si="56"/>
        <v>1.7778224726889797E-2</v>
      </c>
      <c r="AN291" s="191">
        <f t="shared" si="56"/>
        <v>1.7336096421412765E-2</v>
      </c>
      <c r="AO291" s="191">
        <f t="shared" si="56"/>
        <v>1.6904963445419242E-2</v>
      </c>
      <c r="AP291" s="191">
        <f t="shared" si="56"/>
        <v>1.6484552355049253E-2</v>
      </c>
      <c r="AQ291" s="191">
        <f t="shared" si="56"/>
        <v>1.6074596506743338E-2</v>
      </c>
      <c r="AR291" s="191">
        <f t="shared" si="56"/>
        <v>1.5674835888125217E-2</v>
      </c>
      <c r="AS291" s="191">
        <f t="shared" si="56"/>
        <v>1.5285016953090315E-2</v>
      </c>
      <c r="AT291" s="191">
        <f t="shared" si="56"/>
        <v>1.4904892460995439E-2</v>
      </c>
      <c r="AU291" s="191">
        <f t="shared" si="56"/>
        <v>1.4534221319847695E-2</v>
      </c>
      <c r="AV291" s="191">
        <f t="shared" si="56"/>
        <v>1.4172768433393121E-2</v>
      </c>
      <c r="AW291" s="191">
        <f t="shared" si="56"/>
        <v>1.3820304552008115E-2</v>
      </c>
      <c r="AX291" s="191">
        <f t="shared" si="56"/>
        <v>1.3476606127299045E-2</v>
      </c>
      <c r="AY291" s="191">
        <f t="shared" si="56"/>
        <v>1.3141455170317836E-2</v>
      </c>
      <c r="AZ291" s="191">
        <f t="shared" si="56"/>
        <v>1.2814639113303607E-2</v>
      </c>
      <c r="BA291" s="191">
        <f t="shared" si="56"/>
        <v>1.2495950674862666E-2</v>
      </c>
      <c r="BB291" s="191">
        <f t="shared" si="56"/>
        <v>1.2185187728501365E-2</v>
      </c>
      <c r="BC291" s="191">
        <f t="shared" si="56"/>
        <v>1.1882153174428414E-2</v>
      </c>
      <c r="BD291" s="191">
        <f t="shared" si="56"/>
        <v>1.1586654814545343E-2</v>
      </c>
      <c r="BE291" s="191">
        <f t="shared" si="56"/>
        <v>1.1298505230545883E-2</v>
      </c>
      <c r="BF291" s="191">
        <f t="shared" si="56"/>
        <v>1.1017521665046846E-2</v>
      </c>
      <c r="BG291" s="191">
        <f t="shared" si="56"/>
        <v>1.0743525905675217E-2</v>
      </c>
      <c r="BH291" s="191">
        <f t="shared" si="56"/>
        <v>1.047634417203787E-2</v>
      </c>
      <c r="BI291" s="191">
        <f t="shared" si="56"/>
        <v>1.0215807005502255E-2</v>
      </c>
      <c r="BJ291" s="191">
        <f t="shared" si="56"/>
        <v>9.9617491617181378E-3</v>
      </c>
      <c r="BK291" s="191">
        <f t="shared" si="56"/>
        <v>9.7140095058122246E-3</v>
      </c>
      <c r="BL291" s="191">
        <f t="shared" si="56"/>
        <v>9.4724309101892022E-3</v>
      </c>
      <c r="BM291" s="191">
        <f t="shared" si="56"/>
        <v>9.2368601548743733E-3</v>
      </c>
      <c r="BN291" s="191">
        <f t="shared" si="56"/>
        <v>9.0071478303346778E-3</v>
      </c>
      <c r="BO291" s="191">
        <f t="shared" si="56"/>
        <v>8.7831482427164782E-3</v>
      </c>
      <c r="BP291" s="191">
        <f t="shared" si="56"/>
        <v>8.5647193214399755E-3</v>
      </c>
      <c r="BQ291" s="229"/>
      <c r="BR291" s="176"/>
    </row>
    <row r="292" spans="2:70">
      <c r="B292" s="245">
        <v>48</v>
      </c>
      <c r="C292" s="68">
        <v>2.6599999999999999E-2</v>
      </c>
      <c r="D292" s="174">
        <f t="shared" si="39"/>
        <v>0.97511089293485786</v>
      </c>
      <c r="I292" s="60" t="s">
        <v>474</v>
      </c>
      <c r="J292" s="191">
        <f t="shared" si="54"/>
        <v>3.691301619265825E-2</v>
      </c>
      <c r="K292" s="191">
        <f t="shared" si="54"/>
        <v>3.5994284180541854E-2</v>
      </c>
      <c r="L292" s="191">
        <f t="shared" si="54"/>
        <v>3.50984185878392E-2</v>
      </c>
      <c r="M292" s="191">
        <f t="shared" si="54"/>
        <v>3.4224850289789298E-2</v>
      </c>
      <c r="N292" s="191">
        <f t="shared" si="54"/>
        <v>3.3373024326638266E-2</v>
      </c>
      <c r="O292" s="191">
        <f t="shared" si="54"/>
        <v>3.2542399551084976E-2</v>
      </c>
      <c r="P292" s="191">
        <f t="shared" si="54"/>
        <v>3.1732448284501391E-2</v>
      </c>
      <c r="Q292" s="191">
        <f t="shared" si="54"/>
        <v>3.0942655981709349E-2</v>
      </c>
      <c r="R292" s="191">
        <f t="shared" si="54"/>
        <v>3.0172520904100726E-2</v>
      </c>
      <c r="S292" s="191">
        <f t="shared" si="54"/>
        <v>2.9421553800893323E-2</v>
      </c>
      <c r="T292" s="191">
        <f t="shared" si="54"/>
        <v>2.8689277598320049E-2</v>
      </c>
      <c r="U292" s="191">
        <f t="shared" si="54"/>
        <v>2.7975227096553878E-2</v>
      </c>
      <c r="V292" s="191">
        <f t="shared" si="54"/>
        <v>2.7278948674176084E-2</v>
      </c>
      <c r="W292" s="191">
        <f t="shared" si="54"/>
        <v>2.6599999999999999E-2</v>
      </c>
      <c r="X292" s="191">
        <f t="shared" si="54"/>
        <v>2.5937949752067219E-2</v>
      </c>
      <c r="Y292" s="191">
        <f t="shared" si="56"/>
        <v>2.5292377343637741E-2</v>
      </c>
      <c r="Z292" s="191">
        <f t="shared" si="56"/>
        <v>2.4662872655999969E-2</v>
      </c>
      <c r="AA292" s="191">
        <f t="shared" si="56"/>
        <v>2.4049035777930817E-2</v>
      </c>
      <c r="AB292" s="191">
        <f t="shared" si="56"/>
        <v>2.3450476751640463E-2</v>
      </c>
      <c r="AC292" s="191">
        <f t="shared" si="56"/>
        <v>2.2866815325040257E-2</v>
      </c>
      <c r="AD292" s="191">
        <f t="shared" si="56"/>
        <v>2.2297680710176498E-2</v>
      </c>
      <c r="AE292" s="191">
        <f t="shared" si="56"/>
        <v>2.1742711347676563E-2</v>
      </c>
      <c r="AF292" s="191">
        <f t="shared" si="56"/>
        <v>2.1201554677057758E-2</v>
      </c>
      <c r="AG292" s="191">
        <f t="shared" si="56"/>
        <v>2.0673866912753004E-2</v>
      </c>
      <c r="AH292" s="191">
        <f t="shared" si="56"/>
        <v>2.0159312825710995E-2</v>
      </c>
      <c r="AI292" s="191">
        <f t="shared" si="56"/>
        <v>1.9657565530432183E-2</v>
      </c>
      <c r="AJ292" s="191">
        <f t="shared" si="56"/>
        <v>1.9168306277305206E-2</v>
      </c>
      <c r="AK292" s="191">
        <f t="shared" si="56"/>
        <v>1.8691224250111924E-2</v>
      </c>
      <c r="AL292" s="191">
        <f t="shared" si="56"/>
        <v>1.8226016368572306E-2</v>
      </c>
      <c r="AM292" s="191">
        <f t="shared" si="56"/>
        <v>1.7772387095803879E-2</v>
      </c>
      <c r="AN292" s="191">
        <f t="shared" si="56"/>
        <v>1.7330048250573268E-2</v>
      </c>
      <c r="AO292" s="191">
        <f t="shared" si="56"/>
        <v>1.6898718824220671E-2</v>
      </c>
      <c r="AP292" s="191">
        <f t="shared" si="56"/>
        <v>1.6478124802140909E-2</v>
      </c>
      <c r="AQ292" s="191">
        <f t="shared" si="56"/>
        <v>1.6067998989707649E-2</v>
      </c>
      <c r="AR292" s="191">
        <f t="shared" si="56"/>
        <v>1.566808084253022E-2</v>
      </c>
      <c r="AS292" s="191">
        <f t="shared" si="56"/>
        <v>1.5278116300935183E-2</v>
      </c>
      <c r="AT292" s="191">
        <f t="shared" si="56"/>
        <v>1.4897857628567514E-2</v>
      </c>
      <c r="AU292" s="191">
        <f t="shared" si="56"/>
        <v>1.4527063255008854E-2</v>
      </c>
      <c r="AV292" s="191">
        <f t="shared" si="56"/>
        <v>1.4165497622312846E-2</v>
      </c>
      <c r="AW292" s="191">
        <f t="shared" si="56"/>
        <v>1.3812931035360085E-2</v>
      </c>
      <c r="AX292" s="191">
        <f t="shared" si="56"/>
        <v>1.3469139515937582E-2</v>
      </c>
      <c r="AY292" s="191">
        <f t="shared" si="56"/>
        <v>1.3133904660450077E-2</v>
      </c>
      <c r="AZ292" s="191">
        <f t="shared" si="56"/>
        <v>1.2807013501172767E-2</v>
      </c>
      <c r="BA292" s="191">
        <f t="shared" si="56"/>
        <v>1.2488258370957357E-2</v>
      </c>
      <c r="BB292" s="191">
        <f t="shared" si="56"/>
        <v>1.2177436771305441E-2</v>
      </c>
      <c r="BC292" s="191">
        <f t="shared" si="56"/>
        <v>1.1874351243725422E-2</v>
      </c>
      <c r="BD292" s="191">
        <f t="shared" si="56"/>
        <v>1.1578809244291237E-2</v>
      </c>
      <c r="BE292" s="191">
        <f t="shared" si="56"/>
        <v>1.1290623021323215E-2</v>
      </c>
      <c r="BF292" s="191">
        <f t="shared" si="56"/>
        <v>1.1009609496113343E-2</v>
      </c>
      <c r="BG292" s="191">
        <f t="shared" si="56"/>
        <v>1.0735590146619173E-2</v>
      </c>
      <c r="BH292" s="191">
        <f t="shared" si="56"/>
        <v>1.0468390894052484E-2</v>
      </c>
      <c r="BI292" s="191">
        <f t="shared" si="56"/>
        <v>1.0207841992290651E-2</v>
      </c>
      <c r="BJ292" s="191">
        <f t="shared" si="56"/>
        <v>9.9537779200404766E-3</v>
      </c>
      <c r="BK292" s="191">
        <f t="shared" si="56"/>
        <v>9.7060372756859418E-3</v>
      </c>
      <c r="BL292" s="191">
        <f t="shared" si="56"/>
        <v>9.4644626747531352E-3</v>
      </c>
      <c r="BM292" s="191">
        <f t="shared" si="56"/>
        <v>9.2289006499271607E-3</v>
      </c>
      <c r="BN292" s="191">
        <f t="shared" si="56"/>
        <v>8.9992015535575644E-3</v>
      </c>
      <c r="BO292" s="191">
        <f t="shared" si="56"/>
        <v>8.7752194625902776E-3</v>
      </c>
      <c r="BP292" s="191">
        <f t="shared" si="56"/>
        <v>8.556812085865749E-3</v>
      </c>
      <c r="BQ292" s="229"/>
      <c r="BR292" s="176"/>
    </row>
    <row r="293" spans="2:70">
      <c r="B293" s="245">
        <v>49</v>
      </c>
      <c r="C293" s="68">
        <v>2.6599999999999999E-2</v>
      </c>
      <c r="D293" s="174">
        <f t="shared" si="39"/>
        <v>0.97509088644546627</v>
      </c>
      <c r="I293" s="60" t="s">
        <v>474</v>
      </c>
      <c r="J293" s="191">
        <f t="shared" si="54"/>
        <v>3.6922863151915813E-2</v>
      </c>
      <c r="K293" s="191">
        <f t="shared" si="54"/>
        <v>3.6003147360906235E-2</v>
      </c>
      <c r="L293" s="191">
        <f t="shared" si="54"/>
        <v>3.5106340874972802E-2</v>
      </c>
      <c r="M293" s="191">
        <f t="shared" si="54"/>
        <v>3.4231873043633947E-2</v>
      </c>
      <c r="N293" s="191">
        <f t="shared" si="54"/>
        <v>3.3379187430805687E-2</v>
      </c>
      <c r="O293" s="191">
        <f t="shared" si="54"/>
        <v>3.2547741460733678E-2</v>
      </c>
      <c r="P293" s="191">
        <f t="shared" si="54"/>
        <v>3.1737006072744649E-2</v>
      </c>
      <c r="Q293" s="191">
        <f t="shared" si="54"/>
        <v>3.0946465384597735E-2</v>
      </c>
      <c r="R293" s="191">
        <f t="shared" si="54"/>
        <v>3.0175616364221339E-2</v>
      </c>
      <c r="S293" s="191">
        <f t="shared" si="54"/>
        <v>2.9423968509626905E-2</v>
      </c>
      <c r="T293" s="191">
        <f t="shared" si="54"/>
        <v>2.8691043536795587E-2</v>
      </c>
      <c r="U293" s="191">
        <f t="shared" si="54"/>
        <v>2.7976375075339472E-2</v>
      </c>
      <c r="V293" s="191">
        <f t="shared" si="54"/>
        <v>2.7279508371743613E-2</v>
      </c>
      <c r="W293" s="191">
        <f t="shared" si="54"/>
        <v>2.6599999999999999E-2</v>
      </c>
      <c r="X293" s="191">
        <f t="shared" si="54"/>
        <v>2.5937417579449402E-2</v>
      </c>
      <c r="Y293" s="191">
        <f t="shared" si="56"/>
        <v>2.5291339499651538E-2</v>
      </c>
      <c r="Z293" s="191">
        <f t="shared" si="56"/>
        <v>2.4661354652108454E-2</v>
      </c>
      <c r="AA293" s="191">
        <f t="shared" si="56"/>
        <v>2.4047062168670454E-2</v>
      </c>
      <c r="AB293" s="191">
        <f t="shared" si="56"/>
        <v>2.3448071166458109E-2</v>
      </c>
      <c r="AC293" s="191">
        <f t="shared" si="56"/>
        <v>2.2864000499138018E-2</v>
      </c>
      <c r="AD293" s="191">
        <f t="shared" si="56"/>
        <v>2.2294478514394075E-2</v>
      </c>
      <c r="AE293" s="191">
        <f t="shared" si="56"/>
        <v>2.1739142817439917E-2</v>
      </c>
      <c r="AF293" s="191">
        <f t="shared" si="56"/>
        <v>2.1197640040422079E-2</v>
      </c>
      <c r="AG293" s="191">
        <f t="shared" si="56"/>
        <v>2.0669625617567074E-2</v>
      </c>
      <c r="AH293" s="191">
        <f t="shared" si="56"/>
        <v>2.01547635659294E-2</v>
      </c>
      <c r="AI293" s="191">
        <f t="shared" si="56"/>
        <v>1.9652726271600886E-2</v>
      </c>
      <c r="AJ293" s="191">
        <f t="shared" si="56"/>
        <v>1.916319428124541E-2</v>
      </c>
      <c r="AK293" s="191">
        <f t="shared" si="56"/>
        <v>1.8685856098826278E-2</v>
      </c>
      <c r="AL293" s="191">
        <f t="shared" si="56"/>
        <v>1.8220407987396939E-2</v>
      </c>
      <c r="AM293" s="191">
        <f t="shared" si="56"/>
        <v>1.776655377582893E-2</v>
      </c>
      <c r="AN293" s="191">
        <f t="shared" si="56"/>
        <v>1.7324004670354078E-2</v>
      </c>
      <c r="AO293" s="191">
        <f t="shared" si="56"/>
        <v>1.6892479070800954E-2</v>
      </c>
      <c r="AP293" s="191">
        <f t="shared" si="56"/>
        <v>1.6471702391408789E-2</v>
      </c>
      <c r="AQ293" s="191">
        <f t="shared" si="56"/>
        <v>1.6061406886104704E-2</v>
      </c>
      <c r="AR293" s="191">
        <f t="shared" si="56"/>
        <v>1.5661331478133152E-2</v>
      </c>
      <c r="AS293" s="191">
        <f t="shared" si="56"/>
        <v>1.5271221593929138E-2</v>
      </c>
      <c r="AT293" s="191">
        <f t="shared" si="56"/>
        <v>1.4890829001129511E-2</v>
      </c>
      <c r="AU293" s="191">
        <f t="shared" si="56"/>
        <v>1.4519911650619232E-2</v>
      </c>
      <c r="AV293" s="191">
        <f t="shared" si="56"/>
        <v>1.4158233522512158E-2</v>
      </c>
      <c r="AW293" s="191">
        <f t="shared" si="56"/>
        <v>1.3805564475968299E-2</v>
      </c>
      <c r="AX293" s="191">
        <f t="shared" si="56"/>
        <v>1.346168010275197E-2</v>
      </c>
      <c r="AY293" s="191">
        <f t="shared" si="56"/>
        <v>1.3126361584437711E-2</v>
      </c>
      <c r="AZ293" s="191">
        <f t="shared" si="56"/>
        <v>1.2799395553173082E-2</v>
      </c>
      <c r="BA293" s="191">
        <f t="shared" si="56"/>
        <v>1.2480573955909702E-2</v>
      </c>
      <c r="BB293" s="191">
        <f t="shared" si="56"/>
        <v>1.2169693922016191E-2</v>
      </c>
      <c r="BC293" s="191">
        <f t="shared" si="56"/>
        <v>1.1866557634188767E-2</v>
      </c>
      <c r="BD293" s="191">
        <f t="shared" si="56"/>
        <v>1.1570972202577341E-2</v>
      </c>
      <c r="BE293" s="191">
        <f t="shared" si="56"/>
        <v>1.1282749542046989E-2</v>
      </c>
      <c r="BF293" s="191">
        <f t="shared" si="56"/>
        <v>1.1001706252496777E-2</v>
      </c>
      <c r="BG293" s="191">
        <f t="shared" si="56"/>
        <v>1.0727663502159712E-2</v>
      </c>
      <c r="BH293" s="191">
        <f t="shared" si="56"/>
        <v>1.0460446913809589E-2</v>
      </c>
      <c r="BI293" s="191">
        <f t="shared" si="56"/>
        <v>1.0199886453802333E-2</v>
      </c>
      <c r="BJ293" s="191">
        <f t="shared" si="56"/>
        <v>9.9458163238812219E-3</v>
      </c>
      <c r="BK293" s="191">
        <f t="shared" si="56"/>
        <v>9.6980748556771273E-3</v>
      </c>
      <c r="BL293" s="191">
        <f t="shared" si="56"/>
        <v>9.4565044078366977E-3</v>
      </c>
      <c r="BM293" s="191">
        <f t="shared" si="56"/>
        <v>9.2209512657129445E-3</v>
      </c>
      <c r="BN293" s="191">
        <f t="shared" si="56"/>
        <v>8.9912655435544792E-3</v>
      </c>
      <c r="BO293" s="191">
        <f t="shared" si="56"/>
        <v>8.7673010891311139E-3</v>
      </c>
      <c r="BP293" s="191">
        <f t="shared" si="56"/>
        <v>8.5489153907351602E-3</v>
      </c>
      <c r="BQ293" s="229"/>
      <c r="BR293" s="176"/>
    </row>
    <row r="294" spans="2:70">
      <c r="B294" s="245">
        <v>50</v>
      </c>
      <c r="C294" s="68">
        <v>2.6599999999999999E-2</v>
      </c>
      <c r="D294" s="174">
        <f t="shared" si="39"/>
        <v>0.9750693506313044</v>
      </c>
      <c r="I294" s="60" t="s">
        <v>474</v>
      </c>
      <c r="J294" s="191">
        <f t="shared" si="54"/>
        <v>3.6933465988438274E-2</v>
      </c>
      <c r="K294" s="191">
        <f t="shared" si="54"/>
        <v>3.6012690697909876E-2</v>
      </c>
      <c r="L294" s="191">
        <f t="shared" si="54"/>
        <v>3.5114870933297002E-2</v>
      </c>
      <c r="M294" s="191">
        <f t="shared" si="54"/>
        <v>3.4239434398431974E-2</v>
      </c>
      <c r="N294" s="191">
        <f t="shared" si="54"/>
        <v>3.3385823064862215E-2</v>
      </c>
      <c r="O294" s="191">
        <f t="shared" si="54"/>
        <v>3.255349281614682E-2</v>
      </c>
      <c r="P294" s="191">
        <f t="shared" si="54"/>
        <v>3.1741913101021119E-2</v>
      </c>
      <c r="Q294" s="191">
        <f t="shared" si="54"/>
        <v>3.0950566595207962E-2</v>
      </c>
      <c r="R294" s="191">
        <f t="shared" si="54"/>
        <v>3.0178948871660369E-2</v>
      </c>
      <c r="S294" s="191">
        <f t="shared" si="54"/>
        <v>2.9426568079025214E-2</v>
      </c>
      <c r="T294" s="191">
        <f t="shared" si="54"/>
        <v>2.8692944628122986E-2</v>
      </c>
      <c r="U294" s="191">
        <f t="shared" si="54"/>
        <v>2.7977610886243853E-2</v>
      </c>
      <c r="V294" s="191">
        <f t="shared" si="54"/>
        <v>2.7280110879065109E-2</v>
      </c>
      <c r="W294" s="191">
        <f t="shared" si="54"/>
        <v>2.6599999999999999E-2</v>
      </c>
      <c r="X294" s="191">
        <f t="shared" si="54"/>
        <v>2.5936844726792696E-2</v>
      </c>
      <c r="Y294" s="191">
        <f t="shared" si="56"/>
        <v>2.5290222345178727E-2</v>
      </c>
      <c r="Z294" s="191">
        <f t="shared" si="56"/>
        <v>2.4659720679434727E-2</v>
      </c>
      <c r="AA294" s="191">
        <f t="shared" si="56"/>
        <v>2.4044937829645768E-2</v>
      </c>
      <c r="AB294" s="191">
        <f t="shared" si="56"/>
        <v>2.3445481915522783E-2</v>
      </c>
      <c r="AC294" s="191">
        <f t="shared" si="56"/>
        <v>2.2860970826606795E-2</v>
      </c>
      <c r="AD294" s="191">
        <f t="shared" si="56"/>
        <v>2.2291031978700682E-2</v>
      </c>
      <c r="AE294" s="191">
        <f t="shared" si="56"/>
        <v>2.1735302076373319E-2</v>
      </c>
      <c r="AF294" s="191">
        <f t="shared" si="56"/>
        <v>2.1193426881384574E-2</v>
      </c>
      <c r="AG294" s="191">
        <f t="shared" si="56"/>
        <v>2.0665060986883688E-2</v>
      </c>
      <c r="AH294" s="191">
        <f t="shared" si="56"/>
        <v>2.014986759723698E-2</v>
      </c>
      <c r="AI294" s="191">
        <f t="shared" si="56"/>
        <v>1.9647518313344624E-2</v>
      </c>
      <c r="AJ294" s="191">
        <f t="shared" si="56"/>
        <v>1.9157692923309606E-2</v>
      </c>
      <c r="AK294" s="191">
        <f t="shared" si="56"/>
        <v>1.8680079198325431E-2</v>
      </c>
      <c r="AL294" s="191">
        <f t="shared" si="56"/>
        <v>1.8214372693652517E-2</v>
      </c>
      <c r="AM294" s="191">
        <f t="shared" si="56"/>
        <v>1.7760276554556326E-2</v>
      </c>
      <c r="AN294" s="191">
        <f t="shared" si="56"/>
        <v>1.7317501327083616E-2</v>
      </c>
      <c r="AO294" s="191">
        <f t="shared" si="56"/>
        <v>1.6885764773556175E-2</v>
      </c>
      <c r="AP294" s="191">
        <f t="shared" si="56"/>
        <v>1.6464791692664373E-2</v>
      </c>
      <c r="AQ294" s="191">
        <f t="shared" si="56"/>
        <v>1.6054313744045947E-2</v>
      </c>
      <c r="AR294" s="191">
        <f t="shared" si="56"/>
        <v>1.5654069277238107E-2</v>
      </c>
      <c r="AS294" s="191">
        <f t="shared" si="56"/>
        <v>1.5263803164894015E-2</v>
      </c>
      <c r="AT294" s="191">
        <f t="shared" si="56"/>
        <v>1.4883266640157258E-2</v>
      </c>
      <c r="AU294" s="191">
        <f t="shared" si="56"/>
        <v>1.4512217138090694E-2</v>
      </c>
      <c r="AV294" s="191">
        <f t="shared" si="56"/>
        <v>1.4150418141058581E-2</v>
      </c>
      <c r="AW294" s="191">
        <f t="shared" si="56"/>
        <v>1.379763902796342E-2</v>
      </c>
      <c r="AX294" s="191">
        <f t="shared" si="56"/>
        <v>1.3453654927241434E-2</v>
      </c>
      <c r="AY294" s="191">
        <f t="shared" si="56"/>
        <v>1.3118246573522953E-2</v>
      </c>
      <c r="AZ294" s="191">
        <f t="shared" si="56"/>
        <v>1.2791200167866361E-2</v>
      </c>
      <c r="BA294" s="191">
        <f t="shared" si="56"/>
        <v>1.2472307241476485E-2</v>
      </c>
      <c r="BB294" s="191">
        <f t="shared" si="56"/>
        <v>1.2161364522820593E-2</v>
      </c>
      <c r="BC294" s="191">
        <f t="shared" si="56"/>
        <v>1.1858173808057258E-2</v>
      </c>
      <c r="BD294" s="191">
        <f t="shared" si="56"/>
        <v>1.1562541834695532E-2</v>
      </c>
      <c r="BE294" s="191">
        <f t="shared" si="56"/>
        <v>1.1274280158403866E-2</v>
      </c>
      <c r="BF294" s="191">
        <f t="shared" si="56"/>
        <v>1.0993205032890257E-2</v>
      </c>
      <c r="BG294" s="191">
        <f t="shared" si="56"/>
        <v>1.0719137292777091E-2</v>
      </c>
      <c r="BH294" s="191">
        <f t="shared" si="56"/>
        <v>1.0451902239395955E-2</v>
      </c>
      <c r="BI294" s="191">
        <f t="shared" si="56"/>
        <v>1.0191329529429692E-2</v>
      </c>
      <c r="BJ294" s="191">
        <f t="shared" si="56"/>
        <v>9.9372530663306476E-3</v>
      </c>
      <c r="BK294" s="191">
        <f t="shared" si="56"/>
        <v>9.6895108944459653E-3</v>
      </c>
      <c r="BL294" s="191">
        <f t="shared" si="56"/>
        <v>9.4479450957823761E-3</v>
      </c>
      <c r="BM294" s="191">
        <f t="shared" si="56"/>
        <v>9.2124016893447378E-3</v>
      </c>
      <c r="BN294" s="191">
        <f t="shared" si="56"/>
        <v>8.982730532984106E-3</v>
      </c>
      <c r="BO294" s="191">
        <f t="shared" si="56"/>
        <v>8.7587852276928037E-3</v>
      </c>
      <c r="BP294" s="191">
        <f t="shared" si="56"/>
        <v>8.5404230242854835E-3</v>
      </c>
      <c r="BQ294" s="229"/>
      <c r="BR294" s="176"/>
    </row>
    <row r="295" spans="2:70">
      <c r="B295" s="245">
        <v>51</v>
      </c>
      <c r="C295" s="68">
        <v>2.6800000000000001E-2</v>
      </c>
      <c r="D295" s="174">
        <f t="shared" si="39"/>
        <v>0.97504681388348358</v>
      </c>
      <c r="I295" s="60" t="s">
        <v>474</v>
      </c>
      <c r="J295" s="191">
        <f t="shared" si="54"/>
        <v>3.7222343816068981E-2</v>
      </c>
      <c r="K295" s="191">
        <f t="shared" si="54"/>
        <v>3.6293527743133644E-2</v>
      </c>
      <c r="L295" s="191">
        <f t="shared" si="54"/>
        <v>3.538788859053428E-2</v>
      </c>
      <c r="M295" s="191">
        <f t="shared" si="54"/>
        <v>3.4504848020264128E-2</v>
      </c>
      <c r="N295" s="191">
        <f t="shared" si="54"/>
        <v>3.3643842125692366E-2</v>
      </c>
      <c r="O295" s="191">
        <f t="shared" si="54"/>
        <v>3.280432107145527E-2</v>
      </c>
      <c r="P295" s="191">
        <f t="shared" si="54"/>
        <v>3.1985748742333286E-2</v>
      </c>
      <c r="Q295" s="191">
        <f t="shared" si="54"/>
        <v>3.1187602400889709E-2</v>
      </c>
      <c r="R295" s="191">
        <f t="shared" si="54"/>
        <v>3.0409372353652396E-2</v>
      </c>
      <c r="S295" s="191">
        <f t="shared" si="54"/>
        <v>2.9650561625625259E-2</v>
      </c>
      <c r="T295" s="191">
        <f t="shared" si="54"/>
        <v>2.8910685642921794E-2</v>
      </c>
      <c r="U295" s="191">
        <f t="shared" si="54"/>
        <v>2.8189271923317868E-2</v>
      </c>
      <c r="V295" s="191">
        <f t="shared" si="54"/>
        <v>2.7485859774526222E-2</v>
      </c>
      <c r="W295" s="191">
        <f t="shared" si="54"/>
        <v>2.6800000000000001E-2</v>
      </c>
      <c r="X295" s="191">
        <f t="shared" si="54"/>
        <v>2.6131254612077361E-2</v>
      </c>
      <c r="Y295" s="191">
        <f t="shared" si="56"/>
        <v>2.5479196552284117E-2</v>
      </c>
      <c r="Z295" s="191">
        <f t="shared" si="56"/>
        <v>2.484340941861567E-2</v>
      </c>
      <c r="AA295" s="191">
        <f t="shared" si="56"/>
        <v>2.4223487199624135E-2</v>
      </c>
      <c r="AB295" s="191">
        <f t="shared" si="56"/>
        <v>2.3619034015140861E-2</v>
      </c>
      <c r="AC295" s="191">
        <f t="shared" si="56"/>
        <v>2.3029663863468719E-2</v>
      </c>
      <c r="AD295" s="191">
        <f t="shared" si="56"/>
        <v>2.245500037488277E-2</v>
      </c>
      <c r="AE295" s="191">
        <f t="shared" si="56"/>
        <v>2.1894676571281874E-2</v>
      </c>
      <c r="AF295" s="191">
        <f t="shared" si="56"/>
        <v>2.1348334631837749E-2</v>
      </c>
      <c r="AG295" s="191">
        <f t="shared" si="56"/>
        <v>2.081562566449183E-2</v>
      </c>
      <c r="AH295" s="191">
        <f t="shared" si="56"/>
        <v>2.0296209483154026E-2</v>
      </c>
      <c r="AI295" s="191">
        <f t="shared" si="56"/>
        <v>1.978975439046108E-2</v>
      </c>
      <c r="AJ295" s="191">
        <f t="shared" si="56"/>
        <v>1.9295936965955756E-2</v>
      </c>
      <c r="AK295" s="191">
        <f t="shared" si="56"/>
        <v>1.8814441859551695E-2</v>
      </c>
      <c r="AL295" s="191">
        <f t="shared" si="56"/>
        <v>1.834496159015192E-2</v>
      </c>
      <c r="AM295" s="191">
        <f t="shared" si="56"/>
        <v>1.7887196349292516E-2</v>
      </c>
      <c r="AN295" s="191">
        <f t="shared" si="56"/>
        <v>1.7440853809685949E-2</v>
      </c>
      <c r="AO295" s="191">
        <f t="shared" si="56"/>
        <v>1.7005648938541902E-2</v>
      </c>
      <c r="AP295" s="191">
        <f t="shared" si="56"/>
        <v>1.6581303815546327E-2</v>
      </c>
      <c r="AQ295" s="191">
        <f t="shared" si="56"/>
        <v>1.6167547455382493E-2</v>
      </c>
      <c r="AR295" s="191">
        <f t="shared" si="56"/>
        <v>1.576411563468072E-2</v>
      </c>
      <c r="AS295" s="191">
        <f t="shared" si="56"/>
        <v>1.5370750723286248E-2</v>
      </c>
      <c r="AT295" s="191">
        <f t="shared" si="56"/>
        <v>1.4987201519737507E-2</v>
      </c>
      <c r="AU295" s="191">
        <f t="shared" si="56"/>
        <v>1.4613223090849758E-2</v>
      </c>
      <c r="AV295" s="191">
        <f t="shared" si="56"/>
        <v>1.4248576615301611E-2</v>
      </c>
      <c r="AW295" s="191">
        <f t="shared" si="56"/>
        <v>1.3893029231124548E-2</v>
      </c>
      <c r="AX295" s="191">
        <f t="shared" si="56"/>
        <v>1.3546353886998092E-2</v>
      </c>
      <c r="AY295" s="191">
        <f t="shared" si="56"/>
        <v>1.3208329197255633E-2</v>
      </c>
      <c r="AZ295" s="191">
        <f t="shared" si="56"/>
        <v>1.2878739300508295E-2</v>
      </c>
      <c r="BA295" s="191">
        <f t="shared" si="56"/>
        <v>1.2557373721796619E-2</v>
      </c>
      <c r="BB295" s="191">
        <f t="shared" si="56"/>
        <v>1.2244027238181973E-2</v>
      </c>
      <c r="BC295" s="191">
        <f t="shared" si="56"/>
        <v>1.1938499747691922E-2</v>
      </c>
      <c r="BD295" s="191">
        <f t="shared" si="56"/>
        <v>1.1640596141535781E-2</v>
      </c>
      <c r="BE295" s="191">
        <f t="shared" si="56"/>
        <v>1.1350126179508837E-2</v>
      </c>
      <c r="BF295" s="191">
        <f t="shared" si="56"/>
        <v>1.1066904368505607E-2</v>
      </c>
      <c r="BG295" s="191">
        <f t="shared" si="56"/>
        <v>1.0790749844064598E-2</v>
      </c>
      <c r="BH295" s="191">
        <f t="shared" ref="BH295:BP295" si="57">$C295*POWER($D295,BH$248-$C$385)</f>
        <v>1.0521486254868885E-2</v>
      </c>
      <c r="BI295" s="191">
        <f t="shared" si="57"/>
        <v>1.0258941650128773E-2</v>
      </c>
      <c r="BJ295" s="191">
        <f t="shared" si="57"/>
        <v>1.0002948369774627E-2</v>
      </c>
      <c r="BK295" s="191">
        <f t="shared" si="57"/>
        <v>9.7533429373897352E-3</v>
      </c>
      <c r="BL295" s="191">
        <f t="shared" si="57"/>
        <v>9.5099659558148392E-3</v>
      </c>
      <c r="BM295" s="191">
        <f t="shared" si="57"/>
        <v>9.2726620053576563E-3</v>
      </c>
      <c r="BN295" s="191">
        <f t="shared" si="57"/>
        <v>9.0412795445424157E-3</v>
      </c>
      <c r="BO295" s="191">
        <f t="shared" si="57"/>
        <v>8.8156708133359969E-3</v>
      </c>
      <c r="BP295" s="191">
        <f t="shared" si="57"/>
        <v>8.5956917387888816E-3</v>
      </c>
      <c r="BQ295" s="229"/>
      <c r="BR295" s="176"/>
    </row>
    <row r="296" spans="2:70">
      <c r="B296" s="245">
        <v>52</v>
      </c>
      <c r="C296" s="68">
        <v>2.7E-2</v>
      </c>
      <c r="D296" s="174">
        <f t="shared" si="39"/>
        <v>0.97505511711522963</v>
      </c>
      <c r="I296" s="60" t="s">
        <v>474</v>
      </c>
      <c r="J296" s="191">
        <f t="shared" si="54"/>
        <v>3.7495971318612736E-2</v>
      </c>
      <c r="K296" s="191">
        <f t="shared" si="54"/>
        <v>3.6560638705419236E-2</v>
      </c>
      <c r="L296" s="191">
        <f t="shared" si="54"/>
        <v>3.5648637854720146E-2</v>
      </c>
      <c r="M296" s="191">
        <f t="shared" si="54"/>
        <v>3.475938675843257E-2</v>
      </c>
      <c r="N296" s="191">
        <f t="shared" si="54"/>
        <v>3.3892317926597026E-2</v>
      </c>
      <c r="O296" s="191">
        <f t="shared" si="54"/>
        <v>3.3046878025224657E-2</v>
      </c>
      <c r="P296" s="191">
        <f t="shared" si="54"/>
        <v>3.2222527523178134E-2</v>
      </c>
      <c r="Q296" s="191">
        <f t="shared" si="54"/>
        <v>3.1418740347861171E-2</v>
      </c>
      <c r="R296" s="191">
        <f t="shared" si="54"/>
        <v>3.0635003549496762E-2</v>
      </c>
      <c r="S296" s="191">
        <f t="shared" si="54"/>
        <v>2.9870816973780037E-2</v>
      </c>
      <c r="T296" s="191">
        <f t="shared" si="54"/>
        <v>2.9125692942696686E-2</v>
      </c>
      <c r="U296" s="191">
        <f t="shared" si="54"/>
        <v>2.8399155943303334E-2</v>
      </c>
      <c r="V296" s="191">
        <f t="shared" si="54"/>
        <v>2.7690742324271302E-2</v>
      </c>
      <c r="W296" s="191">
        <f t="shared" si="54"/>
        <v>2.7E-2</v>
      </c>
      <c r="X296" s="191">
        <f t="shared" si="54"/>
        <v>2.6326488162111198E-2</v>
      </c>
      <c r="Y296" s="191">
        <f t="shared" ref="Y296:BP299" si="58">$C296*POWER($D296,Y$248-$C$385)</f>
        <v>2.5669776998140041E-2</v>
      </c>
      <c r="Z296" s="191">
        <f t="shared" si="58"/>
        <v>2.5029447417243268E-2</v>
      </c>
      <c r="AA296" s="191">
        <f t="shared" si="58"/>
        <v>2.4405090782749616E-2</v>
      </c>
      <c r="AB296" s="191">
        <f t="shared" si="58"/>
        <v>2.3796308651381735E-2</v>
      </c>
      <c r="AC296" s="191">
        <f t="shared" si="58"/>
        <v>2.3202712518983169E-2</v>
      </c>
      <c r="AD296" s="191">
        <f t="shared" si="58"/>
        <v>2.2623923572588141E-2</v>
      </c>
      <c r="AE296" s="191">
        <f t="shared" si="58"/>
        <v>2.2059572448675933E-2</v>
      </c>
      <c r="AF296" s="191">
        <f t="shared" si="58"/>
        <v>2.1509298997455604E-2</v>
      </c>
      <c r="AG296" s="191">
        <f t="shared" si="58"/>
        <v>2.0972752053030563E-2</v>
      </c>
      <c r="AH296" s="191">
        <f t="shared" si="58"/>
        <v>2.0449589209296393E-2</v>
      </c>
      <c r="AI296" s="191">
        <f t="shared" si="58"/>
        <v>1.9939476601428828E-2</v>
      </c>
      <c r="AJ296" s="191">
        <f t="shared" si="58"/>
        <v>1.9442088692822566E-2</v>
      </c>
      <c r="AK296" s="191">
        <f t="shared" si="58"/>
        <v>1.895710806734479E-2</v>
      </c>
      <c r="AL296" s="191">
        <f t="shared" si="58"/>
        <v>1.8484225226770939E-2</v>
      </c>
      <c r="AM296" s="191">
        <f t="shared" si="58"/>
        <v>1.8023138393273418E-2</v>
      </c>
      <c r="AN296" s="191">
        <f t="shared" si="58"/>
        <v>1.7573553316837208E-2</v>
      </c>
      <c r="AO296" s="191">
        <f t="shared" si="58"/>
        <v>1.7135183087479432E-2</v>
      </c>
      <c r="AP296" s="191">
        <f t="shared" si="58"/>
        <v>1.6707747952153164E-2</v>
      </c>
      <c r="AQ296" s="191">
        <f t="shared" si="58"/>
        <v>1.6290975136218439E-2</v>
      </c>
      <c r="AR296" s="191">
        <f t="shared" si="58"/>
        <v>1.5884598669366763E-2</v>
      </c>
      <c r="AS296" s="191">
        <f t="shared" si="58"/>
        <v>1.5488359215887829E-2</v>
      </c>
      <c r="AT296" s="191">
        <f t="shared" si="58"/>
        <v>1.5102003909170254E-2</v>
      </c>
      <c r="AU296" s="191">
        <f t="shared" si="58"/>
        <v>1.4725286190330658E-2</v>
      </c>
      <c r="AV296" s="191">
        <f t="shared" si="58"/>
        <v>1.4357965650868132E-2</v>
      </c>
      <c r="AW296" s="191">
        <f t="shared" si="58"/>
        <v>1.399980787924367E-2</v>
      </c>
      <c r="AX296" s="191">
        <f t="shared" si="58"/>
        <v>1.3650584311286651E-2</v>
      </c>
      <c r="AY296" s="191">
        <f t="shared" si="58"/>
        <v>1.3310072084332924E-2</v>
      </c>
      <c r="AZ296" s="191">
        <f t="shared" si="58"/>
        <v>1.2978053895001387E-2</v>
      </c>
      <c r="BA296" s="191">
        <f t="shared" si="58"/>
        <v>1.2654317860518341E-2</v>
      </c>
      <c r="BB296" s="191">
        <f t="shared" si="58"/>
        <v>1.2338657383501051E-2</v>
      </c>
      <c r="BC296" s="191">
        <f t="shared" si="58"/>
        <v>1.203087102011431E-2</v>
      </c>
      <c r="BD296" s="191">
        <f t="shared" si="58"/>
        <v>1.1730762351515782E-2</v>
      </c>
      <c r="BE296" s="191">
        <f t="shared" si="58"/>
        <v>1.1438139858508146E-2</v>
      </c>
      <c r="BF296" s="191">
        <f t="shared" si="58"/>
        <v>1.1152816799318037E-2</v>
      </c>
      <c r="BG296" s="191">
        <f t="shared" si="58"/>
        <v>1.0874611090423748E-2</v>
      </c>
      <c r="BH296" s="191">
        <f t="shared" si="58"/>
        <v>1.0603345190355704E-2</v>
      </c>
      <c r="BI296" s="191">
        <f t="shared" si="58"/>
        <v>1.0338845986395485E-2</v>
      </c>
      <c r="BJ296" s="191">
        <f t="shared" si="58"/>
        <v>1.0080944684101173E-2</v>
      </c>
      <c r="BK296" s="191">
        <f t="shared" si="58"/>
        <v>9.8294766995884204E-3</v>
      </c>
      <c r="BL296" s="191">
        <f t="shared" si="58"/>
        <v>9.5842815544986085E-3</v>
      </c>
      <c r="BM296" s="191">
        <f t="shared" si="58"/>
        <v>9.3452027735869744E-3</v>
      </c>
      <c r="BN296" s="191">
        <f t="shared" si="58"/>
        <v>9.1120877848654171E-3</v>
      </c>
      <c r="BO296" s="191">
        <f t="shared" si="58"/>
        <v>8.8847878222362026E-3</v>
      </c>
      <c r="BP296" s="191">
        <f t="shared" si="58"/>
        <v>8.6631578305544875E-3</v>
      </c>
      <c r="BQ296" s="229"/>
      <c r="BR296" s="176"/>
    </row>
    <row r="297" spans="2:70">
      <c r="B297" s="245">
        <v>53</v>
      </c>
      <c r="C297" s="68">
        <v>2.7199999999999998E-2</v>
      </c>
      <c r="D297" s="174">
        <f t="shared" si="39"/>
        <v>0.97506581787877256</v>
      </c>
      <c r="I297" s="60" t="s">
        <v>474</v>
      </c>
      <c r="J297" s="191">
        <f t="shared" si="54"/>
        <v>3.7768330537763226E-2</v>
      </c>
      <c r="K297" s="191">
        <f t="shared" si="54"/>
        <v>3.682660810571993E-2</v>
      </c>
      <c r="L297" s="191">
        <f t="shared" si="54"/>
        <v>3.5908366752304834E-2</v>
      </c>
      <c r="M297" s="191">
        <f t="shared" si="54"/>
        <v>3.5013020996027037E-2</v>
      </c>
      <c r="N297" s="191">
        <f t="shared" si="54"/>
        <v>3.4139999953897736E-2</v>
      </c>
      <c r="O297" s="191">
        <f t="shared" si="54"/>
        <v>3.3288746977428549E-2</v>
      </c>
      <c r="P297" s="191">
        <f t="shared" si="54"/>
        <v>3.2458719297705892E-2</v>
      </c>
      <c r="Q297" s="191">
        <f t="shared" si="54"/>
        <v>3.1649387679315091E-2</v>
      </c>
      <c r="R297" s="191">
        <f t="shared" si="54"/>
        <v>3.0860236082893712E-2</v>
      </c>
      <c r="S297" s="191">
        <f t="shared" si="54"/>
        <v>3.0090761336098767E-2</v>
      </c>
      <c r="T297" s="191">
        <f t="shared" si="54"/>
        <v>2.9340472812778094E-2</v>
      </c>
      <c r="U297" s="191">
        <f t="shared" si="54"/>
        <v>2.8608892120141359E-2</v>
      </c>
      <c r="V297" s="191">
        <f t="shared" si="54"/>
        <v>2.789555279373121E-2</v>
      </c>
      <c r="W297" s="191">
        <f t="shared" si="54"/>
        <v>2.7199999999999998E-2</v>
      </c>
      <c r="X297" s="191">
        <f t="shared" si="54"/>
        <v>2.6521790246302614E-2</v>
      </c>
      <c r="Y297" s="191">
        <f t="shared" si="58"/>
        <v>2.586049109812031E-2</v>
      </c>
      <c r="Z297" s="191">
        <f t="shared" si="58"/>
        <v>2.5215680903335397E-2</v>
      </c>
      <c r="AA297" s="191">
        <f t="shared" si="58"/>
        <v>2.4586948523380874E-2</v>
      </c>
      <c r="AB297" s="191">
        <f t="shared" si="58"/>
        <v>2.3973893071093651E-2</v>
      </c>
      <c r="AC297" s="191">
        <f t="shared" si="58"/>
        <v>2.3376123655104167E-2</v>
      </c>
      <c r="AD297" s="191">
        <f t="shared" si="58"/>
        <v>2.2793259130599468E-2</v>
      </c>
      <c r="AE297" s="191">
        <f t="shared" si="58"/>
        <v>2.2224927856300768E-2</v>
      </c>
      <c r="AF297" s="191">
        <f t="shared" si="58"/>
        <v>2.1670767457500625E-2</v>
      </c>
      <c r="AG297" s="191">
        <f t="shared" si="58"/>
        <v>2.1130424595008534E-2</v>
      </c>
      <c r="AH297" s="191">
        <f t="shared" si="58"/>
        <v>2.0603554739857727E-2</v>
      </c>
      <c r="AI297" s="191">
        <f t="shared" si="58"/>
        <v>2.0089821953629437E-2</v>
      </c>
      <c r="AJ297" s="191">
        <f t="shared" si="58"/>
        <v>1.9588898674254607E-2</v>
      </c>
      <c r="AK297" s="191">
        <f t="shared" si="58"/>
        <v>1.910046550715647E-2</v>
      </c>
      <c r="AL297" s="191">
        <f t="shared" si="58"/>
        <v>1.862421102160081E-2</v>
      </c>
      <c r="AM297" s="191">
        <f t="shared" si="58"/>
        <v>1.8159831552124042E-2</v>
      </c>
      <c r="AN297" s="191">
        <f t="shared" si="58"/>
        <v>1.7707031004912568E-2</v>
      </c>
      <c r="AO297" s="191">
        <f t="shared" si="58"/>
        <v>1.7265520669009857E-2</v>
      </c>
      <c r="AP297" s="191">
        <f t="shared" si="58"/>
        <v>1.683501903223095E-2</v>
      </c>
      <c r="AQ297" s="191">
        <f t="shared" si="58"/>
        <v>1.6415251601666975E-2</v>
      </c>
      <c r="AR297" s="191">
        <f t="shared" si="58"/>
        <v>1.6005950728665237E-2</v>
      </c>
      <c r="AS297" s="191">
        <f t="shared" si="58"/>
        <v>1.5606855438173304E-2</v>
      </c>
      <c r="AT297" s="191">
        <f t="shared" si="58"/>
        <v>1.5217711262338224E-2</v>
      </c>
      <c r="AU297" s="191">
        <f t="shared" si="58"/>
        <v>1.4838270078254829E-2</v>
      </c>
      <c r="AV297" s="191">
        <f t="shared" si="58"/>
        <v>1.4468289949759662E-2</v>
      </c>
      <c r="AW297" s="191">
        <f t="shared" si="58"/>
        <v>1.4107534973169628E-2</v>
      </c>
      <c r="AX297" s="191">
        <f t="shared" si="58"/>
        <v>1.3755775126867032E-2</v>
      </c>
      <c r="AY297" s="191">
        <f t="shared" si="58"/>
        <v>1.3412786124635079E-2</v>
      </c>
      <c r="AZ297" s="191">
        <f t="shared" si="58"/>
        <v>1.3078349272650357E-2</v>
      </c>
      <c r="BA297" s="191">
        <f t="shared" si="58"/>
        <v>1.2752251330041068E-2</v>
      </c>
      <c r="BB297" s="191">
        <f t="shared" si="58"/>
        <v>1.243428437292216E-2</v>
      </c>
      <c r="BC297" s="191">
        <f t="shared" si="58"/>
        <v>1.2124245661820587E-2</v>
      </c>
      <c r="BD297" s="191">
        <f t="shared" si="58"/>
        <v>1.182193751240625E-2</v>
      </c>
      <c r="BE297" s="191">
        <f t="shared" si="58"/>
        <v>1.1527167169446143E-2</v>
      </c>
      <c r="BF297" s="191">
        <f t="shared" si="58"/>
        <v>1.123974668390134E-2</v>
      </c>
      <c r="BG297" s="191">
        <f t="shared" si="58"/>
        <v>1.095949279308848E-2</v>
      </c>
      <c r="BH297" s="191">
        <f t="shared" si="58"/>
        <v>1.0686226803829333E-2</v>
      </c>
      <c r="BI297" s="191">
        <f t="shared" si="58"/>
        <v>1.0419774478513909E-2</v>
      </c>
      <c r="BJ297" s="191">
        <f t="shared" si="58"/>
        <v>1.0159965924004526E-2</v>
      </c>
      <c r="BK297" s="191">
        <f t="shared" si="58"/>
        <v>9.9066354833099324E-3</v>
      </c>
      <c r="BL297" s="191">
        <f t="shared" si="58"/>
        <v>9.6596216299604677E-3</v>
      </c>
      <c r="BM297" s="191">
        <f t="shared" si="58"/>
        <v>9.4187668650168865E-3</v>
      </c>
      <c r="BN297" s="191">
        <f t="shared" si="58"/>
        <v>9.1839176166471723E-3</v>
      </c>
      <c r="BO297" s="191">
        <f t="shared" si="58"/>
        <v>8.9549241422073409E-3</v>
      </c>
      <c r="BP297" s="191">
        <f t="shared" si="58"/>
        <v>8.7316404327637681E-3</v>
      </c>
      <c r="BQ297" s="229"/>
      <c r="BR297" s="176"/>
    </row>
    <row r="298" spans="2:70">
      <c r="B298" s="245">
        <v>54</v>
      </c>
      <c r="C298" s="68">
        <v>2.7400000000000001E-2</v>
      </c>
      <c r="D298" s="174">
        <f t="shared" si="39"/>
        <v>0.97507237021037774</v>
      </c>
      <c r="I298" s="60" t="s">
        <v>474</v>
      </c>
      <c r="J298" s="191">
        <f t="shared" si="54"/>
        <v>3.8042715361070893E-2</v>
      </c>
      <c r="K298" s="191">
        <f t="shared" si="54"/>
        <v>3.7094400636358153E-2</v>
      </c>
      <c r="L298" s="191">
        <f t="shared" si="54"/>
        <v>3.6169725150027081E-2</v>
      </c>
      <c r="M298" s="191">
        <f t="shared" si="54"/>
        <v>3.5268099631894818E-2</v>
      </c>
      <c r="N298" s="191">
        <f t="shared" si="54"/>
        <v>3.4388949500887431E-2</v>
      </c>
      <c r="O298" s="191">
        <f t="shared" si="54"/>
        <v>3.3531714498875299E-2</v>
      </c>
      <c r="P298" s="191">
        <f t="shared" si="54"/>
        <v>3.2695848333636021E-2</v>
      </c>
      <c r="Q298" s="191">
        <f t="shared" si="54"/>
        <v>3.1880818330717507E-2</v>
      </c>
      <c r="R298" s="191">
        <f t="shared" si="54"/>
        <v>3.1086105093979178E-2</v>
      </c>
      <c r="S298" s="191">
        <f t="shared" si="54"/>
        <v>3.0311202174595171E-2</v>
      </c>
      <c r="T298" s="191">
        <f t="shared" si="54"/>
        <v>2.9555615748308468E-2</v>
      </c>
      <c r="U298" s="191">
        <f t="shared" si="54"/>
        <v>2.8818864300730305E-2</v>
      </c>
      <c r="V298" s="191">
        <f t="shared" si="54"/>
        <v>2.8100478320484342E-2</v>
      </c>
      <c r="W298" s="191">
        <f t="shared" si="54"/>
        <v>2.7400000000000001E-2</v>
      </c>
      <c r="X298" s="191">
        <f t="shared" si="54"/>
        <v>2.6716982943764352E-2</v>
      </c>
      <c r="Y298" s="191">
        <f t="shared" si="58"/>
        <v>2.605099188384654E-2</v>
      </c>
      <c r="Z298" s="191">
        <f t="shared" si="58"/>
        <v>2.5401602402513559E-2</v>
      </c>
      <c r="AA298" s="191">
        <f t="shared" si="58"/>
        <v>2.4768400661760521E-2</v>
      </c>
      <c r="AB298" s="191">
        <f t="shared" si="58"/>
        <v>2.415098313958312E-2</v>
      </c>
      <c r="AC298" s="191">
        <f t="shared" si="58"/>
        <v>2.3548956372824184E-2</v>
      </c>
      <c r="AD298" s="191">
        <f t="shared" si="58"/>
        <v>2.2961936706430458E-2</v>
      </c>
      <c r="AE298" s="191">
        <f t="shared" si="58"/>
        <v>2.238955004895982E-2</v>
      </c>
      <c r="AF298" s="191">
        <f t="shared" si="58"/>
        <v>2.1831431634183131E-2</v>
      </c>
      <c r="AG298" s="191">
        <f t="shared" si="58"/>
        <v>2.1287225788628766E-2</v>
      </c>
      <c r="AH298" s="191">
        <f t="shared" si="58"/>
        <v>2.075658570492173E-2</v>
      </c>
      <c r="AI298" s="191">
        <f t="shared" si="58"/>
        <v>2.0239173220772871E-2</v>
      </c>
      <c r="AJ298" s="191">
        <f t="shared" si="58"/>
        <v>1.9734658603477413E-2</v>
      </c>
      <c r="AK298" s="191">
        <f t="shared" si="58"/>
        <v>1.924272033978534E-2</v>
      </c>
      <c r="AL298" s="191">
        <f t="shared" si="58"/>
        <v>1.8763044931009939E-2</v>
      </c>
      <c r="AM298" s="191">
        <f t="shared" si="58"/>
        <v>1.8295326693243671E-2</v>
      </c>
      <c r="AN298" s="191">
        <f t="shared" si="58"/>
        <v>1.7839267562554301E-2</v>
      </c>
      <c r="AO298" s="191">
        <f t="shared" si="58"/>
        <v>1.7394576905036929E-2</v>
      </c>
      <c r="AP298" s="191">
        <f t="shared" si="58"/>
        <v>1.6960971331601057E-2</v>
      </c>
      <c r="AQ298" s="191">
        <f t="shared" si="58"/>
        <v>1.6538174517374507E-2</v>
      </c>
      <c r="AR298" s="191">
        <f t="shared" si="58"/>
        <v>1.6125917025609234E-2</v>
      </c>
      <c r="AS298" s="191">
        <f t="shared" si="58"/>
        <v>1.5723936135976679E-2</v>
      </c>
      <c r="AT298" s="191">
        <f t="shared" si="58"/>
        <v>1.5331975677143386E-2</v>
      </c>
      <c r="AU298" s="191">
        <f t="shared" si="58"/>
        <v>1.4949785863520065E-2</v>
      </c>
      <c r="AV298" s="191">
        <f t="shared" si="58"/>
        <v>1.4577123136080108E-2</v>
      </c>
      <c r="AW298" s="191">
        <f t="shared" si="58"/>
        <v>1.4213750007146166E-2</v>
      </c>
      <c r="AX298" s="191">
        <f t="shared" si="58"/>
        <v>1.3859434909045785E-2</v>
      </c>
      <c r="AY298" s="191">
        <f t="shared" si="58"/>
        <v>1.3513952046539723E-2</v>
      </c>
      <c r="AZ298" s="191">
        <f t="shared" si="58"/>
        <v>1.3177081252928876E-2</v>
      </c>
      <c r="BA298" s="191">
        <f t="shared" si="58"/>
        <v>1.2848607849748091E-2</v>
      </c>
      <c r="BB298" s="191">
        <f t="shared" si="58"/>
        <v>1.2528322509957536E-2</v>
      </c>
      <c r="BC298" s="191">
        <f t="shared" si="58"/>
        <v>1.2216021124544323E-2</v>
      </c>
      <c r="BD298" s="191">
        <f t="shared" si="58"/>
        <v>1.1911504672449478E-2</v>
      </c>
      <c r="BE298" s="191">
        <f t="shared" si="58"/>
        <v>1.1614579093737301E-2</v>
      </c>
      <c r="BF298" s="191">
        <f t="shared" si="58"/>
        <v>1.1325055165926332E-2</v>
      </c>
      <c r="BG298" s="191">
        <f t="shared" si="58"/>
        <v>1.1042748383403071E-2</v>
      </c>
      <c r="BH298" s="191">
        <f t="shared" si="58"/>
        <v>1.076747883984165E-2</v>
      </c>
      <c r="BI298" s="191">
        <f t="shared" si="58"/>
        <v>1.0499071113554486E-2</v>
      </c>
      <c r="BJ298" s="191">
        <f t="shared" si="58"/>
        <v>1.0237354155700883E-2</v>
      </c>
      <c r="BK298" s="191">
        <f t="shared" si="58"/>
        <v>9.9821611812823188E-3</v>
      </c>
      <c r="BL298" s="191">
        <f t="shared" si="58"/>
        <v>9.7333295628549751E-3</v>
      </c>
      <c r="BM298" s="191">
        <f t="shared" si="58"/>
        <v>9.4907007268917407E-3</v>
      </c>
      <c r="BN298" s="191">
        <f t="shared" si="58"/>
        <v>9.2541200527276844E-3</v>
      </c>
      <c r="BO298" s="191">
        <f t="shared" si="58"/>
        <v>9.0234367740245677E-3</v>
      </c>
      <c r="BP298" s="191">
        <f t="shared" si="58"/>
        <v>8.7985038826916221E-3</v>
      </c>
      <c r="BQ298" s="229"/>
      <c r="BR298" s="176"/>
    </row>
    <row r="299" spans="2:70">
      <c r="B299" s="245">
        <v>55</v>
      </c>
      <c r="C299" s="68">
        <v>2.75E-2</v>
      </c>
      <c r="D299" s="174">
        <f t="shared" si="39"/>
        <v>0.97508032860047589</v>
      </c>
      <c r="I299" s="60" t="s">
        <v>474</v>
      </c>
      <c r="J299" s="191">
        <f t="shared" si="54"/>
        <v>3.8177506403712765E-2</v>
      </c>
      <c r="K299" s="191">
        <f t="shared" si="54"/>
        <v>3.7226135489279014E-2</v>
      </c>
      <c r="L299" s="191">
        <f t="shared" si="54"/>
        <v>3.6298472425412016E-2</v>
      </c>
      <c r="M299" s="191">
        <f t="shared" si="54"/>
        <v>3.5393926420266071E-2</v>
      </c>
      <c r="N299" s="191">
        <f t="shared" si="54"/>
        <v>3.4511921404334102E-2</v>
      </c>
      <c r="O299" s="191">
        <f t="shared" si="54"/>
        <v>3.3651895663571886E-2</v>
      </c>
      <c r="P299" s="191">
        <f t="shared" si="54"/>
        <v>3.2813301481664607E-2</v>
      </c>
      <c r="Q299" s="191">
        <f t="shared" si="54"/>
        <v>3.1995604791208013E-2</v>
      </c>
      <c r="R299" s="191">
        <f t="shared" si="54"/>
        <v>3.1198284833582064E-2</v>
      </c>
      <c r="S299" s="191">
        <f t="shared" si="54"/>
        <v>3.0420833827300445E-2</v>
      </c>
      <c r="T299" s="191">
        <f t="shared" si="54"/>
        <v>2.9662756644624592E-2</v>
      </c>
      <c r="U299" s="191">
        <f t="shared" si="54"/>
        <v>2.8923570496236495E-2</v>
      </c>
      <c r="V299" s="191">
        <f t="shared" si="54"/>
        <v>2.8202804623769308E-2</v>
      </c>
      <c r="W299" s="191">
        <f t="shared" si="54"/>
        <v>2.75E-2</v>
      </c>
      <c r="X299" s="191">
        <f t="shared" si="54"/>
        <v>2.6814709036513087E-2</v>
      </c>
      <c r="Y299" s="191">
        <f t="shared" si="58"/>
        <v>2.614649529864933E-2</v>
      </c>
      <c r="Z299" s="191">
        <f t="shared" si="58"/>
        <v>2.5494933227557789E-2</v>
      </c>
      <c r="AA299" s="191">
        <f t="shared" si="58"/>
        <v>2.4859607869174238E-2</v>
      </c>
      <c r="AB299" s="191">
        <f t="shared" si="58"/>
        <v>2.4240114609953393E-2</v>
      </c>
      <c r="AC299" s="191">
        <f t="shared" si="58"/>
        <v>2.3636058919186551E-2</v>
      </c>
      <c r="AD299" s="191">
        <f t="shared" si="58"/>
        <v>2.3047056097740631E-2</v>
      </c>
      <c r="AE299" s="191">
        <f t="shared" si="58"/>
        <v>2.2472731033058534E-2</v>
      </c>
      <c r="AF299" s="191">
        <f t="shared" si="58"/>
        <v>2.1912717960264831E-2</v>
      </c>
      <c r="AG299" s="191">
        <f t="shared" si="58"/>
        <v>2.1366660229224579E-2</v>
      </c>
      <c r="AH299" s="191">
        <f t="shared" si="58"/>
        <v>2.0834210077407024E-2</v>
      </c>
      <c r="AI299" s="191">
        <f t="shared" si="58"/>
        <v>2.0315028408409385E-2</v>
      </c>
      <c r="AJ299" s="191">
        <f t="shared" si="58"/>
        <v>1.9808784575999824E-2</v>
      </c>
      <c r="AK299" s="191">
        <f t="shared" si="58"/>
        <v>1.9315156173541952E-2</v>
      </c>
      <c r="AL299" s="191">
        <f t="shared" si="58"/>
        <v>1.8833828828666795E-2</v>
      </c>
      <c r="AM299" s="191">
        <f t="shared" si="58"/>
        <v>1.8364496003061535E-2</v>
      </c>
      <c r="AN299" s="191">
        <f t="shared" si="58"/>
        <v>1.7906858797247367E-2</v>
      </c>
      <c r="AO299" s="191">
        <f t="shared" si="58"/>
        <v>1.7460625760222281E-2</v>
      </c>
      <c r="AP299" s="191">
        <f t="shared" si="58"/>
        <v>1.702551270384748E-2</v>
      </c>
      <c r="AQ299" s="191">
        <f t="shared" si="58"/>
        <v>1.6601242521859176E-2</v>
      </c>
      <c r="AR299" s="191">
        <f t="shared" si="58"/>
        <v>1.618754501339064E-2</v>
      </c>
      <c r="AS299" s="191">
        <f t="shared" si="58"/>
        <v>1.578415671089194E-2</v>
      </c>
      <c r="AT299" s="191">
        <f t="shared" si="58"/>
        <v>1.5390820712337919E-2</v>
      </c>
      <c r="AU299" s="191">
        <f t="shared" si="58"/>
        <v>1.5007286517617468E-2</v>
      </c>
      <c r="AV299" s="191">
        <f t="shared" si="58"/>
        <v>1.4633309868999932E-2</v>
      </c>
      <c r="AW299" s="191">
        <f t="shared" si="58"/>
        <v>1.4268652595577041E-2</v>
      </c>
      <c r="AX299" s="191">
        <f t="shared" si="58"/>
        <v>1.3913082461581296E-2</v>
      </c>
      <c r="AY299" s="191">
        <f t="shared" si="58"/>
        <v>1.3566373018484207E-2</v>
      </c>
      <c r="AZ299" s="191">
        <f t="shared" si="58"/>
        <v>1.3228303460780209E-2</v>
      </c>
      <c r="BA299" s="191">
        <f t="shared" si="58"/>
        <v>1.2898658485364381E-2</v>
      </c>
      <c r="BB299" s="191">
        <f t="shared" si="58"/>
        <v>1.2577228154414416E-2</v>
      </c>
      <c r="BC299" s="191">
        <f t="shared" si="58"/>
        <v>1.2263807761689565E-2</v>
      </c>
      <c r="BD299" s="191">
        <f t="shared" si="58"/>
        <v>1.1958197702161329E-2</v>
      </c>
      <c r="BE299" s="191">
        <f t="shared" si="58"/>
        <v>1.1660203344892924E-2</v>
      </c>
      <c r="BF299" s="191">
        <f t="shared" si="58"/>
        <v>1.1369634909086561E-2</v>
      </c>
      <c r="BG299" s="191">
        <f t="shared" si="58"/>
        <v>1.1086307343219564E-2</v>
      </c>
      <c r="BH299" s="191">
        <f t="shared" si="58"/>
        <v>1.0810040207192404E-2</v>
      </c>
      <c r="BI299" s="191">
        <f t="shared" si="58"/>
        <v>1.0540657557413525E-2</v>
      </c>
      <c r="BJ299" s="191">
        <f t="shared" si="58"/>
        <v>1.0277987834747869E-2</v>
      </c>
      <c r="BK299" s="191">
        <f t="shared" si="58"/>
        <v>1.0021863755257645E-2</v>
      </c>
      <c r="BL299" s="191">
        <f t="shared" si="58"/>
        <v>9.7721222036658232E-3</v>
      </c>
      <c r="BM299" s="191">
        <f t="shared" si="58"/>
        <v>9.5286041294744793E-3</v>
      </c>
      <c r="BN299" s="191">
        <f t="shared" si="58"/>
        <v>9.291154445671827E-3</v>
      </c>
      <c r="BO299" s="191">
        <f t="shared" si="58"/>
        <v>9.0596219299634573E-3</v>
      </c>
      <c r="BP299" s="191">
        <f t="shared" si="58"/>
        <v>8.8338591284648441E-3</v>
      </c>
      <c r="BQ299" s="229"/>
      <c r="BR299" s="176"/>
    </row>
    <row r="300" spans="2:70">
      <c r="B300" s="245">
        <v>56</v>
      </c>
      <c r="C300" s="68">
        <v>2.7900000000000001E-2</v>
      </c>
      <c r="D300" s="174">
        <f t="shared" si="39"/>
        <v>0.97508817907124179</v>
      </c>
      <c r="I300" s="60" t="s">
        <v>474</v>
      </c>
      <c r="J300" s="191">
        <f t="shared" si="54"/>
        <v>3.8728761872406779E-2</v>
      </c>
      <c r="K300" s="191">
        <f t="shared" si="54"/>
        <v>3.7763957891848859E-2</v>
      </c>
      <c r="L300" s="191">
        <f t="shared" si="54"/>
        <v>3.682318893528596E-2</v>
      </c>
      <c r="M300" s="191">
        <f t="shared" si="54"/>
        <v>3.5905856246504282E-2</v>
      </c>
      <c r="N300" s="191">
        <f t="shared" si="54"/>
        <v>3.5011375985397636E-2</v>
      </c>
      <c r="O300" s="191">
        <f t="shared" si="54"/>
        <v>3.4139178856379987E-2</v>
      </c>
      <c r="P300" s="191">
        <f t="shared" si="54"/>
        <v>3.3288709746054995E-2</v>
      </c>
      <c r="Q300" s="191">
        <f t="shared" si="54"/>
        <v>3.2459427369911857E-2</v>
      </c>
      <c r="R300" s="191">
        <f t="shared" si="54"/>
        <v>3.1650803927822581E-2</v>
      </c>
      <c r="S300" s="191">
        <f t="shared" si="54"/>
        <v>3.0862324768121428E-2</v>
      </c>
      <c r="T300" s="191">
        <f t="shared" si="54"/>
        <v>3.0093488060052808E-2</v>
      </c>
      <c r="U300" s="191">
        <f t="shared" si="54"/>
        <v>2.9343804474379044E-2</v>
      </c>
      <c r="V300" s="191">
        <f t="shared" si="54"/>
        <v>2.8612796871944825E-2</v>
      </c>
      <c r="W300" s="191">
        <f t="shared" si="54"/>
        <v>2.7900000000000001E-2</v>
      </c>
      <c r="X300" s="191">
        <f t="shared" ref="X300:BP305" si="59">$C300*POWER($D300,X$248-$C$385)</f>
        <v>2.7204960196087646E-2</v>
      </c>
      <c r="Y300" s="191">
        <f t="shared" si="59"/>
        <v>2.6527235099308717E-2</v>
      </c>
      <c r="Z300" s="191">
        <f t="shared" si="59"/>
        <v>2.5866393368779668E-2</v>
      </c>
      <c r="AA300" s="191">
        <f t="shared" si="59"/>
        <v>2.5222014409103807E-2</v>
      </c>
      <c r="AB300" s="191">
        <f t="shared" si="59"/>
        <v>2.4593688102681654E-2</v>
      </c>
      <c r="AC300" s="191">
        <f t="shared" si="59"/>
        <v>2.3981014548689918E-2</v>
      </c>
      <c r="AD300" s="191">
        <f t="shared" si="59"/>
        <v>2.3383603808563008E-2</v>
      </c>
      <c r="AE300" s="191">
        <f t="shared" si="59"/>
        <v>2.2801075657815056E-2</v>
      </c>
      <c r="AF300" s="191">
        <f t="shared" si="59"/>
        <v>2.2233059344044501E-2</v>
      </c>
      <c r="AG300" s="191">
        <f t="shared" si="59"/>
        <v>2.167919335096721E-2</v>
      </c>
      <c r="AH300" s="191">
        <f t="shared" si="59"/>
        <v>2.1139125168327985E-2</v>
      </c>
      <c r="AI300" s="191">
        <f t="shared" si="59"/>
        <v>2.0612511067543995E-2</v>
      </c>
      <c r="AJ300" s="191">
        <f t="shared" si="59"/>
        <v>2.0099015882937294E-2</v>
      </c>
      <c r="AK300" s="191">
        <f t="shared" si="59"/>
        <v>1.959831279841729E-2</v>
      </c>
      <c r="AL300" s="191">
        <f t="shared" si="59"/>
        <v>1.9110083139477329E-2</v>
      </c>
      <c r="AM300" s="191">
        <f t="shared" si="59"/>
        <v>1.8634016170372986E-2</v>
      </c>
      <c r="AN300" s="191">
        <f t="shared" si="59"/>
        <v>1.8169808896353067E-2</v>
      </c>
      <c r="AO300" s="191">
        <f t="shared" si="59"/>
        <v>1.7717165870817363E-2</v>
      </c>
      <c r="AP300" s="191">
        <f t="shared" si="59"/>
        <v>1.7275799007278454E-2</v>
      </c>
      <c r="AQ300" s="191">
        <f t="shared" si="59"/>
        <v>1.6845427396007914E-2</v>
      </c>
      <c r="AR300" s="191">
        <f t="shared" si="59"/>
        <v>1.6425777125250167E-2</v>
      </c>
      <c r="AS300" s="191">
        <f t="shared" si="59"/>
        <v>1.6016581106890242E-2</v>
      </c>
      <c r="AT300" s="191">
        <f t="shared" si="59"/>
        <v>1.5617578906464459E-2</v>
      </c>
      <c r="AU300" s="191">
        <f t="shared" si="59"/>
        <v>1.5228516577405864E-2</v>
      </c>
      <c r="AV300" s="191">
        <f t="shared" si="59"/>
        <v>1.4849146499418903E-2</v>
      </c>
      <c r="AW300" s="191">
        <f t="shared" si="59"/>
        <v>1.447922722088048E-2</v>
      </c>
      <c r="AX300" s="191">
        <f t="shared" si="59"/>
        <v>1.4118523305167104E-2</v>
      </c>
      <c r="AY300" s="191">
        <f t="shared" si="59"/>
        <v>1.3766805180810283E-2</v>
      </c>
      <c r="AZ300" s="191">
        <f t="shared" si="59"/>
        <v>1.3423848995384837E-2</v>
      </c>
      <c r="BA300" s="191">
        <f t="shared" si="59"/>
        <v>1.3089436473037119E-2</v>
      </c>
      <c r="BB300" s="191">
        <f t="shared" si="59"/>
        <v>1.2763354775562461E-2</v>
      </c>
      <c r="BC300" s="191">
        <f t="shared" si="59"/>
        <v>1.2445396366943437E-2</v>
      </c>
      <c r="BD300" s="191">
        <f t="shared" si="59"/>
        <v>1.2135358881262723E-2</v>
      </c>
      <c r="BE300" s="191">
        <f t="shared" si="59"/>
        <v>1.1833044993906491E-2</v>
      </c>
      <c r="BF300" s="191">
        <f t="shared" si="59"/>
        <v>1.1538262295976355E-2</v>
      </c>
      <c r="BG300" s="191">
        <f t="shared" si="59"/>
        <v>1.1250823171829948E-2</v>
      </c>
      <c r="BH300" s="191">
        <f t="shared" si="59"/>
        <v>1.0970544679672196E-2</v>
      </c>
      <c r="BI300" s="191">
        <f t="shared" si="59"/>
        <v>1.0697248435121261E-2</v>
      </c>
      <c r="BJ300" s="191">
        <f t="shared" si="59"/>
        <v>1.0430760497675081E-2</v>
      </c>
      <c r="BK300" s="191">
        <f t="shared" si="59"/>
        <v>1.0170911260006235E-2</v>
      </c>
      <c r="BL300" s="191">
        <f t="shared" si="59"/>
        <v>9.9175353400146674E-3</v>
      </c>
      <c r="BM300" s="191">
        <f t="shared" si="59"/>
        <v>9.6704714755695906E-3</v>
      </c>
      <c r="BN300" s="191">
        <f t="shared" si="59"/>
        <v>9.4295624218735368E-3</v>
      </c>
      <c r="BO300" s="191">
        <f t="shared" si="59"/>
        <v>9.1946548513832764E-3</v>
      </c>
      <c r="BP300" s="191">
        <f t="shared" si="59"/>
        <v>8.9655992562238784E-3</v>
      </c>
      <c r="BQ300" s="229"/>
      <c r="BR300" s="176"/>
    </row>
    <row r="301" spans="2:70">
      <c r="B301" s="245">
        <v>57</v>
      </c>
      <c r="C301" s="68">
        <v>2.8299999999999999E-2</v>
      </c>
      <c r="D301" s="174">
        <f t="shared" si="39"/>
        <v>0.97513887165060353</v>
      </c>
      <c r="I301" s="60" t="s">
        <v>474</v>
      </c>
      <c r="J301" s="191">
        <f t="shared" ref="J301:X314" si="60">$C301*POWER($D301,J$248-$C$385)</f>
        <v>3.9257472893214483E-2</v>
      </c>
      <c r="K301" s="191">
        <f t="shared" si="60"/>
        <v>3.8281487820943316E-2</v>
      </c>
      <c r="L301" s="191">
        <f t="shared" si="60"/>
        <v>3.7329766838820992E-2</v>
      </c>
      <c r="M301" s="191">
        <f t="shared" si="60"/>
        <v>3.6401706714188013E-2</v>
      </c>
      <c r="N301" s="191">
        <f t="shared" si="60"/>
        <v>3.5496719211429502E-2</v>
      </c>
      <c r="O301" s="191">
        <f t="shared" si="60"/>
        <v>3.4614230719131667E-2</v>
      </c>
      <c r="P301" s="191">
        <f t="shared" si="60"/>
        <v>3.3753681886507708E-2</v>
      </c>
      <c r="Q301" s="191">
        <f t="shared" si="60"/>
        <v>3.2914527268862549E-2</v>
      </c>
      <c r="R301" s="191">
        <f t="shared" si="60"/>
        <v>3.2096234981871641E-2</v>
      </c>
      <c r="S301" s="191">
        <f t="shared" si="60"/>
        <v>3.129828636445494E-2</v>
      </c>
      <c r="T301" s="191">
        <f t="shared" si="60"/>
        <v>3.0520175650032063E-2</v>
      </c>
      <c r="U301" s="191">
        <f t="shared" si="60"/>
        <v>2.976140964595049E-2</v>
      </c>
      <c r="V301" s="191">
        <f t="shared" si="60"/>
        <v>2.9021507420883545E-2</v>
      </c>
      <c r="W301" s="191">
        <f t="shared" si="60"/>
        <v>2.8299999999999999E-2</v>
      </c>
      <c r="X301" s="191">
        <f t="shared" si="60"/>
        <v>2.7596430067712077E-2</v>
      </c>
      <c r="Y301" s="191">
        <f t="shared" si="59"/>
        <v>2.6910351677813544E-2</v>
      </c>
      <c r="Z301" s="191">
        <f t="shared" si="59"/>
        <v>2.6241329970824026E-2</v>
      </c>
      <c r="AA301" s="191">
        <f t="shared" si="59"/>
        <v>2.5588940898360505E-2</v>
      </c>
      <c r="AB301" s="191">
        <f t="shared" si="59"/>
        <v>2.4952770954361242E-2</v>
      </c>
      <c r="AC301" s="191">
        <f t="shared" si="59"/>
        <v>2.4332416912991775E-2</v>
      </c>
      <c r="AD301" s="191">
        <f t="shared" si="59"/>
        <v>2.3727485573066864E-2</v>
      </c>
      <c r="AE301" s="191">
        <f t="shared" si="59"/>
        <v>2.3137593508826392E-2</v>
      </c>
      <c r="AF301" s="191">
        <f t="shared" si="59"/>
        <v>2.2562366826907296E-2</v>
      </c>
      <c r="AG301" s="191">
        <f t="shared" si="59"/>
        <v>2.200144092935739E-2</v>
      </c>
      <c r="AH301" s="191">
        <f t="shared" si="59"/>
        <v>2.1454460282540971E-2</v>
      </c>
      <c r="AI301" s="191">
        <f t="shared" si="59"/>
        <v>2.0921078191789691E-2</v>
      </c>
      <c r="AJ301" s="191">
        <f t="shared" si="59"/>
        <v>2.0400956581655843E-2</v>
      </c>
      <c r="AK301" s="191">
        <f t="shared" si="59"/>
        <v>1.9893765781628835E-2</v>
      </c>
      <c r="AL301" s="191">
        <f t="shared" si="59"/>
        <v>1.9399184317178932E-2</v>
      </c>
      <c r="AM301" s="191">
        <f t="shared" si="59"/>
        <v>1.8916898705995944E-2</v>
      </c>
      <c r="AN301" s="191">
        <f t="shared" si="59"/>
        <v>1.8446603259293648E-2</v>
      </c>
      <c r="AO301" s="191">
        <f t="shared" si="59"/>
        <v>1.7987999888053951E-2</v>
      </c>
      <c r="AP301" s="191">
        <f t="shared" si="59"/>
        <v>1.7540797914088115E-2</v>
      </c>
      <c r="AQ301" s="191">
        <f t="shared" si="59"/>
        <v>1.7104713885795143E-2</v>
      </c>
      <c r="AR301" s="191">
        <f t="shared" si="59"/>
        <v>1.6679471398500685E-2</v>
      </c>
      <c r="AS301" s="191">
        <f t="shared" si="59"/>
        <v>1.6264800919262475E-2</v>
      </c>
      <c r="AT301" s="191">
        <f t="shared" si="59"/>
        <v>1.5860439616031306E-2</v>
      </c>
      <c r="AU301" s="191">
        <f t="shared" si="59"/>
        <v>1.5466131191059298E-2</v>
      </c>
      <c r="AV301" s="191">
        <f t="shared" si="59"/>
        <v>1.508162571844977E-2</v>
      </c>
      <c r="AW301" s="191">
        <f t="shared" si="59"/>
        <v>1.4706679485745831E-2</v>
      </c>
      <c r="AX301" s="191">
        <f t="shared" si="59"/>
        <v>1.4341054839457268E-2</v>
      </c>
      <c r="AY301" s="191">
        <f t="shared" si="59"/>
        <v>1.3984520034427787E-2</v>
      </c>
      <c r="AZ301" s="191">
        <f t="shared" si="59"/>
        <v>1.3636849086947169E-2</v>
      </c>
      <c r="BA301" s="191">
        <f t="shared" si="59"/>
        <v>1.3297821631515227E-2</v>
      </c>
      <c r="BB301" s="191">
        <f t="shared" si="59"/>
        <v>1.2967222781166748E-2</v>
      </c>
      <c r="BC301" s="191">
        <f t="shared" si="59"/>
        <v>1.2644842991268942E-2</v>
      </c>
      <c r="BD301" s="191">
        <f t="shared" si="59"/>
        <v>1.2330477926705039E-2</v>
      </c>
      <c r="BE301" s="191">
        <f t="shared" si="59"/>
        <v>1.2023928332359823E-2</v>
      </c>
      <c r="BF301" s="191">
        <f t="shared" si="59"/>
        <v>1.1724999906825082E-2</v>
      </c>
      <c r="BG301" s="191">
        <f t="shared" si="59"/>
        <v>1.1433503179244842E-2</v>
      </c>
      <c r="BH301" s="191">
        <f t="shared" si="59"/>
        <v>1.1149253389222402E-2</v>
      </c>
      <c r="BI301" s="191">
        <f t="shared" si="59"/>
        <v>1.0872070369713001E-2</v>
      </c>
      <c r="BJ301" s="191">
        <f t="shared" si="59"/>
        <v>1.0601778432827898E-2</v>
      </c>
      <c r="BK301" s="191">
        <f t="shared" si="59"/>
        <v>1.0338206258477499E-2</v>
      </c>
      <c r="BL301" s="191">
        <f t="shared" si="59"/>
        <v>1.0081186785782955E-2</v>
      </c>
      <c r="BM301" s="191">
        <f t="shared" si="59"/>
        <v>9.8305571071873651E-3</v>
      </c>
      <c r="BN301" s="191">
        <f t="shared" si="59"/>
        <v>9.5861583651995087E-3</v>
      </c>
      <c r="BO301" s="191">
        <f t="shared" si="59"/>
        <v>9.3478356517046422E-3</v>
      </c>
      <c r="BP301" s="191">
        <f t="shared" si="59"/>
        <v>9.1154379097785482E-3</v>
      </c>
      <c r="BQ301" s="229"/>
      <c r="BR301" s="176"/>
    </row>
    <row r="302" spans="2:70">
      <c r="B302" s="245">
        <v>58</v>
      </c>
      <c r="C302" s="68">
        <v>2.86E-2</v>
      </c>
      <c r="D302" s="174">
        <f t="shared" si="39"/>
        <v>0.97519068849187673</v>
      </c>
      <c r="I302" s="60" t="s">
        <v>474</v>
      </c>
      <c r="J302" s="191">
        <f t="shared" si="60"/>
        <v>3.9646233782283102E-2</v>
      </c>
      <c r="K302" s="191">
        <f t="shared" si="60"/>
        <v>3.8662638018254564E-2</v>
      </c>
      <c r="L302" s="191">
        <f t="shared" si="60"/>
        <v>3.7703444587933878E-2</v>
      </c>
      <c r="M302" s="191">
        <f t="shared" si="60"/>
        <v>3.6768048086222561E-2</v>
      </c>
      <c r="N302" s="191">
        <f t="shared" si="60"/>
        <v>3.5855858127705816E-2</v>
      </c>
      <c r="O302" s="191">
        <f t="shared" si="60"/>
        <v>3.4966298974024486E-2</v>
      </c>
      <c r="P302" s="191">
        <f t="shared" si="60"/>
        <v>3.4098809170491746E-2</v>
      </c>
      <c r="Q302" s="191">
        <f t="shared" si="60"/>
        <v>3.3252841191724961E-2</v>
      </c>
      <c r="R302" s="191">
        <f t="shared" si="60"/>
        <v>3.2427861096069308E-2</v>
      </c>
      <c r="S302" s="191">
        <f t="shared" si="60"/>
        <v>3.1623348188594774E-2</v>
      </c>
      <c r="T302" s="191">
        <f t="shared" si="60"/>
        <v>3.0838794692454086E-2</v>
      </c>
      <c r="U302" s="191">
        <f t="shared" si="60"/>
        <v>3.0073705428393931E-2</v>
      </c>
      <c r="V302" s="191">
        <f t="shared" si="60"/>
        <v>2.9327597502217369E-2</v>
      </c>
      <c r="W302" s="191">
        <f t="shared" si="60"/>
        <v>2.86E-2</v>
      </c>
      <c r="X302" s="191">
        <f t="shared" si="60"/>
        <v>2.7890453690867675E-2</v>
      </c>
      <c r="Y302" s="191">
        <f t="shared" si="59"/>
        <v>2.7198510737148053E-2</v>
      </c>
      <c r="Z302" s="191">
        <f t="shared" si="59"/>
        <v>2.6523734411713112E-2</v>
      </c>
      <c r="AA302" s="191">
        <f t="shared" si="59"/>
        <v>2.5865698822334197E-2</v>
      </c>
      <c r="AB302" s="191">
        <f t="shared" si="59"/>
        <v>2.522398864287561E-2</v>
      </c>
      <c r="AC302" s="191">
        <f t="shared" si="59"/>
        <v>2.4598198851157146E-2</v>
      </c>
      <c r="AD302" s="191">
        <f t="shared" si="59"/>
        <v>2.3987934473320028E-2</v>
      </c>
      <c r="AE302" s="191">
        <f t="shared" si="59"/>
        <v>2.3392810334534987E-2</v>
      </c>
      <c r="AF302" s="191">
        <f t="shared" si="59"/>
        <v>2.2812450815895061E-2</v>
      </c>
      <c r="AG302" s="191">
        <f t="shared" si="59"/>
        <v>2.2246489617339781E-2</v>
      </c>
      <c r="AH302" s="191">
        <f t="shared" si="59"/>
        <v>2.1694569526460969E-2</v>
      </c>
      <c r="AI302" s="191">
        <f t="shared" si="59"/>
        <v>2.115634219304436E-2</v>
      </c>
      <c r="AJ302" s="191">
        <f t="shared" si="59"/>
        <v>2.063146790920467E-2</v>
      </c>
      <c r="AK302" s="191">
        <f t="shared" si="59"/>
        <v>2.0119615394975365E-2</v>
      </c>
      <c r="AL302" s="191">
        <f t="shared" si="59"/>
        <v>1.9620461589217788E-2</v>
      </c>
      <c r="AM302" s="191">
        <f t="shared" si="59"/>
        <v>1.9133691445717717E-2</v>
      </c>
      <c r="AN302" s="191">
        <f t="shared" si="59"/>
        <v>1.8658997734340595E-2</v>
      </c>
      <c r="AO302" s="191">
        <f t="shared" si="59"/>
        <v>1.8196080847119971E-2</v>
      </c>
      <c r="AP302" s="191">
        <f t="shared" si="59"/>
        <v>1.7744648609156779E-2</v>
      </c>
      <c r="AQ302" s="191">
        <f t="shared" si="59"/>
        <v>1.7304416094210021E-2</v>
      </c>
      <c r="AR302" s="191">
        <f t="shared" si="59"/>
        <v>1.6875105444862586E-2</v>
      </c>
      <c r="AS302" s="191">
        <f t="shared" si="59"/>
        <v>1.6456445697148565E-2</v>
      </c>
      <c r="AT302" s="191">
        <f t="shared" si="59"/>
        <v>1.6048172609531487E-2</v>
      </c>
      <c r="AU302" s="191">
        <f t="shared" si="59"/>
        <v>1.5650028496125491E-2</v>
      </c>
      <c r="AV302" s="191">
        <f t="shared" si="59"/>
        <v>1.5261762064054107E-2</v>
      </c>
      <c r="AW302" s="191">
        <f t="shared" si="59"/>
        <v>1.4883128254844133E-2</v>
      </c>
      <c r="AX302" s="191">
        <f t="shared" si="59"/>
        <v>1.4513888089754356E-2</v>
      </c>
      <c r="AY302" s="191">
        <f t="shared" si="59"/>
        <v>1.4153808518941598E-2</v>
      </c>
      <c r="AZ302" s="191">
        <f t="shared" si="59"/>
        <v>1.3802662274368847E-2</v>
      </c>
      <c r="BA302" s="191">
        <f t="shared" si="59"/>
        <v>1.3460227726362612E-2</v>
      </c>
      <c r="BB302" s="191">
        <f t="shared" si="59"/>
        <v>1.3126288743729004E-2</v>
      </c>
      <c r="BC302" s="191">
        <f t="shared" si="59"/>
        <v>1.2800634557340259E-2</v>
      </c>
      <c r="BD302" s="191">
        <f t="shared" si="59"/>
        <v>1.2483059627105556E-2</v>
      </c>
      <c r="BE302" s="191">
        <f t="shared" si="59"/>
        <v>1.2173363512242219E-2</v>
      </c>
      <c r="BF302" s="191">
        <f t="shared" si="59"/>
        <v>1.1871350744765381E-2</v>
      </c>
      <c r="BG302" s="191">
        <f t="shared" si="59"/>
        <v>1.1576830706116306E-2</v>
      </c>
      <c r="BH302" s="191">
        <f t="shared" si="59"/>
        <v>1.128961750685146E-2</v>
      </c>
      <c r="BI302" s="191">
        <f t="shared" si="59"/>
        <v>1.1009529869316421E-2</v>
      </c>
      <c r="BJ302" s="191">
        <f t="shared" si="59"/>
        <v>1.073639101323056E-2</v>
      </c>
      <c r="BK302" s="191">
        <f t="shared" si="59"/>
        <v>1.047002854411031E-2</v>
      </c>
      <c r="BL302" s="191">
        <f t="shared" si="59"/>
        <v>1.0210274344460535E-2</v>
      </c>
      <c r="BM302" s="191">
        <f t="shared" si="59"/>
        <v>9.9569644676654155E-3</v>
      </c>
      <c r="BN302" s="191">
        <f t="shared" si="59"/>
        <v>9.70993903451179E-3</v>
      </c>
      <c r="BO302" s="191">
        <f t="shared" si="59"/>
        <v>9.4690421322797015E-3</v>
      </c>
      <c r="BP302" s="191">
        <f t="shared" si="59"/>
        <v>9.2341217163364308E-3</v>
      </c>
      <c r="BQ302" s="229"/>
      <c r="BR302" s="176"/>
    </row>
    <row r="303" spans="2:70">
      <c r="B303" s="245">
        <v>59</v>
      </c>
      <c r="C303" s="68">
        <v>2.9000000000000001E-2</v>
      </c>
      <c r="D303" s="174">
        <f t="shared" si="39"/>
        <v>0.9752388529678182</v>
      </c>
      <c r="I303" s="60" t="s">
        <v>474</v>
      </c>
      <c r="J303" s="191">
        <f t="shared" si="60"/>
        <v>4.0174923906529929E-2</v>
      </c>
      <c r="K303" s="191">
        <f t="shared" si="60"/>
        <v>3.9180146708673626E-2</v>
      </c>
      <c r="L303" s="191">
        <f t="shared" si="60"/>
        <v>3.8210001335277702E-2</v>
      </c>
      <c r="M303" s="191">
        <f t="shared" si="60"/>
        <v>3.7263877874115031E-2</v>
      </c>
      <c r="N303" s="191">
        <f t="shared" si="60"/>
        <v>3.6341181515084801E-2</v>
      </c>
      <c r="O303" s="191">
        <f t="shared" si="60"/>
        <v>3.5441332176266584E-2</v>
      </c>
      <c r="P303" s="191">
        <f t="shared" si="60"/>
        <v>3.4563764139233649E-2</v>
      </c>
      <c r="Q303" s="191">
        <f t="shared" si="60"/>
        <v>3.370792569339643E-2</v>
      </c>
      <c r="R303" s="191">
        <f t="shared" si="60"/>
        <v>3.2873278789152381E-2</v>
      </c>
      <c r="S303" s="191">
        <f t="shared" si="60"/>
        <v>3.2059298699624275E-2</v>
      </c>
      <c r="T303" s="191">
        <f t="shared" si="60"/>
        <v>3.1265473690774245E-2</v>
      </c>
      <c r="U303" s="191">
        <f t="shared" si="60"/>
        <v>3.0491304699686174E-2</v>
      </c>
      <c r="V303" s="191">
        <f t="shared" si="60"/>
        <v>2.9736305020814192E-2</v>
      </c>
      <c r="W303" s="191">
        <f t="shared" si="60"/>
        <v>2.9000000000000001E-2</v>
      </c>
      <c r="X303" s="191">
        <f t="shared" si="60"/>
        <v>2.8281926736066731E-2</v>
      </c>
      <c r="Y303" s="191">
        <f t="shared" si="59"/>
        <v>2.758163378980159E-2</v>
      </c>
      <c r="Z303" s="191">
        <f t="shared" si="59"/>
        <v>2.6898680900144516E-2</v>
      </c>
      <c r="AA303" s="191">
        <f t="shared" si="59"/>
        <v>2.6232638707404297E-2</v>
      </c>
      <c r="AB303" s="191">
        <f t="shared" si="59"/>
        <v>2.5583088483328159E-2</v>
      </c>
      <c r="AC303" s="191">
        <f t="shared" si="59"/>
        <v>2.4949621867855151E-2</v>
      </c>
      <c r="AD303" s="191">
        <f t="shared" si="59"/>
        <v>2.4331840612387849E-2</v>
      </c>
      <c r="AE303" s="191">
        <f t="shared" si="59"/>
        <v>2.3729356329420904E-2</v>
      </c>
      <c r="AF303" s="191">
        <f t="shared" si="59"/>
        <v>2.3141790248369078E-2</v>
      </c>
      <c r="AG303" s="191">
        <f t="shared" si="59"/>
        <v>2.2568772977441299E-2</v>
      </c>
      <c r="AH303" s="191">
        <f t="shared" si="59"/>
        <v>2.2009944271410946E-2</v>
      </c>
      <c r="AI303" s="191">
        <f t="shared" si="59"/>
        <v>2.1464952805136411E-2</v>
      </c>
      <c r="AJ303" s="191">
        <f t="shared" si="59"/>
        <v>2.0933455952689584E-2</v>
      </c>
      <c r="AK303" s="191">
        <f t="shared" si="59"/>
        <v>2.0415119571953338E-2</v>
      </c>
      <c r="AL303" s="191">
        <f t="shared" si="59"/>
        <v>1.9909617794552626E-2</v>
      </c>
      <c r="AM303" s="191">
        <f t="shared" si="59"/>
        <v>1.941663282098717E-2</v>
      </c>
      <c r="AN303" s="191">
        <f t="shared" si="59"/>
        <v>1.8935854720836816E-2</v>
      </c>
      <c r="AO303" s="191">
        <f t="shared" si="59"/>
        <v>1.8466981237914147E-2</v>
      </c>
      <c r="AP303" s="191">
        <f t="shared" si="59"/>
        <v>1.8009717600241608E-2</v>
      </c>
      <c r="AQ303" s="191">
        <f t="shared" si="59"/>
        <v>1.7563776334733956E-2</v>
      </c>
      <c r="AR303" s="191">
        <f t="shared" si="59"/>
        <v>1.7128877086469253E-2</v>
      </c>
      <c r="AS303" s="191">
        <f t="shared" si="59"/>
        <v>1.6704746442435015E-2</v>
      </c>
      <c r="AT303" s="191">
        <f t="shared" si="59"/>
        <v>1.6291117759638568E-2</v>
      </c>
      <c r="AU303" s="191">
        <f t="shared" si="59"/>
        <v>1.5887730997473568E-2</v>
      </c>
      <c r="AV303" s="191">
        <f t="shared" si="59"/>
        <v>1.5494332554237373E-2</v>
      </c>
      <c r="AW303" s="191">
        <f t="shared" si="59"/>
        <v>1.5110675107696382E-2</v>
      </c>
      <c r="AX303" s="191">
        <f t="shared" si="59"/>
        <v>1.4736517459599181E-2</v>
      </c>
      <c r="AY303" s="191">
        <f t="shared" si="59"/>
        <v>1.437162438403973E-2</v>
      </c>
      <c r="AZ303" s="191">
        <f t="shared" si="59"/>
        <v>1.4015766479575234E-2</v>
      </c>
      <c r="BA303" s="191">
        <f t="shared" si="59"/>
        <v>1.3668720025005748E-2</v>
      </c>
      <c r="BB303" s="191">
        <f t="shared" si="59"/>
        <v>1.333026683872485E-2</v>
      </c>
      <c r="BC303" s="191">
        <f t="shared" si="59"/>
        <v>1.3000194141552969E-2</v>
      </c>
      <c r="BD303" s="191">
        <f t="shared" si="59"/>
        <v>1.2678294422967067E-2</v>
      </c>
      <c r="BE303" s="191">
        <f t="shared" si="59"/>
        <v>1.2364365310642689E-2</v>
      </c>
      <c r="BF303" s="191">
        <f t="shared" si="59"/>
        <v>1.2058209443226258E-2</v>
      </c>
      <c r="BG303" s="191">
        <f t="shared" si="59"/>
        <v>1.1759634346257689E-2</v>
      </c>
      <c r="BH303" s="191">
        <f t="shared" si="59"/>
        <v>1.1468452311165308E-2</v>
      </c>
      <c r="BI303" s="191">
        <f t="shared" si="59"/>
        <v>1.1184480277256978E-2</v>
      </c>
      <c r="BJ303" s="191">
        <f t="shared" si="59"/>
        <v>1.090753971663328E-2</v>
      </c>
      <c r="BK303" s="191">
        <f t="shared" si="59"/>
        <v>1.0637456521950361E-2</v>
      </c>
      <c r="BL303" s="191">
        <f t="shared" si="59"/>
        <v>1.0374060896961907E-2</v>
      </c>
      <c r="BM303" s="191">
        <f t="shared" si="59"/>
        <v>1.0117187249771425E-2</v>
      </c>
      <c r="BN303" s="191">
        <f t="shared" si="59"/>
        <v>9.8666740887277202E-3</v>
      </c>
      <c r="BO303" s="191">
        <f t="shared" si="59"/>
        <v>9.6223639208981148E-3</v>
      </c>
      <c r="BP303" s="191">
        <f t="shared" si="59"/>
        <v>9.3841031530555955E-3</v>
      </c>
      <c r="BQ303" s="229"/>
      <c r="BR303" s="176"/>
    </row>
    <row r="304" spans="2:70">
      <c r="B304" s="245">
        <v>60</v>
      </c>
      <c r="C304" s="68">
        <v>2.93E-2</v>
      </c>
      <c r="D304" s="174">
        <f t="shared" si="39"/>
        <v>0.97528817388123301</v>
      </c>
      <c r="I304" s="60" t="s">
        <v>474</v>
      </c>
      <c r="J304" s="191">
        <f t="shared" si="60"/>
        <v>4.0563849725433081E-2</v>
      </c>
      <c r="K304" s="191">
        <f t="shared" si="60"/>
        <v>3.956144292431038E-2</v>
      </c>
      <c r="L304" s="191">
        <f t="shared" si="60"/>
        <v>3.8583807425757302E-2</v>
      </c>
      <c r="M304" s="191">
        <f t="shared" si="60"/>
        <v>3.7630331085651995E-2</v>
      </c>
      <c r="N304" s="191">
        <f t="shared" si="60"/>
        <v>3.6700416887071735E-2</v>
      </c>
      <c r="O304" s="191">
        <f t="shared" si="60"/>
        <v>3.5793482566472148E-2</v>
      </c>
      <c r="P304" s="191">
        <f t="shared" si="60"/>
        <v>3.4908960249104379E-2</v>
      </c>
      <c r="Q304" s="191">
        <f t="shared" si="60"/>
        <v>3.4046296093441564E-2</v>
      </c>
      <c r="R304" s="191">
        <f t="shared" si="60"/>
        <v>3.3204949944392374E-2</v>
      </c>
      <c r="S304" s="191">
        <f t="shared" si="60"/>
        <v>3.2384394995084193E-2</v>
      </c>
      <c r="T304" s="191">
        <f t="shared" si="60"/>
        <v>3.1584117457004207E-2</v>
      </c>
      <c r="U304" s="191">
        <f t="shared" si="60"/>
        <v>3.0803616238292007E-2</v>
      </c>
      <c r="V304" s="191">
        <f t="shared" si="60"/>
        <v>3.0042402629982107E-2</v>
      </c>
      <c r="W304" s="191">
        <f t="shared" si="60"/>
        <v>2.93E-2</v>
      </c>
      <c r="X304" s="191">
        <f t="shared" si="60"/>
        <v>2.8575943494720125E-2</v>
      </c>
      <c r="Y304" s="191">
        <f t="shared" si="59"/>
        <v>2.7869779747898893E-2</v>
      </c>
      <c r="Z304" s="191">
        <f t="shared" si="59"/>
        <v>2.7181066596800481E-2</v>
      </c>
      <c r="AA304" s="191">
        <f t="shared" si="59"/>
        <v>2.6509372805337723E-2</v>
      </c>
      <c r="AB304" s="191">
        <f t="shared" si="59"/>
        <v>2.5854277794054647E-2</v>
      </c>
      <c r="AC304" s="191">
        <f t="shared" si="59"/>
        <v>2.5215371376781669E-2</v>
      </c>
      <c r="AD304" s="191">
        <f t="shared" si="59"/>
        <v>2.4592253503798508E-2</v>
      </c>
      <c r="AE304" s="191">
        <f t="shared" si="59"/>
        <v>2.3984534011344E-2</v>
      </c>
      <c r="AF304" s="191">
        <f t="shared" si="59"/>
        <v>2.3391832377316017E-2</v>
      </c>
      <c r="AG304" s="191">
        <f t="shared" si="59"/>
        <v>2.2813777483008439E-2</v>
      </c>
      <c r="AH304" s="191">
        <f t="shared" si="59"/>
        <v>2.2250007380736091E-2</v>
      </c>
      <c r="AI304" s="191">
        <f t="shared" si="59"/>
        <v>2.1700169067202062E-2</v>
      </c>
      <c r="AJ304" s="191">
        <f t="shared" si="59"/>
        <v>2.1163918262465518E-2</v>
      </c>
      <c r="AK304" s="191">
        <f t="shared" si="59"/>
        <v>2.0640919194371672E-2</v>
      </c>
      <c r="AL304" s="191">
        <f t="shared" si="59"/>
        <v>2.0130844388308842E-2</v>
      </c>
      <c r="AM304" s="191">
        <f t="shared" si="59"/>
        <v>1.9633374462160996E-2</v>
      </c>
      <c r="AN304" s="191">
        <f t="shared" si="59"/>
        <v>1.9148197926327434E-2</v>
      </c>
      <c r="AO304" s="191">
        <f t="shared" si="59"/>
        <v>1.8675010988684296E-2</v>
      </c>
      <c r="AP304" s="191">
        <f t="shared" si="59"/>
        <v>1.8213517364365866E-2</v>
      </c>
      <c r="AQ304" s="191">
        <f t="shared" si="59"/>
        <v>1.7763428090246513E-2</v>
      </c>
      <c r="AR304" s="191">
        <f t="shared" si="59"/>
        <v>1.7324461344007124E-2</v>
      </c>
      <c r="AS304" s="191">
        <f t="shared" si="59"/>
        <v>1.6896342267672719E-2</v>
      </c>
      <c r="AT304" s="191">
        <f t="shared" si="59"/>
        <v>1.6478802795510818E-2</v>
      </c>
      <c r="AU304" s="191">
        <f t="shared" si="59"/>
        <v>1.6071581486182703E-2</v>
      </c>
      <c r="AV304" s="191">
        <f t="shared" si="59"/>
        <v>1.5674423359042559E-2</v>
      </c>
      <c r="AW304" s="191">
        <f t="shared" si="59"/>
        <v>1.528707973448196E-2</v>
      </c>
      <c r="AX304" s="191">
        <f t="shared" si="59"/>
        <v>1.4909308078219717E-2</v>
      </c>
      <c r="AY304" s="191">
        <f t="shared" si="59"/>
        <v>1.4540871849439625E-2</v>
      </c>
      <c r="AZ304" s="191">
        <f t="shared" si="59"/>
        <v>1.4181540352680998E-2</v>
      </c>
      <c r="BA304" s="191">
        <f t="shared" si="59"/>
        <v>1.3831088593389268E-2</v>
      </c>
      <c r="BB304" s="191">
        <f t="shared" si="59"/>
        <v>1.3489297137036171E-2</v>
      </c>
      <c r="BC304" s="191">
        <f t="shared" si="59"/>
        <v>1.3155951971721352E-2</v>
      </c>
      <c r="BD304" s="191">
        <f t="shared" si="59"/>
        <v>1.2830844374169325E-2</v>
      </c>
      <c r="BE304" s="191">
        <f t="shared" si="59"/>
        <v>1.2513770779037892E-2</v>
      </c>
      <c r="BF304" s="191">
        <f t="shared" si="59"/>
        <v>1.22045326514562E-2</v>
      </c>
      <c r="BG304" s="191">
        <f t="shared" si="59"/>
        <v>1.1902936362712601E-2</v>
      </c>
      <c r="BH304" s="191">
        <f t="shared" si="59"/>
        <v>1.1608793069014498E-2</v>
      </c>
      <c r="BI304" s="191">
        <f t="shared" si="59"/>
        <v>1.1321918593244265E-2</v>
      </c>
      <c r="BJ304" s="191">
        <f t="shared" si="59"/>
        <v>1.1042133309637178E-2</v>
      </c>
      <c r="BK304" s="191">
        <f t="shared" si="59"/>
        <v>1.0769262031309179E-2</v>
      </c>
      <c r="BL304" s="191">
        <f t="shared" si="59"/>
        <v>1.0503133900564026E-2</v>
      </c>
      <c r="BM304" s="191">
        <f t="shared" si="59"/>
        <v>1.0243582281911162E-2</v>
      </c>
      <c r="BN304" s="191">
        <f t="shared" si="59"/>
        <v>9.9904446577272904E-3</v>
      </c>
      <c r="BO304" s="191">
        <f t="shared" si="59"/>
        <v>9.7435625264963716E-3</v>
      </c>
      <c r="BP304" s="191">
        <f t="shared" si="59"/>
        <v>9.5027813035642571E-3</v>
      </c>
      <c r="BQ304" s="229"/>
      <c r="BR304" s="176"/>
    </row>
    <row r="305" spans="2:70">
      <c r="B305" s="245">
        <v>61</v>
      </c>
      <c r="C305" s="68">
        <v>0.03</v>
      </c>
      <c r="D305" s="174">
        <f t="shared" si="39"/>
        <v>0.97533399350925942</v>
      </c>
      <c r="I305" s="60" t="s">
        <v>474</v>
      </c>
      <c r="J305" s="191">
        <f t="shared" si="60"/>
        <v>4.1507594115883728E-2</v>
      </c>
      <c r="K305" s="191">
        <f t="shared" si="60"/>
        <v>4.0483767530006314E-2</v>
      </c>
      <c r="L305" s="191">
        <f t="shared" si="60"/>
        <v>3.948519465734155E-2</v>
      </c>
      <c r="M305" s="191">
        <f t="shared" si="60"/>
        <v>3.8511252589635406E-2</v>
      </c>
      <c r="N305" s="191">
        <f t="shared" si="60"/>
        <v>3.7561333783292919E-2</v>
      </c>
      <c r="O305" s="191">
        <f t="shared" si="60"/>
        <v>3.6634845680393331E-2</v>
      </c>
      <c r="P305" s="191">
        <f t="shared" si="60"/>
        <v>3.5731210339053472E-2</v>
      </c>
      <c r="Q305" s="191">
        <f t="shared" si="60"/>
        <v>3.4849864072908368E-2</v>
      </c>
      <c r="R305" s="191">
        <f t="shared" si="60"/>
        <v>3.399025709948459E-2</v>
      </c>
      <c r="S305" s="191">
        <f t="shared" si="60"/>
        <v>3.3151853197246756E-2</v>
      </c>
      <c r="T305" s="191">
        <f t="shared" si="60"/>
        <v>3.2334129371103394E-2</v>
      </c>
      <c r="U305" s="191">
        <f t="shared" si="60"/>
        <v>3.1536575526163312E-2</v>
      </c>
      <c r="V305" s="191">
        <f t="shared" si="60"/>
        <v>3.0758694149539238E-2</v>
      </c>
      <c r="W305" s="191">
        <f t="shared" si="60"/>
        <v>0.03</v>
      </c>
      <c r="X305" s="191">
        <f t="shared" si="60"/>
        <v>2.926001980527778E-2</v>
      </c>
      <c r="Y305" s="191">
        <f t="shared" si="59"/>
        <v>2.8538291966841604E-2</v>
      </c>
      <c r="Z305" s="191">
        <f t="shared" si="59"/>
        <v>2.7834366271952838E-2</v>
      </c>
      <c r="AA305" s="191">
        <f t="shared" si="59"/>
        <v>2.7147803612823204E-2</v>
      </c>
      <c r="AB305" s="191">
        <f t="shared" si="59"/>
        <v>2.6478175712699954E-2</v>
      </c>
      <c r="AC305" s="191">
        <f t="shared" si="59"/>
        <v>2.582506485870753E-2</v>
      </c>
      <c r="AD305" s="191">
        <f t="shared" si="59"/>
        <v>2.5188063641278853E-2</v>
      </c>
      <c r="AE305" s="191">
        <f t="shared" si="59"/>
        <v>2.4566774700013883E-2</v>
      </c>
      <c r="AF305" s="191">
        <f t="shared" si="59"/>
        <v>2.3960810475806778E-2</v>
      </c>
      <c r="AG305" s="191">
        <f t="shared" si="59"/>
        <v>2.3369792969087127E-2</v>
      </c>
      <c r="AH305" s="191">
        <f t="shared" si="59"/>
        <v>2.2793353504024359E-2</v>
      </c>
      <c r="AI305" s="191">
        <f t="shared" si="59"/>
        <v>2.2231132498548353E-2</v>
      </c>
      <c r="AJ305" s="191">
        <f t="shared" si="59"/>
        <v>2.1682779240042645E-2</v>
      </c>
      <c r="AK305" s="191">
        <f t="shared" si="59"/>
        <v>2.114795166657046E-2</v>
      </c>
      <c r="AL305" s="191">
        <f t="shared" si="59"/>
        <v>2.0626316153496964E-2</v>
      </c>
      <c r="AM305" s="191">
        <f t="shared" si="59"/>
        <v>2.0117547305374742E-2</v>
      </c>
      <c r="AN305" s="191">
        <f t="shared" si="59"/>
        <v>1.9621327752962589E-2</v>
      </c>
      <c r="AO305" s="191">
        <f t="shared" si="59"/>
        <v>1.9137347955251065E-2</v>
      </c>
      <c r="AP305" s="191">
        <f t="shared" si="59"/>
        <v>1.8665306006371282E-2</v>
      </c>
      <c r="AQ305" s="191">
        <f t="shared" si="59"/>
        <v>1.8204907447266473E-2</v>
      </c>
      <c r="AR305" s="191">
        <f t="shared" si="59"/>
        <v>1.7755865082008864E-2</v>
      </c>
      <c r="AS305" s="191">
        <f t="shared" si="59"/>
        <v>1.7317898798647324E-2</v>
      </c>
      <c r="AT305" s="191">
        <f t="shared" si="59"/>
        <v>1.6890735394473898E-2</v>
      </c>
      <c r="AU305" s="191">
        <f t="shared" si="59"/>
        <v>1.6474108405600423E-2</v>
      </c>
      <c r="AV305" s="191">
        <f t="shared" si="59"/>
        <v>1.6067757940738722E-2</v>
      </c>
      <c r="AW305" s="191">
        <f t="shared" si="59"/>
        <v>1.567143051908081E-2</v>
      </c>
      <c r="AX305" s="191">
        <f t="shared" si="59"/>
        <v>1.5284878912177976E-2</v>
      </c>
      <c r="AY305" s="191">
        <f t="shared" si="59"/>
        <v>1.4907861989720009E-2</v>
      </c>
      <c r="AZ305" s="191">
        <f t="shared" si="59"/>
        <v>1.4540144569118512E-2</v>
      </c>
      <c r="BA305" s="191">
        <f t="shared" si="59"/>
        <v>1.4181497268800329E-2</v>
      </c>
      <c r="BB305" s="191">
        <f t="shared" si="59"/>
        <v>1.383169636511968E-2</v>
      </c>
      <c r="BC305" s="191">
        <f t="shared" si="59"/>
        <v>1.3490523652799687E-2</v>
      </c>
      <c r="BD305" s="191">
        <f t="shared" si="59"/>
        <v>1.315776630881624E-2</v>
      </c>
      <c r="BE305" s="191">
        <f t="shared" si="59"/>
        <v>1.283321675963933E-2</v>
      </c>
      <c r="BF305" s="191">
        <f t="shared" si="59"/>
        <v>1.2516672551748988E-2</v>
      </c>
      <c r="BG305" s="191">
        <f t="shared" ref="BG305:BP305" si="61">$C305*POWER($D305,BG$248-$C$385)</f>
        <v>1.2207936225345073E-2</v>
      </c>
      <c r="BH305" s="191">
        <f t="shared" si="61"/>
        <v>1.1906815191172164E-2</v>
      </c>
      <c r="BI305" s="191">
        <f t="shared" si="61"/>
        <v>1.1613121610382665E-2</v>
      </c>
      <c r="BJ305" s="191">
        <f t="shared" si="61"/>
        <v>1.1326672277363206E-2</v>
      </c>
      <c r="BK305" s="191">
        <f t="shared" si="61"/>
        <v>1.1047288505451275E-2</v>
      </c>
      <c r="BL305" s="191">
        <f t="shared" si="61"/>
        <v>1.0774796015470729E-2</v>
      </c>
      <c r="BM305" s="191">
        <f t="shared" si="61"/>
        <v>1.0509024827016723E-2</v>
      </c>
      <c r="BN305" s="191">
        <f t="shared" si="61"/>
        <v>1.0249809152422176E-2</v>
      </c>
      <c r="BO305" s="191">
        <f t="shared" si="61"/>
        <v>9.9969872933396795E-3</v>
      </c>
      <c r="BP305" s="191">
        <f t="shared" si="61"/>
        <v>9.7504015398743107E-3</v>
      </c>
      <c r="BQ305" s="229"/>
      <c r="BR305" s="176"/>
    </row>
    <row r="306" spans="2:70">
      <c r="B306" s="245">
        <v>62</v>
      </c>
      <c r="C306" s="68">
        <v>3.0599999999999999E-2</v>
      </c>
      <c r="D306" s="174">
        <f t="shared" si="39"/>
        <v>0.97525479981546304</v>
      </c>
      <c r="I306" s="60" t="s">
        <v>474</v>
      </c>
      <c r="J306" s="191">
        <f t="shared" si="60"/>
        <v>4.2382461200176018E-2</v>
      </c>
      <c r="K306" s="191">
        <f t="shared" si="60"/>
        <v>4.1333698713464297E-2</v>
      </c>
      <c r="L306" s="191">
        <f t="shared" si="60"/>
        <v>4.0310888064432282E-2</v>
      </c>
      <c r="M306" s="191">
        <f t="shared" si="60"/>
        <v>3.9313387069661442E-2</v>
      </c>
      <c r="N306" s="191">
        <f t="shared" si="60"/>
        <v>3.834056943669048E-2</v>
      </c>
      <c r="O306" s="191">
        <f t="shared" si="60"/>
        <v>3.7391824370790437E-2</v>
      </c>
      <c r="P306" s="191">
        <f t="shared" si="60"/>
        <v>3.646655619147017E-2</v>
      </c>
      <c r="Q306" s="191">
        <f t="shared" si="60"/>
        <v>3.5564183958471579E-2</v>
      </c>
      <c r="R306" s="191">
        <f t="shared" si="60"/>
        <v>3.4684141107019499E-2</v>
      </c>
      <c r="S306" s="191">
        <f t="shared" si="60"/>
        <v>3.3825875092097571E-2</v>
      </c>
      <c r="T306" s="191">
        <f t="shared" si="60"/>
        <v>3.2988847041526478E-2</v>
      </c>
      <c r="U306" s="191">
        <f t="shared" si="60"/>
        <v>3.2172531417626833E-2</v>
      </c>
      <c r="V306" s="191">
        <f t="shared" si="60"/>
        <v>3.1376415687254355E-2</v>
      </c>
      <c r="W306" s="191">
        <f t="shared" si="60"/>
        <v>3.0599999999999999E-2</v>
      </c>
      <c r="X306" s="191">
        <f t="shared" si="60"/>
        <v>2.9842796874353168E-2</v>
      </c>
      <c r="Y306" s="191">
        <f t="shared" ref="Y306:BP311" si="62">$C306*POWER($D306,Y$248-$C$385)</f>
        <v>2.9104330891630822E-2</v>
      </c>
      <c r="Z306" s="191">
        <f t="shared" si="62"/>
        <v>2.8384138397480416E-2</v>
      </c>
      <c r="AA306" s="191">
        <f t="shared" si="62"/>
        <v>2.7681767210769159E-2</v>
      </c>
      <c r="AB306" s="191">
        <f t="shared" si="62"/>
        <v>2.6996776339676926E-2</v>
      </c>
      <c r="AC306" s="191">
        <f t="shared" si="62"/>
        <v>2.6328735704814449E-2</v>
      </c>
      <c r="AD306" s="191">
        <f t="shared" si="62"/>
        <v>2.5677225869193052E-2</v>
      </c>
      <c r="AE306" s="191">
        <f t="shared" si="62"/>
        <v>2.5041837774876292E-2</v>
      </c>
      <c r="AF306" s="191">
        <f t="shared" si="62"/>
        <v>2.442217248614828E-2</v>
      </c>
      <c r="AG306" s="191">
        <f t="shared" si="62"/>
        <v>2.3817840939037251E-2</v>
      </c>
      <c r="AH306" s="191">
        <f t="shared" si="62"/>
        <v>2.3228463697037315E-2</v>
      </c>
      <c r="AI306" s="191">
        <f t="shared" si="62"/>
        <v>2.2653670712874874E-2</v>
      </c>
      <c r="AJ306" s="191">
        <f t="shared" si="62"/>
        <v>2.2093101096170204E-2</v>
      </c>
      <c r="AK306" s="191">
        <f t="shared" si="62"/>
        <v>2.1546402886848257E-2</v>
      </c>
      <c r="AL306" s="191">
        <f t="shared" si="62"/>
        <v>2.1013232834156514E-2</v>
      </c>
      <c r="AM306" s="191">
        <f t="shared" si="62"/>
        <v>2.0493256181151023E-2</v>
      </c>
      <c r="AN306" s="191">
        <f t="shared" si="62"/>
        <v>1.9986146454515442E-2</v>
      </c>
      <c r="AO306" s="191">
        <f t="shared" si="62"/>
        <v>1.949158525958098E-2</v>
      </c>
      <c r="AP306" s="191">
        <f t="shared" si="62"/>
        <v>1.9009262080418685E-2</v>
      </c>
      <c r="AQ306" s="191">
        <f t="shared" si="62"/>
        <v>1.8538874084878393E-2</v>
      </c>
      <c r="AR306" s="191">
        <f t="shared" si="62"/>
        <v>1.8080125934452154E-2</v>
      </c>
      <c r="AS306" s="191">
        <f t="shared" si="62"/>
        <v>1.7632729598842496E-2</v>
      </c>
      <c r="AT306" s="191">
        <f t="shared" si="62"/>
        <v>1.7196404175119331E-2</v>
      </c>
      <c r="AU306" s="191">
        <f t="shared" si="62"/>
        <v>1.6770875711351791E-2</v>
      </c>
      <c r="AV306" s="191">
        <f t="shared" si="62"/>
        <v>1.6355877034604404E-2</v>
      </c>
      <c r="AW306" s="191">
        <f t="shared" si="62"/>
        <v>1.5951147583189447E-2</v>
      </c>
      <c r="AX306" s="191">
        <f t="shared" si="62"/>
        <v>1.5556433243070329E-2</v>
      </c>
      <c r="AY306" s="191">
        <f t="shared" si="62"/>
        <v>1.5171486188313169E-2</v>
      </c>
      <c r="AZ306" s="191">
        <f t="shared" si="62"/>
        <v>1.479606472548642E-2</v>
      </c>
      <c r="BA306" s="191">
        <f t="shared" si="62"/>
        <v>1.4429933141910893E-2</v>
      </c>
      <c r="BB306" s="191">
        <f t="shared" si="62"/>
        <v>1.4072861557664825E-2</v>
      </c>
      <c r="BC306" s="191">
        <f t="shared" si="62"/>
        <v>1.3724625781251132E-2</v>
      </c>
      <c r="BD306" s="191">
        <f t="shared" si="62"/>
        <v>1.3385007168836215E-2</v>
      </c>
      <c r="BE306" s="191">
        <f t="shared" si="62"/>
        <v>1.3053792486971902E-2</v>
      </c>
      <c r="BF306" s="191">
        <f t="shared" si="62"/>
        <v>1.2730773778714378E-2</v>
      </c>
      <c r="BG306" s="191">
        <f t="shared" si="62"/>
        <v>1.2415748233056035E-2</v>
      </c>
      <c r="BH306" s="191">
        <f t="shared" si="62"/>
        <v>1.2108518057588254E-2</v>
      </c>
      <c r="BI306" s="191">
        <f t="shared" si="62"/>
        <v>1.1808890354315151E-2</v>
      </c>
      <c r="BJ306" s="191">
        <f t="shared" si="62"/>
        <v>1.1516676998540375E-2</v>
      </c>
      <c r="BK306" s="191">
        <f t="shared" si="62"/>
        <v>1.1231694520750839E-2</v>
      </c>
      <c r="BL306" s="191">
        <f t="shared" si="62"/>
        <v>1.0953763991423294E-2</v>
      </c>
      <c r="BM306" s="191">
        <f t="shared" si="62"/>
        <v>1.068271090868135E-2</v>
      </c>
      <c r="BN306" s="191">
        <f t="shared" si="62"/>
        <v>1.0418365088732494E-2</v>
      </c>
      <c r="BO306" s="191">
        <f t="shared" si="62"/>
        <v>1.0160560559016218E-2</v>
      </c>
      <c r="BP306" s="191">
        <f t="shared" si="62"/>
        <v>9.9091354539962498E-3</v>
      </c>
      <c r="BQ306" s="229"/>
      <c r="BR306" s="176"/>
    </row>
    <row r="307" spans="2:70">
      <c r="B307" s="245">
        <v>63</v>
      </c>
      <c r="C307" s="68">
        <v>3.1199999999999999E-2</v>
      </c>
      <c r="D307" s="174">
        <f t="shared" si="39"/>
        <v>0.97518254181753317</v>
      </c>
      <c r="I307" s="60" t="s">
        <v>474</v>
      </c>
      <c r="J307" s="191">
        <f t="shared" si="60"/>
        <v>4.3255134172434602E-2</v>
      </c>
      <c r="K307" s="191">
        <f t="shared" si="60"/>
        <v>4.218165168893321E-2</v>
      </c>
      <c r="L307" s="191">
        <f t="shared" si="60"/>
        <v>4.113481031207572E-2</v>
      </c>
      <c r="M307" s="191">
        <f t="shared" si="60"/>
        <v>4.0113948877312074E-2</v>
      </c>
      <c r="N307" s="191">
        <f t="shared" si="60"/>
        <v>3.9118422628515774E-2</v>
      </c>
      <c r="O307" s="191">
        <f t="shared" si="60"/>
        <v>3.8147602810768518E-2</v>
      </c>
      <c r="P307" s="191">
        <f t="shared" si="60"/>
        <v>3.7200876273250909E-2</v>
      </c>
      <c r="Q307" s="191">
        <f t="shared" si="60"/>
        <v>3.6277645081988379E-2</v>
      </c>
      <c r="R307" s="191">
        <f t="shared" si="60"/>
        <v>3.5377326142207753E-2</v>
      </c>
      <c r="S307" s="191">
        <f t="shared" si="60"/>
        <v>3.4499350830066028E-2</v>
      </c>
      <c r="T307" s="191">
        <f t="shared" si="60"/>
        <v>3.3643164633518609E-2</v>
      </c>
      <c r="U307" s="191">
        <f t="shared" si="60"/>
        <v>3.2808226802100417E-2</v>
      </c>
      <c r="V307" s="191">
        <f t="shared" si="60"/>
        <v>3.1994010005398393E-2</v>
      </c>
      <c r="W307" s="191">
        <f t="shared" si="60"/>
        <v>3.1199999999999999E-2</v>
      </c>
      <c r="X307" s="191">
        <f t="shared" si="60"/>
        <v>3.0425695304707033E-2</v>
      </c>
      <c r="Y307" s="191">
        <f t="shared" si="62"/>
        <v>2.9670606883809989E-2</v>
      </c>
      <c r="Z307" s="191">
        <f t="shared" si="62"/>
        <v>2.8934257838222621E-2</v>
      </c>
      <c r="AA307" s="191">
        <f t="shared" si="62"/>
        <v>2.8216183104281815E-2</v>
      </c>
      <c r="AB307" s="191">
        <f t="shared" si="62"/>
        <v>2.7515929160022476E-2</v>
      </c>
      <c r="AC307" s="191">
        <f t="shared" si="62"/>
        <v>2.6833053738741897E-2</v>
      </c>
      <c r="AD307" s="191">
        <f t="shared" si="62"/>
        <v>2.6167125549672786E-2</v>
      </c>
      <c r="AE307" s="191">
        <f t="shared" si="62"/>
        <v>2.5517724005588417E-2</v>
      </c>
      <c r="AF307" s="191">
        <f t="shared" si="62"/>
        <v>2.4884438957167992E-2</v>
      </c>
      <c r="AG307" s="191">
        <f t="shared" si="62"/>
        <v>2.4266870433954327E-2</v>
      </c>
      <c r="AH307" s="191">
        <f t="shared" si="62"/>
        <v>2.3664628391740324E-2</v>
      </c>
      <c r="AI307" s="191">
        <f t="shared" si="62"/>
        <v>2.307733246622469E-2</v>
      </c>
      <c r="AJ307" s="191">
        <f t="shared" si="62"/>
        <v>2.2504611732781277E-2</v>
      </c>
      <c r="AK307" s="191">
        <f t="shared" si="62"/>
        <v>2.1946104472190323E-2</v>
      </c>
      <c r="AL307" s="191">
        <f t="shared" si="62"/>
        <v>2.1401457942183691E-2</v>
      </c>
      <c r="AM307" s="191">
        <f t="shared" si="62"/>
        <v>2.087032815465972E-2</v>
      </c>
      <c r="AN307" s="191">
        <f t="shared" si="62"/>
        <v>2.0352379658427091E-2</v>
      </c>
      <c r="AO307" s="191">
        <f t="shared" si="62"/>
        <v>1.9847285327340387E-2</v>
      </c>
      <c r="AP307" s="191">
        <f t="shared" si="62"/>
        <v>1.9354726153693633E-2</v>
      </c>
      <c r="AQ307" s="191">
        <f t="shared" si="62"/>
        <v>1.887439104674124E-2</v>
      </c>
      <c r="AR307" s="191">
        <f t="shared" si="62"/>
        <v>1.8405976636219217E-2</v>
      </c>
      <c r="AS307" s="191">
        <f t="shared" si="62"/>
        <v>1.794918708074238E-2</v>
      </c>
      <c r="AT307" s="191">
        <f t="shared" si="62"/>
        <v>1.7503733880956784E-2</v>
      </c>
      <c r="AU307" s="191">
        <f t="shared" si="62"/>
        <v>1.7069335697329109E-2</v>
      </c>
      <c r="AV307" s="191">
        <f t="shared" si="62"/>
        <v>1.6645718172458152E-2</v>
      </c>
      <c r="AW307" s="191">
        <f t="shared" si="62"/>
        <v>1.6232613757796045E-2</v>
      </c>
      <c r="AX307" s="191">
        <f t="shared" si="62"/>
        <v>1.5829761544669807E-2</v>
      </c>
      <c r="AY307" s="191">
        <f t="shared" si="62"/>
        <v>1.5436907099496539E-2</v>
      </c>
      <c r="AZ307" s="191">
        <f t="shared" si="62"/>
        <v>1.5053802303088159E-2</v>
      </c>
      <c r="BA307" s="191">
        <f t="shared" si="62"/>
        <v>1.4680205193944145E-2</v>
      </c>
      <c r="BB307" s="191">
        <f t="shared" si="62"/>
        <v>1.4315879815433405E-2</v>
      </c>
      <c r="BC307" s="191">
        <f t="shared" si="62"/>
        <v>1.3960596066768661E-2</v>
      </c>
      <c r="BD307" s="191">
        <f t="shared" si="62"/>
        <v>1.3614129557679319E-2</v>
      </c>
      <c r="BE307" s="191">
        <f t="shared" si="62"/>
        <v>1.3276261466690925E-2</v>
      </c>
      <c r="BF307" s="191">
        <f t="shared" si="62"/>
        <v>1.2946778402921829E-2</v>
      </c>
      <c r="BG307" s="191">
        <f t="shared" si="62"/>
        <v>1.2625472271309651E-2</v>
      </c>
      <c r="BH307" s="191">
        <f t="shared" si="62"/>
        <v>1.2312140141182528E-2</v>
      </c>
      <c r="BI307" s="191">
        <f t="shared" si="62"/>
        <v>1.2006584118092059E-2</v>
      </c>
      <c r="BJ307" s="191">
        <f t="shared" si="62"/>
        <v>1.1708611218827039E-2</v>
      </c>
      <c r="BK307" s="191">
        <f t="shared" si="62"/>
        <v>1.1418033249529036E-2</v>
      </c>
      <c r="BL307" s="191">
        <f t="shared" si="62"/>
        <v>1.1134666686832832E-2</v>
      </c>
      <c r="BM307" s="191">
        <f t="shared" si="62"/>
        <v>1.085833256195665E-2</v>
      </c>
      <c r="BN307" s="191">
        <f t="shared" si="62"/>
        <v>1.0588856347668972E-2</v>
      </c>
      <c r="BO307" s="191">
        <f t="shared" si="62"/>
        <v>1.032606784806055E-2</v>
      </c>
      <c r="BP307" s="191">
        <f t="shared" si="62"/>
        <v>1.0069801091051992E-2</v>
      </c>
      <c r="BQ307" s="229"/>
      <c r="BR307" s="176"/>
    </row>
    <row r="308" spans="2:70">
      <c r="B308" s="245">
        <v>64</v>
      </c>
      <c r="C308" s="68">
        <v>3.1899999999999998E-2</v>
      </c>
      <c r="D308" s="174">
        <f t="shared" si="39"/>
        <v>0.9751098360682926</v>
      </c>
      <c r="I308" s="60" t="s">
        <v>474</v>
      </c>
      <c r="J308" s="191">
        <f t="shared" si="60"/>
        <v>4.4268489020490971E-2</v>
      </c>
      <c r="K308" s="191">
        <f t="shared" si="60"/>
        <v>4.316663907176195E-2</v>
      </c>
      <c r="L308" s="191">
        <f t="shared" si="60"/>
        <v>4.2092214348884965E-2</v>
      </c>
      <c r="M308" s="191">
        <f t="shared" si="60"/>
        <v>4.1044532233492644E-2</v>
      </c>
      <c r="N308" s="191">
        <f t="shared" si="60"/>
        <v>4.0022927097700764E-2</v>
      </c>
      <c r="O308" s="191">
        <f t="shared" si="60"/>
        <v>3.9026749881212214E-2</v>
      </c>
      <c r="P308" s="191">
        <f t="shared" si="60"/>
        <v>3.80553676789471E-2</v>
      </c>
      <c r="Q308" s="191">
        <f t="shared" si="60"/>
        <v>3.7108163338936712E-2</v>
      </c>
      <c r="R308" s="191">
        <f t="shared" si="60"/>
        <v>3.6184535070226002E-2</v>
      </c>
      <c r="S308" s="191">
        <f t="shared" si="60"/>
        <v>3.5283896060535461E-2</v>
      </c>
      <c r="T308" s="191">
        <f t="shared" si="60"/>
        <v>3.4405674103439407E-2</v>
      </c>
      <c r="U308" s="191">
        <f t="shared" si="60"/>
        <v>3.3549311234823895E-2</v>
      </c>
      <c r="V308" s="191">
        <f t="shared" si="60"/>
        <v>3.2714263378393255E-2</v>
      </c>
      <c r="W308" s="191">
        <f t="shared" si="60"/>
        <v>3.1899999999999998E-2</v>
      </c>
      <c r="X308" s="191">
        <f t="shared" si="60"/>
        <v>3.1106003770578532E-2</v>
      </c>
      <c r="Y308" s="191">
        <f t="shared" si="62"/>
        <v>3.0331770237468521E-2</v>
      </c>
      <c r="Z308" s="191">
        <f t="shared" si="62"/>
        <v>2.9576807503919049E-2</v>
      </c>
      <c r="AA308" s="191">
        <f t="shared" si="62"/>
        <v>2.8840635916569948E-2</v>
      </c>
      <c r="AB308" s="191">
        <f t="shared" si="62"/>
        <v>2.8122787760711834E-2</v>
      </c>
      <c r="AC308" s="191">
        <f t="shared" si="62"/>
        <v>2.7422806963131104E-2</v>
      </c>
      <c r="AD308" s="191">
        <f t="shared" si="62"/>
        <v>2.6740248802351204E-2</v>
      </c>
      <c r="AE308" s="191">
        <f t="shared" si="62"/>
        <v>2.6074679626086037E-2</v>
      </c>
      <c r="AF308" s="191">
        <f t="shared" si="62"/>
        <v>2.5425676575726006E-2</v>
      </c>
      <c r="AG308" s="191">
        <f t="shared" si="62"/>
        <v>2.479282731768161E-2</v>
      </c>
      <c r="AH308" s="191">
        <f t="shared" si="62"/>
        <v>2.4175729781413999E-2</v>
      </c>
      <c r="AI308" s="191">
        <f t="shared" si="62"/>
        <v>2.3573991903985948E-2</v>
      </c>
      <c r="AJ308" s="191">
        <f t="shared" si="62"/>
        <v>2.2987231380970995E-2</v>
      </c>
      <c r="AK308" s="191">
        <f t="shared" si="62"/>
        <v>2.2415075423562539E-2</v>
      </c>
      <c r="AL308" s="191">
        <f t="shared" si="62"/>
        <v>2.1857160521728484E-2</v>
      </c>
      <c r="AM308" s="191">
        <f t="shared" si="62"/>
        <v>2.1313132213261015E-2</v>
      </c>
      <c r="AN308" s="191">
        <f t="shared" si="62"/>
        <v>2.0782644858574794E-2</v>
      </c>
      <c r="AO308" s="191">
        <f t="shared" si="62"/>
        <v>2.0265361421110413E-2</v>
      </c>
      <c r="AP308" s="191">
        <f t="shared" si="62"/>
        <v>1.9760953253203675E-2</v>
      </c>
      <c r="AQ308" s="191">
        <f t="shared" si="62"/>
        <v>1.9269099887284629E-2</v>
      </c>
      <c r="AR308" s="191">
        <f t="shared" si="62"/>
        <v>1.8789488832273667E-2</v>
      </c>
      <c r="AS308" s="191">
        <f t="shared" si="62"/>
        <v>1.8321815375045392E-2</v>
      </c>
      <c r="AT308" s="191">
        <f t="shared" si="62"/>
        <v>1.7865782386834037E-2</v>
      </c>
      <c r="AU308" s="191">
        <f t="shared" si="62"/>
        <v>1.7421100134457523E-2</v>
      </c>
      <c r="AV308" s="191">
        <f t="shared" si="62"/>
        <v>1.6987486096240186E-2</v>
      </c>
      <c r="AW308" s="191">
        <f t="shared" si="62"/>
        <v>1.6564664782517169E-2</v>
      </c>
      <c r="AX308" s="191">
        <f t="shared" si="62"/>
        <v>1.6152367560606534E-2</v>
      </c>
      <c r="AY308" s="191">
        <f t="shared" si="62"/>
        <v>1.5750332484137847E-2</v>
      </c>
      <c r="AZ308" s="191">
        <f t="shared" si="62"/>
        <v>1.5358304126628758E-2</v>
      </c>
      <c r="BA308" s="191">
        <f t="shared" si="62"/>
        <v>1.4976033419203951E-2</v>
      </c>
      <c r="BB308" s="191">
        <f t="shared" si="62"/>
        <v>1.4603277492353238E-2</v>
      </c>
      <c r="BC308" s="191">
        <f t="shared" si="62"/>
        <v>1.4239799521628351E-2</v>
      </c>
      <c r="BD308" s="191">
        <f t="shared" si="62"/>
        <v>1.3885368577180373E-2</v>
      </c>
      <c r="BE308" s="191">
        <f t="shared" si="62"/>
        <v>1.3539759477042173E-2</v>
      </c>
      <c r="BF308" s="191">
        <f t="shared" si="62"/>
        <v>1.3202752644062706E-2</v>
      </c>
      <c r="BG308" s="191">
        <f t="shared" si="62"/>
        <v>1.2874133966402202E-2</v>
      </c>
      <c r="BH308" s="191">
        <f t="shared" si="62"/>
        <v>1.2553694661499687E-2</v>
      </c>
      <c r="BI308" s="191">
        <f t="shared" si="62"/>
        <v>1.2241231143426361E-2</v>
      </c>
      <c r="BJ308" s="191">
        <f t="shared" si="62"/>
        <v>1.1936544893540556E-2</v>
      </c>
      <c r="BK308" s="191">
        <f t="shared" si="62"/>
        <v>1.1639442334362147E-2</v>
      </c>
      <c r="BL308" s="191">
        <f t="shared" si="62"/>
        <v>1.1349734706586219E-2</v>
      </c>
      <c r="BM308" s="191">
        <f t="shared" si="62"/>
        <v>1.1067237949157897E-2</v>
      </c>
      <c r="BN308" s="191">
        <f t="shared" si="62"/>
        <v>1.0791772582332144E-2</v>
      </c>
      <c r="BO308" s="191">
        <f t="shared" si="62"/>
        <v>1.0523163593644193E-2</v>
      </c>
      <c r="BP308" s="191">
        <f t="shared" si="62"/>
        <v>1.0261240326718213E-2</v>
      </c>
      <c r="BQ308" s="229"/>
      <c r="BR308" s="176"/>
    </row>
    <row r="309" spans="2:70">
      <c r="B309" s="245">
        <v>65</v>
      </c>
      <c r="C309" s="68">
        <v>3.2500000000000001E-2</v>
      </c>
      <c r="D309" s="174">
        <f t="shared" si="39"/>
        <v>0.97504011238103905</v>
      </c>
      <c r="I309" s="60" t="s">
        <v>474</v>
      </c>
      <c r="J309" s="191">
        <f t="shared" si="60"/>
        <v>4.5143069669342631E-2</v>
      </c>
      <c r="K309" s="191">
        <f t="shared" si="60"/>
        <v>4.4016303723620913E-2</v>
      </c>
      <c r="L309" s="191">
        <f t="shared" si="60"/>
        <v>4.291766172927728E-2</v>
      </c>
      <c r="M309" s="191">
        <f t="shared" si="60"/>
        <v>4.1846441715645943E-2</v>
      </c>
      <c r="N309" s="191">
        <f t="shared" si="60"/>
        <v>4.0801959233170017E-2</v>
      </c>
      <c r="O309" s="191">
        <f t="shared" si="60"/>
        <v>3.9783546916076669E-2</v>
      </c>
      <c r="P309" s="191">
        <f t="shared" si="60"/>
        <v>3.8790554055967742E-2</v>
      </c>
      <c r="Q309" s="191">
        <f t="shared" si="60"/>
        <v>3.7822346186053547E-2</v>
      </c>
      <c r="R309" s="191">
        <f t="shared" si="60"/>
        <v>3.6878304675764223E-2</v>
      </c>
      <c r="S309" s="191">
        <f t="shared" si="60"/>
        <v>3.5957826335479344E-2</v>
      </c>
      <c r="T309" s="191">
        <f t="shared" si="60"/>
        <v>3.5060323031123664E-2</v>
      </c>
      <c r="U309" s="191">
        <f t="shared" si="60"/>
        <v>3.4185221308382349E-2</v>
      </c>
      <c r="V309" s="191">
        <f t="shared" si="60"/>
        <v>3.3331962026295819E-2</v>
      </c>
      <c r="W309" s="191">
        <f t="shared" si="60"/>
        <v>3.2500000000000001E-2</v>
      </c>
      <c r="X309" s="191">
        <f t="shared" si="60"/>
        <v>3.1688803652383774E-2</v>
      </c>
      <c r="Y309" s="191">
        <f t="shared" si="62"/>
        <v>3.0897854674440953E-2</v>
      </c>
      <c r="Z309" s="191">
        <f t="shared" si="62"/>
        <v>3.0126647694099919E-2</v>
      </c>
      <c r="AA309" s="191">
        <f t="shared" si="62"/>
        <v>2.9374689953319159E-2</v>
      </c>
      <c r="AB309" s="191">
        <f t="shared" si="62"/>
        <v>2.8641500993242492E-2</v>
      </c>
      <c r="AC309" s="191">
        <f t="shared" si="62"/>
        <v>2.79266123472128E-2</v>
      </c>
      <c r="AD309" s="191">
        <f t="shared" si="62"/>
        <v>2.7229567241448083E-2</v>
      </c>
      <c r="AE309" s="191">
        <f t="shared" si="62"/>
        <v>2.6549920303188597E-2</v>
      </c>
      <c r="AF309" s="191">
        <f t="shared" si="62"/>
        <v>2.5887237276128641E-2</v>
      </c>
      <c r="AG309" s="191">
        <f t="shared" si="62"/>
        <v>2.5241094742951092E-2</v>
      </c>
      <c r="AH309" s="191">
        <f t="shared" si="62"/>
        <v>2.4611079854787488E-2</v>
      </c>
      <c r="AI309" s="191">
        <f t="shared" si="62"/>
        <v>2.3996790067430721E-2</v>
      </c>
      <c r="AJ309" s="191">
        <f t="shared" si="62"/>
        <v>2.3397832884131851E-2</v>
      </c>
      <c r="AK309" s="191">
        <f t="shared" si="62"/>
        <v>2.2813825604816693E-2</v>
      </c>
      <c r="AL309" s="191">
        <f t="shared" si="62"/>
        <v>2.2244395081561893E-2</v>
      </c>
      <c r="AM309" s="191">
        <f t="shared" si="62"/>
        <v>2.1689177480174338E-2</v>
      </c>
      <c r="AN309" s="191">
        <f t="shared" si="62"/>
        <v>2.1147818047721485E-2</v>
      </c>
      <c r="AO309" s="191">
        <f t="shared" si="62"/>
        <v>2.0619970885864126E-2</v>
      </c>
      <c r="AP309" s="191">
        <f t="shared" si="62"/>
        <v>2.0105298729846711E-2</v>
      </c>
      <c r="AQ309" s="191">
        <f t="shared" si="62"/>
        <v>1.9603472733004099E-2</v>
      </c>
      <c r="AR309" s="191">
        <f t="shared" si="62"/>
        <v>1.9114172256646952E-2</v>
      </c>
      <c r="AS309" s="191">
        <f t="shared" si="62"/>
        <v>1.8637084665191581E-2</v>
      </c>
      <c r="AT309" s="191">
        <f t="shared" si="62"/>
        <v>1.8171905126403341E-2</v>
      </c>
      <c r="AU309" s="191">
        <f t="shared" si="62"/>
        <v>1.7718336416625895E-2</v>
      </c>
      <c r="AV309" s="191">
        <f t="shared" si="62"/>
        <v>1.7276088730871966E-2</v>
      </c>
      <c r="AW309" s="191">
        <f t="shared" si="62"/>
        <v>1.6844879497654206E-2</v>
      </c>
      <c r="AX309" s="191">
        <f t="shared" si="62"/>
        <v>1.642443319843782E-2</v>
      </c>
      <c r="AY309" s="191">
        <f t="shared" si="62"/>
        <v>1.6014481191599681E-2</v>
      </c>
      <c r="AZ309" s="191">
        <f t="shared" si="62"/>
        <v>1.5614761540781388E-2</v>
      </c>
      <c r="BA309" s="191">
        <f t="shared" si="62"/>
        <v>1.5225018847526613E-2</v>
      </c>
      <c r="BB309" s="191">
        <f t="shared" si="62"/>
        <v>1.4845004088095784E-2</v>
      </c>
      <c r="BC309" s="191">
        <f t="shared" si="62"/>
        <v>1.4474474454353898E-2</v>
      </c>
      <c r="BD309" s="191">
        <f t="shared" si="62"/>
        <v>1.4113193198629703E-2</v>
      </c>
      <c r="BE309" s="191">
        <f t="shared" si="62"/>
        <v>1.3760929482447221E-2</v>
      </c>
      <c r="BF309" s="191">
        <f t="shared" si="62"/>
        <v>1.3417458229032894E-2</v>
      </c>
      <c r="BG309" s="191">
        <f t="shared" si="62"/>
        <v>1.3082559979504129E-2</v>
      </c>
      <c r="BH309" s="191">
        <f t="shared" si="62"/>
        <v>1.275602075264739E-2</v>
      </c>
      <c r="BI309" s="191">
        <f t="shared" si="62"/>
        <v>1.2437631908196179E-2</v>
      </c>
      <c r="BJ309" s="191">
        <f t="shared" si="62"/>
        <v>1.2127190013521598E-2</v>
      </c>
      <c r="BK309" s="191">
        <f t="shared" si="62"/>
        <v>1.1824496713650315E-2</v>
      </c>
      <c r="BL309" s="191">
        <f t="shared" si="62"/>
        <v>1.152935860452683E-2</v>
      </c>
      <c r="BM309" s="191">
        <f t="shared" si="62"/>
        <v>1.1241587109439141E-2</v>
      </c>
      <c r="BN309" s="191">
        <f t="shared" si="62"/>
        <v>1.0960998358528779E-2</v>
      </c>
      <c r="BO309" s="191">
        <f t="shared" si="62"/>
        <v>1.0687413071308285E-2</v>
      </c>
      <c r="BP309" s="191">
        <f t="shared" si="62"/>
        <v>1.0420656442111015E-2</v>
      </c>
      <c r="BQ309" s="229"/>
      <c r="BR309" s="176"/>
    </row>
    <row r="310" spans="2:70">
      <c r="B310" s="245">
        <v>66</v>
      </c>
      <c r="C310" s="68">
        <v>3.3099999999999997E-2</v>
      </c>
      <c r="D310" s="174">
        <f t="shared" si="39"/>
        <v>0.97497527271991613</v>
      </c>
      <c r="I310" s="60" t="s">
        <v>474</v>
      </c>
      <c r="J310" s="191">
        <f t="shared" si="60"/>
        <v>4.6016245050984138E-2</v>
      </c>
      <c r="K310" s="191">
        <f t="shared" si="60"/>
        <v>4.4864701068129759E-2</v>
      </c>
      <c r="L310" s="191">
        <f t="shared" si="60"/>
        <v>4.3741974159397325E-2</v>
      </c>
      <c r="M310" s="191">
        <f t="shared" si="60"/>
        <v>4.2647343185365928E-2</v>
      </c>
      <c r="N310" s="191">
        <f t="shared" si="60"/>
        <v>4.1580105052932005E-2</v>
      </c>
      <c r="O310" s="191">
        <f t="shared" si="60"/>
        <v>4.0539574263705143E-2</v>
      </c>
      <c r="P310" s="191">
        <f t="shared" si="60"/>
        <v>3.9525082473705224E-2</v>
      </c>
      <c r="Q310" s="191">
        <f t="shared" si="60"/>
        <v>3.8535978064077922E-2</v>
      </c>
      <c r="R310" s="191">
        <f t="shared" si="60"/>
        <v>3.757162572255307E-2</v>
      </c>
      <c r="S310" s="191">
        <f t="shared" si="60"/>
        <v>3.6631406035376804E-2</v>
      </c>
      <c r="T310" s="191">
        <f t="shared" si="60"/>
        <v>3.5714715089455486E-2</v>
      </c>
      <c r="U310" s="191">
        <f t="shared" si="60"/>
        <v>3.4820964084455959E-2</v>
      </c>
      <c r="V310" s="191">
        <f t="shared" si="60"/>
        <v>3.3949578954612862E-2</v>
      </c>
      <c r="W310" s="191">
        <f t="shared" si="60"/>
        <v>3.3099999999999997E-2</v>
      </c>
      <c r="X310" s="191">
        <f t="shared" si="60"/>
        <v>3.2271681527029222E-2</v>
      </c>
      <c r="Y310" s="191">
        <f t="shared" si="62"/>
        <v>3.1464091497945594E-2</v>
      </c>
      <c r="Z310" s="191">
        <f t="shared" si="62"/>
        <v>3.0676711189093899E-2</v>
      </c>
      <c r="AA310" s="191">
        <f t="shared" si="62"/>
        <v>2.9909034857736931E-2</v>
      </c>
      <c r="AB310" s="191">
        <f t="shared" si="62"/>
        <v>2.9160569417211544E-2</v>
      </c>
      <c r="AC310" s="191">
        <f t="shared" si="62"/>
        <v>2.8430834120213869E-2</v>
      </c>
      <c r="AD310" s="191">
        <f t="shared" si="62"/>
        <v>2.7719360250010212E-2</v>
      </c>
      <c r="AE310" s="191">
        <f t="shared" si="62"/>
        <v>2.7025690819375316E-2</v>
      </c>
      <c r="AF310" s="191">
        <f t="shared" si="62"/>
        <v>2.6349380277064582E-2</v>
      </c>
      <c r="AG310" s="191">
        <f t="shared" si="62"/>
        <v>2.5689994221631821E-2</v>
      </c>
      <c r="AH310" s="191">
        <f t="shared" si="62"/>
        <v>2.5047109122408553E-2</v>
      </c>
      <c r="AI310" s="191">
        <f t="shared" si="62"/>
        <v>2.4420312047465781E-2</v>
      </c>
      <c r="AJ310" s="191">
        <f t="shared" si="62"/>
        <v>2.3809200398383402E-2</v>
      </c>
      <c r="AK310" s="191">
        <f t="shared" si="62"/>
        <v>2.3213381651656994E-2</v>
      </c>
      <c r="AL310" s="191">
        <f t="shared" si="62"/>
        <v>2.2632473106575773E-2</v>
      </c>
      <c r="AM310" s="191">
        <f t="shared" si="62"/>
        <v>2.2066101639409887E-2</v>
      </c>
      <c r="AN310" s="191">
        <f t="shared" si="62"/>
        <v>2.1513903463749044E-2</v>
      </c>
      <c r="AO310" s="191">
        <f t="shared" si="62"/>
        <v>2.0975523896838676E-2</v>
      </c>
      <c r="AP310" s="191">
        <f t="shared" si="62"/>
        <v>2.04506171317634E-2</v>
      </c>
      <c r="AQ310" s="191">
        <f t="shared" si="62"/>
        <v>1.9938846015331614E-2</v>
      </c>
      <c r="AR310" s="191">
        <f t="shared" si="62"/>
        <v>1.9439881831518353E-2</v>
      </c>
      <c r="AS310" s="191">
        <f t="shared" si="62"/>
        <v>1.8953404090327548E-2</v>
      </c>
      <c r="AT310" s="191">
        <f t="shared" si="62"/>
        <v>1.8479100321937874E-2</v>
      </c>
      <c r="AU310" s="191">
        <f t="shared" si="62"/>
        <v>1.8016665876000072E-2</v>
      </c>
      <c r="AV310" s="191">
        <f t="shared" si="62"/>
        <v>1.7565803725956779E-2</v>
      </c>
      <c r="AW310" s="191">
        <f t="shared" si="62"/>
        <v>1.7126224278259227E-2</v>
      </c>
      <c r="AX310" s="191">
        <f t="shared" si="62"/>
        <v>1.6697645186358242E-2</v>
      </c>
      <c r="AY310" s="191">
        <f t="shared" si="62"/>
        <v>1.6279791169350022E-2</v>
      </c>
      <c r="AZ310" s="191">
        <f t="shared" si="62"/>
        <v>1.5872393835160321E-2</v>
      </c>
      <c r="BA310" s="191">
        <f t="shared" si="62"/>
        <v>1.5475191508153347E-2</v>
      </c>
      <c r="BB310" s="191">
        <f t="shared" si="62"/>
        <v>1.5087929061054738E-2</v>
      </c>
      <c r="BC310" s="191">
        <f t="shared" si="62"/>
        <v>1.4710357751080596E-2</v>
      </c>
      <c r="BD310" s="191">
        <f t="shared" si="62"/>
        <v>1.4342235060167335E-2</v>
      </c>
      <c r="BE310" s="191">
        <f t="shared" si="62"/>
        <v>1.3983324539199791E-2</v>
      </c>
      <c r="BF310" s="191">
        <f t="shared" si="62"/>
        <v>1.3633395656137411E-2</v>
      </c>
      <c r="BG310" s="191">
        <f t="shared" si="62"/>
        <v>1.3292223647941094E-2</v>
      </c>
      <c r="BH310" s="191">
        <f t="shared" si="62"/>
        <v>1.2959589376205487E-2</v>
      </c>
      <c r="BI310" s="191">
        <f t="shared" si="62"/>
        <v>1.2635279186404074E-2</v>
      </c>
      <c r="BJ310" s="191">
        <f t="shared" si="62"/>
        <v>1.231908477065659E-2</v>
      </c>
      <c r="BK310" s="191">
        <f t="shared" si="62"/>
        <v>1.2010803033930676E-2</v>
      </c>
      <c r="BL310" s="191">
        <f t="shared" si="62"/>
        <v>1.1710235963591758E-2</v>
      </c>
      <c r="BM310" s="191">
        <f t="shared" si="62"/>
        <v>1.1417190502217445E-2</v>
      </c>
      <c r="BN310" s="191">
        <f t="shared" si="62"/>
        <v>1.1131478423594687E-2</v>
      </c>
      <c r="BO310" s="191">
        <f t="shared" si="62"/>
        <v>1.0852916211820095E-2</v>
      </c>
      <c r="BP310" s="191">
        <f t="shared" si="62"/>
        <v>1.0581324943425695E-2</v>
      </c>
      <c r="BQ310" s="229"/>
      <c r="BR310" s="176"/>
    </row>
    <row r="311" spans="2:70">
      <c r="B311" s="245">
        <v>67</v>
      </c>
      <c r="C311" s="68">
        <v>3.3700000000000001E-2</v>
      </c>
      <c r="D311" s="174">
        <f t="shared" si="39"/>
        <v>0.97481769179136979</v>
      </c>
      <c r="I311" s="60" t="s">
        <v>474</v>
      </c>
      <c r="J311" s="191">
        <f t="shared" si="60"/>
        <v>4.6948926683616617E-2</v>
      </c>
      <c r="K311" s="191">
        <f t="shared" si="60"/>
        <v>4.5766644341805399E-2</v>
      </c>
      <c r="L311" s="191">
        <f t="shared" si="60"/>
        <v>4.4614134598315293E-2</v>
      </c>
      <c r="M311" s="191">
        <f t="shared" si="60"/>
        <v>4.3490647710399205E-2</v>
      </c>
      <c r="N311" s="191">
        <f t="shared" si="60"/>
        <v>4.2395452815562971E-2</v>
      </c>
      <c r="O311" s="191">
        <f t="shared" si="60"/>
        <v>4.1327837456117025E-2</v>
      </c>
      <c r="P311" s="191">
        <f t="shared" si="60"/>
        <v>4.0287107115700924E-2</v>
      </c>
      <c r="Q311" s="191">
        <f t="shared" si="60"/>
        <v>3.9272584767479239E-2</v>
      </c>
      <c r="R311" s="191">
        <f t="shared" si="60"/>
        <v>3.8283610433715018E-2</v>
      </c>
      <c r="S311" s="191">
        <f t="shared" si="60"/>
        <v>3.7319540756434073E-2</v>
      </c>
      <c r="T311" s="191">
        <f t="shared" si="60"/>
        <v>3.6379748578901014E-2</v>
      </c>
      <c r="U311" s="191">
        <f t="shared" si="60"/>
        <v>3.5463622537634652E-2</v>
      </c>
      <c r="V311" s="191">
        <f t="shared" si="60"/>
        <v>3.4570566664697405E-2</v>
      </c>
      <c r="W311" s="191">
        <f t="shared" si="60"/>
        <v>3.3700000000000001E-2</v>
      </c>
      <c r="X311" s="191">
        <f t="shared" si="60"/>
        <v>3.2851356213369161E-2</v>
      </c>
      <c r="Y311" s="191">
        <f t="shared" si="62"/>
        <v>3.2024083236132601E-2</v>
      </c>
      <c r="Z311" s="191">
        <f t="shared" si="62"/>
        <v>3.1217642901981479E-2</v>
      </c>
      <c r="AA311" s="191">
        <f t="shared" si="62"/>
        <v>3.0431510596876824E-2</v>
      </c>
      <c r="AB311" s="191">
        <f t="shared" si="62"/>
        <v>2.9665174917772076E-2</v>
      </c>
      <c r="AC311" s="191">
        <f t="shared" si="62"/>
        <v>2.891813733992981E-2</v>
      </c>
      <c r="AD311" s="191">
        <f t="shared" si="62"/>
        <v>2.8189911892616201E-2</v>
      </c>
      <c r="AE311" s="191">
        <f t="shared" si="62"/>
        <v>2.7480024842962209E-2</v>
      </c>
      <c r="AF311" s="191">
        <f t="shared" si="62"/>
        <v>2.6788014387785917E-2</v>
      </c>
      <c r="AG311" s="191">
        <f t="shared" si="62"/>
        <v>2.6113430353175475E-2</v>
      </c>
      <c r="AH311" s="191">
        <f t="shared" si="62"/>
        <v>2.545583390163721E-2</v>
      </c>
      <c r="AI311" s="191">
        <f t="shared" si="62"/>
        <v>2.4814797246618482E-2</v>
      </c>
      <c r="AJ311" s="191">
        <f t="shared" si="62"/>
        <v>2.418990337421947E-2</v>
      </c>
      <c r="AK311" s="191">
        <f t="shared" si="62"/>
        <v>2.3580745771912888E-2</v>
      </c>
      <c r="AL311" s="191">
        <f t="shared" si="62"/>
        <v>2.2986928164095224E-2</v>
      </c>
      <c r="AM311" s="191">
        <f t="shared" si="62"/>
        <v>2.2408064254297335E-2</v>
      </c>
      <c r="AN311" s="191">
        <f t="shared" si="62"/>
        <v>2.1843777473886831E-2</v>
      </c>
      <c r="AO311" s="191">
        <f t="shared" si="62"/>
        <v>2.1293700737098676E-2</v>
      </c>
      <c r="AP311" s="191">
        <f t="shared" si="62"/>
        <v>2.0757476202234722E-2</v>
      </c>
      <c r="AQ311" s="191">
        <f t="shared" si="62"/>
        <v>2.0234755038876739E-2</v>
      </c>
      <c r="AR311" s="191">
        <f t="shared" si="62"/>
        <v>1.9725197200961612E-2</v>
      </c>
      <c r="AS311" s="191">
        <f t="shared" si="62"/>
        <v>1.9228471205570984E-2</v>
      </c>
      <c r="AT311" s="191">
        <f t="shared" si="62"/>
        <v>1.8744253917291526E-2</v>
      </c>
      <c r="AU311" s="191">
        <f t="shared" si="62"/>
        <v>1.8272230338005464E-2</v>
      </c>
      <c r="AV311" s="191">
        <f t="shared" si="62"/>
        <v>1.7812093401974729E-2</v>
      </c>
      <c r="AW311" s="191">
        <f t="shared" si="62"/>
        <v>1.7363543776085292E-2</v>
      </c>
      <c r="AX311" s="191">
        <f t="shared" si="62"/>
        <v>1.6926289665121868E-2</v>
      </c>
      <c r="AY311" s="191">
        <f t="shared" si="62"/>
        <v>1.6500046621946218E-2</v>
      </c>
      <c r="AZ311" s="191">
        <f t="shared" si="62"/>
        <v>1.60845373624556E-2</v>
      </c>
      <c r="BA311" s="191">
        <f t="shared" si="62"/>
        <v>1.5679491585201013E-2</v>
      </c>
      <c r="BB311" s="191">
        <f t="shared" si="62"/>
        <v>1.5284645795547858E-2</v>
      </c>
      <c r="BC311" s="191">
        <f t="shared" si="62"/>
        <v>1.4899743134264627E-2</v>
      </c>
      <c r="BD311" s="191">
        <f t="shared" si="62"/>
        <v>1.4524533210428153E-2</v>
      </c>
      <c r="BE311" s="191">
        <f t="shared" si="62"/>
        <v>1.4158771938536667E-2</v>
      </c>
      <c r="BF311" s="191">
        <f t="shared" si="62"/>
        <v>1.3802221379724731E-2</v>
      </c>
      <c r="BG311" s="191">
        <f t="shared" si="62"/>
        <v>1.3454649586976758E-2</v>
      </c>
      <c r="BH311" s="191">
        <f t="shared" ref="BH311:BP311" si="63">$C311*POWER($D311,BH$248-$C$385)</f>
        <v>1.311583045423839E-2</v>
      </c>
      <c r="BI311" s="191">
        <f t="shared" si="63"/>
        <v>1.278554356932762E-2</v>
      </c>
      <c r="BJ311" s="191">
        <f t="shared" si="63"/>
        <v>1.2463574070549939E-2</v>
      </c>
      <c r="BK311" s="191">
        <f t="shared" si="63"/>
        <v>1.2149712506924261E-2</v>
      </c>
      <c r="BL311" s="191">
        <f t="shared" si="63"/>
        <v>1.1843754701928643E-2</v>
      </c>
      <c r="BM311" s="191">
        <f t="shared" si="63"/>
        <v>1.1545501620677264E-2</v>
      </c>
      <c r="BN311" s="191">
        <f t="shared" si="63"/>
        <v>1.1254759240442129E-2</v>
      </c>
      <c r="BO311" s="191">
        <f t="shared" si="63"/>
        <v>1.0971338424435385E-2</v>
      </c>
      <c r="BP311" s="191">
        <f t="shared" si="63"/>
        <v>1.0695054798770066E-2</v>
      </c>
      <c r="BQ311" s="229"/>
      <c r="BR311" s="176"/>
    </row>
    <row r="312" spans="2:70">
      <c r="B312" s="245">
        <v>68</v>
      </c>
      <c r="C312" s="68">
        <v>3.4299999999999997E-2</v>
      </c>
      <c r="D312" s="174">
        <f t="shared" si="39"/>
        <v>0.97466958990815056</v>
      </c>
      <c r="I312" s="60" t="s">
        <v>474</v>
      </c>
      <c r="J312" s="191">
        <f t="shared" si="60"/>
        <v>4.7879290988878144E-2</v>
      </c>
      <c r="K312" s="191">
        <f t="shared" si="60"/>
        <v>4.6666488913222871E-2</v>
      </c>
      <c r="L312" s="191">
        <f t="shared" si="60"/>
        <v>4.5484407611504185E-2</v>
      </c>
      <c r="M312" s="191">
        <f t="shared" si="60"/>
        <v>4.4332268913919948E-2</v>
      </c>
      <c r="N312" s="191">
        <f t="shared" si="60"/>
        <v>4.3209314362028205E-2</v>
      </c>
      <c r="O312" s="191">
        <f t="shared" si="60"/>
        <v>4.2114804709450393E-2</v>
      </c>
      <c r="P312" s="191">
        <f t="shared" si="60"/>
        <v>4.1048019435221857E-2</v>
      </c>
      <c r="Q312" s="191">
        <f t="shared" si="60"/>
        <v>4.000825626946948E-2</v>
      </c>
      <c r="R312" s="191">
        <f t="shared" si="60"/>
        <v>3.8994830731104012E-2</v>
      </c>
      <c r="S312" s="191">
        <f t="shared" si="60"/>
        <v>3.8007075677222897E-2</v>
      </c>
      <c r="T312" s="191">
        <f t="shared" si="60"/>
        <v>3.7044340863926883E-2</v>
      </c>
      <c r="U312" s="191">
        <f t="shared" si="60"/>
        <v>3.6105992518261361E-2</v>
      </c>
      <c r="V312" s="191">
        <f t="shared" si="60"/>
        <v>3.5191412921000552E-2</v>
      </c>
      <c r="W312" s="191">
        <f t="shared" si="60"/>
        <v>3.4299999999999997E-2</v>
      </c>
      <c r="X312" s="191">
        <f t="shared" si="60"/>
        <v>3.3431166933849558E-2</v>
      </c>
      <c r="Y312" s="191">
        <f t="shared" ref="Y312:BP314" si="64">$C312*POWER($D312,Y$248-$C$385)</f>
        <v>3.2584341765566072E-2</v>
      </c>
      <c r="Z312" s="191">
        <f t="shared" si="64"/>
        <v>3.1758967026071311E-2</v>
      </c>
      <c r="AA312" s="191">
        <f t="shared" si="64"/>
        <v>3.0954499367207396E-2</v>
      </c>
      <c r="AB312" s="191">
        <f t="shared" si="64"/>
        <v>3.0170409204048138E-2</v>
      </c>
      <c r="AC312" s="191">
        <f t="shared" si="64"/>
        <v>2.9406180366270691E-2</v>
      </c>
      <c r="AD312" s="191">
        <f t="shared" si="64"/>
        <v>2.8661309758358164E-2</v>
      </c>
      <c r="AE312" s="191">
        <f t="shared" si="64"/>
        <v>2.7935307028409424E-2</v>
      </c>
      <c r="AF312" s="191">
        <f t="shared" si="64"/>
        <v>2.7227694245338087E-2</v>
      </c>
      <c r="AG312" s="191">
        <f t="shared" si="64"/>
        <v>2.6538005584248184E-2</v>
      </c>
      <c r="AH312" s="191">
        <f t="shared" si="64"/>
        <v>2.5865787019779388E-2</v>
      </c>
      <c r="AI312" s="191">
        <f t="shared" si="64"/>
        <v>2.521059602721994E-2</v>
      </c>
      <c r="AJ312" s="191">
        <f t="shared" si="64"/>
        <v>2.4572001291190509E-2</v>
      </c>
      <c r="AK312" s="191">
        <f t="shared" si="64"/>
        <v>2.3949582421707201E-2</v>
      </c>
      <c r="AL312" s="191">
        <f t="shared" si="64"/>
        <v>2.3342929677436803E-2</v>
      </c>
      <c r="AM312" s="191">
        <f t="shared" si="64"/>
        <v>2.2751643695962127E-2</v>
      </c>
      <c r="AN312" s="191">
        <f t="shared" si="64"/>
        <v>2.2175335230879764E-2</v>
      </c>
      <c r="AO312" s="191">
        <f t="shared" si="64"/>
        <v>2.1613624895557345E-2</v>
      </c>
      <c r="AP312" s="191">
        <f t="shared" si="64"/>
        <v>2.1066142913381467E-2</v>
      </c>
      <c r="AQ312" s="191">
        <f t="shared" si="64"/>
        <v>2.0532528874332007E-2</v>
      </c>
      <c r="AR312" s="191">
        <f t="shared" si="64"/>
        <v>2.001243149772244E-2</v>
      </c>
      <c r="AS312" s="191">
        <f t="shared" si="64"/>
        <v>1.9505508400950087E-2</v>
      </c>
      <c r="AT312" s="191">
        <f t="shared" si="64"/>
        <v>1.9011425874104003E-2</v>
      </c>
      <c r="AU312" s="191">
        <f t="shared" si="64"/>
        <v>1.8529858660282152E-2</v>
      </c>
      <c r="AV312" s="191">
        <f t="shared" si="64"/>
        <v>1.8060489741473194E-2</v>
      </c>
      <c r="AW312" s="191">
        <f t="shared" si="64"/>
        <v>1.760301012986204E-2</v>
      </c>
      <c r="AX312" s="191">
        <f t="shared" si="64"/>
        <v>1.7157118664421656E-2</v>
      </c>
      <c r="AY312" s="191">
        <f t="shared" si="64"/>
        <v>1.6722521812657331E-2</v>
      </c>
      <c r="AZ312" s="191">
        <f t="shared" si="64"/>
        <v>1.6298933477372823E-2</v>
      </c>
      <c r="BA312" s="191">
        <f t="shared" si="64"/>
        <v>1.5886074808331197E-2</v>
      </c>
      <c r="BB312" s="191">
        <f t="shared" si="64"/>
        <v>1.5483674018686366E-2</v>
      </c>
      <c r="BC312" s="191">
        <f t="shared" si="64"/>
        <v>1.5091466206064524E-2</v>
      </c>
      <c r="BD312" s="191">
        <f t="shared" si="64"/>
        <v>1.4709193178177624E-2</v>
      </c>
      <c r="BE312" s="191">
        <f t="shared" si="64"/>
        <v>1.433660328285415E-2</v>
      </c>
      <c r="BF312" s="191">
        <f t="shared" si="64"/>
        <v>1.3973451242375298E-2</v>
      </c>
      <c r="BG312" s="191">
        <f t="shared" si="64"/>
        <v>1.361949799200747E-2</v>
      </c>
      <c r="BH312" s="191">
        <f t="shared" si="64"/>
        <v>1.3274510522624799E-2</v>
      </c>
      <c r="BI312" s="191">
        <f t="shared" si="64"/>
        <v>1.2938261727318144E-2</v>
      </c>
      <c r="BJ312" s="191">
        <f t="shared" si="64"/>
        <v>1.2610530251889494E-2</v>
      </c>
      <c r="BK312" s="191">
        <f t="shared" si="64"/>
        <v>1.2291100349133459E-2</v>
      </c>
      <c r="BL312" s="191">
        <f t="shared" si="64"/>
        <v>1.1979761736809834E-2</v>
      </c>
      <c r="BM312" s="191">
        <f t="shared" si="64"/>
        <v>1.1676309459213795E-2</v>
      </c>
      <c r="BN312" s="191">
        <f t="shared" si="64"/>
        <v>1.1380543752252569E-2</v>
      </c>
      <c r="BO312" s="191">
        <f t="shared" si="64"/>
        <v>1.1092269911939777E-2</v>
      </c>
      <c r="BP312" s="191">
        <f t="shared" si="64"/>
        <v>1.081129816622086E-2</v>
      </c>
      <c r="BQ312" s="229"/>
      <c r="BR312" s="176"/>
    </row>
    <row r="313" spans="2:70">
      <c r="B313" s="245">
        <v>69</v>
      </c>
      <c r="C313" s="68">
        <v>3.5000000000000003E-2</v>
      </c>
      <c r="D313" s="174">
        <f t="shared" si="39"/>
        <v>0.97452609589691819</v>
      </c>
      <c r="I313" s="60" t="s">
        <v>474</v>
      </c>
      <c r="J313" s="191">
        <f t="shared" si="60"/>
        <v>4.8950022213783063E-2</v>
      </c>
      <c r="K313" s="191">
        <f t="shared" si="60"/>
        <v>4.7703074042065433E-2</v>
      </c>
      <c r="L313" s="191">
        <f t="shared" si="60"/>
        <v>4.6487890508495645E-2</v>
      </c>
      <c r="M313" s="191">
        <f t="shared" si="60"/>
        <v>4.530366244372766E-2</v>
      </c>
      <c r="N313" s="191">
        <f t="shared" si="60"/>
        <v>4.4149601291117758E-2</v>
      </c>
      <c r="O313" s="191">
        <f t="shared" si="60"/>
        <v>4.3024938581638521E-2</v>
      </c>
      <c r="P313" s="191">
        <f t="shared" si="60"/>
        <v>4.1928925422168875E-2</v>
      </c>
      <c r="Q313" s="191">
        <f t="shared" si="60"/>
        <v>4.0860831996819273E-2</v>
      </c>
      <c r="R313" s="191">
        <f t="shared" si="60"/>
        <v>3.981994708096017E-2</v>
      </c>
      <c r="S313" s="191">
        <f t="shared" si="60"/>
        <v>3.8805577567629999E-2</v>
      </c>
      <c r="T313" s="191">
        <f t="shared" si="60"/>
        <v>3.7817048006007485E-2</v>
      </c>
      <c r="U313" s="191">
        <f t="shared" si="60"/>
        <v>3.6853700151640807E-2</v>
      </c>
      <c r="V313" s="191">
        <f t="shared" si="60"/>
        <v>3.5914892528134186E-2</v>
      </c>
      <c r="W313" s="191">
        <f t="shared" si="60"/>
        <v>3.5000000000000003E-2</v>
      </c>
      <c r="X313" s="191">
        <f t="shared" si="60"/>
        <v>3.4108413356392142E-2</v>
      </c>
      <c r="Y313" s="191">
        <f t="shared" si="64"/>
        <v>3.3239538905443136E-2</v>
      </c>
      <c r="Z313" s="191">
        <f t="shared" si="64"/>
        <v>3.239279807893522E-2</v>
      </c>
      <c r="AA313" s="191">
        <f t="shared" si="64"/>
        <v>3.1567627047041927E-2</v>
      </c>
      <c r="AB313" s="191">
        <f t="shared" si="64"/>
        <v>3.0763476342883733E-2</v>
      </c>
      <c r="AC313" s="191">
        <f t="shared" si="64"/>
        <v>2.9979810496647687E-2</v>
      </c>
      <c r="AD313" s="191">
        <f t="shared" si="64"/>
        <v>2.921610767902752E-2</v>
      </c>
      <c r="AE313" s="191">
        <f t="shared" si="64"/>
        <v>2.8471859353746659E-2</v>
      </c>
      <c r="AF313" s="191">
        <f t="shared" si="64"/>
        <v>2.7746569938932882E-2</v>
      </c>
      <c r="AG313" s="191">
        <f t="shared" si="64"/>
        <v>2.7039756477119054E-2</v>
      </c>
      <c r="AH313" s="191">
        <f t="shared" si="64"/>
        <v>2.635094831365024E-2</v>
      </c>
      <c r="AI313" s="191">
        <f t="shared" si="64"/>
        <v>2.5679686783283046E-2</v>
      </c>
      <c r="AJ313" s="191">
        <f t="shared" si="64"/>
        <v>2.5025524904768517E-2</v>
      </c>
      <c r="AK313" s="191">
        <f t="shared" si="64"/>
        <v>2.438802708321516E-2</v>
      </c>
      <c r="AL313" s="191">
        <f t="shared" si="64"/>
        <v>2.3766768820033979E-2</v>
      </c>
      <c r="AM313" s="191">
        <f t="shared" si="64"/>
        <v>2.3161336430272315E-2</v>
      </c>
      <c r="AN313" s="191">
        <f t="shared" si="64"/>
        <v>2.2571326767148341E-2</v>
      </c>
      <c r="AO313" s="191">
        <f t="shared" si="64"/>
        <v>2.1996346953602686E-2</v>
      </c>
      <c r="AP313" s="191">
        <f t="shared" si="64"/>
        <v>2.1436014120688494E-2</v>
      </c>
      <c r="AQ313" s="191">
        <f t="shared" si="64"/>
        <v>2.0889955152625768E-2</v>
      </c>
      <c r="AR313" s="191">
        <f t="shared" si="64"/>
        <v>2.0357806438350098E-2</v>
      </c>
      <c r="AS313" s="191">
        <f t="shared" si="64"/>
        <v>1.9839213629390465E-2</v>
      </c>
      <c r="AT313" s="191">
        <f t="shared" si="64"/>
        <v>1.9333831403914824E-2</v>
      </c>
      <c r="AU313" s="191">
        <f t="shared" si="64"/>
        <v>1.8841323236786344E-2</v>
      </c>
      <c r="AV313" s="191">
        <f t="shared" si="64"/>
        <v>1.8361361175477278E-2</v>
      </c>
      <c r="AW313" s="191">
        <f t="shared" si="64"/>
        <v>1.7893625621691122E-2</v>
      </c>
      <c r="AX313" s="191">
        <f t="shared" si="64"/>
        <v>1.7437805118547717E-2</v>
      </c>
      <c r="AY313" s="191">
        <f t="shared" si="64"/>
        <v>1.6993596143189602E-2</v>
      </c>
      <c r="AZ313" s="191">
        <f t="shared" si="64"/>
        <v>1.6560702904671491E-2</v>
      </c>
      <c r="BA313" s="191">
        <f t="shared" si="64"/>
        <v>1.613883714699826E-2</v>
      </c>
      <c r="BB313" s="191">
        <f t="shared" si="64"/>
        <v>1.5727717957180375E-2</v>
      </c>
      <c r="BC313" s="191">
        <f t="shared" si="64"/>
        <v>1.5327071578178841E-2</v>
      </c>
      <c r="BD313" s="191">
        <f t="shared" si="64"/>
        <v>1.4936631226615244E-2</v>
      </c>
      <c r="BE313" s="191">
        <f t="shared" si="64"/>
        <v>1.455613691512535E-2</v>
      </c>
      <c r="BF313" s="191">
        <f t="shared" si="64"/>
        <v>1.4185335279238119E-2</v>
      </c>
      <c r="BG313" s="191">
        <f t="shared" si="64"/>
        <v>1.3823979408664741E-2</v>
      </c>
      <c r="BH313" s="191">
        <f t="shared" si="64"/>
        <v>1.3471828682885439E-2</v>
      </c>
      <c r="BI313" s="191">
        <f t="shared" si="64"/>
        <v>1.3128648610924469E-2</v>
      </c>
      <c r="BJ313" s="191">
        <f t="shared" si="64"/>
        <v>1.2794210675206722E-2</v>
      </c>
      <c r="BK313" s="191">
        <f t="shared" si="64"/>
        <v>1.2468292179391879E-2</v>
      </c>
      <c r="BL313" s="191">
        <f t="shared" si="64"/>
        <v>1.2150676100084844E-2</v>
      </c>
      <c r="BM313" s="191">
        <f t="shared" si="64"/>
        <v>1.1841150942323676E-2</v>
      </c>
      <c r="BN313" s="191">
        <f t="shared" si="64"/>
        <v>1.1539510598748807E-2</v>
      </c>
      <c r="BO313" s="191">
        <f t="shared" si="64"/>
        <v>1.1245554212359782E-2</v>
      </c>
      <c r="BP313" s="191">
        <f t="shared" si="64"/>
        <v>1.0959086042768122E-2</v>
      </c>
      <c r="BQ313" s="229"/>
      <c r="BR313" s="176"/>
    </row>
    <row r="314" spans="2:70">
      <c r="B314" s="245">
        <v>70</v>
      </c>
      <c r="C314" s="68">
        <v>3.56E-2</v>
      </c>
      <c r="D314" s="174">
        <f>POWER(D483/C483,1/($D$417-$C$417))</f>
        <v>0.97438810027560063</v>
      </c>
      <c r="I314" s="60" t="s">
        <v>474</v>
      </c>
      <c r="J314" s="191">
        <f t="shared" si="60"/>
        <v>4.9880910071446759E-2</v>
      </c>
      <c r="K314" s="191">
        <f t="shared" si="60"/>
        <v>4.8603365204535086E-2</v>
      </c>
      <c r="L314" s="191">
        <f t="shared" si="60"/>
        <v>4.7358540688648157E-2</v>
      </c>
      <c r="M314" s="191">
        <f t="shared" si="60"/>
        <v>4.6145598493436614E-2</v>
      </c>
      <c r="N314" s="191">
        <f t="shared" si="60"/>
        <v>4.4963722052100322E-2</v>
      </c>
      <c r="O314" s="191">
        <f t="shared" si="60"/>
        <v>4.3812115711666162E-2</v>
      </c>
      <c r="P314" s="191">
        <f t="shared" si="60"/>
        <v>4.2690004197345185E-2</v>
      </c>
      <c r="Q314" s="191">
        <f t="shared" si="60"/>
        <v>4.1596632090608592E-2</v>
      </c>
      <c r="R314" s="191">
        <f t="shared" si="60"/>
        <v>4.0531263320631193E-2</v>
      </c>
      <c r="S314" s="191">
        <f t="shared" si="60"/>
        <v>3.949318066875996E-2</v>
      </c>
      <c r="T314" s="191">
        <f t="shared" si="60"/>
        <v>3.848168528567409E-2</v>
      </c>
      <c r="U314" s="191">
        <f t="shared" si="60"/>
        <v>3.7496096220911511E-2</v>
      </c>
      <c r="V314" s="191">
        <f t="shared" si="60"/>
        <v>3.6535749964445099E-2</v>
      </c>
      <c r="W314" s="191">
        <f t="shared" si="60"/>
        <v>3.56E-2</v>
      </c>
      <c r="X314" s="191">
        <f t="shared" si="60"/>
        <v>3.4688216369811384E-2</v>
      </c>
      <c r="Y314" s="191">
        <f t="shared" si="64"/>
        <v>3.3799785250529506E-2</v>
      </c>
      <c r="Z314" s="191">
        <f t="shared" si="64"/>
        <v>3.2934108539986712E-2</v>
      </c>
      <c r="AA314" s="191">
        <f t="shared" si="64"/>
        <v>3.2090603454548082E-2</v>
      </c>
      <c r="AB314" s="191">
        <f t="shared" si="64"/>
        <v>3.1268702136774733E-2</v>
      </c>
      <c r="AC314" s="191">
        <f t="shared" si="64"/>
        <v>3.0467851273135546E-2</v>
      </c>
      <c r="AD314" s="191">
        <f t="shared" si="64"/>
        <v>2.9687511721510088E-2</v>
      </c>
      <c r="AE314" s="191">
        <f t="shared" si="64"/>
        <v>2.8927158148231838E-2</v>
      </c>
      <c r="AF314" s="191">
        <f t="shared" si="64"/>
        <v>2.8186278674427478E-2</v>
      </c>
      <c r="AG314" s="191">
        <f t="shared" si="64"/>
        <v>2.7464374531414069E-2</v>
      </c>
      <c r="AH314" s="191">
        <f t="shared" si="64"/>
        <v>2.6760959724922144E-2</v>
      </c>
      <c r="AI314" s="191">
        <f t="shared" si="64"/>
        <v>2.6075560707918742E-2</v>
      </c>
      <c r="AJ314" s="191">
        <f t="shared" si="64"/>
        <v>2.540771606181004E-2</v>
      </c>
      <c r="AK314" s="191">
        <f t="shared" si="64"/>
        <v>2.4756976185808952E-2</v>
      </c>
      <c r="AL314" s="191">
        <f t="shared" si="64"/>
        <v>2.4122902994258674E-2</v>
      </c>
      <c r="AM314" s="191">
        <f t="shared" si="64"/>
        <v>2.3505069621708299E-2</v>
      </c>
      <c r="AN314" s="191">
        <f t="shared" si="64"/>
        <v>2.2903060135542084E-2</v>
      </c>
      <c r="AO314" s="191">
        <f t="shared" si="64"/>
        <v>2.2316469255968689E-2</v>
      </c>
      <c r="AP314" s="191">
        <f t="shared" si="64"/>
        <v>2.174490208318218E-2</v>
      </c>
      <c r="AQ314" s="191">
        <f t="shared" si="64"/>
        <v>2.1187973831510831E-2</v>
      </c>
      <c r="AR314" s="191">
        <f t="shared" si="64"/>
        <v>2.0645309570374977E-2</v>
      </c>
      <c r="AS314" s="191">
        <f t="shared" si="64"/>
        <v>2.0116543971879352E-2</v>
      </c>
      <c r="AT314" s="191">
        <f t="shared" si="64"/>
        <v>1.9601321064870107E-2</v>
      </c>
      <c r="AU314" s="191">
        <f t="shared" si="64"/>
        <v>1.9099293995290895E-2</v>
      </c>
      <c r="AV314" s="191">
        <f t="shared" si="64"/>
        <v>1.861012479267668E-2</v>
      </c>
      <c r="AW314" s="191">
        <f t="shared" si="64"/>
        <v>1.8133484142628088E-2</v>
      </c>
      <c r="AX314" s="191">
        <f t="shared" si="64"/>
        <v>1.7669051165113112E-2</v>
      </c>
      <c r="AY314" s="191">
        <f t="shared" si="64"/>
        <v>1.7216513198446949E-2</v>
      </c>
      <c r="AZ314" s="191">
        <f t="shared" si="64"/>
        <v>1.6775565588804529E-2</v>
      </c>
      <c r="BA314" s="191">
        <f t="shared" si="64"/>
        <v>1.6345911485123984E-2</v>
      </c>
      <c r="BB314" s="191">
        <f t="shared" si="64"/>
        <v>1.5927261639263082E-2</v>
      </c>
      <c r="BC314" s="191">
        <f t="shared" si="64"/>
        <v>1.5519334211273999E-2</v>
      </c>
      <c r="BD314" s="191">
        <f t="shared" si="64"/>
        <v>1.5121854579665408E-2</v>
      </c>
      <c r="BE314" s="191">
        <f t="shared" si="64"/>
        <v>1.4734555156524068E-2</v>
      </c>
      <c r="BF314" s="191">
        <f t="shared" si="64"/>
        <v>1.4357175207371543E-2</v>
      </c>
      <c r="BG314" s="191">
        <f t="shared" si="64"/>
        <v>1.3989460675634708E-2</v>
      </c>
      <c r="BH314" s="191">
        <f t="shared" si="64"/>
        <v>1.3631164011611924E-2</v>
      </c>
      <c r="BI314" s="191">
        <f t="shared" si="64"/>
        <v>1.3282044005819678E-2</v>
      </c>
      <c r="BJ314" s="191">
        <f t="shared" si="64"/>
        <v>1.2941865626607566E-2</v>
      </c>
      <c r="BK314" s="191">
        <f t="shared" si="64"/>
        <v>1.261039986193224E-2</v>
      </c>
      <c r="BL314" s="191">
        <f t="shared" si="64"/>
        <v>1.2287423565183852E-2</v>
      </c>
      <c r="BM314" s="191">
        <f t="shared" si="64"/>
        <v>1.1972719304961143E-2</v>
      </c>
      <c r="BN314" s="191">
        <f t="shared" si="64"/>
        <v>1.1666075218694096E-2</v>
      </c>
      <c r="BO314" s="191">
        <f t="shared" si="64"/>
        <v>1.1367284870015601E-2</v>
      </c>
      <c r="BP314" s="191">
        <f t="shared" si="64"/>
        <v>1.1076147109786079E-2</v>
      </c>
      <c r="BQ314" s="229"/>
      <c r="BR314" s="176"/>
    </row>
    <row r="315" spans="2:70">
      <c r="I315" s="13"/>
      <c r="BQ315" s="229"/>
      <c r="BR315" s="176"/>
    </row>
    <row r="316" spans="2:70">
      <c r="B316" s="245" t="s">
        <v>99</v>
      </c>
      <c r="C316" s="245" t="s">
        <v>10</v>
      </c>
      <c r="D316" s="245" t="s">
        <v>121</v>
      </c>
      <c r="I316" s="13"/>
      <c r="J316" s="43">
        <f t="shared" ref="J316:X316" si="65">K316-1</f>
        <v>2003</v>
      </c>
      <c r="K316" s="43">
        <f t="shared" si="65"/>
        <v>2004</v>
      </c>
      <c r="L316" s="43">
        <f t="shared" si="65"/>
        <v>2005</v>
      </c>
      <c r="M316" s="43">
        <f t="shared" si="65"/>
        <v>2006</v>
      </c>
      <c r="N316" s="43">
        <f t="shared" si="65"/>
        <v>2007</v>
      </c>
      <c r="O316" s="43">
        <f t="shared" si="65"/>
        <v>2008</v>
      </c>
      <c r="P316" s="43">
        <f t="shared" si="65"/>
        <v>2009</v>
      </c>
      <c r="Q316" s="43">
        <f t="shared" si="65"/>
        <v>2010</v>
      </c>
      <c r="R316" s="43">
        <f t="shared" si="65"/>
        <v>2011</v>
      </c>
      <c r="S316" s="43">
        <f t="shared" si="65"/>
        <v>2012</v>
      </c>
      <c r="T316" s="43">
        <f t="shared" si="65"/>
        <v>2013</v>
      </c>
      <c r="U316" s="43">
        <f t="shared" si="65"/>
        <v>2014</v>
      </c>
      <c r="V316" s="43">
        <f t="shared" si="65"/>
        <v>2015</v>
      </c>
      <c r="W316" s="43">
        <f t="shared" si="65"/>
        <v>2016</v>
      </c>
      <c r="X316" s="43">
        <f t="shared" si="65"/>
        <v>2017</v>
      </c>
      <c r="Y316" s="43">
        <f>Z316-1</f>
        <v>2018</v>
      </c>
      <c r="Z316" s="338">
        <f>$Z$54</f>
        <v>2019</v>
      </c>
      <c r="AA316" s="43">
        <f t="shared" ref="AA316:BP316" si="66">Z316+1</f>
        <v>2020</v>
      </c>
      <c r="AB316" s="43">
        <f t="shared" si="66"/>
        <v>2021</v>
      </c>
      <c r="AC316" s="43">
        <f t="shared" si="66"/>
        <v>2022</v>
      </c>
      <c r="AD316" s="43">
        <f t="shared" si="66"/>
        <v>2023</v>
      </c>
      <c r="AE316" s="43">
        <f t="shared" si="66"/>
        <v>2024</v>
      </c>
      <c r="AF316" s="43">
        <f t="shared" si="66"/>
        <v>2025</v>
      </c>
      <c r="AG316" s="43">
        <f t="shared" si="66"/>
        <v>2026</v>
      </c>
      <c r="AH316" s="43">
        <f t="shared" si="66"/>
        <v>2027</v>
      </c>
      <c r="AI316" s="43">
        <f t="shared" si="66"/>
        <v>2028</v>
      </c>
      <c r="AJ316" s="43">
        <f t="shared" si="66"/>
        <v>2029</v>
      </c>
      <c r="AK316" s="43">
        <f t="shared" si="66"/>
        <v>2030</v>
      </c>
      <c r="AL316" s="43">
        <f t="shared" si="66"/>
        <v>2031</v>
      </c>
      <c r="AM316" s="43">
        <f t="shared" si="66"/>
        <v>2032</v>
      </c>
      <c r="AN316" s="43">
        <f t="shared" si="66"/>
        <v>2033</v>
      </c>
      <c r="AO316" s="43">
        <f t="shared" si="66"/>
        <v>2034</v>
      </c>
      <c r="AP316" s="43">
        <f t="shared" si="66"/>
        <v>2035</v>
      </c>
      <c r="AQ316" s="43">
        <f t="shared" si="66"/>
        <v>2036</v>
      </c>
      <c r="AR316" s="43">
        <f t="shared" si="66"/>
        <v>2037</v>
      </c>
      <c r="AS316" s="43">
        <f t="shared" si="66"/>
        <v>2038</v>
      </c>
      <c r="AT316" s="43">
        <f t="shared" si="66"/>
        <v>2039</v>
      </c>
      <c r="AU316" s="43">
        <f t="shared" si="66"/>
        <v>2040</v>
      </c>
      <c r="AV316" s="43">
        <f t="shared" si="66"/>
        <v>2041</v>
      </c>
      <c r="AW316" s="43">
        <f t="shared" si="66"/>
        <v>2042</v>
      </c>
      <c r="AX316" s="43">
        <f t="shared" si="66"/>
        <v>2043</v>
      </c>
      <c r="AY316" s="43">
        <f t="shared" si="66"/>
        <v>2044</v>
      </c>
      <c r="AZ316" s="43">
        <f t="shared" si="66"/>
        <v>2045</v>
      </c>
      <c r="BA316" s="43">
        <f t="shared" si="66"/>
        <v>2046</v>
      </c>
      <c r="BB316" s="43">
        <f t="shared" si="66"/>
        <v>2047</v>
      </c>
      <c r="BC316" s="43">
        <f t="shared" si="66"/>
        <v>2048</v>
      </c>
      <c r="BD316" s="43">
        <f t="shared" si="66"/>
        <v>2049</v>
      </c>
      <c r="BE316" s="43">
        <f t="shared" si="66"/>
        <v>2050</v>
      </c>
      <c r="BF316" s="43">
        <f t="shared" si="66"/>
        <v>2051</v>
      </c>
      <c r="BG316" s="43">
        <f t="shared" si="66"/>
        <v>2052</v>
      </c>
      <c r="BH316" s="43">
        <f t="shared" si="66"/>
        <v>2053</v>
      </c>
      <c r="BI316" s="43">
        <f t="shared" si="66"/>
        <v>2054</v>
      </c>
      <c r="BJ316" s="43">
        <f t="shared" si="66"/>
        <v>2055</v>
      </c>
      <c r="BK316" s="43">
        <f t="shared" si="66"/>
        <v>2056</v>
      </c>
      <c r="BL316" s="43">
        <f t="shared" si="66"/>
        <v>2057</v>
      </c>
      <c r="BM316" s="43">
        <f t="shared" si="66"/>
        <v>2058</v>
      </c>
      <c r="BN316" s="43">
        <f t="shared" si="66"/>
        <v>2059</v>
      </c>
      <c r="BO316" s="43">
        <f t="shared" si="66"/>
        <v>2060</v>
      </c>
      <c r="BP316" s="43">
        <f t="shared" si="66"/>
        <v>2061</v>
      </c>
      <c r="BQ316" s="229"/>
    </row>
    <row r="317" spans="2:70">
      <c r="B317" s="245">
        <v>5</v>
      </c>
      <c r="C317" s="68">
        <v>0.2112</v>
      </c>
      <c r="D317" s="174">
        <f>POWER(D487/C487,1/($D$486-$C$486))</f>
        <v>0.98949758919374042</v>
      </c>
      <c r="I317" s="60" t="s">
        <v>474</v>
      </c>
      <c r="J317" s="191">
        <f t="shared" ref="J317:BP321" si="67">$C317*POWER($D317,J$248-$C$385)</f>
        <v>0.24227147771346672</v>
      </c>
      <c r="K317" s="191">
        <f t="shared" si="67"/>
        <v>0.23972704312788032</v>
      </c>
      <c r="L317" s="191">
        <f t="shared" si="67"/>
        <v>0.23720933123958141</v>
      </c>
      <c r="M317" s="191">
        <f t="shared" si="67"/>
        <v>0.23471806139582524</v>
      </c>
      <c r="N317" s="191">
        <f t="shared" si="67"/>
        <v>0.23225295589139738</v>
      </c>
      <c r="O317" s="191">
        <f t="shared" si="67"/>
        <v>0.22981373993765791</v>
      </c>
      <c r="P317" s="191">
        <f t="shared" si="67"/>
        <v>0.22740014163190969</v>
      </c>
      <c r="Q317" s="191">
        <f t="shared" si="67"/>
        <v>0.22501189192708976</v>
      </c>
      <c r="R317" s="191">
        <f t="shared" si="67"/>
        <v>0.22264872460177779</v>
      </c>
      <c r="S317" s="191">
        <f t="shared" si="67"/>
        <v>0.22031037623052019</v>
      </c>
      <c r="T317" s="191">
        <f t="shared" si="67"/>
        <v>0.21799658615446565</v>
      </c>
      <c r="U317" s="191">
        <f t="shared" si="67"/>
        <v>0.21570709645230929</v>
      </c>
      <c r="V317" s="191">
        <f t="shared" si="67"/>
        <v>0.21344165191154169</v>
      </c>
      <c r="W317" s="191">
        <f t="shared" si="67"/>
        <v>0.2112</v>
      </c>
      <c r="X317" s="191">
        <f t="shared" si="67"/>
        <v>0.20898189083771798</v>
      </c>
      <c r="Y317" s="191">
        <f t="shared" si="67"/>
        <v>0.20678707716907135</v>
      </c>
      <c r="Z317" s="191">
        <f t="shared" si="67"/>
        <v>0.20461531433521607</v>
      </c>
      <c r="AA317" s="191">
        <f t="shared" si="67"/>
        <v>0.20246636024681569</v>
      </c>
      <c r="AB317" s="191">
        <f t="shared" si="67"/>
        <v>0.2003399753570555</v>
      </c>
      <c r="AC317" s="191">
        <f t="shared" si="67"/>
        <v>0.19823592263493978</v>
      </c>
      <c r="AD317" s="191">
        <f t="shared" si="67"/>
        <v>0.19615396753886974</v>
      </c>
      <c r="AE317" s="191">
        <f t="shared" si="67"/>
        <v>0.19409387799049885</v>
      </c>
      <c r="AF317" s="191">
        <f t="shared" si="67"/>
        <v>0.19205542434886261</v>
      </c>
      <c r="AG317" s="191">
        <f t="shared" si="67"/>
        <v>0.19003837938478035</v>
      </c>
      <c r="AH317" s="191">
        <f t="shared" si="67"/>
        <v>0.18804251825552556</v>
      </c>
      <c r="AI317" s="191">
        <f t="shared" si="67"/>
        <v>0.18606761847976247</v>
      </c>
      <c r="AJ317" s="191">
        <f t="shared" si="67"/>
        <v>0.18411345991274561</v>
      </c>
      <c r="AK317" s="191">
        <f t="shared" si="67"/>
        <v>0.18217982472178015</v>
      </c>
      <c r="AL317" s="191">
        <f t="shared" si="67"/>
        <v>0.18026649736193964</v>
      </c>
      <c r="AM317" s="191">
        <f t="shared" si="67"/>
        <v>0.17837326455203908</v>
      </c>
      <c r="AN317" s="191">
        <f t="shared" si="67"/>
        <v>0.17649991525085992</v>
      </c>
      <c r="AO317" s="191">
        <f t="shared" si="67"/>
        <v>0.17464624063362541</v>
      </c>
      <c r="AP317" s="191">
        <f t="shared" si="67"/>
        <v>0.1728120340687222</v>
      </c>
      <c r="AQ317" s="191">
        <f t="shared" si="67"/>
        <v>0.17099709109466715</v>
      </c>
      <c r="AR317" s="191">
        <f t="shared" si="67"/>
        <v>0.16920120939731559</v>
      </c>
      <c r="AS317" s="191">
        <f t="shared" si="67"/>
        <v>0.167424188787309</v>
      </c>
      <c r="AT317" s="191">
        <f t="shared" si="67"/>
        <v>0.16566583117775993</v>
      </c>
      <c r="AU317" s="191">
        <f t="shared" si="67"/>
        <v>0.16392594056217066</v>
      </c>
      <c r="AV317" s="191">
        <f t="shared" si="67"/>
        <v>0.16220432299258428</v>
      </c>
      <c r="AW317" s="191">
        <f t="shared" si="67"/>
        <v>0.16050078655796493</v>
      </c>
      <c r="AX317" s="191">
        <f t="shared" si="67"/>
        <v>0.15881514136280539</v>
      </c>
      <c r="AY317" s="191">
        <f t="shared" si="67"/>
        <v>0.15714719950595901</v>
      </c>
      <c r="AZ317" s="191">
        <f t="shared" si="67"/>
        <v>0.1554967750596942</v>
      </c>
      <c r="BA317" s="191">
        <f t="shared" si="67"/>
        <v>0.15386368404896875</v>
      </c>
      <c r="BB317" s="191">
        <f t="shared" si="67"/>
        <v>0.15224774443092196</v>
      </c>
      <c r="BC317" s="191">
        <f t="shared" si="67"/>
        <v>0.15064877607458199</v>
      </c>
      <c r="BD317" s="191">
        <f t="shared" si="67"/>
        <v>0.14906660074078651</v>
      </c>
      <c r="BE317" s="191">
        <f t="shared" si="67"/>
        <v>0.1475010420623141</v>
      </c>
      <c r="BF317" s="191">
        <f t="shared" si="67"/>
        <v>0.14595192552422431</v>
      </c>
      <c r="BG317" s="191">
        <f t="shared" si="67"/>
        <v>0.1444190784444043</v>
      </c>
      <c r="BH317" s="191">
        <f t="shared" si="67"/>
        <v>0.14290232995431976</v>
      </c>
      <c r="BI317" s="191">
        <f t="shared" si="67"/>
        <v>0.14140151097996781</v>
      </c>
      <c r="BJ317" s="191">
        <f t="shared" si="67"/>
        <v>0.13991645422303037</v>
      </c>
      <c r="BK317" s="191">
        <f t="shared" si="67"/>
        <v>0.13844699414222492</v>
      </c>
      <c r="BL317" s="191">
        <f t="shared" si="67"/>
        <v>0.13699296693485147</v>
      </c>
      <c r="BM317" s="191">
        <f t="shared" si="67"/>
        <v>0.13555421051853331</v>
      </c>
      <c r="BN317" s="191">
        <f t="shared" si="67"/>
        <v>0.13413056451314948</v>
      </c>
      <c r="BO317" s="191">
        <f t="shared" si="67"/>
        <v>0.13272187022295687</v>
      </c>
      <c r="BP317" s="191">
        <f t="shared" si="67"/>
        <v>0.13132797061890031</v>
      </c>
      <c r="BQ317" s="229"/>
      <c r="BR317" s="176"/>
    </row>
    <row r="318" spans="2:70">
      <c r="B318" s="245">
        <v>6</v>
      </c>
      <c r="C318" s="68">
        <v>0.2056</v>
      </c>
      <c r="D318" s="174">
        <f t="shared" ref="D318:D381" si="68">POWER(D488/C488,1/($D$486-$C$486))</f>
        <v>1.0027707401587866</v>
      </c>
      <c r="I318" s="60" t="s">
        <v>474</v>
      </c>
      <c r="J318" s="191">
        <f t="shared" si="67"/>
        <v>0.19833603131231312</v>
      </c>
      <c r="K318" s="191">
        <f t="shared" si="67"/>
        <v>0.19888556891920445</v>
      </c>
      <c r="L318" s="191">
        <f t="shared" si="67"/>
        <v>0.19943662915201207</v>
      </c>
      <c r="M318" s="191">
        <f t="shared" si="67"/>
        <v>0.19998921622953655</v>
      </c>
      <c r="N318" s="191">
        <f t="shared" si="67"/>
        <v>0.20054333438226801</v>
      </c>
      <c r="O318" s="191">
        <f t="shared" si="67"/>
        <v>0.20109898785241795</v>
      </c>
      <c r="P318" s="191">
        <f t="shared" si="67"/>
        <v>0.20165618089395199</v>
      </c>
      <c r="Q318" s="191">
        <f t="shared" si="67"/>
        <v>0.2022149177726224</v>
      </c>
      <c r="R318" s="191">
        <f t="shared" si="67"/>
        <v>0.20277520276600078</v>
      </c>
      <c r="S318" s="191">
        <f t="shared" si="67"/>
        <v>0.20333704016351062</v>
      </c>
      <c r="T318" s="191">
        <f t="shared" si="67"/>
        <v>0.20390043426646048</v>
      </c>
      <c r="U318" s="191">
        <f t="shared" si="67"/>
        <v>0.2044653893880766</v>
      </c>
      <c r="V318" s="191">
        <f t="shared" si="67"/>
        <v>0.20503190985353609</v>
      </c>
      <c r="W318" s="191">
        <f t="shared" si="67"/>
        <v>0.2056</v>
      </c>
      <c r="X318" s="191">
        <f t="shared" si="67"/>
        <v>0.20616966417664653</v>
      </c>
      <c r="Y318" s="191">
        <f t="shared" si="67"/>
        <v>0.20674090674470433</v>
      </c>
      <c r="Z318" s="191">
        <f t="shared" si="67"/>
        <v>0.20731373207748585</v>
      </c>
      <c r="AA318" s="191">
        <f t="shared" si="67"/>
        <v>0.20788814456042087</v>
      </c>
      <c r="AB318" s="191">
        <f t="shared" si="67"/>
        <v>0.20846414859109005</v>
      </c>
      <c r="AC318" s="191">
        <f t="shared" si="67"/>
        <v>0.2090417485792587</v>
      </c>
      <c r="AD318" s="191">
        <f t="shared" si="67"/>
        <v>0.20962094894691025</v>
      </c>
      <c r="AE318" s="191">
        <f t="shared" si="67"/>
        <v>0.2102017541282804</v>
      </c>
      <c r="AF318" s="191">
        <f t="shared" si="67"/>
        <v>0.21078416856989102</v>
      </c>
      <c r="AG318" s="191">
        <f t="shared" si="67"/>
        <v>0.21136819673058407</v>
      </c>
      <c r="AH318" s="191">
        <f t="shared" si="67"/>
        <v>0.21195384308155579</v>
      </c>
      <c r="AI318" s="191">
        <f t="shared" si="67"/>
        <v>0.21254111210639107</v>
      </c>
      <c r="AJ318" s="191">
        <f t="shared" si="67"/>
        <v>0.21313000830109738</v>
      </c>
      <c r="AK318" s="191">
        <f t="shared" si="67"/>
        <v>0.2137205361741398</v>
      </c>
      <c r="AL318" s="191">
        <f t="shared" si="67"/>
        <v>0.21431270024647492</v>
      </c>
      <c r="AM318" s="191">
        <f t="shared" si="67"/>
        <v>0.21490650505158582</v>
      </c>
      <c r="AN318" s="191">
        <f t="shared" si="67"/>
        <v>0.21550195513551673</v>
      </c>
      <c r="AO318" s="191">
        <f t="shared" si="67"/>
        <v>0.21609905505690774</v>
      </c>
      <c r="AP318" s="191">
        <f t="shared" si="67"/>
        <v>0.21669780938702976</v>
      </c>
      <c r="AQ318" s="191">
        <f t="shared" si="67"/>
        <v>0.21729822270981952</v>
      </c>
      <c r="AR318" s="191">
        <f t="shared" si="67"/>
        <v>0.21790029962191454</v>
      </c>
      <c r="AS318" s="191">
        <f t="shared" si="67"/>
        <v>0.2185040447326887</v>
      </c>
      <c r="AT318" s="191">
        <f t="shared" si="67"/>
        <v>0.21910946266428682</v>
      </c>
      <c r="AU318" s="191">
        <f t="shared" si="67"/>
        <v>0.21971655805166096</v>
      </c>
      <c r="AV318" s="191">
        <f t="shared" si="67"/>
        <v>0.22032533554260506</v>
      </c>
      <c r="AW318" s="191">
        <f t="shared" si="67"/>
        <v>0.22093579979779113</v>
      </c>
      <c r="AX318" s="191">
        <f t="shared" si="67"/>
        <v>0.22154795549080447</v>
      </c>
      <c r="AY318" s="191">
        <f t="shared" si="67"/>
        <v>0.22216180730817997</v>
      </c>
      <c r="AZ318" s="191">
        <f t="shared" si="67"/>
        <v>0.22277735994943731</v>
      </c>
      <c r="BA318" s="191">
        <f t="shared" si="67"/>
        <v>0.22339461812711772</v>
      </c>
      <c r="BB318" s="191">
        <f t="shared" si="67"/>
        <v>0.22401358656681933</v>
      </c>
      <c r="BC318" s="191">
        <f t="shared" si="67"/>
        <v>0.22463427000723388</v>
      </c>
      <c r="BD318" s="191">
        <f t="shared" si="67"/>
        <v>0.22525667320018264</v>
      </c>
      <c r="BE318" s="191">
        <f t="shared" si="67"/>
        <v>0.22588080091065307</v>
      </c>
      <c r="BF318" s="191">
        <f t="shared" si="67"/>
        <v>0.22650665791683511</v>
      </c>
      <c r="BG318" s="191">
        <f t="shared" si="67"/>
        <v>0.22713424901015783</v>
      </c>
      <c r="BH318" s="191">
        <f t="shared" si="67"/>
        <v>0.22776357899532609</v>
      </c>
      <c r="BI318" s="191">
        <f t="shared" si="67"/>
        <v>0.22839465269035747</v>
      </c>
      <c r="BJ318" s="191">
        <f t="shared" si="67"/>
        <v>0.22902747492661876</v>
      </c>
      <c r="BK318" s="191">
        <f t="shared" si="67"/>
        <v>0.22966205054886343</v>
      </c>
      <c r="BL318" s="191">
        <f t="shared" si="67"/>
        <v>0.23029838441526845</v>
      </c>
      <c r="BM318" s="191">
        <f t="shared" si="67"/>
        <v>0.23093648139747153</v>
      </c>
      <c r="BN318" s="191">
        <f t="shared" si="67"/>
        <v>0.23157634638060839</v>
      </c>
      <c r="BO318" s="191">
        <f t="shared" si="67"/>
        <v>0.23221798426335025</v>
      </c>
      <c r="BP318" s="191">
        <f t="shared" si="67"/>
        <v>0.23286139995794117</v>
      </c>
      <c r="BQ318" s="229"/>
      <c r="BR318" s="176"/>
    </row>
    <row r="319" spans="2:70">
      <c r="B319" s="245">
        <v>7</v>
      </c>
      <c r="C319" s="68">
        <v>0.2</v>
      </c>
      <c r="D319" s="174">
        <f t="shared" si="68"/>
        <v>1.0024705050690685</v>
      </c>
      <c r="I319" s="60" t="s">
        <v>474</v>
      </c>
      <c r="J319" s="191">
        <f t="shared" si="67"/>
        <v>0.19368640992059805</v>
      </c>
      <c r="K319" s="191">
        <f t="shared" si="67"/>
        <v>0.19416491317811657</v>
      </c>
      <c r="L319" s="191">
        <f t="shared" si="67"/>
        <v>0.19464459858035835</v>
      </c>
      <c r="M319" s="191">
        <f t="shared" si="67"/>
        <v>0.195125469047818</v>
      </c>
      <c r="N319" s="191">
        <f t="shared" si="67"/>
        <v>0.19560752750820498</v>
      </c>
      <c r="O319" s="191">
        <f t="shared" si="67"/>
        <v>0.19609077689646198</v>
      </c>
      <c r="P319" s="191">
        <f t="shared" si="67"/>
        <v>0.19657522015478227</v>
      </c>
      <c r="Q319" s="191">
        <f t="shared" si="67"/>
        <v>0.19706086023262795</v>
      </c>
      <c r="R319" s="191">
        <f t="shared" si="67"/>
        <v>0.19754770008674763</v>
      </c>
      <c r="S319" s="191">
        <f t="shared" si="67"/>
        <v>0.19803574268119481</v>
      </c>
      <c r="T319" s="191">
        <f t="shared" si="67"/>
        <v>0.19852499098734544</v>
      </c>
      <c r="U319" s="191">
        <f t="shared" si="67"/>
        <v>0.19901544798391646</v>
      </c>
      <c r="V319" s="191">
        <f t="shared" si="67"/>
        <v>0.19950711665698367</v>
      </c>
      <c r="W319" s="191">
        <f t="shared" si="67"/>
        <v>0.2</v>
      </c>
      <c r="X319" s="191">
        <f t="shared" si="67"/>
        <v>0.20049410101381371</v>
      </c>
      <c r="Y319" s="191">
        <f t="shared" si="67"/>
        <v>0.20098942270668668</v>
      </c>
      <c r="Z319" s="191">
        <f t="shared" si="67"/>
        <v>0.20148596809431274</v>
      </c>
      <c r="AA319" s="191">
        <f t="shared" si="67"/>
        <v>0.20198374019983589</v>
      </c>
      <c r="AB319" s="191">
        <f t="shared" si="67"/>
        <v>0.20248274205386904</v>
      </c>
      <c r="AC319" s="191">
        <f t="shared" si="67"/>
        <v>0.20298297669451199</v>
      </c>
      <c r="AD319" s="191">
        <f t="shared" si="67"/>
        <v>0.20348444716737044</v>
      </c>
      <c r="AE319" s="191">
        <f t="shared" si="67"/>
        <v>0.20398715652557403</v>
      </c>
      <c r="AF319" s="191">
        <f t="shared" si="67"/>
        <v>0.20449110782979535</v>
      </c>
      <c r="AG319" s="191">
        <f t="shared" si="67"/>
        <v>0.20499630414826828</v>
      </c>
      <c r="AH319" s="191">
        <f t="shared" si="67"/>
        <v>0.20550274855680695</v>
      </c>
      <c r="AI319" s="191">
        <f t="shared" si="67"/>
        <v>0.20601044413882402</v>
      </c>
      <c r="AJ319" s="191">
        <f t="shared" si="67"/>
        <v>0.20651939398535007</v>
      </c>
      <c r="AK319" s="191">
        <f t="shared" si="67"/>
        <v>0.20702960119505179</v>
      </c>
      <c r="AL319" s="191">
        <f t="shared" si="67"/>
        <v>0.20754106887425144</v>
      </c>
      <c r="AM319" s="191">
        <f t="shared" si="67"/>
        <v>0.20805380013694519</v>
      </c>
      <c r="AN319" s="191">
        <f t="shared" si="67"/>
        <v>0.20856779810482251</v>
      </c>
      <c r="AO319" s="191">
        <f t="shared" si="67"/>
        <v>0.20908306590728493</v>
      </c>
      <c r="AP319" s="191">
        <f t="shared" si="67"/>
        <v>0.20959960668146527</v>
      </c>
      <c r="AQ319" s="191">
        <f t="shared" si="67"/>
        <v>0.21011742357224661</v>
      </c>
      <c r="AR319" s="191">
        <f t="shared" si="67"/>
        <v>0.21063651973228148</v>
      </c>
      <c r="AS319" s="191">
        <f t="shared" si="67"/>
        <v>0.21115689832201101</v>
      </c>
      <c r="AT319" s="191">
        <f t="shared" si="67"/>
        <v>0.21167856250968434</v>
      </c>
      <c r="AU319" s="191">
        <f t="shared" si="67"/>
        <v>0.21220151547137767</v>
      </c>
      <c r="AV319" s="191">
        <f t="shared" si="67"/>
        <v>0.21272576039101374</v>
      </c>
      <c r="AW319" s="191">
        <f t="shared" si="67"/>
        <v>0.21325130046038115</v>
      </c>
      <c r="AX319" s="191">
        <f t="shared" si="67"/>
        <v>0.21377813887915409</v>
      </c>
      <c r="AY319" s="191">
        <f t="shared" si="67"/>
        <v>0.21430627885491102</v>
      </c>
      <c r="AZ319" s="191">
        <f t="shared" si="67"/>
        <v>0.21483572360315534</v>
      </c>
      <c r="BA319" s="191">
        <f t="shared" si="67"/>
        <v>0.21536647634733389</v>
      </c>
      <c r="BB319" s="191">
        <f t="shared" si="67"/>
        <v>0.21589854031885741</v>
      </c>
      <c r="BC319" s="191">
        <f t="shared" si="67"/>
        <v>0.21643191875711967</v>
      </c>
      <c r="BD319" s="191">
        <f t="shared" si="67"/>
        <v>0.21696661490951735</v>
      </c>
      <c r="BE319" s="191">
        <f t="shared" si="67"/>
        <v>0.21750263203146997</v>
      </c>
      <c r="BF319" s="191">
        <f t="shared" si="67"/>
        <v>0.21803997338643946</v>
      </c>
      <c r="BG319" s="191">
        <f t="shared" si="67"/>
        <v>0.21857864224595025</v>
      </c>
      <c r="BH319" s="191">
        <f t="shared" si="67"/>
        <v>0.219118641889609</v>
      </c>
      <c r="BI319" s="191">
        <f t="shared" si="67"/>
        <v>0.21965997560512465</v>
      </c>
      <c r="BJ319" s="191">
        <f t="shared" si="67"/>
        <v>0.22020264668832865</v>
      </c>
      <c r="BK319" s="191">
        <f t="shared" si="67"/>
        <v>0.22074665844319444</v>
      </c>
      <c r="BL319" s="191">
        <f t="shared" si="67"/>
        <v>0.22129201418185832</v>
      </c>
      <c r="BM319" s="191">
        <f t="shared" si="67"/>
        <v>0.22183871722463896</v>
      </c>
      <c r="BN319" s="191">
        <f t="shared" si="67"/>
        <v>0.22238677090005812</v>
      </c>
      <c r="BO319" s="191">
        <f t="shared" si="67"/>
        <v>0.22293617854486047</v>
      </c>
      <c r="BP319" s="191">
        <f t="shared" si="67"/>
        <v>0.22348694350403436</v>
      </c>
      <c r="BQ319" s="229"/>
      <c r="BR319" s="176"/>
    </row>
    <row r="320" spans="2:70">
      <c r="B320" s="245">
        <v>8</v>
      </c>
      <c r="C320" s="68">
        <v>0.19439999999999999</v>
      </c>
      <c r="D320" s="174">
        <f t="shared" si="68"/>
        <v>1.0021568821217093</v>
      </c>
      <c r="I320" s="60" t="s">
        <v>474</v>
      </c>
      <c r="J320" s="191">
        <f t="shared" si="67"/>
        <v>0.18903054579169012</v>
      </c>
      <c r="K320" s="191">
        <f t="shared" si="67"/>
        <v>0.18943826239636516</v>
      </c>
      <c r="L320" s="191">
        <f t="shared" si="67"/>
        <v>0.18984685839769552</v>
      </c>
      <c r="M320" s="191">
        <f t="shared" si="67"/>
        <v>0.19025633569243622</v>
      </c>
      <c r="N320" s="191">
        <f t="shared" si="67"/>
        <v>0.19066669618143312</v>
      </c>
      <c r="O320" s="191">
        <f t="shared" si="67"/>
        <v>0.19107794176963222</v>
      </c>
      <c r="P320" s="191">
        <f t="shared" si="67"/>
        <v>0.19149007436608814</v>
      </c>
      <c r="Q320" s="191">
        <f t="shared" si="67"/>
        <v>0.19190309588397314</v>
      </c>
      <c r="R320" s="191">
        <f t="shared" si="67"/>
        <v>0.19231700824058592</v>
      </c>
      <c r="S320" s="191">
        <f t="shared" si="67"/>
        <v>0.19273181335736064</v>
      </c>
      <c r="T320" s="191">
        <f t="shared" si="67"/>
        <v>0.19314751315987574</v>
      </c>
      <c r="U320" s="191">
        <f t="shared" si="67"/>
        <v>0.19356410957786288</v>
      </c>
      <c r="V320" s="191">
        <f t="shared" si="67"/>
        <v>0.19398160454521593</v>
      </c>
      <c r="W320" s="191">
        <f t="shared" si="67"/>
        <v>0.19439999999999999</v>
      </c>
      <c r="X320" s="191">
        <f t="shared" si="67"/>
        <v>0.19481929788446029</v>
      </c>
      <c r="Y320" s="191">
        <f t="shared" si="67"/>
        <v>0.19523950014503119</v>
      </c>
      <c r="Z320" s="191">
        <f t="shared" si="67"/>
        <v>0.19566060873234548</v>
      </c>
      <c r="AA320" s="191">
        <f t="shared" si="67"/>
        <v>0.19608262560124301</v>
      </c>
      <c r="AB320" s="191">
        <f t="shared" si="67"/>
        <v>0.19650555271078016</v>
      </c>
      <c r="AC320" s="191">
        <f t="shared" si="67"/>
        <v>0.19692939202423859</v>
      </c>
      <c r="AD320" s="191">
        <f t="shared" si="67"/>
        <v>0.19735414550913477</v>
      </c>
      <c r="AE320" s="191">
        <f t="shared" si="67"/>
        <v>0.19777981513722862</v>
      </c>
      <c r="AF320" s="191">
        <f t="shared" si="67"/>
        <v>0.19820640288453306</v>
      </c>
      <c r="AG320" s="191">
        <f t="shared" si="67"/>
        <v>0.198633910731323</v>
      </c>
      <c r="AH320" s="191">
        <f t="shared" si="67"/>
        <v>0.19906234066214462</v>
      </c>
      <c r="AI320" s="191">
        <f t="shared" si="67"/>
        <v>0.19949169466582437</v>
      </c>
      <c r="AJ320" s="191">
        <f t="shared" si="67"/>
        <v>0.19992197473547857</v>
      </c>
      <c r="AK320" s="191">
        <f t="shared" si="67"/>
        <v>0.20035318286852233</v>
      </c>
      <c r="AL320" s="191">
        <f t="shared" si="67"/>
        <v>0.20078532106667896</v>
      </c>
      <c r="AM320" s="191">
        <f t="shared" si="67"/>
        <v>0.20121839133598934</v>
      </c>
      <c r="AN320" s="191">
        <f t="shared" si="67"/>
        <v>0.201652395686821</v>
      </c>
      <c r="AO320" s="191">
        <f t="shared" si="67"/>
        <v>0.20208733613387778</v>
      </c>
      <c r="AP320" s="191">
        <f t="shared" si="67"/>
        <v>0.20252321469620876</v>
      </c>
      <c r="AQ320" s="191">
        <f t="shared" si="67"/>
        <v>0.20296003339721813</v>
      </c>
      <c r="AR320" s="191">
        <f t="shared" si="67"/>
        <v>0.20339779426467408</v>
      </c>
      <c r="AS320" s="191">
        <f t="shared" si="67"/>
        <v>0.20383649933071862</v>
      </c>
      <c r="AT320" s="191">
        <f t="shared" si="67"/>
        <v>0.20427615063187685</v>
      </c>
      <c r="AU320" s="191">
        <f t="shared" si="67"/>
        <v>0.20471675020906635</v>
      </c>
      <c r="AV320" s="191">
        <f t="shared" si="67"/>
        <v>0.20515830010760672</v>
      </c>
      <c r="AW320" s="191">
        <f t="shared" si="67"/>
        <v>0.20560080237722905</v>
      </c>
      <c r="AX320" s="191">
        <f t="shared" si="67"/>
        <v>0.20604425907208559</v>
      </c>
      <c r="AY320" s="191">
        <f t="shared" si="67"/>
        <v>0.20648867225075898</v>
      </c>
      <c r="AZ320" s="191">
        <f t="shared" si="67"/>
        <v>0.2069340439762721</v>
      </c>
      <c r="BA320" s="191">
        <f t="shared" si="67"/>
        <v>0.20738037631609754</v>
      </c>
      <c r="BB320" s="191">
        <f t="shared" si="67"/>
        <v>0.20782767134216706</v>
      </c>
      <c r="BC320" s="191">
        <f t="shared" si="67"/>
        <v>0.20827593113088144</v>
      </c>
      <c r="BD320" s="191">
        <f t="shared" si="67"/>
        <v>0.20872515776312001</v>
      </c>
      <c r="BE320" s="191">
        <f t="shared" si="67"/>
        <v>0.20917535332425019</v>
      </c>
      <c r="BF320" s="191">
        <f t="shared" si="67"/>
        <v>0.2096265199041375</v>
      </c>
      <c r="BG320" s="191">
        <f t="shared" si="67"/>
        <v>0.21007865959715485</v>
      </c>
      <c r="BH320" s="191">
        <f t="shared" si="67"/>
        <v>0.2105317745021926</v>
      </c>
      <c r="BI320" s="191">
        <f t="shared" si="67"/>
        <v>0.21098586672266809</v>
      </c>
      <c r="BJ320" s="191">
        <f t="shared" si="67"/>
        <v>0.21144093836653552</v>
      </c>
      <c r="BK320" s="191">
        <f t="shared" si="67"/>
        <v>0.21189699154629574</v>
      </c>
      <c r="BL320" s="191">
        <f t="shared" si="67"/>
        <v>0.21235402837900591</v>
      </c>
      <c r="BM320" s="191">
        <f t="shared" si="67"/>
        <v>0.21281205098628952</v>
      </c>
      <c r="BN320" s="191">
        <f t="shared" si="67"/>
        <v>0.21327106149434616</v>
      </c>
      <c r="BO320" s="191">
        <f t="shared" si="67"/>
        <v>0.21373106203396125</v>
      </c>
      <c r="BP320" s="191">
        <f t="shared" si="67"/>
        <v>0.21419205474051622</v>
      </c>
      <c r="BQ320" s="229"/>
      <c r="BR320" s="176"/>
    </row>
    <row r="321" spans="2:70">
      <c r="B321" s="245">
        <v>9</v>
      </c>
      <c r="C321" s="68">
        <v>0.1888</v>
      </c>
      <c r="D321" s="174">
        <f t="shared" si="68"/>
        <v>1.001829438347404</v>
      </c>
      <c r="I321" s="60" t="s">
        <v>474</v>
      </c>
      <c r="J321" s="191">
        <f t="shared" si="67"/>
        <v>0.18436680583718426</v>
      </c>
      <c r="K321" s="191">
        <f t="shared" si="67"/>
        <v>0.1847040935417712</v>
      </c>
      <c r="L321" s="191">
        <f t="shared" si="67"/>
        <v>0.185041998293419</v>
      </c>
      <c r="M321" s="191">
        <f t="shared" si="67"/>
        <v>0.18538052122097728</v>
      </c>
      <c r="N321" s="191">
        <f t="shared" si="67"/>
        <v>0.18571966345536067</v>
      </c>
      <c r="O321" s="191">
        <f t="shared" si="67"/>
        <v>0.18605942612955287</v>
      </c>
      <c r="P321" s="191">
        <f t="shared" si="67"/>
        <v>0.18639981037861025</v>
      </c>
      <c r="Q321" s="191">
        <f t="shared" si="67"/>
        <v>0.18674081733966574</v>
      </c>
      <c r="R321" s="191">
        <f t="shared" si="67"/>
        <v>0.18708244815193251</v>
      </c>
      <c r="S321" s="191">
        <f t="shared" si="67"/>
        <v>0.18742470395670785</v>
      </c>
      <c r="T321" s="191">
        <f t="shared" si="67"/>
        <v>0.18776758589737708</v>
      </c>
      <c r="U321" s="191">
        <f t="shared" si="67"/>
        <v>0.18811109511941723</v>
      </c>
      <c r="V321" s="191">
        <f t="shared" si="67"/>
        <v>0.18845523277040088</v>
      </c>
      <c r="W321" s="191">
        <f t="shared" si="67"/>
        <v>0.1888</v>
      </c>
      <c r="X321" s="191">
        <f t="shared" si="67"/>
        <v>0.18914539795998989</v>
      </c>
      <c r="Y321" s="191">
        <f t="shared" si="67"/>
        <v>0.18949142780425288</v>
      </c>
      <c r="Z321" s="191">
        <f t="shared" si="67"/>
        <v>0.18983809068878232</v>
      </c>
      <c r="AA321" s="191">
        <f t="shared" si="67"/>
        <v>0.19018538777168634</v>
      </c>
      <c r="AB321" s="191">
        <f t="shared" si="67"/>
        <v>0.19053332021319175</v>
      </c>
      <c r="AC321" s="191">
        <f t="shared" ref="AC321:AR321" si="69">$C321*POWER($D321,AC$248-$C$385)</f>
        <v>0.190881889175648</v>
      </c>
      <c r="AD321" s="191">
        <f t="shared" si="69"/>
        <v>0.19123109582353087</v>
      </c>
      <c r="AE321" s="191">
        <f t="shared" si="69"/>
        <v>0.1915809413234465</v>
      </c>
      <c r="AF321" s="191">
        <f t="shared" si="69"/>
        <v>0.19193142684413536</v>
      </c>
      <c r="AG321" s="191">
        <f t="shared" si="69"/>
        <v>0.192282553556476</v>
      </c>
      <c r="AH321" s="191">
        <f t="shared" si="69"/>
        <v>0.19263432263348901</v>
      </c>
      <c r="AI321" s="191">
        <f t="shared" si="69"/>
        <v>0.19298673525034091</v>
      </c>
      <c r="AJ321" s="191">
        <f t="shared" si="69"/>
        <v>0.19333979258434816</v>
      </c>
      <c r="AK321" s="191">
        <f t="shared" si="69"/>
        <v>0.19369349581498113</v>
      </c>
      <c r="AL321" s="191">
        <f t="shared" si="69"/>
        <v>0.1940478461238678</v>
      </c>
      <c r="AM321" s="191">
        <f t="shared" si="69"/>
        <v>0.19440284469479796</v>
      </c>
      <c r="AN321" s="191">
        <f t="shared" si="69"/>
        <v>0.19475849271372708</v>
      </c>
      <c r="AO321" s="191">
        <f t="shared" si="69"/>
        <v>0.19511479136878015</v>
      </c>
      <c r="AP321" s="191">
        <f t="shared" si="69"/>
        <v>0.19547174185025598</v>
      </c>
      <c r="AQ321" s="191">
        <f t="shared" si="69"/>
        <v>0.19582934535063068</v>
      </c>
      <c r="AR321" s="191">
        <f t="shared" si="69"/>
        <v>0.19618760306456212</v>
      </c>
      <c r="AS321" s="191">
        <f t="shared" ref="AS321:BH336" si="70">$C321*POWER($D321,AS$248-$C$385)</f>
        <v>0.19654651618889371</v>
      </c>
      <c r="AT321" s="191">
        <f t="shared" si="70"/>
        <v>0.19690608592265837</v>
      </c>
      <c r="AU321" s="191">
        <f t="shared" si="70"/>
        <v>0.19726631346708248</v>
      </c>
      <c r="AV321" s="191">
        <f t="shared" si="70"/>
        <v>0.1976272000255902</v>
      </c>
      <c r="AW321" s="191">
        <f t="shared" si="70"/>
        <v>0.19798874680380707</v>
      </c>
      <c r="AX321" s="191">
        <f t="shared" si="70"/>
        <v>0.19835095500956448</v>
      </c>
      <c r="AY321" s="191">
        <f t="shared" si="70"/>
        <v>0.19871382585290315</v>
      </c>
      <c r="AZ321" s="191">
        <f t="shared" si="70"/>
        <v>0.1990773605460778</v>
      </c>
      <c r="BA321" s="191">
        <f t="shared" si="70"/>
        <v>0.19944156030356078</v>
      </c>
      <c r="BB321" s="191">
        <f t="shared" si="70"/>
        <v>0.19980642634204623</v>
      </c>
      <c r="BC321" s="191">
        <f t="shared" si="70"/>
        <v>0.20017195988045416</v>
      </c>
      <c r="BD321" s="191">
        <f t="shared" si="70"/>
        <v>0.20053816213993447</v>
      </c>
      <c r="BE321" s="191">
        <f t="shared" si="70"/>
        <v>0.20090503434387122</v>
      </c>
      <c r="BF321" s="191">
        <f t="shared" si="70"/>
        <v>0.2012725777178864</v>
      </c>
      <c r="BG321" s="191">
        <f t="shared" si="70"/>
        <v>0.2016407934898444</v>
      </c>
      <c r="BH321" s="191">
        <f t="shared" si="70"/>
        <v>0.20200968288985566</v>
      </c>
      <c r="BI321" s="191">
        <f t="shared" ref="BI321:BP335" si="71">$C321*POWER($D321,BI$248-$C$385)</f>
        <v>0.2023792471502813</v>
      </c>
      <c r="BJ321" s="191">
        <f t="shared" si="71"/>
        <v>0.20274948750573679</v>
      </c>
      <c r="BK321" s="191">
        <f t="shared" si="71"/>
        <v>0.20312040519309629</v>
      </c>
      <c r="BL321" s="191">
        <f t="shared" si="71"/>
        <v>0.20349200145149676</v>
      </c>
      <c r="BM321" s="191">
        <f t="shared" si="71"/>
        <v>0.20386427752234212</v>
      </c>
      <c r="BN321" s="191">
        <f t="shared" si="71"/>
        <v>0.20423723464930735</v>
      </c>
      <c r="BO321" s="191">
        <f t="shared" si="71"/>
        <v>0.2046108740783425</v>
      </c>
      <c r="BP321" s="191">
        <f t="shared" si="71"/>
        <v>0.20498519705767729</v>
      </c>
      <c r="BQ321" s="229"/>
      <c r="BR321" s="176"/>
    </row>
    <row r="322" spans="2:70">
      <c r="B322" s="245">
        <v>10</v>
      </c>
      <c r="C322" s="68">
        <v>0.1832</v>
      </c>
      <c r="D322" s="174">
        <f t="shared" si="68"/>
        <v>1.0014867189316576</v>
      </c>
      <c r="I322" s="60" t="s">
        <v>474</v>
      </c>
      <c r="J322" s="191">
        <f t="shared" ref="J322:X337" si="72">$C322*POWER($D322,J$248-$C$385)</f>
        <v>0.17969580679983846</v>
      </c>
      <c r="K322" s="191">
        <f t="shared" si="72"/>
        <v>0.17996296395774733</v>
      </c>
      <c r="L322" s="191">
        <f t="shared" si="72"/>
        <v>0.18023051830326051</v>
      </c>
      <c r="M322" s="191">
        <f t="shared" si="72"/>
        <v>0.18049847042688447</v>
      </c>
      <c r="N322" s="191">
        <f t="shared" si="72"/>
        <v>0.18076682092000335</v>
      </c>
      <c r="O322" s="191">
        <f t="shared" si="72"/>
        <v>0.18103557037488069</v>
      </c>
      <c r="P322" s="191">
        <f t="shared" si="72"/>
        <v>0.18130471938466047</v>
      </c>
      <c r="Q322" s="191">
        <f t="shared" si="72"/>
        <v>0.18157426854336853</v>
      </c>
      <c r="R322" s="191">
        <f t="shared" si="72"/>
        <v>0.18184421844591384</v>
      </c>
      <c r="S322" s="191">
        <f t="shared" si="72"/>
        <v>0.18211456968808989</v>
      </c>
      <c r="T322" s="191">
        <f t="shared" si="72"/>
        <v>0.18238532286657586</v>
      </c>
      <c r="U322" s="191">
        <f t="shared" si="72"/>
        <v>0.18265647857893808</v>
      </c>
      <c r="V322" s="191">
        <f t="shared" si="72"/>
        <v>0.18292803742363131</v>
      </c>
      <c r="W322" s="191">
        <f t="shared" si="72"/>
        <v>0.1832</v>
      </c>
      <c r="X322" s="191">
        <f t="shared" si="72"/>
        <v>0.18347236690827967</v>
      </c>
      <c r="Y322" s="191">
        <f t="shared" ref="Y322:AN339" si="73">$C322*POWER($D322,Y$248-$C$385)</f>
        <v>0.18374513874959827</v>
      </c>
      <c r="Z322" s="191">
        <f t="shared" si="73"/>
        <v>0.18401831612597735</v>
      </c>
      <c r="AA322" s="191">
        <f t="shared" si="73"/>
        <v>0.1842918996403336</v>
      </c>
      <c r="AB322" s="191">
        <f t="shared" si="73"/>
        <v>0.18456588989648007</v>
      </c>
      <c r="AC322" s="191">
        <f t="shared" si="73"/>
        <v>0.1848402874991274</v>
      </c>
      <c r="AD322" s="191">
        <f t="shared" si="73"/>
        <v>0.18511509305388538</v>
      </c>
      <c r="AE322" s="191">
        <f t="shared" si="73"/>
        <v>0.18539030716726418</v>
      </c>
      <c r="AF322" s="191">
        <f t="shared" si="73"/>
        <v>0.18566593044667556</v>
      </c>
      <c r="AG322" s="191">
        <f t="shared" si="73"/>
        <v>0.18594196350043446</v>
      </c>
      <c r="AH322" s="191">
        <f t="shared" si="73"/>
        <v>0.18621840693776018</v>
      </c>
      <c r="AI322" s="191">
        <f t="shared" si="73"/>
        <v>0.18649526136877764</v>
      </c>
      <c r="AJ322" s="191">
        <f t="shared" si="73"/>
        <v>0.18677252740451911</v>
      </c>
      <c r="AK322" s="191">
        <f t="shared" si="73"/>
        <v>0.1870502056569249</v>
      </c>
      <c r="AL322" s="191">
        <f t="shared" si="73"/>
        <v>0.18732829673884552</v>
      </c>
      <c r="AM322" s="191">
        <f t="shared" si="73"/>
        <v>0.18760680126404236</v>
      </c>
      <c r="AN322" s="191">
        <f t="shared" si="73"/>
        <v>0.18788571984718933</v>
      </c>
      <c r="AO322" s="191">
        <f t="shared" ref="AO322:AR339" si="74">$C322*POWER($D322,AO$248-$C$385)</f>
        <v>0.18816505310387427</v>
      </c>
      <c r="AP322" s="191">
        <f t="shared" si="74"/>
        <v>0.18844480165060021</v>
      </c>
      <c r="AQ322" s="191">
        <f t="shared" si="74"/>
        <v>0.18872496610478662</v>
      </c>
      <c r="AR322" s="191">
        <f t="shared" si="74"/>
        <v>0.18900554708477108</v>
      </c>
      <c r="AS322" s="191">
        <f t="shared" si="70"/>
        <v>0.18928654520981031</v>
      </c>
      <c r="AT322" s="191">
        <f t="shared" si="70"/>
        <v>0.18956796110008178</v>
      </c>
      <c r="AU322" s="191">
        <f t="shared" si="70"/>
        <v>0.189849795376685</v>
      </c>
      <c r="AV322" s="191">
        <f t="shared" si="70"/>
        <v>0.19013204866164288</v>
      </c>
      <c r="AW322" s="191">
        <f t="shared" si="70"/>
        <v>0.19041472157790298</v>
      </c>
      <c r="AX322" s="191">
        <f t="shared" si="70"/>
        <v>0.19069781474933922</v>
      </c>
      <c r="AY322" s="191">
        <f t="shared" si="70"/>
        <v>0.19098132880075275</v>
      </c>
      <c r="AZ322" s="191">
        <f t="shared" si="70"/>
        <v>0.191265264357874</v>
      </c>
      <c r="BA322" s="191">
        <f t="shared" si="70"/>
        <v>0.19154962204736334</v>
      </c>
      <c r="BB322" s="191">
        <f t="shared" si="70"/>
        <v>0.19183440249681302</v>
      </c>
      <c r="BC322" s="191">
        <f t="shared" si="70"/>
        <v>0.19211960633474826</v>
      </c>
      <c r="BD322" s="191">
        <f t="shared" si="70"/>
        <v>0.19240523419062874</v>
      </c>
      <c r="BE322" s="191">
        <f t="shared" si="70"/>
        <v>0.19269128669484997</v>
      </c>
      <c r="BF322" s="191">
        <f t="shared" si="70"/>
        <v>0.19297776447874471</v>
      </c>
      <c r="BG322" s="191">
        <f t="shared" si="70"/>
        <v>0.19326466817458424</v>
      </c>
      <c r="BH322" s="191">
        <f t="shared" si="70"/>
        <v>0.19355199841557993</v>
      </c>
      <c r="BI322" s="191">
        <f t="shared" si="71"/>
        <v>0.19383975583588453</v>
      </c>
      <c r="BJ322" s="191">
        <f t="shared" si="71"/>
        <v>0.19412794107059361</v>
      </c>
      <c r="BK322" s="191">
        <f t="shared" si="71"/>
        <v>0.19441655475574701</v>
      </c>
      <c r="BL322" s="191">
        <f t="shared" si="71"/>
        <v>0.19470559752833005</v>
      </c>
      <c r="BM322" s="191">
        <f t="shared" si="71"/>
        <v>0.19499507002627511</v>
      </c>
      <c r="BN322" s="191">
        <f t="shared" si="71"/>
        <v>0.19528497288846311</v>
      </c>
      <c r="BO322" s="191">
        <f t="shared" si="71"/>
        <v>0.19557530675472459</v>
      </c>
      <c r="BP322" s="191">
        <f t="shared" si="71"/>
        <v>0.19586607226584166</v>
      </c>
      <c r="BQ322" s="229"/>
      <c r="BR322" s="176"/>
    </row>
    <row r="323" spans="2:70">
      <c r="B323" s="245">
        <v>11</v>
      </c>
      <c r="C323" s="68">
        <v>0.17069999999999999</v>
      </c>
      <c r="D323" s="174">
        <f t="shared" si="68"/>
        <v>1.00112813962442</v>
      </c>
      <c r="I323" s="60" t="s">
        <v>474</v>
      </c>
      <c r="J323" s="191">
        <f t="shared" si="72"/>
        <v>0.16821620407034099</v>
      </c>
      <c r="K323" s="191">
        <f t="shared" si="72"/>
        <v>0.16840597543562222</v>
      </c>
      <c r="L323" s="191">
        <f t="shared" si="72"/>
        <v>0.16859596088950027</v>
      </c>
      <c r="M323" s="191">
        <f t="shared" si="72"/>
        <v>0.16878616067349686</v>
      </c>
      <c r="N323" s="191">
        <f t="shared" si="72"/>
        <v>0.16897657502940636</v>
      </c>
      <c r="O323" s="191">
        <f t="shared" si="72"/>
        <v>0.16916720419929585</v>
      </c>
      <c r="P323" s="191">
        <f t="shared" si="72"/>
        <v>0.16935804842550539</v>
      </c>
      <c r="Q323" s="191">
        <f t="shared" si="72"/>
        <v>0.16954910795064865</v>
      </c>
      <c r="R323" s="191">
        <f t="shared" si="72"/>
        <v>0.16974038301761285</v>
      </c>
      <c r="S323" s="191">
        <f t="shared" si="72"/>
        <v>0.16993187386955924</v>
      </c>
      <c r="T323" s="191">
        <f t="shared" si="72"/>
        <v>0.17012358074992345</v>
      </c>
      <c r="U323" s="191">
        <f t="shared" si="72"/>
        <v>0.17031550390241565</v>
      </c>
      <c r="V323" s="191">
        <f t="shared" si="72"/>
        <v>0.17050764357102102</v>
      </c>
      <c r="W323" s="191">
        <f t="shared" si="72"/>
        <v>0.17069999999999999</v>
      </c>
      <c r="X323" s="191">
        <f t="shared" si="72"/>
        <v>0.1708925734338885</v>
      </c>
      <c r="Y323" s="191">
        <f t="shared" si="73"/>
        <v>0.17108536411749836</v>
      </c>
      <c r="Z323" s="191">
        <f t="shared" si="73"/>
        <v>0.17127837229591764</v>
      </c>
      <c r="AA323" s="191">
        <f t="shared" si="73"/>
        <v>0.17147159821451083</v>
      </c>
      <c r="AB323" s="191">
        <f t="shared" si="73"/>
        <v>0.17166504211891925</v>
      </c>
      <c r="AC323" s="191">
        <f t="shared" si="73"/>
        <v>0.17185870425506133</v>
      </c>
      <c r="AD323" s="191">
        <f t="shared" si="73"/>
        <v>0.17205258486913297</v>
      </c>
      <c r="AE323" s="191">
        <f t="shared" si="73"/>
        <v>0.17224668420760769</v>
      </c>
      <c r="AF323" s="191">
        <f t="shared" si="73"/>
        <v>0.17244100251723726</v>
      </c>
      <c r="AG323" s="191">
        <f t="shared" si="73"/>
        <v>0.17263554004505169</v>
      </c>
      <c r="AH323" s="191">
        <f t="shared" si="73"/>
        <v>0.17283029703835964</v>
      </c>
      <c r="AI323" s="191">
        <f t="shared" si="73"/>
        <v>0.17302527374474891</v>
      </c>
      <c r="AJ323" s="191">
        <f t="shared" si="73"/>
        <v>0.17322047041208646</v>
      </c>
      <c r="AK323" s="191">
        <f t="shared" si="73"/>
        <v>0.17341588728851901</v>
      </c>
      <c r="AL323" s="191">
        <f t="shared" si="73"/>
        <v>0.17361152462247317</v>
      </c>
      <c r="AM323" s="191">
        <f t="shared" si="73"/>
        <v>0.17380738266265572</v>
      </c>
      <c r="AN323" s="191">
        <f t="shared" si="73"/>
        <v>0.17400346165805419</v>
      </c>
      <c r="AO323" s="191">
        <f t="shared" si="74"/>
        <v>0.1741997618579369</v>
      </c>
      <c r="AP323" s="191">
        <f t="shared" si="74"/>
        <v>0.17439628351185338</v>
      </c>
      <c r="AQ323" s="191">
        <f t="shared" si="74"/>
        <v>0.17459302686963468</v>
      </c>
      <c r="AR323" s="191">
        <f t="shared" si="74"/>
        <v>0.17478999218139377</v>
      </c>
      <c r="AS323" s="191">
        <f t="shared" si="70"/>
        <v>0.17498717969752564</v>
      </c>
      <c r="AT323" s="191">
        <f t="shared" si="70"/>
        <v>0.17518458966870795</v>
      </c>
      <c r="AU323" s="191">
        <f t="shared" si="70"/>
        <v>0.17538222234590092</v>
      </c>
      <c r="AV323" s="191">
        <f t="shared" si="70"/>
        <v>0.17558007798034822</v>
      </c>
      <c r="AW323" s="191">
        <f t="shared" si="70"/>
        <v>0.17577815682357661</v>
      </c>
      <c r="AX323" s="191">
        <f t="shared" si="70"/>
        <v>0.17597645912739676</v>
      </c>
      <c r="AY323" s="191">
        <f t="shared" si="70"/>
        <v>0.17617498514390356</v>
      </c>
      <c r="AZ323" s="191">
        <f t="shared" si="70"/>
        <v>0.17637373512547594</v>
      </c>
      <c r="BA323" s="191">
        <f t="shared" si="70"/>
        <v>0.17657270932477798</v>
      </c>
      <c r="BB323" s="191">
        <f t="shared" si="70"/>
        <v>0.1767719079947585</v>
      </c>
      <c r="BC323" s="191">
        <f t="shared" si="70"/>
        <v>0.17697133138865165</v>
      </c>
      <c r="BD323" s="191">
        <f t="shared" si="70"/>
        <v>0.17717097975997759</v>
      </c>
      <c r="BE323" s="191">
        <f t="shared" si="70"/>
        <v>0.1773708533625421</v>
      </c>
      <c r="BF323" s="191">
        <f t="shared" si="70"/>
        <v>0.17757095245043761</v>
      </c>
      <c r="BG323" s="191">
        <f t="shared" si="70"/>
        <v>0.17777127727804293</v>
      </c>
      <c r="BH323" s="191">
        <f t="shared" si="70"/>
        <v>0.17797182810002404</v>
      </c>
      <c r="BI323" s="191">
        <f t="shared" si="71"/>
        <v>0.17817260517133415</v>
      </c>
      <c r="BJ323" s="191">
        <f t="shared" si="71"/>
        <v>0.17837360874721409</v>
      </c>
      <c r="BK323" s="191">
        <f t="shared" si="71"/>
        <v>0.17857483908319258</v>
      </c>
      <c r="BL323" s="191">
        <f t="shared" si="71"/>
        <v>0.1787762964350868</v>
      </c>
      <c r="BM323" s="191">
        <f t="shared" si="71"/>
        <v>0.17897798105900228</v>
      </c>
      <c r="BN323" s="191">
        <f t="shared" si="71"/>
        <v>0.17917989321133362</v>
      </c>
      <c r="BO323" s="191">
        <f t="shared" si="71"/>
        <v>0.17938203314876469</v>
      </c>
      <c r="BP323" s="191">
        <f t="shared" si="71"/>
        <v>0.17958440112826879</v>
      </c>
      <c r="BQ323" s="229"/>
      <c r="BR323" s="176"/>
    </row>
    <row r="324" spans="2:70">
      <c r="B324" s="245">
        <v>12</v>
      </c>
      <c r="C324" s="68">
        <v>0.1583</v>
      </c>
      <c r="D324" s="174">
        <f t="shared" si="68"/>
        <v>1.0016602872046769</v>
      </c>
      <c r="I324" s="60" t="s">
        <v>474</v>
      </c>
      <c r="J324" s="191">
        <f t="shared" si="72"/>
        <v>0.15492267647843011</v>
      </c>
      <c r="K324" s="191">
        <f t="shared" si="72"/>
        <v>0.15517989261590154</v>
      </c>
      <c r="L324" s="191">
        <f t="shared" si="72"/>
        <v>0.15543753580603489</v>
      </c>
      <c r="M324" s="191">
        <f t="shared" si="72"/>
        <v>0.15569560675786012</v>
      </c>
      <c r="N324" s="191">
        <f t="shared" si="72"/>
        <v>0.15595410618158462</v>
      </c>
      <c r="O324" s="191">
        <f t="shared" si="72"/>
        <v>0.15621303478859475</v>
      </c>
      <c r="P324" s="191">
        <f t="shared" si="72"/>
        <v>0.15647239329145801</v>
      </c>
      <c r="Q324" s="191">
        <f t="shared" si="72"/>
        <v>0.156732182403925</v>
      </c>
      <c r="R324" s="191">
        <f t="shared" si="72"/>
        <v>0.15699240284093133</v>
      </c>
      <c r="S324" s="191">
        <f t="shared" si="72"/>
        <v>0.15725305531859962</v>
      </c>
      <c r="T324" s="191">
        <f t="shared" si="72"/>
        <v>0.15751414055424143</v>
      </c>
      <c r="U324" s="191">
        <f t="shared" si="72"/>
        <v>0.15777565926635934</v>
      </c>
      <c r="V324" s="191">
        <f t="shared" si="72"/>
        <v>0.15803761217464873</v>
      </c>
      <c r="W324" s="191">
        <f t="shared" si="72"/>
        <v>0.1583</v>
      </c>
      <c r="X324" s="191">
        <f t="shared" si="72"/>
        <v>0.15856282346450035</v>
      </c>
      <c r="Y324" s="191">
        <f t="shared" si="73"/>
        <v>0.15882608329143591</v>
      </c>
      <c r="Z324" s="191">
        <f t="shared" si="73"/>
        <v>0.15908978020529363</v>
      </c>
      <c r="AA324" s="191">
        <f t="shared" si="73"/>
        <v>0.15935391493176337</v>
      </c>
      <c r="AB324" s="191">
        <f t="shared" si="73"/>
        <v>0.15961848819773974</v>
      </c>
      <c r="AC324" s="191">
        <f t="shared" si="73"/>
        <v>0.15988350073132432</v>
      </c>
      <c r="AD324" s="191">
        <f t="shared" si="73"/>
        <v>0.16014895326182749</v>
      </c>
      <c r="AE324" s="191">
        <f t="shared" si="73"/>
        <v>0.1604148465197705</v>
      </c>
      <c r="AF324" s="191">
        <f t="shared" si="73"/>
        <v>0.16068118123688752</v>
      </c>
      <c r="AG324" s="191">
        <f t="shared" si="73"/>
        <v>0.1609479581461275</v>
      </c>
      <c r="AH324" s="191">
        <f t="shared" si="73"/>
        <v>0.16121517798165635</v>
      </c>
      <c r="AI324" s="191">
        <f t="shared" si="73"/>
        <v>0.16148284147885905</v>
      </c>
      <c r="AJ324" s="191">
        <f t="shared" si="73"/>
        <v>0.16175094937434126</v>
      </c>
      <c r="AK324" s="191">
        <f t="shared" si="73"/>
        <v>0.16201950240593183</v>
      </c>
      <c r="AL324" s="191">
        <f t="shared" si="73"/>
        <v>0.16228850131268452</v>
      </c>
      <c r="AM324" s="191">
        <f t="shared" si="73"/>
        <v>0.16255794683488017</v>
      </c>
      <c r="AN324" s="191">
        <f t="shared" si="73"/>
        <v>0.1628278397140287</v>
      </c>
      <c r="AO324" s="191">
        <f t="shared" si="74"/>
        <v>0.16309818069287108</v>
      </c>
      <c r="AP324" s="191">
        <f t="shared" si="74"/>
        <v>0.16336897051538155</v>
      </c>
      <c r="AQ324" s="191">
        <f t="shared" si="74"/>
        <v>0.1636402099267695</v>
      </c>
      <c r="AR324" s="191">
        <f t="shared" si="74"/>
        <v>0.16391189967348152</v>
      </c>
      <c r="AS324" s="191">
        <f t="shared" si="70"/>
        <v>0.1641840405032037</v>
      </c>
      <c r="AT324" s="191">
        <f t="shared" si="70"/>
        <v>0.16445663316486334</v>
      </c>
      <c r="AU324" s="191">
        <f t="shared" si="70"/>
        <v>0.1647296784086312</v>
      </c>
      <c r="AV324" s="191">
        <f t="shared" si="70"/>
        <v>0.16500317698592362</v>
      </c>
      <c r="AW324" s="191">
        <f t="shared" si="70"/>
        <v>0.16527712964940441</v>
      </c>
      <c r="AX324" s="191">
        <f t="shared" si="70"/>
        <v>0.16555153715298701</v>
      </c>
      <c r="AY324" s="191">
        <f t="shared" si="70"/>
        <v>0.16582640025183676</v>
      </c>
      <c r="AZ324" s="191">
        <f t="shared" si="70"/>
        <v>0.16610171970237247</v>
      </c>
      <c r="BA324" s="191">
        <f t="shared" si="70"/>
        <v>0.16637749626226916</v>
      </c>
      <c r="BB324" s="191">
        <f t="shared" si="70"/>
        <v>0.16665373069045958</v>
      </c>
      <c r="BC324" s="191">
        <f t="shared" si="70"/>
        <v>0.16693042374713668</v>
      </c>
      <c r="BD324" s="191">
        <f t="shared" si="70"/>
        <v>0.16720757619375534</v>
      </c>
      <c r="BE324" s="191">
        <f t="shared" si="70"/>
        <v>0.16748518879303487</v>
      </c>
      <c r="BF324" s="191">
        <f t="shared" si="70"/>
        <v>0.16776326230896085</v>
      </c>
      <c r="BG324" s="191">
        <f t="shared" si="70"/>
        <v>0.1680417975067873</v>
      </c>
      <c r="BH324" s="191">
        <f t="shared" si="70"/>
        <v>0.16832079515303872</v>
      </c>
      <c r="BI324" s="191">
        <f t="shared" si="71"/>
        <v>0.16860025601551235</v>
      </c>
      <c r="BJ324" s="191">
        <f t="shared" si="71"/>
        <v>0.16888018086328016</v>
      </c>
      <c r="BK324" s="191">
        <f t="shared" si="71"/>
        <v>0.169160570466691</v>
      </c>
      <c r="BL324" s="191">
        <f t="shared" si="71"/>
        <v>0.16944142559737271</v>
      </c>
      <c r="BM324" s="191">
        <f t="shared" si="71"/>
        <v>0.16972274702823426</v>
      </c>
      <c r="BN324" s="191">
        <f t="shared" si="71"/>
        <v>0.17000453553346781</v>
      </c>
      <c r="BO324" s="191">
        <f t="shared" si="71"/>
        <v>0.17028679188855111</v>
      </c>
      <c r="BP324" s="191">
        <f t="shared" si="71"/>
        <v>0.17056951687024913</v>
      </c>
      <c r="BQ324" s="229"/>
      <c r="BR324" s="176"/>
    </row>
    <row r="325" spans="2:70">
      <c r="B325" s="245">
        <v>13</v>
      </c>
      <c r="C325" s="68">
        <v>0.1459</v>
      </c>
      <c r="D325" s="174">
        <f t="shared" si="68"/>
        <v>1.0022765368744257</v>
      </c>
      <c r="I325" s="60" t="s">
        <v>474</v>
      </c>
      <c r="J325" s="191">
        <f t="shared" si="72"/>
        <v>0.14165012548442169</v>
      </c>
      <c r="K325" s="191">
        <f t="shared" si="72"/>
        <v>0.14197259721835401</v>
      </c>
      <c r="L325" s="191">
        <f t="shared" si="72"/>
        <v>0.14229580307107959</v>
      </c>
      <c r="M325" s="191">
        <f t="shared" si="72"/>
        <v>0.14261974471384692</v>
      </c>
      <c r="N325" s="191">
        <f t="shared" si="72"/>
        <v>0.14294442382170916</v>
      </c>
      <c r="O325" s="191">
        <f t="shared" si="72"/>
        <v>0.14326984207353283</v>
      </c>
      <c r="P325" s="191">
        <f t="shared" si="72"/>
        <v>0.14359600115200641</v>
      </c>
      <c r="Q325" s="191">
        <f t="shared" si="72"/>
        <v>0.14392290274364899</v>
      </c>
      <c r="R325" s="191">
        <f t="shared" si="72"/>
        <v>0.14425054853881933</v>
      </c>
      <c r="S325" s="191">
        <f t="shared" si="72"/>
        <v>0.14457894023172407</v>
      </c>
      <c r="T325" s="191">
        <f t="shared" si="72"/>
        <v>0.144908079520427</v>
      </c>
      <c r="U325" s="191">
        <f t="shared" si="72"/>
        <v>0.14523796810685743</v>
      </c>
      <c r="V325" s="191">
        <f t="shared" si="72"/>
        <v>0.14556860769681937</v>
      </c>
      <c r="W325" s="191">
        <f t="shared" si="72"/>
        <v>0.1459</v>
      </c>
      <c r="X325" s="191">
        <f t="shared" si="72"/>
        <v>0.14623214672997872</v>
      </c>
      <c r="Y325" s="191">
        <f t="shared" si="73"/>
        <v>0.14656504960423594</v>
      </c>
      <c r="Z325" s="191">
        <f t="shared" si="73"/>
        <v>0.14689871034416202</v>
      </c>
      <c r="AA325" s="191">
        <f t="shared" si="73"/>
        <v>0.1472331306750661</v>
      </c>
      <c r="AB325" s="191">
        <f t="shared" si="73"/>
        <v>0.14756831232618503</v>
      </c>
      <c r="AC325" s="191">
        <f t="shared" si="73"/>
        <v>0.14790425703069238</v>
      </c>
      <c r="AD325" s="191">
        <f t="shared" si="73"/>
        <v>0.14824096652570726</v>
      </c>
      <c r="AE325" s="191">
        <f t="shared" si="73"/>
        <v>0.14857844255230357</v>
      </c>
      <c r="AF325" s="191">
        <f t="shared" si="73"/>
        <v>0.14891668685551862</v>
      </c>
      <c r="AG325" s="191">
        <f t="shared" si="73"/>
        <v>0.14925570118436252</v>
      </c>
      <c r="AH325" s="191">
        <f t="shared" si="73"/>
        <v>0.14959548729182698</v>
      </c>
      <c r="AI325" s="191">
        <f t="shared" si="73"/>
        <v>0.14993604693489451</v>
      </c>
      <c r="AJ325" s="191">
        <f t="shared" si="73"/>
        <v>0.15027738187454742</v>
      </c>
      <c r="AK325" s="191">
        <f t="shared" si="73"/>
        <v>0.150619493875777</v>
      </c>
      <c r="AL325" s="191">
        <f t="shared" si="73"/>
        <v>0.15096238470759255</v>
      </c>
      <c r="AM325" s="191">
        <f t="shared" si="73"/>
        <v>0.15130605614303064</v>
      </c>
      <c r="AN325" s="191">
        <f t="shared" si="73"/>
        <v>0.15165050995916418</v>
      </c>
      <c r="AO325" s="191">
        <f t="shared" si="74"/>
        <v>0.15199574793711171</v>
      </c>
      <c r="AP325" s="191">
        <f t="shared" si="74"/>
        <v>0.15234177186204642</v>
      </c>
      <c r="AQ325" s="191">
        <f t="shared" si="74"/>
        <v>0.15268858352320575</v>
      </c>
      <c r="AR325" s="191">
        <f t="shared" si="74"/>
        <v>0.15303618471390013</v>
      </c>
      <c r="AS325" s="191">
        <f t="shared" si="70"/>
        <v>0.1533845772315228</v>
      </c>
      <c r="AT325" s="191">
        <f t="shared" si="70"/>
        <v>0.15373376287755852</v>
      </c>
      <c r="AU325" s="191">
        <f t="shared" si="70"/>
        <v>0.15408374345759351</v>
      </c>
      <c r="AV325" s="191">
        <f t="shared" si="70"/>
        <v>0.15443452078132427</v>
      </c>
      <c r="AW325" s="191">
        <f t="shared" si="70"/>
        <v>0.15478609666256726</v>
      </c>
      <c r="AX325" s="191">
        <f t="shared" si="70"/>
        <v>0.15513847291926799</v>
      </c>
      <c r="AY325" s="191">
        <f t="shared" si="70"/>
        <v>0.15549165137351081</v>
      </c>
      <c r="AZ325" s="191">
        <f t="shared" si="70"/>
        <v>0.15584563385152797</v>
      </c>
      <c r="BA325" s="191">
        <f t="shared" si="70"/>
        <v>0.15620042218370922</v>
      </c>
      <c r="BB325" s="191">
        <f t="shared" si="70"/>
        <v>0.15655601820461126</v>
      </c>
      <c r="BC325" s="191">
        <f t="shared" si="70"/>
        <v>0.15691242375296738</v>
      </c>
      <c r="BD325" s="191">
        <f t="shared" si="70"/>
        <v>0.15726964067169655</v>
      </c>
      <c r="BE325" s="191">
        <f t="shared" si="70"/>
        <v>0.15762767080791334</v>
      </c>
      <c r="BF325" s="191">
        <f t="shared" si="70"/>
        <v>0.15798651601293739</v>
      </c>
      <c r="BG325" s="191">
        <f t="shared" si="70"/>
        <v>0.15834617814230287</v>
      </c>
      <c r="BH325" s="191">
        <f t="shared" si="70"/>
        <v>0.15870665905576822</v>
      </c>
      <c r="BI325" s="191">
        <f t="shared" si="71"/>
        <v>0.15906796061732562</v>
      </c>
      <c r="BJ325" s="191">
        <f t="shared" si="71"/>
        <v>0.15943008469521064</v>
      </c>
      <c r="BK325" s="191">
        <f t="shared" si="71"/>
        <v>0.15979303316191212</v>
      </c>
      <c r="BL325" s="191">
        <f t="shared" si="71"/>
        <v>0.16015680789418155</v>
      </c>
      <c r="BM325" s="191">
        <f t="shared" si="71"/>
        <v>0.16052141077304297</v>
      </c>
      <c r="BN325" s="191">
        <f t="shared" si="71"/>
        <v>0.1608868436838026</v>
      </c>
      <c r="BO325" s="191">
        <f t="shared" si="71"/>
        <v>0.16125310851605879</v>
      </c>
      <c r="BP325" s="191">
        <f t="shared" si="71"/>
        <v>0.16162020716371137</v>
      </c>
      <c r="BQ325" s="229"/>
      <c r="BR325" s="176"/>
    </row>
    <row r="326" spans="2:70">
      <c r="B326" s="245">
        <v>14</v>
      </c>
      <c r="C326" s="68">
        <v>0.13350000000000001</v>
      </c>
      <c r="D326" s="174">
        <f t="shared" si="68"/>
        <v>1.0029989195732063</v>
      </c>
      <c r="I326" s="60" t="s">
        <v>474</v>
      </c>
      <c r="J326" s="191">
        <f t="shared" si="72"/>
        <v>0.12840301401894719</v>
      </c>
      <c r="K326" s="191">
        <f t="shared" si="72"/>
        <v>0.12878808433094729</v>
      </c>
      <c r="L326" s="191">
        <f t="shared" si="72"/>
        <v>0.12917430943784311</v>
      </c>
      <c r="M326" s="191">
        <f t="shared" si="72"/>
        <v>0.12956169280277166</v>
      </c>
      <c r="N326" s="191">
        <f t="shared" si="72"/>
        <v>0.12995023789925561</v>
      </c>
      <c r="O326" s="191">
        <f t="shared" si="72"/>
        <v>0.13033994821123451</v>
      </c>
      <c r="P326" s="191">
        <f t="shared" si="72"/>
        <v>0.13073082723309587</v>
      </c>
      <c r="Q326" s="191">
        <f t="shared" si="72"/>
        <v>0.13112287846970666</v>
      </c>
      <c r="R326" s="191">
        <f t="shared" si="72"/>
        <v>0.13151610543644462</v>
      </c>
      <c r="S326" s="191">
        <f t="shared" si="72"/>
        <v>0.13191051165922982</v>
      </c>
      <c r="T326" s="191">
        <f t="shared" si="72"/>
        <v>0.13230610067455637</v>
      </c>
      <c r="U326" s="191">
        <f t="shared" si="72"/>
        <v>0.13270287602952388</v>
      </c>
      <c r="V326" s="191">
        <f t="shared" si="72"/>
        <v>0.13310084128186958</v>
      </c>
      <c r="W326" s="191">
        <f t="shared" si="72"/>
        <v>0.13350000000000001</v>
      </c>
      <c r="X326" s="191">
        <f t="shared" si="72"/>
        <v>0.13390035576302306</v>
      </c>
      <c r="Y326" s="191">
        <f t="shared" si="73"/>
        <v>0.13430191216078005</v>
      </c>
      <c r="Z326" s="191">
        <f t="shared" si="73"/>
        <v>0.13470467279387807</v>
      </c>
      <c r="AA326" s="191">
        <f t="shared" si="73"/>
        <v>0.13510864127372196</v>
      </c>
      <c r="AB326" s="191">
        <f t="shared" si="73"/>
        <v>0.13551382122254704</v>
      </c>
      <c r="AC326" s="191">
        <f t="shared" si="73"/>
        <v>0.13592021627345133</v>
      </c>
      <c r="AD326" s="191">
        <f t="shared" si="73"/>
        <v>0.1363278300704282</v>
      </c>
      <c r="AE326" s="191">
        <f t="shared" si="73"/>
        <v>0.13673666626839914</v>
      </c>
      <c r="AF326" s="191">
        <f t="shared" si="73"/>
        <v>0.13714672853324641</v>
      </c>
      <c r="AG326" s="191">
        <f t="shared" si="73"/>
        <v>0.13755802054184599</v>
      </c>
      <c r="AH326" s="191">
        <f t="shared" si="73"/>
        <v>0.13797054598210043</v>
      </c>
      <c r="AI326" s="191">
        <f t="shared" si="73"/>
        <v>0.13838430855297212</v>
      </c>
      <c r="AJ326" s="191">
        <f t="shared" si="73"/>
        <v>0.13879931196451625</v>
      </c>
      <c r="AK326" s="191">
        <f t="shared" si="73"/>
        <v>0.13921555993791421</v>
      </c>
      <c r="AL326" s="191">
        <f t="shared" si="73"/>
        <v>0.13963305620550689</v>
      </c>
      <c r="AM326" s="191">
        <f t="shared" si="73"/>
        <v>0.14005180451082822</v>
      </c>
      <c r="AN326" s="191">
        <f t="shared" si="73"/>
        <v>0.14047180860863859</v>
      </c>
      <c r="AO326" s="191">
        <f t="shared" si="74"/>
        <v>0.14089307226495873</v>
      </c>
      <c r="AP326" s="191">
        <f t="shared" si="74"/>
        <v>0.14131559925710327</v>
      </c>
      <c r="AQ326" s="191">
        <f t="shared" si="74"/>
        <v>0.14173939337371477</v>
      </c>
      <c r="AR326" s="191">
        <f t="shared" si="74"/>
        <v>0.14216445841479761</v>
      </c>
      <c r="AS326" s="191">
        <f t="shared" si="70"/>
        <v>0.14259079819175199</v>
      </c>
      <c r="AT326" s="191">
        <f t="shared" si="70"/>
        <v>0.14301841652740835</v>
      </c>
      <c r="AU326" s="191">
        <f t="shared" si="70"/>
        <v>0.14344731725606136</v>
      </c>
      <c r="AV326" s="191">
        <f t="shared" si="70"/>
        <v>0.14387750422350451</v>
      </c>
      <c r="AW326" s="191">
        <f t="shared" si="70"/>
        <v>0.14430898128706446</v>
      </c>
      <c r="AX326" s="191">
        <f t="shared" si="70"/>
        <v>0.14474175231563566</v>
      </c>
      <c r="AY326" s="191">
        <f t="shared" si="70"/>
        <v>0.14517582118971523</v>
      </c>
      <c r="AZ326" s="191">
        <f t="shared" si="70"/>
        <v>0.14561119180143736</v>
      </c>
      <c r="BA326" s="191">
        <f t="shared" si="70"/>
        <v>0.14604786805460859</v>
      </c>
      <c r="BB326" s="191">
        <f t="shared" si="70"/>
        <v>0.14648585386474258</v>
      </c>
      <c r="BC326" s="191">
        <f t="shared" si="70"/>
        <v>0.14692515315909543</v>
      </c>
      <c r="BD326" s="191">
        <f t="shared" si="70"/>
        <v>0.14736576987670055</v>
      </c>
      <c r="BE326" s="191">
        <f t="shared" si="70"/>
        <v>0.14780770796840442</v>
      </c>
      <c r="BF326" s="191">
        <f t="shared" si="70"/>
        <v>0.14825097139690163</v>
      </c>
      <c r="BG326" s="191">
        <f t="shared" si="70"/>
        <v>0.14869556413677062</v>
      </c>
      <c r="BH326" s="191">
        <f t="shared" si="70"/>
        <v>0.14914149017450937</v>
      </c>
      <c r="BI326" s="191">
        <f t="shared" si="71"/>
        <v>0.14958875350857084</v>
      </c>
      <c r="BJ326" s="191">
        <f t="shared" si="71"/>
        <v>0.15003735814939922</v>
      </c>
      <c r="BK326" s="191">
        <f t="shared" si="71"/>
        <v>0.15048730811946562</v>
      </c>
      <c r="BL326" s="191">
        <f t="shared" si="71"/>
        <v>0.1509386074533042</v>
      </c>
      <c r="BM326" s="191">
        <f t="shared" si="71"/>
        <v>0.15139126019754845</v>
      </c>
      <c r="BN326" s="191">
        <f t="shared" si="71"/>
        <v>0.15184527041096721</v>
      </c>
      <c r="BO326" s="191">
        <f t="shared" si="71"/>
        <v>0.15230064216450148</v>
      </c>
      <c r="BP326" s="191">
        <f t="shared" si="71"/>
        <v>0.1527573795413005</v>
      </c>
      <c r="BQ326" s="229"/>
      <c r="BR326" s="176"/>
    </row>
    <row r="327" spans="2:70">
      <c r="B327" s="245">
        <v>15</v>
      </c>
      <c r="C327" s="68">
        <v>0.1211</v>
      </c>
      <c r="D327" s="174">
        <f t="shared" si="68"/>
        <v>1.0038567323260865</v>
      </c>
      <c r="I327" s="60" t="s">
        <v>474</v>
      </c>
      <c r="J327" s="191">
        <f t="shared" si="72"/>
        <v>0.11518915070813988</v>
      </c>
      <c r="K327" s="191">
        <f t="shared" si="72"/>
        <v>0.11563340442929042</v>
      </c>
      <c r="L327" s="191">
        <f t="shared" si="72"/>
        <v>0.1160793715181283</v>
      </c>
      <c r="M327" s="191">
        <f t="shared" si="72"/>
        <v>0.11652705858265407</v>
      </c>
      <c r="N327" s="191">
        <f t="shared" si="72"/>
        <v>0.11697647225635356</v>
      </c>
      <c r="O327" s="191">
        <f t="shared" si="72"/>
        <v>0.11742761919829618</v>
      </c>
      <c r="P327" s="191">
        <f t="shared" si="72"/>
        <v>0.11788050609323365</v>
      </c>
      <c r="Q327" s="191">
        <f t="shared" si="72"/>
        <v>0.11833513965169887</v>
      </c>
      <c r="R327" s="191">
        <f t="shared" si="72"/>
        <v>0.11879152661010553</v>
      </c>
      <c r="S327" s="191">
        <f t="shared" si="72"/>
        <v>0.11924967373084788</v>
      </c>
      <c r="T327" s="191">
        <f t="shared" si="72"/>
        <v>0.11970958780240092</v>
      </c>
      <c r="U327" s="191">
        <f t="shared" si="72"/>
        <v>0.12017127563942093</v>
      </c>
      <c r="V327" s="191">
        <f t="shared" si="72"/>
        <v>0.12063474408284652</v>
      </c>
      <c r="W327" s="191">
        <f t="shared" si="72"/>
        <v>0.1211</v>
      </c>
      <c r="X327" s="191">
        <f t="shared" si="72"/>
        <v>0.12156705028468907</v>
      </c>
      <c r="Y327" s="191">
        <f t="shared" si="73"/>
        <v>0.122035901857309</v>
      </c>
      <c r="Z327" s="191">
        <f t="shared" si="73"/>
        <v>0.12250656166494521</v>
      </c>
      <c r="AA327" s="191">
        <f t="shared" si="73"/>
        <v>0.12297903668147611</v>
      </c>
      <c r="AB327" s="191">
        <f t="shared" si="73"/>
        <v>0.12345333390767654</v>
      </c>
      <c r="AC327" s="191">
        <f t="shared" si="73"/>
        <v>0.12392946037132142</v>
      </c>
      <c r="AD327" s="191">
        <f t="shared" si="73"/>
        <v>0.12440742312728993</v>
      </c>
      <c r="AE327" s="191">
        <f t="shared" si="73"/>
        <v>0.12488722925767011</v>
      </c>
      <c r="AF327" s="191">
        <f t="shared" si="73"/>
        <v>0.12536888587186354</v>
      </c>
      <c r="AG327" s="191">
        <f t="shared" si="73"/>
        <v>0.12585240010669099</v>
      </c>
      <c r="AH327" s="191">
        <f t="shared" si="73"/>
        <v>0.12633777912649805</v>
      </c>
      <c r="AI327" s="191">
        <f t="shared" si="73"/>
        <v>0.12682503012326118</v>
      </c>
      <c r="AJ327" s="191">
        <f t="shared" si="73"/>
        <v>0.12731416031669446</v>
      </c>
      <c r="AK327" s="191">
        <f t="shared" si="73"/>
        <v>0.12780517695435639</v>
      </c>
      <c r="AL327" s="191">
        <f t="shared" si="73"/>
        <v>0.12829808731175746</v>
      </c>
      <c r="AM327" s="191">
        <f t="shared" si="73"/>
        <v>0.12879289869246782</v>
      </c>
      <c r="AN327" s="191">
        <f t="shared" si="73"/>
        <v>0.12928961842822545</v>
      </c>
      <c r="AO327" s="191">
        <f t="shared" si="74"/>
        <v>0.12978825387904497</v>
      </c>
      <c r="AP327" s="191">
        <f t="shared" si="74"/>
        <v>0.1302888124333266</v>
      </c>
      <c r="AQ327" s="191">
        <f t="shared" si="74"/>
        <v>0.13079130150796564</v>
      </c>
      <c r="AR327" s="191">
        <f t="shared" si="74"/>
        <v>0.13129572854846233</v>
      </c>
      <c r="AS327" s="191">
        <f t="shared" si="70"/>
        <v>0.13180210102903225</v>
      </c>
      <c r="AT327" s="191">
        <f t="shared" si="70"/>
        <v>0.13231042645271701</v>
      </c>
      <c r="AU327" s="191">
        <f t="shared" si="70"/>
        <v>0.13282071235149553</v>
      </c>
      <c r="AV327" s="191">
        <f t="shared" si="70"/>
        <v>0.13333296628639538</v>
      </c>
      <c r="AW327" s="191">
        <f t="shared" si="70"/>
        <v>0.13384719584760513</v>
      </c>
      <c r="AX327" s="191">
        <f t="shared" si="70"/>
        <v>0.1343634086545866</v>
      </c>
      <c r="AY327" s="191">
        <f t="shared" si="70"/>
        <v>0.1348816123561879</v>
      </c>
      <c r="AZ327" s="191">
        <f t="shared" si="70"/>
        <v>0.13540181463075671</v>
      </c>
      <c r="BA327" s="191">
        <f t="shared" si="70"/>
        <v>0.13592402318625388</v>
      </c>
      <c r="BB327" s="191">
        <f t="shared" si="70"/>
        <v>0.13644824576036804</v>
      </c>
      <c r="BC327" s="191">
        <f t="shared" si="70"/>
        <v>0.13697449012062987</v>
      </c>
      <c r="BD327" s="191">
        <f t="shared" si="70"/>
        <v>0.13750276406452733</v>
      </c>
      <c r="BE327" s="191">
        <f t="shared" si="70"/>
        <v>0.13803307541962123</v>
      </c>
      <c r="BF327" s="191">
        <f t="shared" si="70"/>
        <v>0.13856543204366123</v>
      </c>
      <c r="BG327" s="191">
        <f t="shared" si="70"/>
        <v>0.13909984182470217</v>
      </c>
      <c r="BH327" s="191">
        <f t="shared" si="70"/>
        <v>0.13963631268122101</v>
      </c>
      <c r="BI327" s="191">
        <f t="shared" si="71"/>
        <v>0.14017485256223419</v>
      </c>
      <c r="BJ327" s="191">
        <f t="shared" si="71"/>
        <v>0.14071546944741534</v>
      </c>
      <c r="BK327" s="191">
        <f t="shared" si="71"/>
        <v>0.14125817134721363</v>
      </c>
      <c r="BL327" s="191">
        <f t="shared" si="71"/>
        <v>0.14180296630297232</v>
      </c>
      <c r="BM327" s="191">
        <f t="shared" si="71"/>
        <v>0.14234986238704794</v>
      </c>
      <c r="BN327" s="191">
        <f t="shared" si="71"/>
        <v>0.14289886770293</v>
      </c>
      <c r="BO327" s="191">
        <f t="shared" si="71"/>
        <v>0.14344999038536108</v>
      </c>
      <c r="BP327" s="191">
        <f t="shared" si="71"/>
        <v>0.14400323860045708</v>
      </c>
      <c r="BQ327" s="229"/>
      <c r="BR327" s="176"/>
    </row>
    <row r="328" spans="2:70">
      <c r="B328" s="245">
        <v>16</v>
      </c>
      <c r="C328" s="68">
        <v>0.1181</v>
      </c>
      <c r="D328" s="174">
        <f t="shared" si="68"/>
        <v>1.0048930364259188</v>
      </c>
      <c r="I328" s="60" t="s">
        <v>474</v>
      </c>
      <c r="J328" s="191">
        <f t="shared" si="72"/>
        <v>0.11083885232656339</v>
      </c>
      <c r="K328" s="191">
        <f t="shared" si="72"/>
        <v>0.11138119086840428</v>
      </c>
      <c r="L328" s="191">
        <f t="shared" si="72"/>
        <v>0.11192618309248557</v>
      </c>
      <c r="M328" s="191">
        <f t="shared" si="72"/>
        <v>0.11247384198337118</v>
      </c>
      <c r="N328" s="191">
        <f t="shared" si="72"/>
        <v>0.11302418058915883</v>
      </c>
      <c r="O328" s="191">
        <f t="shared" si="72"/>
        <v>0.1135772120217912</v>
      </c>
      <c r="P328" s="191">
        <f t="shared" si="72"/>
        <v>0.11413294945736811</v>
      </c>
      <c r="Q328" s="191">
        <f t="shared" si="72"/>
        <v>0.11469140613646057</v>
      </c>
      <c r="R328" s="191">
        <f t="shared" si="72"/>
        <v>0.11525259536442613</v>
      </c>
      <c r="S328" s="191">
        <f t="shared" si="72"/>
        <v>0.11581653051172593</v>
      </c>
      <c r="T328" s="191">
        <f t="shared" si="72"/>
        <v>0.11638322501424332</v>
      </c>
      <c r="U328" s="191">
        <f t="shared" si="72"/>
        <v>0.11695269237360392</v>
      </c>
      <c r="V328" s="191">
        <f t="shared" si="72"/>
        <v>0.11752494615749723</v>
      </c>
      <c r="W328" s="191">
        <f t="shared" si="72"/>
        <v>0.1181</v>
      </c>
      <c r="X328" s="191">
        <f t="shared" si="72"/>
        <v>0.11867786760190101</v>
      </c>
      <c r="Y328" s="191">
        <f t="shared" si="73"/>
        <v>0.11925856273102746</v>
      </c>
      <c r="Z328" s="191">
        <f t="shared" si="73"/>
        <v>0.11984209922257311</v>
      </c>
      <c r="AA328" s="191">
        <f t="shared" si="73"/>
        <v>0.1204284909794277</v>
      </c>
      <c r="AB328" s="191">
        <f t="shared" si="73"/>
        <v>0.12101775197250846</v>
      </c>
      <c r="AC328" s="191">
        <f t="shared" si="73"/>
        <v>0.12160989624109275</v>
      </c>
      <c r="AD328" s="191">
        <f t="shared" si="73"/>
        <v>0.12220493789315263</v>
      </c>
      <c r="AE328" s="191">
        <f t="shared" si="73"/>
        <v>0.12280289110569095</v>
      </c>
      <c r="AF328" s="191">
        <f t="shared" si="73"/>
        <v>0.12340377012507922</v>
      </c>
      <c r="AG328" s="191">
        <f t="shared" si="73"/>
        <v>0.12400758926739693</v>
      </c>
      <c r="AH328" s="191">
        <f t="shared" si="73"/>
        <v>0.1246143629187727</v>
      </c>
      <c r="AI328" s="191">
        <f t="shared" si="73"/>
        <v>0.12522410553572691</v>
      </c>
      <c r="AJ328" s="191">
        <f t="shared" si="73"/>
        <v>0.12583683164551629</v>
      </c>
      <c r="AK328" s="191">
        <f t="shared" si="73"/>
        <v>0.12645255584648002</v>
      </c>
      <c r="AL328" s="191">
        <f t="shared" si="73"/>
        <v>0.12707129280838736</v>
      </c>
      <c r="AM328" s="191">
        <f t="shared" si="73"/>
        <v>0.12769305727278737</v>
      </c>
      <c r="AN328" s="191">
        <f t="shared" si="73"/>
        <v>0.12831786405336007</v>
      </c>
      <c r="AO328" s="191">
        <f t="shared" si="74"/>
        <v>0.12894572803626925</v>
      </c>
      <c r="AP328" s="191">
        <f t="shared" si="74"/>
        <v>0.12957666418051733</v>
      </c>
      <c r="AQ328" s="191">
        <f t="shared" si="74"/>
        <v>0.13021068751830162</v>
      </c>
      <c r="AR328" s="191">
        <f t="shared" si="74"/>
        <v>0.13084781315537258</v>
      </c>
      <c r="AS328" s="191">
        <f t="shared" si="70"/>
        <v>0.13148805627139365</v>
      </c>
      <c r="AT328" s="191">
        <f t="shared" si="70"/>
        <v>0.13213143212030284</v>
      </c>
      <c r="AU328" s="191">
        <f t="shared" si="70"/>
        <v>0.13277795603067627</v>
      </c>
      <c r="AV328" s="191">
        <f t="shared" si="70"/>
        <v>0.13342764340609339</v>
      </c>
      <c r="AW328" s="191">
        <f t="shared" si="70"/>
        <v>0.13408050972550389</v>
      </c>
      <c r="AX328" s="191">
        <f t="shared" si="70"/>
        <v>0.13473657054359656</v>
      </c>
      <c r="AY328" s="191">
        <f t="shared" si="70"/>
        <v>0.13539584149116976</v>
      </c>
      <c r="AZ328" s="191">
        <f t="shared" si="70"/>
        <v>0.13605833827550393</v>
      </c>
      <c r="BA328" s="191">
        <f t="shared" si="70"/>
        <v>0.13672407668073597</v>
      </c>
      <c r="BB328" s="191">
        <f t="shared" si="70"/>
        <v>0.13739307256823494</v>
      </c>
      <c r="BC328" s="191">
        <f t="shared" si="70"/>
        <v>0.13806534187698019</v>
      </c>
      <c r="BD328" s="191">
        <f t="shared" si="70"/>
        <v>0.13874090062394118</v>
      </c>
      <c r="BE328" s="191">
        <f t="shared" si="70"/>
        <v>0.1394197649044589</v>
      </c>
      <c r="BF328" s="191">
        <f t="shared" si="70"/>
        <v>0.14010195089262945</v>
      </c>
      <c r="BG328" s="191">
        <f t="shared" si="70"/>
        <v>0.14078747484168935</v>
      </c>
      <c r="BH328" s="191">
        <f t="shared" si="70"/>
        <v>0.14147635308440282</v>
      </c>
      <c r="BI328" s="191">
        <f t="shared" si="71"/>
        <v>0.14216860203345097</v>
      </c>
      <c r="BJ328" s="191">
        <f t="shared" si="71"/>
        <v>0.14286423818182262</v>
      </c>
      <c r="BK328" s="191">
        <f t="shared" si="71"/>
        <v>0.14356327810320738</v>
      </c>
      <c r="BL328" s="191">
        <f t="shared" si="71"/>
        <v>0.14426573845239068</v>
      </c>
      <c r="BM328" s="191">
        <f t="shared" si="71"/>
        <v>0.14497163596565027</v>
      </c>
      <c r="BN328" s="191">
        <f t="shared" si="71"/>
        <v>0.14568098746115526</v>
      </c>
      <c r="BO328" s="191">
        <f t="shared" si="71"/>
        <v>0.14639380983936648</v>
      </c>
      <c r="BP328" s="191">
        <f t="shared" si="71"/>
        <v>0.14711012008343952</v>
      </c>
      <c r="BQ328" s="229"/>
      <c r="BR328" s="176"/>
    </row>
    <row r="329" spans="2:70">
      <c r="B329" s="245">
        <v>17</v>
      </c>
      <c r="C329" s="68">
        <v>0.115</v>
      </c>
      <c r="D329" s="174">
        <f t="shared" si="68"/>
        <v>1.0046263316098882</v>
      </c>
      <c r="I329" s="60" t="s">
        <v>474</v>
      </c>
      <c r="J329" s="191">
        <f t="shared" si="72"/>
        <v>0.10830252937321475</v>
      </c>
      <c r="K329" s="191">
        <f t="shared" si="72"/>
        <v>0.1088035727882849</v>
      </c>
      <c r="L329" s="191">
        <f t="shared" si="72"/>
        <v>0.10930693419634413</v>
      </c>
      <c r="M329" s="191">
        <f t="shared" si="72"/>
        <v>0.10981262432119665</v>
      </c>
      <c r="N329" s="191">
        <f t="shared" si="72"/>
        <v>0.11032065393625859</v>
      </c>
      <c r="O329" s="191">
        <f t="shared" si="72"/>
        <v>0.11083103386478746</v>
      </c>
      <c r="P329" s="191">
        <f t="shared" si="72"/>
        <v>0.11134377498011271</v>
      </c>
      <c r="Q329" s="191">
        <f t="shared" si="72"/>
        <v>0.11185888820586751</v>
      </c>
      <c r="R329" s="191">
        <f t="shared" si="72"/>
        <v>0.11237638451622126</v>
      </c>
      <c r="S329" s="191">
        <f t="shared" si="72"/>
        <v>0.11289627493611362</v>
      </c>
      <c r="T329" s="191">
        <f t="shared" si="72"/>
        <v>0.11341857054148922</v>
      </c>
      <c r="U329" s="191">
        <f t="shared" si="72"/>
        <v>0.11394328245953365</v>
      </c>
      <c r="V329" s="191">
        <f t="shared" si="72"/>
        <v>0.11447042186891063</v>
      </c>
      <c r="W329" s="191">
        <f t="shared" si="72"/>
        <v>0.115</v>
      </c>
      <c r="X329" s="191">
        <f t="shared" si="72"/>
        <v>0.11553202813513715</v>
      </c>
      <c r="Y329" s="191">
        <f t="shared" si="73"/>
        <v>0.11606651760885324</v>
      </c>
      <c r="Z329" s="191">
        <f t="shared" si="73"/>
        <v>0.11660347980811674</v>
      </c>
      <c r="AA329" s="191">
        <f t="shared" si="73"/>
        <v>0.117142926172576</v>
      </c>
      <c r="AB329" s="191">
        <f t="shared" si="73"/>
        <v>0.11768486819480302</v>
      </c>
      <c r="AC329" s="191">
        <f t="shared" si="73"/>
        <v>0.11822931742053816</v>
      </c>
      <c r="AD329" s="191">
        <f t="shared" si="73"/>
        <v>0.11877628544893631</v>
      </c>
      <c r="AE329" s="191">
        <f t="shared" si="73"/>
        <v>0.11932578393281384</v>
      </c>
      <c r="AF329" s="191">
        <f t="shared" si="73"/>
        <v>0.11987782457889692</v>
      </c>
      <c r="AG329" s="191">
        <f t="shared" si="73"/>
        <v>0.12043241914807092</v>
      </c>
      <c r="AH329" s="191">
        <f t="shared" si="73"/>
        <v>0.12098957945563094</v>
      </c>
      <c r="AI329" s="191">
        <f t="shared" si="73"/>
        <v>0.12154931737153363</v>
      </c>
      <c r="AJ329" s="191">
        <f t="shared" si="73"/>
        <v>0.1221116448206499</v>
      </c>
      <c r="AK329" s="191">
        <f t="shared" si="73"/>
        <v>0.12267657378301912</v>
      </c>
      <c r="AL329" s="191">
        <f t="shared" si="73"/>
        <v>0.12324411629410433</v>
      </c>
      <c r="AM329" s="191">
        <f t="shared" si="73"/>
        <v>0.12381428444504847</v>
      </c>
      <c r="AN329" s="191">
        <f t="shared" si="73"/>
        <v>0.12438709038293229</v>
      </c>
      <c r="AO329" s="191">
        <f t="shared" si="74"/>
        <v>0.12496254631103289</v>
      </c>
      <c r="AP329" s="191">
        <f t="shared" si="74"/>
        <v>0.12554066448908374</v>
      </c>
      <c r="AQ329" s="191">
        <f t="shared" si="74"/>
        <v>0.12612145723353599</v>
      </c>
      <c r="AR329" s="191">
        <f t="shared" si="74"/>
        <v>0.12670493691782067</v>
      </c>
      <c r="AS329" s="191">
        <f t="shared" si="70"/>
        <v>0.12729111597261247</v>
      </c>
      <c r="AT329" s="191">
        <f t="shared" si="70"/>
        <v>0.12788000688609455</v>
      </c>
      <c r="AU329" s="191">
        <f t="shared" si="70"/>
        <v>0.12847162220422442</v>
      </c>
      <c r="AV329" s="191">
        <f t="shared" si="70"/>
        <v>0.12906597453100144</v>
      </c>
      <c r="AW329" s="191">
        <f t="shared" si="70"/>
        <v>0.12966307652873524</v>
      </c>
      <c r="AX329" s="191">
        <f t="shared" si="70"/>
        <v>0.13026294091831547</v>
      </c>
      <c r="AY329" s="191">
        <f t="shared" si="70"/>
        <v>0.13086558047948291</v>
      </c>
      <c r="AZ329" s="191">
        <f t="shared" si="70"/>
        <v>0.13147100805110154</v>
      </c>
      <c r="BA329" s="191">
        <f t="shared" si="70"/>
        <v>0.13207923653143222</v>
      </c>
      <c r="BB329" s="191">
        <f t="shared" si="70"/>
        <v>0.13269027887840751</v>
      </c>
      <c r="BC329" s="191">
        <f t="shared" si="70"/>
        <v>0.13330414810990757</v>
      </c>
      <c r="BD329" s="191">
        <f t="shared" si="70"/>
        <v>0.13392085730403766</v>
      </c>
      <c r="BE329" s="191">
        <f t="shared" si="70"/>
        <v>0.13454041959940666</v>
      </c>
      <c r="BF329" s="191">
        <f t="shared" si="70"/>
        <v>0.13516284819540705</v>
      </c>
      <c r="BG329" s="191">
        <f t="shared" si="70"/>
        <v>0.135788156352496</v>
      </c>
      <c r="BH329" s="191">
        <f t="shared" si="70"/>
        <v>0.13641635739247801</v>
      </c>
      <c r="BI329" s="191">
        <f t="shared" si="71"/>
        <v>0.13704746469878862</v>
      </c>
      <c r="BJ329" s="191">
        <f t="shared" si="71"/>
        <v>0.13768149171677971</v>
      </c>
      <c r="BK329" s="191">
        <f t="shared" si="71"/>
        <v>0.13831845195400561</v>
      </c>
      <c r="BL329" s="191">
        <f t="shared" si="71"/>
        <v>0.13895835898051126</v>
      </c>
      <c r="BM329" s="191">
        <f t="shared" si="71"/>
        <v>0.13960122642912098</v>
      </c>
      <c r="BN329" s="191">
        <f t="shared" si="71"/>
        <v>0.14024706799572917</v>
      </c>
      <c r="BO329" s="191">
        <f t="shared" si="71"/>
        <v>0.14089589743959199</v>
      </c>
      <c r="BP329" s="191">
        <f t="shared" si="71"/>
        <v>0.14154772858362036</v>
      </c>
      <c r="BQ329" s="229"/>
      <c r="BR329" s="176"/>
    </row>
    <row r="330" spans="2:70">
      <c r="B330" s="245">
        <v>18</v>
      </c>
      <c r="C330" s="68">
        <v>0.112</v>
      </c>
      <c r="D330" s="174">
        <f t="shared" si="68"/>
        <v>1.00435865514851</v>
      </c>
      <c r="I330" s="60" t="s">
        <v>474</v>
      </c>
      <c r="J330" s="191">
        <f t="shared" si="72"/>
        <v>0.10584327718415849</v>
      </c>
      <c r="K330" s="191">
        <f t="shared" si="72"/>
        <v>0.10630461152919238</v>
      </c>
      <c r="L330" s="191">
        <f t="shared" si="72"/>
        <v>0.10676795667154443</v>
      </c>
      <c r="M330" s="191">
        <f t="shared" si="72"/>
        <v>0.10723332137558676</v>
      </c>
      <c r="N330" s="191">
        <f t="shared" si="72"/>
        <v>0.10770071444389229</v>
      </c>
      <c r="O330" s="191">
        <f t="shared" si="72"/>
        <v>0.10817014471740136</v>
      </c>
      <c r="P330" s="191">
        <f t="shared" si="72"/>
        <v>0.10864162107558892</v>
      </c>
      <c r="Q330" s="191">
        <f t="shared" si="72"/>
        <v>0.10911515243663249</v>
      </c>
      <c r="R330" s="191">
        <f t="shared" si="72"/>
        <v>0.10959074775758086</v>
      </c>
      <c r="S330" s="191">
        <f t="shared" si="72"/>
        <v>0.11006841603452351</v>
      </c>
      <c r="T330" s="191">
        <f t="shared" si="72"/>
        <v>0.11054816630276071</v>
      </c>
      <c r="U330" s="191">
        <f t="shared" si="72"/>
        <v>0.11103000763697457</v>
      </c>
      <c r="V330" s="191">
        <f t="shared" si="72"/>
        <v>0.11151394915140057</v>
      </c>
      <c r="W330" s="191">
        <f t="shared" si="72"/>
        <v>0.112</v>
      </c>
      <c r="X330" s="191">
        <f t="shared" si="72"/>
        <v>0.11248816937663311</v>
      </c>
      <c r="Y330" s="191">
        <f t="shared" si="73"/>
        <v>0.11297846651523304</v>
      </c>
      <c r="Z330" s="191">
        <f t="shared" si="73"/>
        <v>0.11347090068998043</v>
      </c>
      <c r="AA330" s="191">
        <f t="shared" si="73"/>
        <v>0.11396548121547885</v>
      </c>
      <c r="AB330" s="191">
        <f t="shared" si="73"/>
        <v>0.11446221744693114</v>
      </c>
      <c r="AC330" s="191">
        <f t="shared" si="73"/>
        <v>0.11496111878031606</v>
      </c>
      <c r="AD330" s="191">
        <f t="shared" si="73"/>
        <v>0.11546219465256634</v>
      </c>
      <c r="AE330" s="191">
        <f t="shared" si="73"/>
        <v>0.11596545454174699</v>
      </c>
      <c r="AF330" s="191">
        <f t="shared" si="73"/>
        <v>0.11647090796723467</v>
      </c>
      <c r="AG330" s="191">
        <f t="shared" si="73"/>
        <v>0.11697856448989769</v>
      </c>
      <c r="AH330" s="191">
        <f t="shared" si="73"/>
        <v>0.11748843371227691</v>
      </c>
      <c r="AI330" s="191">
        <f t="shared" si="73"/>
        <v>0.11800052527876727</v>
      </c>
      <c r="AJ330" s="191">
        <f t="shared" si="73"/>
        <v>0.11851484887580044</v>
      </c>
      <c r="AK330" s="191">
        <f t="shared" si="73"/>
        <v>0.11903141423202784</v>
      </c>
      <c r="AL330" s="191">
        <f t="shared" si="73"/>
        <v>0.11955023111850467</v>
      </c>
      <c r="AM330" s="191">
        <f t="shared" si="73"/>
        <v>0.12007130934887489</v>
      </c>
      <c r="AN330" s="191">
        <f t="shared" si="73"/>
        <v>0.1205946587795567</v>
      </c>
      <c r="AO330" s="191">
        <f t="shared" si="74"/>
        <v>0.12112028930992902</v>
      </c>
      <c r="AP330" s="191">
        <f t="shared" si="74"/>
        <v>0.12164821088251876</v>
      </c>
      <c r="AQ330" s="191">
        <f t="shared" si="74"/>
        <v>0.12217843348318885</v>
      </c>
      <c r="AR330" s="191">
        <f t="shared" si="74"/>
        <v>0.12271096714132726</v>
      </c>
      <c r="AS330" s="191">
        <f t="shared" si="70"/>
        <v>0.12324582193003644</v>
      </c>
      <c r="AT330" s="191">
        <f t="shared" si="70"/>
        <v>0.12378300796632412</v>
      </c>
      <c r="AU330" s="191">
        <f t="shared" si="70"/>
        <v>0.12432253541129458</v>
      </c>
      <c r="AV330" s="191">
        <f t="shared" si="70"/>
        <v>0.1248644144703408</v>
      </c>
      <c r="AW330" s="191">
        <f t="shared" si="70"/>
        <v>0.12540865539333765</v>
      </c>
      <c r="AX330" s="191">
        <f t="shared" si="70"/>
        <v>0.12595526847483554</v>
      </c>
      <c r="AY330" s="191">
        <f t="shared" si="70"/>
        <v>0.12650426405425533</v>
      </c>
      <c r="AZ330" s="191">
        <f t="shared" si="70"/>
        <v>0.12705565251608386</v>
      </c>
      <c r="BA330" s="191">
        <f t="shared" si="70"/>
        <v>0.1276094442900704</v>
      </c>
      <c r="BB330" s="191">
        <f t="shared" si="70"/>
        <v>0.12816564985142379</v>
      </c>
      <c r="BC330" s="191">
        <f t="shared" si="70"/>
        <v>0.12872427972101083</v>
      </c>
      <c r="BD330" s="191">
        <f t="shared" si="70"/>
        <v>0.12928534446555504</v>
      </c>
      <c r="BE330" s="191">
        <f t="shared" si="70"/>
        <v>0.12984885469783672</v>
      </c>
      <c r="BF330" s="191">
        <f t="shared" si="70"/>
        <v>0.13041482107689356</v>
      </c>
      <c r="BG330" s="191">
        <f t="shared" si="70"/>
        <v>0.13098325430822236</v>
      </c>
      <c r="BH330" s="191">
        <f t="shared" si="70"/>
        <v>0.13155416514398149</v>
      </c>
      <c r="BI330" s="191">
        <f t="shared" si="71"/>
        <v>0.13212756438319426</v>
      </c>
      <c r="BJ330" s="191">
        <f t="shared" si="71"/>
        <v>0.13270346287195312</v>
      </c>
      <c r="BK330" s="191">
        <f t="shared" si="71"/>
        <v>0.13328187150362505</v>
      </c>
      <c r="BL330" s="191">
        <f t="shared" si="71"/>
        <v>0.13386280121905736</v>
      </c>
      <c r="BM330" s="191">
        <f t="shared" si="71"/>
        <v>0.13444626300678478</v>
      </c>
      <c r="BN330" s="191">
        <f t="shared" si="71"/>
        <v>0.13503226790323725</v>
      </c>
      <c r="BO330" s="191">
        <f t="shared" si="71"/>
        <v>0.13562082699294861</v>
      </c>
      <c r="BP330" s="191">
        <f t="shared" si="71"/>
        <v>0.13621195140876663</v>
      </c>
      <c r="BQ330" s="229"/>
      <c r="BR330" s="176"/>
    </row>
    <row r="331" spans="2:70">
      <c r="B331" s="245">
        <v>19</v>
      </c>
      <c r="C331" s="68">
        <v>0.1089</v>
      </c>
      <c r="D331" s="174">
        <f t="shared" si="68"/>
        <v>1.004089197603186</v>
      </c>
      <c r="I331" s="60" t="s">
        <v>474</v>
      </c>
      <c r="J331" s="191">
        <f t="shared" si="72"/>
        <v>0.10327329829070116</v>
      </c>
      <c r="K331" s="191">
        <f t="shared" si="72"/>
        <v>0.10369560321454462</v>
      </c>
      <c r="L331" s="191">
        <f t="shared" si="72"/>
        <v>0.10411963502667045</v>
      </c>
      <c r="M331" s="191">
        <f t="shared" si="72"/>
        <v>0.1045454007886661</v>
      </c>
      <c r="N331" s="191">
        <f t="shared" si="72"/>
        <v>0.10497290759099526</v>
      </c>
      <c r="O331" s="191">
        <f t="shared" si="72"/>
        <v>0.10540216255311581</v>
      </c>
      <c r="P331" s="191">
        <f t="shared" si="72"/>
        <v>0.10583317282359865</v>
      </c>
      <c r="Q331" s="191">
        <f t="shared" si="72"/>
        <v>0.10626594558024648</v>
      </c>
      <c r="R331" s="191">
        <f t="shared" si="72"/>
        <v>0.10670048803021352</v>
      </c>
      <c r="S331" s="191">
        <f t="shared" si="72"/>
        <v>0.10713680741012546</v>
      </c>
      <c r="T331" s="191">
        <f t="shared" si="72"/>
        <v>0.10757491098619995</v>
      </c>
      <c r="U331" s="191">
        <f t="shared" si="72"/>
        <v>0.10801480605436767</v>
      </c>
      <c r="V331" s="191">
        <f t="shared" si="72"/>
        <v>0.1084564999403938</v>
      </c>
      <c r="W331" s="191">
        <f t="shared" si="72"/>
        <v>0.1089</v>
      </c>
      <c r="X331" s="191">
        <f t="shared" si="72"/>
        <v>0.10934531361898696</v>
      </c>
      <c r="Y331" s="191">
        <f t="shared" si="73"/>
        <v>0.10979244821335735</v>
      </c>
      <c r="Z331" s="191">
        <f t="shared" si="73"/>
        <v>0.11024141122943933</v>
      </c>
      <c r="AA331" s="191">
        <f t="shared" si="73"/>
        <v>0.11069221014401061</v>
      </c>
      <c r="AB331" s="191">
        <f t="shared" si="73"/>
        <v>0.11114485246442285</v>
      </c>
      <c r="AC331" s="191">
        <f t="shared" si="73"/>
        <v>0.11159934572872685</v>
      </c>
      <c r="AD331" s="191">
        <f t="shared" si="73"/>
        <v>0.11205569750579789</v>
      </c>
      <c r="AE331" s="191">
        <f t="shared" si="73"/>
        <v>0.11251391539546193</v>
      </c>
      <c r="AF331" s="191">
        <f t="shared" si="73"/>
        <v>0.11297400702862213</v>
      </c>
      <c r="AG331" s="191">
        <f t="shared" si="73"/>
        <v>0.11343598006738592</v>
      </c>
      <c r="AH331" s="191">
        <f t="shared" si="73"/>
        <v>0.11389984220519252</v>
      </c>
      <c r="AI331" s="191">
        <f t="shared" si="73"/>
        <v>0.11436560116694125</v>
      </c>
      <c r="AJ331" s="191">
        <f t="shared" si="73"/>
        <v>0.11483326470912003</v>
      </c>
      <c r="AK331" s="191">
        <f t="shared" si="73"/>
        <v>0.11530284061993462</v>
      </c>
      <c r="AL331" s="191">
        <f t="shared" si="73"/>
        <v>0.11577433671943818</v>
      </c>
      <c r="AM331" s="191">
        <f t="shared" si="73"/>
        <v>0.11624776085966178</v>
      </c>
      <c r="AN331" s="191">
        <f t="shared" si="73"/>
        <v>0.11672312092474485</v>
      </c>
      <c r="AO331" s="191">
        <f t="shared" si="74"/>
        <v>0.11720042483106671</v>
      </c>
      <c r="AP331" s="191">
        <f t="shared" si="74"/>
        <v>0.1176796805273783</v>
      </c>
      <c r="AQ331" s="191">
        <f t="shared" si="74"/>
        <v>0.11816089599493455</v>
      </c>
      <c r="AR331" s="191">
        <f t="shared" si="74"/>
        <v>0.11864407924762735</v>
      </c>
      <c r="AS331" s="191">
        <f t="shared" si="70"/>
        <v>0.11912923833211898</v>
      </c>
      <c r="AT331" s="191">
        <f t="shared" si="70"/>
        <v>0.11961638132797606</v>
      </c>
      <c r="AU331" s="191">
        <f t="shared" si="70"/>
        <v>0.1201055163478042</v>
      </c>
      <c r="AV331" s="191">
        <f t="shared" si="70"/>
        <v>0.12059665153738307</v>
      </c>
      <c r="AW331" s="191">
        <f t="shared" si="70"/>
        <v>0.12108979507580202</v>
      </c>
      <c r="AX331" s="191">
        <f t="shared" si="70"/>
        <v>0.12158495517559625</v>
      </c>
      <c r="AY331" s="191">
        <f t="shared" si="70"/>
        <v>0.12208214008288376</v>
      </c>
      <c r="AZ331" s="191">
        <f t="shared" si="70"/>
        <v>0.12258135807750252</v>
      </c>
      <c r="BA331" s="191">
        <f t="shared" si="70"/>
        <v>0.12308261747314837</v>
      </c>
      <c r="BB331" s="191">
        <f t="shared" si="70"/>
        <v>0.12358592661751341</v>
      </c>
      <c r="BC331" s="191">
        <f t="shared" si="70"/>
        <v>0.12409129389242529</v>
      </c>
      <c r="BD331" s="191">
        <f t="shared" si="70"/>
        <v>0.12459872771398645</v>
      </c>
      <c r="BE331" s="191">
        <f t="shared" si="70"/>
        <v>0.12510823653271452</v>
      </c>
      <c r="BF331" s="191">
        <f t="shared" si="70"/>
        <v>0.12561982883368292</v>
      </c>
      <c r="BG331" s="191">
        <f t="shared" si="70"/>
        <v>0.12613351313666224</v>
      </c>
      <c r="BH331" s="191">
        <f t="shared" si="70"/>
        <v>0.12664929799626215</v>
      </c>
      <c r="BI331" s="191">
        <f t="shared" si="71"/>
        <v>0.12716719200207363</v>
      </c>
      <c r="BJ331" s="191">
        <f t="shared" si="71"/>
        <v>0.12768720377881243</v>
      </c>
      <c r="BK331" s="191">
        <f t="shared" si="71"/>
        <v>0.12820934198646228</v>
      </c>
      <c r="BL331" s="191">
        <f t="shared" si="71"/>
        <v>0.12873361532041938</v>
      </c>
      <c r="BM331" s="191">
        <f t="shared" si="71"/>
        <v>0.12926003251163712</v>
      </c>
      <c r="BN331" s="191">
        <f t="shared" si="71"/>
        <v>0.12978860232677145</v>
      </c>
      <c r="BO331" s="191">
        <f t="shared" si="71"/>
        <v>0.13031933356832692</v>
      </c>
      <c r="BP331" s="191">
        <f t="shared" si="71"/>
        <v>0.13085223507480337</v>
      </c>
      <c r="BQ331" s="229"/>
      <c r="BR331" s="176"/>
    </row>
    <row r="332" spans="2:70">
      <c r="B332" s="245">
        <v>20</v>
      </c>
      <c r="C332" s="68">
        <v>0.10589999999999999</v>
      </c>
      <c r="D332" s="174">
        <f t="shared" si="68"/>
        <v>1.003818739179714</v>
      </c>
      <c r="I332" s="60" t="s">
        <v>474</v>
      </c>
      <c r="J332" s="191">
        <f t="shared" si="72"/>
        <v>0.10078063162973448</v>
      </c>
      <c r="K332" s="191">
        <f t="shared" si="72"/>
        <v>0.10116548657629526</v>
      </c>
      <c r="L332" s="191">
        <f t="shared" si="72"/>
        <v>0.10155181118351898</v>
      </c>
      <c r="M332" s="191">
        <f t="shared" si="72"/>
        <v>0.10193961106365641</v>
      </c>
      <c r="N332" s="191">
        <f t="shared" si="72"/>
        <v>0.10232889185039</v>
      </c>
      <c r="O332" s="191">
        <f t="shared" si="72"/>
        <v>0.10271965919891579</v>
      </c>
      <c r="P332" s="191">
        <f t="shared" si="72"/>
        <v>0.10311191878602555</v>
      </c>
      <c r="Q332" s="191">
        <f t="shared" si="72"/>
        <v>0.10350567631018923</v>
      </c>
      <c r="R332" s="191">
        <f t="shared" si="72"/>
        <v>0.10390093749163773</v>
      </c>
      <c r="S332" s="191">
        <f t="shared" si="72"/>
        <v>0.10429770807244607</v>
      </c>
      <c r="T332" s="191">
        <f t="shared" si="72"/>
        <v>0.10469599381661669</v>
      </c>
      <c r="U332" s="191">
        <f t="shared" si="72"/>
        <v>0.10509580051016329</v>
      </c>
      <c r="V332" s="191">
        <f t="shared" si="72"/>
        <v>0.10549713396119484</v>
      </c>
      <c r="W332" s="191">
        <f t="shared" si="72"/>
        <v>0.10589999999999999</v>
      </c>
      <c r="X332" s="191">
        <f t="shared" si="72"/>
        <v>0.10630440447913171</v>
      </c>
      <c r="Y332" s="191">
        <f t="shared" si="73"/>
        <v>0.10671035327349232</v>
      </c>
      <c r="Z332" s="191">
        <f t="shared" si="73"/>
        <v>0.10711785228041892</v>
      </c>
      <c r="AA332" s="191">
        <f t="shared" si="73"/>
        <v>0.10752690741976896</v>
      </c>
      <c r="AB332" s="191">
        <f t="shared" si="73"/>
        <v>0.10793752463400633</v>
      </c>
      <c r="AC332" s="191">
        <f t="shared" si="73"/>
        <v>0.10834970988828753</v>
      </c>
      <c r="AD332" s="191">
        <f t="shared" si="73"/>
        <v>0.10876346917054858</v>
      </c>
      <c r="AE332" s="191">
        <f t="shared" si="73"/>
        <v>0.10917880849159176</v>
      </c>
      <c r="AF332" s="191">
        <f t="shared" si="73"/>
        <v>0.10959573388517307</v>
      </c>
      <c r="AG332" s="191">
        <f t="shared" si="73"/>
        <v>0.1100142514080899</v>
      </c>
      <c r="AH332" s="191">
        <f t="shared" si="73"/>
        <v>0.11043436714026887</v>
      </c>
      <c r="AI332" s="191">
        <f t="shared" si="73"/>
        <v>0.11085608718485433</v>
      </c>
      <c r="AJ332" s="191">
        <f t="shared" si="73"/>
        <v>0.11127941766829692</v>
      </c>
      <c r="AK332" s="191">
        <f t="shared" si="73"/>
        <v>0.1117043647404426</v>
      </c>
      <c r="AL332" s="191">
        <f t="shared" si="73"/>
        <v>0.11213093457462199</v>
      </c>
      <c r="AM332" s="191">
        <f t="shared" si="73"/>
        <v>0.11255913336774002</v>
      </c>
      <c r="AN332" s="191">
        <f t="shared" si="73"/>
        <v>0.11298896734036606</v>
      </c>
      <c r="AO332" s="191">
        <f t="shared" si="74"/>
        <v>0.11342044273682414</v>
      </c>
      <c r="AP332" s="191">
        <f t="shared" si="74"/>
        <v>0.11385356582528375</v>
      </c>
      <c r="AQ332" s="191">
        <f t="shared" si="74"/>
        <v>0.11428834289785089</v>
      </c>
      <c r="AR332" s="191">
        <f t="shared" si="74"/>
        <v>0.11472478027065953</v>
      </c>
      <c r="AS332" s="191">
        <f t="shared" si="70"/>
        <v>0.11516288428396314</v>
      </c>
      <c r="AT332" s="191">
        <f t="shared" si="70"/>
        <v>0.11560266130222718</v>
      </c>
      <c r="AU332" s="191">
        <f t="shared" si="70"/>
        <v>0.11604411771422118</v>
      </c>
      <c r="AV332" s="191">
        <f t="shared" si="70"/>
        <v>0.11648725993311182</v>
      </c>
      <c r="AW332" s="191">
        <f t="shared" si="70"/>
        <v>0.11693209439655593</v>
      </c>
      <c r="AX332" s="191">
        <f t="shared" si="70"/>
        <v>0.11737862756679406</v>
      </c>
      <c r="AY332" s="191">
        <f t="shared" si="70"/>
        <v>0.11782686593074444</v>
      </c>
      <c r="AZ332" s="191">
        <f t="shared" si="70"/>
        <v>0.11827681600009708</v>
      </c>
      <c r="BA332" s="191">
        <f t="shared" si="70"/>
        <v>0.11872848431140846</v>
      </c>
      <c r="BB332" s="191">
        <f t="shared" si="70"/>
        <v>0.11918187742619649</v>
      </c>
      <c r="BC332" s="191">
        <f t="shared" si="70"/>
        <v>0.11963700193103577</v>
      </c>
      <c r="BD332" s="191">
        <f t="shared" si="70"/>
        <v>0.12009386443765334</v>
      </c>
      <c r="BE332" s="191">
        <f t="shared" si="70"/>
        <v>0.12055247158302464</v>
      </c>
      <c r="BF332" s="191">
        <f t="shared" si="70"/>
        <v>0.12101283002947008</v>
      </c>
      <c r="BG332" s="191">
        <f t="shared" si="70"/>
        <v>0.12147494646475168</v>
      </c>
      <c r="BH332" s="191">
        <f t="shared" si="70"/>
        <v>0.12193882760217031</v>
      </c>
      <c r="BI332" s="191">
        <f t="shared" si="71"/>
        <v>0.12240448018066311</v>
      </c>
      <c r="BJ332" s="191">
        <f t="shared" si="71"/>
        <v>0.12287191096490152</v>
      </c>
      <c r="BK332" s="191">
        <f t="shared" si="71"/>
        <v>0.1233411267453895</v>
      </c>
      <c r="BL332" s="191">
        <f t="shared" si="71"/>
        <v>0.12381213433856217</v>
      </c>
      <c r="BM332" s="191">
        <f t="shared" si="71"/>
        <v>0.12428494058688486</v>
      </c>
      <c r="BN332" s="191">
        <f t="shared" si="71"/>
        <v>0.12475955235895242</v>
      </c>
      <c r="BO332" s="191">
        <f t="shared" si="71"/>
        <v>0.12523597654958912</v>
      </c>
      <c r="BP332" s="191">
        <f t="shared" si="71"/>
        <v>0.12571422007994879</v>
      </c>
      <c r="BQ332" s="229"/>
      <c r="BR332" s="176"/>
    </row>
    <row r="333" spans="2:70">
      <c r="B333" s="245">
        <v>21</v>
      </c>
      <c r="C333" s="68">
        <v>0.1011</v>
      </c>
      <c r="D333" s="174">
        <f t="shared" si="68"/>
        <v>1.0035464703428394</v>
      </c>
      <c r="I333" s="60" t="s">
        <v>474</v>
      </c>
      <c r="J333" s="191">
        <f t="shared" si="72"/>
        <v>9.6552564725911991E-2</v>
      </c>
      <c r="K333" s="191">
        <f t="shared" si="72"/>
        <v>9.6894985533237499E-2</v>
      </c>
      <c r="L333" s="191">
        <f t="shared" si="72"/>
        <v>9.7238620725800973E-2</v>
      </c>
      <c r="M333" s="191">
        <f t="shared" si="72"/>
        <v>9.7583474610383622E-2</v>
      </c>
      <c r="N333" s="191">
        <f t="shared" si="72"/>
        <v>9.7929551509040577E-2</v>
      </c>
      <c r="O333" s="191">
        <f t="shared" si="72"/>
        <v>9.8276855759154944E-2</v>
      </c>
      <c r="P333" s="191">
        <f t="shared" si="72"/>
        <v>9.86253917134923E-2</v>
      </c>
      <c r="Q333" s="191">
        <f t="shared" si="72"/>
        <v>9.8975163740255098E-2</v>
      </c>
      <c r="R333" s="191">
        <f t="shared" si="72"/>
        <v>9.9326176223137608E-2</v>
      </c>
      <c r="S333" s="191">
        <f t="shared" si="72"/>
        <v>9.9678433561380592E-2</v>
      </c>
      <c r="T333" s="191">
        <f t="shared" si="72"/>
        <v>0.10003194016982671</v>
      </c>
      <c r="U333" s="191">
        <f t="shared" si="72"/>
        <v>0.10038670047897569</v>
      </c>
      <c r="V333" s="191">
        <f t="shared" si="72"/>
        <v>0.10074271893503987</v>
      </c>
      <c r="W333" s="191">
        <f t="shared" si="72"/>
        <v>0.1011</v>
      </c>
      <c r="X333" s="191">
        <f t="shared" si="72"/>
        <v>0.10145854815166105</v>
      </c>
      <c r="Y333" s="191">
        <f t="shared" si="73"/>
        <v>0.10181836788370846</v>
      </c>
      <c r="Z333" s="191">
        <f t="shared" si="73"/>
        <v>0.10217946370576435</v>
      </c>
      <c r="AA333" s="191">
        <f t="shared" si="73"/>
        <v>0.10254184014344407</v>
      </c>
      <c r="AB333" s="191">
        <f t="shared" si="73"/>
        <v>0.10290550173841297</v>
      </c>
      <c r="AC333" s="191">
        <f t="shared" si="73"/>
        <v>0.10327045304844328</v>
      </c>
      <c r="AD333" s="191">
        <f t="shared" si="73"/>
        <v>0.10363669864747115</v>
      </c>
      <c r="AE333" s="191">
        <f t="shared" si="73"/>
        <v>0.10400424312565418</v>
      </c>
      <c r="AF333" s="191">
        <f t="shared" si="73"/>
        <v>0.10437309108942877</v>
      </c>
      <c r="AG333" s="191">
        <f t="shared" si="73"/>
        <v>0.10474324716156791</v>
      </c>
      <c r="AH333" s="191">
        <f t="shared" si="73"/>
        <v>0.1051147159812391</v>
      </c>
      <c r="AI333" s="191">
        <f t="shared" si="73"/>
        <v>0.10548750220406256</v>
      </c>
      <c r="AJ333" s="191">
        <f t="shared" si="73"/>
        <v>0.10586161050216944</v>
      </c>
      <c r="AK333" s="191">
        <f t="shared" si="73"/>
        <v>0.10623704556426063</v>
      </c>
      <c r="AL333" s="191">
        <f t="shared" si="73"/>
        <v>0.10661381209566513</v>
      </c>
      <c r="AM333" s="191">
        <f t="shared" si="73"/>
        <v>0.10699191481839947</v>
      </c>
      <c r="AN333" s="191">
        <f t="shared" si="73"/>
        <v>0.10737135847122653</v>
      </c>
      <c r="AO333" s="191">
        <f t="shared" si="74"/>
        <v>0.10775214780971511</v>
      </c>
      <c r="AP333" s="191">
        <f t="shared" si="74"/>
        <v>0.10813428760629951</v>
      </c>
      <c r="AQ333" s="191">
        <f t="shared" si="74"/>
        <v>0.10851778265033929</v>
      </c>
      <c r="AR333" s="191">
        <f t="shared" si="74"/>
        <v>0.10890263774817942</v>
      </c>
      <c r="AS333" s="191">
        <f t="shared" si="70"/>
        <v>0.10928885772321034</v>
      </c>
      <c r="AT333" s="191">
        <f t="shared" si="70"/>
        <v>0.10967644741592847</v>
      </c>
      <c r="AU333" s="191">
        <f t="shared" si="70"/>
        <v>0.11006541168399706</v>
      </c>
      <c r="AV333" s="191">
        <f t="shared" si="70"/>
        <v>0.11045575540230676</v>
      </c>
      <c r="AW333" s="191">
        <f t="shared" si="70"/>
        <v>0.11084748346303697</v>
      </c>
      <c r="AX333" s="191">
        <f t="shared" si="70"/>
        <v>0.11124060077571699</v>
      </c>
      <c r="AY333" s="191">
        <f t="shared" si="70"/>
        <v>0.1116351122672877</v>
      </c>
      <c r="AZ333" s="191">
        <f t="shared" si="70"/>
        <v>0.11203102288216318</v>
      </c>
      <c r="BA333" s="191">
        <f t="shared" si="70"/>
        <v>0.11242833758229276</v>
      </c>
      <c r="BB333" s="191">
        <f t="shared" si="70"/>
        <v>0.11282706134722305</v>
      </c>
      <c r="BC333" s="191">
        <f t="shared" si="70"/>
        <v>0.11322719917416071</v>
      </c>
      <c r="BD333" s="191">
        <f t="shared" si="70"/>
        <v>0.11362875607803465</v>
      </c>
      <c r="BE333" s="191">
        <f t="shared" si="70"/>
        <v>0.11403173709155913</v>
      </c>
      <c r="BF333" s="191">
        <f t="shared" si="70"/>
        <v>0.11443614726529679</v>
      </c>
      <c r="BG333" s="191">
        <f t="shared" si="70"/>
        <v>0.11484199166772197</v>
      </c>
      <c r="BH333" s="191">
        <f t="shared" si="70"/>
        <v>0.11524927538528414</v>
      </c>
      <c r="BI333" s="191">
        <f t="shared" si="71"/>
        <v>0.11565800352247181</v>
      </c>
      <c r="BJ333" s="191">
        <f t="shared" si="71"/>
        <v>0.11606818120187624</v>
      </c>
      <c r="BK333" s="191">
        <f t="shared" si="71"/>
        <v>0.116479813564256</v>
      </c>
      <c r="BL333" s="191">
        <f t="shared" si="71"/>
        <v>0.11689290576860109</v>
      </c>
      <c r="BM333" s="191">
        <f t="shared" si="71"/>
        <v>0.11730746299219778</v>
      </c>
      <c r="BN333" s="191">
        <f t="shared" si="71"/>
        <v>0.11772349043069331</v>
      </c>
      <c r="BO333" s="191">
        <f t="shared" si="71"/>
        <v>0.1181409932981613</v>
      </c>
      <c r="BP333" s="191">
        <f t="shared" si="71"/>
        <v>0.1185599768271668</v>
      </c>
      <c r="BQ333" s="229"/>
      <c r="BR333" s="176"/>
    </row>
    <row r="334" spans="2:70">
      <c r="B334" s="245">
        <v>22</v>
      </c>
      <c r="C334" s="68">
        <v>9.6299999999999997E-2</v>
      </c>
      <c r="D334" s="174">
        <f t="shared" si="68"/>
        <v>1.0034696863068535</v>
      </c>
      <c r="I334" s="60" t="s">
        <v>474</v>
      </c>
      <c r="J334" s="191">
        <f t="shared" si="72"/>
        <v>9.2059993518023478E-2</v>
      </c>
      <c r="K334" s="191">
        <f t="shared" si="72"/>
        <v>9.2379412816942008E-2</v>
      </c>
      <c r="L334" s="191">
        <f t="shared" si="72"/>
        <v>9.2699940400628109E-2</v>
      </c>
      <c r="M334" s="191">
        <f t="shared" si="72"/>
        <v>9.3021580114482305E-2</v>
      </c>
      <c r="N334" s="191">
        <f t="shared" si="72"/>
        <v>9.3344335817247409E-2</v>
      </c>
      <c r="O334" s="191">
        <f t="shared" si="72"/>
        <v>9.3668211381054842E-2</v>
      </c>
      <c r="P334" s="191">
        <f t="shared" si="72"/>
        <v>9.3993210691471152E-2</v>
      </c>
      <c r="Q334" s="191">
        <f t="shared" si="72"/>
        <v>9.4319337647544535E-2</v>
      </c>
      <c r="R334" s="191">
        <f t="shared" si="72"/>
        <v>9.4646596161851712E-2</v>
      </c>
      <c r="S334" s="191">
        <f t="shared" si="72"/>
        <v>9.4974990160544795E-2</v>
      </c>
      <c r="T334" s="191">
        <f t="shared" si="72"/>
        <v>9.5304523583398387E-2</v>
      </c>
      <c r="U334" s="191">
        <f t="shared" si="72"/>
        <v>9.5635200383856894E-2</v>
      </c>
      <c r="V334" s="191">
        <f t="shared" si="72"/>
        <v>9.5967024529081971E-2</v>
      </c>
      <c r="W334" s="191">
        <f t="shared" si="72"/>
        <v>9.6299999999999997E-2</v>
      </c>
      <c r="X334" s="191">
        <f t="shared" si="72"/>
        <v>9.6634130791349984E-2</v>
      </c>
      <c r="Y334" s="191">
        <f t="shared" si="73"/>
        <v>9.6969420911731427E-2</v>
      </c>
      <c r="Z334" s="191">
        <f t="shared" si="73"/>
        <v>9.7305874383652374E-2</v>
      </c>
      <c r="AA334" s="191">
        <f t="shared" si="73"/>
        <v>9.7643495243577752E-2</v>
      </c>
      <c r="AB334" s="191">
        <f t="shared" si="73"/>
        <v>9.7982287541977714E-2</v>
      </c>
      <c r="AC334" s="191">
        <f t="shared" si="73"/>
        <v>9.8322255343376297E-2</v>
      </c>
      <c r="AD334" s="191">
        <f t="shared" si="73"/>
        <v>9.866340272640016E-2</v>
      </c>
      <c r="AE334" s="191">
        <f t="shared" si="73"/>
        <v>9.9005733783827529E-2</v>
      </c>
      <c r="AF334" s="191">
        <f t="shared" si="73"/>
        <v>9.9349252622637246E-2</v>
      </c>
      <c r="AG334" s="191">
        <f t="shared" si="73"/>
        <v>9.9693963364058155E-2</v>
      </c>
      <c r="AH334" s="191">
        <f t="shared" si="73"/>
        <v>0.10003987014361838</v>
      </c>
      <c r="AI334" s="191">
        <f t="shared" si="73"/>
        <v>0.10038697711119508</v>
      </c>
      <c r="AJ334" s="191">
        <f t="shared" si="73"/>
        <v>0.10073528843106423</v>
      </c>
      <c r="AK334" s="191">
        <f t="shared" si="73"/>
        <v>0.10108480828195045</v>
      </c>
      <c r="AL334" s="191">
        <f t="shared" si="73"/>
        <v>0.10143554085707723</v>
      </c>
      <c r="AM334" s="191">
        <f t="shared" si="73"/>
        <v>0.1017874903642173</v>
      </c>
      <c r="AN334" s="191">
        <f t="shared" si="73"/>
        <v>0.102140661025743</v>
      </c>
      <c r="AO334" s="191">
        <f t="shared" si="74"/>
        <v>0.10249505707867701</v>
      </c>
      <c r="AP334" s="191">
        <f t="shared" si="74"/>
        <v>0.10285068277474306</v>
      </c>
      <c r="AQ334" s="191">
        <f t="shared" si="74"/>
        <v>0.10320754238041711</v>
      </c>
      <c r="AR334" s="191">
        <f t="shared" si="74"/>
        <v>0.10356564017697847</v>
      </c>
      <c r="AS334" s="191">
        <f t="shared" si="70"/>
        <v>0.10392498046056105</v>
      </c>
      <c r="AT334" s="191">
        <f t="shared" si="70"/>
        <v>0.10428556754220505</v>
      </c>
      <c r="AU334" s="191">
        <f t="shared" si="70"/>
        <v>0.10464740574790871</v>
      </c>
      <c r="AV334" s="191">
        <f t="shared" si="70"/>
        <v>0.10501049941867996</v>
      </c>
      <c r="AW334" s="191">
        <f t="shared" si="70"/>
        <v>0.10537485291058882</v>
      </c>
      <c r="AX334" s="191">
        <f t="shared" si="70"/>
        <v>0.10574047059481941</v>
      </c>
      <c r="AY334" s="191">
        <f t="shared" si="70"/>
        <v>0.10610735685772246</v>
      </c>
      <c r="AZ334" s="191">
        <f t="shared" si="70"/>
        <v>0.10647551610086815</v>
      </c>
      <c r="BA334" s="191">
        <f t="shared" si="70"/>
        <v>0.10684495274109851</v>
      </c>
      <c r="BB334" s="191">
        <f t="shared" si="70"/>
        <v>0.10721567121058069</v>
      </c>
      <c r="BC334" s="191">
        <f t="shared" si="70"/>
        <v>0.10758767595686014</v>
      </c>
      <c r="BD334" s="191">
        <f t="shared" si="70"/>
        <v>0.10796097144291386</v>
      </c>
      <c r="BE334" s="191">
        <f t="shared" si="70"/>
        <v>0.10833556214720395</v>
      </c>
      <c r="BF334" s="191">
        <f t="shared" si="70"/>
        <v>0.10871145256373137</v>
      </c>
      <c r="BG334" s="191">
        <f t="shared" si="70"/>
        <v>0.10908864720208991</v>
      </c>
      <c r="BH334" s="191">
        <f t="shared" si="70"/>
        <v>0.10946715058752018</v>
      </c>
      <c r="BI334" s="191">
        <f t="shared" si="71"/>
        <v>0.10984696726096396</v>
      </c>
      <c r="BJ334" s="191">
        <f t="shared" si="71"/>
        <v>0.11022810177911871</v>
      </c>
      <c r="BK334" s="191">
        <f t="shared" si="71"/>
        <v>0.11061055871449219</v>
      </c>
      <c r="BL334" s="191">
        <f t="shared" si="71"/>
        <v>0.11099434265545727</v>
      </c>
      <c r="BM334" s="191">
        <f t="shared" si="71"/>
        <v>0.11137945820630714</v>
      </c>
      <c r="BN334" s="191">
        <f t="shared" si="71"/>
        <v>0.11176590998731031</v>
      </c>
      <c r="BO334" s="191">
        <f t="shared" si="71"/>
        <v>0.11215370263476629</v>
      </c>
      <c r="BP334" s="191">
        <f t="shared" si="71"/>
        <v>0.11254284080106108</v>
      </c>
      <c r="BQ334" s="229"/>
      <c r="BR334" s="176"/>
    </row>
    <row r="335" spans="2:70">
      <c r="B335" s="245">
        <v>23</v>
      </c>
      <c r="C335" s="68">
        <v>9.1600000000000001E-2</v>
      </c>
      <c r="D335" s="174">
        <f t="shared" si="68"/>
        <v>1.0033890327735988</v>
      </c>
      <c r="I335" s="60" t="s">
        <v>474</v>
      </c>
      <c r="J335" s="191">
        <f t="shared" si="72"/>
        <v>8.7658478096769715E-2</v>
      </c>
      <c r="K335" s="191">
        <f t="shared" si="72"/>
        <v>8.7955555551923484E-2</v>
      </c>
      <c r="L335" s="191">
        <f t="shared" si="72"/>
        <v>8.825363981230902E-2</v>
      </c>
      <c r="M335" s="191">
        <f t="shared" si="72"/>
        <v>8.8552734290022334E-2</v>
      </c>
      <c r="N335" s="191">
        <f t="shared" si="72"/>
        <v>8.8852842408723001E-2</v>
      </c>
      <c r="O335" s="191">
        <f t="shared" si="72"/>
        <v>8.915396760367357E-2</v>
      </c>
      <c r="P335" s="191">
        <f t="shared" si="72"/>
        <v>8.9456113321778788E-2</v>
      </c>
      <c r="Q335" s="191">
        <f t="shared" si="72"/>
        <v>8.9759283021625072E-2</v>
      </c>
      <c r="R335" s="191">
        <f t="shared" si="72"/>
        <v>9.0063480173520075E-2</v>
      </c>
      <c r="S335" s="191">
        <f t="shared" si="72"/>
        <v>9.0368708259532513E-2</v>
      </c>
      <c r="T335" s="191">
        <f t="shared" si="72"/>
        <v>9.0674970773531857E-2</v>
      </c>
      <c r="U335" s="191">
        <f t="shared" si="72"/>
        <v>9.0982271221228456E-2</v>
      </c>
      <c r="V335" s="191">
        <f t="shared" si="72"/>
        <v>9.1290613120213665E-2</v>
      </c>
      <c r="W335" s="191">
        <f t="shared" si="72"/>
        <v>9.1600000000000001E-2</v>
      </c>
      <c r="X335" s="191">
        <f t="shared" si="72"/>
        <v>9.1910435402061647E-2</v>
      </c>
      <c r="Y335" s="191">
        <f t="shared" si="73"/>
        <v>9.2221922879874976E-2</v>
      </c>
      <c r="Z335" s="191">
        <f t="shared" si="73"/>
        <v>9.2534465998959176E-2</v>
      </c>
      <c r="AA335" s="191">
        <f t="shared" si="73"/>
        <v>9.2848068336917111E-2</v>
      </c>
      <c r="AB335" s="191">
        <f t="shared" si="73"/>
        <v>9.316273348347627E-2</v>
      </c>
      <c r="AC335" s="191">
        <f t="shared" si="73"/>
        <v>9.3478465040529812E-2</v>
      </c>
      <c r="AD335" s="191">
        <f t="shared" si="73"/>
        <v>9.3795266622177867E-2</v>
      </c>
      <c r="AE335" s="191">
        <f t="shared" si="73"/>
        <v>9.4113141854768878E-2</v>
      </c>
      <c r="AF335" s="191">
        <f t="shared" si="73"/>
        <v>9.4432094376941056E-2</v>
      </c>
      <c r="AG335" s="191">
        <f t="shared" si="73"/>
        <v>9.4752127839664066E-2</v>
      </c>
      <c r="AH335" s="191">
        <f t="shared" si="73"/>
        <v>9.5073245906280926E-2</v>
      </c>
      <c r="AI335" s="191">
        <f t="shared" si="73"/>
        <v>9.5395452252549709E-2</v>
      </c>
      <c r="AJ335" s="191">
        <f t="shared" si="73"/>
        <v>9.5718750566685898E-2</v>
      </c>
      <c r="AK335" s="191">
        <f t="shared" si="73"/>
        <v>9.6043144549404311E-2</v>
      </c>
      <c r="AL335" s="191">
        <f t="shared" si="73"/>
        <v>9.6368637913961733E-2</v>
      </c>
      <c r="AM335" s="191">
        <f t="shared" si="73"/>
        <v>9.669523438619923E-2</v>
      </c>
      <c r="AN335" s="191">
        <f t="shared" si="73"/>
        <v>9.7022937704584866E-2</v>
      </c>
      <c r="AO335" s="191">
        <f t="shared" si="74"/>
        <v>9.7351751620256555E-2</v>
      </c>
      <c r="AP335" s="191">
        <f t="shared" si="74"/>
        <v>9.7681679897064846E-2</v>
      </c>
      <c r="AQ335" s="191">
        <f t="shared" si="74"/>
        <v>9.8012726311616186E-2</v>
      </c>
      <c r="AR335" s="191">
        <f t="shared" si="74"/>
        <v>9.8344894653316042E-2</v>
      </c>
      <c r="AS335" s="191">
        <f t="shared" si="70"/>
        <v>9.8678188724412239E-2</v>
      </c>
      <c r="AT335" s="191">
        <f t="shared" si="70"/>
        <v>9.9012612340038622E-2</v>
      </c>
      <c r="AU335" s="191">
        <f t="shared" si="70"/>
        <v>9.9348169328258656E-2</v>
      </c>
      <c r="AV335" s="191">
        <f t="shared" si="70"/>
        <v>9.9684863530109177E-2</v>
      </c>
      <c r="AW335" s="191">
        <f t="shared" si="70"/>
        <v>0.10002269879964443</v>
      </c>
      <c r="AX335" s="191">
        <f t="shared" si="70"/>
        <v>0.10036167900398024</v>
      </c>
      <c r="AY335" s="191">
        <f t="shared" si="70"/>
        <v>0.10070180802333811</v>
      </c>
      <c r="AZ335" s="191">
        <f t="shared" si="70"/>
        <v>0.10104308975108987</v>
      </c>
      <c r="BA335" s="191">
        <f t="shared" si="70"/>
        <v>0.101385528093802</v>
      </c>
      <c r="BB335" s="191">
        <f t="shared" si="70"/>
        <v>0.1017291269712805</v>
      </c>
      <c r="BC335" s="191">
        <f t="shared" si="70"/>
        <v>0.10207389031661578</v>
      </c>
      <c r="BD335" s="191">
        <f t="shared" si="70"/>
        <v>0.10241982207622752</v>
      </c>
      <c r="BE335" s="191">
        <f t="shared" si="70"/>
        <v>0.10276692620991003</v>
      </c>
      <c r="BF335" s="191">
        <f t="shared" si="70"/>
        <v>0.10311520669087741</v>
      </c>
      <c r="BG335" s="191">
        <f t="shared" si="70"/>
        <v>0.10346466750580921</v>
      </c>
      <c r="BH335" s="191">
        <f t="shared" si="70"/>
        <v>0.10381531265489591</v>
      </c>
      <c r="BI335" s="191">
        <f t="shared" si="71"/>
        <v>0.10416714615188476</v>
      </c>
      <c r="BJ335" s="191">
        <f t="shared" si="71"/>
        <v>0.10452017202412572</v>
      </c>
      <c r="BK335" s="191">
        <f t="shared" si="71"/>
        <v>0.10487439431261769</v>
      </c>
      <c r="BL335" s="191">
        <f t="shared" si="71"/>
        <v>0.10522981707205448</v>
      </c>
      <c r="BM335" s="191">
        <f t="shared" si="71"/>
        <v>0.10558644437087149</v>
      </c>
      <c r="BN335" s="191">
        <f t="shared" si="71"/>
        <v>0.10594428029129212</v>
      </c>
      <c r="BO335" s="191">
        <f t="shared" si="71"/>
        <v>0.10630332892937465</v>
      </c>
      <c r="BP335" s="191">
        <f t="shared" si="71"/>
        <v>0.10666359439505896</v>
      </c>
      <c r="BQ335" s="229"/>
      <c r="BR335" s="176"/>
    </row>
    <row r="336" spans="2:70">
      <c r="B336" s="245">
        <v>24</v>
      </c>
      <c r="C336" s="68">
        <v>8.6800000000000002E-2</v>
      </c>
      <c r="D336" s="174">
        <f t="shared" si="68"/>
        <v>1.0033046671070187</v>
      </c>
      <c r="I336" s="60" t="s">
        <v>474</v>
      </c>
      <c r="J336" s="191">
        <f t="shared" si="72"/>
        <v>8.3155868351566187E-2</v>
      </c>
      <c r="K336" s="191">
        <f t="shared" si="72"/>
        <v>8.3430670814463176E-2</v>
      </c>
      <c r="L336" s="191">
        <f t="shared" si="72"/>
        <v>8.3706381408020239E-2</v>
      </c>
      <c r="M336" s="191">
        <f t="shared" si="72"/>
        <v>8.398300313330688E-2</v>
      </c>
      <c r="N336" s="191">
        <f t="shared" si="72"/>
        <v>8.4260539001310156E-2</v>
      </c>
      <c r="O336" s="191">
        <f t="shared" si="72"/>
        <v>8.4538992032967469E-2</v>
      </c>
      <c r="P336" s="191">
        <f t="shared" si="72"/>
        <v>8.4818365259199321E-2</v>
      </c>
      <c r="Q336" s="191">
        <f t="shared" si="72"/>
        <v>8.5098661720942506E-2</v>
      </c>
      <c r="R336" s="191">
        <f t="shared" si="72"/>
        <v>8.5379884469183015E-2</v>
      </c>
      <c r="S336" s="191">
        <f t="shared" si="72"/>
        <v>8.5662036564989372E-2</v>
      </c>
      <c r="T336" s="191">
        <f t="shared" si="72"/>
        <v>8.5945121079545925E-2</v>
      </c>
      <c r="U336" s="191">
        <f t="shared" si="72"/>
        <v>8.6229141094186251E-2</v>
      </c>
      <c r="V336" s="191">
        <f t="shared" si="72"/>
        <v>8.6514099700426672E-2</v>
      </c>
      <c r="W336" s="191">
        <f t="shared" si="72"/>
        <v>8.6800000000000002E-2</v>
      </c>
      <c r="X336" s="191">
        <f t="shared" si="72"/>
        <v>8.7086845104889232E-2</v>
      </c>
      <c r="Y336" s="191">
        <f t="shared" si="73"/>
        <v>8.7374638137361377E-2</v>
      </c>
      <c r="Z336" s="191">
        <f t="shared" si="73"/>
        <v>8.7663382230001585E-2</v>
      </c>
      <c r="AA336" s="191">
        <f t="shared" si="73"/>
        <v>8.7953080525747074E-2</v>
      </c>
      <c r="AB336" s="191">
        <f t="shared" si="73"/>
        <v>8.8243736177921472E-2</v>
      </c>
      <c r="AC336" s="191">
        <f t="shared" si="73"/>
        <v>8.8535352350269089E-2</v>
      </c>
      <c r="AD336" s="191">
        <f t="shared" si="73"/>
        <v>8.8827932216989328E-2</v>
      </c>
      <c r="AE336" s="191">
        <f t="shared" si="73"/>
        <v>8.9121478962771297E-2</v>
      </c>
      <c r="AF336" s="191">
        <f t="shared" si="73"/>
        <v>8.9415995782828439E-2</v>
      </c>
      <c r="AG336" s="191">
        <f t="shared" si="73"/>
        <v>8.9711485882933262E-2</v>
      </c>
      <c r="AH336" s="191">
        <f t="shared" si="73"/>
        <v>9.0007952479452369E-2</v>
      </c>
      <c r="AI336" s="191">
        <f t="shared" si="73"/>
        <v>9.030539879938132E-2</v>
      </c>
      <c r="AJ336" s="191">
        <f t="shared" si="73"/>
        <v>9.0603828080379825E-2</v>
      </c>
      <c r="AK336" s="191">
        <f t="shared" si="73"/>
        <v>9.0903243570807049E-2</v>
      </c>
      <c r="AL336" s="191">
        <f t="shared" si="73"/>
        <v>9.1203648529756792E-2</v>
      </c>
      <c r="AM336" s="191">
        <f t="shared" si="73"/>
        <v>9.150504622709317E-2</v>
      </c>
      <c r="AN336" s="191">
        <f t="shared" si="73"/>
        <v>9.1807439943486072E-2</v>
      </c>
      <c r="AO336" s="191">
        <f t="shared" si="74"/>
        <v>9.2110832970446907E-2</v>
      </c>
      <c r="AP336" s="191">
        <f t="shared" si="74"/>
        <v>9.2415228610364428E-2</v>
      </c>
      <c r="AQ336" s="191">
        <f t="shared" si="74"/>
        <v>9.2720630176540697E-2</v>
      </c>
      <c r="AR336" s="191">
        <f t="shared" si="74"/>
        <v>9.3027040993227159E-2</v>
      </c>
      <c r="AS336" s="191">
        <f t="shared" si="70"/>
        <v>9.333446439566076E-2</v>
      </c>
      <c r="AT336" s="191">
        <f t="shared" si="70"/>
        <v>9.3642903730100327E-2</v>
      </c>
      <c r="AU336" s="191">
        <f t="shared" si="70"/>
        <v>9.3952362353862895E-2</v>
      </c>
      <c r="AV336" s="191">
        <f t="shared" si="70"/>
        <v>9.4262843635360416E-2</v>
      </c>
      <c r="AW336" s="191">
        <f t="shared" si="70"/>
        <v>9.457435095413623E-2</v>
      </c>
      <c r="AX336" s="191">
        <f t="shared" si="70"/>
        <v>9.4886887700901992E-2</v>
      </c>
      <c r="AY336" s="191">
        <f t="shared" si="70"/>
        <v>9.5200457277574563E-2</v>
      </c>
      <c r="AZ336" s="191">
        <f t="shared" si="70"/>
        <v>9.5515063097312877E-2</v>
      </c>
      <c r="BA336" s="191">
        <f t="shared" si="70"/>
        <v>9.5830708584555391E-2</v>
      </c>
      <c r="BB336" s="191">
        <f t="shared" si="70"/>
        <v>9.6147397175057076E-2</v>
      </c>
      <c r="BC336" s="191">
        <f t="shared" si="70"/>
        <v>9.6465132315926946E-2</v>
      </c>
      <c r="BD336" s="191">
        <f t="shared" si="70"/>
        <v>9.6783917465665587E-2</v>
      </c>
      <c r="BE336" s="191">
        <f t="shared" si="70"/>
        <v>9.7103756094202784E-2</v>
      </c>
      <c r="BF336" s="191">
        <f t="shared" si="70"/>
        <v>9.7424651682935265E-2</v>
      </c>
      <c r="BG336" s="191">
        <f t="shared" si="70"/>
        <v>9.7746607724764609E-2</v>
      </c>
      <c r="BH336" s="191">
        <f t="shared" ref="BH336:BP371" si="75">$C336*POWER($D336,BH$248-$C$385)</f>
        <v>9.8069627724135286E-2</v>
      </c>
      <c r="BI336" s="191">
        <f t="shared" si="75"/>
        <v>9.8393715197072823E-2</v>
      </c>
      <c r="BJ336" s="191">
        <f t="shared" si="75"/>
        <v>9.8718873671221938E-2</v>
      </c>
      <c r="BK336" s="191">
        <f t="shared" si="75"/>
        <v>9.9045106685885162E-2</v>
      </c>
      <c r="BL336" s="191">
        <f t="shared" si="75"/>
        <v>9.9372417792061185E-2</v>
      </c>
      <c r="BM336" s="191">
        <f t="shared" si="75"/>
        <v>9.9700810552483504E-2</v>
      </c>
      <c r="BN336" s="191">
        <f t="shared" si="75"/>
        <v>0.10003028854165941</v>
      </c>
      <c r="BO336" s="191">
        <f t="shared" si="75"/>
        <v>0.10036085534590861</v>
      </c>
      <c r="BP336" s="191">
        <f t="shared" si="75"/>
        <v>0.10069251456340249</v>
      </c>
      <c r="BQ336" s="229"/>
      <c r="BR336" s="176"/>
    </row>
    <row r="337" spans="2:70">
      <c r="B337" s="245">
        <v>25</v>
      </c>
      <c r="C337" s="68">
        <v>8.2100000000000006E-2</v>
      </c>
      <c r="D337" s="174">
        <f t="shared" si="68"/>
        <v>1.0032167599798951</v>
      </c>
      <c r="I337" s="60" t="s">
        <v>474</v>
      </c>
      <c r="J337" s="191">
        <f t="shared" si="72"/>
        <v>7.8742832041703903E-2</v>
      </c>
      <c r="K337" s="191">
        <f t="shared" si="72"/>
        <v>7.8996128832519261E-2</v>
      </c>
      <c r="L337" s="191">
        <f t="shared" si="72"/>
        <v>7.9250240418314369E-2</v>
      </c>
      <c r="M337" s="191">
        <f t="shared" si="72"/>
        <v>7.9505169420089061E-2</v>
      </c>
      <c r="N337" s="191">
        <f t="shared" si="72"/>
        <v>7.9760918467274386E-2</v>
      </c>
      <c r="O337" s="191">
        <f t="shared" si="72"/>
        <v>8.0017490197759597E-2</v>
      </c>
      <c r="P337" s="191">
        <f t="shared" si="72"/>
        <v>8.0274887257919411E-2</v>
      </c>
      <c r="Q337" s="191">
        <f t="shared" si="72"/>
        <v>8.0533112302641277E-2</v>
      </c>
      <c r="R337" s="191">
        <f t="shared" si="72"/>
        <v>8.0792167995352826E-2</v>
      </c>
      <c r="S337" s="191">
        <f t="shared" si="72"/>
        <v>8.1052057008049225E-2</v>
      </c>
      <c r="T337" s="191">
        <f t="shared" ref="T337:AI352" si="76">$C337*POWER($D337,T$248-$C$385)</f>
        <v>8.1312782021320931E-2</v>
      </c>
      <c r="U337" s="191">
        <f t="shared" si="76"/>
        <v>8.1574345724381034E-2</v>
      </c>
      <c r="V337" s="191">
        <f t="shared" si="76"/>
        <v>8.1836750815093368E-2</v>
      </c>
      <c r="W337" s="191">
        <f t="shared" si="76"/>
        <v>8.2100000000000006E-2</v>
      </c>
      <c r="X337" s="191">
        <f t="shared" si="76"/>
        <v>8.2364095994349393E-2</v>
      </c>
      <c r="Y337" s="191">
        <f t="shared" si="76"/>
        <v>8.2629041522124275E-2</v>
      </c>
      <c r="Z337" s="191">
        <f t="shared" si="76"/>
        <v>8.2894839316069724E-2</v>
      </c>
      <c r="AA337" s="191">
        <f t="shared" si="76"/>
        <v>8.3161492117721517E-2</v>
      </c>
      <c r="AB337" s="191">
        <f t="shared" si="76"/>
        <v>8.3429002677434153E-2</v>
      </c>
      <c r="AC337" s="191">
        <f t="shared" si="76"/>
        <v>8.3697373754409499E-2</v>
      </c>
      <c r="AD337" s="191">
        <f t="shared" si="76"/>
        <v>8.3966608116725017E-2</v>
      </c>
      <c r="AE337" s="191">
        <f t="shared" si="76"/>
        <v>8.4236708541362448E-2</v>
      </c>
      <c r="AF337" s="191">
        <f t="shared" si="76"/>
        <v>8.450767781423639E-2</v>
      </c>
      <c r="AG337" s="191">
        <f t="shared" si="76"/>
        <v>8.4779518730223102E-2</v>
      </c>
      <c r="AH337" s="191">
        <f t="shared" si="76"/>
        <v>8.5052234093189238E-2</v>
      </c>
      <c r="AI337" s="191">
        <f t="shared" si="76"/>
        <v>8.5325826716020903E-2</v>
      </c>
      <c r="AJ337" s="191">
        <f t="shared" si="73"/>
        <v>8.5600299420652476E-2</v>
      </c>
      <c r="AK337" s="191">
        <f t="shared" si="73"/>
        <v>8.5875655038095869E-2</v>
      </c>
      <c r="AL337" s="191">
        <f t="shared" si="73"/>
        <v>8.6151896408469708E-2</v>
      </c>
      <c r="AM337" s="191">
        <f t="shared" si="73"/>
        <v>8.6429026381028548E-2</v>
      </c>
      <c r="AN337" s="191">
        <f t="shared" si="73"/>
        <v>8.6707047814192334E-2</v>
      </c>
      <c r="AO337" s="191">
        <f t="shared" si="74"/>
        <v>8.6985963575575892E-2</v>
      </c>
      <c r="AP337" s="191">
        <f t="shared" si="74"/>
        <v>8.7265776542018419E-2</v>
      </c>
      <c r="AQ337" s="191">
        <f t="shared" si="74"/>
        <v>8.7546489599613281E-2</v>
      </c>
      <c r="AR337" s="191">
        <f t="shared" si="74"/>
        <v>8.7828105643737608E-2</v>
      </c>
      <c r="AS337" s="191">
        <f t="shared" ref="AS337:BH355" si="77">$C337*POWER($D337,AS$248-$C$385)</f>
        <v>8.811062757908239E-2</v>
      </c>
      <c r="AT337" s="191">
        <f t="shared" si="77"/>
        <v>8.8394058319682237E-2</v>
      </c>
      <c r="AU337" s="191">
        <f t="shared" si="77"/>
        <v>8.8678400788945511E-2</v>
      </c>
      <c r="AV337" s="191">
        <f t="shared" si="77"/>
        <v>8.8963657919684497E-2</v>
      </c>
      <c r="AW337" s="191">
        <f t="shared" si="77"/>
        <v>8.9249832654145614E-2</v>
      </c>
      <c r="AX337" s="191">
        <f t="shared" si="77"/>
        <v>8.9536927944039821E-2</v>
      </c>
      <c r="AY337" s="191">
        <f t="shared" si="77"/>
        <v>8.9824946750572968E-2</v>
      </c>
      <c r="AZ337" s="191">
        <f t="shared" si="77"/>
        <v>9.0113892044476437E-2</v>
      </c>
      <c r="BA337" s="191">
        <f t="shared" si="77"/>
        <v>9.0403766806037705E-2</v>
      </c>
      <c r="BB337" s="191">
        <f t="shared" si="77"/>
        <v>9.0694574025131133E-2</v>
      </c>
      <c r="BC337" s="191">
        <f t="shared" si="77"/>
        <v>9.0986316701248821E-2</v>
      </c>
      <c r="BD337" s="191">
        <f t="shared" si="77"/>
        <v>9.1278997843531468E-2</v>
      </c>
      <c r="BE337" s="191">
        <f t="shared" si="77"/>
        <v>9.1572620470799476E-2</v>
      </c>
      <c r="BF337" s="191">
        <f t="shared" si="77"/>
        <v>9.1867187611584064E-2</v>
      </c>
      <c r="BG337" s="191">
        <f t="shared" si="77"/>
        <v>9.2162702304158545E-2</v>
      </c>
      <c r="BH337" s="191">
        <f t="shared" si="77"/>
        <v>9.2459167596569539E-2</v>
      </c>
      <c r="BI337" s="191">
        <f t="shared" si="75"/>
        <v>9.2756586546668615E-2</v>
      </c>
      <c r="BJ337" s="191">
        <f t="shared" si="75"/>
        <v>9.3054962222143614E-2</v>
      </c>
      <c r="BK337" s="191">
        <f t="shared" si="75"/>
        <v>9.3354297700550481E-2</v>
      </c>
      <c r="BL337" s="191">
        <f t="shared" si="75"/>
        <v>9.3654596069344828E-2</v>
      </c>
      <c r="BM337" s="191">
        <f t="shared" si="75"/>
        <v>9.3955860425913945E-2</v>
      </c>
      <c r="BN337" s="191">
        <f t="shared" si="75"/>
        <v>9.4258093877608612E-2</v>
      </c>
      <c r="BO337" s="191">
        <f t="shared" si="75"/>
        <v>9.456129954177532E-2</v>
      </c>
      <c r="BP337" s="191">
        <f t="shared" si="75"/>
        <v>9.4865480545788194E-2</v>
      </c>
      <c r="BQ337" s="229"/>
      <c r="BR337" s="176"/>
    </row>
    <row r="338" spans="2:70">
      <c r="B338" s="245">
        <v>26</v>
      </c>
      <c r="C338" s="68">
        <v>8.0399999999999999E-2</v>
      </c>
      <c r="D338" s="174">
        <f t="shared" si="68"/>
        <v>1.0031245837191685</v>
      </c>
      <c r="I338" s="60" t="s">
        <v>474</v>
      </c>
      <c r="J338" s="191">
        <f t="shared" ref="J338:X353" si="78">$C338*POWER($D338,J$248-$C$385)</f>
        <v>7.7204513133999134E-2</v>
      </c>
      <c r="K338" s="191">
        <f t="shared" si="78"/>
        <v>7.744574509878395E-2</v>
      </c>
      <c r="L338" s="191">
        <f t="shared" si="78"/>
        <v>7.768773081303848E-2</v>
      </c>
      <c r="M338" s="191">
        <f t="shared" si="78"/>
        <v>7.7930472631916048E-2</v>
      </c>
      <c r="N338" s="191">
        <f t="shared" si="78"/>
        <v>7.8173972917928838E-2</v>
      </c>
      <c r="O338" s="191">
        <f t="shared" si="78"/>
        <v>7.8418234040970911E-2</v>
      </c>
      <c r="P338" s="191">
        <f t="shared" si="78"/>
        <v>7.8663258378341261E-2</v>
      </c>
      <c r="Q338" s="191">
        <f t="shared" si="78"/>
        <v>7.8909048314766986E-2</v>
      </c>
      <c r="R338" s="191">
        <f t="shared" si="78"/>
        <v>7.9155606242426374E-2</v>
      </c>
      <c r="S338" s="191">
        <f t="shared" si="78"/>
        <v>7.9402934560972374E-2</v>
      </c>
      <c r="T338" s="191">
        <f t="shared" si="78"/>
        <v>7.9651035677555784E-2</v>
      </c>
      <c r="U338" s="191">
        <f t="shared" si="78"/>
        <v>7.9899912006848775E-2</v>
      </c>
      <c r="V338" s="191">
        <f t="shared" si="78"/>
        <v>8.0149565971068384E-2</v>
      </c>
      <c r="W338" s="191">
        <f t="shared" si="78"/>
        <v>8.0399999999999999E-2</v>
      </c>
      <c r="X338" s="191">
        <f t="shared" si="78"/>
        <v>8.0651216531021142E-2</v>
      </c>
      <c r="Y338" s="191">
        <f t="shared" si="76"/>
        <v>8.0903218009125102E-2</v>
      </c>
      <c r="Z338" s="191">
        <f t="shared" si="76"/>
        <v>8.115600688694477E-2</v>
      </c>
      <c r="AA338" s="191">
        <f t="shared" si="76"/>
        <v>8.1409585624776432E-2</v>
      </c>
      <c r="AB338" s="191">
        <f t="shared" si="76"/>
        <v>8.1663956690603862E-2</v>
      </c>
      <c r="AC338" s="191">
        <f t="shared" si="76"/>
        <v>8.1919122560122196E-2</v>
      </c>
      <c r="AD338" s="191">
        <f t="shared" si="76"/>
        <v>8.2175085716762131E-2</v>
      </c>
      <c r="AE338" s="191">
        <f t="shared" si="76"/>
        <v>8.243184865171399E-2</v>
      </c>
      <c r="AF338" s="191">
        <f t="shared" si="76"/>
        <v>8.2689413863952094E-2</v>
      </c>
      <c r="AG338" s="191">
        <f t="shared" si="76"/>
        <v>8.2947783860258986E-2</v>
      </c>
      <c r="AH338" s="191">
        <f t="shared" si="76"/>
        <v>8.3206961155249864E-2</v>
      </c>
      <c r="AI338" s="191">
        <f t="shared" si="76"/>
        <v>8.3466948271397029E-2</v>
      </c>
      <c r="AJ338" s="191">
        <f t="shared" si="73"/>
        <v>8.3727747739054503E-2</v>
      </c>
      <c r="AK338" s="191">
        <f t="shared" si="73"/>
        <v>8.3989362096482598E-2</v>
      </c>
      <c r="AL338" s="191">
        <f t="shared" si="73"/>
        <v>8.4251793889872625E-2</v>
      </c>
      <c r="AM338" s="191">
        <f t="shared" si="73"/>
        <v>8.4515045673371647E-2</v>
      </c>
      <c r="AN338" s="191">
        <f t="shared" si="73"/>
        <v>8.477912000910745E-2</v>
      </c>
      <c r="AO338" s="191">
        <f t="shared" si="74"/>
        <v>8.5044019467213322E-2</v>
      </c>
      <c r="AP338" s="191">
        <f t="shared" si="74"/>
        <v>8.530974662585325E-2</v>
      </c>
      <c r="AQ338" s="191">
        <f t="shared" si="74"/>
        <v>8.557630407124675E-2</v>
      </c>
      <c r="AR338" s="191">
        <f t="shared" si="74"/>
        <v>8.5843694397694389E-2</v>
      </c>
      <c r="AS338" s="191">
        <f t="shared" si="77"/>
        <v>8.6111920207602693E-2</v>
      </c>
      <c r="AT338" s="191">
        <f t="shared" si="77"/>
        <v>8.6380984111509726E-2</v>
      </c>
      <c r="AU338" s="191">
        <f t="shared" si="77"/>
        <v>8.6650888728110276E-2</v>
      </c>
      <c r="AV338" s="191">
        <f t="shared" si="77"/>
        <v>8.6921636684281614E-2</v>
      </c>
      <c r="AW338" s="191">
        <f t="shared" si="77"/>
        <v>8.7193230615108794E-2</v>
      </c>
      <c r="AX338" s="191">
        <f t="shared" si="77"/>
        <v>8.7465673163910476E-2</v>
      </c>
      <c r="AY338" s="191">
        <f t="shared" si="77"/>
        <v>8.7738966982264521E-2</v>
      </c>
      <c r="AZ338" s="191">
        <f t="shared" si="77"/>
        <v>8.8013114730033967E-2</v>
      </c>
      <c r="BA338" s="191">
        <f t="shared" si="77"/>
        <v>8.8288119075392732E-2</v>
      </c>
      <c r="BB338" s="191">
        <f t="shared" si="77"/>
        <v>8.8563982694851717E-2</v>
      </c>
      <c r="BC338" s="191">
        <f t="shared" si="77"/>
        <v>8.884070827328476E-2</v>
      </c>
      <c r="BD338" s="191">
        <f t="shared" si="77"/>
        <v>8.9118298503954863E-2</v>
      </c>
      <c r="BE338" s="191">
        <f t="shared" si="77"/>
        <v>8.9396756088540308E-2</v>
      </c>
      <c r="BF338" s="191">
        <f t="shared" si="77"/>
        <v>8.9676083737161044E-2</v>
      </c>
      <c r="BG338" s="191">
        <f t="shared" si="77"/>
        <v>8.9956284168404954E-2</v>
      </c>
      <c r="BH338" s="191">
        <f t="shared" si="77"/>
        <v>9.0237360109354459E-2</v>
      </c>
      <c r="BI338" s="191">
        <f t="shared" si="75"/>
        <v>9.0519314295612871E-2</v>
      </c>
      <c r="BJ338" s="191">
        <f t="shared" si="75"/>
        <v>9.0802149471331264E-2</v>
      </c>
      <c r="BK338" s="191">
        <f t="shared" si="75"/>
        <v>9.1085868389234867E-2</v>
      </c>
      <c r="BL338" s="191">
        <f t="shared" si="75"/>
        <v>9.1370473810650207E-2</v>
      </c>
      <c r="BM338" s="191">
        <f t="shared" si="75"/>
        <v>9.1655968505531663E-2</v>
      </c>
      <c r="BN338" s="191">
        <f t="shared" si="75"/>
        <v>9.1942355252488672E-2</v>
      </c>
      <c r="BO338" s="191">
        <f t="shared" si="75"/>
        <v>9.2229636838812606E-2</v>
      </c>
      <c r="BP338" s="191">
        <f t="shared" si="75"/>
        <v>9.2517816060503966E-2</v>
      </c>
      <c r="BQ338" s="229"/>
      <c r="BR338" s="176"/>
    </row>
    <row r="339" spans="2:70">
      <c r="B339" s="245">
        <v>27</v>
      </c>
      <c r="C339" s="68">
        <v>7.8799999999999995E-2</v>
      </c>
      <c r="D339" s="174">
        <f t="shared" si="68"/>
        <v>1.0029342618292998</v>
      </c>
      <c r="I339" s="60" t="s">
        <v>474</v>
      </c>
      <c r="J339" s="191">
        <f t="shared" si="78"/>
        <v>7.585498672146479E-2</v>
      </c>
      <c r="K339" s="191">
        <f t="shared" si="78"/>
        <v>7.6077565113563617E-2</v>
      </c>
      <c r="L339" s="191">
        <f t="shared" si="78"/>
        <v>7.6300796608942414E-2</v>
      </c>
      <c r="M339" s="191">
        <f t="shared" si="78"/>
        <v>7.65246831239772E-2</v>
      </c>
      <c r="N339" s="191">
        <f t="shared" si="78"/>
        <v>7.6749226580667157E-2</v>
      </c>
      <c r="O339" s="191">
        <f t="shared" si="78"/>
        <v>7.6974428906651085E-2</v>
      </c>
      <c r="P339" s="191">
        <f t="shared" si="78"/>
        <v>7.7200292035224022E-2</v>
      </c>
      <c r="Q339" s="191">
        <f t="shared" si="78"/>
        <v>7.7426817905353759E-2</v>
      </c>
      <c r="R339" s="191">
        <f t="shared" si="78"/>
        <v>7.7654008461697607E-2</v>
      </c>
      <c r="S339" s="191">
        <f t="shared" si="78"/>
        <v>7.7881865654618881E-2</v>
      </c>
      <c r="T339" s="191">
        <f t="shared" si="78"/>
        <v>7.8110391440203888E-2</v>
      </c>
      <c r="U339" s="191">
        <f t="shared" si="78"/>
        <v>7.8339587780278552E-2</v>
      </c>
      <c r="V339" s="191">
        <f t="shared" si="78"/>
        <v>7.8569456642425303E-2</v>
      </c>
      <c r="W339" s="191">
        <f t="shared" si="78"/>
        <v>7.8799999999999995E-2</v>
      </c>
      <c r="X339" s="191">
        <f t="shared" si="78"/>
        <v>7.9031219832148822E-2</v>
      </c>
      <c r="Y339" s="191">
        <f t="shared" si="76"/>
        <v>7.9263118123825305E-2</v>
      </c>
      <c r="Z339" s="191">
        <f t="shared" si="76"/>
        <v>7.9495696865807319E-2</v>
      </c>
      <c r="AA339" s="191">
        <f t="shared" si="76"/>
        <v>7.972895805471425E-2</v>
      </c>
      <c r="AB339" s="191">
        <f t="shared" si="76"/>
        <v>7.9962903693024029E-2</v>
      </c>
      <c r="AC339" s="191">
        <f t="shared" si="76"/>
        <v>8.019753578909046E-2</v>
      </c>
      <c r="AD339" s="191">
        <f t="shared" si="76"/>
        <v>8.0432856357160298E-2</v>
      </c>
      <c r="AE339" s="191">
        <f t="shared" si="76"/>
        <v>8.0668867417390655E-2</v>
      </c>
      <c r="AF339" s="191">
        <f t="shared" si="76"/>
        <v>8.0905570995866344E-2</v>
      </c>
      <c r="AG339" s="191">
        <f t="shared" si="76"/>
        <v>8.1142969124617229E-2</v>
      </c>
      <c r="AH339" s="191">
        <f t="shared" si="76"/>
        <v>8.138106384163564E-2</v>
      </c>
      <c r="AI339" s="191">
        <f t="shared" si="76"/>
        <v>8.1619857190893957E-2</v>
      </c>
      <c r="AJ339" s="191">
        <f t="shared" si="73"/>
        <v>8.1859351222362098E-2</v>
      </c>
      <c r="AK339" s="191">
        <f t="shared" si="73"/>
        <v>8.2099547992025151E-2</v>
      </c>
      <c r="AL339" s="191">
        <f t="shared" si="73"/>
        <v>8.2340449561900897E-2</v>
      </c>
      <c r="AM339" s="191">
        <f t="shared" si="73"/>
        <v>8.2582058000057773E-2</v>
      </c>
      <c r="AN339" s="191">
        <f t="shared" si="73"/>
        <v>8.2824375380632351E-2</v>
      </c>
      <c r="AO339" s="191">
        <f t="shared" si="74"/>
        <v>8.306740378384736E-2</v>
      </c>
      <c r="AP339" s="191">
        <f t="shared" si="74"/>
        <v>8.3311145296029343E-2</v>
      </c>
      <c r="AQ339" s="191">
        <f t="shared" si="74"/>
        <v>8.3555602009626723E-2</v>
      </c>
      <c r="AR339" s="191">
        <f t="shared" si="74"/>
        <v>8.3800776023227733E-2</v>
      </c>
      <c r="AS339" s="191">
        <f t="shared" si="77"/>
        <v>8.4046669441578417E-2</v>
      </c>
      <c r="AT339" s="191">
        <f t="shared" si="77"/>
        <v>8.4293284375600602E-2</v>
      </c>
      <c r="AU339" s="191">
        <f t="shared" si="77"/>
        <v>8.4540622942410243E-2</v>
      </c>
      <c r="AV339" s="191">
        <f t="shared" si="77"/>
        <v>8.478868726533538E-2</v>
      </c>
      <c r="AW339" s="191">
        <f t="shared" si="77"/>
        <v>8.5037479473934488E-2</v>
      </c>
      <c r="AX339" s="191">
        <f t="shared" si="77"/>
        <v>8.5287001704014723E-2</v>
      </c>
      <c r="AY339" s="191">
        <f t="shared" si="77"/>
        <v>8.5537256097650227E-2</v>
      </c>
      <c r="AZ339" s="191">
        <f t="shared" si="77"/>
        <v>8.5788244803200589E-2</v>
      </c>
      <c r="BA339" s="191">
        <f t="shared" si="77"/>
        <v>8.6039969975329283E-2</v>
      </c>
      <c r="BB339" s="191">
        <f t="shared" si="77"/>
        <v>8.6292433775021979E-2</v>
      </c>
      <c r="BC339" s="191">
        <f t="shared" si="77"/>
        <v>8.654563836960541E-2</v>
      </c>
      <c r="BD339" s="191">
        <f t="shared" si="77"/>
        <v>8.6799585932765738E-2</v>
      </c>
      <c r="BE339" s="191">
        <f t="shared" si="77"/>
        <v>8.7054278644567273E-2</v>
      </c>
      <c r="BF339" s="191">
        <f t="shared" si="77"/>
        <v>8.7309718691471264E-2</v>
      </c>
      <c r="BG339" s="191">
        <f t="shared" si="77"/>
        <v>8.7565908266354547E-2</v>
      </c>
      <c r="BH339" s="191">
        <f t="shared" si="77"/>
        <v>8.7822849568528483E-2</v>
      </c>
      <c r="BI339" s="191">
        <f t="shared" si="75"/>
        <v>8.8080544803757752E-2</v>
      </c>
      <c r="BJ339" s="191">
        <f t="shared" si="75"/>
        <v>8.8338996184279359E-2</v>
      </c>
      <c r="BK339" s="191">
        <f t="shared" si="75"/>
        <v>8.8598205928821533E-2</v>
      </c>
      <c r="BL339" s="191">
        <f t="shared" si="75"/>
        <v>8.885817626262292E-2</v>
      </c>
      <c r="BM339" s="191">
        <f t="shared" si="75"/>
        <v>8.9118909417451542E-2</v>
      </c>
      <c r="BN339" s="191">
        <f t="shared" si="75"/>
        <v>8.9380407631623998E-2</v>
      </c>
      <c r="BO339" s="191">
        <f t="shared" si="75"/>
        <v>8.9642673150024707E-2</v>
      </c>
      <c r="BP339" s="191">
        <f t="shared" si="75"/>
        <v>8.9905708224125233E-2</v>
      </c>
      <c r="BQ339" s="229"/>
      <c r="BR339" s="176"/>
    </row>
    <row r="340" spans="2:70">
      <c r="B340" s="245">
        <v>28</v>
      </c>
      <c r="C340" s="68">
        <v>7.7100000000000002E-2</v>
      </c>
      <c r="D340" s="174">
        <f t="shared" si="68"/>
        <v>1.0027454835784941</v>
      </c>
      <c r="I340" s="60" t="s">
        <v>474</v>
      </c>
      <c r="J340" s="191">
        <f t="shared" si="78"/>
        <v>7.440036884918759E-2</v>
      </c>
      <c r="K340" s="191">
        <f t="shared" si="78"/>
        <v>7.460463384009694E-2</v>
      </c>
      <c r="L340" s="191">
        <f t="shared" si="78"/>
        <v>7.4809459637184494E-2</v>
      </c>
      <c r="M340" s="191">
        <f t="shared" si="78"/>
        <v>7.5014847780134397E-2</v>
      </c>
      <c r="N340" s="191">
        <f t="shared" si="78"/>
        <v>7.5220799812858008E-2</v>
      </c>
      <c r="O340" s="191">
        <f t="shared" si="78"/>
        <v>7.5427317283505407E-2</v>
      </c>
      <c r="P340" s="191">
        <f t="shared" si="78"/>
        <v>7.5634401744477137E-2</v>
      </c>
      <c r="Q340" s="191">
        <f t="shared" si="78"/>
        <v>7.5842054752435828E-2</v>
      </c>
      <c r="R340" s="191">
        <f t="shared" si="78"/>
        <v>7.6050277868317903E-2</v>
      </c>
      <c r="S340" s="191">
        <f t="shared" si="78"/>
        <v>7.6259072657345287E-2</v>
      </c>
      <c r="T340" s="191">
        <f t="shared" si="78"/>
        <v>7.6468440689037215E-2</v>
      </c>
      <c r="U340" s="191">
        <f t="shared" si="78"/>
        <v>7.667838353722202E-2</v>
      </c>
      <c r="V340" s="191">
        <f t="shared" si="78"/>
        <v>7.6888902780048951E-2</v>
      </c>
      <c r="W340" s="191">
        <f t="shared" si="78"/>
        <v>7.7100000000000002E-2</v>
      </c>
      <c r="X340" s="191">
        <f t="shared" si="78"/>
        <v>7.7311676783901898E-2</v>
      </c>
      <c r="Y340" s="191">
        <f t="shared" si="76"/>
        <v>7.7523934722937962E-2</v>
      </c>
      <c r="Z340" s="191">
        <f t="shared" si="76"/>
        <v>7.7736775412660039E-2</v>
      </c>
      <c r="AA340" s="191">
        <f t="shared" si="76"/>
        <v>7.7950200453000579E-2</v>
      </c>
      <c r="AB340" s="191">
        <f t="shared" si="76"/>
        <v>7.8164211448284615E-2</v>
      </c>
      <c r="AC340" s="191">
        <f t="shared" si="76"/>
        <v>7.8378810007241825E-2</v>
      </c>
      <c r="AD340" s="191">
        <f t="shared" si="76"/>
        <v>7.8593997743018632E-2</v>
      </c>
      <c r="AE340" s="191">
        <f t="shared" si="76"/>
        <v>7.8809776273190288E-2</v>
      </c>
      <c r="AF340" s="191">
        <f t="shared" si="76"/>
        <v>7.9026147219773135E-2</v>
      </c>
      <c r="AG340" s="191">
        <f t="shared" si="76"/>
        <v>7.9243112209236688E-2</v>
      </c>
      <c r="AH340" s="191">
        <f t="shared" si="76"/>
        <v>7.9460672872515917E-2</v>
      </c>
      <c r="AI340" s="191">
        <f t="shared" si="76"/>
        <v>7.9678830845023502E-2</v>
      </c>
      <c r="AJ340" s="191">
        <f t="shared" ref="AJ340:AY356" si="79">$C340*POWER($D340,AJ$248-$C$385)</f>
        <v>7.9897587766662129E-2</v>
      </c>
      <c r="AK340" s="191">
        <f t="shared" si="79"/>
        <v>8.0116945281836799E-2</v>
      </c>
      <c r="AL340" s="191">
        <f t="shared" si="79"/>
        <v>8.0336905039467194E-2</v>
      </c>
      <c r="AM340" s="191">
        <f t="shared" si="79"/>
        <v>8.0557468693000081E-2</v>
      </c>
      <c r="AN340" s="191">
        <f t="shared" si="79"/>
        <v>8.0778637900421765E-2</v>
      </c>
      <c r="AO340" s="191">
        <f t="shared" si="79"/>
        <v>8.1000414324270506E-2</v>
      </c>
      <c r="AP340" s="191">
        <f t="shared" si="79"/>
        <v>8.1222799631649009E-2</v>
      </c>
      <c r="AQ340" s="191">
        <f t="shared" si="79"/>
        <v>8.1445795494237028E-2</v>
      </c>
      <c r="AR340" s="191">
        <f t="shared" si="79"/>
        <v>8.1669403588303838E-2</v>
      </c>
      <c r="AS340" s="191">
        <f t="shared" si="79"/>
        <v>8.1893625594720965E-2</v>
      </c>
      <c r="AT340" s="191">
        <f t="shared" si="79"/>
        <v>8.2118463198974617E-2</v>
      </c>
      <c r="AU340" s="191">
        <f t="shared" si="79"/>
        <v>8.2343918091178567E-2</v>
      </c>
      <c r="AV340" s="191">
        <f t="shared" si="79"/>
        <v>8.2569991966086775E-2</v>
      </c>
      <c r="AW340" s="191">
        <f t="shared" si="79"/>
        <v>8.2796686523106053E-2</v>
      </c>
      <c r="AX340" s="191">
        <f t="shared" si="79"/>
        <v>8.3024003466308977E-2</v>
      </c>
      <c r="AY340" s="191">
        <f t="shared" si="79"/>
        <v>8.3251944504446562E-2</v>
      </c>
      <c r="AZ340" s="191">
        <f t="shared" si="77"/>
        <v>8.3480511350961226E-2</v>
      </c>
      <c r="BA340" s="191">
        <f t="shared" si="77"/>
        <v>8.3709705723999592E-2</v>
      </c>
      <c r="BB340" s="191">
        <f t="shared" si="77"/>
        <v>8.3939529346425415E-2</v>
      </c>
      <c r="BC340" s="191">
        <f t="shared" si="77"/>
        <v>8.4169983945832541E-2</v>
      </c>
      <c r="BD340" s="191">
        <f t="shared" si="77"/>
        <v>8.4401071254557938E-2</v>
      </c>
      <c r="BE340" s="191">
        <f t="shared" si="77"/>
        <v>8.463279300969466E-2</v>
      </c>
      <c r="BF340" s="191">
        <f t="shared" si="77"/>
        <v>8.4865150953104873E-2</v>
      </c>
      <c r="BG340" s="191">
        <f t="shared" si="77"/>
        <v>8.5098146831433033E-2</v>
      </c>
      <c r="BH340" s="191">
        <f t="shared" si="77"/>
        <v>8.5331782396119021E-2</v>
      </c>
      <c r="BI340" s="191">
        <f t="shared" si="75"/>
        <v>8.5566059403411207E-2</v>
      </c>
      <c r="BJ340" s="191">
        <f t="shared" si="75"/>
        <v>8.5800979614379727E-2</v>
      </c>
      <c r="BK340" s="191">
        <f t="shared" si="75"/>
        <v>8.6036544794929698E-2</v>
      </c>
      <c r="BL340" s="191">
        <f t="shared" si="75"/>
        <v>8.6272756715814566E-2</v>
      </c>
      <c r="BM340" s="191">
        <f t="shared" si="75"/>
        <v>8.6509617152649279E-2</v>
      </c>
      <c r="BN340" s="191">
        <f t="shared" si="75"/>
        <v>8.6747127885923675E-2</v>
      </c>
      <c r="BO340" s="191">
        <f t="shared" si="75"/>
        <v>8.6985290701016016E-2</v>
      </c>
      <c r="BP340" s="191">
        <f t="shared" si="75"/>
        <v>8.7224107388206185E-2</v>
      </c>
      <c r="BQ340" s="229"/>
      <c r="BR340" s="176"/>
    </row>
    <row r="341" spans="2:70">
      <c r="B341" s="245">
        <v>29</v>
      </c>
      <c r="C341" s="68">
        <v>7.5499999999999998E-2</v>
      </c>
      <c r="D341" s="174">
        <f t="shared" si="68"/>
        <v>1.0025586641296291</v>
      </c>
      <c r="I341" s="60" t="s">
        <v>474</v>
      </c>
      <c r="J341" s="191">
        <f t="shared" si="78"/>
        <v>7.3033081086992982E-2</v>
      </c>
      <c r="K341" s="191">
        <f t="shared" si="78"/>
        <v>7.3219948211846575E-2</v>
      </c>
      <c r="L341" s="191">
        <f t="shared" si="78"/>
        <v>7.3407293466909537E-2</v>
      </c>
      <c r="M341" s="191">
        <f t="shared" si="78"/>
        <v>7.3595118075556465E-2</v>
      </c>
      <c r="N341" s="191">
        <f t="shared" si="78"/>
        <v>7.3783423264292214E-2</v>
      </c>
      <c r="O341" s="191">
        <f t="shared" si="78"/>
        <v>7.3972210262759797E-2</v>
      </c>
      <c r="P341" s="191">
        <f t="shared" si="78"/>
        <v>7.41614803037485E-2</v>
      </c>
      <c r="Q341" s="191">
        <f t="shared" si="78"/>
        <v>7.4351234623201895E-2</v>
      </c>
      <c r="R341" s="191">
        <f t="shared" si="78"/>
        <v>7.4541474460225909E-2</v>
      </c>
      <c r="S341" s="191">
        <f t="shared" si="78"/>
        <v>7.4732201057096964E-2</v>
      </c>
      <c r="T341" s="191">
        <f t="shared" si="78"/>
        <v>7.4923415659269993E-2</v>
      </c>
      <c r="U341" s="191">
        <f t="shared" si="78"/>
        <v>7.5115119515386644E-2</v>
      </c>
      <c r="V341" s="191">
        <f t="shared" si="78"/>
        <v>7.5307313877283469E-2</v>
      </c>
      <c r="W341" s="191">
        <f t="shared" si="78"/>
        <v>7.5499999999999998E-2</v>
      </c>
      <c r="X341" s="191">
        <f t="shared" si="78"/>
        <v>7.5693179141786998E-2</v>
      </c>
      <c r="Y341" s="191">
        <f t="shared" si="76"/>
        <v>7.5886852564114676E-2</v>
      </c>
      <c r="Z341" s="191">
        <f t="shared" si="76"/>
        <v>7.608102153168092E-2</v>
      </c>
      <c r="AA341" s="191">
        <f t="shared" si="76"/>
        <v>7.6275687312419571E-2</v>
      </c>
      <c r="AB341" s="191">
        <f t="shared" si="76"/>
        <v>7.6470851177508681E-2</v>
      </c>
      <c r="AC341" s="191">
        <f t="shared" si="76"/>
        <v>7.6666514401378769E-2</v>
      </c>
      <c r="AD341" s="191">
        <f t="shared" si="76"/>
        <v>7.6862678261721259E-2</v>
      </c>
      <c r="AE341" s="191">
        <f t="shared" si="76"/>
        <v>7.7059344039496755E-2</v>
      </c>
      <c r="AF341" s="191">
        <f t="shared" si="76"/>
        <v>7.725651301894336E-2</v>
      </c>
      <c r="AG341" s="191">
        <f t="shared" si="76"/>
        <v>7.7454186487585161E-2</v>
      </c>
      <c r="AH341" s="191">
        <f t="shared" si="76"/>
        <v>7.7652365736240528E-2</v>
      </c>
      <c r="AI341" s="191">
        <f t="shared" si="76"/>
        <v>7.7851052059030687E-2</v>
      </c>
      <c r="AJ341" s="191">
        <f t="shared" si="79"/>
        <v>7.8050246753388036E-2</v>
      </c>
      <c r="AK341" s="191">
        <f t="shared" si="79"/>
        <v>7.8249951120064623E-2</v>
      </c>
      <c r="AL341" s="191">
        <f t="shared" si="79"/>
        <v>7.845016646314075E-2</v>
      </c>
      <c r="AM341" s="191">
        <f t="shared" si="79"/>
        <v>7.8650894090033424E-2</v>
      </c>
      <c r="AN341" s="191">
        <f t="shared" si="79"/>
        <v>7.8852135311504853E-2</v>
      </c>
      <c r="AO341" s="191">
        <f t="shared" si="79"/>
        <v>7.9053891441671048E-2</v>
      </c>
      <c r="AP341" s="191">
        <f t="shared" si="79"/>
        <v>7.925616379801044E-2</v>
      </c>
      <c r="AQ341" s="191">
        <f t="shared" si="79"/>
        <v>7.9458953701372417E-2</v>
      </c>
      <c r="AR341" s="191">
        <f t="shared" si="79"/>
        <v>7.9662262475985984E-2</v>
      </c>
      <c r="AS341" s="191">
        <f t="shared" si="79"/>
        <v>7.9866091449468393E-2</v>
      </c>
      <c r="AT341" s="191">
        <f t="shared" si="79"/>
        <v>8.0070441952833832E-2</v>
      </c>
      <c r="AU341" s="191">
        <f t="shared" si="79"/>
        <v>8.0275315320502083E-2</v>
      </c>
      <c r="AV341" s="191">
        <f t="shared" si="79"/>
        <v>8.048071289030731E-2</v>
      </c>
      <c r="AW341" s="191">
        <f t="shared" si="79"/>
        <v>8.0686636003506729E-2</v>
      </c>
      <c r="AX341" s="191">
        <f t="shared" si="79"/>
        <v>8.0893086004789339E-2</v>
      </c>
      <c r="AY341" s="191">
        <f t="shared" si="79"/>
        <v>8.1100064242284789E-2</v>
      </c>
      <c r="AZ341" s="191">
        <f t="shared" si="77"/>
        <v>8.1307572067572151E-2</v>
      </c>
      <c r="BA341" s="191">
        <f t="shared" si="77"/>
        <v>8.1515610835688659E-2</v>
      </c>
      <c r="BB341" s="191">
        <f t="shared" si="77"/>
        <v>8.1724181905138749E-2</v>
      </c>
      <c r="BC341" s="191">
        <f t="shared" si="77"/>
        <v>8.1933286637902711E-2</v>
      </c>
      <c r="BD341" s="191">
        <f t="shared" si="77"/>
        <v>8.2142926399445745E-2</v>
      </c>
      <c r="BE341" s="191">
        <f t="shared" si="77"/>
        <v>8.2353102558726757E-2</v>
      </c>
      <c r="BF341" s="191">
        <f t="shared" si="77"/>
        <v>8.2563816488207445E-2</v>
      </c>
      <c r="BG341" s="191">
        <f t="shared" si="77"/>
        <v>8.2775069563861089E-2</v>
      </c>
      <c r="BH341" s="191">
        <f t="shared" si="77"/>
        <v>8.298686316518171E-2</v>
      </c>
      <c r="BI341" s="191">
        <f t="shared" si="75"/>
        <v>8.319919867519289E-2</v>
      </c>
      <c r="BJ341" s="191">
        <f t="shared" si="75"/>
        <v>8.3412077480456995E-2</v>
      </c>
      <c r="BK341" s="191">
        <f t="shared" si="75"/>
        <v>8.362550097108408E-2</v>
      </c>
      <c r="BL341" s="191">
        <f t="shared" si="75"/>
        <v>8.3839470540741035E-2</v>
      </c>
      <c r="BM341" s="191">
        <f t="shared" si="75"/>
        <v>8.4053987586660744E-2</v>
      </c>
      <c r="BN341" s="191">
        <f t="shared" si="75"/>
        <v>8.4269053509650999E-2</v>
      </c>
      <c r="BO341" s="191">
        <f t="shared" si="75"/>
        <v>8.4484669714103955E-2</v>
      </c>
      <c r="BP341" s="191">
        <f t="shared" si="75"/>
        <v>8.4700837608005008E-2</v>
      </c>
      <c r="BQ341" s="229"/>
      <c r="BR341" s="176"/>
    </row>
    <row r="342" spans="2:70">
      <c r="B342" s="245">
        <v>30</v>
      </c>
      <c r="C342" s="68">
        <v>7.3800000000000004E-2</v>
      </c>
      <c r="D342" s="174">
        <f t="shared" si="68"/>
        <v>1.0023733234325718</v>
      </c>
      <c r="I342" s="60" t="s">
        <v>474</v>
      </c>
      <c r="J342" s="191">
        <f t="shared" si="78"/>
        <v>7.1560416683182998E-2</v>
      </c>
      <c r="K342" s="191">
        <f t="shared" si="78"/>
        <v>7.173025269694179E-2</v>
      </c>
      <c r="L342" s="191">
        <f t="shared" si="78"/>
        <v>7.1900491786491744E-2</v>
      </c>
      <c r="M342" s="191">
        <f t="shared" si="78"/>
        <v>7.2071134908462051E-2</v>
      </c>
      <c r="N342" s="191">
        <f t="shared" si="78"/>
        <v>7.2242183021752351E-2</v>
      </c>
      <c r="O342" s="191">
        <f t="shared" si="78"/>
        <v>7.2413637087538008E-2</v>
      </c>
      <c r="P342" s="191">
        <f t="shared" si="78"/>
        <v>7.2585498069275611E-2</v>
      </c>
      <c r="Q342" s="191">
        <f t="shared" si="78"/>
        <v>7.2757766932708315E-2</v>
      </c>
      <c r="R342" s="191">
        <f t="shared" si="78"/>
        <v>7.2930444645871312E-2</v>
      </c>
      <c r="S342" s="191">
        <f t="shared" si="78"/>
        <v>7.3103532179097236E-2</v>
      </c>
      <c r="T342" s="191">
        <f t="shared" si="78"/>
        <v>7.3277030505021656E-2</v>
      </c>
      <c r="U342" s="191">
        <f t="shared" si="78"/>
        <v>7.3450940598588504E-2</v>
      </c>
      <c r="V342" s="191">
        <f t="shared" si="78"/>
        <v>7.3625263437055569E-2</v>
      </c>
      <c r="W342" s="191">
        <f t="shared" si="78"/>
        <v>7.3800000000000004E-2</v>
      </c>
      <c r="X342" s="191">
        <f t="shared" si="78"/>
        <v>7.3975151269323802E-2</v>
      </c>
      <c r="Y342" s="191">
        <f t="shared" si="76"/>
        <v>7.4150718229259324E-2</v>
      </c>
      <c r="Z342" s="191">
        <f t="shared" si="76"/>
        <v>7.4326701866374856E-2</v>
      </c>
      <c r="AA342" s="191">
        <f t="shared" si="76"/>
        <v>7.4503103169580101E-2</v>
      </c>
      <c r="AB342" s="191">
        <f t="shared" si="76"/>
        <v>7.4679923130131776E-2</v>
      </c>
      <c r="AC342" s="191">
        <f t="shared" si="76"/>
        <v>7.4857162741639185E-2</v>
      </c>
      <c r="AD342" s="191">
        <f t="shared" si="76"/>
        <v>7.503482300006975E-2</v>
      </c>
      <c r="AE342" s="191">
        <f t="shared" si="76"/>
        <v>7.5212904903754693E-2</v>
      </c>
      <c r="AF342" s="191">
        <f t="shared" si="76"/>
        <v>7.5391409453394564E-2</v>
      </c>
      <c r="AG342" s="191">
        <f t="shared" si="76"/>
        <v>7.5570337652064931E-2</v>
      </c>
      <c r="AH342" s="191">
        <f t="shared" si="76"/>
        <v>7.5749690505221928E-2</v>
      </c>
      <c r="AI342" s="191">
        <f t="shared" si="76"/>
        <v>7.5929469020708046E-2</v>
      </c>
      <c r="AJ342" s="191">
        <f t="shared" si="79"/>
        <v>7.6109674208757611E-2</v>
      </c>
      <c r="AK342" s="191">
        <f t="shared" si="79"/>
        <v>7.629030708200267E-2</v>
      </c>
      <c r="AL342" s="191">
        <f t="shared" si="79"/>
        <v>7.6471368655478475E-2</v>
      </c>
      <c r="AM342" s="191">
        <f t="shared" si="79"/>
        <v>7.6652859946629348E-2</v>
      </c>
      <c r="AN342" s="191">
        <f t="shared" si="79"/>
        <v>7.683478197531432E-2</v>
      </c>
      <c r="AO342" s="191">
        <f t="shared" si="79"/>
        <v>7.7017135763812888E-2</v>
      </c>
      <c r="AP342" s="191">
        <f t="shared" si="79"/>
        <v>7.7199922336830706E-2</v>
      </c>
      <c r="AQ342" s="191">
        <f t="shared" si="79"/>
        <v>7.7383142721505427E-2</v>
      </c>
      <c r="AR342" s="191">
        <f t="shared" si="79"/>
        <v>7.7566797947412419E-2</v>
      </c>
      <c r="AS342" s="191">
        <f t="shared" si="79"/>
        <v>7.7750889046570584E-2</v>
      </c>
      <c r="AT342" s="191">
        <f t="shared" si="79"/>
        <v>7.7935417053448114E-2</v>
      </c>
      <c r="AU342" s="191">
        <f t="shared" si="79"/>
        <v>7.8120383004968291E-2</v>
      </c>
      <c r="AV342" s="191">
        <f t="shared" si="79"/>
        <v>7.8305787940515473E-2</v>
      </c>
      <c r="AW342" s="191">
        <f t="shared" si="79"/>
        <v>7.8491632901940694E-2</v>
      </c>
      <c r="AX342" s="191">
        <f t="shared" si="79"/>
        <v>7.8677918933567695E-2</v>
      </c>
      <c r="AY342" s="191">
        <f t="shared" si="79"/>
        <v>7.8864647082198716E-2</v>
      </c>
      <c r="AZ342" s="191">
        <f t="shared" si="77"/>
        <v>7.9051818397120388E-2</v>
      </c>
      <c r="BA342" s="191">
        <f t="shared" si="77"/>
        <v>7.9239433930109696E-2</v>
      </c>
      <c r="BB342" s="191">
        <f t="shared" si="77"/>
        <v>7.9427494735439752E-2</v>
      </c>
      <c r="BC342" s="191">
        <f t="shared" si="77"/>
        <v>7.9616001869885836E-2</v>
      </c>
      <c r="BD342" s="191">
        <f t="shared" si="77"/>
        <v>7.9804956392731302E-2</v>
      </c>
      <c r="BE342" s="191">
        <f t="shared" si="77"/>
        <v>7.9994359365773551E-2</v>
      </c>
      <c r="BF342" s="191">
        <f t="shared" si="77"/>
        <v>8.0184211853329912E-2</v>
      </c>
      <c r="BG342" s="191">
        <f t="shared" si="77"/>
        <v>8.037451492224372E-2</v>
      </c>
      <c r="BH342" s="191">
        <f t="shared" si="77"/>
        <v>8.0565269641890258E-2</v>
      </c>
      <c r="BI342" s="191">
        <f t="shared" si="75"/>
        <v>8.0756477084182834E-2</v>
      </c>
      <c r="BJ342" s="191">
        <f t="shared" si="75"/>
        <v>8.0948138323578667E-2</v>
      </c>
      <c r="BK342" s="191">
        <f t="shared" si="75"/>
        <v>8.1140254437085071E-2</v>
      </c>
      <c r="BL342" s="191">
        <f t="shared" si="75"/>
        <v>8.1332826504265446E-2</v>
      </c>
      <c r="BM342" s="191">
        <f t="shared" si="75"/>
        <v>8.1525855607245318E-2</v>
      </c>
      <c r="BN342" s="191">
        <f t="shared" si="75"/>
        <v>8.1719342830718453E-2</v>
      </c>
      <c r="BO342" s="191">
        <f t="shared" si="75"/>
        <v>8.1913289261952973E-2</v>
      </c>
      <c r="BP342" s="191">
        <f t="shared" si="75"/>
        <v>8.2107695990797383E-2</v>
      </c>
      <c r="BQ342" s="229"/>
      <c r="BR342" s="176"/>
    </row>
    <row r="343" spans="2:70">
      <c r="B343" s="245">
        <v>31</v>
      </c>
      <c r="C343" s="68">
        <v>7.4999999999999997E-2</v>
      </c>
      <c r="D343" s="174">
        <f t="shared" si="68"/>
        <v>1.0021890539215224</v>
      </c>
      <c r="I343" s="60" t="s">
        <v>474</v>
      </c>
      <c r="J343" s="191">
        <f t="shared" si="78"/>
        <v>7.2898022678566529E-2</v>
      </c>
      <c r="K343" s="191">
        <f t="shared" si="78"/>
        <v>7.3057600380982274E-2</v>
      </c>
      <c r="L343" s="191">
        <f t="shared" si="78"/>
        <v>7.3217527407593283E-2</v>
      </c>
      <c r="M343" s="191">
        <f t="shared" si="78"/>
        <v>7.3377804523089035E-2</v>
      </c>
      <c r="N343" s="191">
        <f t="shared" si="78"/>
        <v>7.3538432493833017E-2</v>
      </c>
      <c r="O343" s="191">
        <f t="shared" si="78"/>
        <v>7.3699412087866234E-2</v>
      </c>
      <c r="P343" s="191">
        <f t="shared" si="78"/>
        <v>7.3860744074911069E-2</v>
      </c>
      <c r="Q343" s="191">
        <f t="shared" si="78"/>
        <v>7.4022429226374822E-2</v>
      </c>
      <c r="R343" s="191">
        <f t="shared" si="78"/>
        <v>7.4184468315353441E-2</v>
      </c>
      <c r="S343" s="191">
        <f t="shared" si="78"/>
        <v>7.4346862116635201E-2</v>
      </c>
      <c r="T343" s="191">
        <f t="shared" si="78"/>
        <v>7.4509611406704521E-2</v>
      </c>
      <c r="U343" s="191">
        <f t="shared" si="78"/>
        <v>7.4672716963745472E-2</v>
      </c>
      <c r="V343" s="191">
        <f t="shared" si="78"/>
        <v>7.4836179567645697E-2</v>
      </c>
      <c r="W343" s="191">
        <f t="shared" si="78"/>
        <v>7.4999999999999997E-2</v>
      </c>
      <c r="X343" s="191">
        <f t="shared" si="78"/>
        <v>7.5164179044114168E-2</v>
      </c>
      <c r="Y343" s="191">
        <f t="shared" si="76"/>
        <v>7.5328717485008703E-2</v>
      </c>
      <c r="Z343" s="191">
        <f t="shared" si="76"/>
        <v>7.5493616109422512E-2</v>
      </c>
      <c r="AA343" s="191">
        <f t="shared" si="76"/>
        <v>7.5658875705816753E-2</v>
      </c>
      <c r="AB343" s="191">
        <f t="shared" si="76"/>
        <v>7.5824497064378535E-2</v>
      </c>
      <c r="AC343" s="191">
        <f t="shared" si="76"/>
        <v>7.599048097702478E-2</v>
      </c>
      <c r="AD343" s="191">
        <f t="shared" si="76"/>
        <v>7.6156828237405924E-2</v>
      </c>
      <c r="AE343" s="191">
        <f t="shared" si="76"/>
        <v>7.632353964090971E-2</v>
      </c>
      <c r="AF343" s="191">
        <f t="shared" si="76"/>
        <v>7.6490615984665111E-2</v>
      </c>
      <c r="AG343" s="191">
        <f t="shared" si="76"/>
        <v>7.6658058067546012E-2</v>
      </c>
      <c r="AH343" s="191">
        <f t="shared" si="76"/>
        <v>7.6825866690175063E-2</v>
      </c>
      <c r="AI343" s="191">
        <f t="shared" si="76"/>
        <v>7.6994042654927541E-2</v>
      </c>
      <c r="AJ343" s="191">
        <f t="shared" si="79"/>
        <v>7.7162586765935182E-2</v>
      </c>
      <c r="AK343" s="191">
        <f t="shared" si="79"/>
        <v>7.7331499829089947E-2</v>
      </c>
      <c r="AL343" s="191">
        <f t="shared" si="79"/>
        <v>7.7500782652048045E-2</v>
      </c>
      <c r="AM343" s="191">
        <f t="shared" si="79"/>
        <v>7.7670436044233557E-2</v>
      </c>
      <c r="AN343" s="191">
        <f t="shared" si="79"/>
        <v>7.7840460816842538E-2</v>
      </c>
      <c r="AO343" s="191">
        <f t="shared" si="79"/>
        <v>7.8010857782846749E-2</v>
      </c>
      <c r="AP343" s="191">
        <f t="shared" si="79"/>
        <v>7.8181627756997621E-2</v>
      </c>
      <c r="AQ343" s="191">
        <f t="shared" si="79"/>
        <v>7.8352771555830078E-2</v>
      </c>
      <c r="AR343" s="191">
        <f t="shared" si="79"/>
        <v>7.8524289997666516E-2</v>
      </c>
      <c r="AS343" s="191">
        <f t="shared" si="79"/>
        <v>7.8696183902620662E-2</v>
      </c>
      <c r="AT343" s="191">
        <f t="shared" si="79"/>
        <v>7.8868454092601556E-2</v>
      </c>
      <c r="AU343" s="191">
        <f t="shared" si="79"/>
        <v>7.904110139131737E-2</v>
      </c>
      <c r="AV343" s="191">
        <f t="shared" si="79"/>
        <v>7.9214126624279471E-2</v>
      </c>
      <c r="AW343" s="191">
        <f t="shared" si="79"/>
        <v>7.9387530618806323E-2</v>
      </c>
      <c r="AX343" s="191">
        <f t="shared" si="79"/>
        <v>7.95613142040274E-2</v>
      </c>
      <c r="AY343" s="191">
        <f t="shared" si="79"/>
        <v>7.9735478210887209E-2</v>
      </c>
      <c r="AZ343" s="191">
        <f t="shared" si="77"/>
        <v>7.9910023472149219E-2</v>
      </c>
      <c r="BA343" s="191">
        <f t="shared" si="77"/>
        <v>8.0084950822399859E-2</v>
      </c>
      <c r="BB343" s="191">
        <f t="shared" si="77"/>
        <v>8.0260261098052579E-2</v>
      </c>
      <c r="BC343" s="191">
        <f t="shared" si="77"/>
        <v>8.0435955137351675E-2</v>
      </c>
      <c r="BD343" s="191">
        <f t="shared" si="77"/>
        <v>8.0612033780376485E-2</v>
      </c>
      <c r="BE343" s="191">
        <f t="shared" si="77"/>
        <v>8.0788497869045323E-2</v>
      </c>
      <c r="BF343" s="191">
        <f t="shared" si="77"/>
        <v>8.0965348247119442E-2</v>
      </c>
      <c r="BG343" s="191">
        <f t="shared" si="77"/>
        <v>8.1142585760207234E-2</v>
      </c>
      <c r="BH343" s="191">
        <f t="shared" si="77"/>
        <v>8.1320211255768077E-2</v>
      </c>
      <c r="BI343" s="191">
        <f t="shared" si="75"/>
        <v>8.1498225583116549E-2</v>
      </c>
      <c r="BJ343" s="191">
        <f t="shared" si="75"/>
        <v>8.1676629593426392E-2</v>
      </c>
      <c r="BK343" s="191">
        <f t="shared" si="75"/>
        <v>8.1855424139734609E-2</v>
      </c>
      <c r="BL343" s="191">
        <f t="shared" si="75"/>
        <v>8.2034610076945583E-2</v>
      </c>
      <c r="BM343" s="191">
        <f t="shared" si="75"/>
        <v>8.2214188261835061E-2</v>
      </c>
      <c r="BN343" s="191">
        <f t="shared" si="75"/>
        <v>8.239415955305443E-2</v>
      </c>
      <c r="BO343" s="191">
        <f t="shared" si="75"/>
        <v>8.2574524811134573E-2</v>
      </c>
      <c r="BP343" s="191">
        <f t="shared" si="75"/>
        <v>8.2755284898490239E-2</v>
      </c>
      <c r="BQ343" s="229"/>
      <c r="BR343" s="176"/>
    </row>
    <row r="344" spans="2:70">
      <c r="B344" s="245">
        <v>32</v>
      </c>
      <c r="C344" s="68">
        <v>7.6300000000000007E-2</v>
      </c>
      <c r="D344" s="174">
        <f t="shared" si="68"/>
        <v>1.0014073674552064</v>
      </c>
      <c r="I344" s="60" t="s">
        <v>474</v>
      </c>
      <c r="J344" s="191">
        <f t="shared" si="78"/>
        <v>7.4917688466768675E-2</v>
      </c>
      <c r="K344" s="191">
        <f t="shared" si="78"/>
        <v>7.5023125183336092E-2</v>
      </c>
      <c r="L344" s="191">
        <f t="shared" si="78"/>
        <v>7.5128710288106998E-2</v>
      </c>
      <c r="M344" s="191">
        <f t="shared" si="78"/>
        <v>7.5234443989918118E-2</v>
      </c>
      <c r="N344" s="191">
        <f t="shared" si="78"/>
        <v>7.5340326497900068E-2</v>
      </c>
      <c r="O344" s="191">
        <f t="shared" si="78"/>
        <v>7.5446358021477852E-2</v>
      </c>
      <c r="P344" s="191">
        <f t="shared" si="78"/>
        <v>7.5552538770371144E-2</v>
      </c>
      <c r="Q344" s="191">
        <f t="shared" si="78"/>
        <v>7.5658868954594782E-2</v>
      </c>
      <c r="R344" s="191">
        <f t="shared" si="78"/>
        <v>7.5765348784459202E-2</v>
      </c>
      <c r="S344" s="191">
        <f t="shared" si="78"/>
        <v>7.5871978470570811E-2</v>
      </c>
      <c r="T344" s="191">
        <f t="shared" si="78"/>
        <v>7.5978758223832418E-2</v>
      </c>
      <c r="U344" s="191">
        <f t="shared" si="78"/>
        <v>7.6085688255443637E-2</v>
      </c>
      <c r="V344" s="191">
        <f t="shared" si="78"/>
        <v>7.6192768776901329E-2</v>
      </c>
      <c r="W344" s="191">
        <f t="shared" si="78"/>
        <v>7.6300000000000007E-2</v>
      </c>
      <c r="X344" s="191">
        <f t="shared" si="78"/>
        <v>7.640738213683225E-2</v>
      </c>
      <c r="Y344" s="191">
        <f t="shared" si="76"/>
        <v>7.6514915399789149E-2</v>
      </c>
      <c r="Z344" s="191">
        <f t="shared" si="76"/>
        <v>7.6622600001560681E-2</v>
      </c>
      <c r="AA344" s="191">
        <f t="shared" si="76"/>
        <v>7.6730436155136195E-2</v>
      </c>
      <c r="AB344" s="191">
        <f t="shared" si="76"/>
        <v>7.6838424073804715E-2</v>
      </c>
      <c r="AC344" s="191">
        <f t="shared" si="76"/>
        <v>7.694656397115554E-2</v>
      </c>
      <c r="AD344" s="191">
        <f t="shared" si="76"/>
        <v>7.7054856061078494E-2</v>
      </c>
      <c r="AE344" s="191">
        <f t="shared" si="76"/>
        <v>7.7163300557764491E-2</v>
      </c>
      <c r="AF344" s="191">
        <f t="shared" si="76"/>
        <v>7.7271897675705803E-2</v>
      </c>
      <c r="AG344" s="191">
        <f t="shared" si="76"/>
        <v>7.7380647629696625E-2</v>
      </c>
      <c r="AH344" s="191">
        <f t="shared" si="76"/>
        <v>7.7489550634833454E-2</v>
      </c>
      <c r="AI344" s="191">
        <f t="shared" si="76"/>
        <v>7.7598606906515502E-2</v>
      </c>
      <c r="AJ344" s="191">
        <f t="shared" si="79"/>
        <v>7.7707816660445073E-2</v>
      </c>
      <c r="AK344" s="191">
        <f t="shared" si="79"/>
        <v>7.7817180112628143E-2</v>
      </c>
      <c r="AL344" s="191">
        <f t="shared" si="79"/>
        <v>7.7926697479374585E-2</v>
      </c>
      <c r="AM344" s="191">
        <f t="shared" si="79"/>
        <v>7.8036368977298792E-2</v>
      </c>
      <c r="AN344" s="191">
        <f t="shared" si="79"/>
        <v>7.8146194823319928E-2</v>
      </c>
      <c r="AO344" s="191">
        <f t="shared" si="79"/>
        <v>7.8256175234662481E-2</v>
      </c>
      <c r="AP344" s="191">
        <f t="shared" si="79"/>
        <v>7.8366310428856667E-2</v>
      </c>
      <c r="AQ344" s="191">
        <f t="shared" si="79"/>
        <v>7.8476600623738846E-2</v>
      </c>
      <c r="AR344" s="191">
        <f t="shared" si="79"/>
        <v>7.8587046037451938E-2</v>
      </c>
      <c r="AS344" s="191">
        <f t="shared" si="79"/>
        <v>7.8697646888445841E-2</v>
      </c>
      <c r="AT344" s="191">
        <f t="shared" si="79"/>
        <v>7.8808403395477969E-2</v>
      </c>
      <c r="AU344" s="191">
        <f t="shared" si="79"/>
        <v>7.8919315777613575E-2</v>
      </c>
      <c r="AV344" s="191">
        <f t="shared" si="79"/>
        <v>7.9030384254226135E-2</v>
      </c>
      <c r="AW344" s="191">
        <f t="shared" si="79"/>
        <v>7.9141609044997993E-2</v>
      </c>
      <c r="AX344" s="191">
        <f t="shared" si="79"/>
        <v>7.925299036992059E-2</v>
      </c>
      <c r="AY344" s="191">
        <f t="shared" si="79"/>
        <v>7.9364528449295008E-2</v>
      </c>
      <c r="AZ344" s="191">
        <f t="shared" si="77"/>
        <v>7.9476223503732346E-2</v>
      </c>
      <c r="BA344" s="191">
        <f t="shared" si="77"/>
        <v>7.9588075754154219E-2</v>
      </c>
      <c r="BB344" s="191">
        <f t="shared" si="77"/>
        <v>7.9700085421793104E-2</v>
      </c>
      <c r="BC344" s="191">
        <f t="shared" si="77"/>
        <v>7.9812252728192937E-2</v>
      </c>
      <c r="BD344" s="191">
        <f t="shared" si="77"/>
        <v>7.9924577895209306E-2</v>
      </c>
      <c r="BE344" s="191">
        <f t="shared" si="77"/>
        <v>8.0037061145010135E-2</v>
      </c>
      <c r="BF344" s="191">
        <f t="shared" si="77"/>
        <v>8.0149702700075987E-2</v>
      </c>
      <c r="BG344" s="191">
        <f t="shared" si="77"/>
        <v>8.0262502783200546E-2</v>
      </c>
      <c r="BH344" s="191">
        <f t="shared" si="77"/>
        <v>8.0375461617491026E-2</v>
      </c>
      <c r="BI344" s="191">
        <f t="shared" si="75"/>
        <v>8.0488579426368695E-2</v>
      </c>
      <c r="BJ344" s="191">
        <f t="shared" si="75"/>
        <v>8.0601856433569138E-2</v>
      </c>
      <c r="BK344" s="191">
        <f t="shared" si="75"/>
        <v>8.0715292863142982E-2</v>
      </c>
      <c r="BL344" s="191">
        <f t="shared" si="75"/>
        <v>8.0828888939456028E-2</v>
      </c>
      <c r="BM344" s="191">
        <f t="shared" si="75"/>
        <v>8.0942644887189913E-2</v>
      </c>
      <c r="BN344" s="191">
        <f t="shared" si="75"/>
        <v>8.1056560931342461E-2</v>
      </c>
      <c r="BO344" s="191">
        <f t="shared" si="75"/>
        <v>8.1170637297228204E-2</v>
      </c>
      <c r="BP344" s="191">
        <f t="shared" si="75"/>
        <v>8.1284874210478669E-2</v>
      </c>
      <c r="BQ344" s="229"/>
      <c r="BR344" s="176"/>
    </row>
    <row r="345" spans="2:70">
      <c r="B345" s="245">
        <v>33</v>
      </c>
      <c r="C345" s="68">
        <v>7.7399999999999997E-2</v>
      </c>
      <c r="D345" s="174">
        <f t="shared" si="68"/>
        <v>1.0006579642437647</v>
      </c>
      <c r="I345" s="60" t="s">
        <v>474</v>
      </c>
      <c r="J345" s="191">
        <f t="shared" si="78"/>
        <v>7.6740995580137417E-2</v>
      </c>
      <c r="K345" s="191">
        <f t="shared" si="78"/>
        <v>7.6791488411260045E-2</v>
      </c>
      <c r="L345" s="191">
        <f t="shared" si="78"/>
        <v>7.6842014464860123E-2</v>
      </c>
      <c r="M345" s="191">
        <f t="shared" si="78"/>
        <v>7.6892573762796859E-2</v>
      </c>
      <c r="N345" s="191">
        <f t="shared" si="78"/>
        <v>7.6943166326943827E-2</v>
      </c>
      <c r="O345" s="191">
        <f t="shared" si="78"/>
        <v>7.6993792179189002E-2</v>
      </c>
      <c r="P345" s="191">
        <f t="shared" si="78"/>
        <v>7.7044451341434755E-2</v>
      </c>
      <c r="Q345" s="191">
        <f t="shared" si="78"/>
        <v>7.7095143835597901E-2</v>
      </c>
      <c r="R345" s="191">
        <f t="shared" si="78"/>
        <v>7.7145869683609619E-2</v>
      </c>
      <c r="S345" s="191">
        <f t="shared" si="78"/>
        <v>7.7196628907415563E-2</v>
      </c>
      <c r="T345" s="191">
        <f t="shared" si="78"/>
        <v>7.7247421528975804E-2</v>
      </c>
      <c r="U345" s="191">
        <f t="shared" si="78"/>
        <v>7.7298247570264905E-2</v>
      </c>
      <c r="V345" s="191">
        <f t="shared" si="78"/>
        <v>7.7349107053271818E-2</v>
      </c>
      <c r="W345" s="191">
        <f t="shared" si="78"/>
        <v>7.7399999999999997E-2</v>
      </c>
      <c r="X345" s="191">
        <f t="shared" si="78"/>
        <v>7.7450926432467385E-2</v>
      </c>
      <c r="Y345" s="191">
        <f t="shared" si="76"/>
        <v>7.7501886372706399E-2</v>
      </c>
      <c r="Z345" s="191">
        <f t="shared" si="76"/>
        <v>7.7552879842763961E-2</v>
      </c>
      <c r="AA345" s="191">
        <f t="shared" si="76"/>
        <v>7.7603906864701477E-2</v>
      </c>
      <c r="AB345" s="191">
        <f t="shared" si="76"/>
        <v>7.7654967460594901E-2</v>
      </c>
      <c r="AC345" s="191">
        <f t="shared" si="76"/>
        <v>7.7706061652534686E-2</v>
      </c>
      <c r="AD345" s="191">
        <f t="shared" si="76"/>
        <v>7.7757189462625845E-2</v>
      </c>
      <c r="AE345" s="191">
        <f t="shared" si="76"/>
        <v>7.7808350912987878E-2</v>
      </c>
      <c r="AF345" s="191">
        <f t="shared" si="76"/>
        <v>7.7859546025754928E-2</v>
      </c>
      <c r="AG345" s="191">
        <f t="shared" si="76"/>
        <v>7.7910774823075624E-2</v>
      </c>
      <c r="AH345" s="191">
        <f t="shared" si="76"/>
        <v>7.7962037327113237E-2</v>
      </c>
      <c r="AI345" s="191">
        <f t="shared" si="76"/>
        <v>7.8013333560045514E-2</v>
      </c>
      <c r="AJ345" s="191">
        <f t="shared" si="79"/>
        <v>7.8064663544064911E-2</v>
      </c>
      <c r="AK345" s="191">
        <f t="shared" si="79"/>
        <v>7.8116027301378427E-2</v>
      </c>
      <c r="AL345" s="191">
        <f t="shared" si="79"/>
        <v>7.816742485420769E-2</v>
      </c>
      <c r="AM345" s="191">
        <f t="shared" si="79"/>
        <v>7.8218856224788927E-2</v>
      </c>
      <c r="AN345" s="191">
        <f t="shared" si="79"/>
        <v>7.8270321435373019E-2</v>
      </c>
      <c r="AO345" s="191">
        <f t="shared" si="79"/>
        <v>7.8321820508225462E-2</v>
      </c>
      <c r="AP345" s="191">
        <f t="shared" si="79"/>
        <v>7.8373353465626433E-2</v>
      </c>
      <c r="AQ345" s="191">
        <f t="shared" si="79"/>
        <v>7.8424920329870751E-2</v>
      </c>
      <c r="AR345" s="191">
        <f t="shared" si="79"/>
        <v>7.8476521123267903E-2</v>
      </c>
      <c r="AS345" s="191">
        <f t="shared" si="79"/>
        <v>7.8528155868142061E-2</v>
      </c>
      <c r="AT345" s="191">
        <f t="shared" si="79"/>
        <v>7.8579824586832089E-2</v>
      </c>
      <c r="AU345" s="191">
        <f t="shared" si="79"/>
        <v>7.8631527301691526E-2</v>
      </c>
      <c r="AV345" s="191">
        <f t="shared" si="79"/>
        <v>7.8683264035088643E-2</v>
      </c>
      <c r="AW345" s="191">
        <f t="shared" si="79"/>
        <v>7.873503480940644E-2</v>
      </c>
      <c r="AX345" s="191">
        <f t="shared" si="79"/>
        <v>7.8786839647042611E-2</v>
      </c>
      <c r="AY345" s="191">
        <f t="shared" si="79"/>
        <v>7.8838678570409576E-2</v>
      </c>
      <c r="AZ345" s="191">
        <f t="shared" si="77"/>
        <v>7.8890551601934561E-2</v>
      </c>
      <c r="BA345" s="191">
        <f t="shared" si="77"/>
        <v>7.8942458764059517E-2</v>
      </c>
      <c r="BB345" s="191">
        <f t="shared" si="77"/>
        <v>7.8994400079241148E-2</v>
      </c>
      <c r="BC345" s="191">
        <f t="shared" si="77"/>
        <v>7.9046375569950936E-2</v>
      </c>
      <c r="BD345" s="191">
        <f t="shared" si="77"/>
        <v>7.9098385258675158E-2</v>
      </c>
      <c r="BE345" s="191">
        <f t="shared" si="77"/>
        <v>7.9150429167914899E-2</v>
      </c>
      <c r="BF345" s="191">
        <f t="shared" si="77"/>
        <v>7.9202507320186022E-2</v>
      </c>
      <c r="BG345" s="191">
        <f t="shared" si="77"/>
        <v>7.9254619738019214E-2</v>
      </c>
      <c r="BH345" s="191">
        <f t="shared" si="77"/>
        <v>7.9306766443959995E-2</v>
      </c>
      <c r="BI345" s="191">
        <f t="shared" si="75"/>
        <v>7.9358947460568735E-2</v>
      </c>
      <c r="BJ345" s="191">
        <f t="shared" si="75"/>
        <v>7.9411162810420585E-2</v>
      </c>
      <c r="BK345" s="191">
        <f t="shared" si="75"/>
        <v>7.9463412516105628E-2</v>
      </c>
      <c r="BL345" s="191">
        <f t="shared" si="75"/>
        <v>7.9515696600228752E-2</v>
      </c>
      <c r="BM345" s="191">
        <f t="shared" si="75"/>
        <v>7.9568015085409741E-2</v>
      </c>
      <c r="BN345" s="191">
        <f t="shared" si="75"/>
        <v>7.9620367994283292E-2</v>
      </c>
      <c r="BO345" s="191">
        <f t="shared" si="75"/>
        <v>7.9672755349498914E-2</v>
      </c>
      <c r="BP345" s="191">
        <f t="shared" si="75"/>
        <v>7.9725177173721087E-2</v>
      </c>
      <c r="BQ345" s="229"/>
      <c r="BR345" s="176"/>
    </row>
    <row r="346" spans="2:70">
      <c r="B346" s="245">
        <v>34</v>
      </c>
      <c r="C346" s="68">
        <v>7.8600000000000003E-2</v>
      </c>
      <c r="D346" s="174">
        <f t="shared" si="68"/>
        <v>0.99993880597873419</v>
      </c>
      <c r="I346" s="60" t="s">
        <v>474</v>
      </c>
      <c r="J346" s="191">
        <f t="shared" si="78"/>
        <v>7.8662554843526813E-2</v>
      </c>
      <c r="K346" s="191">
        <f t="shared" si="78"/>
        <v>7.8657741165472875E-2</v>
      </c>
      <c r="L346" s="191">
        <f t="shared" si="78"/>
        <v>7.8652927781987292E-2</v>
      </c>
      <c r="M346" s="191">
        <f t="shared" si="78"/>
        <v>7.8648114693051968E-2</v>
      </c>
      <c r="N346" s="191">
        <f t="shared" si="78"/>
        <v>7.8643301898648932E-2</v>
      </c>
      <c r="O346" s="191">
        <f t="shared" si="78"/>
        <v>7.8638489398760128E-2</v>
      </c>
      <c r="P346" s="191">
        <f t="shared" si="78"/>
        <v>7.8633677193367557E-2</v>
      </c>
      <c r="Q346" s="191">
        <f t="shared" si="78"/>
        <v>7.8628865282453178E-2</v>
      </c>
      <c r="R346" s="191">
        <f t="shared" si="78"/>
        <v>7.8624053665998964E-2</v>
      </c>
      <c r="S346" s="191">
        <f t="shared" si="78"/>
        <v>7.8619242343986914E-2</v>
      </c>
      <c r="T346" s="191">
        <f t="shared" si="78"/>
        <v>7.8614431316399017E-2</v>
      </c>
      <c r="U346" s="191">
        <f t="shared" si="78"/>
        <v>7.8609620583217243E-2</v>
      </c>
      <c r="V346" s="191">
        <f t="shared" si="78"/>
        <v>7.8604810144423581E-2</v>
      </c>
      <c r="W346" s="191">
        <f t="shared" si="78"/>
        <v>7.8600000000000003E-2</v>
      </c>
      <c r="X346" s="191">
        <f t="shared" si="78"/>
        <v>7.8595190149928509E-2</v>
      </c>
      <c r="Y346" s="191">
        <f t="shared" si="76"/>
        <v>7.8590380594191087E-2</v>
      </c>
      <c r="Z346" s="191">
        <f t="shared" si="76"/>
        <v>7.8585571332769708E-2</v>
      </c>
      <c r="AA346" s="191">
        <f t="shared" si="76"/>
        <v>7.8580762365646387E-2</v>
      </c>
      <c r="AB346" s="191">
        <f t="shared" si="76"/>
        <v>7.8575953692803097E-2</v>
      </c>
      <c r="AC346" s="191">
        <f t="shared" si="76"/>
        <v>7.8571145314221838E-2</v>
      </c>
      <c r="AD346" s="191">
        <f t="shared" si="76"/>
        <v>7.8566337229884597E-2</v>
      </c>
      <c r="AE346" s="191">
        <f t="shared" si="76"/>
        <v>7.8561529439773375E-2</v>
      </c>
      <c r="AF346" s="191">
        <f t="shared" si="76"/>
        <v>7.8556721943870159E-2</v>
      </c>
      <c r="AG346" s="191">
        <f t="shared" si="76"/>
        <v>7.8551914742156961E-2</v>
      </c>
      <c r="AH346" s="191">
        <f t="shared" si="76"/>
        <v>7.8547107834615743E-2</v>
      </c>
      <c r="AI346" s="191">
        <f t="shared" si="76"/>
        <v>7.8542301221228558E-2</v>
      </c>
      <c r="AJ346" s="191">
        <f t="shared" si="79"/>
        <v>7.8537494901977353E-2</v>
      </c>
      <c r="AK346" s="191">
        <f t="shared" si="79"/>
        <v>7.8532688876844156E-2</v>
      </c>
      <c r="AL346" s="191">
        <f t="shared" si="79"/>
        <v>7.8527883145810953E-2</v>
      </c>
      <c r="AM346" s="191">
        <f t="shared" si="79"/>
        <v>7.8523077708859787E-2</v>
      </c>
      <c r="AN346" s="191">
        <f t="shared" si="79"/>
        <v>7.8518272565972616E-2</v>
      </c>
      <c r="AO346" s="191">
        <f t="shared" si="79"/>
        <v>7.8513467717131455E-2</v>
      </c>
      <c r="AP346" s="191">
        <f t="shared" si="79"/>
        <v>7.8508663162318318E-2</v>
      </c>
      <c r="AQ346" s="191">
        <f t="shared" si="79"/>
        <v>7.8503858901515219E-2</v>
      </c>
      <c r="AR346" s="191">
        <f t="shared" si="79"/>
        <v>7.8499054934704146E-2</v>
      </c>
      <c r="AS346" s="191">
        <f t="shared" si="79"/>
        <v>7.8494251261867112E-2</v>
      </c>
      <c r="AT346" s="191">
        <f t="shared" si="79"/>
        <v>7.8489447882986146E-2</v>
      </c>
      <c r="AU346" s="191">
        <f t="shared" si="79"/>
        <v>7.8484644798043263E-2</v>
      </c>
      <c r="AV346" s="191">
        <f t="shared" si="79"/>
        <v>7.8479842007020448E-2</v>
      </c>
      <c r="AW346" s="191">
        <f t="shared" si="79"/>
        <v>7.8475039509899744E-2</v>
      </c>
      <c r="AX346" s="191">
        <f t="shared" si="79"/>
        <v>7.8470237306663124E-2</v>
      </c>
      <c r="AY346" s="191">
        <f t="shared" si="79"/>
        <v>7.8465435397292657E-2</v>
      </c>
      <c r="AZ346" s="191">
        <f t="shared" si="77"/>
        <v>7.8460633781770317E-2</v>
      </c>
      <c r="BA346" s="191">
        <f t="shared" si="77"/>
        <v>7.8455832460078131E-2</v>
      </c>
      <c r="BB346" s="191">
        <f t="shared" si="77"/>
        <v>7.8451031432198157E-2</v>
      </c>
      <c r="BC346" s="191">
        <f t="shared" si="77"/>
        <v>7.8446230698112379E-2</v>
      </c>
      <c r="BD346" s="191">
        <f t="shared" si="77"/>
        <v>7.8441430257802813E-2</v>
      </c>
      <c r="BE346" s="191">
        <f t="shared" si="77"/>
        <v>7.8436630111251487E-2</v>
      </c>
      <c r="BF346" s="191">
        <f t="shared" si="77"/>
        <v>7.8431830258440444E-2</v>
      </c>
      <c r="BG346" s="191">
        <f t="shared" si="77"/>
        <v>7.8427030699351682E-2</v>
      </c>
      <c r="BH346" s="191">
        <f t="shared" si="77"/>
        <v>7.842223143396726E-2</v>
      </c>
      <c r="BI346" s="191">
        <f t="shared" si="75"/>
        <v>7.8417432462269177E-2</v>
      </c>
      <c r="BJ346" s="191">
        <f t="shared" si="75"/>
        <v>7.8412633784239461E-2</v>
      </c>
      <c r="BK346" s="191">
        <f t="shared" si="75"/>
        <v>7.8407835399860168E-2</v>
      </c>
      <c r="BL346" s="191">
        <f t="shared" si="75"/>
        <v>7.8403037309113299E-2</v>
      </c>
      <c r="BM346" s="191">
        <f t="shared" si="75"/>
        <v>7.8398239511980897E-2</v>
      </c>
      <c r="BN346" s="191">
        <f t="shared" si="75"/>
        <v>7.8393442008444988E-2</v>
      </c>
      <c r="BO346" s="191">
        <f t="shared" si="75"/>
        <v>7.8388644798487631E-2</v>
      </c>
      <c r="BP346" s="191">
        <f t="shared" si="75"/>
        <v>7.8383847882090837E-2</v>
      </c>
      <c r="BQ346" s="229"/>
      <c r="BR346" s="176"/>
    </row>
    <row r="347" spans="2:70">
      <c r="B347" s="245">
        <v>35</v>
      </c>
      <c r="C347" s="68">
        <v>7.9899999999999999E-2</v>
      </c>
      <c r="D347" s="174">
        <f t="shared" si="68"/>
        <v>0.99924802802827983</v>
      </c>
      <c r="I347" s="60" t="s">
        <v>474</v>
      </c>
      <c r="J347" s="191">
        <f t="shared" si="78"/>
        <v>8.0685200208529789E-2</v>
      </c>
      <c r="K347" s="191">
        <f t="shared" si="78"/>
        <v>8.0624527199440355E-2</v>
      </c>
      <c r="L347" s="191">
        <f t="shared" si="78"/>
        <v>8.0563899814753176E-2</v>
      </c>
      <c r="M347" s="191">
        <f t="shared" si="78"/>
        <v>8.0503318020160017E-2</v>
      </c>
      <c r="N347" s="191">
        <f t="shared" si="78"/>
        <v>8.044278178137837E-2</v>
      </c>
      <c r="O347" s="191">
        <f t="shared" si="78"/>
        <v>8.0382291064151581E-2</v>
      </c>
      <c r="P347" s="191">
        <f t="shared" si="78"/>
        <v>8.0321845834248701E-2</v>
      </c>
      <c r="Q347" s="191">
        <f t="shared" si="78"/>
        <v>8.0261446057464492E-2</v>
      </c>
      <c r="R347" s="191">
        <f t="shared" si="78"/>
        <v>8.0201091699619559E-2</v>
      </c>
      <c r="S347" s="191">
        <f t="shared" si="78"/>
        <v>8.0140782726560097E-2</v>
      </c>
      <c r="T347" s="191">
        <f t="shared" si="78"/>
        <v>8.0080519104157991E-2</v>
      </c>
      <c r="U347" s="191">
        <f t="shared" si="78"/>
        <v>8.0020300798310878E-2</v>
      </c>
      <c r="V347" s="191">
        <f t="shared" si="78"/>
        <v>7.9960127774941908E-2</v>
      </c>
      <c r="W347" s="191">
        <f t="shared" si="78"/>
        <v>7.9899999999999999E-2</v>
      </c>
      <c r="X347" s="191">
        <f t="shared" si="78"/>
        <v>7.9839917439459562E-2</v>
      </c>
      <c r="Y347" s="191">
        <f t="shared" si="76"/>
        <v>7.9779880059320629E-2</v>
      </c>
      <c r="Z347" s="191">
        <f t="shared" si="76"/>
        <v>7.9719887825608821E-2</v>
      </c>
      <c r="AA347" s="191">
        <f t="shared" si="76"/>
        <v>7.9659940704375293E-2</v>
      </c>
      <c r="AB347" s="191">
        <f t="shared" si="76"/>
        <v>7.9600038661696709E-2</v>
      </c>
      <c r="AC347" s="191">
        <f t="shared" si="76"/>
        <v>7.9540181663675269E-2</v>
      </c>
      <c r="AD347" s="191">
        <f t="shared" si="76"/>
        <v>7.948036967643865E-2</v>
      </c>
      <c r="AE347" s="191">
        <f t="shared" si="76"/>
        <v>7.9420602666140011E-2</v>
      </c>
      <c r="AF347" s="191">
        <f t="shared" si="76"/>
        <v>7.9360880598957961E-2</v>
      </c>
      <c r="AG347" s="191">
        <f t="shared" si="76"/>
        <v>7.9301203441096507E-2</v>
      </c>
      <c r="AH347" s="191">
        <f t="shared" si="76"/>
        <v>7.9241571158785121E-2</v>
      </c>
      <c r="AI347" s="191">
        <f t="shared" si="76"/>
        <v>7.9181983718278642E-2</v>
      </c>
      <c r="AJ347" s="191">
        <f t="shared" si="79"/>
        <v>7.9122441085857295E-2</v>
      </c>
      <c r="AK347" s="191">
        <f t="shared" si="79"/>
        <v>7.9062943227826643E-2</v>
      </c>
      <c r="AL347" s="191">
        <f t="shared" si="79"/>
        <v>7.9003490110517618E-2</v>
      </c>
      <c r="AM347" s="191">
        <f t="shared" si="79"/>
        <v>7.8944081700286439E-2</v>
      </c>
      <c r="AN347" s="191">
        <f t="shared" si="79"/>
        <v>7.8884717963514636E-2</v>
      </c>
      <c r="AO347" s="191">
        <f t="shared" si="79"/>
        <v>7.8825398866609026E-2</v>
      </c>
      <c r="AP347" s="191">
        <f t="shared" si="79"/>
        <v>7.8766124376001667E-2</v>
      </c>
      <c r="AQ347" s="191">
        <f t="shared" si="79"/>
        <v>7.8706894458149879E-2</v>
      </c>
      <c r="AR347" s="191">
        <f t="shared" si="79"/>
        <v>7.8647709079536221E-2</v>
      </c>
      <c r="AS347" s="191">
        <f t="shared" si="79"/>
        <v>7.8588568206668402E-2</v>
      </c>
      <c r="AT347" s="191">
        <f t="shared" si="79"/>
        <v>7.8529471806079373E-2</v>
      </c>
      <c r="AU347" s="191">
        <f t="shared" si="79"/>
        <v>7.8470419844327205E-2</v>
      </c>
      <c r="AV347" s="191">
        <f t="shared" si="79"/>
        <v>7.8411412287995169E-2</v>
      </c>
      <c r="AW347" s="191">
        <f t="shared" si="79"/>
        <v>7.8352449103691602E-2</v>
      </c>
      <c r="AX347" s="191">
        <f t="shared" si="79"/>
        <v>7.8293530258049984E-2</v>
      </c>
      <c r="AY347" s="191">
        <f t="shared" si="79"/>
        <v>7.8234655717728904E-2</v>
      </c>
      <c r="AZ347" s="191">
        <f t="shared" si="77"/>
        <v>7.8175825449411998E-2</v>
      </c>
      <c r="BA347" s="191">
        <f t="shared" si="77"/>
        <v>7.8117039419807952E-2</v>
      </c>
      <c r="BB347" s="191">
        <f t="shared" si="77"/>
        <v>7.8058297595650486E-2</v>
      </c>
      <c r="BC347" s="191">
        <f t="shared" si="77"/>
        <v>7.7999599943698372E-2</v>
      </c>
      <c r="BD347" s="191">
        <f t="shared" si="77"/>
        <v>7.7940946430735319E-2</v>
      </c>
      <c r="BE347" s="191">
        <f t="shared" si="77"/>
        <v>7.7882337023570072E-2</v>
      </c>
      <c r="BF347" s="191">
        <f t="shared" si="77"/>
        <v>7.7823771689036286E-2</v>
      </c>
      <c r="BG347" s="191">
        <f t="shared" si="77"/>
        <v>7.7765250393992569E-2</v>
      </c>
      <c r="BH347" s="191">
        <f t="shared" si="77"/>
        <v>7.7706773105322494E-2</v>
      </c>
      <c r="BI347" s="191">
        <f t="shared" si="75"/>
        <v>7.7648339789934462E-2</v>
      </c>
      <c r="BJ347" s="191">
        <f t="shared" si="75"/>
        <v>7.7589950414761827E-2</v>
      </c>
      <c r="BK347" s="191">
        <f t="shared" si="75"/>
        <v>7.7531604946762769E-2</v>
      </c>
      <c r="BL347" s="191">
        <f t="shared" si="75"/>
        <v>7.7473303352920325E-2</v>
      </c>
      <c r="BM347" s="191">
        <f t="shared" si="75"/>
        <v>7.7415045600242358E-2</v>
      </c>
      <c r="BN347" s="191">
        <f t="shared" si="75"/>
        <v>7.7356831655761529E-2</v>
      </c>
      <c r="BO347" s="191">
        <f t="shared" si="75"/>
        <v>7.7298661486535331E-2</v>
      </c>
      <c r="BP347" s="191">
        <f t="shared" si="75"/>
        <v>7.7240535059645968E-2</v>
      </c>
      <c r="BQ347" s="229"/>
      <c r="BR347" s="176"/>
    </row>
    <row r="348" spans="2:70">
      <c r="B348" s="245">
        <v>36</v>
      </c>
      <c r="C348" s="68">
        <v>7.9600000000000004E-2</v>
      </c>
      <c r="D348" s="174">
        <f t="shared" si="68"/>
        <v>0.99858392083560132</v>
      </c>
      <c r="I348" s="60" t="s">
        <v>474</v>
      </c>
      <c r="J348" s="191">
        <f t="shared" si="78"/>
        <v>8.1079987598262834E-2</v>
      </c>
      <c r="K348" s="191">
        <f t="shared" si="78"/>
        <v>8.0965171917175227E-2</v>
      </c>
      <c r="L348" s="191">
        <f t="shared" si="78"/>
        <v>8.0850518824181358E-2</v>
      </c>
      <c r="M348" s="191">
        <f t="shared" si="78"/>
        <v>8.0736028089043607E-2</v>
      </c>
      <c r="N348" s="191">
        <f t="shared" si="78"/>
        <v>8.0621699481850426E-2</v>
      </c>
      <c r="O348" s="191">
        <f t="shared" si="78"/>
        <v>8.0507532773015755E-2</v>
      </c>
      <c r="P348" s="191">
        <f t="shared" si="78"/>
        <v>8.039352773327875E-2</v>
      </c>
      <c r="Q348" s="191">
        <f t="shared" si="78"/>
        <v>8.0279684133703136E-2</v>
      </c>
      <c r="R348" s="191">
        <f t="shared" si="78"/>
        <v>8.0166001745676896E-2</v>
      </c>
      <c r="S348" s="191">
        <f t="shared" si="78"/>
        <v>8.0052480340911711E-2</v>
      </c>
      <c r="T348" s="191">
        <f t="shared" si="78"/>
        <v>7.9939119691442503E-2</v>
      </c>
      <c r="U348" s="191">
        <f t="shared" si="78"/>
        <v>7.9825919569627077E-2</v>
      </c>
      <c r="V348" s="191">
        <f t="shared" si="78"/>
        <v>7.9712879748145574E-2</v>
      </c>
      <c r="W348" s="191">
        <f t="shared" si="78"/>
        <v>7.9600000000000004E-2</v>
      </c>
      <c r="X348" s="191">
        <f t="shared" si="78"/>
        <v>7.9487280098513871E-2</v>
      </c>
      <c r="Y348" s="191">
        <f t="shared" si="76"/>
        <v>7.9374719817331643E-2</v>
      </c>
      <c r="Z348" s="191">
        <f t="shared" si="76"/>
        <v>7.9262318930418338E-2</v>
      </c>
      <c r="AA348" s="191">
        <f t="shared" si="76"/>
        <v>7.915007721205905E-2</v>
      </c>
      <c r="AB348" s="191">
        <f t="shared" si="76"/>
        <v>7.9037994436858508E-2</v>
      </c>
      <c r="AC348" s="191">
        <f t="shared" si="76"/>
        <v>7.8926070379740615E-2</v>
      </c>
      <c r="AD348" s="191">
        <f t="shared" si="76"/>
        <v>7.8814304815948005E-2</v>
      </c>
      <c r="AE348" s="191">
        <f t="shared" si="76"/>
        <v>7.8702697521041573E-2</v>
      </c>
      <c r="AF348" s="191">
        <f t="shared" si="76"/>
        <v>7.8591248270900055E-2</v>
      </c>
      <c r="AG348" s="191">
        <f t="shared" si="76"/>
        <v>7.8479956841719559E-2</v>
      </c>
      <c r="AH348" s="191">
        <f t="shared" si="76"/>
        <v>7.8368823010013092E-2</v>
      </c>
      <c r="AI348" s="191">
        <f t="shared" si="76"/>
        <v>7.8257846552610172E-2</v>
      </c>
      <c r="AJ348" s="191">
        <f t="shared" si="79"/>
        <v>7.81470272466563E-2</v>
      </c>
      <c r="AK348" s="191">
        <f t="shared" si="79"/>
        <v>7.8036364869612615E-2</v>
      </c>
      <c r="AL348" s="191">
        <f t="shared" si="79"/>
        <v>7.7925859199255348E-2</v>
      </c>
      <c r="AM348" s="191">
        <f t="shared" si="79"/>
        <v>7.7815510013675426E-2</v>
      </c>
      <c r="AN348" s="191">
        <f t="shared" si="79"/>
        <v>7.7705317091277995E-2</v>
      </c>
      <c r="AO348" s="191">
        <f t="shared" si="79"/>
        <v>7.7595280210782047E-2</v>
      </c>
      <c r="AP348" s="191">
        <f t="shared" si="79"/>
        <v>7.748539915121988E-2</v>
      </c>
      <c r="AQ348" s="191">
        <f t="shared" si="79"/>
        <v>7.7375673691936722E-2</v>
      </c>
      <c r="AR348" s="191">
        <f t="shared" si="79"/>
        <v>7.7266103612590273E-2</v>
      </c>
      <c r="AS348" s="191">
        <f t="shared" si="79"/>
        <v>7.7156688693150219E-2</v>
      </c>
      <c r="AT348" s="191">
        <f t="shared" si="79"/>
        <v>7.7047428713897845E-2</v>
      </c>
      <c r="AU348" s="191">
        <f t="shared" si="79"/>
        <v>7.6938323455425603E-2</v>
      </c>
      <c r="AV348" s="191">
        <f t="shared" si="79"/>
        <v>7.6829372698636614E-2</v>
      </c>
      <c r="AW348" s="191">
        <f t="shared" si="79"/>
        <v>7.6720576224744264E-2</v>
      </c>
      <c r="AX348" s="191">
        <f t="shared" si="79"/>
        <v>7.6611933815271732E-2</v>
      </c>
      <c r="AY348" s="191">
        <f t="shared" si="79"/>
        <v>7.6503445252051633E-2</v>
      </c>
      <c r="AZ348" s="191">
        <f t="shared" si="77"/>
        <v>7.6395110317225498E-2</v>
      </c>
      <c r="BA348" s="191">
        <f t="shared" si="77"/>
        <v>7.6286928793243336E-2</v>
      </c>
      <c r="BB348" s="191">
        <f t="shared" si="77"/>
        <v>7.6178900462863269E-2</v>
      </c>
      <c r="BC348" s="191">
        <f t="shared" si="77"/>
        <v>7.6071025109151008E-2</v>
      </c>
      <c r="BD348" s="191">
        <f t="shared" si="77"/>
        <v>7.5963302515479489E-2</v>
      </c>
      <c r="BE348" s="191">
        <f t="shared" si="77"/>
        <v>7.5855732465528403E-2</v>
      </c>
      <c r="BF348" s="191">
        <f t="shared" si="77"/>
        <v>7.5748314743283765E-2</v>
      </c>
      <c r="BG348" s="191">
        <f t="shared" si="77"/>
        <v>7.56410491330375E-2</v>
      </c>
      <c r="BH348" s="191">
        <f t="shared" si="77"/>
        <v>7.5533935419386952E-2</v>
      </c>
      <c r="BI348" s="191">
        <f t="shared" si="75"/>
        <v>7.5426973387234517E-2</v>
      </c>
      <c r="BJ348" s="191">
        <f t="shared" si="75"/>
        <v>7.5320162821787204E-2</v>
      </c>
      <c r="BK348" s="191">
        <f t="shared" si="75"/>
        <v>7.5213503508556157E-2</v>
      </c>
      <c r="BL348" s="191">
        <f t="shared" si="75"/>
        <v>7.5106995233356261E-2</v>
      </c>
      <c r="BM348" s="191">
        <f t="shared" si="75"/>
        <v>7.5000637782305715E-2</v>
      </c>
      <c r="BN348" s="191">
        <f t="shared" si="75"/>
        <v>7.4894430941825588E-2</v>
      </c>
      <c r="BO348" s="191">
        <f t="shared" si="75"/>
        <v>7.4788374498639371E-2</v>
      </c>
      <c r="BP348" s="191">
        <f t="shared" si="75"/>
        <v>7.4682468239772593E-2</v>
      </c>
      <c r="BQ348" s="229"/>
      <c r="BR348" s="176"/>
    </row>
    <row r="349" spans="2:70">
      <c r="B349" s="245">
        <v>37</v>
      </c>
      <c r="C349" s="68">
        <v>7.9399999999999998E-2</v>
      </c>
      <c r="D349" s="174">
        <f t="shared" si="68"/>
        <v>0.99841920737727918</v>
      </c>
      <c r="I349" s="60" t="s">
        <v>474</v>
      </c>
      <c r="J349" s="191">
        <f t="shared" si="78"/>
        <v>8.1049893353621449E-2</v>
      </c>
      <c r="K349" s="191">
        <f t="shared" si="78"/>
        <v>8.0921770280135738E-2</v>
      </c>
      <c r="L349" s="191">
        <f t="shared" si="78"/>
        <v>8.0793849742659379E-2</v>
      </c>
      <c r="M349" s="191">
        <f t="shared" si="78"/>
        <v>8.0666131421024995E-2</v>
      </c>
      <c r="N349" s="191">
        <f t="shared" si="78"/>
        <v>8.0538614995571189E-2</v>
      </c>
      <c r="O349" s="191">
        <f t="shared" si="78"/>
        <v>8.041130014714204E-2</v>
      </c>
      <c r="P349" s="191">
        <f t="shared" si="78"/>
        <v>8.0284186557086051E-2</v>
      </c>
      <c r="Q349" s="191">
        <f t="shared" si="78"/>
        <v>8.0157273907255466E-2</v>
      </c>
      <c r="R349" s="191">
        <f t="shared" si="78"/>
        <v>8.0030561880005457E-2</v>
      </c>
      <c r="S349" s="191">
        <f t="shared" si="78"/>
        <v>7.9904050158193338E-2</v>
      </c>
      <c r="T349" s="191">
        <f t="shared" si="78"/>
        <v>7.9777738425177769E-2</v>
      </c>
      <c r="U349" s="191">
        <f t="shared" si="78"/>
        <v>7.9651626364817887E-2</v>
      </c>
      <c r="V349" s="191">
        <f t="shared" si="78"/>
        <v>7.9525713661472652E-2</v>
      </c>
      <c r="W349" s="191">
        <f t="shared" si="78"/>
        <v>7.9399999999999998E-2</v>
      </c>
      <c r="X349" s="191">
        <f t="shared" si="78"/>
        <v>7.9274485065755962E-2</v>
      </c>
      <c r="Y349" s="191">
        <f t="shared" si="76"/>
        <v>7.9149168544594029E-2</v>
      </c>
      <c r="Z349" s="191">
        <f t="shared" si="76"/>
        <v>7.9024050122864245E-2</v>
      </c>
      <c r="AA349" s="191">
        <f t="shared" si="76"/>
        <v>7.8899129487412498E-2</v>
      </c>
      <c r="AB349" s="191">
        <f t="shared" si="76"/>
        <v>7.8774406325579693E-2</v>
      </c>
      <c r="AC349" s="191">
        <f t="shared" si="76"/>
        <v>7.864988032520101E-2</v>
      </c>
      <c r="AD349" s="191">
        <f t="shared" si="76"/>
        <v>7.8525551174605066E-2</v>
      </c>
      <c r="AE349" s="191">
        <f t="shared" si="76"/>
        <v>7.8401418562613151E-2</v>
      </c>
      <c r="AF349" s="191">
        <f t="shared" si="76"/>
        <v>7.8277482178538527E-2</v>
      </c>
      <c r="AG349" s="191">
        <f t="shared" si="76"/>
        <v>7.8153741712185532E-2</v>
      </c>
      <c r="AH349" s="191">
        <f t="shared" si="76"/>
        <v>7.8030196853848877E-2</v>
      </c>
      <c r="AI349" s="191">
        <f t="shared" si="76"/>
        <v>7.7906847294312867E-2</v>
      </c>
      <c r="AJ349" s="191">
        <f t="shared" si="79"/>
        <v>7.778369272485057E-2</v>
      </c>
      <c r="AK349" s="191">
        <f t="shared" si="79"/>
        <v>7.7660732837223148E-2</v>
      </c>
      <c r="AL349" s="191">
        <f t="shared" si="79"/>
        <v>7.7537967323678972E-2</v>
      </c>
      <c r="AM349" s="191">
        <f t="shared" si="79"/>
        <v>7.7415395876952939E-2</v>
      </c>
      <c r="AN349" s="191">
        <f t="shared" si="79"/>
        <v>7.7293018190265628E-2</v>
      </c>
      <c r="AO349" s="191">
        <f t="shared" si="79"/>
        <v>7.7170833957322632E-2</v>
      </c>
      <c r="AP349" s="191">
        <f t="shared" si="79"/>
        <v>7.7048842872313686E-2</v>
      </c>
      <c r="AQ349" s="191">
        <f t="shared" si="79"/>
        <v>7.6927044629911956E-2</v>
      </c>
      <c r="AR349" s="191">
        <f t="shared" si="79"/>
        <v>7.6805438925273264E-2</v>
      </c>
      <c r="AS349" s="191">
        <f t="shared" si="79"/>
        <v>7.6684025454035368E-2</v>
      </c>
      <c r="AT349" s="191">
        <f t="shared" si="79"/>
        <v>7.6562803912317096E-2</v>
      </c>
      <c r="AU349" s="191">
        <f t="shared" si="79"/>
        <v>7.6441773996717671E-2</v>
      </c>
      <c r="AV349" s="191">
        <f t="shared" si="79"/>
        <v>7.6320935404315976E-2</v>
      </c>
      <c r="AW349" s="191">
        <f t="shared" si="79"/>
        <v>7.6200287832669675E-2</v>
      </c>
      <c r="AX349" s="191">
        <f t="shared" si="79"/>
        <v>7.6079830979814592E-2</v>
      </c>
      <c r="AY349" s="191">
        <f t="shared" si="79"/>
        <v>7.595956454426385E-2</v>
      </c>
      <c r="AZ349" s="191">
        <f t="shared" si="77"/>
        <v>7.583948822500719E-2</v>
      </c>
      <c r="BA349" s="191">
        <f t="shared" si="77"/>
        <v>7.5719601721510182E-2</v>
      </c>
      <c r="BB349" s="191">
        <f t="shared" si="77"/>
        <v>7.5599904733713461E-2</v>
      </c>
      <c r="BC349" s="191">
        <f t="shared" si="77"/>
        <v>7.5480396962032001E-2</v>
      </c>
      <c r="BD349" s="191">
        <f t="shared" si="77"/>
        <v>7.5361078107354387E-2</v>
      </c>
      <c r="BE349" s="191">
        <f t="shared" si="77"/>
        <v>7.5241947871041992E-2</v>
      </c>
      <c r="BF349" s="191">
        <f t="shared" si="77"/>
        <v>7.512300595492831E-2</v>
      </c>
      <c r="BG349" s="191">
        <f t="shared" si="77"/>
        <v>7.5004252061318138E-2</v>
      </c>
      <c r="BH349" s="191">
        <f t="shared" si="77"/>
        <v>7.4885685892986914E-2</v>
      </c>
      <c r="BI349" s="191">
        <f t="shared" si="75"/>
        <v>7.4767307153179891E-2</v>
      </c>
      <c r="BJ349" s="191">
        <f t="shared" si="75"/>
        <v>7.4649115545611447E-2</v>
      </c>
      <c r="BK349" s="191">
        <f t="shared" si="75"/>
        <v>7.453111077446431E-2</v>
      </c>
      <c r="BL349" s="191">
        <f t="shared" si="75"/>
        <v>7.4413292544388845E-2</v>
      </c>
      <c r="BM349" s="191">
        <f t="shared" si="75"/>
        <v>7.4295660560502297E-2</v>
      </c>
      <c r="BN349" s="191">
        <f t="shared" si="75"/>
        <v>7.4178214528388089E-2</v>
      </c>
      <c r="BO349" s="191">
        <f t="shared" si="75"/>
        <v>7.4060954154095013E-2</v>
      </c>
      <c r="BP349" s="191">
        <f t="shared" si="75"/>
        <v>7.3943879144136554E-2</v>
      </c>
      <c r="BQ349" s="229"/>
      <c r="BR349" s="176"/>
    </row>
    <row r="350" spans="2:70">
      <c r="B350" s="245">
        <v>38</v>
      </c>
      <c r="C350" s="68">
        <v>7.9200000000000007E-2</v>
      </c>
      <c r="D350" s="174">
        <f t="shared" si="68"/>
        <v>0.9982525998433831</v>
      </c>
      <c r="I350" s="60" t="s">
        <v>474</v>
      </c>
      <c r="J350" s="191">
        <f t="shared" si="78"/>
        <v>8.1021323341279372E-2</v>
      </c>
      <c r="K350" s="191">
        <f t="shared" si="78"/>
        <v>8.0879746668183525E-2</v>
      </c>
      <c r="L350" s="191">
        <f t="shared" si="78"/>
        <v>8.0738417386188394E-2</v>
      </c>
      <c r="M350" s="191">
        <f t="shared" si="78"/>
        <v>8.0597335063002762E-2</v>
      </c>
      <c r="N350" s="191">
        <f t="shared" si="78"/>
        <v>8.0456499267090781E-2</v>
      </c>
      <c r="O350" s="191">
        <f t="shared" si="78"/>
        <v>8.031590956767061E-2</v>
      </c>
      <c r="P350" s="191">
        <f t="shared" si="78"/>
        <v>8.0175565534713222E-2</v>
      </c>
      <c r="Q350" s="191">
        <f t="shared" si="78"/>
        <v>8.0035466738941019E-2</v>
      </c>
      <c r="R350" s="191">
        <f t="shared" si="78"/>
        <v>7.9895612751826495E-2</v>
      </c>
      <c r="S350" s="191">
        <f t="shared" si="78"/>
        <v>7.9756003145590948E-2</v>
      </c>
      <c r="T350" s="191">
        <f t="shared" si="78"/>
        <v>7.9616637493203191E-2</v>
      </c>
      <c r="U350" s="191">
        <f t="shared" si="78"/>
        <v>7.9477515368378271E-2</v>
      </c>
      <c r="V350" s="191">
        <f t="shared" si="78"/>
        <v>7.933863634557603E-2</v>
      </c>
      <c r="W350" s="191">
        <f t="shared" si="78"/>
        <v>7.9200000000000007E-2</v>
      </c>
      <c r="X350" s="191">
        <f t="shared" si="78"/>
        <v>7.906160590759595E-2</v>
      </c>
      <c r="Y350" s="191">
        <f t="shared" si="76"/>
        <v>7.8923453645050629E-2</v>
      </c>
      <c r="Z350" s="191">
        <f t="shared" si="76"/>
        <v>7.8785542789790525E-2</v>
      </c>
      <c r="AA350" s="191">
        <f t="shared" si="76"/>
        <v>7.8647872919980488E-2</v>
      </c>
      <c r="AB350" s="191">
        <f t="shared" si="76"/>
        <v>7.8510443614522529E-2</v>
      </c>
      <c r="AC350" s="191">
        <f t="shared" si="76"/>
        <v>7.8373254453054458E-2</v>
      </c>
      <c r="AD350" s="191">
        <f t="shared" si="76"/>
        <v>7.823630501594861E-2</v>
      </c>
      <c r="AE350" s="191">
        <f t="shared" si="76"/>
        <v>7.8099594884310605E-2</v>
      </c>
      <c r="AF350" s="191">
        <f t="shared" si="76"/>
        <v>7.7963123639978052E-2</v>
      </c>
      <c r="AG350" s="191">
        <f t="shared" si="76"/>
        <v>7.7826890865519208E-2</v>
      </c>
      <c r="AH350" s="191">
        <f t="shared" si="76"/>
        <v>7.7690896144231789E-2</v>
      </c>
      <c r="AI350" s="191">
        <f t="shared" si="76"/>
        <v>7.7555139060141651E-2</v>
      </c>
      <c r="AJ350" s="191">
        <f t="shared" si="79"/>
        <v>7.7419619198001513E-2</v>
      </c>
      <c r="AK350" s="191">
        <f t="shared" si="79"/>
        <v>7.7284336143289709E-2</v>
      </c>
      <c r="AL350" s="191">
        <f t="shared" si="79"/>
        <v>7.714928948220888E-2</v>
      </c>
      <c r="AM350" s="191">
        <f t="shared" si="79"/>
        <v>7.7014478801684785E-2</v>
      </c>
      <c r="AN350" s="191">
        <f t="shared" si="79"/>
        <v>7.6879903689364953E-2</v>
      </c>
      <c r="AO350" s="191">
        <f t="shared" si="79"/>
        <v>7.6745563733617461E-2</v>
      </c>
      <c r="AP350" s="191">
        <f t="shared" si="79"/>
        <v>7.6611458523529685E-2</v>
      </c>
      <c r="AQ350" s="191">
        <f t="shared" si="79"/>
        <v>7.6477587648907025E-2</v>
      </c>
      <c r="AR350" s="191">
        <f t="shared" si="79"/>
        <v>7.634395070027164E-2</v>
      </c>
      <c r="AS350" s="191">
        <f t="shared" si="79"/>
        <v>7.6210547268861228E-2</v>
      </c>
      <c r="AT350" s="191">
        <f t="shared" si="79"/>
        <v>7.6077376946627764E-2</v>
      </c>
      <c r="AU350" s="191">
        <f t="shared" si="79"/>
        <v>7.5944439326236207E-2</v>
      </c>
      <c r="AV350" s="191">
        <f t="shared" si="79"/>
        <v>7.5811734001063363E-2</v>
      </c>
      <c r="AW350" s="191">
        <f t="shared" si="79"/>
        <v>7.5679260565196513E-2</v>
      </c>
      <c r="AX350" s="191">
        <f t="shared" si="79"/>
        <v>7.5547018613432243E-2</v>
      </c>
      <c r="AY350" s="191">
        <f t="shared" si="79"/>
        <v>7.5415007741275186E-2</v>
      </c>
      <c r="AZ350" s="191">
        <f t="shared" si="77"/>
        <v>7.5283227544936812E-2</v>
      </c>
      <c r="BA350" s="191">
        <f t="shared" si="77"/>
        <v>7.5151677621334165E-2</v>
      </c>
      <c r="BB350" s="191">
        <f t="shared" si="77"/>
        <v>7.5020357568088614E-2</v>
      </c>
      <c r="BC350" s="191">
        <f t="shared" si="77"/>
        <v>7.4889266983524674E-2</v>
      </c>
      <c r="BD350" s="191">
        <f t="shared" si="77"/>
        <v>7.4758405466668745E-2</v>
      </c>
      <c r="BE350" s="191">
        <f t="shared" si="77"/>
        <v>7.4627772617247845E-2</v>
      </c>
      <c r="BF350" s="191">
        <f t="shared" si="77"/>
        <v>7.4497368035688502E-2</v>
      </c>
      <c r="BG350" s="191">
        <f t="shared" si="77"/>
        <v>7.4367191323115395E-2</v>
      </c>
      <c r="BH350" s="191">
        <f t="shared" si="77"/>
        <v>7.4237242081350213E-2</v>
      </c>
      <c r="BI350" s="191">
        <f t="shared" si="75"/>
        <v>7.4107519912910466E-2</v>
      </c>
      <c r="BJ350" s="191">
        <f t="shared" si="75"/>
        <v>7.3978024421008162E-2</v>
      </c>
      <c r="BK350" s="191">
        <f t="shared" si="75"/>
        <v>7.3848755209548672E-2</v>
      </c>
      <c r="BL350" s="191">
        <f t="shared" si="75"/>
        <v>7.3719711883129535E-2</v>
      </c>
      <c r="BM350" s="191">
        <f t="shared" si="75"/>
        <v>7.359089404703921E-2</v>
      </c>
      <c r="BN350" s="191">
        <f t="shared" si="75"/>
        <v>7.346230130725584E-2</v>
      </c>
      <c r="BO350" s="191">
        <f t="shared" si="75"/>
        <v>7.3333933270446086E-2</v>
      </c>
      <c r="BP350" s="191">
        <f t="shared" si="75"/>
        <v>7.3205789543963992E-2</v>
      </c>
      <c r="BQ350" s="229"/>
      <c r="BR350" s="176"/>
    </row>
    <row r="351" spans="2:70">
      <c r="B351" s="245">
        <v>39</v>
      </c>
      <c r="C351" s="68">
        <v>7.9000000000000001E-2</v>
      </c>
      <c r="D351" s="174">
        <f t="shared" si="68"/>
        <v>0.99808443541066105</v>
      </c>
      <c r="I351" s="60" t="s">
        <v>474</v>
      </c>
      <c r="J351" s="191">
        <f t="shared" si="78"/>
        <v>8.0993918665567391E-2</v>
      </c>
      <c r="K351" s="191">
        <f t="shared" si="78"/>
        <v>8.0838769583019818E-2</v>
      </c>
      <c r="L351" s="191">
        <f t="shared" si="78"/>
        <v>8.0683917698560856E-2</v>
      </c>
      <c r="M351" s="191">
        <f t="shared" si="78"/>
        <v>8.0529362442888358E-2</v>
      </c>
      <c r="N351" s="191">
        <f t="shared" si="78"/>
        <v>8.0375103247790722E-2</v>
      </c>
      <c r="O351" s="191">
        <f t="shared" si="78"/>
        <v>8.0221139546144793E-2</v>
      </c>
      <c r="P351" s="191">
        <f t="shared" si="78"/>
        <v>8.0067470771913771E-2</v>
      </c>
      <c r="Q351" s="191">
        <f t="shared" si="78"/>
        <v>7.9914096360145168E-2</v>
      </c>
      <c r="R351" s="191">
        <f t="shared" si="78"/>
        <v>7.9761015746968644E-2</v>
      </c>
      <c r="S351" s="191">
        <f t="shared" si="78"/>
        <v>7.9608228369594053E-2</v>
      </c>
      <c r="T351" s="191">
        <f t="shared" si="78"/>
        <v>7.9455733666309231E-2</v>
      </c>
      <c r="U351" s="191">
        <f t="shared" si="78"/>
        <v>7.9303531076478112E-2</v>
      </c>
      <c r="V351" s="191">
        <f t="shared" si="78"/>
        <v>7.9151620040538453E-2</v>
      </c>
      <c r="W351" s="191">
        <f t="shared" si="78"/>
        <v>7.9000000000000001E-2</v>
      </c>
      <c r="X351" s="191">
        <f t="shared" si="78"/>
        <v>7.8848670397442228E-2</v>
      </c>
      <c r="Y351" s="191">
        <f t="shared" si="76"/>
        <v>7.869763067651242E-2</v>
      </c>
      <c r="Z351" s="191">
        <f t="shared" si="76"/>
        <v>7.8546880281923623E-2</v>
      </c>
      <c r="AA351" s="191">
        <f t="shared" si="76"/>
        <v>7.8396418659452516E-2</v>
      </c>
      <c r="AB351" s="191">
        <f t="shared" si="76"/>
        <v>7.8246245255937485E-2</v>
      </c>
      <c r="AC351" s="191">
        <f t="shared" si="76"/>
        <v>7.8096359519276473E-2</v>
      </c>
      <c r="AD351" s="191">
        <f t="shared" si="76"/>
        <v>7.7946760898425074E-2</v>
      </c>
      <c r="AE351" s="191">
        <f t="shared" si="76"/>
        <v>7.779744884339436E-2</v>
      </c>
      <c r="AF351" s="191">
        <f t="shared" si="76"/>
        <v>7.7648422805249057E-2</v>
      </c>
      <c r="AG351" s="191">
        <f t="shared" si="76"/>
        <v>7.7499682236105302E-2</v>
      </c>
      <c r="AH351" s="191">
        <f t="shared" si="76"/>
        <v>7.7351226589128796E-2</v>
      </c>
      <c r="AI351" s="191">
        <f t="shared" si="76"/>
        <v>7.7203055318532721E-2</v>
      </c>
      <c r="AJ351" s="191">
        <f t="shared" si="79"/>
        <v>7.7055167879575753E-2</v>
      </c>
      <c r="AK351" s="191">
        <f t="shared" si="79"/>
        <v>7.6907563728560072E-2</v>
      </c>
      <c r="AL351" s="191">
        <f t="shared" si="79"/>
        <v>7.6760242322829325E-2</v>
      </c>
      <c r="AM351" s="191">
        <f t="shared" si="79"/>
        <v>7.6613203120766624E-2</v>
      </c>
      <c r="AN351" s="191">
        <f t="shared" si="79"/>
        <v>7.646644558179265E-2</v>
      </c>
      <c r="AO351" s="191">
        <f t="shared" si="79"/>
        <v>7.6319969166363563E-2</v>
      </c>
      <c r="AP351" s="191">
        <f t="shared" si="79"/>
        <v>7.6173773335969031E-2</v>
      </c>
      <c r="AQ351" s="191">
        <f t="shared" si="79"/>
        <v>7.602785755313031E-2</v>
      </c>
      <c r="AR351" s="191">
        <f t="shared" si="79"/>
        <v>7.5882221281398224E-2</v>
      </c>
      <c r="AS351" s="191">
        <f t="shared" si="79"/>
        <v>7.5736863985351191E-2</v>
      </c>
      <c r="AT351" s="191">
        <f t="shared" si="79"/>
        <v>7.5591785130593281E-2</v>
      </c>
      <c r="AU351" s="191">
        <f t="shared" si="79"/>
        <v>7.5446984183752189E-2</v>
      </c>
      <c r="AV351" s="191">
        <f t="shared" si="79"/>
        <v>7.5302460612477376E-2</v>
      </c>
      <c r="AW351" s="191">
        <f t="shared" si="79"/>
        <v>7.515821388543803E-2</v>
      </c>
      <c r="AX351" s="191">
        <f t="shared" si="79"/>
        <v>7.5014243472321121E-2</v>
      </c>
      <c r="AY351" s="191">
        <f t="shared" si="79"/>
        <v>7.4870548843829487E-2</v>
      </c>
      <c r="AZ351" s="191">
        <f t="shared" si="77"/>
        <v>7.4727129471679865E-2</v>
      </c>
      <c r="BA351" s="191">
        <f t="shared" si="77"/>
        <v>7.4583984828600972E-2</v>
      </c>
      <c r="BB351" s="191">
        <f t="shared" si="77"/>
        <v>7.4441114388331522E-2</v>
      </c>
      <c r="BC351" s="191">
        <f t="shared" si="77"/>
        <v>7.4298517625618288E-2</v>
      </c>
      <c r="BD351" s="191">
        <f t="shared" si="77"/>
        <v>7.4156194016214289E-2</v>
      </c>
      <c r="BE351" s="191">
        <f t="shared" si="77"/>
        <v>7.4014143036876673E-2</v>
      </c>
      <c r="BF351" s="191">
        <f t="shared" si="77"/>
        <v>7.3872364165364968E-2</v>
      </c>
      <c r="BG351" s="191">
        <f t="shared" si="77"/>
        <v>7.3730856880439039E-2</v>
      </c>
      <c r="BH351" s="191">
        <f t="shared" si="77"/>
        <v>7.3589620661857244E-2</v>
      </c>
      <c r="BI351" s="191">
        <f t="shared" si="75"/>
        <v>7.3448654990374507E-2</v>
      </c>
      <c r="BJ351" s="191">
        <f t="shared" si="75"/>
        <v>7.330795934774037E-2</v>
      </c>
      <c r="BK351" s="191">
        <f t="shared" si="75"/>
        <v>7.3167533216697125E-2</v>
      </c>
      <c r="BL351" s="191">
        <f t="shared" si="75"/>
        <v>7.3027376080977952E-2</v>
      </c>
      <c r="BM351" s="191">
        <f t="shared" si="75"/>
        <v>7.2887487425304889E-2</v>
      </c>
      <c r="BN351" s="191">
        <f t="shared" si="75"/>
        <v>7.2747866735387093E-2</v>
      </c>
      <c r="BO351" s="191">
        <f t="shared" si="75"/>
        <v>7.2608513497918817E-2</v>
      </c>
      <c r="BP351" s="191">
        <f t="shared" si="75"/>
        <v>7.2469427200577669E-2</v>
      </c>
      <c r="BQ351" s="229"/>
      <c r="BR351" s="176"/>
    </row>
    <row r="352" spans="2:70">
      <c r="B352" s="245">
        <v>40</v>
      </c>
      <c r="C352" s="68">
        <v>7.8799999999999995E-2</v>
      </c>
      <c r="D352" s="174">
        <f t="shared" si="68"/>
        <v>0.99791471970948042</v>
      </c>
      <c r="I352" s="60" t="s">
        <v>474</v>
      </c>
      <c r="J352" s="191">
        <f t="shared" si="78"/>
        <v>8.0967670434098055E-2</v>
      </c>
      <c r="K352" s="191">
        <f t="shared" si="78"/>
        <v>8.0798830146772554E-2</v>
      </c>
      <c r="L352" s="191">
        <f t="shared" si="78"/>
        <v>8.0630341938770445E-2</v>
      </c>
      <c r="M352" s="191">
        <f t="shared" si="78"/>
        <v>8.0462205075907678E-2</v>
      </c>
      <c r="N352" s="191">
        <f t="shared" si="78"/>
        <v>8.0294418825531136E-2</v>
      </c>
      <c r="O352" s="191">
        <f t="shared" si="78"/>
        <v>8.0126982456515519E-2</v>
      </c>
      <c r="P352" s="191">
        <f t="shared" si="78"/>
        <v>7.9959895239260156E-2</v>
      </c>
      <c r="Q352" s="191">
        <f t="shared" si="78"/>
        <v>7.9793156445685715E-2</v>
      </c>
      <c r="R352" s="191">
        <f t="shared" si="78"/>
        <v>7.9626765349231188E-2</v>
      </c>
      <c r="S352" s="191">
        <f t="shared" si="78"/>
        <v>7.9460721224850595E-2</v>
      </c>
      <c r="T352" s="191">
        <f t="shared" si="78"/>
        <v>7.9295023349009966E-2</v>
      </c>
      <c r="U352" s="191">
        <f t="shared" si="78"/>
        <v>7.9129670999683974E-2</v>
      </c>
      <c r="V352" s="191">
        <f t="shared" si="78"/>
        <v>7.8964663456353043E-2</v>
      </c>
      <c r="W352" s="191">
        <f t="shared" si="78"/>
        <v>7.8799999999999995E-2</v>
      </c>
      <c r="X352" s="191">
        <f t="shared" si="78"/>
        <v>7.8635679913107048E-2</v>
      </c>
      <c r="Y352" s="191">
        <f t="shared" si="76"/>
        <v>7.8471702479652641E-2</v>
      </c>
      <c r="Z352" s="191">
        <f t="shared" si="76"/>
        <v>7.830806698510831E-2</v>
      </c>
      <c r="AA352" s="191">
        <f t="shared" si="76"/>
        <v>7.8144772716435579E-2</v>
      </c>
      <c r="AB352" s="191">
        <f t="shared" si="76"/>
        <v>7.7981818962082866E-2</v>
      </c>
      <c r="AC352" s="191">
        <f t="shared" si="76"/>
        <v>7.7819205011982376E-2</v>
      </c>
      <c r="AD352" s="191">
        <f t="shared" si="76"/>
        <v>7.7656930157546974E-2</v>
      </c>
      <c r="AE352" s="191">
        <f t="shared" si="76"/>
        <v>7.7494993691667194E-2</v>
      </c>
      <c r="AF352" s="191">
        <f t="shared" si="76"/>
        <v>7.7333394908708025E-2</v>
      </c>
      <c r="AG352" s="191">
        <f t="shared" si="76"/>
        <v>7.7172133104505936E-2</v>
      </c>
      <c r="AH352" s="191">
        <f t="shared" si="76"/>
        <v>7.7011207576365745E-2</v>
      </c>
      <c r="AI352" s="191">
        <f t="shared" si="76"/>
        <v>7.6850617623057643E-2</v>
      </c>
      <c r="AJ352" s="191">
        <f t="shared" si="79"/>
        <v>7.6690362544814025E-2</v>
      </c>
      <c r="AK352" s="191">
        <f t="shared" si="79"/>
        <v>7.6530441643326536E-2</v>
      </c>
      <c r="AL352" s="191">
        <f t="shared" si="79"/>
        <v>7.6370854221742945E-2</v>
      </c>
      <c r="AM352" s="191">
        <f t="shared" si="79"/>
        <v>7.6211599584664197E-2</v>
      </c>
      <c r="AN352" s="191">
        <f t="shared" si="79"/>
        <v>7.6052677038141323E-2</v>
      </c>
      <c r="AO352" s="191">
        <f t="shared" si="79"/>
        <v>7.5894085889672447E-2</v>
      </c>
      <c r="AP352" s="191">
        <f t="shared" si="79"/>
        <v>7.5735825448199706E-2</v>
      </c>
      <c r="AQ352" s="191">
        <f t="shared" si="79"/>
        <v>7.5577895024106348E-2</v>
      </c>
      <c r="AR352" s="191">
        <f t="shared" si="79"/>
        <v>7.5420293929213622E-2</v>
      </c>
      <c r="AS352" s="191">
        <f t="shared" si="79"/>
        <v>7.5263021476777853E-2</v>
      </c>
      <c r="AT352" s="191">
        <f t="shared" si="79"/>
        <v>7.5106076981487371E-2</v>
      </c>
      <c r="AU352" s="191">
        <f t="shared" si="79"/>
        <v>7.494945975945963E-2</v>
      </c>
      <c r="AV352" s="191">
        <f t="shared" si="79"/>
        <v>7.4793169128238135E-2</v>
      </c>
      <c r="AW352" s="191">
        <f t="shared" si="79"/>
        <v>7.4637204406789531E-2</v>
      </c>
      <c r="AX352" s="191">
        <f t="shared" si="79"/>
        <v>7.4481564915500564E-2</v>
      </c>
      <c r="AY352" s="191">
        <f t="shared" si="79"/>
        <v>7.4326249976175221E-2</v>
      </c>
      <c r="AZ352" s="191">
        <f t="shared" si="77"/>
        <v>7.4171258912031676E-2</v>
      </c>
      <c r="BA352" s="191">
        <f t="shared" si="77"/>
        <v>7.4016591047699393E-2</v>
      </c>
      <c r="BB352" s="191">
        <f t="shared" si="77"/>
        <v>7.3862245709216179E-2</v>
      </c>
      <c r="BC352" s="191">
        <f t="shared" si="77"/>
        <v>7.3708222224025233E-2</v>
      </c>
      <c r="BD352" s="191">
        <f t="shared" si="77"/>
        <v>7.3554519920972242E-2</v>
      </c>
      <c r="BE352" s="191">
        <f t="shared" si="77"/>
        <v>7.3401138130302412E-2</v>
      </c>
      <c r="BF352" s="191">
        <f t="shared" si="77"/>
        <v>7.3248076183657584E-2</v>
      </c>
      <c r="BG352" s="191">
        <f t="shared" si="77"/>
        <v>7.309533341407333E-2</v>
      </c>
      <c r="BH352" s="191">
        <f t="shared" si="77"/>
        <v>7.294290915597601E-2</v>
      </c>
      <c r="BI352" s="191">
        <f t="shared" si="75"/>
        <v>7.2790802745179892E-2</v>
      </c>
      <c r="BJ352" s="191">
        <f t="shared" si="75"/>
        <v>7.2639013518884271E-2</v>
      </c>
      <c r="BK352" s="191">
        <f t="shared" si="75"/>
        <v>7.2487540815670562E-2</v>
      </c>
      <c r="BL352" s="191">
        <f t="shared" si="75"/>
        <v>7.2336383975499408E-2</v>
      </c>
      <c r="BM352" s="191">
        <f t="shared" si="75"/>
        <v>7.2185542339707851E-2</v>
      </c>
      <c r="BN352" s="191">
        <f t="shared" si="75"/>
        <v>7.2035015251006376E-2</v>
      </c>
      <c r="BO352" s="191">
        <f t="shared" si="75"/>
        <v>7.1884802053476179E-2</v>
      </c>
      <c r="BP352" s="191">
        <f t="shared" si="75"/>
        <v>7.1734902092566166E-2</v>
      </c>
      <c r="BQ352" s="229"/>
      <c r="BR352" s="176"/>
    </row>
    <row r="353" spans="2:70">
      <c r="B353" s="245">
        <v>41</v>
      </c>
      <c r="C353" s="68">
        <v>7.9600000000000004E-2</v>
      </c>
      <c r="D353" s="174">
        <f t="shared" si="68"/>
        <v>0.99774339888612673</v>
      </c>
      <c r="I353" s="60" t="s">
        <v>474</v>
      </c>
      <c r="J353" s="191">
        <f t="shared" si="78"/>
        <v>8.1972437017530153E-2</v>
      </c>
      <c r="K353" s="191">
        <f t="shared" si="78"/>
        <v>8.1787457924849483E-2</v>
      </c>
      <c r="L353" s="191">
        <f t="shared" si="78"/>
        <v>8.1602896256195406E-2</v>
      </c>
      <c r="M353" s="191">
        <f t="shared" si="78"/>
        <v>8.1418751069608386E-2</v>
      </c>
      <c r="N353" s="191">
        <f t="shared" si="78"/>
        <v>8.1235021425254544E-2</v>
      </c>
      <c r="O353" s="191">
        <f t="shared" si="78"/>
        <v>8.1051706385420794E-2</v>
      </c>
      <c r="P353" s="191">
        <f t="shared" si="78"/>
        <v>8.0868805014510117E-2</v>
      </c>
      <c r="Q353" s="191">
        <f t="shared" si="78"/>
        <v>8.0686316379036782E-2</v>
      </c>
      <c r="R353" s="191">
        <f t="shared" si="78"/>
        <v>8.0504239547621523E-2</v>
      </c>
      <c r="S353" s="191">
        <f t="shared" si="78"/>
        <v>8.0322573590986837E-2</v>
      </c>
      <c r="T353" s="191">
        <f t="shared" si="78"/>
        <v>8.014131758195224E-2</v>
      </c>
      <c r="U353" s="191">
        <f t="shared" si="78"/>
        <v>7.9960470595429545E-2</v>
      </c>
      <c r="V353" s="191">
        <f t="shared" si="78"/>
        <v>7.9780031708418062E-2</v>
      </c>
      <c r="W353" s="191">
        <f t="shared" si="78"/>
        <v>7.9600000000000004E-2</v>
      </c>
      <c r="X353" s="191">
        <f t="shared" ref="X353:AM368" si="80">$C353*POWER($D353,X$248-$C$385)</f>
        <v>7.9420374551335687E-2</v>
      </c>
      <c r="Y353" s="191">
        <f t="shared" si="80"/>
        <v>7.9241154445658921E-2</v>
      </c>
      <c r="Z353" s="191">
        <f t="shared" si="80"/>
        <v>7.9062338768272247E-2</v>
      </c>
      <c r="AA353" s="191">
        <f t="shared" si="80"/>
        <v>7.8883926606542323E-2</v>
      </c>
      <c r="AB353" s="191">
        <f t="shared" si="80"/>
        <v>7.870591704989531E-2</v>
      </c>
      <c r="AC353" s="191">
        <f t="shared" si="80"/>
        <v>7.8528309189812087E-2</v>
      </c>
      <c r="AD353" s="191">
        <f t="shared" si="80"/>
        <v>7.8351102119823782E-2</v>
      </c>
      <c r="AE353" s="191">
        <f t="shared" si="80"/>
        <v>7.8174294935506997E-2</v>
      </c>
      <c r="AF353" s="191">
        <f t="shared" si="80"/>
        <v>7.7997886734479271E-2</v>
      </c>
      <c r="AG353" s="191">
        <f t="shared" si="80"/>
        <v>7.7821876616394489E-2</v>
      </c>
      <c r="AH353" s="191">
        <f t="shared" si="80"/>
        <v>7.7646263682938227E-2</v>
      </c>
      <c r="AI353" s="191">
        <f t="shared" si="80"/>
        <v>7.7471047037823204E-2</v>
      </c>
      <c r="AJ353" s="191">
        <f t="shared" si="80"/>
        <v>7.7296225786784731E-2</v>
      </c>
      <c r="AK353" s="191">
        <f t="shared" si="80"/>
        <v>7.7121799037576058E-2</v>
      </c>
      <c r="AL353" s="191">
        <f t="shared" si="80"/>
        <v>7.6947765899963966E-2</v>
      </c>
      <c r="AM353" s="191">
        <f t="shared" si="80"/>
        <v>7.6774125485724043E-2</v>
      </c>
      <c r="AN353" s="191">
        <f t="shared" si="79"/>
        <v>7.6600876908636317E-2</v>
      </c>
      <c r="AO353" s="191">
        <f t="shared" si="79"/>
        <v>7.6428019284480619E-2</v>
      </c>
      <c r="AP353" s="191">
        <f t="shared" si="79"/>
        <v>7.6255551731032142E-2</v>
      </c>
      <c r="AQ353" s="191">
        <f t="shared" si="79"/>
        <v>7.6083473368056861E-2</v>
      </c>
      <c r="AR353" s="191">
        <f t="shared" si="79"/>
        <v>7.5911783317307163E-2</v>
      </c>
      <c r="AS353" s="191">
        <f t="shared" si="79"/>
        <v>7.574048070251721E-2</v>
      </c>
      <c r="AT353" s="191">
        <f t="shared" si="79"/>
        <v>7.5569564649398624E-2</v>
      </c>
      <c r="AU353" s="191">
        <f t="shared" si="79"/>
        <v>7.539903428563588E-2</v>
      </c>
      <c r="AV353" s="191">
        <f t="shared" si="79"/>
        <v>7.5228888740881947E-2</v>
      </c>
      <c r="AW353" s="191">
        <f t="shared" si="79"/>
        <v>7.5059127146753821E-2</v>
      </c>
      <c r="AX353" s="191">
        <f t="shared" si="79"/>
        <v>7.488974863682811E-2</v>
      </c>
      <c r="AY353" s="191">
        <f t="shared" si="79"/>
        <v>7.472075234663654E-2</v>
      </c>
      <c r="AZ353" s="191">
        <f t="shared" si="77"/>
        <v>7.4552137413661679E-2</v>
      </c>
      <c r="BA353" s="191">
        <f t="shared" si="77"/>
        <v>7.438390297733237E-2</v>
      </c>
      <c r="BB353" s="191">
        <f t="shared" si="77"/>
        <v>7.4216048179019486E-2</v>
      </c>
      <c r="BC353" s="191">
        <f t="shared" si="77"/>
        <v>7.4048572162031437E-2</v>
      </c>
      <c r="BD353" s="191">
        <f t="shared" si="77"/>
        <v>7.3881474071609873E-2</v>
      </c>
      <c r="BE353" s="191">
        <f t="shared" si="77"/>
        <v>7.3714753054925281E-2</v>
      </c>
      <c r="BF353" s="191">
        <f t="shared" si="77"/>
        <v>7.3548408261072645E-2</v>
      </c>
      <c r="BG353" s="191">
        <f t="shared" si="77"/>
        <v>7.3382438841067099E-2</v>
      </c>
      <c r="BH353" s="191">
        <f t="shared" si="77"/>
        <v>7.3216843947839602E-2</v>
      </c>
      <c r="BI353" s="191">
        <f t="shared" si="75"/>
        <v>7.3051622736232627E-2</v>
      </c>
      <c r="BJ353" s="191">
        <f t="shared" si="75"/>
        <v>7.2886774362995801E-2</v>
      </c>
      <c r="BK353" s="191">
        <f t="shared" si="75"/>
        <v>7.2722297986781634E-2</v>
      </c>
      <c r="BL353" s="191">
        <f t="shared" si="75"/>
        <v>7.2558192768141239E-2</v>
      </c>
      <c r="BM353" s="191">
        <f t="shared" si="75"/>
        <v>7.2394457869520021E-2</v>
      </c>
      <c r="BN353" s="191">
        <f t="shared" si="75"/>
        <v>7.2231092455253415E-2</v>
      </c>
      <c r="BO353" s="191">
        <f t="shared" si="75"/>
        <v>7.2068095691562598E-2</v>
      </c>
      <c r="BP353" s="191">
        <f t="shared" si="75"/>
        <v>7.1905466746550295E-2</v>
      </c>
      <c r="BQ353" s="229"/>
      <c r="BR353" s="176"/>
    </row>
    <row r="354" spans="2:70">
      <c r="B354" s="245">
        <v>42</v>
      </c>
      <c r="C354" s="68">
        <v>8.0399999999999999E-2</v>
      </c>
      <c r="D354" s="174">
        <f t="shared" si="68"/>
        <v>0.99770791541504311</v>
      </c>
      <c r="I354" s="60" t="s">
        <v>474</v>
      </c>
      <c r="J354" s="191">
        <f t="shared" ref="J354:X369" si="81">$C354*POWER($D354,J$248-$C$385)</f>
        <v>8.2834569209937856E-2</v>
      </c>
      <c r="K354" s="191">
        <f t="shared" si="81"/>
        <v>8.2644705370750207E-2</v>
      </c>
      <c r="L354" s="191">
        <f t="shared" si="81"/>
        <v>8.2455276715541606E-2</v>
      </c>
      <c r="M354" s="191">
        <f t="shared" si="81"/>
        <v>8.2266282246833564E-2</v>
      </c>
      <c r="N354" s="191">
        <f t="shared" si="81"/>
        <v>8.2077720969433887E-2</v>
      </c>
      <c r="O354" s="191">
        <f t="shared" si="81"/>
        <v>8.1889591890431448E-2</v>
      </c>
      <c r="P354" s="191">
        <f t="shared" si="81"/>
        <v>8.1701894019190993E-2</v>
      </c>
      <c r="Q354" s="191">
        <f t="shared" si="81"/>
        <v>8.1514626367347812E-2</v>
      </c>
      <c r="R354" s="191">
        <f t="shared" si="81"/>
        <v>8.1327787948802716E-2</v>
      </c>
      <c r="S354" s="191">
        <f t="shared" si="81"/>
        <v>8.1141377779716611E-2</v>
      </c>
      <c r="T354" s="191">
        <f t="shared" si="81"/>
        <v>8.095539487850556E-2</v>
      </c>
      <c r="U354" s="191">
        <f t="shared" si="81"/>
        <v>8.0769838265835447E-2</v>
      </c>
      <c r="V354" s="191">
        <f t="shared" si="81"/>
        <v>8.0584706964616865E-2</v>
      </c>
      <c r="W354" s="191">
        <f t="shared" si="81"/>
        <v>8.0399999999999999E-2</v>
      </c>
      <c r="X354" s="191">
        <f t="shared" si="81"/>
        <v>8.0215716399369461E-2</v>
      </c>
      <c r="Y354" s="191">
        <f t="shared" si="80"/>
        <v>8.0031855192339199E-2</v>
      </c>
      <c r="Z354" s="191">
        <f t="shared" si="80"/>
        <v>7.9848415410747345E-2</v>
      </c>
      <c r="AA354" s="191">
        <f t="shared" si="80"/>
        <v>7.9665396088651128E-2</v>
      </c>
      <c r="AB354" s="191">
        <f t="shared" si="80"/>
        <v>7.9482796262321853E-2</v>
      </c>
      <c r="AC354" s="191">
        <f t="shared" si="80"/>
        <v>7.9300614970239713E-2</v>
      </c>
      <c r="AD354" s="191">
        <f t="shared" si="80"/>
        <v>7.9118851253088832E-2</v>
      </c>
      <c r="AE354" s="191">
        <f t="shared" si="80"/>
        <v>7.8937504153752128E-2</v>
      </c>
      <c r="AF354" s="191">
        <f t="shared" si="80"/>
        <v>7.875657271730635E-2</v>
      </c>
      <c r="AG354" s="191">
        <f t="shared" si="80"/>
        <v>7.8576055991016983E-2</v>
      </c>
      <c r="AH354" s="191">
        <f t="shared" si="80"/>
        <v>7.8395953024333262E-2</v>
      </c>
      <c r="AI354" s="191">
        <f t="shared" si="80"/>
        <v>7.8216262868883182E-2</v>
      </c>
      <c r="AJ354" s="191">
        <f t="shared" si="80"/>
        <v>7.8036984578468485E-2</v>
      </c>
      <c r="AK354" s="191">
        <f t="shared" si="80"/>
        <v>7.7858117209059649E-2</v>
      </c>
      <c r="AL354" s="191">
        <f t="shared" si="80"/>
        <v>7.7679659818791005E-2</v>
      </c>
      <c r="AM354" s="191">
        <f t="shared" si="80"/>
        <v>7.7501611467955658E-2</v>
      </c>
      <c r="AN354" s="191">
        <f t="shared" si="79"/>
        <v>7.7323971219000642E-2</v>
      </c>
      <c r="AO354" s="191">
        <f t="shared" si="79"/>
        <v>7.7146738136521925E-2</v>
      </c>
      <c r="AP354" s="191">
        <f t="shared" si="79"/>
        <v>7.696991128725951E-2</v>
      </c>
      <c r="AQ354" s="191">
        <f t="shared" si="79"/>
        <v>7.679348974009248E-2</v>
      </c>
      <c r="AR354" s="191">
        <f t="shared" si="79"/>
        <v>7.6617472566034156E-2</v>
      </c>
      <c r="AS354" s="191">
        <f t="shared" si="79"/>
        <v>7.6441858838227197E-2</v>
      </c>
      <c r="AT354" s="191">
        <f t="shared" si="79"/>
        <v>7.6266647631938647E-2</v>
      </c>
      <c r="AU354" s="191">
        <f t="shared" si="79"/>
        <v>7.6091838024555145E-2</v>
      </c>
      <c r="AV354" s="191">
        <f t="shared" si="79"/>
        <v>7.591742909557804E-2</v>
      </c>
      <c r="AW354" s="191">
        <f t="shared" si="79"/>
        <v>7.574341992661851E-2</v>
      </c>
      <c r="AX354" s="191">
        <f t="shared" si="79"/>
        <v>7.5569809601392798E-2</v>
      </c>
      <c r="AY354" s="191">
        <f t="shared" si="79"/>
        <v>7.5396597205717314E-2</v>
      </c>
      <c r="AZ354" s="191">
        <f t="shared" si="77"/>
        <v>7.5223781827503888E-2</v>
      </c>
      <c r="BA354" s="191">
        <f t="shared" si="77"/>
        <v>7.5051362556754903E-2</v>
      </c>
      <c r="BB354" s="191">
        <f t="shared" si="77"/>
        <v>7.4879338485558555E-2</v>
      </c>
      <c r="BC354" s="191">
        <f t="shared" si="77"/>
        <v>7.4707708708084034E-2</v>
      </c>
      <c r="BD354" s="191">
        <f t="shared" si="77"/>
        <v>7.4536472320576794E-2</v>
      </c>
      <c r="BE354" s="191">
        <f t="shared" si="77"/>
        <v>7.4365628421353733E-2</v>
      </c>
      <c r="BF354" s="191">
        <f t="shared" si="77"/>
        <v>7.4195176110798525E-2</v>
      </c>
      <c r="BG354" s="191">
        <f t="shared" si="77"/>
        <v>7.4025114491356792E-2</v>
      </c>
      <c r="BH354" s="191">
        <f t="shared" si="77"/>
        <v>7.3855442667531482E-2</v>
      </c>
      <c r="BI354" s="191">
        <f t="shared" si="75"/>
        <v>7.3686159745878083E-2</v>
      </c>
      <c r="BJ354" s="191">
        <f t="shared" si="75"/>
        <v>7.3517264834999888E-2</v>
      </c>
      <c r="BK354" s="191">
        <f t="shared" si="75"/>
        <v>7.3348757045543389E-2</v>
      </c>
      <c r="BL354" s="191">
        <f t="shared" si="75"/>
        <v>7.318063549019356E-2</v>
      </c>
      <c r="BM354" s="191">
        <f t="shared" si="75"/>
        <v>7.3012899283669136E-2</v>
      </c>
      <c r="BN354" s="191">
        <f t="shared" si="75"/>
        <v>7.2845547542718034E-2</v>
      </c>
      <c r="BO354" s="191">
        <f t="shared" si="75"/>
        <v>7.2678579386112621E-2</v>
      </c>
      <c r="BP354" s="191">
        <f t="shared" si="75"/>
        <v>7.251199393464515E-2</v>
      </c>
      <c r="BQ354" s="229"/>
      <c r="BR354" s="176"/>
    </row>
    <row r="355" spans="2:70">
      <c r="B355" s="245">
        <v>43</v>
      </c>
      <c r="C355" s="68">
        <v>8.1199999999999994E-2</v>
      </c>
      <c r="D355" s="174">
        <f t="shared" si="68"/>
        <v>0.99767224006427435</v>
      </c>
      <c r="I355" s="60" t="s">
        <v>474</v>
      </c>
      <c r="J355" s="191">
        <f t="shared" si="81"/>
        <v>8.3697691888748024E-2</v>
      </c>
      <c r="K355" s="191">
        <f t="shared" si="81"/>
        <v>8.3502863754856688E-2</v>
      </c>
      <c r="L355" s="191">
        <f t="shared" si="81"/>
        <v>8.3308489134089767E-2</v>
      </c>
      <c r="M355" s="191">
        <f t="shared" si="81"/>
        <v>8.3114566970777598E-2</v>
      </c>
      <c r="N355" s="191">
        <f t="shared" si="81"/>
        <v>8.2921096211707845E-2</v>
      </c>
      <c r="O355" s="191">
        <f t="shared" si="81"/>
        <v>8.272807580611978E-2</v>
      </c>
      <c r="P355" s="191">
        <f t="shared" si="81"/>
        <v>8.253550470569862E-2</v>
      </c>
      <c r="Q355" s="191">
        <f t="shared" si="81"/>
        <v>8.2343381864569798E-2</v>
      </c>
      <c r="R355" s="191">
        <f t="shared" si="81"/>
        <v>8.2151706239293298E-2</v>
      </c>
      <c r="S355" s="191">
        <f t="shared" si="81"/>
        <v>8.1960476788857956E-2</v>
      </c>
      <c r="T355" s="191">
        <f t="shared" si="81"/>
        <v>8.1769692474675887E-2</v>
      </c>
      <c r="U355" s="191">
        <f t="shared" si="81"/>
        <v>8.1579352260576721E-2</v>
      </c>
      <c r="V355" s="191">
        <f t="shared" si="81"/>
        <v>8.1389455112802114E-2</v>
      </c>
      <c r="W355" s="191">
        <f t="shared" si="81"/>
        <v>8.1199999999999994E-2</v>
      </c>
      <c r="X355" s="191">
        <f t="shared" si="81"/>
        <v>8.1010985893219076E-2</v>
      </c>
      <c r="Y355" s="191">
        <f t="shared" si="80"/>
        <v>8.0822411765903199E-2</v>
      </c>
      <c r="Z355" s="191">
        <f t="shared" si="80"/>
        <v>8.063427659388582E-2</v>
      </c>
      <c r="AA355" s="191">
        <f t="shared" si="80"/>
        <v>8.0446579355384351E-2</v>
      </c>
      <c r="AB355" s="191">
        <f t="shared" si="80"/>
        <v>8.0259319030994702E-2</v>
      </c>
      <c r="AC355" s="191">
        <f t="shared" si="80"/>
        <v>8.0072494603685734E-2</v>
      </c>
      <c r="AD355" s="191">
        <f t="shared" si="80"/>
        <v>7.9886105058793677E-2</v>
      </c>
      <c r="AE355" s="191">
        <f t="shared" si="80"/>
        <v>7.9700149384016636E-2</v>
      </c>
      <c r="AF355" s="191">
        <f t="shared" si="80"/>
        <v>7.9514626569409164E-2</v>
      </c>
      <c r="AG355" s="191">
        <f t="shared" si="80"/>
        <v>7.9329535607376725E-2</v>
      </c>
      <c r="AH355" s="191">
        <f t="shared" si="80"/>
        <v>7.9144875492670144E-2</v>
      </c>
      <c r="AI355" s="191">
        <f t="shared" si="80"/>
        <v>7.8960645222380318E-2</v>
      </c>
      <c r="AJ355" s="191">
        <f t="shared" si="80"/>
        <v>7.8776843795932611E-2</v>
      </c>
      <c r="AK355" s="191">
        <f t="shared" si="80"/>
        <v>7.8593470215081521E-2</v>
      </c>
      <c r="AL355" s="191">
        <f t="shared" si="80"/>
        <v>7.8410523483905217E-2</v>
      </c>
      <c r="AM355" s="191">
        <f t="shared" si="80"/>
        <v>7.8228002608800098E-2</v>
      </c>
      <c r="AN355" s="191">
        <f t="shared" si="79"/>
        <v>7.804590659847549E-2</v>
      </c>
      <c r="AO355" s="191">
        <f t="shared" si="79"/>
        <v>7.7864234463948176E-2</v>
      </c>
      <c r="AP355" s="191">
        <f t="shared" si="79"/>
        <v>7.7682985218537046E-2</v>
      </c>
      <c r="AQ355" s="191">
        <f t="shared" si="79"/>
        <v>7.7502157877857775E-2</v>
      </c>
      <c r="AR355" s="191">
        <f t="shared" si="79"/>
        <v>7.73217514598174E-2</v>
      </c>
      <c r="AS355" s="191">
        <f t="shared" si="79"/>
        <v>7.7141764984609104E-2</v>
      </c>
      <c r="AT355" s="191">
        <f t="shared" si="79"/>
        <v>7.6962197474706784E-2</v>
      </c>
      <c r="AU355" s="191">
        <f t="shared" si="79"/>
        <v>7.6783047954859754E-2</v>
      </c>
      <c r="AV355" s="191">
        <f t="shared" si="79"/>
        <v>7.6604315452087526E-2</v>
      </c>
      <c r="AW355" s="191">
        <f t="shared" si="79"/>
        <v>7.6425998995674468E-2</v>
      </c>
      <c r="AX355" s="191">
        <f t="shared" si="79"/>
        <v>7.6248097617164529E-2</v>
      </c>
      <c r="AY355" s="191">
        <f t="shared" si="79"/>
        <v>7.6070610350355991E-2</v>
      </c>
      <c r="AZ355" s="191">
        <f t="shared" si="77"/>
        <v>7.5893536231296244E-2</v>
      </c>
      <c r="BA355" s="191">
        <f t="shared" si="77"/>
        <v>7.5716874298276476E-2</v>
      </c>
      <c r="BB355" s="191">
        <f t="shared" si="77"/>
        <v>7.5540623591826589E-2</v>
      </c>
      <c r="BC355" s="191">
        <f t="shared" si="77"/>
        <v>7.5364783154709805E-2</v>
      </c>
      <c r="BD355" s="191">
        <f t="shared" si="77"/>
        <v>7.5189352031917622E-2</v>
      </c>
      <c r="BE355" s="191">
        <f t="shared" si="77"/>
        <v>7.5014329270664551E-2</v>
      </c>
      <c r="BF355" s="191">
        <f t="shared" si="77"/>
        <v>7.4839713920382966E-2</v>
      </c>
      <c r="BG355" s="191">
        <f t="shared" si="77"/>
        <v>7.4665505032717933E-2</v>
      </c>
      <c r="BH355" s="191">
        <f t="shared" si="77"/>
        <v>7.4491701661522039E-2</v>
      </c>
      <c r="BI355" s="191">
        <f t="shared" si="75"/>
        <v>7.4318302862850322E-2</v>
      </c>
      <c r="BJ355" s="191">
        <f t="shared" si="75"/>
        <v>7.4145307694955059E-2</v>
      </c>
      <c r="BK355" s="191">
        <f t="shared" si="75"/>
        <v>7.397271521828068E-2</v>
      </c>
      <c r="BL355" s="191">
        <f t="shared" si="75"/>
        <v>7.3800524495458722E-2</v>
      </c>
      <c r="BM355" s="191">
        <f t="shared" si="75"/>
        <v>7.3628734591302675E-2</v>
      </c>
      <c r="BN355" s="191">
        <f t="shared" si="75"/>
        <v>7.3457344572802855E-2</v>
      </c>
      <c r="BO355" s="191">
        <f t="shared" si="75"/>
        <v>7.3286353509121493E-2</v>
      </c>
      <c r="BP355" s="191">
        <f t="shared" si="75"/>
        <v>7.3115760471587535E-2</v>
      </c>
      <c r="BQ355" s="229"/>
      <c r="BR355" s="176"/>
    </row>
    <row r="356" spans="2:70">
      <c r="B356" s="245">
        <v>44</v>
      </c>
      <c r="C356" s="68">
        <v>8.2000000000000003E-2</v>
      </c>
      <c r="D356" s="174">
        <f t="shared" si="68"/>
        <v>0.99763678926202115</v>
      </c>
      <c r="I356" s="60" t="s">
        <v>474</v>
      </c>
      <c r="J356" s="191">
        <f t="shared" si="81"/>
        <v>8.4561353271966552E-2</v>
      </c>
      <c r="K356" s="191">
        <f t="shared" si="81"/>
        <v>8.4361516973896225E-2</v>
      </c>
      <c r="L356" s="191">
        <f t="shared" si="81"/>
        <v>8.4162152931111331E-2</v>
      </c>
      <c r="M356" s="191">
        <f t="shared" si="81"/>
        <v>8.3963260027573108E-2</v>
      </c>
      <c r="N356" s="191">
        <f t="shared" si="81"/>
        <v>8.3764837149880228E-2</v>
      </c>
      <c r="O356" s="191">
        <f t="shared" si="81"/>
        <v>8.3566883187262603E-2</v>
      </c>
      <c r="P356" s="191">
        <f t="shared" si="81"/>
        <v>8.3369397031575046E-2</v>
      </c>
      <c r="Q356" s="191">
        <f t="shared" si="81"/>
        <v>8.3172377577291179E-2</v>
      </c>
      <c r="R356" s="191">
        <f t="shared" si="81"/>
        <v>8.297582372149731E-2</v>
      </c>
      <c r="S356" s="191">
        <f t="shared" si="81"/>
        <v>8.2779734363886026E-2</v>
      </c>
      <c r="T356" s="191">
        <f t="shared" si="81"/>
        <v>8.2584108406750262E-2</v>
      </c>
      <c r="U356" s="191">
        <f t="shared" si="81"/>
        <v>8.2388944754977003E-2</v>
      </c>
      <c r="V356" s="191">
        <f t="shared" si="81"/>
        <v>8.2194242316041319E-2</v>
      </c>
      <c r="W356" s="191">
        <f t="shared" si="81"/>
        <v>8.2000000000000003E-2</v>
      </c>
      <c r="X356" s="191">
        <f t="shared" si="81"/>
        <v>8.1806216719485736E-2</v>
      </c>
      <c r="Y356" s="191">
        <f t="shared" si="80"/>
        <v>8.161289138970082E-2</v>
      </c>
      <c r="Z356" s="191">
        <f t="shared" si="80"/>
        <v>8.1420022928411176E-2</v>
      </c>
      <c r="AA356" s="191">
        <f t="shared" si="80"/>
        <v>8.1227610255940288E-2</v>
      </c>
      <c r="AB356" s="191">
        <f t="shared" si="80"/>
        <v>8.1035652295163088E-2</v>
      </c>
      <c r="AC356" s="191">
        <f t="shared" si="80"/>
        <v>8.0844147971500038E-2</v>
      </c>
      <c r="AD356" s="191">
        <f t="shared" si="80"/>
        <v>8.065309621291103E-2</v>
      </c>
      <c r="AE356" s="191">
        <f t="shared" si="80"/>
        <v>8.046249594988944E-2</v>
      </c>
      <c r="AF356" s="191">
        <f t="shared" si="80"/>
        <v>8.0272346115456084E-2</v>
      </c>
      <c r="AG356" s="191">
        <f t="shared" si="80"/>
        <v>8.0082645645153286E-2</v>
      </c>
      <c r="AH356" s="191">
        <f t="shared" si="80"/>
        <v>7.9893393477038901E-2</v>
      </c>
      <c r="AI356" s="191">
        <f t="shared" si="80"/>
        <v>7.9704588551680403E-2</v>
      </c>
      <c r="AJ356" s="191">
        <f t="shared" si="80"/>
        <v>7.9516229812148884E-2</v>
      </c>
      <c r="AK356" s="191">
        <f t="shared" si="80"/>
        <v>7.9328316204013233E-2</v>
      </c>
      <c r="AL356" s="191">
        <f t="shared" si="80"/>
        <v>7.9140846675334109E-2</v>
      </c>
      <c r="AM356" s="191">
        <f t="shared" si="80"/>
        <v>7.8953820176658238E-2</v>
      </c>
      <c r="AN356" s="191">
        <f t="shared" si="79"/>
        <v>7.8767235661012305E-2</v>
      </c>
      <c r="AO356" s="191">
        <f t="shared" si="79"/>
        <v>7.8581092083897297E-2</v>
      </c>
      <c r="AP356" s="191">
        <f t="shared" si="79"/>
        <v>7.8395388403282515E-2</v>
      </c>
      <c r="AQ356" s="191">
        <f t="shared" si="79"/>
        <v>7.8210123579599861E-2</v>
      </c>
      <c r="AR356" s="191">
        <f t="shared" si="79"/>
        <v>7.8025296575737896E-2</v>
      </c>
      <c r="AS356" s="191">
        <f t="shared" si="79"/>
        <v>7.7840906357036138E-2</v>
      </c>
      <c r="AT356" s="191">
        <f t="shared" si="79"/>
        <v>7.7656951891279177E-2</v>
      </c>
      <c r="AU356" s="191">
        <f t="shared" si="79"/>
        <v>7.7473432148691013E-2</v>
      </c>
      <c r="AV356" s="191">
        <f t="shared" si="79"/>
        <v>7.7290346101929142E-2</v>
      </c>
      <c r="AW356" s="191">
        <f t="shared" si="79"/>
        <v>7.7107692726078966E-2</v>
      </c>
      <c r="AX356" s="191">
        <f t="shared" si="79"/>
        <v>7.692547099864791E-2</v>
      </c>
      <c r="AY356" s="191">
        <f t="shared" ref="AY356:BN371" si="82">$C356*POWER($D356,AY$248-$C$385)</f>
        <v>7.6743679899559838E-2</v>
      </c>
      <c r="AZ356" s="191">
        <f t="shared" si="82"/>
        <v>7.6562318411149188E-2</v>
      </c>
      <c r="BA356" s="191">
        <f t="shared" si="82"/>
        <v>7.6381385518155404E-2</v>
      </c>
      <c r="BB356" s="191">
        <f t="shared" si="82"/>
        <v>7.6200880207717189E-2</v>
      </c>
      <c r="BC356" s="191">
        <f t="shared" si="82"/>
        <v>7.6020801469366892E-2</v>
      </c>
      <c r="BD356" s="191">
        <f t="shared" si="82"/>
        <v>7.584114829502471E-2</v>
      </c>
      <c r="BE356" s="191">
        <f t="shared" si="82"/>
        <v>7.5661919678993272E-2</v>
      </c>
      <c r="BF356" s="191">
        <f t="shared" si="82"/>
        <v>7.5483114617951777E-2</v>
      </c>
      <c r="BG356" s="191">
        <f t="shared" si="82"/>
        <v>7.5304732110950554E-2</v>
      </c>
      <c r="BH356" s="191">
        <f t="shared" si="82"/>
        <v>7.5126771159405331E-2</v>
      </c>
      <c r="BI356" s="191">
        <f t="shared" si="82"/>
        <v>7.4949230767091757E-2</v>
      </c>
      <c r="BJ356" s="191">
        <f t="shared" si="82"/>
        <v>7.4772109940139692E-2</v>
      </c>
      <c r="BK356" s="191">
        <f t="shared" si="82"/>
        <v>7.4595407687027826E-2</v>
      </c>
      <c r="BL356" s="191">
        <f t="shared" si="82"/>
        <v>7.4419123018577935E-2</v>
      </c>
      <c r="BM356" s="191">
        <f t="shared" si="82"/>
        <v>7.4243254947949464E-2</v>
      </c>
      <c r="BN356" s="191">
        <f t="shared" si="82"/>
        <v>7.4067802490633966E-2</v>
      </c>
      <c r="BO356" s="191">
        <f t="shared" si="75"/>
        <v>7.3892764664449606E-2</v>
      </c>
      <c r="BP356" s="191">
        <f t="shared" si="75"/>
        <v>7.371814048953565E-2</v>
      </c>
      <c r="BQ356" s="229"/>
      <c r="BR356" s="176"/>
    </row>
    <row r="357" spans="2:70">
      <c r="B357" s="245">
        <v>45</v>
      </c>
      <c r="C357" s="68">
        <v>8.2799999999999999E-2</v>
      </c>
      <c r="D357" s="174">
        <f t="shared" si="68"/>
        <v>0.99760076243838003</v>
      </c>
      <c r="I357" s="60" t="s">
        <v>474</v>
      </c>
      <c r="J357" s="191">
        <f t="shared" si="81"/>
        <v>8.5426437532159061E-2</v>
      </c>
      <c r="K357" s="191">
        <f t="shared" si="81"/>
        <v>8.5221479214476523E-2</v>
      </c>
      <c r="L357" s="191">
        <f t="shared" si="81"/>
        <v>8.5017012640488346E-2</v>
      </c>
      <c r="M357" s="191">
        <f t="shared" si="81"/>
        <v>8.4813036630384545E-2</v>
      </c>
      <c r="N357" s="191">
        <f t="shared" si="81"/>
        <v>8.4609550007185869E-2</v>
      </c>
      <c r="O357" s="191">
        <f t="shared" si="81"/>
        <v>8.4406551596736878E-2</v>
      </c>
      <c r="P357" s="191">
        <f t="shared" si="81"/>
        <v>8.4204040227699187E-2</v>
      </c>
      <c r="Q357" s="191">
        <f t="shared" si="81"/>
        <v>8.4002014731544727E-2</v>
      </c>
      <c r="R357" s="191">
        <f t="shared" si="81"/>
        <v>8.3800473942549039E-2</v>
      </c>
      <c r="S357" s="191">
        <f t="shared" si="81"/>
        <v>8.359941669778452E-2</v>
      </c>
      <c r="T357" s="191">
        <f t="shared" si="81"/>
        <v>8.3398841837113685E-2</v>
      </c>
      <c r="U357" s="191">
        <f t="shared" si="81"/>
        <v>8.3198748203182474E-2</v>
      </c>
      <c r="V357" s="191">
        <f t="shared" si="81"/>
        <v>8.2999134641413633E-2</v>
      </c>
      <c r="W357" s="191">
        <f t="shared" si="81"/>
        <v>8.2799999999999999E-2</v>
      </c>
      <c r="X357" s="191">
        <f t="shared" si="81"/>
        <v>8.2601343129897864E-2</v>
      </c>
      <c r="Y357" s="191">
        <f t="shared" si="80"/>
        <v>8.2403162884820358E-2</v>
      </c>
      <c r="Z357" s="191">
        <f t="shared" si="80"/>
        <v>8.2205458121230798E-2</v>
      </c>
      <c r="AA357" s="191">
        <f t="shared" si="80"/>
        <v>8.200822769833617E-2</v>
      </c>
      <c r="AB357" s="191">
        <f t="shared" si="80"/>
        <v>8.1811470478080447E-2</v>
      </c>
      <c r="AC357" s="191">
        <f t="shared" si="80"/>
        <v>8.1615185325138062E-2</v>
      </c>
      <c r="AD357" s="191">
        <f t="shared" si="80"/>
        <v>8.1419371106907418E-2</v>
      </c>
      <c r="AE357" s="191">
        <f t="shared" si="80"/>
        <v>8.1224026693504259E-2</v>
      </c>
      <c r="AF357" s="191">
        <f t="shared" si="80"/>
        <v>8.1029150957755175E-2</v>
      </c>
      <c r="AG357" s="191">
        <f t="shared" si="80"/>
        <v>8.0834742775191148E-2</v>
      </c>
      <c r="AH357" s="191">
        <f t="shared" si="80"/>
        <v>8.0640801024041017E-2</v>
      </c>
      <c r="AI357" s="191">
        <f t="shared" si="80"/>
        <v>8.0447324585225022E-2</v>
      </c>
      <c r="AJ357" s="191">
        <f t="shared" si="80"/>
        <v>8.0254312342348325E-2</v>
      </c>
      <c r="AK357" s="191">
        <f t="shared" si="80"/>
        <v>8.006176318169457E-2</v>
      </c>
      <c r="AL357" s="191">
        <f t="shared" si="80"/>
        <v>7.986967599221953E-2</v>
      </c>
      <c r="AM357" s="191">
        <f t="shared" si="80"/>
        <v>7.9678049665544579E-2</v>
      </c>
      <c r="AN357" s="191">
        <f t="shared" ref="AN357:BC372" si="83">$C357*POWER($D357,AN$248-$C$385)</f>
        <v>7.9486883095950395E-2</v>
      </c>
      <c r="AO357" s="191">
        <f t="shared" si="83"/>
        <v>7.9296175180370479E-2</v>
      </c>
      <c r="AP357" s="191">
        <f t="shared" si="83"/>
        <v>7.9105924818384937E-2</v>
      </c>
      <c r="AQ357" s="191">
        <f t="shared" si="83"/>
        <v>7.8916130912213986E-2</v>
      </c>
      <c r="AR357" s="191">
        <f t="shared" si="83"/>
        <v>7.8726792366711693E-2</v>
      </c>
      <c r="AS357" s="191">
        <f t="shared" si="83"/>
        <v>7.8537908089359607E-2</v>
      </c>
      <c r="AT357" s="191">
        <f t="shared" si="83"/>
        <v>7.8349476990260569E-2</v>
      </c>
      <c r="AU357" s="191">
        <f t="shared" si="83"/>
        <v>7.8161497982132261E-2</v>
      </c>
      <c r="AV357" s="191">
        <f t="shared" si="83"/>
        <v>7.7973969980301039E-2</v>
      </c>
      <c r="AW357" s="191">
        <f t="shared" si="83"/>
        <v>7.7786891902695665E-2</v>
      </c>
      <c r="AX357" s="191">
        <f t="shared" si="83"/>
        <v>7.7600262669841047E-2</v>
      </c>
      <c r="AY357" s="191">
        <f t="shared" si="83"/>
        <v>7.7414081204851992E-2</v>
      </c>
      <c r="AZ357" s="191">
        <f t="shared" si="83"/>
        <v>7.722834643342702E-2</v>
      </c>
      <c r="BA357" s="191">
        <f t="shared" si="83"/>
        <v>7.7043057283842142E-2</v>
      </c>
      <c r="BB357" s="191">
        <f t="shared" si="83"/>
        <v>7.6858212686944705E-2</v>
      </c>
      <c r="BC357" s="191">
        <f t="shared" si="83"/>
        <v>7.6673811576147208E-2</v>
      </c>
      <c r="BD357" s="191">
        <f t="shared" si="82"/>
        <v>7.6489852887421148E-2</v>
      </c>
      <c r="BE357" s="191">
        <f t="shared" si="82"/>
        <v>7.6306335559290867E-2</v>
      </c>
      <c r="BF357" s="191">
        <f t="shared" si="82"/>
        <v>7.612325853282742E-2</v>
      </c>
      <c r="BG357" s="191">
        <f t="shared" si="82"/>
        <v>7.5940620751642568E-2</v>
      </c>
      <c r="BH357" s="191">
        <f t="shared" si="82"/>
        <v>7.5758421161882486E-2</v>
      </c>
      <c r="BI357" s="191">
        <f t="shared" si="82"/>
        <v>7.557665871222187E-2</v>
      </c>
      <c r="BJ357" s="191">
        <f t="shared" si="82"/>
        <v>7.5395332353857772E-2</v>
      </c>
      <c r="BK357" s="191">
        <f t="shared" si="82"/>
        <v>7.5214441040503593E-2</v>
      </c>
      <c r="BL357" s="191">
        <f t="shared" si="82"/>
        <v>7.503398372838295E-2</v>
      </c>
      <c r="BM357" s="191">
        <f t="shared" si="82"/>
        <v>7.4853959376223828E-2</v>
      </c>
      <c r="BN357" s="191">
        <f t="shared" si="82"/>
        <v>7.4674366945252424E-2</v>
      </c>
      <c r="BO357" s="191">
        <f t="shared" si="75"/>
        <v>7.4495205399187178E-2</v>
      </c>
      <c r="BP357" s="191">
        <f t="shared" si="75"/>
        <v>7.431647370423286E-2</v>
      </c>
      <c r="BQ357" s="229"/>
      <c r="BR357" s="176"/>
    </row>
    <row r="358" spans="2:70">
      <c r="B358" s="245">
        <v>46</v>
      </c>
      <c r="C358" s="68">
        <v>8.2600000000000007E-2</v>
      </c>
      <c r="D358" s="174">
        <f t="shared" si="68"/>
        <v>0.99756417405347708</v>
      </c>
      <c r="I358" s="60" t="s">
        <v>474</v>
      </c>
      <c r="J358" s="191">
        <f t="shared" si="81"/>
        <v>8.526073625298887E-2</v>
      </c>
      <c r="K358" s="191">
        <f t="shared" si="81"/>
        <v>8.5053055939404196E-2</v>
      </c>
      <c r="L358" s="191">
        <f t="shared" si="81"/>
        <v>8.4845881498915934E-2</v>
      </c>
      <c r="M358" s="191">
        <f t="shared" si="81"/>
        <v>8.4639211699305258E-2</v>
      </c>
      <c r="N358" s="191">
        <f t="shared" si="81"/>
        <v>8.4433045311354843E-2</v>
      </c>
      <c r="O358" s="191">
        <f t="shared" si="81"/>
        <v>8.4227381108841509E-2</v>
      </c>
      <c r="P358" s="191">
        <f t="shared" si="81"/>
        <v>8.4022217868528926E-2</v>
      </c>
      <c r="Q358" s="191">
        <f t="shared" si="81"/>
        <v>8.3817554370160349E-2</v>
      </c>
      <c r="R358" s="191">
        <f t="shared" si="81"/>
        <v>8.3613389396451424E-2</v>
      </c>
      <c r="S358" s="191">
        <f t="shared" si="81"/>
        <v>8.3409721733082823E-2</v>
      </c>
      <c r="T358" s="191">
        <f t="shared" si="81"/>
        <v>8.3206550168693119E-2</v>
      </c>
      <c r="U358" s="191">
        <f t="shared" si="81"/>
        <v>8.3003873494871552E-2</v>
      </c>
      <c r="V358" s="191">
        <f t="shared" si="81"/>
        <v>8.2801690506150841E-2</v>
      </c>
      <c r="W358" s="191">
        <f t="shared" si="81"/>
        <v>8.2600000000000007E-2</v>
      </c>
      <c r="X358" s="191">
        <f t="shared" si="81"/>
        <v>8.2398800776817216E-2</v>
      </c>
      <c r="Y358" s="191">
        <f t="shared" si="80"/>
        <v>8.2198091639922671E-2</v>
      </c>
      <c r="Z358" s="191">
        <f t="shared" si="80"/>
        <v>8.199787139555148E-2</v>
      </c>
      <c r="AA358" s="191">
        <f t="shared" si="80"/>
        <v>8.179813885284655E-2</v>
      </c>
      <c r="AB358" s="191">
        <f t="shared" si="80"/>
        <v>8.1598892823851507E-2</v>
      </c>
      <c r="AC358" s="191">
        <f t="shared" si="80"/>
        <v>8.1400132123503624E-2</v>
      </c>
      <c r="AD358" s="191">
        <f t="shared" si="80"/>
        <v>8.1201855569626794E-2</v>
      </c>
      <c r="AE358" s="191">
        <f t="shared" si="80"/>
        <v>8.1004061982924494E-2</v>
      </c>
      <c r="AF358" s="191">
        <f t="shared" si="80"/>
        <v>8.0806750186972739E-2</v>
      </c>
      <c r="AG358" s="191">
        <f t="shared" si="80"/>
        <v>8.0609919008213113E-2</v>
      </c>
      <c r="AH358" s="191">
        <f t="shared" si="80"/>
        <v>8.0413567275945799E-2</v>
      </c>
      <c r="AI358" s="191">
        <f t="shared" si="80"/>
        <v>8.0217693822322578E-2</v>
      </c>
      <c r="AJ358" s="191">
        <f t="shared" si="80"/>
        <v>8.0022297482339952E-2</v>
      </c>
      <c r="AK358" s="191">
        <f t="shared" si="80"/>
        <v>7.9827377093832072E-2</v>
      </c>
      <c r="AL358" s="191">
        <f t="shared" si="80"/>
        <v>7.963293149746406E-2</v>
      </c>
      <c r="AM358" s="191">
        <f t="shared" si="80"/>
        <v>7.9438959536724862E-2</v>
      </c>
      <c r="AN358" s="191">
        <f t="shared" si="83"/>
        <v>7.9245460057920519E-2</v>
      </c>
      <c r="AO358" s="191">
        <f t="shared" si="83"/>
        <v>7.9052431910167295E-2</v>
      </c>
      <c r="AP358" s="191">
        <f t="shared" si="83"/>
        <v>7.8859873945384767E-2</v>
      </c>
      <c r="AQ358" s="191">
        <f t="shared" si="83"/>
        <v>7.8667785018289069E-2</v>
      </c>
      <c r="AR358" s="191">
        <f t="shared" si="83"/>
        <v>7.8476163986386044E-2</v>
      </c>
      <c r="AS358" s="191">
        <f t="shared" si="83"/>
        <v>7.8285009709964409E-2</v>
      </c>
      <c r="AT358" s="191">
        <f t="shared" si="83"/>
        <v>7.8094321052089077E-2</v>
      </c>
      <c r="AU358" s="191">
        <f t="shared" si="83"/>
        <v>7.7904096878594314E-2</v>
      </c>
      <c r="AV358" s="191">
        <f t="shared" si="83"/>
        <v>7.7714336058076997E-2</v>
      </c>
      <c r="AW358" s="191">
        <f t="shared" si="83"/>
        <v>7.7525037461889934E-2</v>
      </c>
      <c r="AX358" s="191">
        <f t="shared" si="83"/>
        <v>7.7336199964135113E-2</v>
      </c>
      <c r="AY358" s="191">
        <f t="shared" si="83"/>
        <v>7.714782244165698E-2</v>
      </c>
      <c r="AZ358" s="191">
        <f t="shared" si="83"/>
        <v>7.6959903774035859E-2</v>
      </c>
      <c r="BA358" s="191">
        <f t="shared" si="83"/>
        <v>7.6772442843581146E-2</v>
      </c>
      <c r="BB358" s="191">
        <f t="shared" si="83"/>
        <v>7.6585438535324804E-2</v>
      </c>
      <c r="BC358" s="191">
        <f t="shared" si="83"/>
        <v>7.6398889737014641E-2</v>
      </c>
      <c r="BD358" s="191">
        <f t="shared" si="82"/>
        <v>7.6212795339107672E-2</v>
      </c>
      <c r="BE358" s="191">
        <f t="shared" si="82"/>
        <v>7.6027154234763625E-2</v>
      </c>
      <c r="BF358" s="191">
        <f t="shared" si="82"/>
        <v>7.5841965319838306E-2</v>
      </c>
      <c r="BG358" s="191">
        <f t="shared" si="82"/>
        <v>7.5657227492876941E-2</v>
      </c>
      <c r="BH358" s="191">
        <f t="shared" si="82"/>
        <v>7.5472939655107804E-2</v>
      </c>
      <c r="BI358" s="191">
        <f t="shared" si="82"/>
        <v>7.5289100710435541E-2</v>
      </c>
      <c r="BJ358" s="191">
        <f t="shared" si="82"/>
        <v>7.5105709565434678E-2</v>
      </c>
      <c r="BK358" s="191">
        <f t="shared" si="82"/>
        <v>7.4922765129343177E-2</v>
      </c>
      <c r="BL358" s="191">
        <f t="shared" si="82"/>
        <v>7.4740266314055892E-2</v>
      </c>
      <c r="BM358" s="191">
        <f t="shared" si="82"/>
        <v>7.4558212034118068E-2</v>
      </c>
      <c r="BN358" s="191">
        <f t="shared" si="82"/>
        <v>7.4376601206719017E-2</v>
      </c>
      <c r="BO358" s="191">
        <f t="shared" si="75"/>
        <v>7.4195432751685511E-2</v>
      </c>
      <c r="BP358" s="191">
        <f t="shared" si="75"/>
        <v>7.4014705591475452E-2</v>
      </c>
      <c r="BQ358" s="229"/>
      <c r="BR358" s="176"/>
    </row>
    <row r="359" spans="2:70">
      <c r="B359" s="245">
        <v>47</v>
      </c>
      <c r="C359" s="68">
        <v>8.2400000000000001E-2</v>
      </c>
      <c r="D359" s="174">
        <f t="shared" si="68"/>
        <v>0.99813198992770769</v>
      </c>
      <c r="I359" s="60" t="s">
        <v>474</v>
      </c>
      <c r="J359" s="191">
        <f t="shared" si="81"/>
        <v>8.442742399221051E-2</v>
      </c>
      <c r="K359" s="191">
        <f t="shared" si="81"/>
        <v>8.4269712713815351E-2</v>
      </c>
      <c r="L359" s="191">
        <f t="shared" si="81"/>
        <v>8.4112296041676776E-2</v>
      </c>
      <c r="M359" s="191">
        <f t="shared" si="81"/>
        <v>8.395517342546728E-2</v>
      </c>
      <c r="N359" s="191">
        <f t="shared" si="81"/>
        <v>8.3798344315887466E-2</v>
      </c>
      <c r="O359" s="191">
        <f t="shared" si="81"/>
        <v>8.3641808164663989E-2</v>
      </c>
      <c r="P359" s="191">
        <f t="shared" si="81"/>
        <v>8.3485564424547645E-2</v>
      </c>
      <c r="Q359" s="191">
        <f t="shared" si="81"/>
        <v>8.3329612549311594E-2</v>
      </c>
      <c r="R359" s="191">
        <f t="shared" si="81"/>
        <v>8.3173951993749259E-2</v>
      </c>
      <c r="S359" s="191">
        <f t="shared" si="81"/>
        <v>8.3018582213672573E-2</v>
      </c>
      <c r="T359" s="191">
        <f t="shared" si="81"/>
        <v>8.2863502665909999E-2</v>
      </c>
      <c r="U359" s="191">
        <f t="shared" si="81"/>
        <v>8.2708712808304663E-2</v>
      </c>
      <c r="V359" s="191">
        <f t="shared" si="81"/>
        <v>8.2554212099712421E-2</v>
      </c>
      <c r="W359" s="191">
        <f t="shared" si="81"/>
        <v>8.2400000000000001E-2</v>
      </c>
      <c r="X359" s="191">
        <f t="shared" si="81"/>
        <v>8.2246075970043117E-2</v>
      </c>
      <c r="Y359" s="191">
        <f t="shared" si="80"/>
        <v>8.2092439471724551E-2</v>
      </c>
      <c r="Z359" s="191">
        <f t="shared" si="80"/>
        <v>8.1939089967932324E-2</v>
      </c>
      <c r="AA359" s="191">
        <f t="shared" si="80"/>
        <v>8.1786026922557764E-2</v>
      </c>
      <c r="AB359" s="191">
        <f t="shared" si="80"/>
        <v>8.1633249800493649E-2</v>
      </c>
      <c r="AC359" s="191">
        <f t="shared" si="80"/>
        <v>8.1480758067632372E-2</v>
      </c>
      <c r="AD359" s="191">
        <f t="shared" si="80"/>
        <v>8.1328551190864032E-2</v>
      </c>
      <c r="AE359" s="191">
        <f t="shared" si="80"/>
        <v>8.1176628638074552E-2</v>
      </c>
      <c r="AF359" s="191">
        <f t="shared" si="80"/>
        <v>8.102498987814391E-2</v>
      </c>
      <c r="AG359" s="191">
        <f t="shared" si="80"/>
        <v>8.0873634380944151E-2</v>
      </c>
      <c r="AH359" s="191">
        <f t="shared" si="80"/>
        <v>8.0722561617337651E-2</v>
      </c>
      <c r="AI359" s="191">
        <f t="shared" si="80"/>
        <v>8.0571771059175235E-2</v>
      </c>
      <c r="AJ359" s="191">
        <f t="shared" si="80"/>
        <v>8.0421262179294253E-2</v>
      </c>
      <c r="AK359" s="191">
        <f t="shared" si="80"/>
        <v>8.0271034451516884E-2</v>
      </c>
      <c r="AL359" s="191">
        <f t="shared" si="80"/>
        <v>8.0121087350648129E-2</v>
      </c>
      <c r="AM359" s="191">
        <f t="shared" si="80"/>
        <v>7.9971420352474107E-2</v>
      </c>
      <c r="AN359" s="191">
        <f t="shared" si="83"/>
        <v>7.9822032933760168E-2</v>
      </c>
      <c r="AO359" s="191">
        <f t="shared" si="83"/>
        <v>7.9672924572249046E-2</v>
      </c>
      <c r="AP359" s="191">
        <f t="shared" si="83"/>
        <v>7.9524094746659099E-2</v>
      </c>
      <c r="AQ359" s="191">
        <f t="shared" si="83"/>
        <v>7.9375542936682419E-2</v>
      </c>
      <c r="AR359" s="191">
        <f t="shared" si="83"/>
        <v>7.9227268622983016E-2</v>
      </c>
      <c r="AS359" s="191">
        <f t="shared" si="83"/>
        <v>7.907927128719508E-2</v>
      </c>
      <c r="AT359" s="191">
        <f t="shared" si="83"/>
        <v>7.893155041192107E-2</v>
      </c>
      <c r="AU359" s="191">
        <f t="shared" si="83"/>
        <v>7.8784105480729949E-2</v>
      </c>
      <c r="AV359" s="191">
        <f t="shared" si="83"/>
        <v>7.8636935978155409E-2</v>
      </c>
      <c r="AW359" s="191">
        <f t="shared" si="83"/>
        <v>7.849004138969401E-2</v>
      </c>
      <c r="AX359" s="191">
        <f t="shared" si="83"/>
        <v>7.8343421201803418E-2</v>
      </c>
      <c r="AY359" s="191">
        <f t="shared" si="83"/>
        <v>7.8197074901900615E-2</v>
      </c>
      <c r="AZ359" s="191">
        <f t="shared" si="83"/>
        <v>7.8051001978360054E-2</v>
      </c>
      <c r="BA359" s="191">
        <f t="shared" si="83"/>
        <v>7.7905201920511993E-2</v>
      </c>
      <c r="BB359" s="191">
        <f t="shared" si="83"/>
        <v>7.7759674218640509E-2</v>
      </c>
      <c r="BC359" s="191">
        <f t="shared" si="83"/>
        <v>7.7614418363981919E-2</v>
      </c>
      <c r="BD359" s="191">
        <f t="shared" si="82"/>
        <v>7.7469433848722902E-2</v>
      </c>
      <c r="BE359" s="191">
        <f t="shared" si="82"/>
        <v>7.73247201659987E-2</v>
      </c>
      <c r="BF359" s="191">
        <f t="shared" si="82"/>
        <v>7.7180276809891424E-2</v>
      </c>
      <c r="BG359" s="191">
        <f t="shared" si="82"/>
        <v>7.7036103275428244E-2</v>
      </c>
      <c r="BH359" s="191">
        <f t="shared" si="82"/>
        <v>7.6892199058579594E-2</v>
      </c>
      <c r="BI359" s="191">
        <f t="shared" si="82"/>
        <v>7.6748563656257457E-2</v>
      </c>
      <c r="BJ359" s="191">
        <f t="shared" si="82"/>
        <v>7.6605196566313608E-2</v>
      </c>
      <c r="BK359" s="191">
        <f t="shared" si="82"/>
        <v>7.6462097287537792E-2</v>
      </c>
      <c r="BL359" s="191">
        <f t="shared" si="82"/>
        <v>7.6319265319656091E-2</v>
      </c>
      <c r="BM359" s="191">
        <f t="shared" si="82"/>
        <v>7.6176700163329031E-2</v>
      </c>
      <c r="BN359" s="191">
        <f t="shared" si="82"/>
        <v>7.6034401320149922E-2</v>
      </c>
      <c r="BO359" s="191">
        <f t="shared" si="75"/>
        <v>7.5892368292643175E-2</v>
      </c>
      <c r="BP359" s="191">
        <f t="shared" si="75"/>
        <v>7.575060058426239E-2</v>
      </c>
      <c r="BQ359" s="229"/>
      <c r="BR359" s="176"/>
    </row>
    <row r="360" spans="2:70">
      <c r="B360" s="245">
        <v>48</v>
      </c>
      <c r="C360" s="68">
        <v>8.2100000000000006E-2</v>
      </c>
      <c r="D360" s="174">
        <f t="shared" si="68"/>
        <v>0.99872689886313781</v>
      </c>
      <c r="I360" s="60" t="s">
        <v>474</v>
      </c>
      <c r="J360" s="191">
        <f t="shared" si="81"/>
        <v>8.347096737593554E-2</v>
      </c>
      <c r="K360" s="191">
        <f t="shared" si="81"/>
        <v>8.3364700392474247E-2</v>
      </c>
      <c r="L360" s="191">
        <f t="shared" si="81"/>
        <v>8.3258568697630417E-2</v>
      </c>
      <c r="M360" s="191">
        <f t="shared" si="81"/>
        <v>8.3152572119167947E-2</v>
      </c>
      <c r="N360" s="191">
        <f t="shared" si="81"/>
        <v>8.3046710485070022E-2</v>
      </c>
      <c r="O360" s="191">
        <f t="shared" si="81"/>
        <v>8.29409836235388E-2</v>
      </c>
      <c r="P360" s="191">
        <f t="shared" si="81"/>
        <v>8.2835391362995198E-2</v>
      </c>
      <c r="Q360" s="191">
        <f t="shared" si="81"/>
        <v>8.2729933532078553E-2</v>
      </c>
      <c r="R360" s="191">
        <f t="shared" si="81"/>
        <v>8.262460995964635E-2</v>
      </c>
      <c r="S360" s="191">
        <f t="shared" si="81"/>
        <v>8.2519420474773925E-2</v>
      </c>
      <c r="T360" s="191">
        <f t="shared" si="81"/>
        <v>8.2414364906754273E-2</v>
      </c>
      <c r="U360" s="191">
        <f t="shared" si="81"/>
        <v>8.2309443085097717E-2</v>
      </c>
      <c r="V360" s="191">
        <f t="shared" si="81"/>
        <v>8.2204654839531585E-2</v>
      </c>
      <c r="W360" s="191">
        <f t="shared" si="81"/>
        <v>8.2100000000000006E-2</v>
      </c>
      <c r="X360" s="191">
        <f t="shared" si="81"/>
        <v>8.1995478396663615E-2</v>
      </c>
      <c r="Y360" s="191">
        <f t="shared" si="80"/>
        <v>8.1891089859899263E-2</v>
      </c>
      <c r="Z360" s="191">
        <f t="shared" si="80"/>
        <v>8.1786834220299753E-2</v>
      </c>
      <c r="AA360" s="191">
        <f t="shared" si="80"/>
        <v>8.1682711308673522E-2</v>
      </c>
      <c r="AB360" s="191">
        <f t="shared" si="80"/>
        <v>8.1578720956044459E-2</v>
      </c>
      <c r="AC360" s="191">
        <f t="shared" si="80"/>
        <v>8.1474862993651559E-2</v>
      </c>
      <c r="AD360" s="191">
        <f t="shared" si="80"/>
        <v>8.1371137252948658E-2</v>
      </c>
      <c r="AE360" s="191">
        <f t="shared" si="80"/>
        <v>8.1267543565604158E-2</v>
      </c>
      <c r="AF360" s="191">
        <f t="shared" si="80"/>
        <v>8.1164081763500789E-2</v>
      </c>
      <c r="AG360" s="191">
        <f t="shared" si="80"/>
        <v>8.1060751678735304E-2</v>
      </c>
      <c r="AH360" s="191">
        <f t="shared" si="80"/>
        <v>8.0957553143618202E-2</v>
      </c>
      <c r="AI360" s="191">
        <f t="shared" si="80"/>
        <v>8.0854485990673478E-2</v>
      </c>
      <c r="AJ360" s="191">
        <f t="shared" si="80"/>
        <v>8.0751550052638343E-2</v>
      </c>
      <c r="AK360" s="191">
        <f t="shared" si="80"/>
        <v>8.0648745162462954E-2</v>
      </c>
      <c r="AL360" s="191">
        <f t="shared" si="80"/>
        <v>8.0546071153310111E-2</v>
      </c>
      <c r="AM360" s="191">
        <f t="shared" si="80"/>
        <v>8.0443527858555047E-2</v>
      </c>
      <c r="AN360" s="191">
        <f t="shared" si="83"/>
        <v>8.0341115111785127E-2</v>
      </c>
      <c r="AO360" s="191">
        <f t="shared" si="83"/>
        <v>8.0238832746799521E-2</v>
      </c>
      <c r="AP360" s="191">
        <f t="shared" si="83"/>
        <v>8.0136680597609089E-2</v>
      </c>
      <c r="AQ360" s="191">
        <f t="shared" si="83"/>
        <v>8.0034658498435898E-2</v>
      </c>
      <c r="AR360" s="191">
        <f t="shared" si="83"/>
        <v>7.9932766283713166E-2</v>
      </c>
      <c r="AS360" s="191">
        <f t="shared" si="83"/>
        <v>7.9831003788084831E-2</v>
      </c>
      <c r="AT360" s="191">
        <f t="shared" si="83"/>
        <v>7.972937084640537E-2</v>
      </c>
      <c r="AU360" s="191">
        <f t="shared" si="83"/>
        <v>7.962786729373951E-2</v>
      </c>
      <c r="AV360" s="191">
        <f t="shared" si="83"/>
        <v>7.9526492965361947E-2</v>
      </c>
      <c r="AW360" s="191">
        <f t="shared" si="83"/>
        <v>7.9425247696757073E-2</v>
      </c>
      <c r="AX360" s="191">
        <f t="shared" si="83"/>
        <v>7.9324131323618763E-2</v>
      </c>
      <c r="AY360" s="191">
        <f t="shared" si="83"/>
        <v>7.9223143681850072E-2</v>
      </c>
      <c r="AZ360" s="191">
        <f t="shared" si="83"/>
        <v>7.9122284607562904E-2</v>
      </c>
      <c r="BA360" s="191">
        <f t="shared" si="83"/>
        <v>7.9021553937077896E-2</v>
      </c>
      <c r="BB360" s="191">
        <f t="shared" si="83"/>
        <v>7.8920951506923978E-2</v>
      </c>
      <c r="BC360" s="191">
        <f t="shared" si="83"/>
        <v>7.8820477153838261E-2</v>
      </c>
      <c r="BD360" s="191">
        <f t="shared" si="82"/>
        <v>7.872013071476569E-2</v>
      </c>
      <c r="BE360" s="191">
        <f t="shared" si="82"/>
        <v>7.8619912026858779E-2</v>
      </c>
      <c r="BF360" s="191">
        <f t="shared" si="82"/>
        <v>7.8519820927477391E-2</v>
      </c>
      <c r="BG360" s="191">
        <f t="shared" si="82"/>
        <v>7.8419857254188388E-2</v>
      </c>
      <c r="BH360" s="191">
        <f t="shared" si="82"/>
        <v>7.8320020844765526E-2</v>
      </c>
      <c r="BI360" s="191">
        <f t="shared" si="82"/>
        <v>7.8220311537188988E-2</v>
      </c>
      <c r="BJ360" s="191">
        <f t="shared" si="82"/>
        <v>7.812072916964527E-2</v>
      </c>
      <c r="BK360" s="191">
        <f t="shared" si="82"/>
        <v>7.8021273580526893E-2</v>
      </c>
      <c r="BL360" s="191">
        <f t="shared" si="82"/>
        <v>7.7921944608432089E-2</v>
      </c>
      <c r="BM360" s="191">
        <f t="shared" si="82"/>
        <v>7.7822742092164582E-2</v>
      </c>
      <c r="BN360" s="191">
        <f t="shared" si="82"/>
        <v>7.7723665870733316E-2</v>
      </c>
      <c r="BO360" s="191">
        <f t="shared" si="75"/>
        <v>7.7624715783352186E-2</v>
      </c>
      <c r="BP360" s="191">
        <f t="shared" si="75"/>
        <v>7.7525891669439795E-2</v>
      </c>
      <c r="BQ360" s="229"/>
      <c r="BR360" s="176"/>
    </row>
    <row r="361" spans="2:70">
      <c r="B361" s="245">
        <v>49</v>
      </c>
      <c r="C361" s="68">
        <v>8.1900000000000001E-2</v>
      </c>
      <c r="D361" s="174">
        <f t="shared" si="68"/>
        <v>0.99935182201971473</v>
      </c>
      <c r="I361" s="60" t="s">
        <v>474</v>
      </c>
      <c r="J361" s="191">
        <f t="shared" si="81"/>
        <v>8.2593256491785685E-2</v>
      </c>
      <c r="K361" s="191">
        <f t="shared" si="81"/>
        <v>8.2539721361607671E-2</v>
      </c>
      <c r="L361" s="191">
        <f t="shared" si="81"/>
        <v>8.2486220931722185E-2</v>
      </c>
      <c r="M361" s="191">
        <f t="shared" si="81"/>
        <v>8.2432755179637288E-2</v>
      </c>
      <c r="N361" s="191">
        <f t="shared" si="81"/>
        <v>8.2379324082875613E-2</v>
      </c>
      <c r="O361" s="191">
        <f t="shared" si="81"/>
        <v>8.2325927618974296E-2</v>
      </c>
      <c r="P361" s="191">
        <f t="shared" si="81"/>
        <v>8.2272565765485126E-2</v>
      </c>
      <c r="Q361" s="191">
        <f t="shared" si="81"/>
        <v>8.2219238499974368E-2</v>
      </c>
      <c r="R361" s="191">
        <f t="shared" si="81"/>
        <v>8.2165945800022858E-2</v>
      </c>
      <c r="S361" s="191">
        <f t="shared" si="81"/>
        <v>8.2112687643225962E-2</v>
      </c>
      <c r="T361" s="191">
        <f t="shared" si="81"/>
        <v>8.2059464007193592E-2</v>
      </c>
      <c r="U361" s="191">
        <f t="shared" si="81"/>
        <v>8.200627486955013E-2</v>
      </c>
      <c r="V361" s="191">
        <f t="shared" si="81"/>
        <v>8.1953120207934452E-2</v>
      </c>
      <c r="W361" s="191">
        <f t="shared" si="81"/>
        <v>8.1900000000000001E-2</v>
      </c>
      <c r="X361" s="191">
        <f t="shared" si="81"/>
        <v>8.1846914223414641E-2</v>
      </c>
      <c r="Y361" s="191">
        <f t="shared" si="80"/>
        <v>8.1793862855860724E-2</v>
      </c>
      <c r="Z361" s="191">
        <f t="shared" si="80"/>
        <v>8.1740845875035079E-2</v>
      </c>
      <c r="AA361" s="191">
        <f t="shared" si="80"/>
        <v>8.1687863258648991E-2</v>
      </c>
      <c r="AB361" s="191">
        <f t="shared" si="80"/>
        <v>8.1634914984428181E-2</v>
      </c>
      <c r="AC361" s="191">
        <f t="shared" si="80"/>
        <v>8.1582001030112816E-2</v>
      </c>
      <c r="AD361" s="191">
        <f t="shared" si="80"/>
        <v>8.1529121373457497E-2</v>
      </c>
      <c r="AE361" s="191">
        <f t="shared" si="80"/>
        <v>8.1476275992231201E-2</v>
      </c>
      <c r="AF361" s="191">
        <f t="shared" si="80"/>
        <v>8.1423464864217393E-2</v>
      </c>
      <c r="AG361" s="191">
        <f t="shared" si="80"/>
        <v>8.1370687967213876E-2</v>
      </c>
      <c r="AH361" s="191">
        <f t="shared" si="80"/>
        <v>8.1317945279032869E-2</v>
      </c>
      <c r="AI361" s="191">
        <f t="shared" si="80"/>
        <v>8.1265236777500957E-2</v>
      </c>
      <c r="AJ361" s="191">
        <f t="shared" si="80"/>
        <v>8.1212562440459116E-2</v>
      </c>
      <c r="AK361" s="191">
        <f t="shared" si="80"/>
        <v>8.1159922245762656E-2</v>
      </c>
      <c r="AL361" s="191">
        <f t="shared" si="80"/>
        <v>8.1107316171281307E-2</v>
      </c>
      <c r="AM361" s="191">
        <f t="shared" si="80"/>
        <v>8.1054744194899025E-2</v>
      </c>
      <c r="AN361" s="191">
        <f t="shared" si="83"/>
        <v>8.1002206294514253E-2</v>
      </c>
      <c r="AO361" s="191">
        <f t="shared" si="83"/>
        <v>8.0949702448039618E-2</v>
      </c>
      <c r="AP361" s="191">
        <f t="shared" si="83"/>
        <v>8.0897232633402164E-2</v>
      </c>
      <c r="AQ361" s="191">
        <f t="shared" si="83"/>
        <v>8.0844796828543161E-2</v>
      </c>
      <c r="AR361" s="191">
        <f t="shared" si="83"/>
        <v>8.0792395011418272E-2</v>
      </c>
      <c r="AS361" s="191">
        <f t="shared" si="83"/>
        <v>8.0740027159997355E-2</v>
      </c>
      <c r="AT361" s="191">
        <f t="shared" si="83"/>
        <v>8.0687693252264617E-2</v>
      </c>
      <c r="AU361" s="191">
        <f t="shared" si="83"/>
        <v>8.0635393266218477E-2</v>
      </c>
      <c r="AV361" s="191">
        <f t="shared" si="83"/>
        <v>8.0583127179871664E-2</v>
      </c>
      <c r="AW361" s="191">
        <f t="shared" si="83"/>
        <v>8.0530894971251155E-2</v>
      </c>
      <c r="AX361" s="191">
        <f t="shared" si="83"/>
        <v>8.0478696618398127E-2</v>
      </c>
      <c r="AY361" s="191">
        <f t="shared" si="83"/>
        <v>8.0426532099368023E-2</v>
      </c>
      <c r="AZ361" s="191">
        <f t="shared" si="83"/>
        <v>8.037440139223051E-2</v>
      </c>
      <c r="BA361" s="191">
        <f t="shared" si="83"/>
        <v>8.0322304475069453E-2</v>
      </c>
      <c r="BB361" s="191">
        <f t="shared" si="83"/>
        <v>8.0270241325982955E-2</v>
      </c>
      <c r="BC361" s="191">
        <f t="shared" si="83"/>
        <v>8.021821192308326E-2</v>
      </c>
      <c r="BD361" s="191">
        <f t="shared" si="82"/>
        <v>8.0166216244496852E-2</v>
      </c>
      <c r="BE361" s="191">
        <f t="shared" si="82"/>
        <v>8.0114254268364382E-2</v>
      </c>
      <c r="BF361" s="191">
        <f t="shared" si="82"/>
        <v>8.0062325972840659E-2</v>
      </c>
      <c r="BG361" s="191">
        <f t="shared" si="82"/>
        <v>8.0010431336094645E-2</v>
      </c>
      <c r="BH361" s="191">
        <f t="shared" si="82"/>
        <v>7.9958570336309459E-2</v>
      </c>
      <c r="BI361" s="191">
        <f t="shared" si="82"/>
        <v>7.9906742951682361E-2</v>
      </c>
      <c r="BJ361" s="191">
        <f t="shared" si="82"/>
        <v>7.9854949160424793E-2</v>
      </c>
      <c r="BK361" s="191">
        <f t="shared" si="82"/>
        <v>7.9803188940762187E-2</v>
      </c>
      <c r="BL361" s="191">
        <f t="shared" si="82"/>
        <v>7.9751462270934229E-2</v>
      </c>
      <c r="BM361" s="191">
        <f t="shared" si="82"/>
        <v>7.9699769129194672E-2</v>
      </c>
      <c r="BN361" s="191">
        <f t="shared" si="82"/>
        <v>7.9648109493811306E-2</v>
      </c>
      <c r="BO361" s="191">
        <f t="shared" si="75"/>
        <v>7.9596483343066071E-2</v>
      </c>
      <c r="BP361" s="191">
        <f t="shared" si="75"/>
        <v>7.9544890655254968E-2</v>
      </c>
      <c r="BQ361" s="229"/>
      <c r="BR361" s="176"/>
    </row>
    <row r="362" spans="2:70">
      <c r="B362" s="245">
        <v>50</v>
      </c>
      <c r="C362" s="68">
        <v>8.1699999999999995E-2</v>
      </c>
      <c r="D362" s="174">
        <f t="shared" si="68"/>
        <v>1.0000078002072412</v>
      </c>
      <c r="I362" s="60" t="s">
        <v>474</v>
      </c>
      <c r="J362" s="191">
        <f t="shared" si="81"/>
        <v>8.1691715852222554E-2</v>
      </c>
      <c r="K362" s="191">
        <f t="shared" si="81"/>
        <v>8.1692353064536094E-2</v>
      </c>
      <c r="L362" s="191">
        <f t="shared" si="81"/>
        <v>8.169299028182006E-2</v>
      </c>
      <c r="M362" s="191">
        <f t="shared" si="81"/>
        <v>8.1693627504074398E-2</v>
      </c>
      <c r="N362" s="191">
        <f t="shared" si="81"/>
        <v>8.1694264731299232E-2</v>
      </c>
      <c r="O362" s="191">
        <f t="shared" si="81"/>
        <v>8.1694901963494548E-2</v>
      </c>
      <c r="P362" s="191">
        <f t="shared" si="81"/>
        <v>8.1695539200660444E-2</v>
      </c>
      <c r="Q362" s="191">
        <f t="shared" si="81"/>
        <v>8.1696176442796878E-2</v>
      </c>
      <c r="R362" s="191">
        <f t="shared" si="81"/>
        <v>8.169681368990396E-2</v>
      </c>
      <c r="S362" s="191">
        <f t="shared" si="81"/>
        <v>8.1697450941981692E-2</v>
      </c>
      <c r="T362" s="191">
        <f t="shared" si="81"/>
        <v>8.1698088199030142E-2</v>
      </c>
      <c r="U362" s="191">
        <f t="shared" si="81"/>
        <v>8.1698725461049282E-2</v>
      </c>
      <c r="V362" s="191">
        <f t="shared" si="81"/>
        <v>8.1699362728039238E-2</v>
      </c>
      <c r="W362" s="191">
        <f t="shared" si="81"/>
        <v>8.1699999999999995E-2</v>
      </c>
      <c r="X362" s="191">
        <f t="shared" si="81"/>
        <v>8.1700637276931609E-2</v>
      </c>
      <c r="Y362" s="191">
        <f t="shared" si="80"/>
        <v>8.1701274558834108E-2</v>
      </c>
      <c r="Z362" s="191">
        <f t="shared" si="80"/>
        <v>8.1701911845707534E-2</v>
      </c>
      <c r="AA362" s="191">
        <f t="shared" si="80"/>
        <v>8.1702549137551955E-2</v>
      </c>
      <c r="AB362" s="191">
        <f t="shared" si="80"/>
        <v>8.1703186434367359E-2</v>
      </c>
      <c r="AC362" s="191">
        <f t="shared" si="80"/>
        <v>8.1703823736153841E-2</v>
      </c>
      <c r="AD362" s="191">
        <f t="shared" si="80"/>
        <v>8.1704461042911375E-2</v>
      </c>
      <c r="AE362" s="191">
        <f t="shared" si="80"/>
        <v>8.1705098354640057E-2</v>
      </c>
      <c r="AF362" s="191">
        <f t="shared" si="80"/>
        <v>8.1705735671339888E-2</v>
      </c>
      <c r="AG362" s="191">
        <f t="shared" si="80"/>
        <v>8.1706372993010937E-2</v>
      </c>
      <c r="AH362" s="191">
        <f t="shared" si="80"/>
        <v>8.1707010319653189E-2</v>
      </c>
      <c r="AI362" s="191">
        <f t="shared" si="80"/>
        <v>8.1707647651266771E-2</v>
      </c>
      <c r="AJ362" s="191">
        <f t="shared" si="80"/>
        <v>8.1708284987851654E-2</v>
      </c>
      <c r="AK362" s="191">
        <f t="shared" si="80"/>
        <v>8.1708922329407893E-2</v>
      </c>
      <c r="AL362" s="191">
        <f t="shared" si="80"/>
        <v>8.1709559675935503E-2</v>
      </c>
      <c r="AM362" s="191">
        <f t="shared" si="80"/>
        <v>8.1710197027434595E-2</v>
      </c>
      <c r="AN362" s="191">
        <f t="shared" si="83"/>
        <v>8.1710834383905126E-2</v>
      </c>
      <c r="AO362" s="191">
        <f t="shared" si="83"/>
        <v>8.1711471745347194E-2</v>
      </c>
      <c r="AP362" s="191">
        <f t="shared" si="83"/>
        <v>8.1712109111760786E-2</v>
      </c>
      <c r="AQ362" s="191">
        <f t="shared" si="83"/>
        <v>8.1712746483145984E-2</v>
      </c>
      <c r="AR362" s="191">
        <f t="shared" si="83"/>
        <v>8.1713383859502803E-2</v>
      </c>
      <c r="AS362" s="191">
        <f t="shared" si="83"/>
        <v>8.1714021240831311E-2</v>
      </c>
      <c r="AT362" s="191">
        <f t="shared" si="83"/>
        <v>8.1714658627131495E-2</v>
      </c>
      <c r="AU362" s="191">
        <f t="shared" si="83"/>
        <v>8.1715296018403438E-2</v>
      </c>
      <c r="AV362" s="191">
        <f t="shared" si="83"/>
        <v>8.1715933414647182E-2</v>
      </c>
      <c r="AW362" s="191">
        <f t="shared" si="83"/>
        <v>8.1716570815862741E-2</v>
      </c>
      <c r="AX362" s="191">
        <f t="shared" si="83"/>
        <v>8.1717208222050114E-2</v>
      </c>
      <c r="AY362" s="191">
        <f t="shared" si="83"/>
        <v>8.1717845633209454E-2</v>
      </c>
      <c r="AZ362" s="191">
        <f t="shared" si="83"/>
        <v>8.1718483049340707E-2</v>
      </c>
      <c r="BA362" s="191">
        <f t="shared" si="83"/>
        <v>8.171912047044394E-2</v>
      </c>
      <c r="BB362" s="191">
        <f t="shared" si="83"/>
        <v>8.1719757896519155E-2</v>
      </c>
      <c r="BC362" s="191">
        <f t="shared" si="83"/>
        <v>8.1720395327566503E-2</v>
      </c>
      <c r="BD362" s="191">
        <f t="shared" si="82"/>
        <v>8.1721032763585888E-2</v>
      </c>
      <c r="BE362" s="191">
        <f t="shared" si="82"/>
        <v>8.1721670204577421E-2</v>
      </c>
      <c r="BF362" s="191">
        <f t="shared" si="82"/>
        <v>8.1722307650541115E-2</v>
      </c>
      <c r="BG362" s="191">
        <f t="shared" si="82"/>
        <v>8.1722945101477026E-2</v>
      </c>
      <c r="BH362" s="191">
        <f t="shared" si="82"/>
        <v>8.1723582557385183E-2</v>
      </c>
      <c r="BI362" s="191">
        <f t="shared" si="82"/>
        <v>8.1724220018265639E-2</v>
      </c>
      <c r="BJ362" s="191">
        <f t="shared" si="82"/>
        <v>8.172485748411841E-2</v>
      </c>
      <c r="BK362" s="191">
        <f t="shared" si="82"/>
        <v>8.1725494954943564E-2</v>
      </c>
      <c r="BL362" s="191">
        <f t="shared" si="82"/>
        <v>8.1726132430741089E-2</v>
      </c>
      <c r="BM362" s="191">
        <f t="shared" si="82"/>
        <v>8.1726769911511093E-2</v>
      </c>
      <c r="BN362" s="191">
        <f t="shared" si="82"/>
        <v>8.1727407397253538E-2</v>
      </c>
      <c r="BO362" s="191">
        <f t="shared" si="75"/>
        <v>8.1728044887968559E-2</v>
      </c>
      <c r="BP362" s="191">
        <f t="shared" si="75"/>
        <v>8.1728682383656104E-2</v>
      </c>
      <c r="BQ362" s="229"/>
      <c r="BR362" s="176"/>
    </row>
    <row r="363" spans="2:70">
      <c r="B363" s="245">
        <v>51</v>
      </c>
      <c r="C363" s="68">
        <v>8.2600000000000007E-2</v>
      </c>
      <c r="D363" s="174">
        <f t="shared" si="68"/>
        <v>1.0006986730939336</v>
      </c>
      <c r="I363" s="60" t="s">
        <v>474</v>
      </c>
      <c r="J363" s="191">
        <f t="shared" si="81"/>
        <v>8.1853421233554047E-2</v>
      </c>
      <c r="K363" s="191">
        <f t="shared" si="81"/>
        <v>8.1910610016616356E-2</v>
      </c>
      <c r="L363" s="191">
        <f t="shared" si="81"/>
        <v>8.1967838755942657E-2</v>
      </c>
      <c r="M363" s="191">
        <f t="shared" si="81"/>
        <v>8.2025107479449313E-2</v>
      </c>
      <c r="N363" s="191">
        <f t="shared" si="81"/>
        <v>8.2082416215072229E-2</v>
      </c>
      <c r="O363" s="191">
        <f t="shared" si="81"/>
        <v>8.213976499076675E-2</v>
      </c>
      <c r="P363" s="191">
        <f t="shared" si="81"/>
        <v>8.2197153834507833E-2</v>
      </c>
      <c r="Q363" s="191">
        <f t="shared" si="81"/>
        <v>8.2254582774289903E-2</v>
      </c>
      <c r="R363" s="191">
        <f t="shared" si="81"/>
        <v>8.2312051838127051E-2</v>
      </c>
      <c r="S363" s="191">
        <f t="shared" si="81"/>
        <v>8.2369561054052812E-2</v>
      </c>
      <c r="T363" s="191">
        <f t="shared" si="81"/>
        <v>8.2427110450120397E-2</v>
      </c>
      <c r="U363" s="191">
        <f t="shared" si="81"/>
        <v>8.2484700054402588E-2</v>
      </c>
      <c r="V363" s="191">
        <f t="shared" si="81"/>
        <v>8.2542329894991787E-2</v>
      </c>
      <c r="W363" s="191">
        <f t="shared" si="81"/>
        <v>8.2600000000000007E-2</v>
      </c>
      <c r="X363" s="191">
        <f t="shared" si="81"/>
        <v>8.2657710397558926E-2</v>
      </c>
      <c r="Y363" s="191">
        <f t="shared" si="80"/>
        <v>8.2715461115819858E-2</v>
      </c>
      <c r="Z363" s="191">
        <f t="shared" si="80"/>
        <v>8.2773252182953783E-2</v>
      </c>
      <c r="AA363" s="191">
        <f t="shared" si="80"/>
        <v>8.28310836271514E-2</v>
      </c>
      <c r="AB363" s="191">
        <f t="shared" si="80"/>
        <v>8.2888955476623047E-2</v>
      </c>
      <c r="AC363" s="191">
        <f t="shared" si="80"/>
        <v>8.2946867759598836E-2</v>
      </c>
      <c r="AD363" s="191">
        <f t="shared" si="80"/>
        <v>8.300482050432853E-2</v>
      </c>
      <c r="AE363" s="191">
        <f t="shared" si="80"/>
        <v>8.3062813739081684E-2</v>
      </c>
      <c r="AF363" s="191">
        <f t="shared" si="80"/>
        <v>8.3120847492147598E-2</v>
      </c>
      <c r="AG363" s="191">
        <f t="shared" si="80"/>
        <v>8.3178921791835322E-2</v>
      </c>
      <c r="AH363" s="191">
        <f t="shared" si="80"/>
        <v>8.3237036666473682E-2</v>
      </c>
      <c r="AI363" s="191">
        <f t="shared" si="80"/>
        <v>8.329519214441132E-2</v>
      </c>
      <c r="AJ363" s="191">
        <f t="shared" si="80"/>
        <v>8.3353388254016655E-2</v>
      </c>
      <c r="AK363" s="191">
        <f t="shared" si="80"/>
        <v>8.3411625023677924E-2</v>
      </c>
      <c r="AL363" s="191">
        <f t="shared" si="80"/>
        <v>8.3469902481803249E-2</v>
      </c>
      <c r="AM363" s="191">
        <f t="shared" si="80"/>
        <v>8.3528220656820557E-2</v>
      </c>
      <c r="AN363" s="191">
        <f t="shared" si="83"/>
        <v>8.3586579577177619E-2</v>
      </c>
      <c r="AO363" s="191">
        <f t="shared" si="83"/>
        <v>8.3644979271342138E-2</v>
      </c>
      <c r="AP363" s="191">
        <f t="shared" si="83"/>
        <v>8.3703419767801657E-2</v>
      </c>
      <c r="AQ363" s="191">
        <f t="shared" si="83"/>
        <v>8.3761901095063651E-2</v>
      </c>
      <c r="AR363" s="191">
        <f t="shared" si="83"/>
        <v>8.3820423281655496E-2</v>
      </c>
      <c r="AS363" s="191">
        <f t="shared" si="83"/>
        <v>8.3878986356124521E-2</v>
      </c>
      <c r="AT363" s="191">
        <f t="shared" si="83"/>
        <v>8.393759034703796E-2</v>
      </c>
      <c r="AU363" s="191">
        <f t="shared" si="83"/>
        <v>8.3996235282983056E-2</v>
      </c>
      <c r="AV363" s="191">
        <f t="shared" si="83"/>
        <v>8.4054921192566981E-2</v>
      </c>
      <c r="AW363" s="191">
        <f t="shared" si="83"/>
        <v>8.4113648104416947E-2</v>
      </c>
      <c r="AX363" s="191">
        <f t="shared" si="83"/>
        <v>8.4172416047180093E-2</v>
      </c>
      <c r="AY363" s="191">
        <f t="shared" si="83"/>
        <v>8.4231225049523656E-2</v>
      </c>
      <c r="AZ363" s="191">
        <f t="shared" si="83"/>
        <v>8.4290075140134826E-2</v>
      </c>
      <c r="BA363" s="191">
        <f t="shared" si="83"/>
        <v>8.4348966347720863E-2</v>
      </c>
      <c r="BB363" s="191">
        <f t="shared" si="83"/>
        <v>8.4407898701009135E-2</v>
      </c>
      <c r="BC363" s="191">
        <f t="shared" si="83"/>
        <v>8.446687222874702E-2</v>
      </c>
      <c r="BD363" s="191">
        <f t="shared" si="82"/>
        <v>8.4525886959701965E-2</v>
      </c>
      <c r="BE363" s="191">
        <f t="shared" si="82"/>
        <v>8.4584942922661596E-2</v>
      </c>
      <c r="BF363" s="191">
        <f t="shared" si="82"/>
        <v>8.4644040146433563E-2</v>
      </c>
      <c r="BG363" s="191">
        <f t="shared" si="82"/>
        <v>8.470317865984571E-2</v>
      </c>
      <c r="BH363" s="191">
        <f t="shared" si="82"/>
        <v>8.4762358491746001E-2</v>
      </c>
      <c r="BI363" s="191">
        <f t="shared" si="82"/>
        <v>8.4821579671002525E-2</v>
      </c>
      <c r="BJ363" s="191">
        <f t="shared" si="82"/>
        <v>8.4880842226503619E-2</v>
      </c>
      <c r="BK363" s="191">
        <f t="shared" si="82"/>
        <v>8.4940146187157686E-2</v>
      </c>
      <c r="BL363" s="191">
        <f t="shared" si="82"/>
        <v>8.4999491581893419E-2</v>
      </c>
      <c r="BM363" s="191">
        <f t="shared" si="82"/>
        <v>8.5058878439659744E-2</v>
      </c>
      <c r="BN363" s="191">
        <f t="shared" si="82"/>
        <v>8.5118306789425696E-2</v>
      </c>
      <c r="BO363" s="191">
        <f t="shared" si="75"/>
        <v>8.5177776660180657E-2</v>
      </c>
      <c r="BP363" s="191">
        <f t="shared" si="75"/>
        <v>8.5237288080934212E-2</v>
      </c>
      <c r="BQ363" s="229"/>
      <c r="BR363" s="176"/>
    </row>
    <row r="364" spans="2:70">
      <c r="B364" s="245">
        <v>52</v>
      </c>
      <c r="C364" s="68">
        <v>8.3400000000000002E-2</v>
      </c>
      <c r="D364" s="174">
        <f t="shared" si="68"/>
        <v>1.0000674742062952</v>
      </c>
      <c r="I364" s="60" t="s">
        <v>474</v>
      </c>
      <c r="J364" s="191">
        <f t="shared" si="81"/>
        <v>8.3326879006662163E-2</v>
      </c>
      <c r="K364" s="191">
        <f t="shared" si="81"/>
        <v>8.3332501421686203E-2</v>
      </c>
      <c r="L364" s="191">
        <f t="shared" si="81"/>
        <v>8.3338124216078224E-2</v>
      </c>
      <c r="M364" s="191">
        <f t="shared" si="81"/>
        <v>8.3343747389863831E-2</v>
      </c>
      <c r="N364" s="191">
        <f t="shared" si="81"/>
        <v>8.3349370943068629E-2</v>
      </c>
      <c r="O364" s="191">
        <f t="shared" si="81"/>
        <v>8.3354994875718208E-2</v>
      </c>
      <c r="P364" s="191">
        <f t="shared" si="81"/>
        <v>8.3360619187838172E-2</v>
      </c>
      <c r="Q364" s="191">
        <f t="shared" si="81"/>
        <v>8.3366243879454155E-2</v>
      </c>
      <c r="R364" s="191">
        <f t="shared" si="81"/>
        <v>8.3371868950591732E-2</v>
      </c>
      <c r="S364" s="191">
        <f t="shared" si="81"/>
        <v>8.3377494401276522E-2</v>
      </c>
      <c r="T364" s="191">
        <f t="shared" si="81"/>
        <v>8.338312023153413E-2</v>
      </c>
      <c r="U364" s="191">
        <f t="shared" si="81"/>
        <v>8.3388746441390174E-2</v>
      </c>
      <c r="V364" s="191">
        <f t="shared" si="81"/>
        <v>8.3394373030870259E-2</v>
      </c>
      <c r="W364" s="191">
        <f t="shared" si="81"/>
        <v>8.3400000000000002E-2</v>
      </c>
      <c r="X364" s="191">
        <f t="shared" si="81"/>
        <v>8.3405627348805023E-2</v>
      </c>
      <c r="Y364" s="191">
        <f t="shared" si="80"/>
        <v>8.3411255077310939E-2</v>
      </c>
      <c r="Z364" s="191">
        <f t="shared" si="80"/>
        <v>8.341688318554337E-2</v>
      </c>
      <c r="AA364" s="191">
        <f t="shared" si="80"/>
        <v>8.3422511673527919E-2</v>
      </c>
      <c r="AB364" s="191">
        <f t="shared" si="80"/>
        <v>8.3428140541290247E-2</v>
      </c>
      <c r="AC364" s="191">
        <f t="shared" si="80"/>
        <v>8.3433769788855958E-2</v>
      </c>
      <c r="AD364" s="191">
        <f t="shared" si="80"/>
        <v>8.3439399416250684E-2</v>
      </c>
      <c r="AE364" s="191">
        <f t="shared" si="80"/>
        <v>8.3445029423500031E-2</v>
      </c>
      <c r="AF364" s="191">
        <f t="shared" si="80"/>
        <v>8.3450659810629643E-2</v>
      </c>
      <c r="AG364" s="191">
        <f t="shared" si="80"/>
        <v>8.3456290577665196E-2</v>
      </c>
      <c r="AH364" s="191">
        <f t="shared" si="80"/>
        <v>8.3461921724632265E-2</v>
      </c>
      <c r="AI364" s="191">
        <f t="shared" si="80"/>
        <v>8.3467553251556498E-2</v>
      </c>
      <c r="AJ364" s="191">
        <f t="shared" si="80"/>
        <v>8.3473185158463553E-2</v>
      </c>
      <c r="AK364" s="191">
        <f t="shared" si="80"/>
        <v>8.347881744537905E-2</v>
      </c>
      <c r="AL364" s="191">
        <f t="shared" si="80"/>
        <v>8.3484450112328662E-2</v>
      </c>
      <c r="AM364" s="191">
        <f t="shared" si="80"/>
        <v>8.3490083159337966E-2</v>
      </c>
      <c r="AN364" s="191">
        <f t="shared" si="83"/>
        <v>8.349571658643265E-2</v>
      </c>
      <c r="AO364" s="191">
        <f t="shared" si="83"/>
        <v>8.3501350393638388E-2</v>
      </c>
      <c r="AP364" s="191">
        <f t="shared" si="83"/>
        <v>8.3506984580980756E-2</v>
      </c>
      <c r="AQ364" s="191">
        <f t="shared" si="83"/>
        <v>8.351261914848547E-2</v>
      </c>
      <c r="AR364" s="191">
        <f t="shared" si="83"/>
        <v>8.3518254096178149E-2</v>
      </c>
      <c r="AS364" s="191">
        <f t="shared" si="83"/>
        <v>8.3523889424084452E-2</v>
      </c>
      <c r="AT364" s="191">
        <f t="shared" si="83"/>
        <v>8.3529525132230026E-2</v>
      </c>
      <c r="AU364" s="191">
        <f t="shared" si="83"/>
        <v>8.353516122064053E-2</v>
      </c>
      <c r="AV364" s="191">
        <f t="shared" si="83"/>
        <v>8.3540797689341612E-2</v>
      </c>
      <c r="AW364" s="191">
        <f t="shared" si="83"/>
        <v>8.3546434538358999E-2</v>
      </c>
      <c r="AX364" s="191">
        <f t="shared" si="83"/>
        <v>8.3552071767718256E-2</v>
      </c>
      <c r="AY364" s="191">
        <f t="shared" si="83"/>
        <v>8.3557709377445097E-2</v>
      </c>
      <c r="AZ364" s="191">
        <f t="shared" si="83"/>
        <v>8.3563347367565197E-2</v>
      </c>
      <c r="BA364" s="191">
        <f t="shared" si="83"/>
        <v>8.3568985738104187E-2</v>
      </c>
      <c r="BB364" s="191">
        <f t="shared" si="83"/>
        <v>8.357462448908777E-2</v>
      </c>
      <c r="BC364" s="191">
        <f t="shared" si="83"/>
        <v>8.3580263620541578E-2</v>
      </c>
      <c r="BD364" s="191">
        <f t="shared" si="82"/>
        <v>8.3585903132491327E-2</v>
      </c>
      <c r="BE364" s="191">
        <f t="shared" si="82"/>
        <v>8.3591543024962661E-2</v>
      </c>
      <c r="BF364" s="191">
        <f t="shared" si="82"/>
        <v>8.3597183297981256E-2</v>
      </c>
      <c r="BG364" s="191">
        <f t="shared" si="82"/>
        <v>8.3602823951572786E-2</v>
      </c>
      <c r="BH364" s="191">
        <f t="shared" si="82"/>
        <v>8.3608464985762965E-2</v>
      </c>
      <c r="BI364" s="191">
        <f t="shared" si="82"/>
        <v>8.3614106400577454E-2</v>
      </c>
      <c r="BJ364" s="191">
        <f t="shared" si="82"/>
        <v>8.3619748196041899E-2</v>
      </c>
      <c r="BK364" s="191">
        <f t="shared" si="82"/>
        <v>8.3625390372182029E-2</v>
      </c>
      <c r="BL364" s="191">
        <f t="shared" si="82"/>
        <v>8.3631032929023505E-2</v>
      </c>
      <c r="BM364" s="191">
        <f t="shared" si="82"/>
        <v>8.3636675866592042E-2</v>
      </c>
      <c r="BN364" s="191">
        <f t="shared" si="82"/>
        <v>8.3642319184913314E-2</v>
      </c>
      <c r="BO364" s="191">
        <f t="shared" si="75"/>
        <v>8.3647962884013008E-2</v>
      </c>
      <c r="BP364" s="191">
        <f t="shared" si="75"/>
        <v>8.3653606963916813E-2</v>
      </c>
      <c r="BQ364" s="229"/>
      <c r="BR364" s="176"/>
    </row>
    <row r="365" spans="2:70">
      <c r="B365" s="245">
        <v>53</v>
      </c>
      <c r="C365" s="68">
        <v>8.4199999999999997E-2</v>
      </c>
      <c r="D365" s="174">
        <f t="shared" si="68"/>
        <v>0.99944630314511118</v>
      </c>
      <c r="I365" s="60" t="s">
        <v>474</v>
      </c>
      <c r="J365" s="191">
        <f t="shared" si="81"/>
        <v>8.4808432174042936E-2</v>
      </c>
      <c r="K365" s="191">
        <f t="shared" si="81"/>
        <v>8.4761474011880125E-2</v>
      </c>
      <c r="L365" s="191">
        <f t="shared" si="81"/>
        <v>8.4714541850303984E-2</v>
      </c>
      <c r="M365" s="191">
        <f t="shared" si="81"/>
        <v>8.466763567491814E-2</v>
      </c>
      <c r="N365" s="191">
        <f t="shared" si="81"/>
        <v>8.4620755471334061E-2</v>
      </c>
      <c r="O365" s="191">
        <f t="shared" si="81"/>
        <v>8.4573901225171277E-2</v>
      </c>
      <c r="P365" s="191">
        <f t="shared" si="81"/>
        <v>8.4527072922057203E-2</v>
      </c>
      <c r="Q365" s="191">
        <f t="shared" si="81"/>
        <v>8.4480270547627315E-2</v>
      </c>
      <c r="R365" s="191">
        <f t="shared" si="81"/>
        <v>8.443349408752493E-2</v>
      </c>
      <c r="S365" s="191">
        <f t="shared" si="81"/>
        <v>8.43867435274014E-2</v>
      </c>
      <c r="T365" s="191">
        <f t="shared" si="81"/>
        <v>8.4340018852915949E-2</v>
      </c>
      <c r="U365" s="191">
        <f t="shared" si="81"/>
        <v>8.4293320049735831E-2</v>
      </c>
      <c r="V365" s="191">
        <f t="shared" si="81"/>
        <v>8.424664710353616E-2</v>
      </c>
      <c r="W365" s="191">
        <f t="shared" si="81"/>
        <v>8.4199999999999997E-2</v>
      </c>
      <c r="X365" s="191">
        <f t="shared" si="81"/>
        <v>8.4153378724818359E-2</v>
      </c>
      <c r="Y365" s="191">
        <f t="shared" si="80"/>
        <v>8.4106783263690157E-2</v>
      </c>
      <c r="Z365" s="191">
        <f t="shared" si="80"/>
        <v>8.4060213602322242E-2</v>
      </c>
      <c r="AA365" s="191">
        <f t="shared" si="80"/>
        <v>8.4013669726429346E-2</v>
      </c>
      <c r="AB365" s="191">
        <f t="shared" si="80"/>
        <v>8.3967151621734154E-2</v>
      </c>
      <c r="AC365" s="191">
        <f t="shared" si="80"/>
        <v>8.3920659273967232E-2</v>
      </c>
      <c r="AD365" s="191">
        <f t="shared" si="80"/>
        <v>8.3874192668867031E-2</v>
      </c>
      <c r="AE365" s="191">
        <f t="shared" si="80"/>
        <v>8.3827751792179939E-2</v>
      </c>
      <c r="AF365" s="191">
        <f t="shared" si="80"/>
        <v>8.3781336629660197E-2</v>
      </c>
      <c r="AG365" s="191">
        <f t="shared" si="80"/>
        <v>8.3734947167069987E-2</v>
      </c>
      <c r="AH365" s="191">
        <f t="shared" si="80"/>
        <v>8.3688583390179302E-2</v>
      </c>
      <c r="AI365" s="191">
        <f t="shared" si="80"/>
        <v>8.3642245284766048E-2</v>
      </c>
      <c r="AJ365" s="191">
        <f t="shared" si="80"/>
        <v>8.3595932836616038E-2</v>
      </c>
      <c r="AK365" s="191">
        <f t="shared" si="80"/>
        <v>8.3549646031522901E-2</v>
      </c>
      <c r="AL365" s="191">
        <f t="shared" si="80"/>
        <v>8.3503384855288174E-2</v>
      </c>
      <c r="AM365" s="191">
        <f t="shared" si="80"/>
        <v>8.3457149293721222E-2</v>
      </c>
      <c r="AN365" s="191">
        <f t="shared" si="83"/>
        <v>8.3410939332639308E-2</v>
      </c>
      <c r="AO365" s="191">
        <f t="shared" si="83"/>
        <v>8.3364754957867493E-2</v>
      </c>
      <c r="AP365" s="191">
        <f t="shared" si="83"/>
        <v>8.3318596155238761E-2</v>
      </c>
      <c r="AQ365" s="191">
        <f t="shared" si="83"/>
        <v>8.3272462910593842E-2</v>
      </c>
      <c r="AR365" s="191">
        <f t="shared" si="83"/>
        <v>8.3226355209781402E-2</v>
      </c>
      <c r="AS365" s="191">
        <f t="shared" si="83"/>
        <v>8.3180273038657881E-2</v>
      </c>
      <c r="AT365" s="191">
        <f t="shared" si="83"/>
        <v>8.3134216383087586E-2</v>
      </c>
      <c r="AU365" s="191">
        <f t="shared" si="83"/>
        <v>8.308818522894261E-2</v>
      </c>
      <c r="AV365" s="191">
        <f t="shared" si="83"/>
        <v>8.3042179562102927E-2</v>
      </c>
      <c r="AW365" s="191">
        <f t="shared" si="83"/>
        <v>8.2996199368456286E-2</v>
      </c>
      <c r="AX365" s="191">
        <f t="shared" si="83"/>
        <v>8.2950244633898246E-2</v>
      </c>
      <c r="AY365" s="191">
        <f t="shared" si="83"/>
        <v>8.2904315344332194E-2</v>
      </c>
      <c r="AZ365" s="191">
        <f t="shared" si="83"/>
        <v>8.2858411485669317E-2</v>
      </c>
      <c r="BA365" s="191">
        <f t="shared" si="83"/>
        <v>8.2812533043828615E-2</v>
      </c>
      <c r="BB365" s="191">
        <f t="shared" si="83"/>
        <v>8.2766680004736873E-2</v>
      </c>
      <c r="BC365" s="191">
        <f t="shared" si="83"/>
        <v>8.2720852354328661E-2</v>
      </c>
      <c r="BD365" s="191">
        <f t="shared" si="82"/>
        <v>8.267505007854635E-2</v>
      </c>
      <c r="BE365" s="191">
        <f t="shared" si="82"/>
        <v>8.2629273163340081E-2</v>
      </c>
      <c r="BF365" s="191">
        <f t="shared" si="82"/>
        <v>8.2583521594667794E-2</v>
      </c>
      <c r="BG365" s="191">
        <f t="shared" si="82"/>
        <v>8.2537795358495175E-2</v>
      </c>
      <c r="BH365" s="191">
        <f t="shared" si="82"/>
        <v>8.2492094440795721E-2</v>
      </c>
      <c r="BI365" s="191">
        <f t="shared" si="82"/>
        <v>8.244641882755066E-2</v>
      </c>
      <c r="BJ365" s="191">
        <f t="shared" si="82"/>
        <v>8.2400768504748992E-2</v>
      </c>
      <c r="BK365" s="191">
        <f t="shared" si="82"/>
        <v>8.2355143458387486E-2</v>
      </c>
      <c r="BL365" s="191">
        <f t="shared" si="82"/>
        <v>8.2309543674470659E-2</v>
      </c>
      <c r="BM365" s="191">
        <f t="shared" si="82"/>
        <v>8.2263969139010781E-2</v>
      </c>
      <c r="BN365" s="191">
        <f t="shared" si="82"/>
        <v>8.2218419838027829E-2</v>
      </c>
      <c r="BO365" s="191">
        <f t="shared" si="75"/>
        <v>8.2172895757549588E-2</v>
      </c>
      <c r="BP365" s="191">
        <f t="shared" si="75"/>
        <v>8.2127396883611536E-2</v>
      </c>
      <c r="BQ365" s="229"/>
      <c r="BR365" s="176"/>
    </row>
    <row r="366" spans="2:70">
      <c r="B366" s="245">
        <v>54</v>
      </c>
      <c r="C366" s="68">
        <v>8.5000000000000006E-2</v>
      </c>
      <c r="D366" s="174">
        <f t="shared" si="68"/>
        <v>0.99883573547952453</v>
      </c>
      <c r="I366" s="60" t="s">
        <v>474</v>
      </c>
      <c r="J366" s="191">
        <f t="shared" si="81"/>
        <v>8.629705850073903E-2</v>
      </c>
      <c r="K366" s="191">
        <f t="shared" si="81"/>
        <v>8.6196585897305222E-2</v>
      </c>
      <c r="L366" s="191">
        <f t="shared" si="81"/>
        <v>8.6096230270558891E-2</v>
      </c>
      <c r="M366" s="191">
        <f t="shared" si="81"/>
        <v>8.5995991484308185E-2</v>
      </c>
      <c r="N366" s="191">
        <f t="shared" si="81"/>
        <v>8.5895869402519906E-2</v>
      </c>
      <c r="O366" s="191">
        <f t="shared" si="81"/>
        <v>8.5795863889319146E-2</v>
      </c>
      <c r="P366" s="191">
        <f t="shared" si="81"/>
        <v>8.5695974808989259E-2</v>
      </c>
      <c r="Q366" s="191">
        <f t="shared" si="81"/>
        <v>8.5596202025971582E-2</v>
      </c>
      <c r="R366" s="191">
        <f t="shared" si="81"/>
        <v>8.5496545404865315E-2</v>
      </c>
      <c r="S366" s="191">
        <f t="shared" si="81"/>
        <v>8.5397004810427196E-2</v>
      </c>
      <c r="T366" s="191">
        <f t="shared" si="81"/>
        <v>8.5297580107571561E-2</v>
      </c>
      <c r="U366" s="191">
        <f t="shared" si="81"/>
        <v>8.5198271161369896E-2</v>
      </c>
      <c r="V366" s="191">
        <f t="shared" si="81"/>
        <v>8.5099077837050854E-2</v>
      </c>
      <c r="W366" s="191">
        <f t="shared" si="81"/>
        <v>8.5000000000000006E-2</v>
      </c>
      <c r="X366" s="191">
        <f t="shared" si="81"/>
        <v>8.4901037515759586E-2</v>
      </c>
      <c r="Y366" s="191">
        <f t="shared" si="80"/>
        <v>8.4802190250028442E-2</v>
      </c>
      <c r="Z366" s="191">
        <f t="shared" si="80"/>
        <v>8.4703458068661724E-2</v>
      </c>
      <c r="AA366" s="191">
        <f t="shared" si="80"/>
        <v>8.4604840837670794E-2</v>
      </c>
      <c r="AB366" s="191">
        <f t="shared" si="80"/>
        <v>8.4506338423223026E-2</v>
      </c>
      <c r="AC366" s="191">
        <f t="shared" si="80"/>
        <v>8.4407950691641573E-2</v>
      </c>
      <c r="AD366" s="191">
        <f t="shared" si="80"/>
        <v>8.4309677509405254E-2</v>
      </c>
      <c r="AE366" s="191">
        <f t="shared" si="80"/>
        <v>8.421151874314832E-2</v>
      </c>
      <c r="AF366" s="191">
        <f t="shared" si="80"/>
        <v>8.4113474259660315E-2</v>
      </c>
      <c r="AG366" s="191">
        <f t="shared" si="80"/>
        <v>8.4015543925885866E-2</v>
      </c>
      <c r="AH366" s="191">
        <f t="shared" si="80"/>
        <v>8.3917727608924506E-2</v>
      </c>
      <c r="AI366" s="191">
        <f t="shared" si="80"/>
        <v>8.382002517603053E-2</v>
      </c>
      <c r="AJ366" s="191">
        <f t="shared" si="80"/>
        <v>8.3722436494612709E-2</v>
      </c>
      <c r="AK366" s="191">
        <f t="shared" si="80"/>
        <v>8.3624961432234274E-2</v>
      </c>
      <c r="AL366" s="191">
        <f t="shared" si="80"/>
        <v>8.352759985661258E-2</v>
      </c>
      <c r="AM366" s="191">
        <f t="shared" si="80"/>
        <v>8.3430351635619057E-2</v>
      </c>
      <c r="AN366" s="191">
        <f t="shared" si="83"/>
        <v>8.3333216637278912E-2</v>
      </c>
      <c r="AO366" s="191">
        <f t="shared" si="83"/>
        <v>8.3236194729771035E-2</v>
      </c>
      <c r="AP366" s="191">
        <f t="shared" si="83"/>
        <v>8.3139285781427777E-2</v>
      </c>
      <c r="AQ366" s="191">
        <f t="shared" si="83"/>
        <v>8.3042489660734797E-2</v>
      </c>
      <c r="AR366" s="191">
        <f t="shared" si="83"/>
        <v>8.2945806236330855E-2</v>
      </c>
      <c r="AS366" s="191">
        <f t="shared" si="83"/>
        <v>8.2849235377007655E-2</v>
      </c>
      <c r="AT366" s="191">
        <f t="shared" si="83"/>
        <v>8.2752776951709683E-2</v>
      </c>
      <c r="AU366" s="191">
        <f t="shared" si="83"/>
        <v>8.2656430829534E-2</v>
      </c>
      <c r="AV366" s="191">
        <f t="shared" si="83"/>
        <v>8.2560196879730027E-2</v>
      </c>
      <c r="AW366" s="191">
        <f t="shared" si="83"/>
        <v>8.2464074971699483E-2</v>
      </c>
      <c r="AX366" s="191">
        <f t="shared" si="83"/>
        <v>8.2368064974996102E-2</v>
      </c>
      <c r="AY366" s="191">
        <f t="shared" si="83"/>
        <v>8.2272166759325513E-2</v>
      </c>
      <c r="AZ366" s="191">
        <f t="shared" si="83"/>
        <v>8.2176380194544985E-2</v>
      </c>
      <c r="BA366" s="191">
        <f t="shared" si="83"/>
        <v>8.2080705150663374E-2</v>
      </c>
      <c r="BB366" s="191">
        <f t="shared" si="83"/>
        <v>8.1985141497840849E-2</v>
      </c>
      <c r="BC366" s="191">
        <f t="shared" si="83"/>
        <v>8.1889689106388761E-2</v>
      </c>
      <c r="BD366" s="191">
        <f t="shared" si="82"/>
        <v>8.1794347846769422E-2</v>
      </c>
      <c r="BE366" s="191">
        <f t="shared" si="82"/>
        <v>8.1699117589595999E-2</v>
      </c>
      <c r="BF366" s="191">
        <f t="shared" si="82"/>
        <v>8.1603998205632286E-2</v>
      </c>
      <c r="BG366" s="191">
        <f t="shared" si="82"/>
        <v>8.1508989565792528E-2</v>
      </c>
      <c r="BH366" s="191">
        <f t="shared" si="82"/>
        <v>8.1414091541141265E-2</v>
      </c>
      <c r="BI366" s="191">
        <f t="shared" si="82"/>
        <v>8.1319304002893167E-2</v>
      </c>
      <c r="BJ366" s="191">
        <f t="shared" si="82"/>
        <v>8.122462682241284E-2</v>
      </c>
      <c r="BK366" s="191">
        <f t="shared" si="82"/>
        <v>8.1130059871214646E-2</v>
      </c>
      <c r="BL366" s="191">
        <f t="shared" si="82"/>
        <v>8.1035603020962535E-2</v>
      </c>
      <c r="BM366" s="191">
        <f t="shared" si="82"/>
        <v>8.0941256143469892E-2</v>
      </c>
      <c r="BN366" s="191">
        <f t="shared" si="82"/>
        <v>8.0847019110699331E-2</v>
      </c>
      <c r="BO366" s="191">
        <f t="shared" si="75"/>
        <v>8.0752891794762555E-2</v>
      </c>
      <c r="BP366" s="191">
        <f t="shared" si="75"/>
        <v>8.0658874067920119E-2</v>
      </c>
      <c r="BQ366" s="229"/>
      <c r="BR366" s="176"/>
    </row>
    <row r="367" spans="2:70">
      <c r="B367" s="245">
        <v>55</v>
      </c>
      <c r="C367" s="68">
        <v>8.5800000000000001E-2</v>
      </c>
      <c r="D367" s="174">
        <f t="shared" si="68"/>
        <v>0.99823460096338046</v>
      </c>
      <c r="I367" s="60" t="s">
        <v>474</v>
      </c>
      <c r="J367" s="191">
        <f t="shared" si="81"/>
        <v>8.7793676461033657E-2</v>
      </c>
      <c r="K367" s="191">
        <f t="shared" si="81"/>
        <v>8.7638685589188067E-2</v>
      </c>
      <c r="L367" s="191">
        <f t="shared" si="81"/>
        <v>8.7483968338078297E-2</v>
      </c>
      <c r="M367" s="191">
        <f t="shared" si="81"/>
        <v>8.7329524224654606E-2</v>
      </c>
      <c r="N367" s="191">
        <f t="shared" si="81"/>
        <v>8.7175352766719963E-2</v>
      </c>
      <c r="O367" s="191">
        <f t="shared" si="81"/>
        <v>8.7021453482928626E-2</v>
      </c>
      <c r="P367" s="191">
        <f t="shared" si="81"/>
        <v>8.686782589278462E-2</v>
      </c>
      <c r="Q367" s="191">
        <f t="shared" si="81"/>
        <v>8.6714469516640275E-2</v>
      </c>
      <c r="R367" s="191">
        <f t="shared" si="81"/>
        <v>8.656138387569462E-2</v>
      </c>
      <c r="S367" s="191">
        <f t="shared" si="81"/>
        <v>8.6408568491992022E-2</v>
      </c>
      <c r="T367" s="191">
        <f t="shared" si="81"/>
        <v>8.6256022888420589E-2</v>
      </c>
      <c r="U367" s="191">
        <f t="shared" si="81"/>
        <v>8.6103746588710728E-2</v>
      </c>
      <c r="V367" s="191">
        <f t="shared" si="81"/>
        <v>8.5951739117433701E-2</v>
      </c>
      <c r="W367" s="191">
        <f t="shared" si="81"/>
        <v>8.5800000000000001E-2</v>
      </c>
      <c r="X367" s="191">
        <f t="shared" si="81"/>
        <v>8.5648528762658049E-2</v>
      </c>
      <c r="Y367" s="191">
        <f t="shared" si="80"/>
        <v>8.5497324932492569E-2</v>
      </c>
      <c r="Z367" s="191">
        <f t="shared" si="80"/>
        <v>8.5346388037423199E-2</v>
      </c>
      <c r="AA367" s="191">
        <f t="shared" si="80"/>
        <v>8.5195717606202967E-2</v>
      </c>
      <c r="AB367" s="191">
        <f t="shared" si="80"/>
        <v>8.5045313168416861E-2</v>
      </c>
      <c r="AC367" s="191">
        <f t="shared" si="80"/>
        <v>8.4895174254480343E-2</v>
      </c>
      <c r="AD367" s="191">
        <f t="shared" si="80"/>
        <v>8.4745300395637838E-2</v>
      </c>
      <c r="AE367" s="191">
        <f t="shared" si="80"/>
        <v>8.4595691123961342E-2</v>
      </c>
      <c r="AF367" s="191">
        <f t="shared" si="80"/>
        <v>8.4446345972348943E-2</v>
      </c>
      <c r="AG367" s="191">
        <f t="shared" si="80"/>
        <v>8.4297264474523306E-2</v>
      </c>
      <c r="AH367" s="191">
        <f t="shared" si="80"/>
        <v>8.4148446165030324E-2</v>
      </c>
      <c r="AI367" s="191">
        <f t="shared" si="80"/>
        <v>8.3999890579237554E-2</v>
      </c>
      <c r="AJ367" s="191">
        <f t="shared" si="80"/>
        <v>8.3851597253332813E-2</v>
      </c>
      <c r="AK367" s="191">
        <f t="shared" si="80"/>
        <v>8.3703565724322776E-2</v>
      </c>
      <c r="AL367" s="191">
        <f t="shared" si="80"/>
        <v>8.3555795530031438E-2</v>
      </c>
      <c r="AM367" s="191">
        <f t="shared" si="80"/>
        <v>8.3408286209098736E-2</v>
      </c>
      <c r="AN367" s="191">
        <f t="shared" si="83"/>
        <v>8.3261037300979113E-2</v>
      </c>
      <c r="AO367" s="191">
        <f t="shared" si="83"/>
        <v>8.3114048345940009E-2</v>
      </c>
      <c r="AP367" s="191">
        <f t="shared" si="83"/>
        <v>8.2967318885060537E-2</v>
      </c>
      <c r="AQ367" s="191">
        <f t="shared" si="83"/>
        <v>8.282084846022994E-2</v>
      </c>
      <c r="AR367" s="191">
        <f t="shared" si="83"/>
        <v>8.2674636614146244E-2</v>
      </c>
      <c r="AS367" s="191">
        <f t="shared" si="83"/>
        <v>8.2528682890314758E-2</v>
      </c>
      <c r="AT367" s="191">
        <f t="shared" si="83"/>
        <v>8.2382986833046734E-2</v>
      </c>
      <c r="AU367" s="191">
        <f t="shared" si="83"/>
        <v>8.2237547987457818E-2</v>
      </c>
      <c r="AV367" s="191">
        <f t="shared" si="83"/>
        <v>8.2092365899466807E-2</v>
      </c>
      <c r="AW367" s="191">
        <f t="shared" si="83"/>
        <v>8.1947440115794079E-2</v>
      </c>
      <c r="AX367" s="191">
        <f t="shared" si="83"/>
        <v>8.1802770183960219E-2</v>
      </c>
      <c r="AY367" s="191">
        <f t="shared" si="83"/>
        <v>8.1658355652284631E-2</v>
      </c>
      <c r="AZ367" s="191">
        <f t="shared" si="83"/>
        <v>8.1514196069884151E-2</v>
      </c>
      <c r="BA367" s="191">
        <f t="shared" si="83"/>
        <v>8.1370290986671576E-2</v>
      </c>
      <c r="BB367" s="191">
        <f t="shared" si="83"/>
        <v>8.1226639953354246E-2</v>
      </c>
      <c r="BC367" s="191">
        <f t="shared" si="83"/>
        <v>8.1083242521432758E-2</v>
      </c>
      <c r="BD367" s="191">
        <f t="shared" si="82"/>
        <v>8.0940098243199421E-2</v>
      </c>
      <c r="BE367" s="191">
        <f t="shared" si="82"/>
        <v>8.0797206671736996E-2</v>
      </c>
      <c r="BF367" s="191">
        <f t="shared" si="82"/>
        <v>8.0654567360917168E-2</v>
      </c>
      <c r="BG367" s="191">
        <f t="shared" si="82"/>
        <v>8.0512179865399228E-2</v>
      </c>
      <c r="BH367" s="191">
        <f t="shared" si="82"/>
        <v>8.0370043740628713E-2</v>
      </c>
      <c r="BI367" s="191">
        <f t="shared" si="82"/>
        <v>8.0228158542835951E-2</v>
      </c>
      <c r="BJ367" s="191">
        <f t="shared" si="82"/>
        <v>8.0086523829034667E-2</v>
      </c>
      <c r="BK367" s="191">
        <f t="shared" si="82"/>
        <v>7.9945139157020673E-2</v>
      </c>
      <c r="BL367" s="191">
        <f t="shared" si="82"/>
        <v>7.9804004085370459E-2</v>
      </c>
      <c r="BM367" s="191">
        <f t="shared" si="82"/>
        <v>7.9663118173439754E-2</v>
      </c>
      <c r="BN367" s="191">
        <f t="shared" si="82"/>
        <v>7.9522480981362262E-2</v>
      </c>
      <c r="BO367" s="191">
        <f t="shared" si="75"/>
        <v>7.9382092070048163E-2</v>
      </c>
      <c r="BP367" s="191">
        <f t="shared" si="75"/>
        <v>7.924195100118285E-2</v>
      </c>
      <c r="BQ367" s="229"/>
      <c r="BR367" s="176"/>
    </row>
    <row r="368" spans="2:70">
      <c r="B368" s="245">
        <v>56</v>
      </c>
      <c r="C368" s="68">
        <v>8.3900000000000002E-2</v>
      </c>
      <c r="D368" s="174">
        <f t="shared" si="68"/>
        <v>0.9976434758792696</v>
      </c>
      <c r="I368" s="60" t="s">
        <v>474</v>
      </c>
      <c r="J368" s="191">
        <f t="shared" si="81"/>
        <v>8.6513163338935037E-2</v>
      </c>
      <c r="K368" s="191">
        <f t="shared" si="81"/>
        <v>8.6309292982766128E-2</v>
      </c>
      <c r="L368" s="191">
        <f t="shared" si="81"/>
        <v>8.6105903052009061E-2</v>
      </c>
      <c r="M368" s="191">
        <f t="shared" si="81"/>
        <v>8.5902992414529727E-2</v>
      </c>
      <c r="N368" s="191">
        <f t="shared" si="81"/>
        <v>8.5700559940861953E-2</v>
      </c>
      <c r="O368" s="191">
        <f t="shared" si="81"/>
        <v>8.5498604504201214E-2</v>
      </c>
      <c r="P368" s="191">
        <f t="shared" si="81"/>
        <v>8.5297124980398278E-2</v>
      </c>
      <c r="Q368" s="191">
        <f t="shared" si="81"/>
        <v>8.5096120247953003E-2</v>
      </c>
      <c r="R368" s="191">
        <f t="shared" si="81"/>
        <v>8.489558918800813E-2</v>
      </c>
      <c r="S368" s="191">
        <f t="shared" si="81"/>
        <v>8.4695530684342976E-2</v>
      </c>
      <c r="T368" s="191">
        <f t="shared" si="81"/>
        <v>8.4495943623367264E-2</v>
      </c>
      <c r="U368" s="191">
        <f t="shared" si="81"/>
        <v>8.4296826894114926E-2</v>
      </c>
      <c r="V368" s="191">
        <f t="shared" si="81"/>
        <v>8.4098179388237895E-2</v>
      </c>
      <c r="W368" s="191">
        <f t="shared" si="81"/>
        <v>8.3900000000000002E-2</v>
      </c>
      <c r="X368" s="191">
        <f t="shared" si="81"/>
        <v>8.3702287626270716E-2</v>
      </c>
      <c r="Y368" s="191">
        <f t="shared" si="80"/>
        <v>8.3505041166519092E-2</v>
      </c>
      <c r="Z368" s="191">
        <f t="shared" si="80"/>
        <v>8.3308259522807612E-2</v>
      </c>
      <c r="AA368" s="191">
        <f t="shared" si="80"/>
        <v>8.3111941599786049E-2</v>
      </c>
      <c r="AB368" s="191">
        <f t="shared" si="80"/>
        <v>8.2916086304685416E-2</v>
      </c>
      <c r="AC368" s="191">
        <f t="shared" si="80"/>
        <v>8.2720692547311861E-2</v>
      </c>
      <c r="AD368" s="191">
        <f t="shared" si="80"/>
        <v>8.2525759240040589E-2</v>
      </c>
      <c r="AE368" s="191">
        <f t="shared" si="80"/>
        <v>8.233128529780985E-2</v>
      </c>
      <c r="AF368" s="191">
        <f t="shared" si="80"/>
        <v>8.2137269638114824E-2</v>
      </c>
      <c r="AG368" s="191">
        <f t="shared" si="80"/>
        <v>8.1943711181001661E-2</v>
      </c>
      <c r="AH368" s="191">
        <f t="shared" si="80"/>
        <v>8.1750608849061462E-2</v>
      </c>
      <c r="AI368" s="191">
        <f t="shared" si="80"/>
        <v>8.1557961567424259E-2</v>
      </c>
      <c r="AJ368" s="191">
        <f t="shared" si="80"/>
        <v>8.1365768263753024E-2</v>
      </c>
      <c r="AK368" s="191">
        <f t="shared" si="80"/>
        <v>8.1174027868237714E-2</v>
      </c>
      <c r="AL368" s="191">
        <f t="shared" si="80"/>
        <v>8.0982739313589375E-2</v>
      </c>
      <c r="AM368" s="191">
        <f t="shared" si="80"/>
        <v>8.0791901535034086E-2</v>
      </c>
      <c r="AN368" s="191">
        <f t="shared" si="83"/>
        <v>8.0601513470307098E-2</v>
      </c>
      <c r="AO368" s="191">
        <f t="shared" si="83"/>
        <v>8.041157405964694E-2</v>
      </c>
      <c r="AP368" s="191">
        <f t="shared" si="83"/>
        <v>8.0222082245789486E-2</v>
      </c>
      <c r="AQ368" s="191">
        <f t="shared" si="83"/>
        <v>8.0033036973962066E-2</v>
      </c>
      <c r="AR368" s="191">
        <f t="shared" si="83"/>
        <v>7.9844437191877615E-2</v>
      </c>
      <c r="AS368" s="191">
        <f t="shared" si="83"/>
        <v>7.9656281849728811E-2</v>
      </c>
      <c r="AT368" s="191">
        <f t="shared" si="83"/>
        <v>7.9468569900182223E-2</v>
      </c>
      <c r="AU368" s="191">
        <f t="shared" si="83"/>
        <v>7.9281300298372492E-2</v>
      </c>
      <c r="AV368" s="191">
        <f t="shared" si="83"/>
        <v>7.9094472001896496E-2</v>
      </c>
      <c r="AW368" s="191">
        <f t="shared" si="83"/>
        <v>7.8908083970807605E-2</v>
      </c>
      <c r="AX368" s="191">
        <f t="shared" si="83"/>
        <v>7.8722135167609772E-2</v>
      </c>
      <c r="AY368" s="191">
        <f t="shared" si="83"/>
        <v>7.8536624557251897E-2</v>
      </c>
      <c r="AZ368" s="191">
        <f t="shared" si="83"/>
        <v>7.8351551107121983E-2</v>
      </c>
      <c r="BA368" s="191">
        <f t="shared" si="83"/>
        <v>7.8166913787041409E-2</v>
      </c>
      <c r="BB368" s="191">
        <f t="shared" si="83"/>
        <v>7.7982711569259192E-2</v>
      </c>
      <c r="BC368" s="191">
        <f t="shared" si="83"/>
        <v>7.779894342844626E-2</v>
      </c>
      <c r="BD368" s="191">
        <f t="shared" si="82"/>
        <v>7.761560834168979E-2</v>
      </c>
      <c r="BE368" s="191">
        <f t="shared" si="82"/>
        <v>7.7432705288487433E-2</v>
      </c>
      <c r="BF368" s="191">
        <f t="shared" si="82"/>
        <v>7.7250233250741707E-2</v>
      </c>
      <c r="BG368" s="191">
        <f t="shared" si="82"/>
        <v>7.7068191212754281E-2</v>
      </c>
      <c r="BH368" s="191">
        <f t="shared" si="82"/>
        <v>7.6886578161220367E-2</v>
      </c>
      <c r="BI368" s="191">
        <f t="shared" si="82"/>
        <v>7.670539308522302E-2</v>
      </c>
      <c r="BJ368" s="191">
        <f t="shared" si="82"/>
        <v>7.6524634976227593E-2</v>
      </c>
      <c r="BK368" s="191">
        <f t="shared" si="82"/>
        <v>7.6344302828076013E-2</v>
      </c>
      <c r="BL368" s="191">
        <f t="shared" si="82"/>
        <v>7.6164395636981311E-2</v>
      </c>
      <c r="BM368" s="191">
        <f t="shared" si="82"/>
        <v>7.5984912401521915E-2</v>
      </c>
      <c r="BN368" s="191">
        <f t="shared" si="82"/>
        <v>7.580585212263613E-2</v>
      </c>
      <c r="BO368" s="191">
        <f t="shared" si="75"/>
        <v>7.562721380361663E-2</v>
      </c>
      <c r="BP368" s="191">
        <f t="shared" si="75"/>
        <v>7.5448996450104763E-2</v>
      </c>
      <c r="BQ368" s="229"/>
      <c r="BR368" s="176"/>
    </row>
    <row r="369" spans="2:70">
      <c r="B369" s="245">
        <v>57</v>
      </c>
      <c r="C369" s="68">
        <v>8.2000000000000003E-2</v>
      </c>
      <c r="D369" s="174">
        <f t="shared" si="68"/>
        <v>0.99752713580202301</v>
      </c>
      <c r="I369" s="60" t="s">
        <v>474</v>
      </c>
      <c r="J369" s="191">
        <f t="shared" si="81"/>
        <v>8.4682273611732223E-2</v>
      </c>
      <c r="K369" s="191">
        <f t="shared" si="81"/>
        <v>8.4472865849114467E-2</v>
      </c>
      <c r="L369" s="191">
        <f t="shared" si="81"/>
        <v>8.4263975923455678E-2</v>
      </c>
      <c r="M369" s="191">
        <f t="shared" si="81"/>
        <v>8.4055602554215375E-2</v>
      </c>
      <c r="N369" s="191">
        <f t="shared" si="81"/>
        <v>8.3847744464019658E-2</v>
      </c>
      <c r="O369" s="191">
        <f t="shared" si="81"/>
        <v>8.3640400378653459E-2</v>
      </c>
      <c r="P369" s="191">
        <f t="shared" si="81"/>
        <v>8.3433569027052623E-2</v>
      </c>
      <c r="Q369" s="191">
        <f t="shared" si="81"/>
        <v>8.3227249141296186E-2</v>
      </c>
      <c r="R369" s="191">
        <f t="shared" si="81"/>
        <v>8.3021439456598553E-2</v>
      </c>
      <c r="S369" s="191">
        <f t="shared" si="81"/>
        <v>8.2816138711301834E-2</v>
      </c>
      <c r="T369" s="191">
        <f t="shared" si="81"/>
        <v>8.2611345646867937E-2</v>
      </c>
      <c r="U369" s="191">
        <f t="shared" si="81"/>
        <v>8.2407059007871111E-2</v>
      </c>
      <c r="V369" s="191">
        <f t="shared" si="81"/>
        <v>8.2203277541989958E-2</v>
      </c>
      <c r="W369" s="191">
        <f t="shared" si="81"/>
        <v>8.2000000000000003E-2</v>
      </c>
      <c r="X369" s="191">
        <f t="shared" ref="X369:AM382" si="84">$C369*POWER($D369,X$248-$C$385)</f>
        <v>8.1797225135765886E-2</v>
      </c>
      <c r="Y369" s="191">
        <f t="shared" si="84"/>
        <v>8.1594951706233793E-2</v>
      </c>
      <c r="Z369" s="191">
        <f t="shared" si="84"/>
        <v>8.1393178471423785E-2</v>
      </c>
      <c r="AA369" s="191">
        <f t="shared" si="84"/>
        <v>8.1191904194422237E-2</v>
      </c>
      <c r="AB369" s="191">
        <f t="shared" si="84"/>
        <v>8.0991127641374269E-2</v>
      </c>
      <c r="AC369" s="191">
        <f t="shared" si="84"/>
        <v>8.079084758147613E-2</v>
      </c>
      <c r="AD369" s="191">
        <f t="shared" si="84"/>
        <v>8.059106278696769E-2</v>
      </c>
      <c r="AE369" s="191">
        <f t="shared" si="84"/>
        <v>8.0391772033124878E-2</v>
      </c>
      <c r="AF369" s="191">
        <f t="shared" si="84"/>
        <v>8.019297409825224E-2</v>
      </c>
      <c r="AG369" s="191">
        <f t="shared" si="84"/>
        <v>7.9994667763675364E-2</v>
      </c>
      <c r="AH369" s="191">
        <f t="shared" si="84"/>
        <v>7.9796851813733513E-2</v>
      </c>
      <c r="AI369" s="191">
        <f t="shared" si="84"/>
        <v>7.9599525035772042E-2</v>
      </c>
      <c r="AJ369" s="191">
        <f t="shared" si="84"/>
        <v>7.9402686220135105E-2</v>
      </c>
      <c r="AK369" s="191">
        <f t="shared" si="84"/>
        <v>7.920633416015814E-2</v>
      </c>
      <c r="AL369" s="191">
        <f t="shared" si="84"/>
        <v>7.9010467652160479E-2</v>
      </c>
      <c r="AM369" s="191">
        <f t="shared" si="84"/>
        <v>7.8815085495438031E-2</v>
      </c>
      <c r="AN369" s="191">
        <f t="shared" si="83"/>
        <v>7.862018649225587E-2</v>
      </c>
      <c r="AO369" s="191">
        <f t="shared" si="83"/>
        <v>7.8425769447840896E-2</v>
      </c>
      <c r="AP369" s="191">
        <f t="shared" si="83"/>
        <v>7.8231833170374521E-2</v>
      </c>
      <c r="AQ369" s="191">
        <f t="shared" si="83"/>
        <v>7.8038376470985396E-2</v>
      </c>
      <c r="AR369" s="191">
        <f t="shared" si="83"/>
        <v>7.7845398163742044E-2</v>
      </c>
      <c r="AS369" s="191">
        <f t="shared" si="83"/>
        <v>7.7652897065645654E-2</v>
      </c>
      <c r="AT369" s="191">
        <f t="shared" si="83"/>
        <v>7.7460871996622827E-2</v>
      </c>
      <c r="AU369" s="191">
        <f t="shared" si="83"/>
        <v>7.7269321779518299E-2</v>
      </c>
      <c r="AV369" s="191">
        <f t="shared" si="83"/>
        <v>7.7078245240087773E-2</v>
      </c>
      <c r="AW369" s="191">
        <f t="shared" si="83"/>
        <v>7.6887641206990653E-2</v>
      </c>
      <c r="AX369" s="191">
        <f t="shared" si="83"/>
        <v>7.6697508511782989E-2</v>
      </c>
      <c r="AY369" s="191">
        <f t="shared" si="83"/>
        <v>7.6507845988910153E-2</v>
      </c>
      <c r="AZ369" s="191">
        <f t="shared" si="83"/>
        <v>7.6318652475699841E-2</v>
      </c>
      <c r="BA369" s="191">
        <f t="shared" si="83"/>
        <v>7.6129926812354837E-2</v>
      </c>
      <c r="BB369" s="191">
        <f t="shared" si="83"/>
        <v>7.5941667841945962E-2</v>
      </c>
      <c r="BC369" s="191">
        <f t="shared" si="83"/>
        <v>7.5753874410404945E-2</v>
      </c>
      <c r="BD369" s="191">
        <f t="shared" si="82"/>
        <v>7.5566545366517399E-2</v>
      </c>
      <c r="BE369" s="191">
        <f t="shared" si="82"/>
        <v>7.5379679561915741E-2</v>
      </c>
      <c r="BF369" s="191">
        <f t="shared" si="82"/>
        <v>7.5193275851072092E-2</v>
      </c>
      <c r="BG369" s="191">
        <f t="shared" si="82"/>
        <v>7.5007333091291373E-2</v>
      </c>
      <c r="BH369" s="191">
        <f t="shared" si="82"/>
        <v>7.4821850142704191E-2</v>
      </c>
      <c r="BI369" s="191">
        <f t="shared" si="82"/>
        <v>7.4636825868259885E-2</v>
      </c>
      <c r="BJ369" s="191">
        <f t="shared" si="82"/>
        <v>7.4452259133719625E-2</v>
      </c>
      <c r="BK369" s="191">
        <f t="shared" si="82"/>
        <v>7.4268148807649342E-2</v>
      </c>
      <c r="BL369" s="191">
        <f t="shared" si="82"/>
        <v>7.4084493761412878E-2</v>
      </c>
      <c r="BM369" s="191">
        <f t="shared" si="82"/>
        <v>7.3901292869165025E-2</v>
      </c>
      <c r="BN369" s="191">
        <f t="shared" si="82"/>
        <v>7.3718545007844652E-2</v>
      </c>
      <c r="BO369" s="191">
        <f t="shared" si="75"/>
        <v>7.3536249057167796E-2</v>
      </c>
      <c r="BP369" s="191">
        <f t="shared" si="75"/>
        <v>7.3354403899620807E-2</v>
      </c>
      <c r="BQ369" s="229"/>
      <c r="BR369" s="176"/>
    </row>
    <row r="370" spans="2:70">
      <c r="B370" s="245">
        <v>58</v>
      </c>
      <c r="C370" s="68">
        <v>8.0199999999999994E-2</v>
      </c>
      <c r="D370" s="174">
        <f t="shared" si="68"/>
        <v>0.99740743992106118</v>
      </c>
      <c r="I370" s="60" t="s">
        <v>474</v>
      </c>
      <c r="J370" s="191">
        <f t="shared" ref="J370:X382" si="85">$C370*POWER($D370,J$248-$C$385)</f>
        <v>8.2952699553009615E-2</v>
      </c>
      <c r="K370" s="191">
        <f t="shared" si="85"/>
        <v>8.273763969570827E-2</v>
      </c>
      <c r="L370" s="191">
        <f t="shared" si="85"/>
        <v>8.2523137394007559E-2</v>
      </c>
      <c r="M370" s="191">
        <f t="shared" si="85"/>
        <v>8.2309191202411064E-2</v>
      </c>
      <c r="N370" s="191">
        <f t="shared" si="85"/>
        <v>8.2095799679169953E-2</v>
      </c>
      <c r="O370" s="191">
        <f t="shared" si="85"/>
        <v>8.1882961386273184E-2</v>
      </c>
      <c r="P370" s="191">
        <f t="shared" si="85"/>
        <v>8.1670674889437841E-2</v>
      </c>
      <c r="Q370" s="191">
        <f t="shared" si="85"/>
        <v>8.1458938758099481E-2</v>
      </c>
      <c r="R370" s="191">
        <f t="shared" si="85"/>
        <v>8.124775156540251E-2</v>
      </c>
      <c r="S370" s="191">
        <f t="shared" si="85"/>
        <v>8.1037111888190516E-2</v>
      </c>
      <c r="T370" s="191">
        <f t="shared" si="85"/>
        <v>8.0827018306996692E-2</v>
      </c>
      <c r="U370" s="191">
        <f t="shared" si="85"/>
        <v>8.0617469406034314E-2</v>
      </c>
      <c r="V370" s="191">
        <f t="shared" si="85"/>
        <v>8.0408463773187153E-2</v>
      </c>
      <c r="W370" s="191">
        <f t="shared" si="85"/>
        <v>8.0199999999999994E-2</v>
      </c>
      <c r="X370" s="191">
        <f t="shared" si="85"/>
        <v>7.9992076681669105E-2</v>
      </c>
      <c r="Y370" s="191">
        <f t="shared" si="84"/>
        <v>7.9784692417032788E-2</v>
      </c>
      <c r="Z370" s="191">
        <f t="shared" si="84"/>
        <v>7.9577845808561976E-2</v>
      </c>
      <c r="AA370" s="191">
        <f t="shared" si="84"/>
        <v>7.9371535462350748E-2</v>
      </c>
      <c r="AB370" s="191">
        <f t="shared" si="84"/>
        <v>7.9165759988106987E-2</v>
      </c>
      <c r="AC370" s="191">
        <f t="shared" si="84"/>
        <v>7.8960517999142971E-2</v>
      </c>
      <c r="AD370" s="191">
        <f t="shared" si="84"/>
        <v>7.8755808112366057E-2</v>
      </c>
      <c r="AE370" s="191">
        <f t="shared" si="84"/>
        <v>7.8551628948269364E-2</v>
      </c>
      <c r="AF370" s="191">
        <f t="shared" si="84"/>
        <v>7.8347979130922465E-2</v>
      </c>
      <c r="AG370" s="191">
        <f t="shared" si="84"/>
        <v>7.8144857287962111E-2</v>
      </c>
      <c r="AH370" s="191">
        <f t="shared" si="84"/>
        <v>7.7942262050582967E-2</v>
      </c>
      <c r="AI370" s="191">
        <f t="shared" si="84"/>
        <v>7.7740192053528431E-2</v>
      </c>
      <c r="AJ370" s="191">
        <f t="shared" si="84"/>
        <v>7.7538645935081404E-2</v>
      </c>
      <c r="AK370" s="191">
        <f t="shared" si="84"/>
        <v>7.7337622337055156E-2</v>
      </c>
      <c r="AL370" s="191">
        <f t="shared" si="84"/>
        <v>7.7137119904784057E-2</v>
      </c>
      <c r="AM370" s="191">
        <f t="shared" si="84"/>
        <v>7.6937137287114599E-2</v>
      </c>
      <c r="AN370" s="191">
        <f t="shared" si="83"/>
        <v>7.6737673136396178E-2</v>
      </c>
      <c r="AO370" s="191">
        <f t="shared" si="83"/>
        <v>7.6538726108472108E-2</v>
      </c>
      <c r="AP370" s="191">
        <f t="shared" si="83"/>
        <v>7.6340294862670452E-2</v>
      </c>
      <c r="AQ370" s="191">
        <f t="shared" si="83"/>
        <v>7.6142378061795066E-2</v>
      </c>
      <c r="AR370" s="191">
        <f t="shared" si="83"/>
        <v>7.5944974372116586E-2</v>
      </c>
      <c r="AS370" s="191">
        <f t="shared" si="83"/>
        <v>7.5748082463363425E-2</v>
      </c>
      <c r="AT370" s="191">
        <f t="shared" si="83"/>
        <v>7.5551701008712724E-2</v>
      </c>
      <c r="AU370" s="191">
        <f t="shared" si="83"/>
        <v>7.5355828684781606E-2</v>
      </c>
      <c r="AV370" s="191">
        <f t="shared" si="83"/>
        <v>7.5160464171618091E-2</v>
      </c>
      <c r="AW370" s="191">
        <f t="shared" si="83"/>
        <v>7.4965606152692238E-2</v>
      </c>
      <c r="AX370" s="191">
        <f t="shared" si="83"/>
        <v>7.4771253314887334E-2</v>
      </c>
      <c r="AY370" s="191">
        <f t="shared" si="83"/>
        <v>7.4577404348490917E-2</v>
      </c>
      <c r="AZ370" s="191">
        <f t="shared" si="83"/>
        <v>7.4384057947186152E-2</v>
      </c>
      <c r="BA370" s="191">
        <f t="shared" si="83"/>
        <v>7.4191212808042806E-2</v>
      </c>
      <c r="BB370" s="191">
        <f t="shared" si="83"/>
        <v>7.3998867631508619E-2</v>
      </c>
      <c r="BC370" s="191">
        <f t="shared" si="83"/>
        <v>7.3807021121400487E-2</v>
      </c>
      <c r="BD370" s="191">
        <f t="shared" si="82"/>
        <v>7.3615671984895742E-2</v>
      </c>
      <c r="BE370" s="191">
        <f t="shared" si="82"/>
        <v>7.342481893252345E-2</v>
      </c>
      <c r="BF370" s="191">
        <f t="shared" si="82"/>
        <v>7.3234460678155686E-2</v>
      </c>
      <c r="BG370" s="191">
        <f t="shared" si="82"/>
        <v>7.3044595938998882E-2</v>
      </c>
      <c r="BH370" s="191">
        <f t="shared" si="82"/>
        <v>7.2855223435585217E-2</v>
      </c>
      <c r="BI370" s="191">
        <f t="shared" si="82"/>
        <v>7.266634189176395E-2</v>
      </c>
      <c r="BJ370" s="191">
        <f t="shared" si="82"/>
        <v>7.2477950034692845E-2</v>
      </c>
      <c r="BK370" s="191">
        <f t="shared" si="82"/>
        <v>7.2290046594829571E-2</v>
      </c>
      <c r="BL370" s="191">
        <f t="shared" si="82"/>
        <v>7.210263030592319E-2</v>
      </c>
      <c r="BM370" s="191">
        <f t="shared" si="82"/>
        <v>7.191569990500557E-2</v>
      </c>
      <c r="BN370" s="191">
        <f t="shared" si="82"/>
        <v>7.1729254132382902E-2</v>
      </c>
      <c r="BO370" s="191">
        <f t="shared" si="75"/>
        <v>7.1543291731627226E-2</v>
      </c>
      <c r="BP370" s="191">
        <f t="shared" si="75"/>
        <v>7.1357811449567932E-2</v>
      </c>
      <c r="BQ370" s="229"/>
      <c r="BR370" s="176"/>
    </row>
    <row r="371" spans="2:70">
      <c r="B371" s="245">
        <v>59</v>
      </c>
      <c r="C371" s="68">
        <v>7.8299999999999995E-2</v>
      </c>
      <c r="D371" s="174">
        <f t="shared" si="68"/>
        <v>0.9972847135696653</v>
      </c>
      <c r="I371" s="60" t="s">
        <v>474</v>
      </c>
      <c r="J371" s="191">
        <f t="shared" si="85"/>
        <v>8.1117144362444674E-2</v>
      </c>
      <c r="K371" s="191">
        <f t="shared" si="85"/>
        <v>8.0896888081089829E-2</v>
      </c>
      <c r="L371" s="191">
        <f t="shared" si="85"/>
        <v>8.0677229858626937E-2</v>
      </c>
      <c r="M371" s="191">
        <f t="shared" si="85"/>
        <v>8.0458168071154815E-2</v>
      </c>
      <c r="N371" s="191">
        <f t="shared" si="85"/>
        <v>8.0239701099181632E-2</v>
      </c>
      <c r="O371" s="191">
        <f t="shared" si="85"/>
        <v>8.0021827327612913E-2</v>
      </c>
      <c r="P371" s="191">
        <f t="shared" si="85"/>
        <v>7.9804545145739647E-2</v>
      </c>
      <c r="Q371" s="191">
        <f t="shared" si="85"/>
        <v>7.9587852947226395E-2</v>
      </c>
      <c r="R371" s="191">
        <f t="shared" si="85"/>
        <v>7.9371749130099312E-2</v>
      </c>
      <c r="S371" s="191">
        <f t="shared" si="85"/>
        <v>7.9156232096734433E-2</v>
      </c>
      <c r="T371" s="191">
        <f t="shared" si="85"/>
        <v>7.8941300253845756E-2</v>
      </c>
      <c r="U371" s="191">
        <f t="shared" si="85"/>
        <v>7.8726952012473511E-2</v>
      </c>
      <c r="V371" s="191">
        <f t="shared" si="85"/>
        <v>7.8513185787972423E-2</v>
      </c>
      <c r="W371" s="191">
        <f t="shared" si="85"/>
        <v>7.8299999999999995E-2</v>
      </c>
      <c r="X371" s="191">
        <f t="shared" si="85"/>
        <v>7.8087393072504785E-2</v>
      </c>
      <c r="Y371" s="191">
        <f t="shared" si="84"/>
        <v>7.7875363433714803E-2</v>
      </c>
      <c r="Z371" s="191">
        <f t="shared" si="84"/>
        <v>7.7663909516125854E-2</v>
      </c>
      <c r="AA371" s="191">
        <f t="shared" si="84"/>
        <v>7.7453029756489974E-2</v>
      </c>
      <c r="AB371" s="191">
        <f t="shared" si="84"/>
        <v>7.7242722595803878E-2</v>
      </c>
      <c r="AC371" s="191">
        <f t="shared" si="84"/>
        <v>7.7032986479297377E-2</v>
      </c>
      <c r="AD371" s="191">
        <f t="shared" si="84"/>
        <v>7.682381985642199E-2</v>
      </c>
      <c r="AE371" s="191">
        <f t="shared" si="84"/>
        <v>7.6615221180839368E-2</v>
      </c>
      <c r="AF371" s="191">
        <f t="shared" si="84"/>
        <v>7.6407188910409943E-2</v>
      </c>
      <c r="AG371" s="191">
        <f t="shared" si="84"/>
        <v>7.6199721507181489E-2</v>
      </c>
      <c r="AH371" s="191">
        <f t="shared" si="84"/>
        <v>7.5992817437377763E-2</v>
      </c>
      <c r="AI371" s="191">
        <f t="shared" si="84"/>
        <v>7.5786475171387147E-2</v>
      </c>
      <c r="AJ371" s="191">
        <f t="shared" si="84"/>
        <v>7.558069318375138E-2</v>
      </c>
      <c r="AK371" s="191">
        <f t="shared" si="84"/>
        <v>7.537546995315425E-2</v>
      </c>
      <c r="AL371" s="191">
        <f t="shared" si="84"/>
        <v>7.5170803962410354E-2</v>
      </c>
      <c r="AM371" s="191">
        <f t="shared" si="84"/>
        <v>7.4966693698453865E-2</v>
      </c>
      <c r="AN371" s="191">
        <f t="shared" si="83"/>
        <v>7.4763137652327394E-2</v>
      </c>
      <c r="AO371" s="191">
        <f t="shared" si="83"/>
        <v>7.4560134319170787E-2</v>
      </c>
      <c r="AP371" s="191">
        <f t="shared" si="83"/>
        <v>7.4357682198210012E-2</v>
      </c>
      <c r="AQ371" s="191">
        <f t="shared" si="83"/>
        <v>7.4155779792746082E-2</v>
      </c>
      <c r="AR371" s="191">
        <f t="shared" si="83"/>
        <v>7.395442561014394E-2</v>
      </c>
      <c r="AS371" s="191">
        <f t="shared" si="83"/>
        <v>7.3753618161821521E-2</v>
      </c>
      <c r="AT371" s="191">
        <f t="shared" si="83"/>
        <v>7.3553355963238642E-2</v>
      </c>
      <c r="AU371" s="191">
        <f t="shared" si="83"/>
        <v>7.3353637533886087E-2</v>
      </c>
      <c r="AV371" s="191">
        <f t="shared" si="83"/>
        <v>7.3154461397274634E-2</v>
      </c>
      <c r="AW371" s="191">
        <f t="shared" si="83"/>
        <v>7.2955826080924172E-2</v>
      </c>
      <c r="AX371" s="191">
        <f t="shared" si="83"/>
        <v>7.2757730116352781E-2</v>
      </c>
      <c r="AY371" s="191">
        <f t="shared" si="83"/>
        <v>7.2560172039065896E-2</v>
      </c>
      <c r="AZ371" s="191">
        <f t="shared" si="83"/>
        <v>7.2363150388545461E-2</v>
      </c>
      <c r="BA371" s="191">
        <f t="shared" si="83"/>
        <v>7.2166663708239182E-2</v>
      </c>
      <c r="BB371" s="191">
        <f t="shared" si="83"/>
        <v>7.1970710545549668E-2</v>
      </c>
      <c r="BC371" s="191">
        <f t="shared" si="83"/>
        <v>7.1775289451823793E-2</v>
      </c>
      <c r="BD371" s="191">
        <f t="shared" si="82"/>
        <v>7.1580398982341906E-2</v>
      </c>
      <c r="BE371" s="191">
        <f t="shared" si="82"/>
        <v>7.138603769630722E-2</v>
      </c>
      <c r="BF371" s="191">
        <f t="shared" si="82"/>
        <v>7.1192204156835082E-2</v>
      </c>
      <c r="BG371" s="191">
        <f t="shared" si="82"/>
        <v>7.0998896930942412E-2</v>
      </c>
      <c r="BH371" s="191">
        <f t="shared" si="82"/>
        <v>7.0806114589537089E-2</v>
      </c>
      <c r="BI371" s="191">
        <f t="shared" si="82"/>
        <v>7.0613855707407386E-2</v>
      </c>
      <c r="BJ371" s="191">
        <f t="shared" si="82"/>
        <v>7.0422118863211453E-2</v>
      </c>
      <c r="BK371" s="191">
        <f t="shared" si="82"/>
        <v>7.0230902639466755E-2</v>
      </c>
      <c r="BL371" s="191">
        <f t="shared" si="82"/>
        <v>7.0040205622539667E-2</v>
      </c>
      <c r="BM371" s="191">
        <f t="shared" si="82"/>
        <v>6.9850026402634935E-2</v>
      </c>
      <c r="BN371" s="191">
        <f t="shared" si="82"/>
        <v>6.9660363573785342E-2</v>
      </c>
      <c r="BO371" s="191">
        <f t="shared" si="75"/>
        <v>6.9471215733841254E-2</v>
      </c>
      <c r="BP371" s="191">
        <f t="shared" si="75"/>
        <v>6.9282581484460301E-2</v>
      </c>
      <c r="BQ371" s="229"/>
      <c r="BR371" s="176"/>
    </row>
    <row r="372" spans="2:70">
      <c r="B372" s="245">
        <v>60</v>
      </c>
      <c r="C372" s="68">
        <v>7.6399999999999996E-2</v>
      </c>
      <c r="D372" s="174">
        <f t="shared" si="68"/>
        <v>0.99715930085063487</v>
      </c>
      <c r="I372" s="60" t="s">
        <v>474</v>
      </c>
      <c r="J372" s="191">
        <f t="shared" si="85"/>
        <v>7.9278291285027225E-2</v>
      </c>
      <c r="K372" s="191">
        <f t="shared" si="85"/>
        <v>7.905308551041075E-2</v>
      </c>
      <c r="L372" s="191">
        <f t="shared" si="85"/>
        <v>7.8828519477646644E-2</v>
      </c>
      <c r="M372" s="191">
        <f t="shared" si="85"/>
        <v>7.8604591369420773E-2</v>
      </c>
      <c r="N372" s="191">
        <f t="shared" si="85"/>
        <v>7.8381299373581473E-2</v>
      </c>
      <c r="O372" s="191">
        <f t="shared" si="85"/>
        <v>7.8158641683124794E-2</v>
      </c>
      <c r="P372" s="191">
        <f t="shared" si="85"/>
        <v>7.7936616496180014E-2</v>
      </c>
      <c r="Q372" s="191">
        <f t="shared" si="85"/>
        <v>7.7715222015994914E-2</v>
      </c>
      <c r="R372" s="191">
        <f t="shared" si="85"/>
        <v>7.7494456450921345E-2</v>
      </c>
      <c r="S372" s="191">
        <f t="shared" si="85"/>
        <v>7.7274318014400711E-2</v>
      </c>
      <c r="T372" s="191">
        <f t="shared" si="85"/>
        <v>7.7054804924949441E-2</v>
      </c>
      <c r="U372" s="191">
        <f t="shared" si="85"/>
        <v>7.6835915406144623E-2</v>
      </c>
      <c r="V372" s="191">
        <f t="shared" si="85"/>
        <v>7.6617647686609711E-2</v>
      </c>
      <c r="W372" s="191">
        <f t="shared" si="85"/>
        <v>7.6399999999999996E-2</v>
      </c>
      <c r="X372" s="191">
        <f t="shared" si="85"/>
        <v>7.6182970584988505E-2</v>
      </c>
      <c r="Y372" s="191">
        <f t="shared" si="84"/>
        <v>7.5966557685251609E-2</v>
      </c>
      <c r="Z372" s="191">
        <f t="shared" si="84"/>
        <v>7.5750759549454913E-2</v>
      </c>
      <c r="AA372" s="191">
        <f t="shared" si="84"/>
        <v>7.5535574431239025E-2</v>
      </c>
      <c r="AB372" s="191">
        <f t="shared" si="84"/>
        <v>7.5321000589205406E-2</v>
      </c>
      <c r="AC372" s="191">
        <f t="shared" si="84"/>
        <v>7.5107036286902309E-2</v>
      </c>
      <c r="AD372" s="191">
        <f t="shared" si="84"/>
        <v>7.4893679792810766E-2</v>
      </c>
      <c r="AE372" s="191">
        <f t="shared" si="84"/>
        <v>7.468092938033051E-2</v>
      </c>
      <c r="AF372" s="191">
        <f t="shared" si="84"/>
        <v>7.4468783327766006E-2</v>
      </c>
      <c r="AG372" s="191">
        <f t="shared" si="84"/>
        <v>7.4257239918312568E-2</v>
      </c>
      <c r="AH372" s="191">
        <f t="shared" si="84"/>
        <v>7.4046297440042416E-2</v>
      </c>
      <c r="AI372" s="191">
        <f t="shared" si="84"/>
        <v>7.383595418589084E-2</v>
      </c>
      <c r="AJ372" s="191">
        <f t="shared" si="84"/>
        <v>7.3626208453642428E-2</v>
      </c>
      <c r="AK372" s="191">
        <f t="shared" si="84"/>
        <v>7.3417058545917194E-2</v>
      </c>
      <c r="AL372" s="191">
        <f t="shared" si="84"/>
        <v>7.3208502770156905E-2</v>
      </c>
      <c r="AM372" s="191">
        <f t="shared" si="84"/>
        <v>7.3000539438611428E-2</v>
      </c>
      <c r="AN372" s="191">
        <f t="shared" si="83"/>
        <v>7.2793166868324974E-2</v>
      </c>
      <c r="AO372" s="191">
        <f t="shared" si="83"/>
        <v>7.2586383381122527E-2</v>
      </c>
      <c r="AP372" s="191">
        <f t="shared" si="83"/>
        <v>7.2380187303596272E-2</v>
      </c>
      <c r="AQ372" s="191">
        <f t="shared" si="83"/>
        <v>7.2174576967092063E-2</v>
      </c>
      <c r="AR372" s="191">
        <f t="shared" si="83"/>
        <v>7.1969550707695867E-2</v>
      </c>
      <c r="AS372" s="191">
        <f t="shared" si="83"/>
        <v>7.1765106866220327E-2</v>
      </c>
      <c r="AT372" s="191">
        <f t="shared" si="83"/>
        <v>7.1561243788191356E-2</v>
      </c>
      <c r="AU372" s="191">
        <f t="shared" si="83"/>
        <v>7.1357959823834721E-2</v>
      </c>
      <c r="AV372" s="191">
        <f t="shared" si="83"/>
        <v>7.1155253328062718E-2</v>
      </c>
      <c r="AW372" s="191">
        <f t="shared" si="83"/>
        <v>7.0953122660460832E-2</v>
      </c>
      <c r="AX372" s="191">
        <f t="shared" si="83"/>
        <v>7.0751566185274464E-2</v>
      </c>
      <c r="AY372" s="191">
        <f t="shared" si="83"/>
        <v>7.0550582271395698E-2</v>
      </c>
      <c r="AZ372" s="191">
        <f t="shared" si="83"/>
        <v>7.0350169292350148E-2</v>
      </c>
      <c r="BA372" s="191">
        <f t="shared" si="83"/>
        <v>7.0150325626283677E-2</v>
      </c>
      <c r="BB372" s="191">
        <f t="shared" si="83"/>
        <v>6.9951049655949393E-2</v>
      </c>
      <c r="BC372" s="191">
        <f t="shared" ref="BC372:BP382" si="86">$C372*POWER($D372,BC$248-$C$385)</f>
        <v>6.9752339768694549E-2</v>
      </c>
      <c r="BD372" s="191">
        <f t="shared" si="86"/>
        <v>6.9554194356447385E-2</v>
      </c>
      <c r="BE372" s="191">
        <f t="shared" si="86"/>
        <v>6.9356611815704253E-2</v>
      </c>
      <c r="BF372" s="191">
        <f t="shared" si="86"/>
        <v>6.9159590547516525E-2</v>
      </c>
      <c r="BG372" s="191">
        <f t="shared" si="86"/>
        <v>6.8963128957477748E-2</v>
      </c>
      <c r="BH372" s="191">
        <f t="shared" si="86"/>
        <v>6.8767225455710693E-2</v>
      </c>
      <c r="BI372" s="191">
        <f t="shared" si="86"/>
        <v>6.857187845685446E-2</v>
      </c>
      <c r="BJ372" s="191">
        <f t="shared" si="86"/>
        <v>6.8377086380051702E-2</v>
      </c>
      <c r="BK372" s="191">
        <f t="shared" si="86"/>
        <v>6.8182847648935813E-2</v>
      </c>
      <c r="BL372" s="191">
        <f t="shared" si="86"/>
        <v>6.7989160691618186E-2</v>
      </c>
      <c r="BM372" s="191">
        <f t="shared" si="86"/>
        <v>6.7796023940675465E-2</v>
      </c>
      <c r="BN372" s="191">
        <f t="shared" si="86"/>
        <v>6.7603435833136855E-2</v>
      </c>
      <c r="BO372" s="191">
        <f t="shared" si="86"/>
        <v>6.7411394810471495E-2</v>
      </c>
      <c r="BP372" s="191">
        <f t="shared" si="86"/>
        <v>6.7219899318575888E-2</v>
      </c>
      <c r="BQ372" s="229"/>
      <c r="BR372" s="176"/>
    </row>
    <row r="373" spans="2:70">
      <c r="B373" s="245">
        <v>61</v>
      </c>
      <c r="C373" s="68">
        <v>7.5600000000000001E-2</v>
      </c>
      <c r="D373" s="174">
        <f t="shared" si="68"/>
        <v>0.99703016315854542</v>
      </c>
      <c r="I373" s="60" t="s">
        <v>474</v>
      </c>
      <c r="J373" s="191">
        <f t="shared" si="85"/>
        <v>7.8580345069457602E-2</v>
      </c>
      <c r="K373" s="191">
        <f t="shared" si="85"/>
        <v>7.8346974265656108E-2</v>
      </c>
      <c r="L373" s="191">
        <f t="shared" si="85"/>
        <v>7.8114296535065464E-2</v>
      </c>
      <c r="M373" s="191">
        <f t="shared" si="85"/>
        <v>7.7882309819371318E-2</v>
      </c>
      <c r="N373" s="191">
        <f t="shared" si="85"/>
        <v>7.7651012066372177E-2</v>
      </c>
      <c r="O373" s="191">
        <f t="shared" si="85"/>
        <v>7.742040122996123E-2</v>
      </c>
      <c r="P373" s="191">
        <f t="shared" si="85"/>
        <v>7.7190475270108291E-2</v>
      </c>
      <c r="Q373" s="191">
        <f t="shared" si="85"/>
        <v>7.696123215284173E-2</v>
      </c>
      <c r="R373" s="191">
        <f t="shared" si="85"/>
        <v>7.6732669850230487E-2</v>
      </c>
      <c r="S373" s="191">
        <f t="shared" si="85"/>
        <v>7.6504786340366115E-2</v>
      </c>
      <c r="T373" s="191">
        <f t="shared" si="85"/>
        <v>7.6277579607344881E-2</v>
      </c>
      <c r="U373" s="191">
        <f t="shared" si="85"/>
        <v>7.6051047641249994E-2</v>
      </c>
      <c r="V373" s="191">
        <f t="shared" si="85"/>
        <v>7.5825188438133795E-2</v>
      </c>
      <c r="W373" s="191">
        <f t="shared" si="85"/>
        <v>7.5600000000000001E-2</v>
      </c>
      <c r="X373" s="191">
        <f t="shared" si="85"/>
        <v>7.5375480334786041E-2</v>
      </c>
      <c r="Y373" s="191">
        <f t="shared" si="84"/>
        <v>7.515162745634546E-2</v>
      </c>
      <c r="Z373" s="191">
        <f t="shared" si="84"/>
        <v>7.4928439384430334E-2</v>
      </c>
      <c r="AA373" s="191">
        <f t="shared" si="84"/>
        <v>7.4705914144673757E-2</v>
      </c>
      <c r="AB373" s="191">
        <f t="shared" si="84"/>
        <v>7.4484049768572355E-2</v>
      </c>
      <c r="AC373" s="191">
        <f t="shared" si="84"/>
        <v>7.4262844293468924E-2</v>
      </c>
      <c r="AD373" s="191">
        <f t="shared" si="84"/>
        <v>7.4042295762534974E-2</v>
      </c>
      <c r="AE373" s="191">
        <f t="shared" si="84"/>
        <v>7.3822402224753531E-2</v>
      </c>
      <c r="AF373" s="191">
        <f t="shared" si="84"/>
        <v>7.3603161734901779E-2</v>
      </c>
      <c r="AG373" s="191">
        <f t="shared" si="84"/>
        <v>7.3384572353533919E-2</v>
      </c>
      <c r="AH373" s="191">
        <f t="shared" si="84"/>
        <v>7.3166632146964006E-2</v>
      </c>
      <c r="AI373" s="191">
        <f t="shared" si="84"/>
        <v>7.2949339187248802E-2</v>
      </c>
      <c r="AJ373" s="191">
        <f t="shared" si="84"/>
        <v>7.2732691552170742E-2</v>
      </c>
      <c r="AK373" s="191">
        <f t="shared" si="84"/>
        <v>7.2516687325220958E-2</v>
      </c>
      <c r="AL373" s="191">
        <f t="shared" si="84"/>
        <v>7.2301324595582278E-2</v>
      </c>
      <c r="AM373" s="191">
        <f t="shared" si="84"/>
        <v>7.2086601458112354E-2</v>
      </c>
      <c r="AN373" s="191">
        <f t="shared" ref="AN373:BC382" si="87">$C373*POWER($D373,AN$248-$C$385)</f>
        <v>7.1872516013326795E-2</v>
      </c>
      <c r="AO373" s="191">
        <f t="shared" si="87"/>
        <v>7.1659066367382382E-2</v>
      </c>
      <c r="AP373" s="191">
        <f t="shared" si="87"/>
        <v>7.1446250632060296E-2</v>
      </c>
      <c r="AQ373" s="191">
        <f t="shared" si="87"/>
        <v>7.1234066924749415E-2</v>
      </c>
      <c r="AR373" s="191">
        <f t="shared" si="87"/>
        <v>7.1022513368429643E-2</v>
      </c>
      <c r="AS373" s="191">
        <f t="shared" si="87"/>
        <v>7.0811588091655386E-2</v>
      </c>
      <c r="AT373" s="191">
        <f t="shared" si="87"/>
        <v>7.060128922853888E-2</v>
      </c>
      <c r="AU373" s="191">
        <f t="shared" si="87"/>
        <v>7.0391614918733789E-2</v>
      </c>
      <c r="AV373" s="191">
        <f t="shared" si="87"/>
        <v>7.0182563307418649E-2</v>
      </c>
      <c r="AW373" s="191">
        <f t="shared" si="87"/>
        <v>6.9974132545280551E-2</v>
      </c>
      <c r="AX373" s="191">
        <f t="shared" si="87"/>
        <v>6.9766320788498759E-2</v>
      </c>
      <c r="AY373" s="191">
        <f t="shared" si="87"/>
        <v>6.9559126198728338E-2</v>
      </c>
      <c r="AZ373" s="191">
        <f t="shared" si="87"/>
        <v>6.9352546943083959E-2</v>
      </c>
      <c r="BA373" s="191">
        <f t="shared" si="87"/>
        <v>6.9146581194123688E-2</v>
      </c>
      <c r="BB373" s="191">
        <f t="shared" si="87"/>
        <v>6.8941227129832749E-2</v>
      </c>
      <c r="BC373" s="191">
        <f t="shared" si="87"/>
        <v>6.8736482933607485E-2</v>
      </c>
      <c r="BD373" s="191">
        <f t="shared" si="86"/>
        <v>6.8532346794239252E-2</v>
      </c>
      <c r="BE373" s="191">
        <f t="shared" si="86"/>
        <v>6.8328816905898371E-2</v>
      </c>
      <c r="BF373" s="191">
        <f t="shared" si="86"/>
        <v>6.8125891468118233E-2</v>
      </c>
      <c r="BG373" s="191">
        <f t="shared" si="86"/>
        <v>6.7923568685779284E-2</v>
      </c>
      <c r="BH373" s="191">
        <f t="shared" si="86"/>
        <v>6.772184676909318E-2</v>
      </c>
      <c r="BI373" s="191">
        <f t="shared" si="86"/>
        <v>6.752072393358699E-2</v>
      </c>
      <c r="BJ373" s="191">
        <f t="shared" si="86"/>
        <v>6.7320198400087336E-2</v>
      </c>
      <c r="BK373" s="191">
        <f t="shared" si="86"/>
        <v>6.7120268394704738E-2</v>
      </c>
      <c r="BL373" s="191">
        <f t="shared" si="86"/>
        <v>6.6920932148817822E-2</v>
      </c>
      <c r="BM373" s="191">
        <f t="shared" si="86"/>
        <v>6.6722187899057775E-2</v>
      </c>
      <c r="BN373" s="191">
        <f t="shared" si="86"/>
        <v>6.6524033887292708E-2</v>
      </c>
      <c r="BO373" s="191">
        <f t="shared" si="86"/>
        <v>6.6326468360612054E-2</v>
      </c>
      <c r="BP373" s="191">
        <f t="shared" si="86"/>
        <v>6.6129489571311123E-2</v>
      </c>
      <c r="BQ373" s="229"/>
      <c r="BR373" s="176"/>
    </row>
    <row r="374" spans="2:70">
      <c r="B374" s="245">
        <v>62</v>
      </c>
      <c r="C374" s="68">
        <v>7.4899999999999994E-2</v>
      </c>
      <c r="D374" s="174">
        <f t="shared" si="68"/>
        <v>0.99720836764643406</v>
      </c>
      <c r="I374" s="60" t="s">
        <v>474</v>
      </c>
      <c r="J374" s="191">
        <f t="shared" si="85"/>
        <v>7.7672079955391923E-2</v>
      </c>
      <c r="K374" s="191">
        <f t="shared" si="85"/>
        <v>7.7455248064019697E-2</v>
      </c>
      <c r="L374" s="191">
        <f t="shared" si="85"/>
        <v>7.7239021487570697E-2</v>
      </c>
      <c r="M374" s="191">
        <f t="shared" si="85"/>
        <v>7.7023398536228221E-2</v>
      </c>
      <c r="N374" s="191">
        <f t="shared" si="85"/>
        <v>7.680837752489289E-2</v>
      </c>
      <c r="O374" s="191">
        <f t="shared" si="85"/>
        <v>7.6593956773169491E-2</v>
      </c>
      <c r="P374" s="191">
        <f t="shared" si="85"/>
        <v>7.638013460535388E-2</v>
      </c>
      <c r="Q374" s="191">
        <f t="shared" si="85"/>
        <v>7.6166909350419851E-2</v>
      </c>
      <c r="R374" s="191">
        <f t="shared" si="85"/>
        <v>7.595427934200609E-2</v>
      </c>
      <c r="S374" s="191">
        <f t="shared" si="85"/>
        <v>7.574224291840316E-2</v>
      </c>
      <c r="T374" s="191">
        <f t="shared" si="85"/>
        <v>7.5530798422540499E-2</v>
      </c>
      <c r="U374" s="191">
        <f t="shared" si="85"/>
        <v>7.5319944201973466E-2</v>
      </c>
      <c r="V374" s="191">
        <f t="shared" si="85"/>
        <v>7.5109678608870453E-2</v>
      </c>
      <c r="W374" s="191">
        <f t="shared" si="85"/>
        <v>7.4899999999999994E-2</v>
      </c>
      <c r="X374" s="191">
        <f t="shared" si="85"/>
        <v>7.469090673671791E-2</v>
      </c>
      <c r="Y374" s="191">
        <f t="shared" si="84"/>
        <v>7.4482397184954502E-2</v>
      </c>
      <c r="Z374" s="191">
        <f t="shared" si="84"/>
        <v>7.4274469715201838E-2</v>
      </c>
      <c r="AA374" s="191">
        <f t="shared" si="84"/>
        <v>7.4067122702500932E-2</v>
      </c>
      <c r="AB374" s="191">
        <f t="shared" si="84"/>
        <v>7.3860354526429084E-2</v>
      </c>
      <c r="AC374" s="191">
        <f t="shared" si="84"/>
        <v>7.3654163571087256E-2</v>
      </c>
      <c r="AD374" s="191">
        <f t="shared" si="84"/>
        <v>7.3448548225087382E-2</v>
      </c>
      <c r="AE374" s="191">
        <f t="shared" si="84"/>
        <v>7.3243506881539772E-2</v>
      </c>
      <c r="AF374" s="191">
        <f t="shared" si="84"/>
        <v>7.3039037938040632E-2</v>
      </c>
      <c r="AG374" s="191">
        <f t="shared" si="84"/>
        <v>7.2835139796659468E-2</v>
      </c>
      <c r="AH374" s="191">
        <f t="shared" si="84"/>
        <v>7.2631810863926616E-2</v>
      </c>
      <c r="AI374" s="191">
        <f t="shared" si="84"/>
        <v>7.2429049550820801E-2</v>
      </c>
      <c r="AJ374" s="191">
        <f t="shared" si="84"/>
        <v>7.2226854272756699E-2</v>
      </c>
      <c r="AK374" s="191">
        <f t="shared" si="84"/>
        <v>7.2025223449572573E-2</v>
      </c>
      <c r="AL374" s="191">
        <f t="shared" si="84"/>
        <v>7.1824155505517934E-2</v>
      </c>
      <c r="AM374" s="191">
        <f t="shared" si="84"/>
        <v>7.1623648869241177E-2</v>
      </c>
      <c r="AN374" s="191">
        <f t="shared" si="87"/>
        <v>7.1423701973777357E-2</v>
      </c>
      <c r="AO374" s="191">
        <f t="shared" si="87"/>
        <v>7.1224313256535915E-2</v>
      </c>
      <c r="AP374" s="191">
        <f t="shared" si="87"/>
        <v>7.1025481159288459E-2</v>
      </c>
      <c r="AQ374" s="191">
        <f t="shared" si="87"/>
        <v>7.0827204128156601E-2</v>
      </c>
      <c r="AR374" s="191">
        <f t="shared" si="87"/>
        <v>7.0629480613599804E-2</v>
      </c>
      <c r="AS374" s="191">
        <f t="shared" si="87"/>
        <v>7.0432309070403321E-2</v>
      </c>
      <c r="AT374" s="191">
        <f t="shared" si="87"/>
        <v>7.0235687957666035E-2</v>
      </c>
      <c r="AU374" s="191">
        <f t="shared" si="87"/>
        <v>7.0039615738788447E-2</v>
      </c>
      <c r="AV374" s="191">
        <f t="shared" si="87"/>
        <v>6.9844090881460721E-2</v>
      </c>
      <c r="AW374" s="191">
        <f t="shared" si="87"/>
        <v>6.9649111857650631E-2</v>
      </c>
      <c r="AX374" s="191">
        <f t="shared" si="87"/>
        <v>6.94546771435917E-2</v>
      </c>
      <c r="AY374" s="191">
        <f t="shared" si="87"/>
        <v>6.9260785219771165E-2</v>
      </c>
      <c r="AZ374" s="191">
        <f t="shared" si="87"/>
        <v>6.9067434570918268E-2</v>
      </c>
      <c r="BA374" s="191">
        <f t="shared" si="87"/>
        <v>6.8874623685992301E-2</v>
      </c>
      <c r="BB374" s="191">
        <f t="shared" si="87"/>
        <v>6.8682351058170804E-2</v>
      </c>
      <c r="BC374" s="191">
        <f t="shared" si="87"/>
        <v>6.849061518483783E-2</v>
      </c>
      <c r="BD374" s="191">
        <f t="shared" si="86"/>
        <v>6.82994145675722E-2</v>
      </c>
      <c r="BE374" s="191">
        <f t="shared" si="86"/>
        <v>6.810874771213575E-2</v>
      </c>
      <c r="BF374" s="191">
        <f t="shared" si="86"/>
        <v>6.7918613128461702E-2</v>
      </c>
      <c r="BG374" s="191">
        <f t="shared" si="86"/>
        <v>6.7729009330642964E-2</v>
      </c>
      <c r="BH374" s="191">
        <f t="shared" si="86"/>
        <v>6.753993483692057E-2</v>
      </c>
      <c r="BI374" s="191">
        <f t="shared" si="86"/>
        <v>6.735138816967208E-2</v>
      </c>
      <c r="BJ374" s="191">
        <f t="shared" si="86"/>
        <v>6.7163367855400044E-2</v>
      </c>
      <c r="BK374" s="191">
        <f t="shared" si="86"/>
        <v>6.6975872424720473E-2</v>
      </c>
      <c r="BL374" s="191">
        <f t="shared" si="86"/>
        <v>6.6788900412351304E-2</v>
      </c>
      <c r="BM374" s="191">
        <f t="shared" si="86"/>
        <v>6.6602450357101092E-2</v>
      </c>
      <c r="BN374" s="191">
        <f t="shared" si="86"/>
        <v>6.6416520801857448E-2</v>
      </c>
      <c r="BO374" s="191">
        <f t="shared" si="86"/>
        <v>6.6231110293575687E-2</v>
      </c>
      <c r="BP374" s="191">
        <f t="shared" si="86"/>
        <v>6.6046217383267561E-2</v>
      </c>
      <c r="BQ374" s="229"/>
      <c r="BR374" s="176"/>
    </row>
    <row r="375" spans="2:70">
      <c r="B375" s="245">
        <v>63</v>
      </c>
      <c r="C375" s="68">
        <v>7.4099999999999999E-2</v>
      </c>
      <c r="D375" s="174">
        <f t="shared" si="68"/>
        <v>0.9973849641642708</v>
      </c>
      <c r="I375" s="60" t="s">
        <v>474</v>
      </c>
      <c r="J375" s="191">
        <f t="shared" si="85"/>
        <v>7.6665785406503331E-2</v>
      </c>
      <c r="K375" s="191">
        <f t="shared" si="85"/>
        <v>7.6465301630290999E-2</v>
      </c>
      <c r="L375" s="191">
        <f t="shared" si="85"/>
        <v>7.6265342126337926E-2</v>
      </c>
      <c r="M375" s="191">
        <f t="shared" si="85"/>
        <v>7.6065905523653415E-2</v>
      </c>
      <c r="N375" s="191">
        <f t="shared" si="85"/>
        <v>7.5866990454831862E-2</v>
      </c>
      <c r="O375" s="191">
        <f t="shared" si="85"/>
        <v>7.5668595556043564E-2</v>
      </c>
      <c r="P375" s="191">
        <f t="shared" si="85"/>
        <v>7.5470719467025188E-2</v>
      </c>
      <c r="Q375" s="191">
        <f t="shared" si="85"/>
        <v>7.5273360831070654E-2</v>
      </c>
      <c r="R375" s="191">
        <f t="shared" si="85"/>
        <v>7.5076518295021627E-2</v>
      </c>
      <c r="S375" s="191">
        <f t="shared" si="85"/>
        <v>7.4880190509258357E-2</v>
      </c>
      <c r="T375" s="191">
        <f t="shared" si="85"/>
        <v>7.4684376127690424E-2</v>
      </c>
      <c r="U375" s="191">
        <f t="shared" si="85"/>
        <v>7.4489073807747427E-2</v>
      </c>
      <c r="V375" s="191">
        <f t="shared" si="85"/>
        <v>7.4294282210369905E-2</v>
      </c>
      <c r="W375" s="191">
        <f t="shared" si="85"/>
        <v>7.4099999999999999E-2</v>
      </c>
      <c r="X375" s="191">
        <f t="shared" si="85"/>
        <v>7.390622584457246E-2</v>
      </c>
      <c r="Y375" s="191">
        <f t="shared" si="84"/>
        <v>7.3712958415505417E-2</v>
      </c>
      <c r="Z375" s="191">
        <f t="shared" si="84"/>
        <v>7.352019638769125E-2</v>
      </c>
      <c r="AA375" s="191">
        <f t="shared" si="84"/>
        <v>7.3327938439487581E-2</v>
      </c>
      <c r="AB375" s="191">
        <f t="shared" si="84"/>
        <v>7.3136183252708181E-2</v>
      </c>
      <c r="AC375" s="191">
        <f t="shared" si="84"/>
        <v>7.2944929512613874E-2</v>
      </c>
      <c r="AD375" s="191">
        <f t="shared" si="84"/>
        <v>7.2754175907903659E-2</v>
      </c>
      <c r="AE375" s="191">
        <f t="shared" si="84"/>
        <v>7.2563921130705533E-2</v>
      </c>
      <c r="AF375" s="191">
        <f t="shared" si="84"/>
        <v>7.2374163876567713E-2</v>
      </c>
      <c r="AG375" s="191">
        <f t="shared" si="84"/>
        <v>7.2184902844449547E-2</v>
      </c>
      <c r="AH375" s="191">
        <f t="shared" si="84"/>
        <v>7.1996136736712693E-2</v>
      </c>
      <c r="AI375" s="191">
        <f t="shared" si="84"/>
        <v>7.1807864259112106E-2</v>
      </c>
      <c r="AJ375" s="191">
        <f t="shared" si="84"/>
        <v>7.1620084120787367E-2</v>
      </c>
      <c r="AK375" s="191">
        <f t="shared" si="84"/>
        <v>7.1432795034253552E-2</v>
      </c>
      <c r="AL375" s="191">
        <f t="shared" si="84"/>
        <v>7.1245995715392696E-2</v>
      </c>
      <c r="AM375" s="191">
        <f t="shared" si="84"/>
        <v>7.1059684883444718E-2</v>
      </c>
      <c r="AN375" s="191">
        <f t="shared" si="87"/>
        <v>7.0873861260998886E-2</v>
      </c>
      <c r="AO375" s="191">
        <f t="shared" si="87"/>
        <v>7.0688523573984877E-2</v>
      </c>
      <c r="AP375" s="191">
        <f t="shared" si="87"/>
        <v>7.0503670551664122E-2</v>
      </c>
      <c r="AQ375" s="191">
        <f t="shared" si="87"/>
        <v>7.0319300926621059E-2</v>
      </c>
      <c r="AR375" s="191">
        <f t="shared" si="87"/>
        <v>7.0135413434754532E-2</v>
      </c>
      <c r="AS375" s="191">
        <f t="shared" si="87"/>
        <v>6.9952006815268947E-2</v>
      </c>
      <c r="AT375" s="191">
        <f t="shared" si="87"/>
        <v>6.9769079810665852E-2</v>
      </c>
      <c r="AU375" s="191">
        <f t="shared" si="87"/>
        <v>6.9586631166735108E-2</v>
      </c>
      <c r="AV375" s="191">
        <f t="shared" si="87"/>
        <v>6.9404659632546425E-2</v>
      </c>
      <c r="AW375" s="191">
        <f t="shared" si="87"/>
        <v>6.9223163960440717E-2</v>
      </c>
      <c r="AX375" s="191">
        <f t="shared" si="87"/>
        <v>6.904214290602162E-2</v>
      </c>
      <c r="AY375" s="191">
        <f t="shared" si="87"/>
        <v>6.8861595228146819E-2</v>
      </c>
      <c r="AZ375" s="191">
        <f t="shared" si="87"/>
        <v>6.8681519688919751E-2</v>
      </c>
      <c r="BA375" s="191">
        <f t="shared" si="87"/>
        <v>6.8501915053680862E-2</v>
      </c>
      <c r="BB375" s="191">
        <f t="shared" si="87"/>
        <v>6.832278009099943E-2</v>
      </c>
      <c r="BC375" s="191">
        <f t="shared" si="87"/>
        <v>6.8144113572664811E-2</v>
      </c>
      <c r="BD375" s="191">
        <f t="shared" si="86"/>
        <v>6.7965914273678277E-2</v>
      </c>
      <c r="BE375" s="191">
        <f t="shared" si="86"/>
        <v>6.7788180972244524E-2</v>
      </c>
      <c r="BF375" s="191">
        <f t="shared" si="86"/>
        <v>6.7610912449763194E-2</v>
      </c>
      <c r="BG375" s="191">
        <f t="shared" si="86"/>
        <v>6.7434107490820711E-2</v>
      </c>
      <c r="BH375" s="191">
        <f t="shared" si="86"/>
        <v>6.7257764883181803E-2</v>
      </c>
      <c r="BI375" s="191">
        <f t="shared" si="86"/>
        <v>6.7081883417781235E-2</v>
      </c>
      <c r="BJ375" s="191">
        <f t="shared" si="86"/>
        <v>6.6906461888715532E-2</v>
      </c>
      <c r="BK375" s="191">
        <f t="shared" si="86"/>
        <v>6.6731499093234684E-2</v>
      </c>
      <c r="BL375" s="191">
        <f t="shared" si="86"/>
        <v>6.655699383173394E-2</v>
      </c>
      <c r="BM375" s="191">
        <f t="shared" si="86"/>
        <v>6.6382944907745545E-2</v>
      </c>
      <c r="BN375" s="191">
        <f t="shared" si="86"/>
        <v>6.6209351127930555E-2</v>
      </c>
      <c r="BO375" s="191">
        <f t="shared" si="86"/>
        <v>6.603621130207063E-2</v>
      </c>
      <c r="BP375" s="191">
        <f t="shared" si="86"/>
        <v>6.586352424305994E-2</v>
      </c>
      <c r="BQ375" s="229"/>
      <c r="BR375" s="176"/>
    </row>
    <row r="376" spans="2:70">
      <c r="B376" s="245">
        <v>64</v>
      </c>
      <c r="C376" s="68">
        <v>7.3400000000000007E-2</v>
      </c>
      <c r="D376" s="174">
        <f t="shared" si="68"/>
        <v>0.99756176914370764</v>
      </c>
      <c r="I376" s="60" t="s">
        <v>474</v>
      </c>
      <c r="J376" s="191">
        <f t="shared" si="85"/>
        <v>7.5766757571010743E-2</v>
      </c>
      <c r="K376" s="191">
        <f t="shared" si="85"/>
        <v>7.5582020724819884E-2</v>
      </c>
      <c r="L376" s="191">
        <f t="shared" si="85"/>
        <v>7.5397734309707712E-2</v>
      </c>
      <c r="M376" s="191">
        <f t="shared" si="85"/>
        <v>7.5213897227419238E-2</v>
      </c>
      <c r="N376" s="191">
        <f t="shared" si="85"/>
        <v>7.5030508382377348E-2</v>
      </c>
      <c r="O376" s="191">
        <f t="shared" si="85"/>
        <v>7.4847566681676123E-2</v>
      </c>
      <c r="P376" s="191">
        <f t="shared" si="85"/>
        <v>7.4665071035074471E-2</v>
      </c>
      <c r="Q376" s="191">
        <f t="shared" si="85"/>
        <v>7.4483020354989493E-2</v>
      </c>
      <c r="R376" s="191">
        <f t="shared" si="85"/>
        <v>7.4301413556490115E-2</v>
      </c>
      <c r="S376" s="191">
        <f t="shared" si="85"/>
        <v>7.4120249557290546E-2</v>
      </c>
      <c r="T376" s="191">
        <f t="shared" si="85"/>
        <v>7.3939527277743861E-2</v>
      </c>
      <c r="U376" s="191">
        <f t="shared" si="85"/>
        <v>7.3759245640835608E-2</v>
      </c>
      <c r="V376" s="191">
        <f t="shared" si="85"/>
        <v>7.3579403572177279E-2</v>
      </c>
      <c r="W376" s="191">
        <f t="shared" si="85"/>
        <v>7.3400000000000007E-2</v>
      </c>
      <c r="X376" s="191">
        <f t="shared" si="85"/>
        <v>7.3221033855148152E-2</v>
      </c>
      <c r="Y376" s="191">
        <f t="shared" si="84"/>
        <v>7.3042504071072906E-2</v>
      </c>
      <c r="Z376" s="191">
        <f t="shared" si="84"/>
        <v>7.2864409583825951E-2</v>
      </c>
      <c r="AA376" s="191">
        <f t="shared" si="84"/>
        <v>7.2686749332053144E-2</v>
      </c>
      <c r="AB376" s="191">
        <f t="shared" si="84"/>
        <v>7.2509522256988146E-2</v>
      </c>
      <c r="AC376" s="191">
        <f t="shared" si="84"/>
        <v>7.2332727302446151E-2</v>
      </c>
      <c r="AD376" s="191">
        <f t="shared" si="84"/>
        <v>7.2156363414817543E-2</v>
      </c>
      <c r="AE376" s="191">
        <f t="shared" si="84"/>
        <v>7.1980429543061691E-2</v>
      </c>
      <c r="AF376" s="191">
        <f t="shared" si="84"/>
        <v>7.1804924638700626E-2</v>
      </c>
      <c r="AG376" s="191">
        <f t="shared" si="84"/>
        <v>7.1629847655812803E-2</v>
      </c>
      <c r="AH376" s="191">
        <f t="shared" si="84"/>
        <v>7.1455197551026875E-2</v>
      </c>
      <c r="AI376" s="191">
        <f t="shared" si="84"/>
        <v>7.12809732835155E-2</v>
      </c>
      <c r="AJ376" s="191">
        <f t="shared" si="84"/>
        <v>7.1107173814989086E-2</v>
      </c>
      <c r="AK376" s="191">
        <f t="shared" si="84"/>
        <v>7.0933798109689639E-2</v>
      </c>
      <c r="AL376" s="191">
        <f t="shared" si="84"/>
        <v>7.0760845134384576E-2</v>
      </c>
      <c r="AM376" s="191">
        <f t="shared" si="84"/>
        <v>7.0588313858360605E-2</v>
      </c>
      <c r="AN376" s="191">
        <f t="shared" si="87"/>
        <v>7.0416203253417506E-2</v>
      </c>
      <c r="AO376" s="191">
        <f t="shared" si="87"/>
        <v>7.0244512293862069E-2</v>
      </c>
      <c r="AP376" s="191">
        <f t="shared" si="87"/>
        <v>7.007323995650197E-2</v>
      </c>
      <c r="AQ376" s="191">
        <f t="shared" si="87"/>
        <v>6.9902385220639657E-2</v>
      </c>
      <c r="AR376" s="191">
        <f t="shared" si="87"/>
        <v>6.973194706806625E-2</v>
      </c>
      <c r="AS376" s="191">
        <f t="shared" si="87"/>
        <v>6.9561924483055551E-2</v>
      </c>
      <c r="AT376" s="191">
        <f t="shared" si="87"/>
        <v>6.9392316452357883E-2</v>
      </c>
      <c r="AU376" s="191">
        <f t="shared" si="87"/>
        <v>6.9223121965194159E-2</v>
      </c>
      <c r="AV376" s="191">
        <f t="shared" si="87"/>
        <v>6.9054340013249726E-2</v>
      </c>
      <c r="AW376" s="191">
        <f t="shared" si="87"/>
        <v>6.8885969590668519E-2</v>
      </c>
      <c r="AX376" s="191">
        <f t="shared" si="87"/>
        <v>6.8718009694046928E-2</v>
      </c>
      <c r="AY376" s="191">
        <f t="shared" si="87"/>
        <v>6.8550459322427912E-2</v>
      </c>
      <c r="AZ376" s="191">
        <f t="shared" si="87"/>
        <v>6.8383317477294966E-2</v>
      </c>
      <c r="BA376" s="191">
        <f t="shared" si="87"/>
        <v>6.821658316256618E-2</v>
      </c>
      <c r="BB376" s="191">
        <f t="shared" si="87"/>
        <v>6.8050255384588379E-2</v>
      </c>
      <c r="BC376" s="191">
        <f t="shared" si="87"/>
        <v>6.7884333152131118E-2</v>
      </c>
      <c r="BD376" s="191">
        <f t="shared" si="86"/>
        <v>6.7718815476380756E-2</v>
      </c>
      <c r="BE376" s="191">
        <f t="shared" si="86"/>
        <v>6.755370137093468E-2</v>
      </c>
      <c r="BF376" s="191">
        <f t="shared" si="86"/>
        <v>6.7388989851795311E-2</v>
      </c>
      <c r="BG376" s="191">
        <f t="shared" si="86"/>
        <v>6.7224679937364293E-2</v>
      </c>
      <c r="BH376" s="191">
        <f t="shared" si="86"/>
        <v>6.7060770648436629E-2</v>
      </c>
      <c r="BI376" s="191">
        <f t="shared" si="86"/>
        <v>6.6897261008194875E-2</v>
      </c>
      <c r="BJ376" s="191">
        <f t="shared" si="86"/>
        <v>6.6734150042203247E-2</v>
      </c>
      <c r="BK376" s="191">
        <f t="shared" si="86"/>
        <v>6.657143677840191E-2</v>
      </c>
      <c r="BL376" s="191">
        <f t="shared" si="86"/>
        <v>6.6409120247101106E-2</v>
      </c>
      <c r="BM376" s="191">
        <f t="shared" si="86"/>
        <v>6.6247199480975391E-2</v>
      </c>
      <c r="BN376" s="191">
        <f t="shared" si="86"/>
        <v>6.6085673515057924E-2</v>
      </c>
      <c r="BO376" s="191">
        <f t="shared" si="86"/>
        <v>6.5924541386734647E-2</v>
      </c>
      <c r="BP376" s="191">
        <f t="shared" si="86"/>
        <v>6.5763802135738583E-2</v>
      </c>
      <c r="BQ376" s="229"/>
      <c r="BR376" s="176"/>
    </row>
    <row r="377" spans="2:70">
      <c r="B377" s="245">
        <v>65</v>
      </c>
      <c r="C377" s="68">
        <v>7.2599999999999998E-2</v>
      </c>
      <c r="D377" s="174">
        <f t="shared" si="68"/>
        <v>0.99773698008522627</v>
      </c>
      <c r="I377" s="60" t="s">
        <v>474</v>
      </c>
      <c r="J377" s="191">
        <f t="shared" si="85"/>
        <v>7.4770058634804237E-2</v>
      </c>
      <c r="K377" s="191">
        <f t="shared" si="85"/>
        <v>7.4600852503084875E-2</v>
      </c>
      <c r="L377" s="191">
        <f t="shared" si="85"/>
        <v>7.4432029288211299E-2</v>
      </c>
      <c r="M377" s="191">
        <f t="shared" si="85"/>
        <v>7.4263588123635066E-2</v>
      </c>
      <c r="N377" s="191">
        <f t="shared" si="85"/>
        <v>7.4095528144768719E-2</v>
      </c>
      <c r="O377" s="191">
        <f t="shared" si="85"/>
        <v>7.3927848488981429E-2</v>
      </c>
      <c r="P377" s="191">
        <f t="shared" si="85"/>
        <v>7.3760548295594475E-2</v>
      </c>
      <c r="Q377" s="191">
        <f t="shared" si="85"/>
        <v>7.3593626705876936E-2</v>
      </c>
      <c r="R377" s="191">
        <f t="shared" si="85"/>
        <v>7.3427082863041115E-2</v>
      </c>
      <c r="S377" s="191">
        <f t="shared" si="85"/>
        <v>7.3260915912238309E-2</v>
      </c>
      <c r="T377" s="191">
        <f t="shared" si="85"/>
        <v>7.3095125000554345E-2</v>
      </c>
      <c r="U377" s="191">
        <f t="shared" si="85"/>
        <v>7.292970927700522E-2</v>
      </c>
      <c r="V377" s="191">
        <f t="shared" si="85"/>
        <v>7.2764667892532692E-2</v>
      </c>
      <c r="W377" s="191">
        <f t="shared" si="85"/>
        <v>7.2599999999999998E-2</v>
      </c>
      <c r="X377" s="191">
        <f t="shared" si="85"/>
        <v>7.2435704754187424E-2</v>
      </c>
      <c r="Y377" s="191">
        <f t="shared" si="84"/>
        <v>7.2271781311788033E-2</v>
      </c>
      <c r="Z377" s="191">
        <f t="shared" si="84"/>
        <v>7.2108228831403276E-2</v>
      </c>
      <c r="AA377" s="191">
        <f t="shared" si="84"/>
        <v>7.1945046473538748E-2</v>
      </c>
      <c r="AB377" s="191">
        <f t="shared" si="84"/>
        <v>7.1782233400599818E-2</v>
      </c>
      <c r="AC377" s="191">
        <f t="shared" si="84"/>
        <v>7.1619788776887322E-2</v>
      </c>
      <c r="AD377" s="191">
        <f t="shared" si="84"/>
        <v>7.1457711768593349E-2</v>
      </c>
      <c r="AE377" s="191">
        <f t="shared" si="84"/>
        <v>7.1296001543796853E-2</v>
      </c>
      <c r="AF377" s="191">
        <f t="shared" si="84"/>
        <v>7.1134657272459489E-2</v>
      </c>
      <c r="AG377" s="191">
        <f t="shared" si="84"/>
        <v>7.0973678126421316E-2</v>
      </c>
      <c r="AH377" s="191">
        <f t="shared" si="84"/>
        <v>7.0813063279396488E-2</v>
      </c>
      <c r="AI377" s="191">
        <f t="shared" si="84"/>
        <v>7.0652811906969079E-2</v>
      </c>
      <c r="AJ377" s="191">
        <f t="shared" si="84"/>
        <v>7.0492923186588841E-2</v>
      </c>
      <c r="AK377" s="191">
        <f t="shared" si="84"/>
        <v>7.0333396297566977E-2</v>
      </c>
      <c r="AL377" s="191">
        <f t="shared" si="84"/>
        <v>7.0174230421071918E-2</v>
      </c>
      <c r="AM377" s="191">
        <f t="shared" si="84"/>
        <v>7.0015424740125107E-2</v>
      </c>
      <c r="AN377" s="191">
        <f t="shared" si="87"/>
        <v>6.9856978439596859E-2</v>
      </c>
      <c r="AO377" s="191">
        <f t="shared" si="87"/>
        <v>6.9698890706202124E-2</v>
      </c>
      <c r="AP377" s="191">
        <f t="shared" si="87"/>
        <v>6.9541160728496365E-2</v>
      </c>
      <c r="AQ377" s="191">
        <f t="shared" si="87"/>
        <v>6.9383787696871285E-2</v>
      </c>
      <c r="AR377" s="191">
        <f t="shared" si="87"/>
        <v>6.922677080355083E-2</v>
      </c>
      <c r="AS377" s="191">
        <f t="shared" si="87"/>
        <v>6.9070109242586927E-2</v>
      </c>
      <c r="AT377" s="191">
        <f t="shared" si="87"/>
        <v>6.8913802209855365E-2</v>
      </c>
      <c r="AU377" s="191">
        <f t="shared" si="87"/>
        <v>6.8757848903051672E-2</v>
      </c>
      <c r="AV377" s="191">
        <f t="shared" si="87"/>
        <v>6.8602248521687059E-2</v>
      </c>
      <c r="AW377" s="191">
        <f t="shared" si="87"/>
        <v>6.8447000267084224E-2</v>
      </c>
      <c r="AX377" s="191">
        <f t="shared" si="87"/>
        <v>6.8292103342373289E-2</v>
      </c>
      <c r="AY377" s="191">
        <f t="shared" si="87"/>
        <v>6.8137556952487716E-2</v>
      </c>
      <c r="AZ377" s="191">
        <f t="shared" si="87"/>
        <v>6.7983360304160204E-2</v>
      </c>
      <c r="BA377" s="191">
        <f t="shared" si="87"/>
        <v>6.7829512605918657E-2</v>
      </c>
      <c r="BB377" s="191">
        <f t="shared" si="87"/>
        <v>6.7676013068082075E-2</v>
      </c>
      <c r="BC377" s="191">
        <f t="shared" si="87"/>
        <v>6.7522860902756512E-2</v>
      </c>
      <c r="BD377" s="191">
        <f t="shared" si="86"/>
        <v>6.7370055323831071E-2</v>
      </c>
      <c r="BE377" s="191">
        <f t="shared" si="86"/>
        <v>6.7217595546973832E-2</v>
      </c>
      <c r="BF377" s="191">
        <f t="shared" si="86"/>
        <v>6.7065480789627832E-2</v>
      </c>
      <c r="BG377" s="191">
        <f t="shared" si="86"/>
        <v>6.6913710271007038E-2</v>
      </c>
      <c r="BH377" s="191">
        <f t="shared" si="86"/>
        <v>6.6762283212092335E-2</v>
      </c>
      <c r="BI377" s="191">
        <f t="shared" si="86"/>
        <v>6.6611198835627605E-2</v>
      </c>
      <c r="BJ377" s="191">
        <f t="shared" si="86"/>
        <v>6.6460456366115639E-2</v>
      </c>
      <c r="BK377" s="191">
        <f t="shared" si="86"/>
        <v>6.6310055029814158E-2</v>
      </c>
      <c r="BL377" s="191">
        <f t="shared" si="86"/>
        <v>6.6159994054731941E-2</v>
      </c>
      <c r="BM377" s="191">
        <f t="shared" si="86"/>
        <v>6.6010272670624773E-2</v>
      </c>
      <c r="BN377" s="191">
        <f t="shared" si="86"/>
        <v>6.5860890108991516E-2</v>
      </c>
      <c r="BO377" s="191">
        <f t="shared" si="86"/>
        <v>6.571184560307014E-2</v>
      </c>
      <c r="BP377" s="191">
        <f t="shared" si="86"/>
        <v>6.5563138387833855E-2</v>
      </c>
      <c r="BQ377" s="229"/>
      <c r="BR377" s="176"/>
    </row>
    <row r="378" spans="2:70">
      <c r="B378" s="245">
        <v>66</v>
      </c>
      <c r="C378" s="68">
        <v>7.6499999999999999E-2</v>
      </c>
      <c r="D378" s="174">
        <f t="shared" si="68"/>
        <v>0.9979124063509065</v>
      </c>
      <c r="I378" s="60" t="s">
        <v>474</v>
      </c>
      <c r="J378" s="191">
        <f t="shared" si="85"/>
        <v>7.8606769765912882E-2</v>
      </c>
      <c r="K378" s="191">
        <f t="shared" si="85"/>
        <v>7.8442670772573816E-2</v>
      </c>
      <c r="L378" s="191">
        <f t="shared" si="85"/>
        <v>7.8278914351251061E-2</v>
      </c>
      <c r="M378" s="191">
        <f t="shared" si="85"/>
        <v>7.8115499786793455E-2</v>
      </c>
      <c r="N378" s="191">
        <f t="shared" si="85"/>
        <v>7.7952426365542782E-2</v>
      </c>
      <c r="O378" s="191">
        <f t="shared" si="85"/>
        <v>7.7789693375330635E-2</v>
      </c>
      <c r="P378" s="191">
        <f t="shared" si="85"/>
        <v>7.7627300105475375E-2</v>
      </c>
      <c r="Q378" s="191">
        <f t="shared" si="85"/>
        <v>7.7465245846778913E-2</v>
      </c>
      <c r="R378" s="191">
        <f t="shared" si="85"/>
        <v>7.7303529891523712E-2</v>
      </c>
      <c r="S378" s="191">
        <f t="shared" si="85"/>
        <v>7.7142151533469649E-2</v>
      </c>
      <c r="T378" s="191">
        <f t="shared" si="85"/>
        <v>7.698111006785098E-2</v>
      </c>
      <c r="U378" s="191">
        <f t="shared" si="85"/>
        <v>7.6820404791373156E-2</v>
      </c>
      <c r="V378" s="191">
        <f t="shared" si="85"/>
        <v>7.66600350022099E-2</v>
      </c>
      <c r="W378" s="191">
        <f t="shared" si="85"/>
        <v>7.6499999999999999E-2</v>
      </c>
      <c r="X378" s="191">
        <f t="shared" si="85"/>
        <v>7.6340299085844346E-2</v>
      </c>
      <c r="Y378" s="191">
        <f t="shared" si="84"/>
        <v>7.6180931562302837E-2</v>
      </c>
      <c r="Z378" s="191">
        <f t="shared" si="84"/>
        <v>7.6021896733391339E-2</v>
      </c>
      <c r="AA378" s="191">
        <f t="shared" si="84"/>
        <v>7.5863193904578685E-2</v>
      </c>
      <c r="AB378" s="191">
        <f t="shared" si="84"/>
        <v>7.5704822382783532E-2</v>
      </c>
      <c r="AC378" s="191">
        <f t="shared" si="84"/>
        <v>7.5546781476371477E-2</v>
      </c>
      <c r="AD378" s="191">
        <f t="shared" si="84"/>
        <v>7.538907049515195E-2</v>
      </c>
      <c r="AE378" s="191">
        <f t="shared" si="84"/>
        <v>7.5231688750375211E-2</v>
      </c>
      <c r="AF378" s="191">
        <f t="shared" si="84"/>
        <v>7.507463555472936E-2</v>
      </c>
      <c r="AG378" s="191">
        <f t="shared" si="84"/>
        <v>7.4917910222337292E-2</v>
      </c>
      <c r="AH378" s="191">
        <f t="shared" si="84"/>
        <v>7.4761512068753783E-2</v>
      </c>
      <c r="AI378" s="191">
        <f t="shared" si="84"/>
        <v>7.4605440410962426E-2</v>
      </c>
      <c r="AJ378" s="191">
        <f t="shared" si="84"/>
        <v>7.4449694567372673E-2</v>
      </c>
      <c r="AK378" s="191">
        <f t="shared" si="84"/>
        <v>7.4294273857816881E-2</v>
      </c>
      <c r="AL378" s="191">
        <f t="shared" si="84"/>
        <v>7.4139177603547282E-2</v>
      </c>
      <c r="AM378" s="191">
        <f t="shared" si="84"/>
        <v>7.3984405127233102E-2</v>
      </c>
      <c r="AN378" s="191">
        <f t="shared" si="87"/>
        <v>7.3829955752957532E-2</v>
      </c>
      <c r="AO378" s="191">
        <f t="shared" si="87"/>
        <v>7.3675828806214802E-2</v>
      </c>
      <c r="AP378" s="191">
        <f t="shared" si="87"/>
        <v>7.352202361390725E-2</v>
      </c>
      <c r="AQ378" s="191">
        <f t="shared" si="87"/>
        <v>7.3368539504342356E-2</v>
      </c>
      <c r="AR378" s="191">
        <f t="shared" si="87"/>
        <v>7.3215375807229824E-2</v>
      </c>
      <c r="AS378" s="191">
        <f t="shared" si="87"/>
        <v>7.3062531853678656E-2</v>
      </c>
      <c r="AT378" s="191">
        <f t="shared" si="87"/>
        <v>7.2910006976194222E-2</v>
      </c>
      <c r="AU378" s="191">
        <f t="shared" si="87"/>
        <v>7.2757800508675363E-2</v>
      </c>
      <c r="AV378" s="191">
        <f t="shared" si="87"/>
        <v>7.2605911786411445E-2</v>
      </c>
      <c r="AW378" s="191">
        <f t="shared" si="87"/>
        <v>7.2454340146079474E-2</v>
      </c>
      <c r="AX378" s="191">
        <f t="shared" si="87"/>
        <v>7.2303084925741265E-2</v>
      </c>
      <c r="AY378" s="191">
        <f t="shared" si="87"/>
        <v>7.2152145464840417E-2</v>
      </c>
      <c r="AZ378" s="191">
        <f t="shared" si="87"/>
        <v>7.2001521104199551E-2</v>
      </c>
      <c r="BA378" s="191">
        <f t="shared" si="87"/>
        <v>7.1851211186017352E-2</v>
      </c>
      <c r="BB378" s="191">
        <f t="shared" si="87"/>
        <v>7.1701215053865744E-2</v>
      </c>
      <c r="BC378" s="191">
        <f t="shared" si="87"/>
        <v>7.1551532052687009E-2</v>
      </c>
      <c r="BD378" s="191">
        <f t="shared" si="86"/>
        <v>7.1402161528790906E-2</v>
      </c>
      <c r="BE378" s="191">
        <f t="shared" si="86"/>
        <v>7.1253102829851853E-2</v>
      </c>
      <c r="BF378" s="191">
        <f t="shared" si="86"/>
        <v>7.1104355304906053E-2</v>
      </c>
      <c r="BG378" s="191">
        <f t="shared" si="86"/>
        <v>7.0955918304348636E-2</v>
      </c>
      <c r="BH378" s="191">
        <f t="shared" si="86"/>
        <v>7.0807791179930885E-2</v>
      </c>
      <c r="BI378" s="191">
        <f t="shared" si="86"/>
        <v>7.065997328475733E-2</v>
      </c>
      <c r="BJ378" s="191">
        <f t="shared" si="86"/>
        <v>7.0512463973282938E-2</v>
      </c>
      <c r="BK378" s="191">
        <f t="shared" si="86"/>
        <v>7.0365262601310388E-2</v>
      </c>
      <c r="BL378" s="191">
        <f t="shared" si="86"/>
        <v>7.0218368525987104E-2</v>
      </c>
      <c r="BM378" s="191">
        <f t="shared" si="86"/>
        <v>7.0071781105802533E-2</v>
      </c>
      <c r="BN378" s="191">
        <f t="shared" si="86"/>
        <v>6.9925499700585397E-2</v>
      </c>
      <c r="BO378" s="191">
        <f t="shared" si="86"/>
        <v>6.9779523671500768E-2</v>
      </c>
      <c r="BP378" s="191">
        <f t="shared" si="86"/>
        <v>6.963385238104737E-2</v>
      </c>
      <c r="BQ378" s="229"/>
      <c r="BR378" s="176"/>
    </row>
    <row r="379" spans="2:70">
      <c r="B379" s="245">
        <v>67</v>
      </c>
      <c r="C379" s="68">
        <v>8.0399999999999999E-2</v>
      </c>
      <c r="D379" s="174">
        <f t="shared" si="68"/>
        <v>0.99790420028814908</v>
      </c>
      <c r="I379" s="60" t="s">
        <v>474</v>
      </c>
      <c r="J379" s="191">
        <f t="shared" si="85"/>
        <v>8.262300584221112E-2</v>
      </c>
      <c r="K379" s="191">
        <f t="shared" si="85"/>
        <v>8.2449844570374742E-2</v>
      </c>
      <c r="L379" s="191">
        <f t="shared" si="85"/>
        <v>8.2277046209882021E-2</v>
      </c>
      <c r="M379" s="191">
        <f t="shared" si="85"/>
        <v>8.2104610000143394E-2</v>
      </c>
      <c r="N379" s="191">
        <f t="shared" si="85"/>
        <v>8.1932535182163466E-2</v>
      </c>
      <c r="O379" s="191">
        <f t="shared" si="85"/>
        <v>8.1760820998537473E-2</v>
      </c>
      <c r="P379" s="191">
        <f t="shared" si="85"/>
        <v>8.1589466693448062E-2</v>
      </c>
      <c r="Q379" s="191">
        <f t="shared" si="85"/>
        <v>8.141847151266185E-2</v>
      </c>
      <c r="R379" s="191">
        <f t="shared" si="85"/>
        <v>8.1247834703526284E-2</v>
      </c>
      <c r="S379" s="191">
        <f t="shared" si="85"/>
        <v>8.1077555514966107E-2</v>
      </c>
      <c r="T379" s="191">
        <f t="shared" si="85"/>
        <v>8.0907633197480275E-2</v>
      </c>
      <c r="U379" s="191">
        <f t="shared" si="85"/>
        <v>8.0738067003138472E-2</v>
      </c>
      <c r="V379" s="191">
        <f t="shared" si="85"/>
        <v>8.0568856185577895E-2</v>
      </c>
      <c r="W379" s="191">
        <f t="shared" si="85"/>
        <v>8.0399999999999999E-2</v>
      </c>
      <c r="X379" s="191">
        <f t="shared" si="85"/>
        <v>8.023149770316719E-2</v>
      </c>
      <c r="Y379" s="191">
        <f t="shared" si="84"/>
        <v>8.0063348553399527E-2</v>
      </c>
      <c r="Z379" s="191">
        <f t="shared" si="84"/>
        <v>7.9895551810571494E-2</v>
      </c>
      <c r="AA379" s="191">
        <f t="shared" si="84"/>
        <v>7.9728106736108736E-2</v>
      </c>
      <c r="AB379" s="191">
        <f t="shared" si="84"/>
        <v>7.9561012592984773E-2</v>
      </c>
      <c r="AC379" s="191">
        <f t="shared" si="84"/>
        <v>7.939426864571783E-2</v>
      </c>
      <c r="AD379" s="191">
        <f t="shared" si="84"/>
        <v>7.9227874160367528E-2</v>
      </c>
      <c r="AE379" s="191">
        <f t="shared" si="84"/>
        <v>7.9061828404531673E-2</v>
      </c>
      <c r="AF379" s="191">
        <f t="shared" si="84"/>
        <v>7.8896130647343049E-2</v>
      </c>
      <c r="AG379" s="191">
        <f t="shared" si="84"/>
        <v>7.873078015946619E-2</v>
      </c>
      <c r="AH379" s="191">
        <f t="shared" si="84"/>
        <v>7.8565776213094185E-2</v>
      </c>
      <c r="AI379" s="191">
        <f t="shared" si="84"/>
        <v>7.8401118081945456E-2</v>
      </c>
      <c r="AJ379" s="191">
        <f t="shared" si="84"/>
        <v>7.8236805041260515E-2</v>
      </c>
      <c r="AK379" s="191">
        <f t="shared" si="84"/>
        <v>7.8072836367798909E-2</v>
      </c>
      <c r="AL379" s="191">
        <f t="shared" si="84"/>
        <v>7.7909211339835902E-2</v>
      </c>
      <c r="AM379" s="191">
        <f t="shared" si="84"/>
        <v>7.7745929237159339E-2</v>
      </c>
      <c r="AN379" s="191">
        <f t="shared" si="87"/>
        <v>7.7582989341066513E-2</v>
      </c>
      <c r="AO379" s="191">
        <f t="shared" si="87"/>
        <v>7.7420390934360983E-2</v>
      </c>
      <c r="AP379" s="191">
        <f t="shared" si="87"/>
        <v>7.7258133301349355E-2</v>
      </c>
      <c r="AQ379" s="191">
        <f t="shared" si="87"/>
        <v>7.7096215727838258E-2</v>
      </c>
      <c r="AR379" s="191">
        <f t="shared" si="87"/>
        <v>7.6934637501131067E-2</v>
      </c>
      <c r="AS379" s="191">
        <f t="shared" si="87"/>
        <v>7.677339791002484E-2</v>
      </c>
      <c r="AT379" s="191">
        <f t="shared" si="87"/>
        <v>7.6612496244807191E-2</v>
      </c>
      <c r="AU379" s="191">
        <f t="shared" si="87"/>
        <v>7.6451931797253153E-2</v>
      </c>
      <c r="AV379" s="191">
        <f t="shared" si="87"/>
        <v>7.629170386062202E-2</v>
      </c>
      <c r="AW379" s="191">
        <f t="shared" si="87"/>
        <v>7.6131811729654317E-2</v>
      </c>
      <c r="AX379" s="191">
        <f t="shared" si="87"/>
        <v>7.597225470056862E-2</v>
      </c>
      <c r="AY379" s="191">
        <f t="shared" si="87"/>
        <v>7.5813032071058509E-2</v>
      </c>
      <c r="AZ379" s="191">
        <f t="shared" si="87"/>
        <v>7.565414314028944E-2</v>
      </c>
      <c r="BA379" s="191">
        <f t="shared" si="87"/>
        <v>7.5495587208895695E-2</v>
      </c>
      <c r="BB379" s="191">
        <f t="shared" si="87"/>
        <v>7.5337363578977287E-2</v>
      </c>
      <c r="BC379" s="191">
        <f t="shared" si="87"/>
        <v>7.5179471554096849E-2</v>
      </c>
      <c r="BD379" s="191">
        <f t="shared" si="86"/>
        <v>7.5021910439276668E-2</v>
      </c>
      <c r="BE379" s="191">
        <f t="shared" si="86"/>
        <v>7.486467954099553E-2</v>
      </c>
      <c r="BF379" s="191">
        <f t="shared" si="86"/>
        <v>7.4707778167185698E-2</v>
      </c>
      <c r="BG379" s="191">
        <f t="shared" si="86"/>
        <v>7.4551205627229902E-2</v>
      </c>
      <c r="BH379" s="191">
        <f t="shared" si="86"/>
        <v>7.4394961231958212E-2</v>
      </c>
      <c r="BI379" s="191">
        <f t="shared" si="86"/>
        <v>7.4239044293645112E-2</v>
      </c>
      <c r="BJ379" s="191">
        <f t="shared" si="86"/>
        <v>7.4083454126006407E-2</v>
      </c>
      <c r="BK379" s="191">
        <f t="shared" si="86"/>
        <v>7.3928190044196207E-2</v>
      </c>
      <c r="BL379" s="191">
        <f t="shared" si="86"/>
        <v>7.3773251364803921E-2</v>
      </c>
      <c r="BM379" s="191">
        <f t="shared" si="86"/>
        <v>7.361863740585127E-2</v>
      </c>
      <c r="BN379" s="191">
        <f t="shared" si="86"/>
        <v>7.3464347486789219E-2</v>
      </c>
      <c r="BO379" s="191">
        <f t="shared" si="86"/>
        <v>7.3310380928495095E-2</v>
      </c>
      <c r="BP379" s="191">
        <f t="shared" si="86"/>
        <v>7.3156737053269486E-2</v>
      </c>
      <c r="BQ379" s="229"/>
      <c r="BR379" s="176"/>
    </row>
    <row r="380" spans="2:70">
      <c r="B380" s="245">
        <v>68</v>
      </c>
      <c r="C380" s="68">
        <v>8.4199999999999997E-2</v>
      </c>
      <c r="D380" s="174">
        <f t="shared" si="68"/>
        <v>0.99789624624762119</v>
      </c>
      <c r="I380" s="60" t="s">
        <v>474</v>
      </c>
      <c r="J380" s="191">
        <f t="shared" si="85"/>
        <v>8.6537039795183401E-2</v>
      </c>
      <c r="K380" s="191">
        <f t="shared" si="85"/>
        <v>8.635498717299453E-2</v>
      </c>
      <c r="L380" s="191">
        <f t="shared" si="85"/>
        <v>8.6173317544692707E-2</v>
      </c>
      <c r="M380" s="191">
        <f t="shared" si="85"/>
        <v>8.5992030104553113E-2</v>
      </c>
      <c r="N380" s="191">
        <f t="shared" si="85"/>
        <v>8.5811124048546003E-2</v>
      </c>
      <c r="O380" s="191">
        <f t="shared" si="85"/>
        <v>8.5630598574333028E-2</v>
      </c>
      <c r="P380" s="191">
        <f t="shared" si="85"/>
        <v>8.5450452881263822E-2</v>
      </c>
      <c r="Q380" s="191">
        <f t="shared" si="85"/>
        <v>8.5270686170372395E-2</v>
      </c>
      <c r="R380" s="191">
        <f t="shared" si="85"/>
        <v>8.5091297644373565E-2</v>
      </c>
      <c r="S380" s="191">
        <f t="shared" si="85"/>
        <v>8.4912286507659418E-2</v>
      </c>
      <c r="T380" s="191">
        <f t="shared" si="85"/>
        <v>8.473365196629587E-2</v>
      </c>
      <c r="U380" s="191">
        <f t="shared" si="85"/>
        <v>8.4555393228018999E-2</v>
      </c>
      <c r="V380" s="191">
        <f t="shared" si="85"/>
        <v>8.4377509502231704E-2</v>
      </c>
      <c r="W380" s="191">
        <f t="shared" si="85"/>
        <v>8.4199999999999997E-2</v>
      </c>
      <c r="X380" s="191">
        <f t="shared" si="85"/>
        <v>8.4022863934049702E-2</v>
      </c>
      <c r="Y380" s="191">
        <f t="shared" si="84"/>
        <v>8.3846100518762831E-2</v>
      </c>
      <c r="Z380" s="191">
        <f t="shared" si="84"/>
        <v>8.3669708970174145E-2</v>
      </c>
      <c r="AA380" s="191">
        <f t="shared" si="84"/>
        <v>8.3493688505967695E-2</v>
      </c>
      <c r="AB380" s="191">
        <f t="shared" si="84"/>
        <v>8.3318038345473314E-2</v>
      </c>
      <c r="AC380" s="191">
        <f t="shared" si="84"/>
        <v>8.3142757709663187E-2</v>
      </c>
      <c r="AD380" s="191">
        <f t="shared" si="84"/>
        <v>8.2967845821148356E-2</v>
      </c>
      <c r="AE380" s="191">
        <f t="shared" si="84"/>
        <v>8.2793301904175332E-2</v>
      </c>
      <c r="AF380" s="191">
        <f t="shared" si="84"/>
        <v>8.2619125184622583E-2</v>
      </c>
      <c r="AG380" s="191">
        <f t="shared" si="84"/>
        <v>8.2445314889997179E-2</v>
      </c>
      <c r="AH380" s="191">
        <f t="shared" si="84"/>
        <v>8.2271870249431292E-2</v>
      </c>
      <c r="AI380" s="191">
        <f t="shared" si="84"/>
        <v>8.2098790493678825E-2</v>
      </c>
      <c r="AJ380" s="191">
        <f t="shared" si="84"/>
        <v>8.1926074855111997E-2</v>
      </c>
      <c r="AK380" s="191">
        <f t="shared" si="84"/>
        <v>8.1753722567717887E-2</v>
      </c>
      <c r="AL380" s="191">
        <f t="shared" si="84"/>
        <v>8.1581732867095108E-2</v>
      </c>
      <c r="AM380" s="191">
        <f t="shared" si="84"/>
        <v>8.1410104990450385E-2</v>
      </c>
      <c r="AN380" s="191">
        <f t="shared" si="87"/>
        <v>8.1238838176595177E-2</v>
      </c>
      <c r="AO380" s="191">
        <f t="shared" si="87"/>
        <v>8.1067931665942269E-2</v>
      </c>
      <c r="AP380" s="191">
        <f t="shared" si="87"/>
        <v>8.089738470050245E-2</v>
      </c>
      <c r="AQ380" s="191">
        <f t="shared" si="87"/>
        <v>8.0727196523881134E-2</v>
      </c>
      <c r="AR380" s="191">
        <f t="shared" si="87"/>
        <v>8.0557366381274989E-2</v>
      </c>
      <c r="AS380" s="191">
        <f t="shared" si="87"/>
        <v>8.0387893519468623E-2</v>
      </c>
      <c r="AT380" s="191">
        <f t="shared" si="87"/>
        <v>8.0218777186831222E-2</v>
      </c>
      <c r="AU380" s="191">
        <f t="shared" si="87"/>
        <v>8.0050016633313181E-2</v>
      </c>
      <c r="AV380" s="191">
        <f t="shared" si="87"/>
        <v>7.9881611110442854E-2</v>
      </c>
      <c r="AW380" s="191">
        <f t="shared" si="87"/>
        <v>7.9713559871323197E-2</v>
      </c>
      <c r="AX380" s="191">
        <f t="shared" si="87"/>
        <v>7.9545862170628423E-2</v>
      </c>
      <c r="AY380" s="191">
        <f t="shared" si="87"/>
        <v>7.9378517264600768E-2</v>
      </c>
      <c r="AZ380" s="191">
        <f t="shared" si="87"/>
        <v>7.9211524411047091E-2</v>
      </c>
      <c r="BA380" s="191">
        <f t="shared" si="87"/>
        <v>7.9044882869335698E-2</v>
      </c>
      <c r="BB380" s="191">
        <f t="shared" si="87"/>
        <v>7.8878591900392994E-2</v>
      </c>
      <c r="BC380" s="191">
        <f t="shared" si="87"/>
        <v>7.8712650766700185E-2</v>
      </c>
      <c r="BD380" s="191">
        <f t="shared" si="86"/>
        <v>7.8547058732290051E-2</v>
      </c>
      <c r="BE380" s="191">
        <f t="shared" si="86"/>
        <v>7.8381815062743679E-2</v>
      </c>
      <c r="BF380" s="191">
        <f t="shared" si="86"/>
        <v>7.8216919025187168E-2</v>
      </c>
      <c r="BG380" s="191">
        <f t="shared" si="86"/>
        <v>7.8052369888288411E-2</v>
      </c>
      <c r="BH380" s="191">
        <f t="shared" si="86"/>
        <v>7.7888166922253865E-2</v>
      </c>
      <c r="BI380" s="191">
        <f t="shared" si="86"/>
        <v>7.772430939882527E-2</v>
      </c>
      <c r="BJ380" s="191">
        <f t="shared" si="86"/>
        <v>7.7560796591276446E-2</v>
      </c>
      <c r="BK380" s="191">
        <f t="shared" si="86"/>
        <v>7.7397627774410047E-2</v>
      </c>
      <c r="BL380" s="191">
        <f t="shared" si="86"/>
        <v>7.7234802224554422E-2</v>
      </c>
      <c r="BM380" s="191">
        <f t="shared" si="86"/>
        <v>7.7072319219560273E-2</v>
      </c>
      <c r="BN380" s="191">
        <f t="shared" si="86"/>
        <v>7.6910178038797572E-2</v>
      </c>
      <c r="BO380" s="191">
        <f t="shared" si="86"/>
        <v>7.6748377963152328E-2</v>
      </c>
      <c r="BP380" s="191">
        <f t="shared" si="86"/>
        <v>7.6586918275023369E-2</v>
      </c>
      <c r="BQ380" s="229"/>
      <c r="BR380" s="176"/>
    </row>
    <row r="381" spans="2:70">
      <c r="B381" s="245">
        <v>69</v>
      </c>
      <c r="C381" s="68">
        <v>8.8099999999999998E-2</v>
      </c>
      <c r="D381" s="174">
        <f t="shared" si="68"/>
        <v>0.9978881125126936</v>
      </c>
      <c r="I381" s="60" t="s">
        <v>474</v>
      </c>
      <c r="J381" s="191">
        <f t="shared" si="85"/>
        <v>9.0554882340940307E-2</v>
      </c>
      <c r="K381" s="191">
        <f t="shared" si="85"/>
        <v>9.0363640618009972E-2</v>
      </c>
      <c r="L381" s="191">
        <f t="shared" si="85"/>
        <v>9.0172802776081362E-2</v>
      </c>
      <c r="M381" s="191">
        <f t="shared" si="85"/>
        <v>8.99823679622032E-2</v>
      </c>
      <c r="N381" s="191">
        <f t="shared" si="85"/>
        <v>8.9792335325225625E-2</v>
      </c>
      <c r="O381" s="191">
        <f t="shared" si="85"/>
        <v>8.9602704015796258E-2</v>
      </c>
      <c r="P381" s="191">
        <f t="shared" si="85"/>
        <v>8.9413473186356507E-2</v>
      </c>
      <c r="Q381" s="191">
        <f t="shared" si="85"/>
        <v>8.922464199113761E-2</v>
      </c>
      <c r="R381" s="191">
        <f t="shared" si="85"/>
        <v>8.9036209586157142E-2</v>
      </c>
      <c r="S381" s="191">
        <f t="shared" si="85"/>
        <v>8.884817512921496E-2</v>
      </c>
      <c r="T381" s="191">
        <f t="shared" si="85"/>
        <v>8.8660537779889567E-2</v>
      </c>
      <c r="U381" s="191">
        <f t="shared" si="85"/>
        <v>8.8473296699534368E-2</v>
      </c>
      <c r="V381" s="191">
        <f t="shared" si="85"/>
        <v>8.8286451051273876E-2</v>
      </c>
      <c r="W381" s="191">
        <f t="shared" si="85"/>
        <v>8.8099999999999998E-2</v>
      </c>
      <c r="X381" s="191">
        <f t="shared" si="85"/>
        <v>8.7913942712368298E-2</v>
      </c>
      <c r="Y381" s="191">
        <f t="shared" si="84"/>
        <v>8.7728278356794281E-2</v>
      </c>
      <c r="Z381" s="191">
        <f t="shared" si="84"/>
        <v>8.754300610344963E-2</v>
      </c>
      <c r="AA381" s="191">
        <f t="shared" si="84"/>
        <v>8.7358125124258584E-2</v>
      </c>
      <c r="AB381" s="191">
        <f t="shared" si="84"/>
        <v>8.7173634592894123E-2</v>
      </c>
      <c r="AC381" s="191">
        <f t="shared" si="84"/>
        <v>8.698953368477437E-2</v>
      </c>
      <c r="AD381" s="191">
        <f t="shared" si="84"/>
        <v>8.6805821577058864E-2</v>
      </c>
      <c r="AE381" s="191">
        <f t="shared" si="84"/>
        <v>8.6622497448644933E-2</v>
      </c>
      <c r="AF381" s="191">
        <f t="shared" si="84"/>
        <v>8.6439560480163921E-2</v>
      </c>
      <c r="AG381" s="191">
        <f t="shared" si="84"/>
        <v>8.6257009853977593E-2</v>
      </c>
      <c r="AH381" s="191">
        <f t="shared" si="84"/>
        <v>8.6074844754174512E-2</v>
      </c>
      <c r="AI381" s="191">
        <f t="shared" si="84"/>
        <v>8.5893064366566338E-2</v>
      </c>
      <c r="AJ381" s="191">
        <f t="shared" si="84"/>
        <v>8.5711667878684186E-2</v>
      </c>
      <c r="AK381" s="191">
        <f t="shared" si="84"/>
        <v>8.5530654479775037E-2</v>
      </c>
      <c r="AL381" s="191">
        <f t="shared" si="84"/>
        <v>8.5350023360798069E-2</v>
      </c>
      <c r="AM381" s="191">
        <f t="shared" si="84"/>
        <v>8.516977371442111E-2</v>
      </c>
      <c r="AN381" s="191">
        <f t="shared" si="87"/>
        <v>8.49899047350169E-2</v>
      </c>
      <c r="AO381" s="191">
        <f t="shared" si="87"/>
        <v>8.4810415618659665E-2</v>
      </c>
      <c r="AP381" s="191">
        <f t="shared" si="87"/>
        <v>8.4631305563121359E-2</v>
      </c>
      <c r="AQ381" s="191">
        <f t="shared" si="87"/>
        <v>8.4452573767868203E-2</v>
      </c>
      <c r="AR381" s="191">
        <f t="shared" si="87"/>
        <v>8.4274219434057024E-2</v>
      </c>
      <c r="AS381" s="191">
        <f t="shared" si="87"/>
        <v>8.4096241764531732E-2</v>
      </c>
      <c r="AT381" s="191">
        <f t="shared" si="87"/>
        <v>8.3918639963819708E-2</v>
      </c>
      <c r="AU381" s="191">
        <f t="shared" si="87"/>
        <v>8.3741413238128365E-2</v>
      </c>
      <c r="AV381" s="191">
        <f t="shared" si="87"/>
        <v>8.3564560795341414E-2</v>
      </c>
      <c r="AW381" s="191">
        <f t="shared" si="87"/>
        <v>8.3388081845015477E-2</v>
      </c>
      <c r="AX381" s="191">
        <f t="shared" si="87"/>
        <v>8.3211975598376495E-2</v>
      </c>
      <c r="AY381" s="191">
        <f t="shared" si="87"/>
        <v>8.3036241268316255E-2</v>
      </c>
      <c r="AZ381" s="191">
        <f t="shared" si="87"/>
        <v>8.2860878069388744E-2</v>
      </c>
      <c r="BA381" s="191">
        <f t="shared" si="87"/>
        <v>8.2685885217806787E-2</v>
      </c>
      <c r="BB381" s="191">
        <f t="shared" si="87"/>
        <v>8.2511261931438443E-2</v>
      </c>
      <c r="BC381" s="191">
        <f t="shared" si="87"/>
        <v>8.2337007429803585E-2</v>
      </c>
      <c r="BD381" s="191">
        <f t="shared" si="86"/>
        <v>8.2163120934070327E-2</v>
      </c>
      <c r="BE381" s="191">
        <f t="shared" si="86"/>
        <v>8.1989601667051631E-2</v>
      </c>
      <c r="BF381" s="191">
        <f t="shared" si="86"/>
        <v>8.1816448853201745E-2</v>
      </c>
      <c r="BG381" s="191">
        <f t="shared" si="86"/>
        <v>8.1643661718612828E-2</v>
      </c>
      <c r="BH381" s="191">
        <f t="shared" si="86"/>
        <v>8.1471239491011427E-2</v>
      </c>
      <c r="BI381" s="191">
        <f t="shared" si="86"/>
        <v>8.1299181399755019E-2</v>
      </c>
      <c r="BJ381" s="191">
        <f t="shared" si="86"/>
        <v>8.1127486675828614E-2</v>
      </c>
      <c r="BK381" s="191">
        <f t="shared" si="86"/>
        <v>8.0956154551841325E-2</v>
      </c>
      <c r="BL381" s="191">
        <f t="shared" si="86"/>
        <v>8.0785184262022858E-2</v>
      </c>
      <c r="BM381" s="191">
        <f t="shared" si="86"/>
        <v>8.0614575042220138E-2</v>
      </c>
      <c r="BN381" s="191">
        <f t="shared" si="86"/>
        <v>8.0444326129893953E-2</v>
      </c>
      <c r="BO381" s="191">
        <f t="shared" si="86"/>
        <v>8.0274436764115456E-2</v>
      </c>
      <c r="BP381" s="191">
        <f t="shared" si="86"/>
        <v>8.0104906185562749E-2</v>
      </c>
      <c r="BQ381" s="229"/>
      <c r="BR381" s="176"/>
    </row>
    <row r="382" spans="2:70">
      <c r="B382" s="245">
        <v>70</v>
      </c>
      <c r="C382" s="68">
        <v>9.1999999999999998E-2</v>
      </c>
      <c r="D382" s="174">
        <f>POWER(D552/C552,1/($D$486-$C$486))</f>
        <v>0.9978806351884314</v>
      </c>
      <c r="I382" s="60" t="s">
        <v>474</v>
      </c>
      <c r="J382" s="191">
        <f t="shared" si="85"/>
        <v>9.4572766779065953E-2</v>
      </c>
      <c r="K382" s="191">
        <f t="shared" si="85"/>
        <v>9.4372332585021715E-2</v>
      </c>
      <c r="L382" s="191">
        <f t="shared" si="85"/>
        <v>9.417232318415536E-2</v>
      </c>
      <c r="M382" s="191">
        <f t="shared" si="85"/>
        <v>9.3972737676175214E-2</v>
      </c>
      <c r="N382" s="191">
        <f t="shared" si="85"/>
        <v>9.3773575162697562E-2</v>
      </c>
      <c r="O382" s="191">
        <f t="shared" si="85"/>
        <v>9.3574834747242749E-2</v>
      </c>
      <c r="P382" s="191">
        <f t="shared" si="85"/>
        <v>9.3376515535231089E-2</v>
      </c>
      <c r="Q382" s="191">
        <f t="shared" si="85"/>
        <v>9.3178616633978847E-2</v>
      </c>
      <c r="R382" s="191">
        <f t="shared" si="85"/>
        <v>9.298113715269414E-2</v>
      </c>
      <c r="S382" s="191">
        <f t="shared" si="85"/>
        <v>9.2784076202473087E-2</v>
      </c>
      <c r="T382" s="191">
        <f t="shared" si="85"/>
        <v>9.2587432896295674E-2</v>
      </c>
      <c r="U382" s="191">
        <f t="shared" si="85"/>
        <v>9.2391206349021787E-2</v>
      </c>
      <c r="V382" s="191">
        <f t="shared" si="85"/>
        <v>9.2195395677387298E-2</v>
      </c>
      <c r="W382" s="191">
        <f t="shared" si="85"/>
        <v>9.1999999999999998E-2</v>
      </c>
      <c r="X382" s="191">
        <f t="shared" si="85"/>
        <v>9.1805018437335684E-2</v>
      </c>
      <c r="Y382" s="191">
        <f t="shared" si="84"/>
        <v>9.1610450111734187E-2</v>
      </c>
      <c r="Z382" s="191">
        <f t="shared" si="84"/>
        <v>9.1416294147395424E-2</v>
      </c>
      <c r="AA382" s="191">
        <f t="shared" si="84"/>
        <v>9.1222549670375422E-2</v>
      </c>
      <c r="AB382" s="191">
        <f t="shared" si="84"/>
        <v>9.1029215808582462E-2</v>
      </c>
      <c r="AC382" s="191">
        <f t="shared" si="84"/>
        <v>9.0836291691773069E-2</v>
      </c>
      <c r="AD382" s="191">
        <f t="shared" si="84"/>
        <v>9.0643776451548155E-2</v>
      </c>
      <c r="AE382" s="191">
        <f t="shared" si="84"/>
        <v>9.0451669221349035E-2</v>
      </c>
      <c r="AF382" s="191">
        <f t="shared" si="84"/>
        <v>9.0259969136453677E-2</v>
      </c>
      <c r="AG382" s="191">
        <f t="shared" si="84"/>
        <v>9.00686753339726E-2</v>
      </c>
      <c r="AH382" s="191">
        <f t="shared" si="84"/>
        <v>8.9877786952845193E-2</v>
      </c>
      <c r="AI382" s="191">
        <f t="shared" si="84"/>
        <v>8.9687303133835661E-2</v>
      </c>
      <c r="AJ382" s="191">
        <f t="shared" si="84"/>
        <v>8.9497223019529323E-2</v>
      </c>
      <c r="AK382" s="191">
        <f t="shared" si="84"/>
        <v>8.9307545754328629E-2</v>
      </c>
      <c r="AL382" s="191">
        <f t="shared" si="84"/>
        <v>8.9118270484449355E-2</v>
      </c>
      <c r="AM382" s="191">
        <f t="shared" si="84"/>
        <v>8.892939635791676E-2</v>
      </c>
      <c r="AN382" s="191">
        <f t="shared" si="87"/>
        <v>8.8740922524561741E-2</v>
      </c>
      <c r="AO382" s="191">
        <f t="shared" si="87"/>
        <v>8.8552848136017062E-2</v>
      </c>
      <c r="AP382" s="191">
        <f t="shared" si="87"/>
        <v>8.8365172345713422E-2</v>
      </c>
      <c r="AQ382" s="191">
        <f t="shared" si="87"/>
        <v>8.8177894308875696E-2</v>
      </c>
      <c r="AR382" s="191">
        <f t="shared" si="87"/>
        <v>8.7991013182519257E-2</v>
      </c>
      <c r="AS382" s="191">
        <f t="shared" si="87"/>
        <v>8.7804528125445952E-2</v>
      </c>
      <c r="AT382" s="191">
        <f t="shared" si="87"/>
        <v>8.7618438298240509E-2</v>
      </c>
      <c r="AU382" s="191">
        <f t="shared" si="87"/>
        <v>8.7432742863266619E-2</v>
      </c>
      <c r="AV382" s="191">
        <f t="shared" si="87"/>
        <v>8.7247440984663277E-2</v>
      </c>
      <c r="AW382" s="191">
        <f t="shared" si="87"/>
        <v>8.7062531828340978E-2</v>
      </c>
      <c r="AX382" s="191">
        <f t="shared" si="87"/>
        <v>8.687801456197794E-2</v>
      </c>
      <c r="AY382" s="191">
        <f t="shared" si="87"/>
        <v>8.6693888355016333E-2</v>
      </c>
      <c r="AZ382" s="191">
        <f t="shared" si="87"/>
        <v>8.6510152378658639E-2</v>
      </c>
      <c r="BA382" s="191">
        <f t="shared" si="87"/>
        <v>8.6326805805863882E-2</v>
      </c>
      <c r="BB382" s="191">
        <f t="shared" si="87"/>
        <v>8.6143847811343807E-2</v>
      </c>
      <c r="BC382" s="191">
        <f t="shared" si="87"/>
        <v>8.596127757155933E-2</v>
      </c>
      <c r="BD382" s="191">
        <f t="shared" si="86"/>
        <v>8.5779094264716693E-2</v>
      </c>
      <c r="BE382" s="191">
        <f t="shared" si="86"/>
        <v>8.5597297070763814E-2</v>
      </c>
      <c r="BF382" s="191">
        <f t="shared" si="86"/>
        <v>8.5415885171386666E-2</v>
      </c>
      <c r="BG382" s="191">
        <f t="shared" si="86"/>
        <v>8.523485775000543E-2</v>
      </c>
      <c r="BH382" s="191">
        <f t="shared" si="86"/>
        <v>8.5054213991771016E-2</v>
      </c>
      <c r="BI382" s="191">
        <f t="shared" si="86"/>
        <v>8.4873953083561229E-2</v>
      </c>
      <c r="BJ382" s="191">
        <f t="shared" si="86"/>
        <v>8.4694074213977205E-2</v>
      </c>
      <c r="BK382" s="191">
        <f t="shared" si="86"/>
        <v>8.4514576573339731E-2</v>
      </c>
      <c r="BL382" s="191">
        <f t="shared" si="86"/>
        <v>8.4335459353685568E-2</v>
      </c>
      <c r="BM382" s="191">
        <f t="shared" si="86"/>
        <v>8.4156721748763902E-2</v>
      </c>
      <c r="BN382" s="191">
        <f t="shared" si="86"/>
        <v>8.3978362954032604E-2</v>
      </c>
      <c r="BO382" s="191">
        <f t="shared" si="86"/>
        <v>8.3800382166654683E-2</v>
      </c>
      <c r="BP382" s="191">
        <f t="shared" si="86"/>
        <v>8.3622778585494661E-2</v>
      </c>
      <c r="BQ382" s="229"/>
      <c r="BR382" s="176"/>
    </row>
    <row r="383" spans="2:70">
      <c r="I383" s="13"/>
      <c r="BQ383" s="229"/>
      <c r="BR383" s="176"/>
    </row>
    <row r="384" spans="2:70">
      <c r="I384" s="13"/>
      <c r="BQ384" s="229"/>
      <c r="BR384" s="176"/>
    </row>
    <row r="385" spans="1:72">
      <c r="B385" s="245" t="s">
        <v>127</v>
      </c>
      <c r="C385" s="68">
        <v>2016</v>
      </c>
      <c r="I385" s="13"/>
      <c r="BQ385" s="229"/>
      <c r="BR385" s="176"/>
    </row>
    <row r="386" spans="1:72">
      <c r="I386" s="13"/>
      <c r="BQ386" s="229"/>
      <c r="BR386" s="176"/>
    </row>
    <row r="387" spans="1:72" s="15" customFormat="1" ht="18.75">
      <c r="A387" s="101" t="s">
        <v>182</v>
      </c>
      <c r="B387" s="30"/>
      <c r="C387" s="30"/>
      <c r="D387" s="30"/>
      <c r="E387" s="30"/>
      <c r="F387" s="30"/>
      <c r="G387" s="30"/>
      <c r="H387" s="13"/>
      <c r="I387" s="99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S387" s="10" t="s">
        <v>193</v>
      </c>
      <c r="BT387" s="185" t="s">
        <v>192</v>
      </c>
    </row>
    <row r="388" spans="1:72">
      <c r="I388" s="13"/>
      <c r="BQ388" s="229"/>
      <c r="BS388" s="176"/>
    </row>
    <row r="389" spans="1:72">
      <c r="B389" s="245" t="s">
        <v>188</v>
      </c>
      <c r="I389" s="13"/>
      <c r="BQ389" s="229"/>
      <c r="BS389" s="176"/>
    </row>
    <row r="390" spans="1:72">
      <c r="B390" s="28" t="s">
        <v>183</v>
      </c>
      <c r="C390" s="245" t="s">
        <v>107</v>
      </c>
      <c r="D390" s="29"/>
      <c r="I390" s="60" t="s">
        <v>186</v>
      </c>
      <c r="N390" s="245">
        <v>9.5</v>
      </c>
      <c r="O390" s="245">
        <v>9.3000000000000007</v>
      </c>
      <c r="P390" s="245">
        <v>9</v>
      </c>
      <c r="Q390" s="245">
        <v>8.6999999999999993</v>
      </c>
      <c r="R390" s="245">
        <v>8.3000000000000007</v>
      </c>
      <c r="S390" s="245">
        <v>7.7</v>
      </c>
      <c r="T390" s="245">
        <v>7.1</v>
      </c>
      <c r="U390" s="245">
        <v>6.5</v>
      </c>
      <c r="V390" s="245">
        <v>6.1</v>
      </c>
      <c r="W390" s="245">
        <v>5.7</v>
      </c>
      <c r="X390" s="245">
        <v>5.0999999999999996</v>
      </c>
      <c r="Y390" s="245">
        <v>4.5999999999999996</v>
      </c>
      <c r="Z390" s="245">
        <v>4.2</v>
      </c>
      <c r="AA390" s="245">
        <v>3.9</v>
      </c>
      <c r="AB390" s="245">
        <v>3.6</v>
      </c>
      <c r="AC390" s="245">
        <v>3.4</v>
      </c>
      <c r="AD390" s="245">
        <v>3.2</v>
      </c>
      <c r="AE390" s="245">
        <v>3</v>
      </c>
      <c r="AF390" s="245">
        <v>2.8</v>
      </c>
      <c r="AG390" s="245">
        <v>2.6</v>
      </c>
      <c r="AH390" s="245">
        <v>2.5</v>
      </c>
      <c r="AI390" s="245">
        <v>2.2999999999999998</v>
      </c>
      <c r="AJ390" s="245">
        <v>2.1</v>
      </c>
      <c r="AK390" s="245">
        <v>2</v>
      </c>
      <c r="AL390" s="245">
        <v>1.9</v>
      </c>
      <c r="AM390" s="245">
        <v>1.7</v>
      </c>
      <c r="AN390" s="245">
        <v>1.6</v>
      </c>
      <c r="AO390" s="245">
        <v>1.5</v>
      </c>
      <c r="AP390" s="245">
        <v>1.4</v>
      </c>
      <c r="AQ390" s="245">
        <v>1.3</v>
      </c>
      <c r="AR390" s="245">
        <v>1.2</v>
      </c>
      <c r="AS390" s="245">
        <v>1.2</v>
      </c>
      <c r="AT390" s="245">
        <v>1.1000000000000001</v>
      </c>
      <c r="AU390" s="245">
        <v>1.1000000000000001</v>
      </c>
      <c r="AV390" s="245">
        <v>1</v>
      </c>
      <c r="AW390" s="71">
        <f t="shared" ref="AW390:AX393" si="88">$AV390</f>
        <v>1</v>
      </c>
      <c r="AX390" s="138">
        <f t="shared" si="88"/>
        <v>1</v>
      </c>
      <c r="AY390" s="138">
        <f t="shared" ref="AY390:BP405" si="89">$AV390</f>
        <v>1</v>
      </c>
      <c r="AZ390" s="138">
        <f t="shared" si="89"/>
        <v>1</v>
      </c>
      <c r="BA390" s="138">
        <f t="shared" si="89"/>
        <v>1</v>
      </c>
      <c r="BB390" s="138">
        <f t="shared" si="89"/>
        <v>1</v>
      </c>
      <c r="BC390" s="138">
        <f t="shared" si="89"/>
        <v>1</v>
      </c>
      <c r="BD390" s="138">
        <f t="shared" si="89"/>
        <v>1</v>
      </c>
      <c r="BE390" s="138">
        <f t="shared" si="89"/>
        <v>1</v>
      </c>
      <c r="BF390" s="138">
        <f t="shared" si="89"/>
        <v>1</v>
      </c>
      <c r="BG390" s="138">
        <f t="shared" si="89"/>
        <v>1</v>
      </c>
      <c r="BH390" s="138">
        <f t="shared" si="89"/>
        <v>1</v>
      </c>
      <c r="BI390" s="138">
        <f t="shared" si="89"/>
        <v>1</v>
      </c>
      <c r="BJ390" s="138">
        <f t="shared" si="89"/>
        <v>1</v>
      </c>
      <c r="BK390" s="138">
        <f t="shared" si="89"/>
        <v>1</v>
      </c>
      <c r="BL390" s="138">
        <f t="shared" si="89"/>
        <v>1</v>
      </c>
      <c r="BM390" s="138">
        <f t="shared" si="89"/>
        <v>1</v>
      </c>
      <c r="BN390" s="138">
        <f t="shared" si="89"/>
        <v>1</v>
      </c>
      <c r="BO390" s="138">
        <f t="shared" si="89"/>
        <v>1</v>
      </c>
      <c r="BP390" s="138">
        <f t="shared" si="89"/>
        <v>1</v>
      </c>
      <c r="BQ390" s="229"/>
      <c r="BS390" s="176"/>
    </row>
    <row r="391" spans="1:72">
      <c r="B391" s="28" t="s">
        <v>14</v>
      </c>
      <c r="C391" s="245" t="s">
        <v>107</v>
      </c>
      <c r="D391" s="29"/>
      <c r="I391" s="60" t="s">
        <v>186</v>
      </c>
      <c r="N391" s="232">
        <f>N390*$C$410</f>
        <v>10.003499999999999</v>
      </c>
      <c r="O391" s="232">
        <f t="shared" ref="O391:AV391" si="90">O390*$C$410</f>
        <v>9.7928999999999995</v>
      </c>
      <c r="P391" s="232">
        <f t="shared" si="90"/>
        <v>9.4770000000000003</v>
      </c>
      <c r="Q391" s="232">
        <f t="shared" si="90"/>
        <v>9.1610999999999994</v>
      </c>
      <c r="R391" s="232">
        <f t="shared" si="90"/>
        <v>8.7399000000000004</v>
      </c>
      <c r="S391" s="232">
        <f t="shared" si="90"/>
        <v>8.1081000000000003</v>
      </c>
      <c r="T391" s="232">
        <f t="shared" si="90"/>
        <v>7.4762999999999993</v>
      </c>
      <c r="U391" s="232">
        <f t="shared" si="90"/>
        <v>6.8445</v>
      </c>
      <c r="V391" s="232">
        <f t="shared" si="90"/>
        <v>6.4232999999999993</v>
      </c>
      <c r="W391" s="232">
        <f t="shared" si="90"/>
        <v>6.0020999999999995</v>
      </c>
      <c r="X391" s="232">
        <f t="shared" si="90"/>
        <v>5.3702999999999994</v>
      </c>
      <c r="Y391" s="232">
        <f t="shared" si="90"/>
        <v>4.843799999999999</v>
      </c>
      <c r="Z391" s="232">
        <f t="shared" si="90"/>
        <v>4.4226000000000001</v>
      </c>
      <c r="AA391" s="232">
        <f t="shared" si="90"/>
        <v>4.1067</v>
      </c>
      <c r="AB391" s="232">
        <f t="shared" si="90"/>
        <v>3.7907999999999999</v>
      </c>
      <c r="AC391" s="232">
        <f t="shared" si="90"/>
        <v>3.5801999999999996</v>
      </c>
      <c r="AD391" s="232">
        <f t="shared" si="90"/>
        <v>3.3696000000000002</v>
      </c>
      <c r="AE391" s="232">
        <f t="shared" si="90"/>
        <v>3.1589999999999998</v>
      </c>
      <c r="AF391" s="232">
        <f t="shared" si="90"/>
        <v>2.9483999999999995</v>
      </c>
      <c r="AG391" s="232">
        <f t="shared" si="90"/>
        <v>2.7378</v>
      </c>
      <c r="AH391" s="232">
        <f t="shared" si="90"/>
        <v>2.6324999999999998</v>
      </c>
      <c r="AI391" s="232">
        <f t="shared" si="90"/>
        <v>2.4218999999999995</v>
      </c>
      <c r="AJ391" s="232">
        <f t="shared" si="90"/>
        <v>2.2113</v>
      </c>
      <c r="AK391" s="232">
        <f t="shared" si="90"/>
        <v>2.1059999999999999</v>
      </c>
      <c r="AL391" s="232">
        <f t="shared" si="90"/>
        <v>2.0006999999999997</v>
      </c>
      <c r="AM391" s="232">
        <f t="shared" si="90"/>
        <v>1.7900999999999998</v>
      </c>
      <c r="AN391" s="232">
        <f t="shared" si="90"/>
        <v>1.6848000000000001</v>
      </c>
      <c r="AO391" s="232">
        <f t="shared" si="90"/>
        <v>1.5794999999999999</v>
      </c>
      <c r="AP391" s="232">
        <f t="shared" si="90"/>
        <v>1.4741999999999997</v>
      </c>
      <c r="AQ391" s="232">
        <f t="shared" si="90"/>
        <v>1.3689</v>
      </c>
      <c r="AR391" s="232">
        <f t="shared" si="90"/>
        <v>1.2635999999999998</v>
      </c>
      <c r="AS391" s="232">
        <f t="shared" si="90"/>
        <v>1.2635999999999998</v>
      </c>
      <c r="AT391" s="232">
        <f t="shared" si="90"/>
        <v>1.1583000000000001</v>
      </c>
      <c r="AU391" s="232">
        <f t="shared" si="90"/>
        <v>1.1583000000000001</v>
      </c>
      <c r="AV391" s="232">
        <f t="shared" si="90"/>
        <v>1.0529999999999999</v>
      </c>
      <c r="AW391" s="71">
        <f t="shared" si="88"/>
        <v>1.0529999999999999</v>
      </c>
      <c r="AX391" s="138">
        <f t="shared" si="88"/>
        <v>1.0529999999999999</v>
      </c>
      <c r="AY391" s="138">
        <f t="shared" ref="AY391:BL391" si="91">$AV391</f>
        <v>1.0529999999999999</v>
      </c>
      <c r="AZ391" s="138">
        <f t="shared" si="91"/>
        <v>1.0529999999999999</v>
      </c>
      <c r="BA391" s="138">
        <f t="shared" si="91"/>
        <v>1.0529999999999999</v>
      </c>
      <c r="BB391" s="138">
        <f t="shared" si="91"/>
        <v>1.0529999999999999</v>
      </c>
      <c r="BC391" s="138">
        <f t="shared" si="91"/>
        <v>1.0529999999999999</v>
      </c>
      <c r="BD391" s="138">
        <f t="shared" si="91"/>
        <v>1.0529999999999999</v>
      </c>
      <c r="BE391" s="138">
        <f t="shared" si="91"/>
        <v>1.0529999999999999</v>
      </c>
      <c r="BF391" s="138">
        <f t="shared" si="91"/>
        <v>1.0529999999999999</v>
      </c>
      <c r="BG391" s="138">
        <f t="shared" si="91"/>
        <v>1.0529999999999999</v>
      </c>
      <c r="BH391" s="138">
        <f t="shared" si="91"/>
        <v>1.0529999999999999</v>
      </c>
      <c r="BI391" s="138">
        <f t="shared" si="91"/>
        <v>1.0529999999999999</v>
      </c>
      <c r="BJ391" s="138">
        <f t="shared" si="91"/>
        <v>1.0529999999999999</v>
      </c>
      <c r="BK391" s="138">
        <f t="shared" si="91"/>
        <v>1.0529999999999999</v>
      </c>
      <c r="BL391" s="138">
        <f t="shared" si="91"/>
        <v>1.0529999999999999</v>
      </c>
      <c r="BM391" s="138">
        <f t="shared" si="89"/>
        <v>1.0529999999999999</v>
      </c>
      <c r="BN391" s="138">
        <f t="shared" si="89"/>
        <v>1.0529999999999999</v>
      </c>
      <c r="BO391" s="138">
        <f t="shared" si="89"/>
        <v>1.0529999999999999</v>
      </c>
      <c r="BP391" s="138">
        <f t="shared" si="89"/>
        <v>1.0529999999999999</v>
      </c>
      <c r="BQ391" s="229"/>
      <c r="BS391" s="176"/>
    </row>
    <row r="392" spans="1:72">
      <c r="B392" s="28" t="s">
        <v>184</v>
      </c>
      <c r="C392" s="245" t="s">
        <v>107</v>
      </c>
      <c r="D392" s="29"/>
      <c r="I392" s="60" t="s">
        <v>186</v>
      </c>
      <c r="N392" s="245">
        <v>180</v>
      </c>
      <c r="O392" s="245">
        <v>175</v>
      </c>
      <c r="P392" s="245">
        <v>169</v>
      </c>
      <c r="Q392" s="245">
        <v>165</v>
      </c>
      <c r="R392" s="245">
        <v>157</v>
      </c>
      <c r="S392" s="245">
        <v>149</v>
      </c>
      <c r="T392" s="245">
        <v>144</v>
      </c>
      <c r="U392" s="245">
        <v>139</v>
      </c>
      <c r="V392" s="245">
        <v>135</v>
      </c>
      <c r="W392" s="245">
        <v>129</v>
      </c>
      <c r="X392" s="245">
        <v>121</v>
      </c>
      <c r="Y392" s="245">
        <v>114</v>
      </c>
      <c r="Z392" s="245">
        <v>108</v>
      </c>
      <c r="AA392" s="245">
        <v>103</v>
      </c>
      <c r="AB392" s="245">
        <v>99</v>
      </c>
      <c r="AC392" s="245">
        <v>94</v>
      </c>
      <c r="AD392" s="245">
        <v>89</v>
      </c>
      <c r="AE392" s="245">
        <v>84</v>
      </c>
      <c r="AF392" s="245">
        <v>79</v>
      </c>
      <c r="AG392" s="245">
        <v>74</v>
      </c>
      <c r="AH392" s="245">
        <v>69</v>
      </c>
      <c r="AI392" s="245">
        <v>65</v>
      </c>
      <c r="AJ392" s="245">
        <v>61</v>
      </c>
      <c r="AK392" s="245">
        <v>57</v>
      </c>
      <c r="AL392" s="245">
        <v>53</v>
      </c>
      <c r="AM392" s="245">
        <v>49</v>
      </c>
      <c r="AN392" s="245">
        <v>46</v>
      </c>
      <c r="AO392" s="245">
        <v>43</v>
      </c>
      <c r="AP392" s="245">
        <v>40</v>
      </c>
      <c r="AQ392" s="245">
        <v>37</v>
      </c>
      <c r="AR392" s="245">
        <v>35</v>
      </c>
      <c r="AS392" s="245">
        <v>33</v>
      </c>
      <c r="AT392" s="245">
        <v>31</v>
      </c>
      <c r="AU392" s="245">
        <v>29</v>
      </c>
      <c r="AV392" s="245">
        <v>28</v>
      </c>
      <c r="AW392" s="71">
        <f t="shared" si="88"/>
        <v>28</v>
      </c>
      <c r="AX392" s="138">
        <f t="shared" si="88"/>
        <v>28</v>
      </c>
      <c r="AY392" s="138">
        <f t="shared" si="89"/>
        <v>28</v>
      </c>
      <c r="AZ392" s="138">
        <f t="shared" si="89"/>
        <v>28</v>
      </c>
      <c r="BA392" s="138">
        <f t="shared" si="89"/>
        <v>28</v>
      </c>
      <c r="BB392" s="138">
        <f t="shared" si="89"/>
        <v>28</v>
      </c>
      <c r="BC392" s="138">
        <f t="shared" si="89"/>
        <v>28</v>
      </c>
      <c r="BD392" s="138">
        <f t="shared" si="89"/>
        <v>28</v>
      </c>
      <c r="BE392" s="138">
        <f t="shared" si="89"/>
        <v>28</v>
      </c>
      <c r="BF392" s="138">
        <f t="shared" si="89"/>
        <v>28</v>
      </c>
      <c r="BG392" s="138">
        <f t="shared" si="89"/>
        <v>28</v>
      </c>
      <c r="BH392" s="138">
        <f t="shared" si="89"/>
        <v>28</v>
      </c>
      <c r="BI392" s="138">
        <f t="shared" si="89"/>
        <v>28</v>
      </c>
      <c r="BJ392" s="138">
        <f t="shared" si="89"/>
        <v>28</v>
      </c>
      <c r="BK392" s="138">
        <f t="shared" si="89"/>
        <v>28</v>
      </c>
      <c r="BL392" s="138">
        <f t="shared" si="89"/>
        <v>28</v>
      </c>
      <c r="BM392" s="138">
        <f t="shared" si="89"/>
        <v>28</v>
      </c>
      <c r="BN392" s="138">
        <f t="shared" si="89"/>
        <v>28</v>
      </c>
      <c r="BO392" s="138">
        <f t="shared" si="89"/>
        <v>28</v>
      </c>
      <c r="BP392" s="138">
        <f t="shared" si="89"/>
        <v>28</v>
      </c>
      <c r="BQ392" s="229"/>
      <c r="BS392" s="176"/>
    </row>
    <row r="393" spans="1:72">
      <c r="B393" s="28" t="s">
        <v>185</v>
      </c>
      <c r="C393" s="245" t="s">
        <v>107</v>
      </c>
      <c r="I393" s="60" t="s">
        <v>186</v>
      </c>
      <c r="N393" s="245">
        <v>6.4</v>
      </c>
      <c r="O393" s="245">
        <v>6.3</v>
      </c>
      <c r="P393" s="245">
        <v>5.0999999999999996</v>
      </c>
      <c r="Q393" s="245">
        <v>4.9000000000000004</v>
      </c>
      <c r="R393" s="245">
        <v>4.7</v>
      </c>
      <c r="S393" s="245">
        <v>4.4000000000000004</v>
      </c>
      <c r="T393" s="245">
        <v>4.0999999999999996</v>
      </c>
      <c r="U393" s="245">
        <v>3.8</v>
      </c>
      <c r="V393" s="245">
        <v>3.6</v>
      </c>
      <c r="W393" s="245">
        <v>3.4</v>
      </c>
      <c r="X393" s="245">
        <v>3.1</v>
      </c>
      <c r="Y393" s="245">
        <v>2.9</v>
      </c>
      <c r="Z393" s="245">
        <v>2.7</v>
      </c>
      <c r="AA393" s="245">
        <v>2.5</v>
      </c>
      <c r="AB393" s="245">
        <v>2.2999999999999998</v>
      </c>
      <c r="AC393" s="245">
        <v>2.2000000000000002</v>
      </c>
      <c r="AD393" s="245">
        <v>2</v>
      </c>
      <c r="AE393" s="245">
        <v>1.9</v>
      </c>
      <c r="AF393" s="245">
        <v>1.7</v>
      </c>
      <c r="AG393" s="245">
        <v>1.6</v>
      </c>
      <c r="AH393" s="245">
        <v>1.5</v>
      </c>
      <c r="AI393" s="245">
        <v>1.4</v>
      </c>
      <c r="AJ393" s="245">
        <v>1.3</v>
      </c>
      <c r="AK393" s="245">
        <v>1.1000000000000001</v>
      </c>
      <c r="AL393" s="245">
        <v>1</v>
      </c>
      <c r="AM393" s="245">
        <v>1</v>
      </c>
      <c r="AN393" s="245">
        <v>0.9</v>
      </c>
      <c r="AO393" s="245">
        <v>0.8</v>
      </c>
      <c r="AP393" s="245">
        <v>0.7</v>
      </c>
      <c r="AQ393" s="245">
        <v>0.7</v>
      </c>
      <c r="AR393" s="245">
        <v>0.6</v>
      </c>
      <c r="AS393" s="245">
        <v>0.6</v>
      </c>
      <c r="AT393" s="245">
        <v>0.5</v>
      </c>
      <c r="AU393" s="245">
        <v>0.5</v>
      </c>
      <c r="AV393" s="245">
        <v>0.4</v>
      </c>
      <c r="AW393" s="71">
        <f t="shared" si="88"/>
        <v>0.4</v>
      </c>
      <c r="AX393" s="138">
        <f t="shared" si="88"/>
        <v>0.4</v>
      </c>
      <c r="AY393" s="138">
        <f t="shared" si="89"/>
        <v>0.4</v>
      </c>
      <c r="AZ393" s="138">
        <f t="shared" si="89"/>
        <v>0.4</v>
      </c>
      <c r="BA393" s="138">
        <f t="shared" si="89"/>
        <v>0.4</v>
      </c>
      <c r="BB393" s="138">
        <f t="shared" si="89"/>
        <v>0.4</v>
      </c>
      <c r="BC393" s="138">
        <f t="shared" si="89"/>
        <v>0.4</v>
      </c>
      <c r="BD393" s="138">
        <f t="shared" si="89"/>
        <v>0.4</v>
      </c>
      <c r="BE393" s="138">
        <f t="shared" si="89"/>
        <v>0.4</v>
      </c>
      <c r="BF393" s="138">
        <f t="shared" si="89"/>
        <v>0.4</v>
      </c>
      <c r="BG393" s="138">
        <f t="shared" si="89"/>
        <v>0.4</v>
      </c>
      <c r="BH393" s="138">
        <f t="shared" si="89"/>
        <v>0.4</v>
      </c>
      <c r="BI393" s="138">
        <f t="shared" si="89"/>
        <v>0.4</v>
      </c>
      <c r="BJ393" s="138">
        <f t="shared" si="89"/>
        <v>0.4</v>
      </c>
      <c r="BK393" s="138">
        <f t="shared" si="89"/>
        <v>0.4</v>
      </c>
      <c r="BL393" s="138">
        <f t="shared" si="89"/>
        <v>0.4</v>
      </c>
      <c r="BM393" s="138">
        <f t="shared" si="89"/>
        <v>0.4</v>
      </c>
      <c r="BN393" s="138">
        <f t="shared" si="89"/>
        <v>0.4</v>
      </c>
      <c r="BO393" s="138">
        <f t="shared" si="89"/>
        <v>0.4</v>
      </c>
      <c r="BP393" s="138">
        <f t="shared" si="89"/>
        <v>0.4</v>
      </c>
      <c r="BQ393" s="229"/>
      <c r="BS393" s="176"/>
    </row>
    <row r="394" spans="1:72">
      <c r="B394" s="245" t="s">
        <v>189</v>
      </c>
      <c r="I394" s="13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229"/>
      <c r="BS394" s="176"/>
    </row>
    <row r="395" spans="1:72">
      <c r="B395" s="28" t="s">
        <v>183</v>
      </c>
      <c r="C395" s="245" t="s">
        <v>107</v>
      </c>
      <c r="D395" s="29"/>
      <c r="I395" s="60" t="s">
        <v>186</v>
      </c>
      <c r="N395" s="245">
        <v>15</v>
      </c>
      <c r="O395" s="245">
        <v>15</v>
      </c>
      <c r="P395" s="245">
        <v>14.5</v>
      </c>
      <c r="Q395" s="245">
        <v>14.5</v>
      </c>
      <c r="R395" s="245">
        <v>14.1</v>
      </c>
      <c r="S395" s="245">
        <v>14</v>
      </c>
      <c r="T395" s="245">
        <v>13.3</v>
      </c>
      <c r="U395" s="245">
        <v>13.3</v>
      </c>
      <c r="V395" s="245">
        <v>12.7</v>
      </c>
      <c r="W395" s="245">
        <v>12.6</v>
      </c>
      <c r="X395" s="245">
        <v>12</v>
      </c>
      <c r="Y395" s="245">
        <v>11.8</v>
      </c>
      <c r="Z395" s="245">
        <v>11.5</v>
      </c>
      <c r="AA395" s="245">
        <v>11.4</v>
      </c>
      <c r="AB395" s="245">
        <v>10.5</v>
      </c>
      <c r="AC395" s="245">
        <v>10.4</v>
      </c>
      <c r="AD395" s="245">
        <v>9.8000000000000007</v>
      </c>
      <c r="AE395" s="245">
        <v>9.5</v>
      </c>
      <c r="AF395" s="245">
        <v>8.9</v>
      </c>
      <c r="AG395" s="245">
        <v>8</v>
      </c>
      <c r="AH395" s="245">
        <v>7.6</v>
      </c>
      <c r="AI395" s="245">
        <v>7.3</v>
      </c>
      <c r="AJ395" s="245">
        <v>6.9</v>
      </c>
      <c r="AK395" s="245">
        <v>6.5</v>
      </c>
      <c r="AL395" s="245">
        <v>6.2</v>
      </c>
      <c r="AM395" s="245">
        <v>5.8</v>
      </c>
      <c r="AN395" s="245">
        <v>5.5</v>
      </c>
      <c r="AO395" s="245">
        <v>5.0999999999999996</v>
      </c>
      <c r="AP395" s="245">
        <v>4.7</v>
      </c>
      <c r="AQ395" s="245">
        <v>4.4000000000000004</v>
      </c>
      <c r="AR395" s="245">
        <v>4</v>
      </c>
      <c r="AS395" s="245">
        <v>3.7</v>
      </c>
      <c r="AT395" s="245">
        <v>3.6</v>
      </c>
      <c r="AU395" s="245">
        <v>3.4</v>
      </c>
      <c r="AV395" s="245">
        <v>3.2</v>
      </c>
      <c r="AW395" s="71">
        <f t="shared" ref="AW395:AX398" si="92">$AV395</f>
        <v>3.2</v>
      </c>
      <c r="AX395" s="138">
        <f t="shared" si="92"/>
        <v>3.2</v>
      </c>
      <c r="AY395" s="138">
        <f t="shared" si="89"/>
        <v>3.2</v>
      </c>
      <c r="AZ395" s="138">
        <f t="shared" si="89"/>
        <v>3.2</v>
      </c>
      <c r="BA395" s="138">
        <f t="shared" si="89"/>
        <v>3.2</v>
      </c>
      <c r="BB395" s="138">
        <f t="shared" si="89"/>
        <v>3.2</v>
      </c>
      <c r="BC395" s="138">
        <f t="shared" si="89"/>
        <v>3.2</v>
      </c>
      <c r="BD395" s="138">
        <f t="shared" si="89"/>
        <v>3.2</v>
      </c>
      <c r="BE395" s="138">
        <f t="shared" si="89"/>
        <v>3.2</v>
      </c>
      <c r="BF395" s="138">
        <f t="shared" si="89"/>
        <v>3.2</v>
      </c>
      <c r="BG395" s="138">
        <f t="shared" si="89"/>
        <v>3.2</v>
      </c>
      <c r="BH395" s="138">
        <f t="shared" si="89"/>
        <v>3.2</v>
      </c>
      <c r="BI395" s="138">
        <f t="shared" si="89"/>
        <v>3.2</v>
      </c>
      <c r="BJ395" s="138">
        <f t="shared" si="89"/>
        <v>3.2</v>
      </c>
      <c r="BK395" s="138">
        <f t="shared" si="89"/>
        <v>3.2</v>
      </c>
      <c r="BL395" s="138">
        <f t="shared" si="89"/>
        <v>3.2</v>
      </c>
      <c r="BM395" s="138">
        <f t="shared" si="89"/>
        <v>3.2</v>
      </c>
      <c r="BN395" s="138">
        <f t="shared" si="89"/>
        <v>3.2</v>
      </c>
      <c r="BO395" s="138">
        <f t="shared" si="89"/>
        <v>3.2</v>
      </c>
      <c r="BP395" s="138">
        <f t="shared" si="89"/>
        <v>3.2</v>
      </c>
      <c r="BQ395" s="229"/>
      <c r="BS395" s="176"/>
    </row>
    <row r="396" spans="1:72">
      <c r="B396" s="28" t="s">
        <v>14</v>
      </c>
      <c r="C396" s="245" t="s">
        <v>107</v>
      </c>
      <c r="D396" s="29"/>
      <c r="I396" s="60" t="s">
        <v>186</v>
      </c>
      <c r="N396" s="232">
        <f>N395*$C$410</f>
        <v>15.794999999999998</v>
      </c>
      <c r="O396" s="232">
        <f t="shared" ref="O396:AV396" si="93">O395*$C$410</f>
        <v>15.794999999999998</v>
      </c>
      <c r="P396" s="232">
        <f t="shared" si="93"/>
        <v>15.2685</v>
      </c>
      <c r="Q396" s="232">
        <f t="shared" si="93"/>
        <v>15.2685</v>
      </c>
      <c r="R396" s="232">
        <f t="shared" si="93"/>
        <v>14.847299999999999</v>
      </c>
      <c r="S396" s="232">
        <f t="shared" si="93"/>
        <v>14.741999999999999</v>
      </c>
      <c r="T396" s="232">
        <f t="shared" si="93"/>
        <v>14.004899999999999</v>
      </c>
      <c r="U396" s="232">
        <f t="shared" si="93"/>
        <v>14.004899999999999</v>
      </c>
      <c r="V396" s="232">
        <f t="shared" si="93"/>
        <v>13.373099999999999</v>
      </c>
      <c r="W396" s="232">
        <f t="shared" si="93"/>
        <v>13.267799999999999</v>
      </c>
      <c r="X396" s="232">
        <f t="shared" si="93"/>
        <v>12.635999999999999</v>
      </c>
      <c r="Y396" s="232">
        <f t="shared" si="93"/>
        <v>12.4254</v>
      </c>
      <c r="Z396" s="232">
        <f t="shared" si="93"/>
        <v>12.109499999999999</v>
      </c>
      <c r="AA396" s="232">
        <f t="shared" si="93"/>
        <v>12.004199999999999</v>
      </c>
      <c r="AB396" s="232">
        <f t="shared" si="93"/>
        <v>11.0565</v>
      </c>
      <c r="AC396" s="232">
        <f t="shared" si="93"/>
        <v>10.9512</v>
      </c>
      <c r="AD396" s="232">
        <f t="shared" si="93"/>
        <v>10.3194</v>
      </c>
      <c r="AE396" s="232">
        <f t="shared" si="93"/>
        <v>10.003499999999999</v>
      </c>
      <c r="AF396" s="232">
        <f t="shared" si="93"/>
        <v>9.3717000000000006</v>
      </c>
      <c r="AG396" s="232">
        <f t="shared" si="93"/>
        <v>8.4239999999999995</v>
      </c>
      <c r="AH396" s="232">
        <f t="shared" si="93"/>
        <v>8.0027999999999988</v>
      </c>
      <c r="AI396" s="232">
        <f t="shared" si="93"/>
        <v>7.6868999999999996</v>
      </c>
      <c r="AJ396" s="232">
        <f t="shared" si="93"/>
        <v>7.2656999999999998</v>
      </c>
      <c r="AK396" s="232">
        <f t="shared" si="93"/>
        <v>6.8445</v>
      </c>
      <c r="AL396" s="232">
        <f t="shared" si="93"/>
        <v>6.5286</v>
      </c>
      <c r="AM396" s="232">
        <f t="shared" si="93"/>
        <v>6.1073999999999993</v>
      </c>
      <c r="AN396" s="232">
        <f t="shared" si="93"/>
        <v>5.7914999999999992</v>
      </c>
      <c r="AO396" s="232">
        <f t="shared" si="93"/>
        <v>5.3702999999999994</v>
      </c>
      <c r="AP396" s="232">
        <f t="shared" si="93"/>
        <v>4.9490999999999996</v>
      </c>
      <c r="AQ396" s="232">
        <f t="shared" si="93"/>
        <v>4.6332000000000004</v>
      </c>
      <c r="AR396" s="232">
        <f t="shared" si="93"/>
        <v>4.2119999999999997</v>
      </c>
      <c r="AS396" s="232">
        <f t="shared" si="93"/>
        <v>3.8961000000000001</v>
      </c>
      <c r="AT396" s="232">
        <f t="shared" si="93"/>
        <v>3.7907999999999999</v>
      </c>
      <c r="AU396" s="232">
        <f t="shared" si="93"/>
        <v>3.5801999999999996</v>
      </c>
      <c r="AV396" s="232">
        <f t="shared" si="93"/>
        <v>3.3696000000000002</v>
      </c>
      <c r="AW396" s="71">
        <f t="shared" si="92"/>
        <v>3.3696000000000002</v>
      </c>
      <c r="AX396" s="138">
        <f t="shared" si="92"/>
        <v>3.3696000000000002</v>
      </c>
      <c r="AY396" s="138">
        <f t="shared" si="89"/>
        <v>3.3696000000000002</v>
      </c>
      <c r="AZ396" s="138">
        <f t="shared" si="89"/>
        <v>3.3696000000000002</v>
      </c>
      <c r="BA396" s="138">
        <f t="shared" si="89"/>
        <v>3.3696000000000002</v>
      </c>
      <c r="BB396" s="138">
        <f t="shared" si="89"/>
        <v>3.3696000000000002</v>
      </c>
      <c r="BC396" s="138">
        <f t="shared" si="89"/>
        <v>3.3696000000000002</v>
      </c>
      <c r="BD396" s="138">
        <f t="shared" si="89"/>
        <v>3.3696000000000002</v>
      </c>
      <c r="BE396" s="138">
        <f t="shared" si="89"/>
        <v>3.3696000000000002</v>
      </c>
      <c r="BF396" s="138">
        <f t="shared" si="89"/>
        <v>3.3696000000000002</v>
      </c>
      <c r="BG396" s="138">
        <f t="shared" si="89"/>
        <v>3.3696000000000002</v>
      </c>
      <c r="BH396" s="138">
        <f t="shared" si="89"/>
        <v>3.3696000000000002</v>
      </c>
      <c r="BI396" s="138">
        <f t="shared" si="89"/>
        <v>3.3696000000000002</v>
      </c>
      <c r="BJ396" s="138">
        <f t="shared" si="89"/>
        <v>3.3696000000000002</v>
      </c>
      <c r="BK396" s="138">
        <f t="shared" si="89"/>
        <v>3.3696000000000002</v>
      </c>
      <c r="BL396" s="138">
        <f t="shared" si="89"/>
        <v>3.3696000000000002</v>
      </c>
      <c r="BM396" s="138">
        <f t="shared" si="89"/>
        <v>3.3696000000000002</v>
      </c>
      <c r="BN396" s="138">
        <f t="shared" si="89"/>
        <v>3.3696000000000002</v>
      </c>
      <c r="BO396" s="138">
        <f t="shared" si="89"/>
        <v>3.3696000000000002</v>
      </c>
      <c r="BP396" s="138">
        <f t="shared" si="89"/>
        <v>3.3696000000000002</v>
      </c>
      <c r="BQ396" s="229"/>
      <c r="BS396" s="176"/>
    </row>
    <row r="397" spans="1:72">
      <c r="B397" s="28" t="s">
        <v>184</v>
      </c>
      <c r="C397" s="245" t="s">
        <v>107</v>
      </c>
      <c r="D397" s="29"/>
      <c r="I397" s="60" t="s">
        <v>186</v>
      </c>
      <c r="N397" s="245">
        <v>250</v>
      </c>
      <c r="O397" s="245">
        <v>249</v>
      </c>
      <c r="P397" s="245">
        <v>243</v>
      </c>
      <c r="Q397" s="245">
        <v>241</v>
      </c>
      <c r="R397" s="245">
        <v>236</v>
      </c>
      <c r="S397" s="245">
        <v>235</v>
      </c>
      <c r="T397" s="245">
        <v>227</v>
      </c>
      <c r="U397" s="245">
        <v>225</v>
      </c>
      <c r="V397" s="245">
        <v>217</v>
      </c>
      <c r="W397" s="245">
        <v>215</v>
      </c>
      <c r="X397" s="245">
        <v>208</v>
      </c>
      <c r="Y397" s="245">
        <v>206</v>
      </c>
      <c r="Z397" s="245">
        <v>202</v>
      </c>
      <c r="AA397" s="245">
        <v>200</v>
      </c>
      <c r="AB397" s="245">
        <v>187</v>
      </c>
      <c r="AC397" s="245">
        <v>185</v>
      </c>
      <c r="AD397" s="245">
        <v>177</v>
      </c>
      <c r="AE397" s="245">
        <v>172</v>
      </c>
      <c r="AF397" s="245">
        <v>162</v>
      </c>
      <c r="AG397" s="245">
        <v>150</v>
      </c>
      <c r="AH397" s="245">
        <v>144</v>
      </c>
      <c r="AI397" s="245">
        <v>138</v>
      </c>
      <c r="AJ397" s="245">
        <v>132</v>
      </c>
      <c r="AK397" s="245">
        <v>126</v>
      </c>
      <c r="AL397" s="245">
        <v>119</v>
      </c>
      <c r="AM397" s="245">
        <v>112</v>
      </c>
      <c r="AN397" s="245">
        <v>105</v>
      </c>
      <c r="AO397" s="245">
        <v>98</v>
      </c>
      <c r="AP397" s="245">
        <v>91</v>
      </c>
      <c r="AQ397" s="245">
        <v>84</v>
      </c>
      <c r="AR397" s="245">
        <v>77</v>
      </c>
      <c r="AS397" s="245">
        <v>71</v>
      </c>
      <c r="AT397" s="245">
        <v>67</v>
      </c>
      <c r="AU397" s="245">
        <v>63</v>
      </c>
      <c r="AV397" s="245">
        <v>60</v>
      </c>
      <c r="AW397" s="71">
        <f t="shared" si="92"/>
        <v>60</v>
      </c>
      <c r="AX397" s="138">
        <f t="shared" si="92"/>
        <v>60</v>
      </c>
      <c r="AY397" s="138">
        <f t="shared" si="89"/>
        <v>60</v>
      </c>
      <c r="AZ397" s="138">
        <f t="shared" si="89"/>
        <v>60</v>
      </c>
      <c r="BA397" s="138">
        <f t="shared" si="89"/>
        <v>60</v>
      </c>
      <c r="BB397" s="138">
        <f t="shared" si="89"/>
        <v>60</v>
      </c>
      <c r="BC397" s="138">
        <f t="shared" si="89"/>
        <v>60</v>
      </c>
      <c r="BD397" s="138">
        <f t="shared" si="89"/>
        <v>60</v>
      </c>
      <c r="BE397" s="138">
        <f t="shared" si="89"/>
        <v>60</v>
      </c>
      <c r="BF397" s="138">
        <f t="shared" si="89"/>
        <v>60</v>
      </c>
      <c r="BG397" s="138">
        <f t="shared" si="89"/>
        <v>60</v>
      </c>
      <c r="BH397" s="138">
        <f t="shared" si="89"/>
        <v>60</v>
      </c>
      <c r="BI397" s="138">
        <f t="shared" si="89"/>
        <v>60</v>
      </c>
      <c r="BJ397" s="138">
        <f t="shared" si="89"/>
        <v>60</v>
      </c>
      <c r="BK397" s="138">
        <f t="shared" si="89"/>
        <v>60</v>
      </c>
      <c r="BL397" s="138">
        <f t="shared" si="89"/>
        <v>60</v>
      </c>
      <c r="BM397" s="138">
        <f t="shared" si="89"/>
        <v>60</v>
      </c>
      <c r="BN397" s="138">
        <f t="shared" si="89"/>
        <v>60</v>
      </c>
      <c r="BO397" s="138">
        <f t="shared" si="89"/>
        <v>60</v>
      </c>
      <c r="BP397" s="138">
        <f t="shared" si="89"/>
        <v>60</v>
      </c>
      <c r="BQ397" s="229"/>
      <c r="BS397" s="176"/>
    </row>
    <row r="398" spans="1:72">
      <c r="B398" s="28" t="s">
        <v>185</v>
      </c>
      <c r="C398" s="245" t="s">
        <v>107</v>
      </c>
      <c r="I398" s="60" t="s">
        <v>186</v>
      </c>
      <c r="N398" s="245">
        <v>6.5</v>
      </c>
      <c r="O398" s="245">
        <v>6.5</v>
      </c>
      <c r="P398" s="245">
        <v>5.5</v>
      </c>
      <c r="Q398" s="245">
        <v>5.5</v>
      </c>
      <c r="R398" s="245">
        <v>5.4</v>
      </c>
      <c r="S398" s="245">
        <v>5.3</v>
      </c>
      <c r="T398" s="245">
        <v>5.0999999999999996</v>
      </c>
      <c r="U398" s="245">
        <v>5</v>
      </c>
      <c r="V398" s="245">
        <v>4.8</v>
      </c>
      <c r="W398" s="245">
        <v>4.8</v>
      </c>
      <c r="X398" s="245">
        <v>4.5999999999999996</v>
      </c>
      <c r="Y398" s="245">
        <v>4.5</v>
      </c>
      <c r="Z398" s="245">
        <v>4.4000000000000004</v>
      </c>
      <c r="AA398" s="245">
        <v>4.4000000000000004</v>
      </c>
      <c r="AB398" s="245">
        <v>4.0999999999999996</v>
      </c>
      <c r="AC398" s="245">
        <v>4</v>
      </c>
      <c r="AD398" s="245">
        <v>3.9</v>
      </c>
      <c r="AE398" s="245">
        <v>3.7</v>
      </c>
      <c r="AF398" s="245">
        <v>3.5</v>
      </c>
      <c r="AG398" s="245">
        <v>3.2</v>
      </c>
      <c r="AH398" s="245">
        <v>3.1</v>
      </c>
      <c r="AI398" s="245">
        <v>3</v>
      </c>
      <c r="AJ398" s="245">
        <v>2.8</v>
      </c>
      <c r="AK398" s="245">
        <v>2.7</v>
      </c>
      <c r="AL398" s="245">
        <v>2.5</v>
      </c>
      <c r="AM398" s="245">
        <v>2.4</v>
      </c>
      <c r="AN398" s="245">
        <v>2.2000000000000002</v>
      </c>
      <c r="AO398" s="245">
        <v>2.1</v>
      </c>
      <c r="AP398" s="245">
        <v>1.9</v>
      </c>
      <c r="AQ398" s="245">
        <v>1.7</v>
      </c>
      <c r="AR398" s="245">
        <v>1.6</v>
      </c>
      <c r="AS398" s="245">
        <v>1.5</v>
      </c>
      <c r="AT398" s="245">
        <v>1.4</v>
      </c>
      <c r="AU398" s="245">
        <v>1.3</v>
      </c>
      <c r="AV398" s="245">
        <v>1.2</v>
      </c>
      <c r="AW398" s="71">
        <f t="shared" si="92"/>
        <v>1.2</v>
      </c>
      <c r="AX398" s="138">
        <f t="shared" si="92"/>
        <v>1.2</v>
      </c>
      <c r="AY398" s="138">
        <f t="shared" si="89"/>
        <v>1.2</v>
      </c>
      <c r="AZ398" s="138">
        <f t="shared" si="89"/>
        <v>1.2</v>
      </c>
      <c r="BA398" s="138">
        <f t="shared" si="89"/>
        <v>1.2</v>
      </c>
      <c r="BB398" s="138">
        <f t="shared" si="89"/>
        <v>1.2</v>
      </c>
      <c r="BC398" s="138">
        <f t="shared" si="89"/>
        <v>1.2</v>
      </c>
      <c r="BD398" s="138">
        <f t="shared" si="89"/>
        <v>1.2</v>
      </c>
      <c r="BE398" s="138">
        <f t="shared" si="89"/>
        <v>1.2</v>
      </c>
      <c r="BF398" s="138">
        <f t="shared" si="89"/>
        <v>1.2</v>
      </c>
      <c r="BG398" s="138">
        <f t="shared" si="89"/>
        <v>1.2</v>
      </c>
      <c r="BH398" s="138">
        <f t="shared" si="89"/>
        <v>1.2</v>
      </c>
      <c r="BI398" s="138">
        <f t="shared" si="89"/>
        <v>1.2</v>
      </c>
      <c r="BJ398" s="138">
        <f t="shared" si="89"/>
        <v>1.2</v>
      </c>
      <c r="BK398" s="138">
        <f t="shared" si="89"/>
        <v>1.2</v>
      </c>
      <c r="BL398" s="138">
        <f t="shared" si="89"/>
        <v>1.2</v>
      </c>
      <c r="BM398" s="138">
        <f t="shared" si="89"/>
        <v>1.2</v>
      </c>
      <c r="BN398" s="138">
        <f t="shared" si="89"/>
        <v>1.2</v>
      </c>
      <c r="BO398" s="138">
        <f t="shared" si="89"/>
        <v>1.2</v>
      </c>
      <c r="BP398" s="138">
        <f t="shared" si="89"/>
        <v>1.2</v>
      </c>
      <c r="BQ398" s="229"/>
      <c r="BS398" s="176"/>
    </row>
    <row r="399" spans="1:72">
      <c r="B399" s="245" t="s">
        <v>190</v>
      </c>
      <c r="I399" s="13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229"/>
      <c r="BS399" s="176"/>
    </row>
    <row r="400" spans="1:72">
      <c r="B400" s="28" t="s">
        <v>183</v>
      </c>
      <c r="C400" s="245" t="s">
        <v>107</v>
      </c>
      <c r="D400" s="29"/>
      <c r="I400" s="60" t="s">
        <v>186</v>
      </c>
      <c r="N400" s="245">
        <v>11.7</v>
      </c>
      <c r="O400" s="245">
        <v>11.7</v>
      </c>
      <c r="P400" s="245">
        <v>11.7</v>
      </c>
      <c r="Q400" s="245">
        <v>11.7</v>
      </c>
      <c r="R400" s="245">
        <v>11.7</v>
      </c>
      <c r="S400" s="245">
        <v>11.7</v>
      </c>
      <c r="T400" s="245">
        <v>11.7</v>
      </c>
      <c r="U400" s="245">
        <v>11.7</v>
      </c>
      <c r="V400" s="245">
        <v>11.7</v>
      </c>
      <c r="W400" s="245">
        <v>11.7</v>
      </c>
      <c r="X400" s="245">
        <v>11.7</v>
      </c>
      <c r="Y400" s="245">
        <v>11.7</v>
      </c>
      <c r="Z400" s="245">
        <v>11.7</v>
      </c>
      <c r="AA400" s="245">
        <v>11.7</v>
      </c>
      <c r="AB400" s="245">
        <v>11.7</v>
      </c>
      <c r="AC400" s="245">
        <v>11.7</v>
      </c>
      <c r="AD400" s="245">
        <v>11.7</v>
      </c>
      <c r="AE400" s="245">
        <v>11.7</v>
      </c>
      <c r="AF400" s="245">
        <v>11.7</v>
      </c>
      <c r="AG400" s="245">
        <v>11.7</v>
      </c>
      <c r="AH400" s="245">
        <v>11.7</v>
      </c>
      <c r="AI400" s="245">
        <v>11.7</v>
      </c>
      <c r="AJ400" s="245">
        <v>11.7</v>
      </c>
      <c r="AK400" s="245">
        <v>11.7</v>
      </c>
      <c r="AL400" s="245">
        <v>11.7</v>
      </c>
      <c r="AM400" s="245">
        <v>11.7</v>
      </c>
      <c r="AN400" s="245">
        <v>11.7</v>
      </c>
      <c r="AO400" s="245">
        <v>11.7</v>
      </c>
      <c r="AP400" s="245">
        <v>11.7</v>
      </c>
      <c r="AQ400" s="245">
        <v>11.7</v>
      </c>
      <c r="AR400" s="245">
        <v>11.7</v>
      </c>
      <c r="AS400" s="245">
        <v>11.7</v>
      </c>
      <c r="AT400" s="245">
        <v>11.7</v>
      </c>
      <c r="AU400" s="245">
        <v>11.7</v>
      </c>
      <c r="AV400" s="245">
        <v>11.7</v>
      </c>
      <c r="AW400" s="71">
        <f t="shared" ref="AW400:AX403" si="94">$AV400</f>
        <v>11.7</v>
      </c>
      <c r="AX400" s="138">
        <f t="shared" si="94"/>
        <v>11.7</v>
      </c>
      <c r="AY400" s="138">
        <f t="shared" si="89"/>
        <v>11.7</v>
      </c>
      <c r="AZ400" s="138">
        <f t="shared" si="89"/>
        <v>11.7</v>
      </c>
      <c r="BA400" s="138">
        <f t="shared" si="89"/>
        <v>11.7</v>
      </c>
      <c r="BB400" s="138">
        <f t="shared" si="89"/>
        <v>11.7</v>
      </c>
      <c r="BC400" s="138">
        <f t="shared" si="89"/>
        <v>11.7</v>
      </c>
      <c r="BD400" s="138">
        <f t="shared" si="89"/>
        <v>11.7</v>
      </c>
      <c r="BE400" s="138">
        <f t="shared" si="89"/>
        <v>11.7</v>
      </c>
      <c r="BF400" s="138">
        <f t="shared" si="89"/>
        <v>11.7</v>
      </c>
      <c r="BG400" s="138">
        <f t="shared" si="89"/>
        <v>11.7</v>
      </c>
      <c r="BH400" s="138">
        <f t="shared" si="89"/>
        <v>11.7</v>
      </c>
      <c r="BI400" s="138">
        <f t="shared" si="89"/>
        <v>11.7</v>
      </c>
      <c r="BJ400" s="138">
        <f t="shared" si="89"/>
        <v>11.7</v>
      </c>
      <c r="BK400" s="138">
        <f t="shared" si="89"/>
        <v>11.7</v>
      </c>
      <c r="BL400" s="138">
        <f t="shared" si="89"/>
        <v>11.7</v>
      </c>
      <c r="BM400" s="138">
        <f t="shared" si="89"/>
        <v>11.7</v>
      </c>
      <c r="BN400" s="138">
        <f t="shared" si="89"/>
        <v>11.7</v>
      </c>
      <c r="BO400" s="138">
        <f t="shared" si="89"/>
        <v>11.7</v>
      </c>
      <c r="BP400" s="138">
        <f t="shared" si="89"/>
        <v>11.7</v>
      </c>
      <c r="BQ400" s="229"/>
      <c r="BS400" s="176"/>
    </row>
    <row r="401" spans="1:72">
      <c r="B401" s="28" t="s">
        <v>14</v>
      </c>
      <c r="C401" s="245" t="s">
        <v>107</v>
      </c>
      <c r="D401" s="29"/>
      <c r="I401" s="60" t="s">
        <v>186</v>
      </c>
      <c r="N401" s="232">
        <f>N400*$C$410</f>
        <v>12.320099999999998</v>
      </c>
      <c r="O401" s="232">
        <f t="shared" ref="O401:AV401" si="95">O400*$C$410</f>
        <v>12.320099999999998</v>
      </c>
      <c r="P401" s="232">
        <f t="shared" si="95"/>
        <v>12.320099999999998</v>
      </c>
      <c r="Q401" s="232">
        <f t="shared" si="95"/>
        <v>12.320099999999998</v>
      </c>
      <c r="R401" s="232">
        <f t="shared" si="95"/>
        <v>12.320099999999998</v>
      </c>
      <c r="S401" s="232">
        <f t="shared" si="95"/>
        <v>12.320099999999998</v>
      </c>
      <c r="T401" s="232">
        <f t="shared" si="95"/>
        <v>12.320099999999998</v>
      </c>
      <c r="U401" s="232">
        <f t="shared" si="95"/>
        <v>12.320099999999998</v>
      </c>
      <c r="V401" s="232">
        <f t="shared" si="95"/>
        <v>12.320099999999998</v>
      </c>
      <c r="W401" s="232">
        <f t="shared" si="95"/>
        <v>12.320099999999998</v>
      </c>
      <c r="X401" s="232">
        <f t="shared" si="95"/>
        <v>12.320099999999998</v>
      </c>
      <c r="Y401" s="232">
        <f t="shared" si="95"/>
        <v>12.320099999999998</v>
      </c>
      <c r="Z401" s="232">
        <f t="shared" si="95"/>
        <v>12.320099999999998</v>
      </c>
      <c r="AA401" s="232">
        <f t="shared" si="95"/>
        <v>12.320099999999998</v>
      </c>
      <c r="AB401" s="232">
        <f t="shared" si="95"/>
        <v>12.320099999999998</v>
      </c>
      <c r="AC401" s="232">
        <f t="shared" si="95"/>
        <v>12.320099999999998</v>
      </c>
      <c r="AD401" s="232">
        <f t="shared" si="95"/>
        <v>12.320099999999998</v>
      </c>
      <c r="AE401" s="232">
        <f t="shared" si="95"/>
        <v>12.320099999999998</v>
      </c>
      <c r="AF401" s="232">
        <f t="shared" si="95"/>
        <v>12.320099999999998</v>
      </c>
      <c r="AG401" s="232">
        <f t="shared" si="95"/>
        <v>12.320099999999998</v>
      </c>
      <c r="AH401" s="232">
        <f t="shared" si="95"/>
        <v>12.320099999999998</v>
      </c>
      <c r="AI401" s="232">
        <f t="shared" si="95"/>
        <v>12.320099999999998</v>
      </c>
      <c r="AJ401" s="232">
        <f t="shared" si="95"/>
        <v>12.320099999999998</v>
      </c>
      <c r="AK401" s="232">
        <f t="shared" si="95"/>
        <v>12.320099999999998</v>
      </c>
      <c r="AL401" s="232">
        <f t="shared" si="95"/>
        <v>12.320099999999998</v>
      </c>
      <c r="AM401" s="232">
        <f t="shared" si="95"/>
        <v>12.320099999999998</v>
      </c>
      <c r="AN401" s="232">
        <f t="shared" si="95"/>
        <v>12.320099999999998</v>
      </c>
      <c r="AO401" s="232">
        <f t="shared" si="95"/>
        <v>12.320099999999998</v>
      </c>
      <c r="AP401" s="232">
        <f t="shared" si="95"/>
        <v>12.320099999999998</v>
      </c>
      <c r="AQ401" s="232">
        <f t="shared" si="95"/>
        <v>12.320099999999998</v>
      </c>
      <c r="AR401" s="232">
        <f t="shared" si="95"/>
        <v>12.320099999999998</v>
      </c>
      <c r="AS401" s="232">
        <f t="shared" si="95"/>
        <v>12.320099999999998</v>
      </c>
      <c r="AT401" s="232">
        <f t="shared" si="95"/>
        <v>12.320099999999998</v>
      </c>
      <c r="AU401" s="232">
        <f t="shared" si="95"/>
        <v>12.320099999999998</v>
      </c>
      <c r="AV401" s="232">
        <f t="shared" si="95"/>
        <v>12.320099999999998</v>
      </c>
      <c r="AW401" s="71">
        <f t="shared" si="94"/>
        <v>12.320099999999998</v>
      </c>
      <c r="AX401" s="138">
        <f t="shared" si="94"/>
        <v>12.320099999999998</v>
      </c>
      <c r="AY401" s="138">
        <f t="shared" si="89"/>
        <v>12.320099999999998</v>
      </c>
      <c r="AZ401" s="138">
        <f t="shared" si="89"/>
        <v>12.320099999999998</v>
      </c>
      <c r="BA401" s="138">
        <f t="shared" si="89"/>
        <v>12.320099999999998</v>
      </c>
      <c r="BB401" s="138">
        <f t="shared" si="89"/>
        <v>12.320099999999998</v>
      </c>
      <c r="BC401" s="138">
        <f t="shared" si="89"/>
        <v>12.320099999999998</v>
      </c>
      <c r="BD401" s="138">
        <f t="shared" si="89"/>
        <v>12.320099999999998</v>
      </c>
      <c r="BE401" s="138">
        <f t="shared" si="89"/>
        <v>12.320099999999998</v>
      </c>
      <c r="BF401" s="138">
        <f t="shared" si="89"/>
        <v>12.320099999999998</v>
      </c>
      <c r="BG401" s="138">
        <f t="shared" si="89"/>
        <v>12.320099999999998</v>
      </c>
      <c r="BH401" s="138">
        <f t="shared" si="89"/>
        <v>12.320099999999998</v>
      </c>
      <c r="BI401" s="138">
        <f t="shared" si="89"/>
        <v>12.320099999999998</v>
      </c>
      <c r="BJ401" s="138">
        <f t="shared" si="89"/>
        <v>12.320099999999998</v>
      </c>
      <c r="BK401" s="138">
        <f t="shared" si="89"/>
        <v>12.320099999999998</v>
      </c>
      <c r="BL401" s="138">
        <f t="shared" si="89"/>
        <v>12.320099999999998</v>
      </c>
      <c r="BM401" s="138">
        <f t="shared" si="89"/>
        <v>12.320099999999998</v>
      </c>
      <c r="BN401" s="138">
        <f t="shared" si="89"/>
        <v>12.320099999999998</v>
      </c>
      <c r="BO401" s="138">
        <f t="shared" si="89"/>
        <v>12.320099999999998</v>
      </c>
      <c r="BP401" s="138">
        <f t="shared" si="89"/>
        <v>12.320099999999998</v>
      </c>
      <c r="BQ401" s="229"/>
      <c r="BS401" s="176"/>
    </row>
    <row r="402" spans="1:72">
      <c r="B402" s="28" t="s">
        <v>184</v>
      </c>
      <c r="C402" s="245" t="s">
        <v>107</v>
      </c>
      <c r="D402" s="29"/>
      <c r="I402" s="60" t="s">
        <v>186</v>
      </c>
      <c r="N402" s="245">
        <v>242</v>
      </c>
      <c r="O402" s="245">
        <v>242</v>
      </c>
      <c r="P402" s="245">
        <v>242</v>
      </c>
      <c r="Q402" s="245">
        <v>242</v>
      </c>
      <c r="R402" s="245">
        <v>242</v>
      </c>
      <c r="S402" s="245">
        <v>242</v>
      </c>
      <c r="T402" s="245">
        <v>242</v>
      </c>
      <c r="U402" s="245">
        <v>242</v>
      </c>
      <c r="V402" s="245">
        <v>242</v>
      </c>
      <c r="W402" s="245">
        <v>240</v>
      </c>
      <c r="X402" s="245">
        <v>239</v>
      </c>
      <c r="Y402" s="245">
        <v>237</v>
      </c>
      <c r="Z402" s="245">
        <v>236</v>
      </c>
      <c r="AA402" s="245">
        <v>233</v>
      </c>
      <c r="AB402" s="245">
        <v>231</v>
      </c>
      <c r="AC402" s="245">
        <v>228</v>
      </c>
      <c r="AD402" s="245">
        <v>225</v>
      </c>
      <c r="AE402" s="245">
        <v>223</v>
      </c>
      <c r="AF402" s="245">
        <v>220</v>
      </c>
      <c r="AG402" s="245">
        <v>217</v>
      </c>
      <c r="AH402" s="245">
        <v>215</v>
      </c>
      <c r="AI402" s="245">
        <v>212</v>
      </c>
      <c r="AJ402" s="245">
        <v>209</v>
      </c>
      <c r="AK402" s="245">
        <v>206</v>
      </c>
      <c r="AL402" s="245">
        <v>203</v>
      </c>
      <c r="AM402" s="245">
        <v>200</v>
      </c>
      <c r="AN402" s="245">
        <v>197</v>
      </c>
      <c r="AO402" s="245">
        <v>193</v>
      </c>
      <c r="AP402" s="245">
        <v>190</v>
      </c>
      <c r="AQ402" s="245">
        <v>187</v>
      </c>
      <c r="AR402" s="245">
        <v>184</v>
      </c>
      <c r="AS402" s="245">
        <v>180</v>
      </c>
      <c r="AT402" s="245">
        <v>177</v>
      </c>
      <c r="AU402" s="245">
        <v>174</v>
      </c>
      <c r="AV402" s="245">
        <v>171</v>
      </c>
      <c r="AW402" s="71">
        <f t="shared" si="94"/>
        <v>171</v>
      </c>
      <c r="AX402" s="138">
        <f t="shared" si="94"/>
        <v>171</v>
      </c>
      <c r="AY402" s="138">
        <f t="shared" si="89"/>
        <v>171</v>
      </c>
      <c r="AZ402" s="138">
        <f t="shared" si="89"/>
        <v>171</v>
      </c>
      <c r="BA402" s="138">
        <f t="shared" si="89"/>
        <v>171</v>
      </c>
      <c r="BB402" s="138">
        <f t="shared" si="89"/>
        <v>171</v>
      </c>
      <c r="BC402" s="138">
        <f t="shared" si="89"/>
        <v>171</v>
      </c>
      <c r="BD402" s="138">
        <f t="shared" si="89"/>
        <v>171</v>
      </c>
      <c r="BE402" s="138">
        <f t="shared" si="89"/>
        <v>171</v>
      </c>
      <c r="BF402" s="138">
        <f t="shared" si="89"/>
        <v>171</v>
      </c>
      <c r="BG402" s="138">
        <f t="shared" si="89"/>
        <v>171</v>
      </c>
      <c r="BH402" s="138">
        <f t="shared" si="89"/>
        <v>171</v>
      </c>
      <c r="BI402" s="138">
        <f t="shared" si="89"/>
        <v>171</v>
      </c>
      <c r="BJ402" s="138">
        <f t="shared" si="89"/>
        <v>171</v>
      </c>
      <c r="BK402" s="138">
        <f t="shared" si="89"/>
        <v>171</v>
      </c>
      <c r="BL402" s="138">
        <f t="shared" si="89"/>
        <v>171</v>
      </c>
      <c r="BM402" s="138">
        <f t="shared" si="89"/>
        <v>171</v>
      </c>
      <c r="BN402" s="138">
        <f t="shared" si="89"/>
        <v>171</v>
      </c>
      <c r="BO402" s="138">
        <f t="shared" si="89"/>
        <v>171</v>
      </c>
      <c r="BP402" s="138">
        <f t="shared" si="89"/>
        <v>171</v>
      </c>
      <c r="BQ402" s="229"/>
      <c r="BS402" s="176"/>
    </row>
    <row r="403" spans="1:72">
      <c r="B403" s="28" t="s">
        <v>185</v>
      </c>
      <c r="C403" s="245" t="s">
        <v>107</v>
      </c>
      <c r="I403" s="60" t="s">
        <v>186</v>
      </c>
      <c r="N403" s="245">
        <v>6.5</v>
      </c>
      <c r="O403" s="245">
        <v>6.5</v>
      </c>
      <c r="P403" s="245">
        <v>5.7</v>
      </c>
      <c r="Q403" s="245">
        <v>5.7</v>
      </c>
      <c r="R403" s="245">
        <v>5.7</v>
      </c>
      <c r="S403" s="245">
        <v>5.7</v>
      </c>
      <c r="T403" s="245">
        <v>5.7</v>
      </c>
      <c r="U403" s="245">
        <v>5.6</v>
      </c>
      <c r="V403" s="245">
        <v>5.6</v>
      </c>
      <c r="W403" s="245">
        <v>5.5</v>
      </c>
      <c r="X403" s="245">
        <v>5.5</v>
      </c>
      <c r="Y403" s="245">
        <v>5.4</v>
      </c>
      <c r="Z403" s="245">
        <v>5.4</v>
      </c>
      <c r="AA403" s="245">
        <v>5.4</v>
      </c>
      <c r="AB403" s="245">
        <v>5.3</v>
      </c>
      <c r="AC403" s="245">
        <v>5.3</v>
      </c>
      <c r="AD403" s="245">
        <v>5.3</v>
      </c>
      <c r="AE403" s="245">
        <v>5.2</v>
      </c>
      <c r="AF403" s="245">
        <v>5.2</v>
      </c>
      <c r="AG403" s="245">
        <v>5.0999999999999996</v>
      </c>
      <c r="AH403" s="245">
        <v>5.0999999999999996</v>
      </c>
      <c r="AI403" s="245">
        <v>5.0999999999999996</v>
      </c>
      <c r="AJ403" s="245">
        <v>5</v>
      </c>
      <c r="AK403" s="245">
        <v>5</v>
      </c>
      <c r="AL403" s="245">
        <v>4.9000000000000004</v>
      </c>
      <c r="AM403" s="245">
        <v>4.8</v>
      </c>
      <c r="AN403" s="245">
        <v>4.8</v>
      </c>
      <c r="AO403" s="245">
        <v>4.7</v>
      </c>
      <c r="AP403" s="245">
        <v>4.5999999999999996</v>
      </c>
      <c r="AQ403" s="245">
        <v>4.5999999999999996</v>
      </c>
      <c r="AR403" s="245">
        <v>4.5</v>
      </c>
      <c r="AS403" s="245">
        <v>4.4000000000000004</v>
      </c>
      <c r="AT403" s="245">
        <v>4.4000000000000004</v>
      </c>
      <c r="AU403" s="245">
        <v>4.3</v>
      </c>
      <c r="AV403" s="245">
        <v>4.2</v>
      </c>
      <c r="AW403" s="71">
        <f t="shared" si="94"/>
        <v>4.2</v>
      </c>
      <c r="AX403" s="138">
        <f t="shared" si="94"/>
        <v>4.2</v>
      </c>
      <c r="AY403" s="138">
        <f t="shared" si="89"/>
        <v>4.2</v>
      </c>
      <c r="AZ403" s="138">
        <f t="shared" si="89"/>
        <v>4.2</v>
      </c>
      <c r="BA403" s="138">
        <f t="shared" si="89"/>
        <v>4.2</v>
      </c>
      <c r="BB403" s="138">
        <f t="shared" si="89"/>
        <v>4.2</v>
      </c>
      <c r="BC403" s="138">
        <f t="shared" si="89"/>
        <v>4.2</v>
      </c>
      <c r="BD403" s="138">
        <f t="shared" si="89"/>
        <v>4.2</v>
      </c>
      <c r="BE403" s="138">
        <f t="shared" si="89"/>
        <v>4.2</v>
      </c>
      <c r="BF403" s="138">
        <f t="shared" si="89"/>
        <v>4.2</v>
      </c>
      <c r="BG403" s="138">
        <f t="shared" si="89"/>
        <v>4.2</v>
      </c>
      <c r="BH403" s="138">
        <f t="shared" si="89"/>
        <v>4.2</v>
      </c>
      <c r="BI403" s="138">
        <f t="shared" si="89"/>
        <v>4.2</v>
      </c>
      <c r="BJ403" s="138">
        <f t="shared" si="89"/>
        <v>4.2</v>
      </c>
      <c r="BK403" s="138">
        <f t="shared" si="89"/>
        <v>4.2</v>
      </c>
      <c r="BL403" s="138">
        <f t="shared" si="89"/>
        <v>4.2</v>
      </c>
      <c r="BM403" s="138">
        <f t="shared" si="89"/>
        <v>4.2</v>
      </c>
      <c r="BN403" s="138">
        <f t="shared" si="89"/>
        <v>4.2</v>
      </c>
      <c r="BO403" s="138">
        <f t="shared" si="89"/>
        <v>4.2</v>
      </c>
      <c r="BP403" s="138">
        <f t="shared" si="89"/>
        <v>4.2</v>
      </c>
      <c r="BQ403" s="229"/>
      <c r="BS403" s="176"/>
    </row>
    <row r="404" spans="1:72">
      <c r="B404" s="245" t="s">
        <v>191</v>
      </c>
      <c r="I404" s="13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229"/>
      <c r="BS404" s="176"/>
    </row>
    <row r="405" spans="1:72">
      <c r="B405" s="28" t="s">
        <v>183</v>
      </c>
      <c r="C405" s="245" t="s">
        <v>107</v>
      </c>
      <c r="D405" s="29"/>
      <c r="I405" s="60" t="s">
        <v>186</v>
      </c>
      <c r="N405" s="245">
        <v>9.6999999999999993</v>
      </c>
      <c r="O405" s="245">
        <v>9.5</v>
      </c>
      <c r="P405" s="245">
        <v>9.3000000000000007</v>
      </c>
      <c r="Q405" s="245">
        <v>9.1</v>
      </c>
      <c r="R405" s="245">
        <v>8.6</v>
      </c>
      <c r="S405" s="245">
        <v>8.1</v>
      </c>
      <c r="T405" s="245">
        <v>7.5</v>
      </c>
      <c r="U405" s="245">
        <v>6.9</v>
      </c>
      <c r="V405" s="245">
        <v>6.3</v>
      </c>
      <c r="W405" s="245">
        <v>5.8</v>
      </c>
      <c r="X405" s="245">
        <v>5.2</v>
      </c>
      <c r="Y405" s="245">
        <v>4.5999999999999996</v>
      </c>
      <c r="Z405" s="245">
        <v>4.0999999999999996</v>
      </c>
      <c r="AA405" s="245">
        <v>3.5</v>
      </c>
      <c r="AB405" s="245">
        <v>3.1</v>
      </c>
      <c r="AC405" s="245">
        <v>2.9</v>
      </c>
      <c r="AD405" s="245">
        <v>2.7</v>
      </c>
      <c r="AE405" s="245">
        <v>2.4</v>
      </c>
      <c r="AF405" s="245">
        <v>2.2000000000000002</v>
      </c>
      <c r="AG405" s="245">
        <v>2</v>
      </c>
      <c r="AH405" s="245">
        <v>1.8</v>
      </c>
      <c r="AI405" s="245">
        <v>1.6</v>
      </c>
      <c r="AJ405" s="245">
        <v>1.5</v>
      </c>
      <c r="AK405" s="245">
        <v>1.3</v>
      </c>
      <c r="AL405" s="245">
        <v>1.2</v>
      </c>
      <c r="AM405" s="245">
        <v>1.1000000000000001</v>
      </c>
      <c r="AN405" s="245">
        <v>1</v>
      </c>
      <c r="AO405" s="245">
        <v>0.9</v>
      </c>
      <c r="AP405" s="245">
        <v>0.8</v>
      </c>
      <c r="AQ405" s="245">
        <v>0.7</v>
      </c>
      <c r="AR405" s="245">
        <v>0.7</v>
      </c>
      <c r="AS405" s="245">
        <v>0.6</v>
      </c>
      <c r="AT405" s="245">
        <v>0.6</v>
      </c>
      <c r="AU405" s="245">
        <v>0.5</v>
      </c>
      <c r="AV405" s="245">
        <v>0.5</v>
      </c>
      <c r="AW405" s="71">
        <f t="shared" ref="AW405:AX408" si="96">$AV405</f>
        <v>0.5</v>
      </c>
      <c r="AX405" s="138">
        <f t="shared" si="96"/>
        <v>0.5</v>
      </c>
      <c r="AY405" s="138">
        <f t="shared" si="89"/>
        <v>0.5</v>
      </c>
      <c r="AZ405" s="138">
        <f t="shared" si="89"/>
        <v>0.5</v>
      </c>
      <c r="BA405" s="138">
        <f t="shared" si="89"/>
        <v>0.5</v>
      </c>
      <c r="BB405" s="138">
        <f t="shared" si="89"/>
        <v>0.5</v>
      </c>
      <c r="BC405" s="138">
        <f t="shared" si="89"/>
        <v>0.5</v>
      </c>
      <c r="BD405" s="138">
        <f t="shared" si="89"/>
        <v>0.5</v>
      </c>
      <c r="BE405" s="138">
        <f t="shared" si="89"/>
        <v>0.5</v>
      </c>
      <c r="BF405" s="138">
        <f t="shared" si="89"/>
        <v>0.5</v>
      </c>
      <c r="BG405" s="138">
        <f t="shared" si="89"/>
        <v>0.5</v>
      </c>
      <c r="BH405" s="138">
        <f t="shared" si="89"/>
        <v>0.5</v>
      </c>
      <c r="BI405" s="138">
        <f t="shared" si="89"/>
        <v>0.5</v>
      </c>
      <c r="BJ405" s="138">
        <f t="shared" si="89"/>
        <v>0.5</v>
      </c>
      <c r="BK405" s="138">
        <f t="shared" si="89"/>
        <v>0.5</v>
      </c>
      <c r="BL405" s="138">
        <f t="shared" si="89"/>
        <v>0.5</v>
      </c>
      <c r="BM405" s="138">
        <f t="shared" si="89"/>
        <v>0.5</v>
      </c>
      <c r="BN405" s="138">
        <f t="shared" si="89"/>
        <v>0.5</v>
      </c>
      <c r="BO405" s="138">
        <f t="shared" si="89"/>
        <v>0.5</v>
      </c>
      <c r="BP405" s="138">
        <f t="shared" si="89"/>
        <v>0.5</v>
      </c>
      <c r="BQ405" s="229"/>
      <c r="BS405" s="176"/>
    </row>
    <row r="406" spans="1:72">
      <c r="B406" s="28" t="s">
        <v>14</v>
      </c>
      <c r="C406" s="245" t="s">
        <v>107</v>
      </c>
      <c r="D406" s="29"/>
      <c r="I406" s="60" t="s">
        <v>186</v>
      </c>
      <c r="N406" s="232">
        <f>N405*$C$410</f>
        <v>10.214099999999998</v>
      </c>
      <c r="O406" s="232">
        <f t="shared" ref="O406:AV406" si="97">O405*$C$410</f>
        <v>10.003499999999999</v>
      </c>
      <c r="P406" s="232">
        <f t="shared" si="97"/>
        <v>9.7928999999999995</v>
      </c>
      <c r="Q406" s="232">
        <f t="shared" si="97"/>
        <v>9.5822999999999983</v>
      </c>
      <c r="R406" s="232">
        <f t="shared" si="97"/>
        <v>9.0557999999999996</v>
      </c>
      <c r="S406" s="232">
        <f t="shared" si="97"/>
        <v>8.5292999999999992</v>
      </c>
      <c r="T406" s="232">
        <f t="shared" si="97"/>
        <v>7.8974999999999991</v>
      </c>
      <c r="U406" s="232">
        <f t="shared" si="97"/>
        <v>7.2656999999999998</v>
      </c>
      <c r="V406" s="232">
        <f t="shared" si="97"/>
        <v>6.6338999999999997</v>
      </c>
      <c r="W406" s="232">
        <f t="shared" si="97"/>
        <v>6.1073999999999993</v>
      </c>
      <c r="X406" s="232">
        <f t="shared" si="97"/>
        <v>5.4756</v>
      </c>
      <c r="Y406" s="232">
        <f t="shared" si="97"/>
        <v>4.843799999999999</v>
      </c>
      <c r="Z406" s="232">
        <f t="shared" si="97"/>
        <v>4.3172999999999995</v>
      </c>
      <c r="AA406" s="232">
        <f t="shared" si="97"/>
        <v>3.6854999999999998</v>
      </c>
      <c r="AB406" s="232">
        <f t="shared" si="97"/>
        <v>3.2643</v>
      </c>
      <c r="AC406" s="232">
        <f t="shared" si="97"/>
        <v>3.0536999999999996</v>
      </c>
      <c r="AD406" s="232">
        <f t="shared" si="97"/>
        <v>2.8431000000000002</v>
      </c>
      <c r="AE406" s="232">
        <f t="shared" si="97"/>
        <v>2.5271999999999997</v>
      </c>
      <c r="AF406" s="232">
        <f t="shared" si="97"/>
        <v>2.3166000000000002</v>
      </c>
      <c r="AG406" s="232">
        <f t="shared" si="97"/>
        <v>2.1059999999999999</v>
      </c>
      <c r="AH406" s="232">
        <f t="shared" si="97"/>
        <v>1.8954</v>
      </c>
      <c r="AI406" s="232">
        <f t="shared" si="97"/>
        <v>1.6848000000000001</v>
      </c>
      <c r="AJ406" s="232">
        <f t="shared" si="97"/>
        <v>1.5794999999999999</v>
      </c>
      <c r="AK406" s="232">
        <f t="shared" si="97"/>
        <v>1.3689</v>
      </c>
      <c r="AL406" s="232">
        <f t="shared" si="97"/>
        <v>1.2635999999999998</v>
      </c>
      <c r="AM406" s="232">
        <f t="shared" si="97"/>
        <v>1.1583000000000001</v>
      </c>
      <c r="AN406" s="232">
        <f t="shared" si="97"/>
        <v>1.0529999999999999</v>
      </c>
      <c r="AO406" s="232">
        <f t="shared" si="97"/>
        <v>0.94769999999999999</v>
      </c>
      <c r="AP406" s="232">
        <f t="shared" si="97"/>
        <v>0.84240000000000004</v>
      </c>
      <c r="AQ406" s="232">
        <f t="shared" si="97"/>
        <v>0.73709999999999987</v>
      </c>
      <c r="AR406" s="232">
        <f t="shared" si="97"/>
        <v>0.73709999999999987</v>
      </c>
      <c r="AS406" s="232">
        <f t="shared" si="97"/>
        <v>0.63179999999999992</v>
      </c>
      <c r="AT406" s="232">
        <f t="shared" si="97"/>
        <v>0.63179999999999992</v>
      </c>
      <c r="AU406" s="232">
        <f t="shared" si="97"/>
        <v>0.52649999999999997</v>
      </c>
      <c r="AV406" s="232">
        <f t="shared" si="97"/>
        <v>0.52649999999999997</v>
      </c>
      <c r="AW406" s="71">
        <f t="shared" si="96"/>
        <v>0.52649999999999997</v>
      </c>
      <c r="AX406" s="138">
        <f t="shared" si="96"/>
        <v>0.52649999999999997</v>
      </c>
      <c r="AY406" s="138">
        <f t="shared" ref="AY406:BL408" si="98">$AV406</f>
        <v>0.52649999999999997</v>
      </c>
      <c r="AZ406" s="138">
        <f t="shared" si="98"/>
        <v>0.52649999999999997</v>
      </c>
      <c r="BA406" s="138">
        <f t="shared" si="98"/>
        <v>0.52649999999999997</v>
      </c>
      <c r="BB406" s="138">
        <f t="shared" si="98"/>
        <v>0.52649999999999997</v>
      </c>
      <c r="BC406" s="138">
        <f t="shared" si="98"/>
        <v>0.52649999999999997</v>
      </c>
      <c r="BD406" s="138">
        <f t="shared" si="98"/>
        <v>0.52649999999999997</v>
      </c>
      <c r="BE406" s="138">
        <f t="shared" si="98"/>
        <v>0.52649999999999997</v>
      </c>
      <c r="BF406" s="138">
        <f t="shared" si="98"/>
        <v>0.52649999999999997</v>
      </c>
      <c r="BG406" s="138">
        <f t="shared" si="98"/>
        <v>0.52649999999999997</v>
      </c>
      <c r="BH406" s="138">
        <f t="shared" si="98"/>
        <v>0.52649999999999997</v>
      </c>
      <c r="BI406" s="138">
        <f t="shared" si="98"/>
        <v>0.52649999999999997</v>
      </c>
      <c r="BJ406" s="138">
        <f t="shared" si="98"/>
        <v>0.52649999999999997</v>
      </c>
      <c r="BK406" s="138">
        <f t="shared" si="98"/>
        <v>0.52649999999999997</v>
      </c>
      <c r="BL406" s="138">
        <f t="shared" si="98"/>
        <v>0.52649999999999997</v>
      </c>
      <c r="BM406" s="138">
        <f t="shared" ref="BM406:BP408" si="99">$AV406</f>
        <v>0.52649999999999997</v>
      </c>
      <c r="BN406" s="138">
        <f t="shared" si="99"/>
        <v>0.52649999999999997</v>
      </c>
      <c r="BO406" s="138">
        <f t="shared" si="99"/>
        <v>0.52649999999999997</v>
      </c>
      <c r="BP406" s="138">
        <f t="shared" si="99"/>
        <v>0.52649999999999997</v>
      </c>
      <c r="BQ406" s="229"/>
      <c r="BS406" s="176"/>
    </row>
    <row r="407" spans="1:72">
      <c r="B407" s="28" t="s">
        <v>184</v>
      </c>
      <c r="C407" s="245" t="s">
        <v>107</v>
      </c>
      <c r="D407" s="29"/>
      <c r="I407" s="60" t="s">
        <v>186</v>
      </c>
      <c r="N407" s="245">
        <v>244</v>
      </c>
      <c r="O407" s="245">
        <v>229</v>
      </c>
      <c r="P407" s="245">
        <v>214</v>
      </c>
      <c r="Q407" s="245">
        <v>200</v>
      </c>
      <c r="R407" s="245">
        <v>183</v>
      </c>
      <c r="S407" s="245">
        <v>167</v>
      </c>
      <c r="T407" s="245">
        <v>157</v>
      </c>
      <c r="U407" s="245">
        <v>147</v>
      </c>
      <c r="V407" s="245">
        <v>138</v>
      </c>
      <c r="W407" s="245">
        <v>131</v>
      </c>
      <c r="X407" s="245">
        <v>119</v>
      </c>
      <c r="Y407" s="245">
        <v>112</v>
      </c>
      <c r="Z407" s="245">
        <v>105</v>
      </c>
      <c r="AA407" s="245">
        <v>98</v>
      </c>
      <c r="AB407" s="245">
        <v>93</v>
      </c>
      <c r="AC407" s="245">
        <v>88</v>
      </c>
      <c r="AD407" s="245">
        <v>83</v>
      </c>
      <c r="AE407" s="245">
        <v>78</v>
      </c>
      <c r="AF407" s="245">
        <v>73</v>
      </c>
      <c r="AG407" s="245">
        <v>68</v>
      </c>
      <c r="AH407" s="245">
        <v>64</v>
      </c>
      <c r="AI407" s="245">
        <v>60</v>
      </c>
      <c r="AJ407" s="245">
        <v>56</v>
      </c>
      <c r="AK407" s="245">
        <v>52</v>
      </c>
      <c r="AL407" s="245">
        <v>49</v>
      </c>
      <c r="AM407" s="245">
        <v>46</v>
      </c>
      <c r="AN407" s="245">
        <v>42</v>
      </c>
      <c r="AO407" s="245">
        <v>39</v>
      </c>
      <c r="AP407" s="245">
        <v>36</v>
      </c>
      <c r="AQ407" s="245">
        <v>33</v>
      </c>
      <c r="AR407" s="245">
        <v>30</v>
      </c>
      <c r="AS407" s="245">
        <v>28</v>
      </c>
      <c r="AT407" s="245">
        <v>26</v>
      </c>
      <c r="AU407" s="245">
        <v>24</v>
      </c>
      <c r="AV407" s="245">
        <v>23</v>
      </c>
      <c r="AW407" s="71">
        <f t="shared" si="96"/>
        <v>23</v>
      </c>
      <c r="AX407" s="138">
        <f t="shared" si="96"/>
        <v>23</v>
      </c>
      <c r="AY407" s="138">
        <f t="shared" si="98"/>
        <v>23</v>
      </c>
      <c r="AZ407" s="138">
        <f t="shared" si="98"/>
        <v>23</v>
      </c>
      <c r="BA407" s="138">
        <f t="shared" si="98"/>
        <v>23</v>
      </c>
      <c r="BB407" s="138">
        <f t="shared" si="98"/>
        <v>23</v>
      </c>
      <c r="BC407" s="138">
        <f t="shared" si="98"/>
        <v>23</v>
      </c>
      <c r="BD407" s="138">
        <f t="shared" si="98"/>
        <v>23</v>
      </c>
      <c r="BE407" s="138">
        <f t="shared" si="98"/>
        <v>23</v>
      </c>
      <c r="BF407" s="138">
        <f t="shared" si="98"/>
        <v>23</v>
      </c>
      <c r="BG407" s="138">
        <f t="shared" si="98"/>
        <v>23</v>
      </c>
      <c r="BH407" s="138">
        <f t="shared" si="98"/>
        <v>23</v>
      </c>
      <c r="BI407" s="138">
        <f t="shared" si="98"/>
        <v>23</v>
      </c>
      <c r="BJ407" s="138">
        <f t="shared" si="98"/>
        <v>23</v>
      </c>
      <c r="BK407" s="138">
        <f t="shared" si="98"/>
        <v>23</v>
      </c>
      <c r="BL407" s="138">
        <f t="shared" si="98"/>
        <v>23</v>
      </c>
      <c r="BM407" s="138">
        <f t="shared" si="99"/>
        <v>23</v>
      </c>
      <c r="BN407" s="138">
        <f t="shared" si="99"/>
        <v>23</v>
      </c>
      <c r="BO407" s="138">
        <f t="shared" si="99"/>
        <v>23</v>
      </c>
      <c r="BP407" s="138">
        <f t="shared" si="99"/>
        <v>23</v>
      </c>
      <c r="BQ407" s="229"/>
      <c r="BS407" s="176"/>
    </row>
    <row r="408" spans="1:72">
      <c r="B408" s="28" t="s">
        <v>185</v>
      </c>
      <c r="C408" s="245" t="s">
        <v>107</v>
      </c>
      <c r="I408" s="60" t="s">
        <v>186</v>
      </c>
      <c r="N408" s="245">
        <v>6.5</v>
      </c>
      <c r="O408" s="245">
        <v>6.4</v>
      </c>
      <c r="P408" s="245">
        <v>5.0999999999999996</v>
      </c>
      <c r="Q408" s="245">
        <v>5</v>
      </c>
      <c r="R408" s="245">
        <v>4.8</v>
      </c>
      <c r="S408" s="245">
        <v>4.5</v>
      </c>
      <c r="T408" s="245">
        <v>4.2</v>
      </c>
      <c r="U408" s="245">
        <v>3.9</v>
      </c>
      <c r="V408" s="245">
        <v>3.6</v>
      </c>
      <c r="W408" s="245">
        <v>3.4</v>
      </c>
      <c r="X408" s="245">
        <v>3.1</v>
      </c>
      <c r="Y408" s="245">
        <v>2.8</v>
      </c>
      <c r="Z408" s="245">
        <v>2.6</v>
      </c>
      <c r="AA408" s="245">
        <v>2.2999999999999998</v>
      </c>
      <c r="AB408" s="245">
        <v>2.1</v>
      </c>
      <c r="AC408" s="245">
        <v>2</v>
      </c>
      <c r="AD408" s="245">
        <v>1.8</v>
      </c>
      <c r="AE408" s="245">
        <v>1.7</v>
      </c>
      <c r="AF408" s="245">
        <v>1.5</v>
      </c>
      <c r="AG408" s="245">
        <v>1.4</v>
      </c>
      <c r="AH408" s="245">
        <v>1.2</v>
      </c>
      <c r="AI408" s="245">
        <v>1.1000000000000001</v>
      </c>
      <c r="AJ408" s="245">
        <v>1</v>
      </c>
      <c r="AK408" s="245">
        <v>0.9</v>
      </c>
      <c r="AL408" s="245">
        <v>0.8</v>
      </c>
      <c r="AM408" s="245">
        <v>0.7</v>
      </c>
      <c r="AN408" s="245">
        <v>0.7</v>
      </c>
      <c r="AO408" s="245">
        <v>0.6</v>
      </c>
      <c r="AP408" s="245">
        <v>0.6</v>
      </c>
      <c r="AQ408" s="245">
        <v>0.5</v>
      </c>
      <c r="AR408" s="245">
        <v>0.5</v>
      </c>
      <c r="AS408" s="245">
        <v>0.4</v>
      </c>
      <c r="AT408" s="245">
        <v>0.4</v>
      </c>
      <c r="AU408" s="245">
        <v>0.4</v>
      </c>
      <c r="AV408" s="245">
        <v>0.3</v>
      </c>
      <c r="AW408" s="71">
        <f t="shared" si="96"/>
        <v>0.3</v>
      </c>
      <c r="AX408" s="138">
        <f t="shared" si="96"/>
        <v>0.3</v>
      </c>
      <c r="AY408" s="138">
        <f t="shared" si="98"/>
        <v>0.3</v>
      </c>
      <c r="AZ408" s="138">
        <f t="shared" si="98"/>
        <v>0.3</v>
      </c>
      <c r="BA408" s="138">
        <f t="shared" si="98"/>
        <v>0.3</v>
      </c>
      <c r="BB408" s="138">
        <f t="shared" si="98"/>
        <v>0.3</v>
      </c>
      <c r="BC408" s="138">
        <f t="shared" si="98"/>
        <v>0.3</v>
      </c>
      <c r="BD408" s="138">
        <f t="shared" si="98"/>
        <v>0.3</v>
      </c>
      <c r="BE408" s="138">
        <f t="shared" si="98"/>
        <v>0.3</v>
      </c>
      <c r="BF408" s="138">
        <f t="shared" si="98"/>
        <v>0.3</v>
      </c>
      <c r="BG408" s="138">
        <f t="shared" si="98"/>
        <v>0.3</v>
      </c>
      <c r="BH408" s="138">
        <f t="shared" si="98"/>
        <v>0.3</v>
      </c>
      <c r="BI408" s="138">
        <f t="shared" si="98"/>
        <v>0.3</v>
      </c>
      <c r="BJ408" s="138">
        <f t="shared" si="98"/>
        <v>0.3</v>
      </c>
      <c r="BK408" s="138">
        <f t="shared" si="98"/>
        <v>0.3</v>
      </c>
      <c r="BL408" s="138">
        <f t="shared" si="98"/>
        <v>0.3</v>
      </c>
      <c r="BM408" s="138">
        <f t="shared" si="99"/>
        <v>0.3</v>
      </c>
      <c r="BN408" s="138">
        <f t="shared" si="99"/>
        <v>0.3</v>
      </c>
      <c r="BO408" s="138">
        <f t="shared" si="99"/>
        <v>0.3</v>
      </c>
      <c r="BP408" s="138">
        <f t="shared" si="99"/>
        <v>0.3</v>
      </c>
      <c r="BQ408" s="229"/>
      <c r="BS408" s="176"/>
    </row>
    <row r="409" spans="1:72">
      <c r="I409" s="13"/>
      <c r="BQ409" s="229"/>
      <c r="BS409" s="176"/>
    </row>
    <row r="410" spans="1:72">
      <c r="B410" s="245" t="s">
        <v>187</v>
      </c>
      <c r="C410" s="68">
        <v>1.0529999999999999</v>
      </c>
      <c r="I410" s="13"/>
      <c r="BQ410" s="229"/>
      <c r="BS410" s="176"/>
    </row>
    <row r="411" spans="1:72">
      <c r="I411" s="13"/>
      <c r="BQ411" s="229"/>
      <c r="BS411" s="176"/>
    </row>
    <row r="412" spans="1:72">
      <c r="B412" s="245" t="s">
        <v>194</v>
      </c>
      <c r="C412" s="238">
        <v>10160</v>
      </c>
      <c r="I412" s="13" t="s">
        <v>186</v>
      </c>
      <c r="BQ412" s="229"/>
      <c r="BS412" s="176"/>
      <c r="BT412" s="185" t="s">
        <v>195</v>
      </c>
    </row>
    <row r="413" spans="1:72">
      <c r="I413" s="13"/>
      <c r="BQ413" s="229"/>
      <c r="BS413" s="176"/>
    </row>
    <row r="414" spans="1:72" s="15" customFormat="1" ht="18.75">
      <c r="A414" s="101" t="s">
        <v>98</v>
      </c>
      <c r="B414" s="30"/>
      <c r="C414" s="30"/>
      <c r="D414" s="30"/>
      <c r="E414" s="30"/>
      <c r="F414" s="30"/>
      <c r="G414" s="30"/>
      <c r="H414" s="13"/>
      <c r="I414" s="99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S414" s="10" t="s">
        <v>101</v>
      </c>
      <c r="BT414" s="183" t="s">
        <v>117</v>
      </c>
    </row>
    <row r="415" spans="1:72" ht="15.75">
      <c r="A415" s="108" t="s">
        <v>102</v>
      </c>
      <c r="B415" s="108"/>
      <c r="C415" s="108"/>
      <c r="D415" s="108"/>
      <c r="E415" s="108"/>
      <c r="F415" s="108"/>
      <c r="G415" s="108"/>
    </row>
    <row r="416" spans="1:72">
      <c r="A416" s="28" t="s">
        <v>100</v>
      </c>
      <c r="C416" s="256"/>
      <c r="D416" s="256"/>
      <c r="E416" s="256"/>
      <c r="F416" s="256"/>
    </row>
    <row r="417" spans="2:68">
      <c r="B417" s="245" t="s">
        <v>99</v>
      </c>
      <c r="C417" s="256">
        <v>2016</v>
      </c>
      <c r="D417" s="256">
        <v>2036</v>
      </c>
      <c r="E417" s="256"/>
      <c r="F417" s="256"/>
      <c r="H417" s="245"/>
      <c r="I417" s="44"/>
      <c r="J417" s="43">
        <f t="shared" ref="J417:X417" si="100">K417-1</f>
        <v>2003</v>
      </c>
      <c r="K417" s="43">
        <f t="shared" si="100"/>
        <v>2004</v>
      </c>
      <c r="L417" s="43">
        <f t="shared" si="100"/>
        <v>2005</v>
      </c>
      <c r="M417" s="43">
        <f t="shared" si="100"/>
        <v>2006</v>
      </c>
      <c r="N417" s="43">
        <f t="shared" si="100"/>
        <v>2007</v>
      </c>
      <c r="O417" s="43">
        <f t="shared" si="100"/>
        <v>2008</v>
      </c>
      <c r="P417" s="43">
        <f t="shared" si="100"/>
        <v>2009</v>
      </c>
      <c r="Q417" s="43">
        <f t="shared" si="100"/>
        <v>2010</v>
      </c>
      <c r="R417" s="43">
        <f t="shared" si="100"/>
        <v>2011</v>
      </c>
      <c r="S417" s="43">
        <f t="shared" si="100"/>
        <v>2012</v>
      </c>
      <c r="T417" s="43">
        <f t="shared" si="100"/>
        <v>2013</v>
      </c>
      <c r="U417" s="43">
        <f t="shared" si="100"/>
        <v>2014</v>
      </c>
      <c r="V417" s="43">
        <f t="shared" si="100"/>
        <v>2015</v>
      </c>
      <c r="W417" s="43">
        <f t="shared" si="100"/>
        <v>2016</v>
      </c>
      <c r="X417" s="43">
        <f t="shared" si="100"/>
        <v>2017</v>
      </c>
      <c r="Y417" s="43">
        <f>Z417-1</f>
        <v>2018</v>
      </c>
      <c r="Z417" s="338">
        <f>$Z$54</f>
        <v>2019</v>
      </c>
      <c r="AA417" s="43">
        <f t="shared" ref="AA417:BP417" si="101">Z417+1</f>
        <v>2020</v>
      </c>
      <c r="AB417" s="43">
        <f t="shared" si="101"/>
        <v>2021</v>
      </c>
      <c r="AC417" s="43">
        <f t="shared" si="101"/>
        <v>2022</v>
      </c>
      <c r="AD417" s="43">
        <f t="shared" si="101"/>
        <v>2023</v>
      </c>
      <c r="AE417" s="43">
        <f t="shared" si="101"/>
        <v>2024</v>
      </c>
      <c r="AF417" s="43">
        <f t="shared" si="101"/>
        <v>2025</v>
      </c>
      <c r="AG417" s="43">
        <f t="shared" si="101"/>
        <v>2026</v>
      </c>
      <c r="AH417" s="43">
        <f t="shared" si="101"/>
        <v>2027</v>
      </c>
      <c r="AI417" s="43">
        <f t="shared" si="101"/>
        <v>2028</v>
      </c>
      <c r="AJ417" s="43">
        <f t="shared" si="101"/>
        <v>2029</v>
      </c>
      <c r="AK417" s="43">
        <f t="shared" si="101"/>
        <v>2030</v>
      </c>
      <c r="AL417" s="43">
        <f t="shared" si="101"/>
        <v>2031</v>
      </c>
      <c r="AM417" s="43">
        <f t="shared" si="101"/>
        <v>2032</v>
      </c>
      <c r="AN417" s="43">
        <f t="shared" si="101"/>
        <v>2033</v>
      </c>
      <c r="AO417" s="43">
        <f t="shared" si="101"/>
        <v>2034</v>
      </c>
      <c r="AP417" s="43">
        <f t="shared" si="101"/>
        <v>2035</v>
      </c>
      <c r="AQ417" s="43">
        <f t="shared" si="101"/>
        <v>2036</v>
      </c>
      <c r="AR417" s="43">
        <f t="shared" si="101"/>
        <v>2037</v>
      </c>
      <c r="AS417" s="43">
        <f t="shared" si="101"/>
        <v>2038</v>
      </c>
      <c r="AT417" s="43">
        <f t="shared" si="101"/>
        <v>2039</v>
      </c>
      <c r="AU417" s="43">
        <f t="shared" si="101"/>
        <v>2040</v>
      </c>
      <c r="AV417" s="43">
        <f t="shared" si="101"/>
        <v>2041</v>
      </c>
      <c r="AW417" s="43">
        <f t="shared" si="101"/>
        <v>2042</v>
      </c>
      <c r="AX417" s="43">
        <f t="shared" si="101"/>
        <v>2043</v>
      </c>
      <c r="AY417" s="43">
        <f t="shared" si="101"/>
        <v>2044</v>
      </c>
      <c r="AZ417" s="43">
        <f t="shared" si="101"/>
        <v>2045</v>
      </c>
      <c r="BA417" s="43">
        <f t="shared" si="101"/>
        <v>2046</v>
      </c>
      <c r="BB417" s="43">
        <f t="shared" si="101"/>
        <v>2047</v>
      </c>
      <c r="BC417" s="43">
        <f t="shared" si="101"/>
        <v>2048</v>
      </c>
      <c r="BD417" s="43">
        <f t="shared" si="101"/>
        <v>2049</v>
      </c>
      <c r="BE417" s="43">
        <f t="shared" si="101"/>
        <v>2050</v>
      </c>
      <c r="BF417" s="43">
        <f t="shared" si="101"/>
        <v>2051</v>
      </c>
      <c r="BG417" s="43">
        <f t="shared" si="101"/>
        <v>2052</v>
      </c>
      <c r="BH417" s="43">
        <f t="shared" si="101"/>
        <v>2053</v>
      </c>
      <c r="BI417" s="43">
        <f t="shared" si="101"/>
        <v>2054</v>
      </c>
      <c r="BJ417" s="43">
        <f t="shared" si="101"/>
        <v>2055</v>
      </c>
      <c r="BK417" s="43">
        <f t="shared" si="101"/>
        <v>2056</v>
      </c>
      <c r="BL417" s="43">
        <f t="shared" si="101"/>
        <v>2057</v>
      </c>
      <c r="BM417" s="43">
        <f t="shared" si="101"/>
        <v>2058</v>
      </c>
      <c r="BN417" s="43">
        <f t="shared" si="101"/>
        <v>2059</v>
      </c>
      <c r="BO417" s="43">
        <f t="shared" si="101"/>
        <v>2060</v>
      </c>
      <c r="BP417" s="43">
        <f t="shared" si="101"/>
        <v>2061</v>
      </c>
    </row>
    <row r="418" spans="2:68">
      <c r="B418" s="29">
        <v>0</v>
      </c>
      <c r="C418" s="68">
        <v>81.98</v>
      </c>
      <c r="D418" s="68">
        <v>45.66</v>
      </c>
      <c r="I418" s="60" t="s">
        <v>112</v>
      </c>
      <c r="J418" s="174">
        <f t="shared" ref="J418:J449" si="102">$C418*POWER(POWER($D418/$C418,1/($D$417-$C$417)),J$417-$C$417)</f>
        <v>119.92775899888548</v>
      </c>
      <c r="K418" s="174">
        <f t="shared" ref="K418:BP422" si="103">$C418*POWER(POWER($D418/$C418,1/($D$417-$C$417)),K$417-$C$417)</f>
        <v>116.46920688234061</v>
      </c>
      <c r="L418" s="174">
        <f t="shared" si="103"/>
        <v>113.11039466623838</v>
      </c>
      <c r="M418" s="174">
        <f t="shared" si="103"/>
        <v>109.84844598862006</v>
      </c>
      <c r="N418" s="174">
        <f t="shared" si="103"/>
        <v>106.68056743786151</v>
      </c>
      <c r="O418" s="174">
        <f t="shared" si="103"/>
        <v>103.60404616049942</v>
      </c>
      <c r="P418" s="174">
        <f t="shared" si="103"/>
        <v>100.61624753804422</v>
      </c>
      <c r="Q418" s="174">
        <f t="shared" si="103"/>
        <v>97.714612930790864</v>
      </c>
      <c r="R418" s="174">
        <f t="shared" si="103"/>
        <v>94.896657486694806</v>
      </c>
      <c r="S418" s="174">
        <f t="shared" si="103"/>
        <v>92.159968013437066</v>
      </c>
      <c r="T418" s="174">
        <f t="shared" si="103"/>
        <v>89.502200911855994</v>
      </c>
      <c r="U418" s="174">
        <f t="shared" si="103"/>
        <v>86.921080168976104</v>
      </c>
      <c r="V418" s="174">
        <f t="shared" si="103"/>
        <v>84.41439540891507</v>
      </c>
      <c r="W418" s="174">
        <f t="shared" si="103"/>
        <v>81.98</v>
      </c>
      <c r="X418" s="174">
        <f t="shared" si="103"/>
        <v>79.61580921647186</v>
      </c>
      <c r="Y418" s="174">
        <f t="shared" si="103"/>
        <v>77.319798453203788</v>
      </c>
      <c r="Z418" s="174">
        <f t="shared" si="103"/>
        <v>75.090001491904474</v>
      </c>
      <c r="AA418" s="174">
        <f t="shared" si="103"/>
        <v>72.92450881732195</v>
      </c>
      <c r="AB418" s="174">
        <f t="shared" si="103"/>
        <v>70.821465982005677</v>
      </c>
      <c r="AC418" s="174">
        <f t="shared" si="103"/>
        <v>68.779072018226586</v>
      </c>
      <c r="AD418" s="174">
        <f t="shared" si="103"/>
        <v>66.795577895695374</v>
      </c>
      <c r="AE418" s="174">
        <f t="shared" si="103"/>
        <v>64.86928502375784</v>
      </c>
      <c r="AF418" s="174">
        <f t="shared" si="103"/>
        <v>62.998543796785057</v>
      </c>
      <c r="AG418" s="174">
        <f t="shared" si="103"/>
        <v>61.181752181512387</v>
      </c>
      <c r="AH418" s="174">
        <f t="shared" si="103"/>
        <v>59.417354345117737</v>
      </c>
      <c r="AI418" s="174">
        <f t="shared" si="103"/>
        <v>57.703839322864098</v>
      </c>
      <c r="AJ418" s="174">
        <f t="shared" si="103"/>
        <v>56.039739724165592</v>
      </c>
      <c r="AK418" s="174">
        <f t="shared" si="103"/>
        <v>54.423630475968622</v>
      </c>
      <c r="AL418" s="174">
        <f t="shared" si="103"/>
        <v>52.854127602372301</v>
      </c>
      <c r="AM418" s="174">
        <f t="shared" si="103"/>
        <v>51.329887039442944</v>
      </c>
      <c r="AN418" s="174">
        <f t="shared" si="103"/>
        <v>49.84960348420762</v>
      </c>
      <c r="AO418" s="174">
        <f t="shared" si="103"/>
        <v>48.412009276841246</v>
      </c>
      <c r="AP418" s="174">
        <f t="shared" si="103"/>
        <v>47.015873315089763</v>
      </c>
      <c r="AQ418" s="174">
        <f t="shared" si="103"/>
        <v>45.659999999999961</v>
      </c>
      <c r="AR418" s="174">
        <f t="shared" si="103"/>
        <v>44.343228212052963</v>
      </c>
      <c r="AS418" s="174">
        <f t="shared" si="103"/>
        <v>43.064430316824613</v>
      </c>
      <c r="AT418" s="174">
        <f t="shared" si="103"/>
        <v>41.822511199321234</v>
      </c>
      <c r="AU418" s="174">
        <f t="shared" si="103"/>
        <v>40.616407326163909</v>
      </c>
      <c r="AV418" s="174">
        <f t="shared" si="103"/>
        <v>39.445085834817952</v>
      </c>
      <c r="AW418" s="174">
        <f t="shared" si="103"/>
        <v>38.307543649087862</v>
      </c>
      <c r="AX418" s="174">
        <f t="shared" si="103"/>
        <v>37.202806620120121</v>
      </c>
      <c r="AY418" s="174">
        <f t="shared" si="103"/>
        <v>36.129928692178339</v>
      </c>
      <c r="AZ418" s="174">
        <f t="shared" si="103"/>
        <v>35.087991092476251</v>
      </c>
      <c r="BA418" s="174">
        <f t="shared" si="103"/>
        <v>34.076101544374886</v>
      </c>
      <c r="BB418" s="174">
        <f t="shared" si="103"/>
        <v>33.093393503269986</v>
      </c>
      <c r="BC418" s="174">
        <f t="shared" si="103"/>
        <v>32.139025414515402</v>
      </c>
      <c r="BD418" s="174">
        <f t="shared" si="103"/>
        <v>31.212179992746997</v>
      </c>
      <c r="BE418" s="174">
        <f t="shared" si="103"/>
        <v>30.31206352198981</v>
      </c>
      <c r="BF418" s="174">
        <f t="shared" si="103"/>
        <v>29.437905175949222</v>
      </c>
      <c r="BG418" s="174">
        <f t="shared" si="103"/>
        <v>28.588956357903914</v>
      </c>
      <c r="BH418" s="174">
        <f t="shared" si="103"/>
        <v>27.764490059635499</v>
      </c>
      <c r="BI418" s="174">
        <f t="shared" si="103"/>
        <v>26.963800238845685</v>
      </c>
      <c r="BJ418" s="174">
        <f t="shared" si="103"/>
        <v>26.186201214527891</v>
      </c>
      <c r="BK418" s="174">
        <f t="shared" si="103"/>
        <v>25.431027079775511</v>
      </c>
      <c r="BL418" s="174">
        <f t="shared" si="103"/>
        <v>24.697631131523988</v>
      </c>
      <c r="BM418" s="174">
        <f t="shared" si="103"/>
        <v>23.985385316738345</v>
      </c>
      <c r="BN418" s="174">
        <f t="shared" si="103"/>
        <v>23.293679694571921</v>
      </c>
      <c r="BO418" s="174">
        <f t="shared" si="103"/>
        <v>22.621921914035646</v>
      </c>
      <c r="BP418" s="174">
        <f t="shared" si="103"/>
        <v>21.969536706730743</v>
      </c>
    </row>
    <row r="419" spans="2:68">
      <c r="B419" s="29">
        <v>5</v>
      </c>
      <c r="C419" s="68">
        <v>1213.1600000000001</v>
      </c>
      <c r="D419" s="68">
        <v>735.07</v>
      </c>
      <c r="I419" s="60" t="s">
        <v>112</v>
      </c>
      <c r="J419" s="174">
        <f t="shared" si="102"/>
        <v>1680.1620923954304</v>
      </c>
      <c r="K419" s="174">
        <f t="shared" ref="K419:Y419" si="104">$C419*POWER(POWER($D419/$C419,1/($D$417-$C$417)),K$417-$C$417)</f>
        <v>1638.5953300162873</v>
      </c>
      <c r="L419" s="174">
        <f t="shared" si="104"/>
        <v>1598.0569182602801</v>
      </c>
      <c r="M419" s="174">
        <f t="shared" si="104"/>
        <v>1558.521416007062</v>
      </c>
      <c r="N419" s="174">
        <f t="shared" si="104"/>
        <v>1519.9640115428238</v>
      </c>
      <c r="O419" s="174">
        <f t="shared" si="104"/>
        <v>1482.3605069889427</v>
      </c>
      <c r="P419" s="174">
        <f t="shared" si="104"/>
        <v>1445.6873031158643</v>
      </c>
      <c r="Q419" s="174">
        <f t="shared" si="104"/>
        <v>1409.9213845326835</v>
      </c>
      <c r="R419" s="174">
        <f t="shared" si="104"/>
        <v>1375.0403052431327</v>
      </c>
      <c r="S419" s="174">
        <f t="shared" si="104"/>
        <v>1341.0221745589092</v>
      </c>
      <c r="T419" s="174">
        <f t="shared" si="104"/>
        <v>1307.8456433615056</v>
      </c>
      <c r="U419" s="174">
        <f t="shared" si="104"/>
        <v>1275.4898907039155</v>
      </c>
      <c r="V419" s="174">
        <f t="shared" si="104"/>
        <v>1243.9346107438134</v>
      </c>
      <c r="W419" s="174">
        <f t="shared" si="104"/>
        <v>1213.1600000000001</v>
      </c>
      <c r="X419" s="174">
        <f t="shared" si="104"/>
        <v>1183.1467449241243</v>
      </c>
      <c r="Y419" s="174">
        <f t="shared" si="104"/>
        <v>1153.8760097798727</v>
      </c>
      <c r="Z419" s="174">
        <f t="shared" si="103"/>
        <v>1125.3294248220295</v>
      </c>
      <c r="AA419" s="174">
        <f t="shared" si="103"/>
        <v>1097.4890747679788</v>
      </c>
      <c r="AB419" s="174">
        <f t="shared" si="103"/>
        <v>1070.3374875544221</v>
      </c>
      <c r="AC419" s="174">
        <f t="shared" si="103"/>
        <v>1043.8576233722506</v>
      </c>
      <c r="AD419" s="174">
        <f t="shared" si="103"/>
        <v>1018.0328639726916</v>
      </c>
      <c r="AE419" s="174">
        <f t="shared" si="103"/>
        <v>992.84700223801792</v>
      </c>
      <c r="AF419" s="174">
        <f t="shared" si="103"/>
        <v>968.28423201027522</v>
      </c>
      <c r="AG419" s="174">
        <f t="shared" si="103"/>
        <v>944.32913817164467</v>
      </c>
      <c r="AH419" s="174">
        <f t="shared" si="103"/>
        <v>920.96668697021391</v>
      </c>
      <c r="AI419" s="174">
        <f t="shared" si="103"/>
        <v>898.18221658508639</v>
      </c>
      <c r="AJ419" s="174">
        <f t="shared" si="103"/>
        <v>875.96142792490662</v>
      </c>
      <c r="AK419" s="174">
        <f t="shared" si="103"/>
        <v>854.29037565402837</v>
      </c>
      <c r="AL419" s="174">
        <f t="shared" si="103"/>
        <v>833.15545944069265</v>
      </c>
      <c r="AM419" s="174">
        <f t="shared" si="103"/>
        <v>812.54341542172392</v>
      </c>
      <c r="AN419" s="174">
        <f t="shared" si="103"/>
        <v>792.44130787838617</v>
      </c>
      <c r="AO419" s="174">
        <f t="shared" si="103"/>
        <v>772.83652111817753</v>
      </c>
      <c r="AP419" s="174">
        <f t="shared" si="103"/>
        <v>753.7167515574663</v>
      </c>
      <c r="AQ419" s="174">
        <f t="shared" si="103"/>
        <v>735.07000000000096</v>
      </c>
      <c r="AR419" s="174">
        <f t="shared" si="103"/>
        <v>716.88456410644676</v>
      </c>
      <c r="AS419" s="174">
        <f t="shared" si="103"/>
        <v>699.14903105022586</v>
      </c>
      <c r="AT419" s="174">
        <f t="shared" si="103"/>
        <v>681.85227035504806</v>
      </c>
      <c r="AU419" s="174">
        <f t="shared" si="103"/>
        <v>664.98342690964012</v>
      </c>
      <c r="AV419" s="174">
        <f t="shared" si="103"/>
        <v>648.53191415528863</v>
      </c>
      <c r="AW419" s="174">
        <f t="shared" si="103"/>
        <v>632.48740744192128</v>
      </c>
      <c r="AX419" s="174">
        <f t="shared" si="103"/>
        <v>616.83983754855683</v>
      </c>
      <c r="AY419" s="174">
        <f t="shared" si="103"/>
        <v>601.579384364058</v>
      </c>
      <c r="AZ419" s="174">
        <f t="shared" si="103"/>
        <v>586.69647072421924</v>
      </c>
      <c r="BA419" s="174">
        <f t="shared" si="103"/>
        <v>572.18175640132517</v>
      </c>
      <c r="BB419" s="174">
        <f t="shared" si="103"/>
        <v>558.02613224240486</v>
      </c>
      <c r="BC419" s="174">
        <f t="shared" si="103"/>
        <v>544.22071445250435</v>
      </c>
      <c r="BD419" s="174">
        <f t="shared" si="103"/>
        <v>530.75683901938885</v>
      </c>
      <c r="BE419" s="174">
        <f t="shared" si="103"/>
        <v>517.62605627617734</v>
      </c>
      <c r="BF419" s="174">
        <f t="shared" si="103"/>
        <v>504.82012559849534</v>
      </c>
      <c r="BG419" s="174">
        <f t="shared" si="103"/>
        <v>492.33101023281949</v>
      </c>
      <c r="BH419" s="174">
        <f t="shared" si="103"/>
        <v>480.15087225276636</v>
      </c>
      <c r="BI419" s="174">
        <f t="shared" si="103"/>
        <v>468.27206764016245</v>
      </c>
      <c r="BJ419" s="174">
        <f t="shared" si="103"/>
        <v>456.68714148780663</v>
      </c>
      <c r="BK419" s="174">
        <f t="shared" si="103"/>
        <v>445.38882332091504</v>
      </c>
      <c r="BL419" s="174">
        <f t="shared" si="103"/>
        <v>434.3700225343124</v>
      </c>
      <c r="BM419" s="174">
        <f t="shared" si="103"/>
        <v>423.62382394250562</v>
      </c>
      <c r="BN419" s="174">
        <f t="shared" si="103"/>
        <v>413.14348343984773</v>
      </c>
      <c r="BO419" s="174">
        <f t="shared" si="103"/>
        <v>402.92242376806826</v>
      </c>
      <c r="BP419" s="174">
        <f t="shared" si="103"/>
        <v>392.95423038851311</v>
      </c>
    </row>
    <row r="420" spans="2:68">
      <c r="B420" s="29">
        <v>6</v>
      </c>
      <c r="C420" s="68">
        <v>1148.57</v>
      </c>
      <c r="D420" s="68">
        <v>696.96</v>
      </c>
      <c r="I420" s="60" t="s">
        <v>112</v>
      </c>
      <c r="J420" s="174">
        <f t="shared" si="102"/>
        <v>1589.1859551347538</v>
      </c>
      <c r="K420" s="174">
        <f t="shared" si="103"/>
        <v>1549.9840797857944</v>
      </c>
      <c r="L420" s="174">
        <f t="shared" si="103"/>
        <v>1511.7492322575315</v>
      </c>
      <c r="M420" s="174">
        <f t="shared" si="103"/>
        <v>1474.4575580073526</v>
      </c>
      <c r="N420" s="174">
        <f t="shared" si="103"/>
        <v>1438.0857909340434</v>
      </c>
      <c r="O420" s="174">
        <f t="shared" si="103"/>
        <v>1402.6112388621777</v>
      </c>
      <c r="P420" s="174">
        <f t="shared" si="103"/>
        <v>1368.0117693845718</v>
      </c>
      <c r="Q420" s="174">
        <f t="shared" si="103"/>
        <v>1334.2657960539832</v>
      </c>
      <c r="R420" s="174">
        <f t="shared" si="103"/>
        <v>1301.3522649154243</v>
      </c>
      <c r="S420" s="174">
        <f t="shared" si="103"/>
        <v>1269.2506413706992</v>
      </c>
      <c r="T420" s="174">
        <f t="shared" si="103"/>
        <v>1237.9408973669638</v>
      </c>
      <c r="U420" s="174">
        <f t="shared" si="103"/>
        <v>1207.4034989013176</v>
      </c>
      <c r="V420" s="174">
        <f t="shared" si="103"/>
        <v>1177.6193938336301</v>
      </c>
      <c r="W420" s="174">
        <f t="shared" si="103"/>
        <v>1148.57</v>
      </c>
      <c r="X420" s="174">
        <f t="shared" si="103"/>
        <v>1120.2371936194299</v>
      </c>
      <c r="Y420" s="174">
        <f t="shared" si="103"/>
        <v>1092.6032979864842</v>
      </c>
      <c r="Z420" s="174">
        <f t="shared" si="103"/>
        <v>1065.6510724428749</v>
      </c>
      <c r="AA420" s="174">
        <f t="shared" si="103"/>
        <v>1039.3637016210957</v>
      </c>
      <c r="AB420" s="174">
        <f t="shared" si="103"/>
        <v>1013.7247849533933</v>
      </c>
      <c r="AC420" s="174">
        <f t="shared" si="103"/>
        <v>988.71832643952871</v>
      </c>
      <c r="AD420" s="174">
        <f t="shared" si="103"/>
        <v>964.32872466694846</v>
      </c>
      <c r="AE420" s="174">
        <f t="shared" si="103"/>
        <v>940.54076307713615</v>
      </c>
      <c r="AF420" s="174">
        <f t="shared" si="103"/>
        <v>917.33960047207245</v>
      </c>
      <c r="AG420" s="174">
        <f t="shared" si="103"/>
        <v>894.71076175488088</v>
      </c>
      <c r="AH420" s="174">
        <f t="shared" si="103"/>
        <v>872.64012889888318</v>
      </c>
      <c r="AI420" s="174">
        <f t="shared" si="103"/>
        <v>851.11393213942756</v>
      </c>
      <c r="AJ420" s="174">
        <f t="shared" si="103"/>
        <v>830.11874138299834</v>
      </c>
      <c r="AK420" s="174">
        <f t="shared" si="103"/>
        <v>809.64145782824153</v>
      </c>
      <c r="AL420" s="174">
        <f t="shared" si="103"/>
        <v>789.66930579368545</v>
      </c>
      <c r="AM420" s="174">
        <f t="shared" si="103"/>
        <v>770.18982474705206</v>
      </c>
      <c r="AN420" s="174">
        <f t="shared" si="103"/>
        <v>751.1908615311894</v>
      </c>
      <c r="AO420" s="174">
        <f t="shared" si="103"/>
        <v>732.66056278177336</v>
      </c>
      <c r="AP420" s="174">
        <f t="shared" si="103"/>
        <v>714.58736753204937</v>
      </c>
      <c r="AQ420" s="174">
        <f t="shared" si="103"/>
        <v>696.95999999999924</v>
      </c>
      <c r="AR420" s="174">
        <f t="shared" si="103"/>
        <v>679.76746255343346</v>
      </c>
      <c r="AS420" s="174">
        <f t="shared" si="103"/>
        <v>662.9990288486199</v>
      </c>
      <c r="AT420" s="174">
        <f t="shared" si="103"/>
        <v>646.6442371381678</v>
      </c>
      <c r="AU420" s="174">
        <f t="shared" si="103"/>
        <v>630.69288374399321</v>
      </c>
      <c r="AV420" s="174">
        <f t="shared" si="103"/>
        <v>615.13501669129118</v>
      </c>
      <c r="AW420" s="174">
        <f t="shared" si="103"/>
        <v>599.96092949954584</v>
      </c>
      <c r="AX420" s="174">
        <f t="shared" si="103"/>
        <v>585.16115512670171</v>
      </c>
      <c r="AY420" s="174">
        <f t="shared" si="103"/>
        <v>570.72646006272157</v>
      </c>
      <c r="AZ420" s="174">
        <f t="shared" si="103"/>
        <v>556.64783856884208</v>
      </c>
      <c r="BA420" s="174">
        <f t="shared" si="103"/>
        <v>542.91650705893517</v>
      </c>
      <c r="BB420" s="174">
        <f t="shared" si="103"/>
        <v>529.52389861947017</v>
      </c>
      <c r="BC420" s="174">
        <f t="shared" si="103"/>
        <v>516.46165766465685</v>
      </c>
      <c r="BD420" s="174">
        <f t="shared" si="103"/>
        <v>503.7216347234334</v>
      </c>
      <c r="BE420" s="174">
        <f t="shared" si="103"/>
        <v>491.29588135505071</v>
      </c>
      <c r="BF420" s="174">
        <f t="shared" si="103"/>
        <v>479.17664519007678</v>
      </c>
      <c r="BG420" s="174">
        <f t="shared" si="103"/>
        <v>467.35636509372949</v>
      </c>
      <c r="BH420" s="174">
        <f t="shared" si="103"/>
        <v>455.82766644852052</v>
      </c>
      <c r="BI420" s="174">
        <f t="shared" si="103"/>
        <v>444.58335655326562</v>
      </c>
      <c r="BJ420" s="174">
        <f t="shared" si="103"/>
        <v>433.61642013559174</v>
      </c>
      <c r="BK420" s="174">
        <f t="shared" si="103"/>
        <v>422.92001497514212</v>
      </c>
      <c r="BL420" s="174">
        <f t="shared" si="103"/>
        <v>412.48746763474634</v>
      </c>
      <c r="BM420" s="174">
        <f t="shared" si="103"/>
        <v>402.3122692968941</v>
      </c>
      <c r="BN420" s="174">
        <f t="shared" si="103"/>
        <v>392.38807170291489</v>
      </c>
      <c r="BO420" s="174">
        <f t="shared" si="103"/>
        <v>382.70868319232869</v>
      </c>
      <c r="BP420" s="174">
        <f t="shared" si="103"/>
        <v>373.26806483989822</v>
      </c>
    </row>
    <row r="421" spans="2:68">
      <c r="B421" s="29">
        <v>7</v>
      </c>
      <c r="C421" s="68">
        <v>1083.98</v>
      </c>
      <c r="D421" s="68">
        <v>658.86</v>
      </c>
      <c r="I421" s="60" t="s">
        <v>112</v>
      </c>
      <c r="J421" s="174">
        <f t="shared" si="102"/>
        <v>1498.1991699311845</v>
      </c>
      <c r="K421" s="174">
        <f t="shared" si="103"/>
        <v>1461.3631293023359</v>
      </c>
      <c r="L421" s="174">
        <f t="shared" si="103"/>
        <v>1425.4327719207106</v>
      </c>
      <c r="M421" s="174">
        <f t="shared" si="103"/>
        <v>1390.3858298625491</v>
      </c>
      <c r="N421" s="174">
        <f t="shared" si="103"/>
        <v>1356.2005827028245</v>
      </c>
      <c r="O421" s="174">
        <f t="shared" si="103"/>
        <v>1322.8558440539543</v>
      </c>
      <c r="P421" s="174">
        <f t="shared" si="103"/>
        <v>1290.3309484354909</v>
      </c>
      <c r="Q421" s="174">
        <f t="shared" si="103"/>
        <v>1258.605738466636</v>
      </c>
      <c r="R421" s="174">
        <f t="shared" si="103"/>
        <v>1227.6605523736625</v>
      </c>
      <c r="S421" s="174">
        <f t="shared" si="103"/>
        <v>1197.4762118044789</v>
      </c>
      <c r="T421" s="174">
        <f t="shared" si="103"/>
        <v>1168.0340099428031</v>
      </c>
      <c r="U421" s="174">
        <f t="shared" si="103"/>
        <v>1139.3156999145669</v>
      </c>
      <c r="V421" s="174">
        <f t="shared" si="103"/>
        <v>1111.3034834793743</v>
      </c>
      <c r="W421" s="174">
        <f t="shared" si="103"/>
        <v>1083.98</v>
      </c>
      <c r="X421" s="174">
        <f t="shared" si="103"/>
        <v>1057.3283156830921</v>
      </c>
      <c r="Y421" s="174">
        <f t="shared" si="103"/>
        <v>1031.3319130844154</v>
      </c>
      <c r="Z421" s="174">
        <f t="shared" si="103"/>
        <v>1005.9746808721251</v>
      </c>
      <c r="AA421" s="174">
        <f t="shared" si="103"/>
        <v>981.24090384173178</v>
      </c>
      <c r="AB421" s="174">
        <f t="shared" si="103"/>
        <v>957.11525317656526</v>
      </c>
      <c r="AC421" s="174">
        <f t="shared" si="103"/>
        <v>933.58277694770584</v>
      </c>
      <c r="AD421" s="174">
        <f t="shared" si="103"/>
        <v>910.6288908474894</v>
      </c>
      <c r="AE421" s="174">
        <f t="shared" si="103"/>
        <v>888.23936915085017</v>
      </c>
      <c r="AF421" s="174">
        <f t="shared" si="103"/>
        <v>866.40033589889185</v>
      </c>
      <c r="AG421" s="174">
        <f t="shared" si="103"/>
        <v>845.09825629923125</v>
      </c>
      <c r="AH421" s="174">
        <f t="shared" si="103"/>
        <v>824.31992833777781</v>
      </c>
      <c r="AI421" s="174">
        <f t="shared" si="103"/>
        <v>804.05247459675434</v>
      </c>
      <c r="AJ421" s="174">
        <f t="shared" si="103"/>
        <v>784.28333427388759</v>
      </c>
      <c r="AK421" s="174">
        <f t="shared" si="103"/>
        <v>765.00025539782018</v>
      </c>
      <c r="AL421" s="174">
        <f t="shared" si="103"/>
        <v>746.19128723492349</v>
      </c>
      <c r="AM421" s="174">
        <f t="shared" si="103"/>
        <v>727.84477288280254</v>
      </c>
      <c r="AN421" s="174">
        <f t="shared" si="103"/>
        <v>709.94934204590163</v>
      </c>
      <c r="AO421" s="174">
        <f t="shared" si="103"/>
        <v>692.49390398873834</v>
      </c>
      <c r="AP421" s="174">
        <f t="shared" si="103"/>
        <v>675.46764066239393</v>
      </c>
      <c r="AQ421" s="174">
        <f t="shared" si="103"/>
        <v>658.86000000000104</v>
      </c>
      <c r="AR421" s="174">
        <f t="shared" si="103"/>
        <v>642.66068937707632</v>
      </c>
      <c r="AS421" s="174">
        <f t="shared" si="103"/>
        <v>626.85966923264175</v>
      </c>
      <c r="AT421" s="174">
        <f t="shared" si="103"/>
        <v>611.44714684718292</v>
      </c>
      <c r="AU421" s="174">
        <f t="shared" si="103"/>
        <v>596.41357027358845</v>
      </c>
      <c r="AV421" s="174">
        <f t="shared" si="103"/>
        <v>581.74962241730736</v>
      </c>
      <c r="AW421" s="174">
        <f t="shared" si="103"/>
        <v>567.44621526205867</v>
      </c>
      <c r="AX421" s="174">
        <f t="shared" si="103"/>
        <v>553.49448423751164</v>
      </c>
      <c r="AY421" s="174">
        <f t="shared" si="103"/>
        <v>539.88578272544703</v>
      </c>
      <c r="AZ421" s="174">
        <f t="shared" si="103"/>
        <v>526.61167670099519</v>
      </c>
      <c r="BA421" s="174">
        <f t="shared" si="103"/>
        <v>513.66393950562963</v>
      </c>
      <c r="BB421" s="174">
        <f t="shared" si="103"/>
        <v>501.03454674867527</v>
      </c>
      <c r="BC421" s="174">
        <f t="shared" si="103"/>
        <v>488.71567133417443</v>
      </c>
      <c r="BD421" s="174">
        <f t="shared" si="103"/>
        <v>476.69967861002448</v>
      </c>
      <c r="BE421" s="174">
        <f t="shared" si="103"/>
        <v>464.97912163638495</v>
      </c>
      <c r="BF421" s="174">
        <f t="shared" si="103"/>
        <v>453.54673657041877</v>
      </c>
      <c r="BG421" s="174">
        <f t="shared" si="103"/>
        <v>442.39543816450862</v>
      </c>
      <c r="BH421" s="174">
        <f t="shared" si="103"/>
        <v>431.51831537515773</v>
      </c>
      <c r="BI421" s="174">
        <f t="shared" si="103"/>
        <v>420.90862707985468</v>
      </c>
      <c r="BJ421" s="174">
        <f t="shared" si="103"/>
        <v>410.55979789924669</v>
      </c>
      <c r="BK421" s="174">
        <f t="shared" si="103"/>
        <v>400.46541412203305</v>
      </c>
      <c r="BL421" s="174">
        <f t="shared" si="103"/>
        <v>390.6192197300515</v>
      </c>
      <c r="BM421" s="174">
        <f t="shared" si="103"/>
        <v>381.01511252109725</v>
      </c>
      <c r="BN421" s="174">
        <f t="shared" si="103"/>
        <v>371.64714032706837</v>
      </c>
      <c r="BO421" s="174">
        <f t="shared" si="103"/>
        <v>362.50949732509554</v>
      </c>
      <c r="BP421" s="174">
        <f t="shared" si="103"/>
        <v>353.59652043936944</v>
      </c>
    </row>
    <row r="422" spans="2:68">
      <c r="B422" s="29">
        <v>8</v>
      </c>
      <c r="C422" s="68">
        <v>1019.4</v>
      </c>
      <c r="D422" s="68">
        <v>620.76</v>
      </c>
      <c r="I422" s="60" t="s">
        <v>112</v>
      </c>
      <c r="J422" s="174">
        <f t="shared" si="102"/>
        <v>1407.2401496059495</v>
      </c>
      <c r="K422" s="174">
        <f t="shared" si="103"/>
        <v>1372.7680795227318</v>
      </c>
      <c r="L422" s="174">
        <f t="shared" si="103"/>
        <v>1339.1404449938543</v>
      </c>
      <c r="M422" s="174">
        <f t="shared" si="103"/>
        <v>1306.3365605367303</v>
      </c>
      <c r="N422" s="174">
        <f t="shared" si="103"/>
        <v>1274.3362473849904</v>
      </c>
      <c r="O422" s="174">
        <f t="shared" si="103"/>
        <v>1243.1198210758484</v>
      </c>
      <c r="P422" s="174">
        <f t="shared" si="103"/>
        <v>1212.6680793415303</v>
      </c>
      <c r="Q422" s="174">
        <f t="shared" si="103"/>
        <v>1182.9622902973165</v>
      </c>
      <c r="R422" s="174">
        <f t="shared" si="103"/>
        <v>1153.9841809189338</v>
      </c>
      <c r="S422" s="174">
        <f t="shared" si="103"/>
        <v>1125.715925802207</v>
      </c>
      <c r="T422" s="174">
        <f t="shared" si="103"/>
        <v>1098.1401361980559</v>
      </c>
      <c r="U422" s="174">
        <f t="shared" si="103"/>
        <v>1071.2398493160949</v>
      </c>
      <c r="V422" s="174">
        <f t="shared" si="103"/>
        <v>1044.9985178902539</v>
      </c>
      <c r="W422" s="174">
        <f t="shared" si="103"/>
        <v>1019.4</v>
      </c>
      <c r="X422" s="174">
        <f t="shared" si="103"/>
        <v>994.42854914090378</v>
      </c>
      <c r="Y422" s="174">
        <f t="shared" si="103"/>
        <v>970.06880453843735</v>
      </c>
      <c r="Z422" s="174">
        <f t="shared" si="103"/>
        <v>946.30578169904777</v>
      </c>
      <c r="AA422" s="174">
        <f t="shared" si="103"/>
        <v>923.12486319269465</v>
      </c>
      <c r="AB422" s="174">
        <f t="shared" si="103"/>
        <v>900.51178966117993</v>
      </c>
      <c r="AC422" s="174">
        <f t="shared" si="103"/>
        <v>878.45265104673922</v>
      </c>
      <c r="AD422" s="174">
        <f t="shared" si="103"/>
        <v>856.93387803550081</v>
      </c>
      <c r="AE422" s="174">
        <f t="shared" si="103"/>
        <v>835.9422337105467</v>
      </c>
      <c r="AF422" s="174">
        <f t="shared" si="103"/>
        <v>815.46480540944219</v>
      </c>
      <c r="AG422" s="174">
        <f t="shared" si="103"/>
        <v>795.4889967812253</v>
      </c>
      <c r="AH422" s="174">
        <f t="shared" si="103"/>
        <v>776.00252003797038</v>
      </c>
      <c r="AI422" s="174">
        <f t="shared" si="103"/>
        <v>756.99338839615859</v>
      </c>
      <c r="AJ422" s="174">
        <f t="shared" si="103"/>
        <v>738.44990870320646</v>
      </c>
      <c r="AK422" s="174">
        <f t="shared" si="103"/>
        <v>720.36067424461703</v>
      </c>
      <c r="AL422" s="174">
        <f t="shared" si="103"/>
        <v>702.71455772732759</v>
      </c>
      <c r="AM422" s="174">
        <f t="shared" si="103"/>
        <v>685.50070443494042</v>
      </c>
      <c r="AN422" s="174">
        <f t="shared" si="103"/>
        <v>668.70852555062322</v>
      </c>
      <c r="AO422" s="174">
        <f t="shared" si="103"/>
        <v>652.3276916435741</v>
      </c>
      <c r="AP422" s="174">
        <f t="shared" si="103"/>
        <v>636.34812631504235</v>
      </c>
      <c r="AQ422" s="174">
        <f t="shared" si="103"/>
        <v>620.76000000000033</v>
      </c>
      <c r="AR422" s="174">
        <f t="shared" si="103"/>
        <v>605.55372392064726</v>
      </c>
      <c r="AS422" s="174">
        <f t="shared" si="103"/>
        <v>590.71994418803285</v>
      </c>
      <c r="AT422" s="174">
        <f t="shared" si="103"/>
        <v>576.24953604816665</v>
      </c>
      <c r="AU422" s="174">
        <f t="shared" si="103"/>
        <v>562.13359826907731</v>
      </c>
      <c r="AV422" s="174">
        <f t="shared" si="103"/>
        <v>548.36344766536615</v>
      </c>
      <c r="AW422" s="174">
        <f t="shared" ref="K422:BP427" si="105">$C422*POWER(POWER($D422/$C422,1/($D$417-$C$417)),AW$417-$C$417)</f>
        <v>534.93061375689035</v>
      </c>
      <c r="AX422" s="174">
        <f t="shared" si="105"/>
        <v>521.82683355828692</v>
      </c>
      <c r="AY422" s="174">
        <f t="shared" si="105"/>
        <v>509.04404649613417</v>
      </c>
      <c r="AZ422" s="174">
        <f t="shared" si="105"/>
        <v>496.57438945062341</v>
      </c>
      <c r="BA422" s="174">
        <f t="shared" si="105"/>
        <v>484.41019191869105</v>
      </c>
      <c r="BB422" s="174">
        <f t="shared" si="105"/>
        <v>472.54397129563534</v>
      </c>
      <c r="BC422" s="174">
        <f t="shared" si="105"/>
        <v>460.96842827231666</v>
      </c>
      <c r="BD422" s="174">
        <f t="shared" si="105"/>
        <v>449.67644234510755</v>
      </c>
      <c r="BE422" s="174">
        <f t="shared" si="105"/>
        <v>438.66106743583344</v>
      </c>
      <c r="BF422" s="174">
        <f t="shared" si="105"/>
        <v>427.91552761900732</v>
      </c>
      <c r="BG422" s="174">
        <f t="shared" si="105"/>
        <v>417.43321295373141</v>
      </c>
      <c r="BH422" s="174">
        <f t="shared" si="105"/>
        <v>407.20767541770169</v>
      </c>
      <c r="BI422" s="174">
        <f t="shared" si="105"/>
        <v>397.23262494081342</v>
      </c>
      <c r="BJ422" s="174">
        <f t="shared" si="105"/>
        <v>387.50192553592888</v>
      </c>
      <c r="BK422" s="174">
        <f t="shared" si="105"/>
        <v>378.00959152442641</v>
      </c>
      <c r="BL422" s="174">
        <f t="shared" si="105"/>
        <v>368.7497838542094</v>
      </c>
      <c r="BM422" s="174">
        <f t="shared" si="105"/>
        <v>359.71680650790989</v>
      </c>
      <c r="BN422" s="174">
        <f t="shared" si="105"/>
        <v>350.905102999078</v>
      </c>
      <c r="BO422" s="174">
        <f t="shared" si="105"/>
        <v>342.30925295420104</v>
      </c>
      <c r="BP422" s="174">
        <f t="shared" si="105"/>
        <v>333.9239687784509</v>
      </c>
    </row>
    <row r="423" spans="2:68">
      <c r="B423" s="29">
        <v>9</v>
      </c>
      <c r="C423" s="68">
        <v>954.81</v>
      </c>
      <c r="D423" s="68">
        <v>582.66</v>
      </c>
      <c r="I423" s="60" t="s">
        <v>112</v>
      </c>
      <c r="J423" s="174">
        <f t="shared" si="102"/>
        <v>1316.2642901322315</v>
      </c>
      <c r="K423" s="174">
        <f t="shared" si="105"/>
        <v>1284.1566687811689</v>
      </c>
      <c r="L423" s="174">
        <f t="shared" si="105"/>
        <v>1252.832248308951</v>
      </c>
      <c r="M423" s="174">
        <f t="shared" si="105"/>
        <v>1222.2719241045593</v>
      </c>
      <c r="N423" s="174">
        <f t="shared" si="105"/>
        <v>1192.4570575755579</v>
      </c>
      <c r="O423" s="174">
        <f t="shared" si="105"/>
        <v>1163.369464780503</v>
      </c>
      <c r="P423" s="174">
        <f t="shared" si="105"/>
        <v>1134.9914053386501</v>
      </c>
      <c r="Q423" s="174">
        <f t="shared" si="105"/>
        <v>1107.3055716101801</v>
      </c>
      <c r="R423" s="174">
        <f t="shared" si="105"/>
        <v>1080.2950781403545</v>
      </c>
      <c r="S423" s="174">
        <f t="shared" si="105"/>
        <v>1053.9434513611591</v>
      </c>
      <c r="T423" s="174">
        <f t="shared" si="105"/>
        <v>1028.2346195441564</v>
      </c>
      <c r="U423" s="174">
        <f t="shared" si="105"/>
        <v>1003.1529029984154</v>
      </c>
      <c r="V423" s="174">
        <f t="shared" si="105"/>
        <v>978.68300450754589</v>
      </c>
      <c r="W423" s="174">
        <f t="shared" si="105"/>
        <v>954.81</v>
      </c>
      <c r="X423" s="174">
        <f t="shared" si="105"/>
        <v>931.51932944695454</v>
      </c>
      <c r="Y423" s="174">
        <f t="shared" si="105"/>
        <v>908.79678798222039</v>
      </c>
      <c r="Z423" s="174">
        <f t="shared" si="105"/>
        <v>886.62851723876383</v>
      </c>
      <c r="AA423" s="174">
        <f t="shared" si="105"/>
        <v>865.00099689655633</v>
      </c>
      <c r="AB423" s="174">
        <f t="shared" si="105"/>
        <v>843.90103643659722</v>
      </c>
      <c r="AC423" s="174">
        <f t="shared" si="105"/>
        <v>823.315767096081</v>
      </c>
      <c r="AD423" s="174">
        <f t="shared" si="105"/>
        <v>803.23263401980125</v>
      </c>
      <c r="AE423" s="174">
        <f t="shared" si="105"/>
        <v>783.63938860300618</v>
      </c>
      <c r="AF423" s="174">
        <f t="shared" si="105"/>
        <v>764.52408102103425</v>
      </c>
      <c r="AG423" s="174">
        <f t="shared" si="105"/>
        <v>745.87505294117489</v>
      </c>
      <c r="AH423" s="174">
        <f t="shared" si="105"/>
        <v>727.68093041230702</v>
      </c>
      <c r="AI423" s="174">
        <f t="shared" si="105"/>
        <v>709.93061692798392</v>
      </c>
      <c r="AJ423" s="174">
        <f t="shared" si="105"/>
        <v>692.61328665872622</v>
      </c>
      <c r="AK423" s="174">
        <f t="shared" si="105"/>
        <v>675.7183778494026</v>
      </c>
      <c r="AL423" s="174">
        <f t="shared" si="105"/>
        <v>659.2355863776661</v>
      </c>
      <c r="AM423" s="174">
        <f t="shared" si="105"/>
        <v>643.15485946952106</v>
      </c>
      <c r="AN423" s="174">
        <f t="shared" si="105"/>
        <v>627.46638956818481</v>
      </c>
      <c r="AO423" s="174">
        <f t="shared" si="105"/>
        <v>612.16060835250687</v>
      </c>
      <c r="AP423" s="174">
        <f t="shared" si="105"/>
        <v>597.22818090129658</v>
      </c>
      <c r="AQ423" s="174">
        <f t="shared" si="105"/>
        <v>582.66000000000031</v>
      </c>
      <c r="AR423" s="174">
        <f t="shared" si="105"/>
        <v>568.44718058625574</v>
      </c>
      <c r="AS423" s="174">
        <f t="shared" si="105"/>
        <v>554.5810543309359</v>
      </c>
      <c r="AT423" s="174">
        <f t="shared" si="105"/>
        <v>541.05316435137729</v>
      </c>
      <c r="AU423" s="174">
        <f t="shared" si="105"/>
        <v>527.8552600535686</v>
      </c>
      <c r="AV423" s="174">
        <f t="shared" si="105"/>
        <v>514.979292100154</v>
      </c>
      <c r="AW423" s="174">
        <f t="shared" si="105"/>
        <v>502.41740750118129</v>
      </c>
      <c r="AX423" s="174">
        <f t="shared" si="105"/>
        <v>490.16194482460139</v>
      </c>
      <c r="AY423" s="174">
        <f t="shared" si="105"/>
        <v>478.20542952359932</v>
      </c>
      <c r="AZ423" s="174">
        <f t="shared" si="105"/>
        <v>466.54056937790358</v>
      </c>
      <c r="BA423" s="174">
        <f t="shared" si="105"/>
        <v>455.16025004629739</v>
      </c>
      <c r="BB423" s="174">
        <f t="shared" si="105"/>
        <v>444.0575307276161</v>
      </c>
      <c r="BC423" s="174">
        <f t="shared" si="105"/>
        <v>433.225639927587</v>
      </c>
      <c r="BD423" s="174">
        <f t="shared" si="105"/>
        <v>422.65797132892789</v>
      </c>
      <c r="BE423" s="174">
        <f t="shared" si="105"/>
        <v>412.34807976218627</v>
      </c>
      <c r="BF423" s="174">
        <f t="shared" si="105"/>
        <v>402.28967727486213</v>
      </c>
      <c r="BG423" s="174">
        <f t="shared" si="105"/>
        <v>392.47662929641643</v>
      </c>
      <c r="BH423" s="174">
        <f t="shared" si="105"/>
        <v>382.90295089682638</v>
      </c>
      <c r="BI423" s="174">
        <f t="shared" si="105"/>
        <v>373.5628031364061</v>
      </c>
      <c r="BJ423" s="174">
        <f t="shared" si="105"/>
        <v>364.4504895046656</v>
      </c>
      <c r="BK423" s="174">
        <f t="shared" si="105"/>
        <v>355.56045244603683</v>
      </c>
      <c r="BL423" s="174">
        <f t="shared" si="105"/>
        <v>346.88726997034797</v>
      </c>
      <c r="BM423" s="174">
        <f t="shared" si="105"/>
        <v>338.42565234597811</v>
      </c>
      <c r="BN423" s="174">
        <f t="shared" si="105"/>
        <v>330.17043887367504</v>
      </c>
      <c r="BO423" s="174">
        <f t="shared" si="105"/>
        <v>322.1165947390711</v>
      </c>
      <c r="BP423" s="174">
        <f t="shared" si="105"/>
        <v>314.25920794197373</v>
      </c>
    </row>
    <row r="424" spans="2:68">
      <c r="B424" s="29">
        <v>10</v>
      </c>
      <c r="C424" s="68">
        <v>890.22</v>
      </c>
      <c r="D424" s="68">
        <v>544.55999999999995</v>
      </c>
      <c r="I424" s="60" t="s">
        <v>112</v>
      </c>
      <c r="J424" s="174">
        <f t="shared" si="102"/>
        <v>1225.2956543201858</v>
      </c>
      <c r="K424" s="174">
        <f t="shared" si="105"/>
        <v>1195.551566282453</v>
      </c>
      <c r="L424" s="174">
        <f t="shared" si="105"/>
        <v>1166.5295168564437</v>
      </c>
      <c r="M424" s="174">
        <f t="shared" si="105"/>
        <v>1138.2119785336274</v>
      </c>
      <c r="N424" s="174">
        <f t="shared" si="105"/>
        <v>1110.5818492862584</v>
      </c>
      <c r="O424" s="174">
        <f t="shared" si="105"/>
        <v>1083.6224422388173</v>
      </c>
      <c r="P424" s="174">
        <f t="shared" si="105"/>
        <v>1057.3174755901784</v>
      </c>
      <c r="Q424" s="174">
        <f t="shared" si="105"/>
        <v>1031.6510627804178</v>
      </c>
      <c r="R424" s="174">
        <f t="shared" si="105"/>
        <v>1006.60770289632</v>
      </c>
      <c r="S424" s="174">
        <f t="shared" si="105"/>
        <v>982.17227130979404</v>
      </c>
      <c r="T424" s="174">
        <f t="shared" si="105"/>
        <v>958.33001054354099</v>
      </c>
      <c r="U424" s="174">
        <f t="shared" si="105"/>
        <v>935.06652135845661</v>
      </c>
      <c r="V424" s="174">
        <f t="shared" si="105"/>
        <v>912.36775405738945</v>
      </c>
      <c r="W424" s="174">
        <f t="shared" si="105"/>
        <v>890.22</v>
      </c>
      <c r="X424" s="174">
        <f t="shared" si="105"/>
        <v>868.60988332359557</v>
      </c>
      <c r="Y424" s="174">
        <f t="shared" si="105"/>
        <v>847.52435286494381</v>
      </c>
      <c r="Z424" s="174">
        <f t="shared" si="105"/>
        <v>826.95067427818356</v>
      </c>
      <c r="AA424" s="174">
        <f t="shared" si="105"/>
        <v>806.87642234407417</v>
      </c>
      <c r="AB424" s="174">
        <f t="shared" si="105"/>
        <v>787.28947346593702</v>
      </c>
      <c r="AC424" s="174">
        <f t="shared" si="105"/>
        <v>768.17799834775951</v>
      </c>
      <c r="AD424" s="174">
        <f t="shared" si="105"/>
        <v>749.5304548500377</v>
      </c>
      <c r="AE424" s="174">
        <f t="shared" si="105"/>
        <v>731.33558101904327</v>
      </c>
      <c r="AF424" s="174">
        <f t="shared" si="105"/>
        <v>713.58238828530602</v>
      </c>
      <c r="AG424" s="174">
        <f t="shared" si="105"/>
        <v>696.26015482720254</v>
      </c>
      <c r="AH424" s="174">
        <f t="shared" si="105"/>
        <v>679.35841909564488</v>
      </c>
      <c r="AI424" s="174">
        <f t="shared" si="105"/>
        <v>662.86697349595647</v>
      </c>
      <c r="AJ424" s="174">
        <f t="shared" si="105"/>
        <v>646.77585822312199</v>
      </c>
      <c r="AK424" s="174">
        <f t="shared" si="105"/>
        <v>631.07535524668549</v>
      </c>
      <c r="AL424" s="174">
        <f t="shared" si="105"/>
        <v>615.75598244166622</v>
      </c>
      <c r="AM424" s="174">
        <f t="shared" si="105"/>
        <v>600.80848786194611</v>
      </c>
      <c r="AN424" s="174">
        <f t="shared" si="105"/>
        <v>586.22384415267106</v>
      </c>
      <c r="AO424" s="174">
        <f t="shared" si="105"/>
        <v>571.99324309829171</v>
      </c>
      <c r="AP424" s="174">
        <f t="shared" si="105"/>
        <v>558.10809030295002</v>
      </c>
      <c r="AQ424" s="174">
        <f t="shared" si="105"/>
        <v>544.56000000000017</v>
      </c>
      <c r="AR424" s="174">
        <f t="shared" si="105"/>
        <v>531.34078998752818</v>
      </c>
      <c r="AS424" s="174">
        <f t="shared" si="105"/>
        <v>518.44247668681203</v>
      </c>
      <c r="AT424" s="174">
        <f t="shared" si="105"/>
        <v>505.85727032073845</v>
      </c>
      <c r="AU424" s="174">
        <f t="shared" si="105"/>
        <v>493.57757020926192</v>
      </c>
      <c r="AV424" s="174">
        <f t="shared" si="105"/>
        <v>481.59596017906898</v>
      </c>
      <c r="AW424" s="174">
        <f t="shared" si="105"/>
        <v>469.90520408467125</v>
      </c>
      <c r="AX424" s="174">
        <f t="shared" si="105"/>
        <v>458.49824143822502</v>
      </c>
      <c r="AY424" s="174">
        <f t="shared" si="105"/>
        <v>447.36818314543632</v>
      </c>
      <c r="AZ424" s="174">
        <f t="shared" si="105"/>
        <v>436.50830734497805</v>
      </c>
      <c r="BA424" s="174">
        <f t="shared" si="105"/>
        <v>425.91205534890423</v>
      </c>
      <c r="BB424" s="174">
        <f t="shared" si="105"/>
        <v>415.57302768161179</v>
      </c>
      <c r="BC424" s="174">
        <f t="shared" si="105"/>
        <v>405.48498021495601</v>
      </c>
      <c r="BD424" s="174">
        <f t="shared" si="105"/>
        <v>395.64182039718651</v>
      </c>
      <c r="BE424" s="174">
        <f t="shared" si="105"/>
        <v>386.03760357342583</v>
      </c>
      <c r="BF424" s="174">
        <f t="shared" si="105"/>
        <v>376.66652939546833</v>
      </c>
      <c r="BG424" s="174">
        <f t="shared" si="105"/>
        <v>367.52293831873175</v>
      </c>
      <c r="BH424" s="174">
        <f t="shared" si="105"/>
        <v>358.601308184245</v>
      </c>
      <c r="BI424" s="174">
        <f t="shared" si="105"/>
        <v>349.89625088360833</v>
      </c>
      <c r="BJ424" s="174">
        <f t="shared" si="105"/>
        <v>341.4025091049117</v>
      </c>
      <c r="BK424" s="174">
        <f t="shared" si="105"/>
        <v>333.11495315764654</v>
      </c>
      <c r="BL424" s="174">
        <f t="shared" si="105"/>
        <v>325.02857787469208</v>
      </c>
      <c r="BM424" s="174">
        <f t="shared" si="105"/>
        <v>317.13849958950647</v>
      </c>
      <c r="BN424" s="174">
        <f t="shared" si="105"/>
        <v>309.43995318669698</v>
      </c>
      <c r="BO424" s="174">
        <f t="shared" si="105"/>
        <v>301.92828922418698</v>
      </c>
      <c r="BP424" s="174">
        <f t="shared" si="105"/>
        <v>294.598971125243</v>
      </c>
    </row>
    <row r="425" spans="2:68">
      <c r="B425" s="29">
        <v>11</v>
      </c>
      <c r="C425" s="68">
        <v>850.65</v>
      </c>
      <c r="D425" s="68">
        <v>519.72</v>
      </c>
      <c r="I425" s="60" t="s">
        <v>112</v>
      </c>
      <c r="J425" s="174">
        <f t="shared" si="102"/>
        <v>1171.7605330243039</v>
      </c>
      <c r="K425" s="174">
        <f t="shared" si="105"/>
        <v>1143.2462678186209</v>
      </c>
      <c r="L425" s="174">
        <f t="shared" si="105"/>
        <v>1115.4258844235171</v>
      </c>
      <c r="M425" s="174">
        <f t="shared" si="105"/>
        <v>1088.2824975374219</v>
      </c>
      <c r="N425" s="174">
        <f t="shared" si="105"/>
        <v>1061.7996327549799</v>
      </c>
      <c r="O425" s="174">
        <f t="shared" si="105"/>
        <v>1035.9612165680744</v>
      </c>
      <c r="P425" s="174">
        <f t="shared" si="105"/>
        <v>1010.7515666101752</v>
      </c>
      <c r="Q425" s="174">
        <f t="shared" si="105"/>
        <v>986.15538213808361</v>
      </c>
      <c r="R425" s="174">
        <f t="shared" si="105"/>
        <v>962.15773474530056</v>
      </c>
      <c r="S425" s="174">
        <f t="shared" si="105"/>
        <v>938.74405930137971</v>
      </c>
      <c r="T425" s="174">
        <f t="shared" si="105"/>
        <v>915.90014511176969</v>
      </c>
      <c r="U425" s="174">
        <f t="shared" si="105"/>
        <v>893.61212729277509</v>
      </c>
      <c r="V425" s="174">
        <f t="shared" si="105"/>
        <v>871.86647835640463</v>
      </c>
      <c r="W425" s="174">
        <f t="shared" si="105"/>
        <v>850.65</v>
      </c>
      <c r="X425" s="174">
        <f t="shared" si="105"/>
        <v>829.9498150956573</v>
      </c>
      <c r="Y425" s="174">
        <f t="shared" si="105"/>
        <v>809.75335987458516</v>
      </c>
      <c r="Z425" s="174">
        <f t="shared" si="105"/>
        <v>790.04837630165071</v>
      </c>
      <c r="AA425" s="174">
        <f t="shared" si="105"/>
        <v>770.82290463548975</v>
      </c>
      <c r="AB425" s="174">
        <f t="shared" si="105"/>
        <v>752.06527616966116</v>
      </c>
      <c r="AC425" s="174">
        <f t="shared" si="105"/>
        <v>733.76410615044347</v>
      </c>
      <c r="AD425" s="174">
        <f t="shared" si="105"/>
        <v>715.9082868669733</v>
      </c>
      <c r="AE425" s="174">
        <f t="shared" si="105"/>
        <v>698.48698090953201</v>
      </c>
      <c r="AF425" s="174">
        <f t="shared" si="105"/>
        <v>681.48961459188854</v>
      </c>
      <c r="AG425" s="174">
        <f t="shared" si="105"/>
        <v>664.90587153370802</v>
      </c>
      <c r="AH425" s="174">
        <f t="shared" si="105"/>
        <v>648.72568639912754</v>
      </c>
      <c r="AI425" s="174">
        <f t="shared" si="105"/>
        <v>632.93923878770272</v>
      </c>
      <c r="AJ425" s="174">
        <f t="shared" si="105"/>
        <v>617.53694727401398</v>
      </c>
      <c r="AK425" s="174">
        <f t="shared" si="105"/>
        <v>602.50946359231716</v>
      </c>
      <c r="AL425" s="174">
        <f t="shared" si="105"/>
        <v>587.84766696270765</v>
      </c>
      <c r="AM425" s="174">
        <f t="shared" si="105"/>
        <v>573.54265855535516</v>
      </c>
      <c r="AN425" s="174">
        <f t="shared" si="105"/>
        <v>559.58575608944773</v>
      </c>
      <c r="AO425" s="174">
        <f t="shared" si="105"/>
        <v>545.96848856356996</v>
      </c>
      <c r="AP425" s="174">
        <f t="shared" si="105"/>
        <v>532.68259111431303</v>
      </c>
      <c r="AQ425" s="174">
        <f t="shared" si="105"/>
        <v>519.7199999999998</v>
      </c>
      <c r="AR425" s="174">
        <f t="shared" si="105"/>
        <v>507.07284770647715</v>
      </c>
      <c r="AS425" s="174">
        <f t="shared" si="105"/>
        <v>494.73345817200868</v>
      </c>
      <c r="AT425" s="174">
        <f t="shared" si="105"/>
        <v>482.69434212836507</v>
      </c>
      <c r="AU425" s="174">
        <f t="shared" si="105"/>
        <v>470.94819255528898</v>
      </c>
      <c r="AV425" s="174">
        <f t="shared" si="105"/>
        <v>459.48788024557228</v>
      </c>
      <c r="AW425" s="174">
        <f t="shared" si="105"/>
        <v>448.30644947805604</v>
      </c>
      <c r="AX425" s="174">
        <f t="shared" si="105"/>
        <v>437.3971137959245</v>
      </c>
      <c r="AY425" s="174">
        <f t="shared" si="105"/>
        <v>426.75325188773496</v>
      </c>
      <c r="AZ425" s="174">
        <f t="shared" si="105"/>
        <v>416.36840356867827</v>
      </c>
      <c r="BA425" s="174">
        <f t="shared" si="105"/>
        <v>406.23626585963507</v>
      </c>
      <c r="BB425" s="174">
        <f t="shared" si="105"/>
        <v>396.3506891616463</v>
      </c>
      <c r="BC425" s="174">
        <f t="shared" si="105"/>
        <v>386.70567352347581</v>
      </c>
      <c r="BD425" s="174">
        <f t="shared" si="105"/>
        <v>377.29536500000046</v>
      </c>
      <c r="BE425" s="174">
        <f t="shared" si="105"/>
        <v>368.11405209921696</v>
      </c>
      <c r="BF425" s="174">
        <f t="shared" si="105"/>
        <v>359.15616231570954</v>
      </c>
      <c r="BG425" s="174">
        <f t="shared" si="105"/>
        <v>350.41625874847358</v>
      </c>
      <c r="BH425" s="174">
        <f t="shared" si="105"/>
        <v>341.88903680104352</v>
      </c>
      <c r="BI425" s="174">
        <f t="shared" si="105"/>
        <v>333.56932096192139</v>
      </c>
      <c r="BJ425" s="174">
        <f t="shared" si="105"/>
        <v>325.45206166335237</v>
      </c>
      <c r="BK425" s="174">
        <f t="shared" si="105"/>
        <v>317.53233221654</v>
      </c>
      <c r="BL425" s="174">
        <f t="shared" si="105"/>
        <v>309.80532582144264</v>
      </c>
      <c r="BM425" s="174">
        <f t="shared" si="105"/>
        <v>302.26635264933435</v>
      </c>
      <c r="BN425" s="174">
        <f t="shared" si="105"/>
        <v>294.91083699636016</v>
      </c>
      <c r="BO425" s="174">
        <f t="shared" si="105"/>
        <v>287.73431450635945</v>
      </c>
      <c r="BP425" s="174">
        <f t="shared" si="105"/>
        <v>280.73242946126931</v>
      </c>
    </row>
    <row r="426" spans="2:68">
      <c r="B426" s="29">
        <v>12</v>
      </c>
      <c r="C426" s="68">
        <v>811.08</v>
      </c>
      <c r="D426" s="68">
        <v>494.88</v>
      </c>
      <c r="I426" s="60" t="s">
        <v>112</v>
      </c>
      <c r="J426" s="174">
        <f t="shared" si="102"/>
        <v>1118.2274676724385</v>
      </c>
      <c r="K426" s="174">
        <f t="shared" si="105"/>
        <v>1090.94276485418</v>
      </c>
      <c r="L426" s="174">
        <f t="shared" si="105"/>
        <v>1064.3238076283014</v>
      </c>
      <c r="M426" s="174">
        <f t="shared" si="105"/>
        <v>1038.3543518305639</v>
      </c>
      <c r="N426" s="174">
        <f t="shared" si="105"/>
        <v>1013.0185496536481</v>
      </c>
      <c r="O426" s="174">
        <f t="shared" si="105"/>
        <v>988.30093997606207</v>
      </c>
      <c r="P426" s="174">
        <f t="shared" si="105"/>
        <v>964.1864389270221</v>
      </c>
      <c r="Q426" s="174">
        <f t="shared" si="105"/>
        <v>940.66033068155309</v>
      </c>
      <c r="R426" s="174">
        <f t="shared" si="105"/>
        <v>917.70825848018467</v>
      </c>
      <c r="S426" s="174">
        <f t="shared" si="105"/>
        <v>895.31621586777067</v>
      </c>
      <c r="T426" s="174">
        <f t="shared" si="105"/>
        <v>873.470538146075</v>
      </c>
      <c r="U426" s="174">
        <f t="shared" si="105"/>
        <v>852.1578940349209</v>
      </c>
      <c r="V426" s="174">
        <f t="shared" si="105"/>
        <v>831.36527753680184</v>
      </c>
      <c r="W426" s="174">
        <f t="shared" si="105"/>
        <v>811.08</v>
      </c>
      <c r="X426" s="174">
        <f t="shared" si="105"/>
        <v>791.28968237536128</v>
      </c>
      <c r="Y426" s="174">
        <f t="shared" si="105"/>
        <v>771.98224766200633</v>
      </c>
      <c r="Z426" s="174">
        <f t="shared" si="105"/>
        <v>753.14591353736557</v>
      </c>
      <c r="AA426" s="174">
        <f t="shared" si="105"/>
        <v>734.76918516704063</v>
      </c>
      <c r="AB426" s="174">
        <f t="shared" si="105"/>
        <v>716.84084819010536</v>
      </c>
      <c r="AC426" s="174">
        <f t="shared" si="105"/>
        <v>699.34996187556453</v>
      </c>
      <c r="AD426" s="174">
        <f t="shared" si="105"/>
        <v>682.28585244579642</v>
      </c>
      <c r="AE426" s="174">
        <f t="shared" si="105"/>
        <v>665.63810656289991</v>
      </c>
      <c r="AF426" s="174">
        <f t="shared" si="105"/>
        <v>649.39656497397789</v>
      </c>
      <c r="AG426" s="174">
        <f t="shared" si="105"/>
        <v>633.55131631147299</v>
      </c>
      <c r="AH426" s="174">
        <f t="shared" si="105"/>
        <v>618.09269104477676</v>
      </c>
      <c r="AI426" s="174">
        <f t="shared" si="105"/>
        <v>603.01125557941714</v>
      </c>
      <c r="AJ426" s="174">
        <f t="shared" si="105"/>
        <v>588.29780650022792</v>
      </c>
      <c r="AK426" s="174">
        <f t="shared" si="105"/>
        <v>573.94336495498226</v>
      </c>
      <c r="AL426" s="174">
        <f t="shared" si="105"/>
        <v>559.93917117506783</v>
      </c>
      <c r="AM426" s="174">
        <f t="shared" si="105"/>
        <v>546.27667912985453</v>
      </c>
      <c r="AN426" s="174">
        <f t="shared" si="105"/>
        <v>532.94755131149793</v>
      </c>
      <c r="AO426" s="174">
        <f t="shared" si="105"/>
        <v>519.94365364699127</v>
      </c>
      <c r="AP426" s="174">
        <f t="shared" si="105"/>
        <v>507.25705053436485</v>
      </c>
      <c r="AQ426" s="174">
        <f t="shared" si="105"/>
        <v>494.88000000000017</v>
      </c>
      <c r="AR426" s="174">
        <f t="shared" si="105"/>
        <v>482.80494897410728</v>
      </c>
      <c r="AS426" s="174">
        <f t="shared" si="105"/>
        <v>471.02452868147873</v>
      </c>
      <c r="AT426" s="174">
        <f t="shared" si="105"/>
        <v>459.53155014471025</v>
      </c>
      <c r="AU426" s="174">
        <f t="shared" si="105"/>
        <v>448.31899979714103</v>
      </c>
      <c r="AV426" s="174">
        <f t="shared" si="105"/>
        <v>437.38003520283991</v>
      </c>
      <c r="AW426" s="174">
        <f t="shared" si="105"/>
        <v>426.70798088102219</v>
      </c>
      <c r="AX426" s="174">
        <f t="shared" si="105"/>
        <v>416.29632423235165</v>
      </c>
      <c r="AY426" s="174">
        <f t="shared" si="105"/>
        <v>406.13871156463966</v>
      </c>
      <c r="AZ426" s="174">
        <f t="shared" si="105"/>
        <v>396.22894421551786</v>
      </c>
      <c r="BA426" s="174">
        <f t="shared" si="105"/>
        <v>386.56097476971672</v>
      </c>
      <c r="BB426" s="174">
        <f t="shared" si="105"/>
        <v>377.12890336864325</v>
      </c>
      <c r="BC426" s="174">
        <f t="shared" si="105"/>
        <v>367.92697411000398</v>
      </c>
      <c r="BD426" s="174">
        <f t="shared" si="105"/>
        <v>358.94957153527741</v>
      </c>
      <c r="BE426" s="174">
        <f t="shared" si="105"/>
        <v>350.19121720289201</v>
      </c>
      <c r="BF426" s="174">
        <f t="shared" si="105"/>
        <v>341.64656634501847</v>
      </c>
      <c r="BG426" s="174">
        <f t="shared" si="105"/>
        <v>333.3104046059359</v>
      </c>
      <c r="BH426" s="174">
        <f t="shared" si="105"/>
        <v>325.17764485998197</v>
      </c>
      <c r="BI426" s="174">
        <f t="shared" si="105"/>
        <v>317.24332410714493</v>
      </c>
      <c r="BJ426" s="174">
        <f t="shared" si="105"/>
        <v>309.50260044440313</v>
      </c>
      <c r="BK426" s="174">
        <f t="shared" si="105"/>
        <v>301.95075011096327</v>
      </c>
      <c r="BL426" s="174">
        <f t="shared" si="105"/>
        <v>294.5831646055953</v>
      </c>
      <c r="BM426" s="174">
        <f t="shared" si="105"/>
        <v>287.3953478743037</v>
      </c>
      <c r="BN426" s="174">
        <f t="shared" si="105"/>
        <v>280.38291356662012</v>
      </c>
      <c r="BO426" s="174">
        <f t="shared" si="105"/>
        <v>273.54158235884154</v>
      </c>
      <c r="BP426" s="174">
        <f t="shared" si="105"/>
        <v>266.86717934258206</v>
      </c>
    </row>
    <row r="427" spans="2:68">
      <c r="B427" s="29">
        <v>13</v>
      </c>
      <c r="C427" s="68">
        <v>771.51</v>
      </c>
      <c r="D427" s="68">
        <v>470.04</v>
      </c>
      <c r="I427" s="60" t="s">
        <v>112</v>
      </c>
      <c r="J427" s="174">
        <f t="shared" si="102"/>
        <v>1064.6967830904994</v>
      </c>
      <c r="K427" s="174">
        <f t="shared" si="105"/>
        <v>1038.6413409264208</v>
      </c>
      <c r="L427" s="174">
        <f t="shared" si="105"/>
        <v>1013.2235320088661</v>
      </c>
      <c r="M427" s="174">
        <f t="shared" si="105"/>
        <v>988.42775206773649</v>
      </c>
      <c r="N427" s="174">
        <f t="shared" ref="K427:BP431" si="106">$C427*POWER(POWER($D427/$C427,1/($D$417-$C$417)),N$417-$C$417)</f>
        <v>964.23877870330591</v>
      </c>
      <c r="O427" s="174">
        <f t="shared" si="106"/>
        <v>940.6417620410225</v>
      </c>
      <c r="P427" s="174">
        <f t="shared" si="106"/>
        <v>917.6222156150111</v>
      </c>
      <c r="Q427" s="174">
        <f t="shared" si="106"/>
        <v>895.16600747467101</v>
      </c>
      <c r="R427" s="174">
        <f t="shared" si="106"/>
        <v>873.25935150892008</v>
      </c>
      <c r="S427" s="174">
        <f t="shared" si="106"/>
        <v>851.88879898274831</v>
      </c>
      <c r="T427" s="174">
        <f t="shared" si="106"/>
        <v>831.04123028089498</v>
      </c>
      <c r="U427" s="174">
        <f t="shared" si="106"/>
        <v>810.70384685357214</v>
      </c>
      <c r="V427" s="174">
        <f t="shared" si="106"/>
        <v>790.86416335929607</v>
      </c>
      <c r="W427" s="174">
        <f t="shared" si="106"/>
        <v>771.51</v>
      </c>
      <c r="X427" s="174">
        <f t="shared" si="106"/>
        <v>752.62947504372266</v>
      </c>
      <c r="Y427" s="174">
        <f t="shared" si="106"/>
        <v>734.2109975302842</v>
      </c>
      <c r="Z427" s="174">
        <f t="shared" si="106"/>
        <v>716.24326015546899</v>
      </c>
      <c r="AA427" s="174">
        <f t="shared" si="106"/>
        <v>698.71523232934771</v>
      </c>
      <c r="AB427" s="174">
        <f t="shared" si="106"/>
        <v>681.61615340447918</v>
      </c>
      <c r="AC427" s="174">
        <f t="shared" si="106"/>
        <v>664.9355260698303</v>
      </c>
      <c r="AD427" s="174">
        <f t="shared" si="106"/>
        <v>648.66310990636271</v>
      </c>
      <c r="AE427" s="174">
        <f t="shared" si="106"/>
        <v>632.78891510032838</v>
      </c>
      <c r="AF427" s="174">
        <f t="shared" si="106"/>
        <v>617.30319631041334</v>
      </c>
      <c r="AG427" s="174">
        <f t="shared" si="106"/>
        <v>602.19644668496653</v>
      </c>
      <c r="AH427" s="174">
        <f t="shared" si="106"/>
        <v>587.45939202563989</v>
      </c>
      <c r="AI427" s="174">
        <f t="shared" si="106"/>
        <v>573.08298509385736</v>
      </c>
      <c r="AJ427" s="174">
        <f t="shared" si="106"/>
        <v>559.05840005661548</v>
      </c>
      <c r="AK427" s="174">
        <f t="shared" si="106"/>
        <v>545.37702706820914</v>
      </c>
      <c r="AL427" s="174">
        <f t="shared" si="106"/>
        <v>532.03046698455285</v>
      </c>
      <c r="AM427" s="174">
        <f t="shared" si="106"/>
        <v>519.01052620685493</v>
      </c>
      <c r="AN427" s="174">
        <f t="shared" si="106"/>
        <v>506.30921165147771</v>
      </c>
      <c r="AO427" s="174">
        <f t="shared" si="106"/>
        <v>493.91872584289604</v>
      </c>
      <c r="AP427" s="174">
        <f t="shared" si="106"/>
        <v>481.83146212674274</v>
      </c>
      <c r="AQ427" s="174">
        <f t="shared" si="106"/>
        <v>470.03999999999962</v>
      </c>
      <c r="AR427" s="174">
        <f t="shared" si="106"/>
        <v>458.53710055547066</v>
      </c>
      <c r="AS427" s="174">
        <f t="shared" si="106"/>
        <v>447.31570203773714</v>
      </c>
      <c r="AT427" s="174">
        <f t="shared" si="106"/>
        <v>436.36891550786942</v>
      </c>
      <c r="AU427" s="174">
        <f t="shared" si="106"/>
        <v>425.69002061423225</v>
      </c>
      <c r="AV427" s="174">
        <f t="shared" si="106"/>
        <v>415.27246146678738</v>
      </c>
      <c r="AW427" s="174">
        <f t="shared" si="106"/>
        <v>405.10984261236115</v>
      </c>
      <c r="AX427" s="174">
        <f t="shared" si="106"/>
        <v>395.19592510840624</v>
      </c>
      <c r="AY427" s="174">
        <f t="shared" si="106"/>
        <v>385.52462269284672</v>
      </c>
      <c r="AZ427" s="174">
        <f t="shared" si="106"/>
        <v>376.08999804765517</v>
      </c>
      <c r="BA427" s="174">
        <f t="shared" si="106"/>
        <v>366.88625915386893</v>
      </c>
      <c r="BB427" s="174">
        <f t="shared" si="106"/>
        <v>357.90775573580584</v>
      </c>
      <c r="BC427" s="174">
        <f t="shared" si="106"/>
        <v>349.14897579229887</v>
      </c>
      <c r="BD427" s="174">
        <f t="shared" si="106"/>
        <v>340.60454221281816</v>
      </c>
      <c r="BE427" s="174">
        <f t="shared" si="106"/>
        <v>332.26920947640446</v>
      </c>
      <c r="BF427" s="174">
        <f t="shared" si="106"/>
        <v>324.13786043138657</v>
      </c>
      <c r="BG427" s="174">
        <f t="shared" si="106"/>
        <v>316.20550315390585</v>
      </c>
      <c r="BH427" s="174">
        <f t="shared" si="106"/>
        <v>308.46726788332018</v>
      </c>
      <c r="BI427" s="174">
        <f t="shared" si="106"/>
        <v>300.91840403260443</v>
      </c>
      <c r="BJ427" s="174">
        <f t="shared" si="106"/>
        <v>293.55427727191346</v>
      </c>
      <c r="BK427" s="174">
        <f t="shared" si="106"/>
        <v>286.37036668351624</v>
      </c>
      <c r="BL427" s="174">
        <f t="shared" si="106"/>
        <v>279.36226198635558</v>
      </c>
      <c r="BM427" s="174">
        <f t="shared" si="106"/>
        <v>272.52566082852815</v>
      </c>
      <c r="BN427" s="174">
        <f t="shared" si="106"/>
        <v>265.85636614602373</v>
      </c>
      <c r="BO427" s="174">
        <f t="shared" si="106"/>
        <v>259.35028358610202</v>
      </c>
      <c r="BP427" s="174">
        <f t="shared" si="106"/>
        <v>253.00341899372472</v>
      </c>
    </row>
    <row r="428" spans="2:68">
      <c r="B428" s="29">
        <v>14</v>
      </c>
      <c r="C428" s="68">
        <v>731.95</v>
      </c>
      <c r="D428" s="68">
        <v>445.2</v>
      </c>
      <c r="I428" s="60" t="s">
        <v>112</v>
      </c>
      <c r="J428" s="174">
        <f t="shared" si="102"/>
        <v>1011.1916710481197</v>
      </c>
      <c r="K428" s="174">
        <f t="shared" si="106"/>
        <v>986.36390384261074</v>
      </c>
      <c r="L428" s="174">
        <f t="shared" si="106"/>
        <v>962.14573226774235</v>
      </c>
      <c r="M428" s="174">
        <f t="shared" si="106"/>
        <v>938.52218893519375</v>
      </c>
      <c r="N428" s="174">
        <f t="shared" si="106"/>
        <v>915.47867395060598</v>
      </c>
      <c r="O428" s="174">
        <f t="shared" si="106"/>
        <v>893.00094589050991</v>
      </c>
      <c r="P428" s="174">
        <f t="shared" si="106"/>
        <v>871.07511300079886</v>
      </c>
      <c r="Q428" s="174">
        <f t="shared" si="106"/>
        <v>849.68762461130325</v>
      </c>
      <c r="R428" s="174">
        <f t="shared" si="106"/>
        <v>828.8252627611655</v>
      </c>
      <c r="S428" s="174">
        <f t="shared" si="106"/>
        <v>808.47513402983441</v>
      </c>
      <c r="T428" s="174">
        <f t="shared" si="106"/>
        <v>788.62466156863456</v>
      </c>
      <c r="U428" s="174">
        <f t="shared" si="106"/>
        <v>769.26157732798379</v>
      </c>
      <c r="V428" s="174">
        <f t="shared" si="106"/>
        <v>750.37391447545519</v>
      </c>
      <c r="W428" s="174">
        <f t="shared" si="106"/>
        <v>731.95</v>
      </c>
      <c r="X428" s="174">
        <f t="shared" si="106"/>
        <v>713.97844749775686</v>
      </c>
      <c r="Y428" s="174">
        <f t="shared" si="106"/>
        <v>696.44815013499169</v>
      </c>
      <c r="Z428" s="174">
        <f t="shared" si="106"/>
        <v>679.34827378381863</v>
      </c>
      <c r="AA428" s="174">
        <f t="shared" si="106"/>
        <v>662.66825032645932</v>
      </c>
      <c r="AB428" s="174">
        <f t="shared" si="106"/>
        <v>646.39777112390232</v>
      </c>
      <c r="AC428" s="174">
        <f t="shared" si="106"/>
        <v>630.5267806449267</v>
      </c>
      <c r="AD428" s="174">
        <f t="shared" si="106"/>
        <v>615.04547025155193</v>
      </c>
      <c r="AE428" s="174">
        <f t="shared" si="106"/>
        <v>599.94427213707343</v>
      </c>
      <c r="AF428" s="174">
        <f t="shared" si="106"/>
        <v>585.21385341293717</v>
      </c>
      <c r="AG428" s="174">
        <f t="shared" si="106"/>
        <v>570.84511034080026</v>
      </c>
      <c r="AH428" s="174">
        <f t="shared" si="106"/>
        <v>556.82916270620979</v>
      </c>
      <c r="AI428" s="174">
        <f t="shared" si="106"/>
        <v>543.15734833042632</v>
      </c>
      <c r="AJ428" s="174">
        <f t="shared" si="106"/>
        <v>529.82121771699724</v>
      </c>
      <c r="AK428" s="174">
        <f t="shared" si="106"/>
        <v>516.81252882977344</v>
      </c>
      <c r="AL428" s="174">
        <f t="shared" si="106"/>
        <v>504.12324199914116</v>
      </c>
      <c r="AM428" s="174">
        <f t="shared" si="106"/>
        <v>491.74551495332025</v>
      </c>
      <c r="AN428" s="174">
        <f t="shared" si="106"/>
        <v>479.67169797166008</v>
      </c>
      <c r="AO428" s="174">
        <f t="shared" si="106"/>
        <v>467.89432915693527</v>
      </c>
      <c r="AP428" s="174">
        <f t="shared" si="106"/>
        <v>456.40612982372164</v>
      </c>
      <c r="AQ428" s="174">
        <f t="shared" si="106"/>
        <v>445.20000000000061</v>
      </c>
      <c r="AR428" s="174">
        <f t="shared" si="106"/>
        <v>434.26901403921278</v>
      </c>
      <c r="AS428" s="174">
        <f t="shared" si="106"/>
        <v>423.60641634004872</v>
      </c>
      <c r="AT428" s="174">
        <f t="shared" si="106"/>
        <v>413.20561717133194</v>
      </c>
      <c r="AU428" s="174">
        <f t="shared" si="106"/>
        <v>403.06018859941264</v>
      </c>
      <c r="AV428" s="174">
        <f t="shared" si="106"/>
        <v>393.16386051555662</v>
      </c>
      <c r="AW428" s="174">
        <f t="shared" si="106"/>
        <v>383.51051676087405</v>
      </c>
      <c r="AX428" s="174">
        <f t="shared" si="106"/>
        <v>374.09419134639154</v>
      </c>
      <c r="AY428" s="174">
        <f t="shared" si="106"/>
        <v>364.90906476593403</v>
      </c>
      <c r="AZ428" s="174">
        <f t="shared" si="106"/>
        <v>355.94946039953544</v>
      </c>
      <c r="BA428" s="174">
        <f t="shared" si="106"/>
        <v>347.20984100515693</v>
      </c>
      <c r="BB428" s="174">
        <f t="shared" si="106"/>
        <v>338.6848052965434</v>
      </c>
      <c r="BC428" s="174">
        <f t="shared" si="106"/>
        <v>330.36908460510432</v>
      </c>
      <c r="BD428" s="174">
        <f t="shared" si="106"/>
        <v>322.25753962375495</v>
      </c>
      <c r="BE428" s="174">
        <f t="shared" si="106"/>
        <v>314.34515723070626</v>
      </c>
      <c r="BF428" s="174">
        <f t="shared" si="106"/>
        <v>306.62704739123973</v>
      </c>
      <c r="BG428" s="174">
        <f t="shared" si="106"/>
        <v>299.09844013555363</v>
      </c>
      <c r="BH428" s="174">
        <f t="shared" si="106"/>
        <v>291.7546826108113</v>
      </c>
      <c r="BI428" s="174">
        <f t="shared" si="106"/>
        <v>284.59123620557119</v>
      </c>
      <c r="BJ428" s="174">
        <f t="shared" si="106"/>
        <v>277.60367374482018</v>
      </c>
      <c r="BK428" s="174">
        <f t="shared" si="106"/>
        <v>270.78767675387735</v>
      </c>
      <c r="BL428" s="174">
        <f t="shared" si="106"/>
        <v>264.13903278947708</v>
      </c>
      <c r="BM428" s="174">
        <f t="shared" si="106"/>
        <v>257.6536328363822</v>
      </c>
      <c r="BN428" s="174">
        <f t="shared" si="106"/>
        <v>251.32746876791754</v>
      </c>
      <c r="BO428" s="174">
        <f t="shared" si="106"/>
        <v>245.15663086885542</v>
      </c>
      <c r="BP428" s="174">
        <f t="shared" si="106"/>
        <v>239.13730541912156</v>
      </c>
    </row>
    <row r="429" spans="2:68">
      <c r="B429" s="29">
        <v>15</v>
      </c>
      <c r="C429" s="68">
        <v>692.38</v>
      </c>
      <c r="D429" s="68">
        <v>420.36</v>
      </c>
      <c r="I429" s="60" t="s">
        <v>112</v>
      </c>
      <c r="J429" s="174">
        <f t="shared" si="102"/>
        <v>957.66705987375929</v>
      </c>
      <c r="K429" s="174">
        <f t="shared" si="106"/>
        <v>934.06778295943923</v>
      </c>
      <c r="L429" s="174">
        <f t="shared" si="106"/>
        <v>911.05005039828086</v>
      </c>
      <c r="M429" s="174">
        <f t="shared" si="106"/>
        <v>888.59953150397064</v>
      </c>
      <c r="N429" s="174">
        <f t="shared" si="106"/>
        <v>866.70224873362895</v>
      </c>
      <c r="O429" s="174">
        <f t="shared" si="106"/>
        <v>845.3445689854866</v>
      </c>
      <c r="P429" s="174">
        <f t="shared" si="106"/>
        <v>824.51319511100576</v>
      </c>
      <c r="Q429" s="174">
        <f t="shared" si="106"/>
        <v>804.19515763616505</v>
      </c>
      <c r="R429" s="174">
        <f t="shared" si="106"/>
        <v>784.37780668675157</v>
      </c>
      <c r="S429" s="174">
        <f t="shared" si="106"/>
        <v>765.04880411263389</v>
      </c>
      <c r="T429" s="174">
        <f t="shared" si="106"/>
        <v>746.19611580611172</v>
      </c>
      <c r="U429" s="174">
        <f t="shared" si="106"/>
        <v>727.80800420956177</v>
      </c>
      <c r="V429" s="174">
        <f t="shared" si="106"/>
        <v>709.87302100771251</v>
      </c>
      <c r="W429" s="174">
        <f t="shared" si="106"/>
        <v>692.38</v>
      </c>
      <c r="X429" s="174">
        <f t="shared" si="106"/>
        <v>675.31805014856525</v>
      </c>
      <c r="Y429" s="174">
        <f t="shared" si="106"/>
        <v>658.67654879756799</v>
      </c>
      <c r="Z429" s="174">
        <f t="shared" si="106"/>
        <v>642.44513505959151</v>
      </c>
      <c r="AA429" s="174">
        <f t="shared" si="106"/>
        <v>626.61370336502364</v>
      </c>
      <c r="AB429" s="174">
        <f t="shared" si="106"/>
        <v>611.17239717039661</v>
      </c>
      <c r="AC429" s="174">
        <f t="shared" si="106"/>
        <v>596.11160282176957</v>
      </c>
      <c r="AD429" s="174">
        <f t="shared" si="106"/>
        <v>581.42194356933101</v>
      </c>
      <c r="AE429" s="174">
        <f t="shared" si="106"/>
        <v>567.0942737294979</v>
      </c>
      <c r="AF429" s="174">
        <f t="shared" si="106"/>
        <v>553.11967299087394</v>
      </c>
      <c r="AG429" s="174">
        <f t="shared" si="106"/>
        <v>539.48944086052325</v>
      </c>
      <c r="AH429" s="174">
        <f t="shared" si="106"/>
        <v>526.19509124710169</v>
      </c>
      <c r="AI429" s="174">
        <f t="shared" si="106"/>
        <v>513.22834717747344</v>
      </c>
      <c r="AJ429" s="174">
        <f t="shared" si="106"/>
        <v>500.58113564352283</v>
      </c>
      <c r="AK429" s="174">
        <f t="shared" si="106"/>
        <v>488.24558257595294</v>
      </c>
      <c r="AL429" s="174">
        <f t="shared" si="106"/>
        <v>476.21400794194358</v>
      </c>
      <c r="AM429" s="174">
        <f t="shared" si="106"/>
        <v>464.47892096361358</v>
      </c>
      <c r="AN429" s="174">
        <f t="shared" si="106"/>
        <v>453.03301545431276</v>
      </c>
      <c r="AO429" s="174">
        <f t="shared" si="106"/>
        <v>441.86916526983936</v>
      </c>
      <c r="AP429" s="174">
        <f t="shared" si="106"/>
        <v>430.98041987174969</v>
      </c>
      <c r="AQ429" s="174">
        <f t="shared" si="106"/>
        <v>420.35999999999996</v>
      </c>
      <c r="AR429" s="174">
        <f t="shared" si="106"/>
        <v>410.0012934522241</v>
      </c>
      <c r="AS429" s="174">
        <f t="shared" si="106"/>
        <v>399.89785096702059</v>
      </c>
      <c r="AT429" s="174">
        <f t="shared" si="106"/>
        <v>390.04338220868578</v>
      </c>
      <c r="AU429" s="174">
        <f t="shared" si="106"/>
        <v>380.43175185089302</v>
      </c>
      <c r="AV429" s="174">
        <f t="shared" si="106"/>
        <v>371.05697575687907</v>
      </c>
      <c r="AW429" s="174">
        <f t="shared" si="106"/>
        <v>361.91321725376099</v>
      </c>
      <c r="AX429" s="174">
        <f t="shared" si="106"/>
        <v>352.99478349866257</v>
      </c>
      <c r="AY429" s="174">
        <f t="shared" si="106"/>
        <v>344.29612193438828</v>
      </c>
      <c r="AZ429" s="174">
        <f t="shared" si="106"/>
        <v>335.81181683243852</v>
      </c>
      <c r="BA429" s="174">
        <f t="shared" si="106"/>
        <v>327.53658592121309</v>
      </c>
      <c r="BB429" s="174">
        <f t="shared" si="106"/>
        <v>319.46527709730447</v>
      </c>
      <c r="BC429" s="174">
        <f t="shared" si="106"/>
        <v>311.59286521783235</v>
      </c>
      <c r="BD429" s="174">
        <f t="shared" si="106"/>
        <v>303.91444897182367</v>
      </c>
      <c r="BE429" s="174">
        <f t="shared" si="106"/>
        <v>296.42524782868884</v>
      </c>
      <c r="BF429" s="174">
        <f t="shared" si="106"/>
        <v>289.1205990618958</v>
      </c>
      <c r="BG429" s="174">
        <f t="shared" si="106"/>
        <v>281.99595484598717</v>
      </c>
      <c r="BH429" s="174">
        <f t="shared" si="106"/>
        <v>275.04687942513493</v>
      </c>
      <c r="BI429" s="174">
        <f t="shared" si="106"/>
        <v>268.26904635146832</v>
      </c>
      <c r="BJ429" s="174">
        <f t="shared" si="106"/>
        <v>261.65823579145655</v>
      </c>
      <c r="BK429" s="174">
        <f t="shared" si="106"/>
        <v>255.21033189866836</v>
      </c>
      <c r="BL429" s="174">
        <f t="shared" si="106"/>
        <v>248.92132025127373</v>
      </c>
      <c r="BM429" s="174">
        <f t="shared" si="106"/>
        <v>242.78728535269181</v>
      </c>
      <c r="BN429" s="174">
        <f t="shared" si="106"/>
        <v>236.80440819382875</v>
      </c>
      <c r="BO429" s="174">
        <f t="shared" si="106"/>
        <v>230.96896387538831</v>
      </c>
      <c r="BP429" s="174">
        <f t="shared" si="106"/>
        <v>225.27731928877449</v>
      </c>
    </row>
    <row r="430" spans="2:68">
      <c r="B430" s="29">
        <v>16</v>
      </c>
      <c r="C430" s="68">
        <v>664.13</v>
      </c>
      <c r="D430" s="68">
        <v>403.5</v>
      </c>
      <c r="I430" s="60" t="s">
        <v>112</v>
      </c>
      <c r="J430" s="174">
        <f t="shared" si="102"/>
        <v>918.16199498195817</v>
      </c>
      <c r="K430" s="174">
        <f t="shared" si="106"/>
        <v>895.5685508084913</v>
      </c>
      <c r="L430" s="174">
        <f t="shared" si="106"/>
        <v>873.53106922377196</v>
      </c>
      <c r="M430" s="174">
        <f t="shared" si="106"/>
        <v>852.03586951592104</v>
      </c>
      <c r="N430" s="174">
        <f t="shared" si="106"/>
        <v>831.06960761779339</v>
      </c>
      <c r="O430" s="174">
        <f t="shared" si="106"/>
        <v>810.61926782307512</v>
      </c>
      <c r="P430" s="174">
        <f t="shared" si="106"/>
        <v>790.67215470622591</v>
      </c>
      <c r="Q430" s="174">
        <f t="shared" si="106"/>
        <v>771.215885241249</v>
      </c>
      <c r="R430" s="174">
        <f t="shared" si="106"/>
        <v>752.23838111439693</v>
      </c>
      <c r="S430" s="174">
        <f t="shared" si="106"/>
        <v>733.72786122603986</v>
      </c>
      <c r="T430" s="174">
        <f t="shared" si="106"/>
        <v>715.67283437704316</v>
      </c>
      <c r="U430" s="174">
        <f t="shared" si="106"/>
        <v>698.06209213511227</v>
      </c>
      <c r="V430" s="174">
        <f t="shared" si="106"/>
        <v>680.88470187667758</v>
      </c>
      <c r="W430" s="174">
        <f t="shared" si="106"/>
        <v>664.13</v>
      </c>
      <c r="X430" s="174">
        <f t="shared" si="106"/>
        <v>647.78758530528228</v>
      </c>
      <c r="Y430" s="174">
        <f t="shared" si="106"/>
        <v>631.84731253767848</v>
      </c>
      <c r="Z430" s="174">
        <f t="shared" si="106"/>
        <v>616.29928608919158</v>
      </c>
      <c r="AA430" s="174">
        <f t="shared" si="106"/>
        <v>601.13385385555057</v>
      </c>
      <c r="AB430" s="174">
        <f t="shared" si="106"/>
        <v>586.34160124425273</v>
      </c>
      <c r="AC430" s="174">
        <f t="shared" si="106"/>
        <v>571.9133453300517</v>
      </c>
      <c r="AD430" s="174">
        <f t="shared" si="106"/>
        <v>557.8401291542624</v>
      </c>
      <c r="AE430" s="174">
        <f t="shared" si="106"/>
        <v>544.11321616434509</v>
      </c>
      <c r="AF430" s="174">
        <f t="shared" si="106"/>
        <v>530.72408479031537</v>
      </c>
      <c r="AG430" s="174">
        <f t="shared" si="106"/>
        <v>517.66442315461495</v>
      </c>
      <c r="AH430" s="174">
        <f t="shared" si="106"/>
        <v>504.9261239121555</v>
      </c>
      <c r="AI430" s="174">
        <f t="shared" si="106"/>
        <v>492.50127921733849</v>
      </c>
      <c r="AJ430" s="174">
        <f t="shared" si="106"/>
        <v>480.38217581491921</v>
      </c>
      <c r="AK430" s="174">
        <f t="shared" si="106"/>
        <v>468.56129025167388</v>
      </c>
      <c r="AL430" s="174">
        <f t="shared" si="106"/>
        <v>457.03128420589246</v>
      </c>
      <c r="AM430" s="174">
        <f t="shared" si="106"/>
        <v>445.78499993180151</v>
      </c>
      <c r="AN430" s="174">
        <f t="shared" si="106"/>
        <v>434.81545581608589</v>
      </c>
      <c r="AO430" s="174">
        <f t="shared" si="106"/>
        <v>424.11584204375345</v>
      </c>
      <c r="AP430" s="174">
        <f t="shared" si="106"/>
        <v>413.67951637064971</v>
      </c>
      <c r="AQ430" s="174">
        <f t="shared" si="106"/>
        <v>403.50000000000028</v>
      </c>
      <c r="AR430" s="174">
        <f t="shared" si="106"/>
        <v>393.57097356041976</v>
      </c>
      <c r="AS430" s="174">
        <f t="shared" si="106"/>
        <v>383.88627318289116</v>
      </c>
      <c r="AT430" s="174">
        <f t="shared" si="106"/>
        <v>374.43988667427914</v>
      </c>
      <c r="AU430" s="174">
        <f t="shared" si="106"/>
        <v>365.22594978500422</v>
      </c>
      <c r="AV430" s="174">
        <f t="shared" si="106"/>
        <v>356.2387425685576</v>
      </c>
      <c r="AW430" s="174">
        <f t="shared" si="106"/>
        <v>347.47268583059957</v>
      </c>
      <c r="AX430" s="174">
        <f t="shared" si="106"/>
        <v>338.9223376654345</v>
      </c>
      <c r="AY430" s="174">
        <f t="shared" si="106"/>
        <v>330.58239007771579</v>
      </c>
      <c r="AZ430" s="174">
        <f t="shared" si="106"/>
        <v>322.44766568727869</v>
      </c>
      <c r="BA430" s="174">
        <f t="shared" si="106"/>
        <v>314.51311451506069</v>
      </c>
      <c r="BB430" s="174">
        <f t="shared" si="106"/>
        <v>306.77381084810946</v>
      </c>
      <c r="BC430" s="174">
        <f t="shared" si="106"/>
        <v>299.22495018173589</v>
      </c>
      <c r="BD430" s="174">
        <f t="shared" si="106"/>
        <v>291.86184623691156</v>
      </c>
      <c r="BE430" s="174">
        <f t="shared" si="106"/>
        <v>284.67992805106013</v>
      </c>
      <c r="BF430" s="174">
        <f t="shared" si="106"/>
        <v>277.67473714043598</v>
      </c>
      <c r="BG430" s="174">
        <f t="shared" si="106"/>
        <v>270.84192473232952</v>
      </c>
      <c r="BH430" s="174">
        <f t="shared" si="106"/>
        <v>264.17724906537995</v>
      </c>
      <c r="BI430" s="174">
        <f t="shared" si="106"/>
        <v>257.67657275631979</v>
      </c>
      <c r="BJ430" s="174">
        <f t="shared" si="106"/>
        <v>251.33586023151685</v>
      </c>
      <c r="BK430" s="174">
        <f t="shared" si="106"/>
        <v>245.15117522171897</v>
      </c>
      <c r="BL430" s="174">
        <f t="shared" si="106"/>
        <v>239.11867831844597</v>
      </c>
      <c r="BM430" s="174">
        <f t="shared" si="106"/>
        <v>233.23462459051194</v>
      </c>
      <c r="BN430" s="174">
        <f t="shared" si="106"/>
        <v>227.49536125919886</v>
      </c>
      <c r="BO430" s="174">
        <f t="shared" si="106"/>
        <v>221.89732543063752</v>
      </c>
      <c r="BP430" s="174">
        <f t="shared" si="106"/>
        <v>216.43704188398823</v>
      </c>
    </row>
    <row r="431" spans="2:68">
      <c r="B431" s="29">
        <v>17</v>
      </c>
      <c r="C431" s="68">
        <v>635.88</v>
      </c>
      <c r="D431" s="68">
        <v>386.63</v>
      </c>
      <c r="I431" s="60" t="s">
        <v>112</v>
      </c>
      <c r="J431" s="174">
        <f t="shared" si="102"/>
        <v>878.67226049730903</v>
      </c>
      <c r="K431" s="174">
        <f t="shared" si="106"/>
        <v>857.08310685715958</v>
      </c>
      <c r="L431" s="174">
        <f t="shared" si="106"/>
        <v>836.02440305121138</v>
      </c>
      <c r="M431" s="174">
        <f t="shared" si="106"/>
        <v>815.48311582066719</v>
      </c>
      <c r="N431" s="174">
        <f t="shared" si="106"/>
        <v>795.44653213651202</v>
      </c>
      <c r="O431" s="174">
        <f t="shared" si="106"/>
        <v>775.90225133140325</v>
      </c>
      <c r="P431" s="174">
        <f t="shared" si="106"/>
        <v>756.83817742488134</v>
      </c>
      <c r="Q431" s="174">
        <f t="shared" si="106"/>
        <v>738.24251163715201</v>
      </c>
      <c r="R431" s="174">
        <f t="shared" si="106"/>
        <v>720.10374508680752</v>
      </c>
      <c r="S431" s="174">
        <f t="shared" si="106"/>
        <v>702.41065166796318</v>
      </c>
      <c r="T431" s="174">
        <f t="shared" si="106"/>
        <v>685.15228110240741</v>
      </c>
      <c r="U431" s="174">
        <f t="shared" si="106"/>
        <v>668.31795216246019</v>
      </c>
      <c r="V431" s="174">
        <f t="shared" si="106"/>
        <v>651.89724606034747</v>
      </c>
      <c r="W431" s="174">
        <f t="shared" si="106"/>
        <v>635.88</v>
      </c>
      <c r="X431" s="174">
        <f t="shared" si="106"/>
        <v>620.25630088728599</v>
      </c>
      <c r="Y431" s="174">
        <f t="shared" si="106"/>
        <v>605.01647919478444</v>
      </c>
      <c r="Z431" s="174">
        <f t="shared" si="106"/>
        <v>590.15110297730166</v>
      </c>
      <c r="AA431" s="174">
        <f t="shared" si="106"/>
        <v>575.6509720344294</v>
      </c>
      <c r="AB431" s="174">
        <f t="shared" si="106"/>
        <v>561.50711221652784</v>
      </c>
      <c r="AC431" s="174">
        <f t="shared" si="106"/>
        <v>547.7107698706136</v>
      </c>
      <c r="AD431" s="174">
        <f t="shared" si="106"/>
        <v>534.25340642271237</v>
      </c>
      <c r="AE431" s="174">
        <f t="shared" si="106"/>
        <v>521.12669309332489</v>
      </c>
      <c r="AF431" s="174">
        <f t="shared" si="106"/>
        <v>508.32250574273399</v>
      </c>
      <c r="AG431" s="174">
        <f t="shared" si="106"/>
        <v>495.83291984296466</v>
      </c>
      <c r="AH431" s="174">
        <f t="shared" si="106"/>
        <v>483.65020557328347</v>
      </c>
      <c r="AI431" s="174">
        <f t="shared" si="106"/>
        <v>471.7668230362022</v>
      </c>
      <c r="AJ431" s="174">
        <f t="shared" si="106"/>
        <v>460.17541759102602</v>
      </c>
      <c r="AK431" s="174">
        <f t="shared" ref="K431:BP435" si="107">$C431*POWER(POWER($D431/$C431,1/($D$417-$C$417)),AK$417-$C$417)</f>
        <v>448.86881530205693</v>
      </c>
      <c r="AL431" s="174">
        <f t="shared" si="107"/>
        <v>437.84001849863535</v>
      </c>
      <c r="AM431" s="174">
        <f t="shared" si="107"/>
        <v>427.08220144427321</v>
      </c>
      <c r="AN431" s="174">
        <f t="shared" si="107"/>
        <v>416.58870611219663</v>
      </c>
      <c r="AO431" s="174">
        <f t="shared" si="107"/>
        <v>406.35303806468488</v>
      </c>
      <c r="AP431" s="174">
        <f t="shared" si="107"/>
        <v>396.36886243365416</v>
      </c>
      <c r="AQ431" s="174">
        <f t="shared" si="107"/>
        <v>386.62999999999982</v>
      </c>
      <c r="AR431" s="174">
        <f t="shared" si="107"/>
        <v>377.13042336926981</v>
      </c>
      <c r="AS431" s="174">
        <f t="shared" si="107"/>
        <v>367.86425324130238</v>
      </c>
      <c r="AT431" s="174">
        <f t="shared" si="107"/>
        <v>358.82575477151983</v>
      </c>
      <c r="AU431" s="174">
        <f t="shared" si="107"/>
        <v>350.00933402162565</v>
      </c>
      <c r="AV431" s="174">
        <f t="shared" si="107"/>
        <v>341.40953449750901</v>
      </c>
      <c r="AW431" s="174">
        <f t="shared" si="107"/>
        <v>333.02103377221363</v>
      </c>
      <c r="AX431" s="174">
        <f t="shared" si="107"/>
        <v>324.83864019188081</v>
      </c>
      <c r="AY431" s="174">
        <f t="shared" si="107"/>
        <v>316.85728966262832</v>
      </c>
      <c r="AZ431" s="174">
        <f t="shared" si="107"/>
        <v>309.07204251637592</v>
      </c>
      <c r="BA431" s="174">
        <f t="shared" si="107"/>
        <v>301.4780804536789</v>
      </c>
      <c r="BB431" s="174">
        <f t="shared" si="107"/>
        <v>294.07070356167594</v>
      </c>
      <c r="BC431" s="174">
        <f t="shared" si="107"/>
        <v>286.84532740530722</v>
      </c>
      <c r="BD431" s="174">
        <f t="shared" si="107"/>
        <v>279.79748019000175</v>
      </c>
      <c r="BE431" s="174">
        <f t="shared" si="107"/>
        <v>272.92279999407776</v>
      </c>
      <c r="BF431" s="174">
        <f t="shared" si="107"/>
        <v>266.21703206914401</v>
      </c>
      <c r="BG431" s="174">
        <f t="shared" si="107"/>
        <v>259.67602620683033</v>
      </c>
      <c r="BH431" s="174">
        <f t="shared" si="107"/>
        <v>253.29573417021845</v>
      </c>
      <c r="BI431" s="174">
        <f t="shared" si="107"/>
        <v>247.07220718838309</v>
      </c>
      <c r="BJ431" s="174">
        <f t="shared" si="107"/>
        <v>241.00159351249232</v>
      </c>
      <c r="BK431" s="174">
        <f t="shared" si="107"/>
        <v>235.08013603195548</v>
      </c>
      <c r="BL431" s="174">
        <f t="shared" si="107"/>
        <v>229.30416994914242</v>
      </c>
      <c r="BM431" s="174">
        <f t="shared" si="107"/>
        <v>223.67012051123587</v>
      </c>
      <c r="BN431" s="174">
        <f t="shared" si="107"/>
        <v>218.1745007978119</v>
      </c>
      <c r="BO431" s="174">
        <f t="shared" si="107"/>
        <v>212.81390956278082</v>
      </c>
      <c r="BP431" s="174">
        <f t="shared" si="107"/>
        <v>207.5850291293512</v>
      </c>
    </row>
    <row r="432" spans="2:68">
      <c r="B432" s="29">
        <v>18</v>
      </c>
      <c r="C432" s="68">
        <v>607.62</v>
      </c>
      <c r="D432" s="68">
        <v>369.76</v>
      </c>
      <c r="I432" s="60" t="s">
        <v>112</v>
      </c>
      <c r="J432" s="174">
        <f t="shared" si="102"/>
        <v>839.16033239007334</v>
      </c>
      <c r="K432" s="174">
        <f t="shared" si="107"/>
        <v>818.57662647269581</v>
      </c>
      <c r="L432" s="174">
        <f t="shared" si="107"/>
        <v>798.49781685813389</v>
      </c>
      <c r="M432" s="174">
        <f t="shared" si="107"/>
        <v>778.91151897979762</v>
      </c>
      <c r="N432" s="174">
        <f t="shared" si="107"/>
        <v>759.80565205127709</v>
      </c>
      <c r="O432" s="174">
        <f t="shared" si="107"/>
        <v>741.16843161493887</v>
      </c>
      <c r="P432" s="174">
        <f t="shared" si="107"/>
        <v>722.98836227329821</v>
      </c>
      <c r="Q432" s="174">
        <f t="shared" si="107"/>
        <v>705.2542305986824</v>
      </c>
      <c r="R432" s="174">
        <f t="shared" si="107"/>
        <v>687.95509821681287</v>
      </c>
      <c r="S432" s="174">
        <f t="shared" si="107"/>
        <v>671.08029506003902</v>
      </c>
      <c r="T432" s="174">
        <f t="shared" si="107"/>
        <v>654.61941278606412</v>
      </c>
      <c r="U432" s="174">
        <f t="shared" si="107"/>
        <v>638.56229835810154</v>
      </c>
      <c r="V432" s="174">
        <f t="shared" si="107"/>
        <v>622.89904778250343</v>
      </c>
      <c r="W432" s="174">
        <f t="shared" si="107"/>
        <v>607.62</v>
      </c>
      <c r="X432" s="174">
        <f t="shared" si="107"/>
        <v>592.71573092677704</v>
      </c>
      <c r="Y432" s="174">
        <f t="shared" si="107"/>
        <v>578.17704764172277</v>
      </c>
      <c r="Z432" s="174">
        <f t="shared" si="107"/>
        <v>563.99498271625316</v>
      </c>
      <c r="AA432" s="174">
        <f t="shared" si="107"/>
        <v>550.16078868322131</v>
      </c>
      <c r="AB432" s="174">
        <f t="shared" si="107"/>
        <v>536.66593264149913</v>
      </c>
      <c r="AC432" s="174">
        <f t="shared" si="107"/>
        <v>523.50209099290123</v>
      </c>
      <c r="AD432" s="174">
        <f t="shared" si="107"/>
        <v>510.66114430820841</v>
      </c>
      <c r="AE432" s="174">
        <f t="shared" si="107"/>
        <v>498.13517231912078</v>
      </c>
      <c r="AF432" s="174">
        <f t="shared" si="107"/>
        <v>485.91644903305308</v>
      </c>
      <c r="AG432" s="174">
        <f t="shared" si="107"/>
        <v>473.99743796775959</v>
      </c>
      <c r="AH432" s="174">
        <f t="shared" si="107"/>
        <v>462.37078750284763</v>
      </c>
      <c r="AI432" s="174">
        <f t="shared" si="107"/>
        <v>451.0293263453143</v>
      </c>
      <c r="AJ432" s="174">
        <f t="shared" si="107"/>
        <v>439.96605910630791</v>
      </c>
      <c r="AK432" s="174">
        <f t="shared" si="107"/>
        <v>429.17416198638773</v>
      </c>
      <c r="AL432" s="174">
        <f t="shared" si="107"/>
        <v>418.64697856661866</v>
      </c>
      <c r="AM432" s="174">
        <f t="shared" si="107"/>
        <v>408.37801570290668</v>
      </c>
      <c r="AN432" s="174">
        <f t="shared" si="107"/>
        <v>398.36093952104142</v>
      </c>
      <c r="AO432" s="174">
        <f t="shared" si="107"/>
        <v>388.58957150997605</v>
      </c>
      <c r="AP432" s="174">
        <f t="shared" si="107"/>
        <v>379.05788471093547</v>
      </c>
      <c r="AQ432" s="174">
        <f t="shared" si="107"/>
        <v>369.76000000000016</v>
      </c>
      <c r="AR432" s="174">
        <f t="shared" si="107"/>
        <v>360.69018246187613</v>
      </c>
      <c r="AS432" s="174">
        <f t="shared" si="107"/>
        <v>351.84283785261101</v>
      </c>
      <c r="AT432" s="174">
        <f t="shared" si="107"/>
        <v>343.21250914907648</v>
      </c>
      <c r="AU432" s="174">
        <f t="shared" si="107"/>
        <v>334.79387318308818</v>
      </c>
      <c r="AV432" s="174">
        <f t="shared" si="107"/>
        <v>326.58173735808697</v>
      </c>
      <c r="AW432" s="174">
        <f t="shared" si="107"/>
        <v>318.57103644635669</v>
      </c>
      <c r="AX432" s="174">
        <f t="shared" si="107"/>
        <v>310.75682946480242</v>
      </c>
      <c r="AY432" s="174">
        <f t="shared" si="107"/>
        <v>303.1342966273628</v>
      </c>
      <c r="AZ432" s="174">
        <f t="shared" si="107"/>
        <v>295.69873637217631</v>
      </c>
      <c r="BA432" s="174">
        <f t="shared" si="107"/>
        <v>288.44556246166826</v>
      </c>
      <c r="BB432" s="174">
        <f t="shared" si="107"/>
        <v>281.37030115376882</v>
      </c>
      <c r="BC432" s="174">
        <f t="shared" si="107"/>
        <v>274.46858844251915</v>
      </c>
      <c r="BD432" s="174">
        <f t="shared" si="107"/>
        <v>267.73616736636137</v>
      </c>
      <c r="BE432" s="174">
        <f t="shared" si="107"/>
        <v>261.16888538245416</v>
      </c>
      <c r="BF432" s="174">
        <f t="shared" si="107"/>
        <v>254.76269180539316</v>
      </c>
      <c r="BG432" s="174">
        <f t="shared" si="107"/>
        <v>248.51363530875685</v>
      </c>
      <c r="BH432" s="174">
        <f t="shared" si="107"/>
        <v>242.41786148793705</v>
      </c>
      <c r="BI432" s="174">
        <f t="shared" si="107"/>
        <v>236.47161048275044</v>
      </c>
      <c r="BJ432" s="174">
        <f t="shared" si="107"/>
        <v>230.67121465836468</v>
      </c>
      <c r="BK432" s="174">
        <f t="shared" si="107"/>
        <v>225.01309634310937</v>
      </c>
      <c r="BL432" s="174">
        <f t="shared" si="107"/>
        <v>219.49376562177574</v>
      </c>
      <c r="BM432" s="174">
        <f t="shared" si="107"/>
        <v>214.1098181830445</v>
      </c>
      <c r="BN432" s="174">
        <f t="shared" si="107"/>
        <v>208.85793321971391</v>
      </c>
      <c r="BO432" s="174">
        <f t="shared" si="107"/>
        <v>203.73487138043305</v>
      </c>
      <c r="BP432" s="174">
        <f t="shared" si="107"/>
        <v>198.73747277167683</v>
      </c>
    </row>
    <row r="433" spans="2:68">
      <c r="B433" s="29">
        <v>19</v>
      </c>
      <c r="C433" s="68">
        <v>579.37</v>
      </c>
      <c r="D433" s="68">
        <v>352.89</v>
      </c>
      <c r="I433" s="60" t="s">
        <v>112</v>
      </c>
      <c r="J433" s="174">
        <f t="shared" si="102"/>
        <v>799.67188478591163</v>
      </c>
      <c r="K433" s="174">
        <f t="shared" si="107"/>
        <v>780.09230613890497</v>
      </c>
      <c r="L433" s="174">
        <f t="shared" si="107"/>
        <v>760.99212398849625</v>
      </c>
      <c r="M433" s="174">
        <f t="shared" si="107"/>
        <v>742.35960054374061</v>
      </c>
      <c r="N433" s="174">
        <f t="shared" si="107"/>
        <v>724.18328540781704</v>
      </c>
      <c r="O433" s="174">
        <f t="shared" si="107"/>
        <v>706.45200854132315</v>
      </c>
      <c r="P433" s="174">
        <f t="shared" si="107"/>
        <v>689.15487339785898</v>
      </c>
      <c r="Q433" s="174">
        <f t="shared" si="107"/>
        <v>672.28125022768359</v>
      </c>
      <c r="R433" s="174">
        <f t="shared" si="107"/>
        <v>655.82076954532863</v>
      </c>
      <c r="S433" s="174">
        <f t="shared" si="107"/>
        <v>639.7633157571529</v>
      </c>
      <c r="T433" s="174">
        <f t="shared" si="107"/>
        <v>624.09902094492429</v>
      </c>
      <c r="U433" s="174">
        <f t="shared" si="107"/>
        <v>608.81825880160784</v>
      </c>
      <c r="V433" s="174">
        <f t="shared" si="107"/>
        <v>593.91163871563219</v>
      </c>
      <c r="W433" s="174">
        <f t="shared" si="107"/>
        <v>579.37</v>
      </c>
      <c r="X433" s="174">
        <f t="shared" si="107"/>
        <v>565.18440626269705</v>
      </c>
      <c r="Y433" s="174">
        <f t="shared" si="107"/>
        <v>551.34613991493757</v>
      </c>
      <c r="Z433" s="174">
        <f t="shared" si="107"/>
        <v>537.84669681387356</v>
      </c>
      <c r="AA433" s="174">
        <f t="shared" si="107"/>
        <v>524.67778103647402</v>
      </c>
      <c r="AB433" s="174">
        <f t="shared" si="107"/>
        <v>511.83129978136412</v>
      </c>
      <c r="AC433" s="174">
        <f t="shared" si="107"/>
        <v>499.29935839548955</v>
      </c>
      <c r="AD433" s="174">
        <f t="shared" si="107"/>
        <v>487.07425552255097</v>
      </c>
      <c r="AE433" s="174">
        <f t="shared" si="107"/>
        <v>475.14847837022654</v>
      </c>
      <c r="AF433" s="174">
        <f t="shared" si="107"/>
        <v>463.51469809327449</v>
      </c>
      <c r="AG433" s="174">
        <f t="shared" si="107"/>
        <v>452.16576528967784</v>
      </c>
      <c r="AH433" s="174">
        <f t="shared" si="107"/>
        <v>441.09470560706387</v>
      </c>
      <c r="AI433" s="174">
        <f t="shared" si="107"/>
        <v>430.29471545669873</v>
      </c>
      <c r="AJ433" s="174">
        <f t="shared" si="107"/>
        <v>419.7591578324222</v>
      </c>
      <c r="AK433" s="174">
        <f t="shared" si="107"/>
        <v>409.48155823195418</v>
      </c>
      <c r="AL433" s="174">
        <f t="shared" si="107"/>
        <v>399.45560067806582</v>
      </c>
      <c r="AM433" s="174">
        <f t="shared" si="107"/>
        <v>389.67512383717082</v>
      </c>
      <c r="AN433" s="174">
        <f t="shared" si="107"/>
        <v>380.13411723295013</v>
      </c>
      <c r="AO433" s="174">
        <f t="shared" si="107"/>
        <v>370.82671755268552</v>
      </c>
      <c r="AP433" s="174">
        <f t="shared" si="107"/>
        <v>361.74720504402961</v>
      </c>
      <c r="AQ433" s="174">
        <f t="shared" si="107"/>
        <v>352.89</v>
      </c>
      <c r="AR433" s="174">
        <f t="shared" si="107"/>
        <v>344.24965933003637</v>
      </c>
      <c r="AS433" s="174">
        <f t="shared" si="107"/>
        <v>335.82087321501342</v>
      </c>
      <c r="AT433" s="174">
        <f t="shared" si="107"/>
        <v>327.59846184415454</v>
      </c>
      <c r="AU433" s="174">
        <f t="shared" si="107"/>
        <v>319.57737223184034</v>
      </c>
      <c r="AV433" s="174">
        <f t="shared" si="107"/>
        <v>311.75267511235586</v>
      </c>
      <c r="AW433" s="174">
        <f t="shared" si="107"/>
        <v>304.11956191066906</v>
      </c>
      <c r="AX433" s="174">
        <f t="shared" si="107"/>
        <v>296.67334178737769</v>
      </c>
      <c r="AY433" s="174">
        <f t="shared" si="107"/>
        <v>289.40943875600954</v>
      </c>
      <c r="AZ433" s="174">
        <f t="shared" si="107"/>
        <v>282.32338887090401</v>
      </c>
      <c r="BA433" s="174">
        <f t="shared" si="107"/>
        <v>275.41083748394709</v>
      </c>
      <c r="BB433" s="174">
        <f t="shared" si="107"/>
        <v>268.66753656847396</v>
      </c>
      <c r="BC433" s="174">
        <f t="shared" si="107"/>
        <v>262.08934210869461</v>
      </c>
      <c r="BD433" s="174">
        <f t="shared" si="107"/>
        <v>255.67221155303773</v>
      </c>
      <c r="BE433" s="174">
        <f t="shared" si="107"/>
        <v>249.41220132984844</v>
      </c>
      <c r="BF433" s="174">
        <f t="shared" si="107"/>
        <v>243.30546442391332</v>
      </c>
      <c r="BG433" s="174">
        <f t="shared" si="107"/>
        <v>237.34824801232236</v>
      </c>
      <c r="BH433" s="174">
        <f t="shared" si="107"/>
        <v>231.53689115821629</v>
      </c>
      <c r="BI433" s="174">
        <f t="shared" si="107"/>
        <v>225.86782256100108</v>
      </c>
      <c r="BJ433" s="174">
        <f t="shared" si="107"/>
        <v>220.33755836164733</v>
      </c>
      <c r="BK433" s="174">
        <f t="shared" si="107"/>
        <v>214.942700001726</v>
      </c>
      <c r="BL433" s="174">
        <f t="shared" si="107"/>
        <v>209.67993213486463</v>
      </c>
      <c r="BM433" s="174">
        <f t="shared" si="107"/>
        <v>204.54602058934029</v>
      </c>
      <c r="BN433" s="174">
        <f t="shared" si="107"/>
        <v>199.53781038055769</v>
      </c>
      <c r="BO433" s="174">
        <f t="shared" si="107"/>
        <v>194.65222377219069</v>
      </c>
      <c r="BP433" s="174">
        <f t="shared" si="107"/>
        <v>189.88625838479598</v>
      </c>
    </row>
    <row r="434" spans="2:68">
      <c r="B434" s="29">
        <v>20</v>
      </c>
      <c r="C434" s="68">
        <v>551.12</v>
      </c>
      <c r="D434" s="68">
        <v>336.02</v>
      </c>
      <c r="I434" s="60" t="s">
        <v>112</v>
      </c>
      <c r="J434" s="174">
        <f t="shared" si="102"/>
        <v>760.18422051310461</v>
      </c>
      <c r="K434" s="174">
        <f t="shared" si="107"/>
        <v>741.60866980223727</v>
      </c>
      <c r="L434" s="174">
        <f t="shared" si="107"/>
        <v>723.48702365147653</v>
      </c>
      <c r="M434" s="174">
        <f t="shared" si="107"/>
        <v>705.80819063463036</v>
      </c>
      <c r="N434" s="174">
        <f t="shared" si="107"/>
        <v>688.56135035106104</v>
      </c>
      <c r="O434" s="174">
        <f t="shared" si="107"/>
        <v>671.73594680301539</v>
      </c>
      <c r="P434" s="174">
        <f t="shared" si="107"/>
        <v>655.32168193478424</v>
      </c>
      <c r="Q434" s="174">
        <f t="shared" si="107"/>
        <v>639.3085093297359</v>
      </c>
      <c r="R434" s="174">
        <f t="shared" si="107"/>
        <v>623.6866280613666</v>
      </c>
      <c r="S434" s="174">
        <f t="shared" si="107"/>
        <v>608.44647669460448</v>
      </c>
      <c r="T434" s="174">
        <f t="shared" si="107"/>
        <v>593.57872743369444</v>
      </c>
      <c r="U434" s="174">
        <f t="shared" si="107"/>
        <v>579.07428041308356</v>
      </c>
      <c r="V434" s="174">
        <f t="shared" si="107"/>
        <v>564.92425812781187</v>
      </c>
      <c r="W434" s="174">
        <f t="shared" si="107"/>
        <v>551.12</v>
      </c>
      <c r="X434" s="174">
        <f t="shared" si="107"/>
        <v>537.65305707810762</v>
      </c>
      <c r="Y434" s="174">
        <f t="shared" si="107"/>
        <v>524.51518686571865</v>
      </c>
      <c r="Z434" s="174">
        <f t="shared" si="107"/>
        <v>511.69834827668836</v>
      </c>
      <c r="AA434" s="174">
        <f t="shared" si="107"/>
        <v>499.19469671356455</v>
      </c>
      <c r="AB434" s="174">
        <f t="shared" si="107"/>
        <v>486.99657926627003</v>
      </c>
      <c r="AC434" s="174">
        <f t="shared" si="107"/>
        <v>475.0965300281083</v>
      </c>
      <c r="AD434" s="174">
        <f t="shared" si="107"/>
        <v>463.48726552622549</v>
      </c>
      <c r="AE434" s="174">
        <f t="shared" si="107"/>
        <v>452.16168026373151</v>
      </c>
      <c r="AF434" s="174">
        <f t="shared" si="107"/>
        <v>441.11284237075245</v>
      </c>
      <c r="AG434" s="174">
        <f t="shared" si="107"/>
        <v>430.33398936175138</v>
      </c>
      <c r="AH434" s="174">
        <f t="shared" si="107"/>
        <v>419.81852399652246</v>
      </c>
      <c r="AI434" s="174">
        <f t="shared" si="107"/>
        <v>409.56001024232324</v>
      </c>
      <c r="AJ434" s="174">
        <f t="shared" si="107"/>
        <v>399.55216933467517</v>
      </c>
      <c r="AK434" s="174">
        <f t="shared" si="107"/>
        <v>389.78887593442045</v>
      </c>
      <c r="AL434" s="174">
        <f t="shared" si="107"/>
        <v>380.26415437868411</v>
      </c>
      <c r="AM434" s="174">
        <f t="shared" si="107"/>
        <v>370.97217502344489</v>
      </c>
      <c r="AN434" s="174">
        <f t="shared" si="107"/>
        <v>361.90725067547891</v>
      </c>
      <c r="AO434" s="174">
        <f t="shared" si="107"/>
        <v>353.06383311148977</v>
      </c>
      <c r="AP434" s="174">
        <f t="shared" si="107"/>
        <v>344.43650968229662</v>
      </c>
      <c r="AQ434" s="174">
        <f t="shared" si="107"/>
        <v>336.01999999999992</v>
      </c>
      <c r="AR434" s="174">
        <f t="shared" si="107"/>
        <v>327.80915270609972</v>
      </c>
      <c r="AS434" s="174">
        <f t="shared" si="107"/>
        <v>319.79894231858526</v>
      </c>
      <c r="AT434" s="174">
        <f t="shared" si="107"/>
        <v>311.98446615606906</v>
      </c>
      <c r="AU434" s="174">
        <f t="shared" si="107"/>
        <v>304.3609413370807</v>
      </c>
      <c r="AV434" s="174">
        <f t="shared" si="107"/>
        <v>296.92370185268544</v>
      </c>
      <c r="AW434" s="174">
        <f t="shared" si="107"/>
        <v>289.66819571063451</v>
      </c>
      <c r="AX434" s="174">
        <f t="shared" si="107"/>
        <v>282.58998214930006</v>
      </c>
      <c r="AY434" s="174">
        <f t="shared" si="107"/>
        <v>275.68472891968901</v>
      </c>
      <c r="AZ434" s="174">
        <f t="shared" si="107"/>
        <v>268.9482096338732</v>
      </c>
      <c r="BA434" s="174">
        <f t="shared" si="107"/>
        <v>262.37630117821107</v>
      </c>
      <c r="BB434" s="174">
        <f t="shared" si="107"/>
        <v>255.96498118977985</v>
      </c>
      <c r="BC434" s="174">
        <f t="shared" si="107"/>
        <v>249.71032559447204</v>
      </c>
      <c r="BD434" s="174">
        <f t="shared" si="107"/>
        <v>243.60850620525025</v>
      </c>
      <c r="BE434" s="174">
        <f t="shared" si="107"/>
        <v>237.65578837908976</v>
      </c>
      <c r="BF434" s="174">
        <f t="shared" si="107"/>
        <v>231.84852873117543</v>
      </c>
      <c r="BG434" s="174">
        <f t="shared" si="107"/>
        <v>226.18317290495344</v>
      </c>
      <c r="BH434" s="174">
        <f t="shared" si="107"/>
        <v>220.65625339667298</v>
      </c>
      <c r="BI434" s="174">
        <f t="shared" si="107"/>
        <v>215.2643874330868</v>
      </c>
      <c r="BJ434" s="174">
        <f t="shared" si="107"/>
        <v>210.00427490101117</v>
      </c>
      <c r="BK434" s="174">
        <f t="shared" si="107"/>
        <v>204.87269632747848</v>
      </c>
      <c r="BL434" s="174">
        <f t="shared" si="107"/>
        <v>199.8665109092459</v>
      </c>
      <c r="BM434" s="174">
        <f t="shared" si="107"/>
        <v>194.98265459045399</v>
      </c>
      <c r="BN434" s="174">
        <f t="shared" si="107"/>
        <v>190.2181381872592</v>
      </c>
      <c r="BO434" s="174">
        <f t="shared" si="107"/>
        <v>185.57004555829192</v>
      </c>
      <c r="BP434" s="174">
        <f t="shared" si="107"/>
        <v>181.03553181982028</v>
      </c>
    </row>
    <row r="435" spans="2:68">
      <c r="B435" s="29">
        <v>21</v>
      </c>
      <c r="C435" s="68">
        <v>532.04</v>
      </c>
      <c r="D435" s="68">
        <v>324.45</v>
      </c>
      <c r="I435" s="60" t="s">
        <v>112</v>
      </c>
      <c r="J435" s="174">
        <f t="shared" si="102"/>
        <v>733.77348409183287</v>
      </c>
      <c r="K435" s="174">
        <f t="shared" si="107"/>
        <v>715.85026252336775</v>
      </c>
      <c r="L435" s="174">
        <f t="shared" si="107"/>
        <v>698.36483528565554</v>
      </c>
      <c r="M435" s="174">
        <f t="shared" si="107"/>
        <v>681.30650877234302</v>
      </c>
      <c r="N435" s="174">
        <f t="shared" si="107"/>
        <v>664.66485058013188</v>
      </c>
      <c r="O435" s="174">
        <f t="shared" si="107"/>
        <v>648.42968312860876</v>
      </c>
      <c r="P435" s="174">
        <f t="shared" si="107"/>
        <v>632.5910774359163</v>
      </c>
      <c r="Q435" s="174">
        <f t="shared" si="107"/>
        <v>617.13934704646124</v>
      </c>
      <c r="R435" s="174">
        <f t="shared" si="107"/>
        <v>602.06504210694493</v>
      </c>
      <c r="S435" s="174">
        <f t="shared" si="107"/>
        <v>587.3589435870922</v>
      </c>
      <c r="T435" s="174">
        <f t="shared" si="107"/>
        <v>573.01205764154668</v>
      </c>
      <c r="U435" s="174">
        <f t="shared" si="107"/>
        <v>559.01561010948205</v>
      </c>
      <c r="V435" s="174">
        <f t="shared" si="107"/>
        <v>545.36104114856687</v>
      </c>
      <c r="W435" s="174">
        <f t="shared" si="107"/>
        <v>532.04</v>
      </c>
      <c r="X435" s="174">
        <f t="shared" si="107"/>
        <v>519.04433988141659</v>
      </c>
      <c r="Y435" s="174">
        <f t="shared" si="107"/>
        <v>506.36611300454013</v>
      </c>
      <c r="Z435" s="174">
        <f t="shared" si="107"/>
        <v>493.99756571453344</v>
      </c>
      <c r="AA435" s="174">
        <f t="shared" si="107"/>
        <v>481.93113374807666</v>
      </c>
      <c r="AB435" s="174">
        <f t="shared" si="107"/>
        <v>470.15943760727237</v>
      </c>
      <c r="AC435" s="174">
        <f t="shared" si="107"/>
        <v>458.67527804654679</v>
      </c>
      <c r="AD435" s="174">
        <f t="shared" si="107"/>
        <v>447.4716316697901</v>
      </c>
      <c r="AE435" s="174">
        <f t="shared" si="107"/>
        <v>436.54164663503985</v>
      </c>
      <c r="AF435" s="174">
        <f t="shared" si="107"/>
        <v>425.87863846408334</v>
      </c>
      <c r="AG435" s="174">
        <f t="shared" si="107"/>
        <v>415.47608595441437</v>
      </c>
      <c r="AH435" s="174">
        <f t="shared" si="107"/>
        <v>405.32762719104528</v>
      </c>
      <c r="AI435" s="174">
        <f t="shared" si="107"/>
        <v>395.42705565573459</v>
      </c>
      <c r="AJ435" s="174">
        <f t="shared" si="107"/>
        <v>385.76831643125138</v>
      </c>
      <c r="AK435" s="174">
        <f t="shared" si="107"/>
        <v>376.34550249835411</v>
      </c>
      <c r="AL435" s="174">
        <f t="shared" si="107"/>
        <v>367.1528511232205</v>
      </c>
      <c r="AM435" s="174">
        <f t="shared" si="107"/>
        <v>358.18474033311787</v>
      </c>
      <c r="AN435" s="174">
        <f t="shared" si="107"/>
        <v>349.43568547815914</v>
      </c>
      <c r="AO435" s="174">
        <f t="shared" si="107"/>
        <v>340.9003358770421</v>
      </c>
      <c r="AP435" s="174">
        <f t="shared" si="107"/>
        <v>332.57347154471938</v>
      </c>
      <c r="AQ435" s="174">
        <f t="shared" si="107"/>
        <v>324.45</v>
      </c>
      <c r="AR435" s="174">
        <f t="shared" si="107"/>
        <v>316.52495315112697</v>
      </c>
      <c r="AS435" s="174">
        <f t="shared" si="107"/>
        <v>308.79348425742995</v>
      </c>
      <c r="AT435" s="174">
        <f t="shared" si="107"/>
        <v>301.25086496519117</v>
      </c>
      <c r="AU435" s="174">
        <f t="shared" si="107"/>
        <v>293.89248241591508</v>
      </c>
      <c r="AV435" s="174">
        <f t="shared" si="107"/>
        <v>286.71383642523023</v>
      </c>
      <c r="AW435" s="174">
        <f t="shared" si="107"/>
        <v>279.71053673070082</v>
      </c>
      <c r="AX435" s="174">
        <f t="shared" si="107"/>
        <v>272.87830030686297</v>
      </c>
      <c r="AY435" s="174">
        <f t="shared" si="107"/>
        <v>266.21294874584368</v>
      </c>
      <c r="AZ435" s="174">
        <f t="shared" si="107"/>
        <v>259.71040570196192</v>
      </c>
      <c r="BA435" s="174">
        <f t="shared" si="107"/>
        <v>253.36669439874771</v>
      </c>
      <c r="BB435" s="174">
        <f t="shared" si="107"/>
        <v>247.1779351968548</v>
      </c>
      <c r="BC435" s="174">
        <f t="shared" si="107"/>
        <v>241.14034322138014</v>
      </c>
      <c r="BD435" s="174">
        <f t="shared" si="107"/>
        <v>235.25022604713837</v>
      </c>
      <c r="BE435" s="174">
        <f t="shared" si="107"/>
        <v>229.50398144047625</v>
      </c>
      <c r="BF435" s="174">
        <f t="shared" si="107"/>
        <v>223.89809515624557</v>
      </c>
      <c r="BG435" s="174">
        <f t="shared" si="107"/>
        <v>218.42913878858749</v>
      </c>
      <c r="BH435" s="174">
        <f t="shared" ref="K435:BP440" si="108">$C435*POWER(POWER($D435/$C435,1/($D$417-$C$417)),BH$417-$C$417)</f>
        <v>213.09376767421384</v>
      </c>
      <c r="BI435" s="174">
        <f t="shared" si="108"/>
        <v>207.888718846903</v>
      </c>
      <c r="BJ435" s="174">
        <f t="shared" si="108"/>
        <v>202.8108090419596</v>
      </c>
      <c r="BK435" s="174">
        <f t="shared" si="108"/>
        <v>197.85693274941727</v>
      </c>
      <c r="BL435" s="174">
        <f t="shared" si="108"/>
        <v>193.02406031479424</v>
      </c>
      <c r="BM435" s="174">
        <f t="shared" si="108"/>
        <v>188.30923608623999</v>
      </c>
      <c r="BN435" s="174">
        <f t="shared" si="108"/>
        <v>183.70957660693986</v>
      </c>
      <c r="BO435" s="174">
        <f t="shared" si="108"/>
        <v>179.22226885167211</v>
      </c>
      <c r="BP435" s="174">
        <f t="shared" si="108"/>
        <v>174.84456850643926</v>
      </c>
    </row>
    <row r="436" spans="2:68">
      <c r="B436" s="29">
        <v>22</v>
      </c>
      <c r="C436" s="68">
        <v>512.95000000000005</v>
      </c>
      <c r="D436" s="68">
        <v>312.87</v>
      </c>
      <c r="I436" s="60" t="s">
        <v>112</v>
      </c>
      <c r="J436" s="174">
        <f t="shared" si="102"/>
        <v>707.35472182804642</v>
      </c>
      <c r="K436" s="174">
        <f t="shared" si="108"/>
        <v>690.0835919265952</v>
      </c>
      <c r="L436" s="174">
        <f t="shared" si="108"/>
        <v>673.23416264983473</v>
      </c>
      <c r="M436" s="174">
        <f t="shared" si="108"/>
        <v>656.7961375424735</v>
      </c>
      <c r="N436" s="174">
        <f t="shared" si="108"/>
        <v>640.75947155266897</v>
      </c>
      <c r="O436" s="174">
        <f t="shared" si="108"/>
        <v>625.11436489363462</v>
      </c>
      <c r="P436" s="174">
        <f t="shared" si="108"/>
        <v>609.85125705512405</v>
      </c>
      <c r="Q436" s="174">
        <f t="shared" si="108"/>
        <v>594.96082096113435</v>
      </c>
      <c r="R436" s="174">
        <f t="shared" si="108"/>
        <v>580.43395727025813</v>
      </c>
      <c r="S436" s="174">
        <f t="shared" si="108"/>
        <v>566.26178881519979</v>
      </c>
      <c r="T436" s="174">
        <f t="shared" si="108"/>
        <v>552.43565517806144</v>
      </c>
      <c r="U436" s="174">
        <f t="shared" si="108"/>
        <v>538.9471073980792</v>
      </c>
      <c r="V436" s="174">
        <f t="shared" si="108"/>
        <v>525.78790280857993</v>
      </c>
      <c r="W436" s="174">
        <f t="shared" si="108"/>
        <v>512.95000000000005</v>
      </c>
      <c r="X436" s="174">
        <f t="shared" si="108"/>
        <v>500.42555390589024</v>
      </c>
      <c r="Y436" s="174">
        <f t="shared" si="108"/>
        <v>488.20691100890355</v>
      </c>
      <c r="Z436" s="174">
        <f t="shared" si="108"/>
        <v>476.28660466383508</v>
      </c>
      <c r="AA436" s="174">
        <f t="shared" si="108"/>
        <v>464.65735053485804</v>
      </c>
      <c r="AB436" s="174">
        <f t="shared" si="108"/>
        <v>453.31204214416556</v>
      </c>
      <c r="AC436" s="174">
        <f t="shared" si="108"/>
        <v>442.24374652929981</v>
      </c>
      <c r="AD436" s="174">
        <f t="shared" si="108"/>
        <v>431.44570000651316</v>
      </c>
      <c r="AE436" s="174">
        <f t="shared" si="108"/>
        <v>420.91130403757467</v>
      </c>
      <c r="AF436" s="174">
        <f t="shared" si="108"/>
        <v>410.63412119749273</v>
      </c>
      <c r="AG436" s="174">
        <f t="shared" si="108"/>
        <v>400.6078712406935</v>
      </c>
      <c r="AH436" s="174">
        <f t="shared" si="108"/>
        <v>390.82642726324906</v>
      </c>
      <c r="AI436" s="174">
        <f t="shared" si="108"/>
        <v>381.28381195880991</v>
      </c>
      <c r="AJ436" s="174">
        <f t="shared" si="108"/>
        <v>371.97419396595524</v>
      </c>
      <c r="AK436" s="174">
        <f t="shared" si="108"/>
        <v>362.89188430472797</v>
      </c>
      <c r="AL436" s="174">
        <f t="shared" si="108"/>
        <v>354.03133290017684</v>
      </c>
      <c r="AM436" s="174">
        <f t="shared" si="108"/>
        <v>345.387125190782</v>
      </c>
      <c r="AN436" s="174">
        <f t="shared" si="108"/>
        <v>336.95397881969029</v>
      </c>
      <c r="AO436" s="174">
        <f t="shared" si="108"/>
        <v>328.72674040673968</v>
      </c>
      <c r="AP436" s="174">
        <f t="shared" si="108"/>
        <v>320.70038239929914</v>
      </c>
      <c r="AQ436" s="174">
        <f t="shared" si="108"/>
        <v>312.87000000000018</v>
      </c>
      <c r="AR436" s="174">
        <f t="shared" si="108"/>
        <v>305.23080816948237</v>
      </c>
      <c r="AS436" s="174">
        <f t="shared" si="108"/>
        <v>297.77813870232137</v>
      </c>
      <c r="AT436" s="174">
        <f t="shared" si="108"/>
        <v>290.50743737435255</v>
      </c>
      <c r="AU436" s="174">
        <f t="shared" si="108"/>
        <v>283.41426115964737</v>
      </c>
      <c r="AV436" s="174">
        <f t="shared" si="108"/>
        <v>276.49427551544045</v>
      </c>
      <c r="AW436" s="174">
        <f t="shared" si="108"/>
        <v>269.74325173335041</v>
      </c>
      <c r="AX436" s="174">
        <f t="shared" si="108"/>
        <v>263.15706435527409</v>
      </c>
      <c r="AY436" s="174">
        <f t="shared" si="108"/>
        <v>256.73168865237562</v>
      </c>
      <c r="AZ436" s="174">
        <f t="shared" si="108"/>
        <v>250.46319816562942</v>
      </c>
      <c r="BA436" s="174">
        <f t="shared" si="108"/>
        <v>244.34776230641552</v>
      </c>
      <c r="BB436" s="174">
        <f t="shared" si="108"/>
        <v>238.38164401569898</v>
      </c>
      <c r="BC436" s="174">
        <f t="shared" si="108"/>
        <v>232.5611974803644</v>
      </c>
      <c r="BD436" s="174">
        <f t="shared" si="108"/>
        <v>226.88286590530944</v>
      </c>
      <c r="BE436" s="174">
        <f t="shared" si="108"/>
        <v>221.34317933993623</v>
      </c>
      <c r="BF436" s="174">
        <f t="shared" si="108"/>
        <v>215.93875255771201</v>
      </c>
      <c r="BG436" s="174">
        <f t="shared" si="108"/>
        <v>210.66628298750371</v>
      </c>
      <c r="BH436" s="174">
        <f t="shared" si="108"/>
        <v>205.5225486954217</v>
      </c>
      <c r="BI436" s="174">
        <f t="shared" si="108"/>
        <v>200.50440641594054</v>
      </c>
      <c r="BJ436" s="174">
        <f t="shared" si="108"/>
        <v>195.60878963109224</v>
      </c>
      <c r="BK436" s="174">
        <f t="shared" si="108"/>
        <v>190.83270669655931</v>
      </c>
      <c r="BL436" s="174">
        <f t="shared" si="108"/>
        <v>186.17323901352174</v>
      </c>
      <c r="BM436" s="174">
        <f t="shared" si="108"/>
        <v>181.62753924514146</v>
      </c>
      <c r="BN436" s="174">
        <f t="shared" si="108"/>
        <v>177.19282957659368</v>
      </c>
      <c r="BO436" s="174">
        <f t="shared" si="108"/>
        <v>172.86640001758244</v>
      </c>
      <c r="BP436" s="174">
        <f t="shared" si="108"/>
        <v>168.64560674630252</v>
      </c>
    </row>
    <row r="437" spans="2:68">
      <c r="B437" s="29">
        <v>23</v>
      </c>
      <c r="C437" s="68">
        <v>493.87</v>
      </c>
      <c r="D437" s="68">
        <v>301.3</v>
      </c>
      <c r="I437" s="60" t="s">
        <v>112</v>
      </c>
      <c r="J437" s="174">
        <f t="shared" si="102"/>
        <v>680.94405103380802</v>
      </c>
      <c r="K437" s="174">
        <f t="shared" si="108"/>
        <v>664.3252419562524</v>
      </c>
      <c r="L437" s="174">
        <f t="shared" si="108"/>
        <v>648.11202393237716</v>
      </c>
      <c r="M437" s="174">
        <f t="shared" si="108"/>
        <v>632.29449829242481</v>
      </c>
      <c r="N437" s="174">
        <f t="shared" si="108"/>
        <v>616.86300794904423</v>
      </c>
      <c r="O437" s="174">
        <f t="shared" si="108"/>
        <v>601.80813150134202</v>
      </c>
      <c r="P437" s="174">
        <f t="shared" si="108"/>
        <v>587.12067748282561</v>
      </c>
      <c r="Q437" s="174">
        <f t="shared" si="108"/>
        <v>572.79167874973052</v>
      </c>
      <c r="R437" s="174">
        <f t="shared" si="108"/>
        <v>558.81238700630081</v>
      </c>
      <c r="S437" s="174">
        <f t="shared" si="108"/>
        <v>545.1742674636871</v>
      </c>
      <c r="T437" s="174">
        <f t="shared" si="108"/>
        <v>531.86899362919178</v>
      </c>
      <c r="U437" s="174">
        <f t="shared" si="108"/>
        <v>518.8884422226912</v>
      </c>
      <c r="V437" s="174">
        <f t="shared" si="108"/>
        <v>506.22468821712022</v>
      </c>
      <c r="W437" s="174">
        <f t="shared" si="108"/>
        <v>493.87</v>
      </c>
      <c r="X437" s="174">
        <f t="shared" si="108"/>
        <v>481.81683465305008</v>
      </c>
      <c r="Y437" s="174">
        <f t="shared" si="108"/>
        <v>470.05783334700345</v>
      </c>
      <c r="Z437" s="174">
        <f t="shared" si="108"/>
        <v>458.58581684881477</v>
      </c>
      <c r="AA437" s="174">
        <f t="shared" si="108"/>
        <v>447.39378113851677</v>
      </c>
      <c r="AB437" s="174">
        <f t="shared" si="108"/>
        <v>436.47489313305044</v>
      </c>
      <c r="AC437" s="174">
        <f t="shared" si="108"/>
        <v>425.8224865144565</v>
      </c>
      <c r="AD437" s="174">
        <f t="shared" si="108"/>
        <v>415.43005765988329</v>
      </c>
      <c r="AE437" s="174">
        <f t="shared" si="108"/>
        <v>405.29126167092363</v>
      </c>
      <c r="AF437" s="174">
        <f t="shared" si="108"/>
        <v>395.39990849985918</v>
      </c>
      <c r="AG437" s="174">
        <f t="shared" si="108"/>
        <v>385.74995917044521</v>
      </c>
      <c r="AH437" s="174">
        <f t="shared" si="108"/>
        <v>376.33552209092926</v>
      </c>
      <c r="AI437" s="174">
        <f t="shared" si="108"/>
        <v>367.15084945705252</v>
      </c>
      <c r="AJ437" s="174">
        <f t="shared" si="108"/>
        <v>358.19033374283833</v>
      </c>
      <c r="AK437" s="174">
        <f t="shared" si="108"/>
        <v>349.44850427702414</v>
      </c>
      <c r="AL437" s="174">
        <f t="shared" si="108"/>
        <v>340.92002390304867</v>
      </c>
      <c r="AM437" s="174">
        <f t="shared" si="108"/>
        <v>332.59968572055215</v>
      </c>
      <c r="AN437" s="174">
        <f t="shared" si="108"/>
        <v>324.48240990640392</v>
      </c>
      <c r="AO437" s="174">
        <f t="shared" si="108"/>
        <v>316.56324061331327</v>
      </c>
      <c r="AP437" s="174">
        <f t="shared" si="108"/>
        <v>308.83734294413199</v>
      </c>
      <c r="AQ437" s="174">
        <f t="shared" si="108"/>
        <v>301.3000000000003</v>
      </c>
      <c r="AR437" s="174">
        <f t="shared" si="108"/>
        <v>293.94661000053486</v>
      </c>
      <c r="AS437" s="174">
        <f t="shared" si="108"/>
        <v>286.77268347429947</v>
      </c>
      <c r="AT437" s="174">
        <f t="shared" si="108"/>
        <v>279.7738405178448</v>
      </c>
      <c r="AU437" s="174">
        <f t="shared" si="108"/>
        <v>272.94580812164185</v>
      </c>
      <c r="AV437" s="174">
        <f t="shared" si="108"/>
        <v>266.28441756127768</v>
      </c>
      <c r="AW437" s="174">
        <f t="shared" si="108"/>
        <v>259.78560185232124</v>
      </c>
      <c r="AX437" s="174">
        <f t="shared" si="108"/>
        <v>253.44539326730307</v>
      </c>
      <c r="AY437" s="174">
        <f t="shared" si="108"/>
        <v>247.25992091329582</v>
      </c>
      <c r="AZ437" s="174">
        <f t="shared" si="108"/>
        <v>241.22540836861461</v>
      </c>
      <c r="BA437" s="174">
        <f t="shared" si="108"/>
        <v>235.3381713771949</v>
      </c>
      <c r="BB437" s="174">
        <f t="shared" si="108"/>
        <v>229.59461559924088</v>
      </c>
      <c r="BC437" s="174">
        <f t="shared" si="108"/>
        <v>223.99123441676969</v>
      </c>
      <c r="BD437" s="174">
        <f t="shared" si="108"/>
        <v>218.52460679271326</v>
      </c>
      <c r="BE437" s="174">
        <f t="shared" si="108"/>
        <v>213.19139518226964</v>
      </c>
      <c r="BF437" s="174">
        <f t="shared" si="108"/>
        <v>207.98834349522886</v>
      </c>
      <c r="BG437" s="174">
        <f t="shared" si="108"/>
        <v>202.91227510802935</v>
      </c>
      <c r="BH437" s="174">
        <f t="shared" si="108"/>
        <v>197.9600909243315</v>
      </c>
      <c r="BI437" s="174">
        <f t="shared" si="108"/>
        <v>193.12876748292339</v>
      </c>
      <c r="BJ437" s="174">
        <f t="shared" si="108"/>
        <v>188.41535511180484</v>
      </c>
      <c r="BK437" s="174">
        <f t="shared" si="108"/>
        <v>183.81697612732134</v>
      </c>
      <c r="BL437" s="174">
        <f t="shared" si="108"/>
        <v>179.33082307724959</v>
      </c>
      <c r="BM437" s="174">
        <f t="shared" si="108"/>
        <v>174.95415702676115</v>
      </c>
      <c r="BN437" s="174">
        <f t="shared" si="108"/>
        <v>170.68430588621854</v>
      </c>
      <c r="BO437" s="174">
        <f t="shared" si="108"/>
        <v>166.51866277978166</v>
      </c>
      <c r="BP437" s="174">
        <f t="shared" si="108"/>
        <v>162.45468445383008</v>
      </c>
    </row>
    <row r="438" spans="2:68">
      <c r="B438" s="29">
        <v>24</v>
      </c>
      <c r="C438" s="68">
        <v>474.78</v>
      </c>
      <c r="D438" s="68">
        <v>289.73</v>
      </c>
      <c r="I438" s="60" t="s">
        <v>112</v>
      </c>
      <c r="J438" s="174">
        <f t="shared" si="102"/>
        <v>654.51067375208754</v>
      </c>
      <c r="K438" s="174">
        <f t="shared" si="108"/>
        <v>638.54540777359591</v>
      </c>
      <c r="L438" s="174">
        <f t="shared" si="108"/>
        <v>622.96957733525051</v>
      </c>
      <c r="M438" s="174">
        <f t="shared" si="108"/>
        <v>607.77368306258813</v>
      </c>
      <c r="N438" s="174">
        <f t="shared" si="108"/>
        <v>592.94845729629765</v>
      </c>
      <c r="O438" s="174">
        <f t="shared" si="108"/>
        <v>578.48485844006655</v>
      </c>
      <c r="P438" s="174">
        <f t="shared" si="108"/>
        <v>564.3740654463013</v>
      </c>
      <c r="Q438" s="174">
        <f t="shared" si="108"/>
        <v>550.60747243635171</v>
      </c>
      <c r="R438" s="174">
        <f t="shared" si="108"/>
        <v>537.17668345196773</v>
      </c>
      <c r="S438" s="174">
        <f t="shared" si="108"/>
        <v>524.07350733477722</v>
      </c>
      <c r="T438" s="174">
        <f t="shared" si="108"/>
        <v>511.28995273067034</v>
      </c>
      <c r="U438" s="174">
        <f t="shared" si="108"/>
        <v>498.8182232160384</v>
      </c>
      <c r="V438" s="174">
        <f t="shared" si="108"/>
        <v>486.65071254289836</v>
      </c>
      <c r="W438" s="174">
        <f t="shared" si="108"/>
        <v>474.78</v>
      </c>
      <c r="X438" s="174">
        <f t="shared" si="108"/>
        <v>463.19884588708885</v>
      </c>
      <c r="Y438" s="174">
        <f t="shared" si="108"/>
        <v>451.90018709956428</v>
      </c>
      <c r="Z438" s="174">
        <f t="shared" si="108"/>
        <v>440.87713282083848</v>
      </c>
      <c r="AA438" s="174">
        <f t="shared" si="108"/>
        <v>430.12296031977166</v>
      </c>
      <c r="AB438" s="174">
        <f t="shared" si="108"/>
        <v>419.63111085061792</v>
      </c>
      <c r="AC438" s="174">
        <f t="shared" si="108"/>
        <v>409.39518565298306</v>
      </c>
      <c r="AD438" s="174">
        <f t="shared" si="108"/>
        <v>399.40894204935387</v>
      </c>
      <c r="AE438" s="174">
        <f t="shared" si="108"/>
        <v>389.66628963781943</v>
      </c>
      <c r="AF438" s="174">
        <f t="shared" si="108"/>
        <v>380.16128657766137</v>
      </c>
      <c r="AG438" s="174">
        <f t="shared" si="108"/>
        <v>370.88813596554957</v>
      </c>
      <c r="AH438" s="174">
        <f t="shared" si="108"/>
        <v>361.84118230013109</v>
      </c>
      <c r="AI438" s="174">
        <f t="shared" si="108"/>
        <v>353.01490803285833</v>
      </c>
      <c r="AJ438" s="174">
        <f t="shared" si="108"/>
        <v>344.40393020295039</v>
      </c>
      <c r="AK438" s="174">
        <f t="shared" si="108"/>
        <v>336.00299715443816</v>
      </c>
      <c r="AL438" s="174">
        <f t="shared" si="108"/>
        <v>327.8069853332882</v>
      </c>
      <c r="AM438" s="174">
        <f t="shared" si="108"/>
        <v>319.81089616265427</v>
      </c>
      <c r="AN438" s="174">
        <f t="shared" si="108"/>
        <v>312.0098529943491</v>
      </c>
      <c r="AO438" s="174">
        <f t="shared" si="108"/>
        <v>304.39909813467881</v>
      </c>
      <c r="AP438" s="174">
        <f t="shared" si="108"/>
        <v>296.97398994282389</v>
      </c>
      <c r="AQ438" s="174">
        <f t="shared" si="108"/>
        <v>289.72999999999996</v>
      </c>
      <c r="AR438" s="174">
        <f t="shared" si="108"/>
        <v>282.66271034766885</v>
      </c>
      <c r="AS438" s="174">
        <f t="shared" si="108"/>
        <v>275.76781079311831</v>
      </c>
      <c r="AT438" s="174">
        <f t="shared" si="108"/>
        <v>269.04109628076475</v>
      </c>
      <c r="AU438" s="174">
        <f t="shared" si="108"/>
        <v>262.47846432757791</v>
      </c>
      <c r="AV438" s="174">
        <f t="shared" si="108"/>
        <v>256.07591252106135</v>
      </c>
      <c r="AW438" s="174">
        <f t="shared" si="108"/>
        <v>249.82953607826522</v>
      </c>
      <c r="AX438" s="174">
        <f t="shared" si="108"/>
        <v>243.73552546433984</v>
      </c>
      <c r="AY438" s="174">
        <f t="shared" si="108"/>
        <v>237.79016406918024</v>
      </c>
      <c r="AZ438" s="174">
        <f t="shared" si="108"/>
        <v>231.98982594074266</v>
      </c>
      <c r="BA438" s="174">
        <f t="shared" si="108"/>
        <v>226.3309735736523</v>
      </c>
      <c r="BB438" s="174">
        <f t="shared" si="108"/>
        <v>220.81015575175229</v>
      </c>
      <c r="BC438" s="174">
        <f t="shared" si="108"/>
        <v>215.42400544327907</v>
      </c>
      <c r="BD438" s="174">
        <f t="shared" si="108"/>
        <v>210.16923774737944</v>
      </c>
      <c r="BE438" s="174">
        <f t="shared" si="108"/>
        <v>205.04264789071857</v>
      </c>
      <c r="BF438" s="174">
        <f t="shared" si="108"/>
        <v>200.041109272955</v>
      </c>
      <c r="BG438" s="174">
        <f t="shared" si="108"/>
        <v>195.16157155989259</v>
      </c>
      <c r="BH438" s="174">
        <f t="shared" si="108"/>
        <v>190.40105882314492</v>
      </c>
      <c r="BI438" s="174">
        <f t="shared" si="108"/>
        <v>185.75666772517894</v>
      </c>
      <c r="BJ438" s="174">
        <f t="shared" si="108"/>
        <v>181.22556574862955</v>
      </c>
      <c r="BK438" s="174">
        <f t="shared" si="108"/>
        <v>176.80498946880655</v>
      </c>
      <c r="BL438" s="174">
        <f t="shared" si="108"/>
        <v>172.49224286833922</v>
      </c>
      <c r="BM438" s="174">
        <f t="shared" si="108"/>
        <v>168.28469569293182</v>
      </c>
      <c r="BN438" s="174">
        <f t="shared" si="108"/>
        <v>164.17978184722602</v>
      </c>
      <c r="BO438" s="174">
        <f t="shared" si="108"/>
        <v>160.17499782979303</v>
      </c>
      <c r="BP438" s="174">
        <f t="shared" si="108"/>
        <v>156.26790120629994</v>
      </c>
    </row>
    <row r="439" spans="2:68">
      <c r="B439" s="29">
        <v>25</v>
      </c>
      <c r="C439" s="68">
        <v>455.7</v>
      </c>
      <c r="D439" s="68">
        <v>278.16000000000003</v>
      </c>
      <c r="I439" s="60" t="s">
        <v>112</v>
      </c>
      <c r="J439" s="174">
        <f t="shared" si="102"/>
        <v>628.10009150171027</v>
      </c>
      <c r="K439" s="174">
        <f t="shared" si="108"/>
        <v>612.78713512557397</v>
      </c>
      <c r="L439" s="174">
        <f t="shared" si="108"/>
        <v>597.8475056063354</v>
      </c>
      <c r="M439" s="174">
        <f t="shared" si="108"/>
        <v>583.2721013088393</v>
      </c>
      <c r="N439" s="174">
        <f t="shared" si="108"/>
        <v>569.05204249400094</v>
      </c>
      <c r="O439" s="174">
        <f t="shared" si="108"/>
        <v>555.17866590902372</v>
      </c>
      <c r="P439" s="174">
        <f t="shared" si="108"/>
        <v>541.64351950950561</v>
      </c>
      <c r="Q439" s="174">
        <f t="shared" si="108"/>
        <v>528.43835731022034</v>
      </c>
      <c r="R439" s="174">
        <f t="shared" si="108"/>
        <v>515.55513436143576</v>
      </c>
      <c r="S439" s="174">
        <f t="shared" si="108"/>
        <v>502.98600184770766</v>
      </c>
      <c r="T439" s="174">
        <f t="shared" si="108"/>
        <v>490.72330230616456</v>
      </c>
      <c r="U439" s="174">
        <f t="shared" si="108"/>
        <v>478.75956496137007</v>
      </c>
      <c r="V439" s="174">
        <f t="shared" si="108"/>
        <v>467.08750117391958</v>
      </c>
      <c r="W439" s="174">
        <f t="shared" si="108"/>
        <v>455.7</v>
      </c>
      <c r="X439" s="174">
        <f t="shared" si="108"/>
        <v>444.59012385920613</v>
      </c>
      <c r="Y439" s="174">
        <f t="shared" si="108"/>
        <v>433.75110430797503</v>
      </c>
      <c r="Z439" s="174">
        <f t="shared" si="108"/>
        <v>423.17633791606329</v>
      </c>
      <c r="AA439" s="174">
        <f t="shared" si="108"/>
        <v>412.85938224355459</v>
      </c>
      <c r="AB439" s="174">
        <f t="shared" si="108"/>
        <v>402.7939519159475</v>
      </c>
      <c r="AC439" s="174">
        <f t="shared" si="108"/>
        <v>392.97391479493132</v>
      </c>
      <c r="AD439" s="174">
        <f t="shared" si="108"/>
        <v>383.39328824251839</v>
      </c>
      <c r="AE439" s="174">
        <f t="shared" si="108"/>
        <v>374.04623547625533</v>
      </c>
      <c r="AF439" s="174">
        <f t="shared" si="108"/>
        <v>364.92706201329412</v>
      </c>
      <c r="AG439" s="174">
        <f t="shared" si="108"/>
        <v>356.03021220115562</v>
      </c>
      <c r="AH439" s="174">
        <f t="shared" si="108"/>
        <v>347.35026583307268</v>
      </c>
      <c r="AI439" s="174">
        <f t="shared" si="108"/>
        <v>338.88193484585025</v>
      </c>
      <c r="AJ439" s="174">
        <f t="shared" si="108"/>
        <v>330.62006009823125</v>
      </c>
      <c r="AK439" s="174">
        <f t="shared" si="108"/>
        <v>322.55960822780509</v>
      </c>
      <c r="AL439" s="174">
        <f t="shared" si="108"/>
        <v>314.69566858454436</v>
      </c>
      <c r="AM439" s="174">
        <f t="shared" si="108"/>
        <v>307.02345023910084</v>
      </c>
      <c r="AN439" s="174">
        <f t="shared" si="108"/>
        <v>299.53827906403922</v>
      </c>
      <c r="AO439" s="174">
        <f t="shared" si="108"/>
        <v>292.23559488622914</v>
      </c>
      <c r="AP439" s="174">
        <f t="shared" si="108"/>
        <v>285.11094870866231</v>
      </c>
      <c r="AQ439" s="174">
        <f t="shared" si="108"/>
        <v>278.15999999999985</v>
      </c>
      <c r="AR439" s="174">
        <f t="shared" si="108"/>
        <v>271.3785140502012</v>
      </c>
      <c r="AS439" s="174">
        <f t="shared" si="108"/>
        <v>264.76235939062161</v>
      </c>
      <c r="AT439" s="174">
        <f t="shared" si="108"/>
        <v>258.30750527700701</v>
      </c>
      <c r="AU439" s="174">
        <f t="shared" si="108"/>
        <v>252.0100192338536</v>
      </c>
      <c r="AV439" s="174">
        <f t="shared" si="108"/>
        <v>245.8660646586348</v>
      </c>
      <c r="AW439" s="174">
        <f t="shared" si="108"/>
        <v>239.8718984844372</v>
      </c>
      <c r="AX439" s="174">
        <f t="shared" si="108"/>
        <v>234.02386889958052</v>
      </c>
      <c r="AY439" s="174">
        <f t="shared" si="108"/>
        <v>228.31841312283328</v>
      </c>
      <c r="AZ439" s="174">
        <f t="shared" si="108"/>
        <v>222.75205523286775</v>
      </c>
      <c r="BA439" s="174">
        <f t="shared" si="108"/>
        <v>217.32140405063282</v>
      </c>
      <c r="BB439" s="174">
        <f t="shared" si="108"/>
        <v>212.02315107335403</v>
      </c>
      <c r="BC439" s="174">
        <f t="shared" si="108"/>
        <v>206.85406845890202</v>
      </c>
      <c r="BD439" s="174">
        <f t="shared" si="108"/>
        <v>201.81100705930206</v>
      </c>
      <c r="BE439" s="174">
        <f t="shared" si="108"/>
        <v>196.89089450218611</v>
      </c>
      <c r="BF439" s="174">
        <f t="shared" si="108"/>
        <v>192.09073331901868</v>
      </c>
      <c r="BG439" s="174">
        <f t="shared" si="108"/>
        <v>187.40759911895597</v>
      </c>
      <c r="BH439" s="174">
        <f t="shared" si="108"/>
        <v>182.83863880722646</v>
      </c>
      <c r="BI439" s="174">
        <f t="shared" si="108"/>
        <v>178.38106884694633</v>
      </c>
      <c r="BJ439" s="174">
        <f t="shared" si="108"/>
        <v>174.03217356331237</v>
      </c>
      <c r="BK439" s="174">
        <f t="shared" si="108"/>
        <v>169.78930348913738</v>
      </c>
      <c r="BL439" s="174">
        <f t="shared" si="108"/>
        <v>165.64987375072181</v>
      </c>
      <c r="BM439" s="174">
        <f t="shared" si="108"/>
        <v>161.61136249307717</v>
      </c>
      <c r="BN439" s="174">
        <f t="shared" si="108"/>
        <v>157.67130934354233</v>
      </c>
      <c r="BO439" s="174">
        <f t="shared" si="108"/>
        <v>153.82731391285643</v>
      </c>
      <c r="BP439" s="174">
        <f t="shared" si="108"/>
        <v>150.07703433277555</v>
      </c>
    </row>
    <row r="440" spans="2:68">
      <c r="B440" s="29">
        <v>26</v>
      </c>
      <c r="C440" s="68">
        <v>442.81</v>
      </c>
      <c r="D440" s="68">
        <v>270.26</v>
      </c>
      <c r="I440" s="60" t="s">
        <v>112</v>
      </c>
      <c r="J440" s="174">
        <f t="shared" si="102"/>
        <v>610.38041609532854</v>
      </c>
      <c r="K440" s="174">
        <f t="shared" si="108"/>
        <v>595.49594505214191</v>
      </c>
      <c r="L440" s="174">
        <f t="shared" si="108"/>
        <v>580.97444023852859</v>
      </c>
      <c r="M440" s="174">
        <f t="shared" si="108"/>
        <v>566.80705051806376</v>
      </c>
      <c r="N440" s="174">
        <f t="shared" si="108"/>
        <v>552.98514059428203</v>
      </c>
      <c r="O440" s="174">
        <f t="shared" si="108"/>
        <v>539.50028574729663</v>
      </c>
      <c r="P440" s="174">
        <f t="shared" si="108"/>
        <v>526.344266698772</v>
      </c>
      <c r="Q440" s="174">
        <f t="shared" si="108"/>
        <v>513.50906460211479</v>
      </c>
      <c r="R440" s="174">
        <f t="shared" si="108"/>
        <v>500.9868561548335</v>
      </c>
      <c r="S440" s="174">
        <f t="shared" si="108"/>
        <v>488.77000883008395</v>
      </c>
      <c r="T440" s="174">
        <f t="shared" si="108"/>
        <v>476.85107622449851</v>
      </c>
      <c r="U440" s="174">
        <f t="shared" si="108"/>
        <v>465.22279351945934</v>
      </c>
      <c r="V440" s="174">
        <f t="shared" si="108"/>
        <v>453.87807305305222</v>
      </c>
      <c r="W440" s="174">
        <f t="shared" si="108"/>
        <v>442.81</v>
      </c>
      <c r="X440" s="174">
        <f t="shared" si="108"/>
        <v>432.01182815694386</v>
      </c>
      <c r="Y440" s="174">
        <f t="shared" ref="K440:BP444" si="109">$C440*POWER(POWER($D440/$C440,1/($D$417-$C$417)),Y$417-$C$417)</f>
        <v>421.47697583050245</v>
      </c>
      <c r="Z440" s="174">
        <f t="shared" si="109"/>
        <v>411.19902182560332</v>
      </c>
      <c r="AA440" s="174">
        <f t="shared" si="109"/>
        <v>401.17170153164102</v>
      </c>
      <c r="AB440" s="174">
        <f t="shared" si="109"/>
        <v>391.38890310407641</v>
      </c>
      <c r="AC440" s="174">
        <f t="shared" si="109"/>
        <v>381.84466373915001</v>
      </c>
      <c r="AD440" s="174">
        <f t="shared" si="109"/>
        <v>372.53316603943824</v>
      </c>
      <c r="AE440" s="174">
        <f t="shared" si="109"/>
        <v>363.44873446803837</v>
      </c>
      <c r="AF440" s="174">
        <f t="shared" si="109"/>
        <v>354.58583188921864</v>
      </c>
      <c r="AG440" s="174">
        <f t="shared" si="109"/>
        <v>345.9390561934286</v>
      </c>
      <c r="AH440" s="174">
        <f t="shared" si="109"/>
        <v>337.50313700460873</v>
      </c>
      <c r="AI440" s="174">
        <f t="shared" si="109"/>
        <v>329.27293246779556</v>
      </c>
      <c r="AJ440" s="174">
        <f t="shared" si="109"/>
        <v>321.24342611506125</v>
      </c>
      <c r="AK440" s="174">
        <f t="shared" si="109"/>
        <v>313.40972380788088</v>
      </c>
      <c r="AL440" s="174">
        <f t="shared" si="109"/>
        <v>305.76705075406028</v>
      </c>
      <c r="AM440" s="174">
        <f t="shared" si="109"/>
        <v>298.31074859740892</v>
      </c>
      <c r="AN440" s="174">
        <f t="shared" si="109"/>
        <v>291.03627257838144</v>
      </c>
      <c r="AO440" s="174">
        <f t="shared" si="109"/>
        <v>283.9391887639602</v>
      </c>
      <c r="AP440" s="174">
        <f t="shared" si="109"/>
        <v>277.01517134508708</v>
      </c>
      <c r="AQ440" s="174">
        <f t="shared" si="109"/>
        <v>270.26000000000033</v>
      </c>
      <c r="AR440" s="174">
        <f t="shared" si="109"/>
        <v>263.66955732186671</v>
      </c>
      <c r="AS440" s="174">
        <f t="shared" si="109"/>
        <v>257.23982630914327</v>
      </c>
      <c r="AT440" s="174">
        <f t="shared" si="109"/>
        <v>250.96688791713754</v>
      </c>
      <c r="AU440" s="174">
        <f t="shared" si="109"/>
        <v>244.84691866927449</v>
      </c>
      <c r="AV440" s="174">
        <f t="shared" si="109"/>
        <v>238.87618832661366</v>
      </c>
      <c r="AW440" s="174">
        <f t="shared" si="109"/>
        <v>233.0510576141975</v>
      </c>
      <c r="AX440" s="174">
        <f t="shared" si="109"/>
        <v>227.36797600284254</v>
      </c>
      <c r="AY440" s="174">
        <f t="shared" si="109"/>
        <v>221.82347954502418</v>
      </c>
      <c r="AZ440" s="174">
        <f t="shared" si="109"/>
        <v>216.41418876353367</v>
      </c>
      <c r="BA440" s="174">
        <f t="shared" si="109"/>
        <v>211.13680659162196</v>
      </c>
      <c r="BB440" s="174">
        <f t="shared" si="109"/>
        <v>205.98811636337405</v>
      </c>
      <c r="BC440" s="174">
        <f t="shared" si="109"/>
        <v>200.9649798530894</v>
      </c>
      <c r="BD440" s="174">
        <f t="shared" si="109"/>
        <v>196.06433536247272</v>
      </c>
      <c r="BE440" s="174">
        <f t="shared" si="109"/>
        <v>191.28319585447028</v>
      </c>
      <c r="BF440" s="174">
        <f t="shared" si="109"/>
        <v>186.61864713261318</v>
      </c>
      <c r="BG440" s="174">
        <f t="shared" si="109"/>
        <v>182.06784606475875</v>
      </c>
      <c r="BH440" s="174">
        <f t="shared" si="109"/>
        <v>177.62801885014673</v>
      </c>
      <c r="BI440" s="174">
        <f t="shared" si="109"/>
        <v>173.29645932871432</v>
      </c>
      <c r="BJ440" s="174">
        <f t="shared" si="109"/>
        <v>169.0705273316396</v>
      </c>
      <c r="BK440" s="174">
        <f t="shared" si="109"/>
        <v>164.94764707210805</v>
      </c>
      <c r="BL440" s="174">
        <f t="shared" si="109"/>
        <v>160.92530557532072</v>
      </c>
      <c r="BM440" s="174">
        <f t="shared" si="109"/>
        <v>157.00105114678789</v>
      </c>
      <c r="BN440" s="174">
        <f t="shared" si="109"/>
        <v>153.17249187797401</v>
      </c>
      <c r="BO440" s="174">
        <f t="shared" si="109"/>
        <v>149.43729418838373</v>
      </c>
      <c r="BP440" s="174">
        <f t="shared" si="109"/>
        <v>145.79318140319933</v>
      </c>
    </row>
    <row r="441" spans="2:68">
      <c r="B441" s="29">
        <v>27</v>
      </c>
      <c r="C441" s="68">
        <v>429.93</v>
      </c>
      <c r="D441" s="68">
        <v>262.35000000000002</v>
      </c>
      <c r="I441" s="60" t="s">
        <v>112</v>
      </c>
      <c r="J441" s="174">
        <f t="shared" si="102"/>
        <v>592.69818067326912</v>
      </c>
      <c r="K441" s="174">
        <f t="shared" si="109"/>
        <v>578.23950623959911</v>
      </c>
      <c r="L441" s="174">
        <f t="shared" si="109"/>
        <v>564.13354634630696</v>
      </c>
      <c r="M441" s="174">
        <f t="shared" si="109"/>
        <v>550.37169663982149</v>
      </c>
      <c r="N441" s="174">
        <f t="shared" si="109"/>
        <v>536.94556266690756</v>
      </c>
      <c r="O441" s="174">
        <f t="shared" si="109"/>
        <v>523.84695475421643</v>
      </c>
      <c r="P441" s="174">
        <f t="shared" si="109"/>
        <v>511.06788301274946</v>
      </c>
      <c r="Q441" s="174">
        <f t="shared" si="109"/>
        <v>498.60055246418534</v>
      </c>
      <c r="R441" s="174">
        <f t="shared" si="109"/>
        <v>486.43735828609886</v>
      </c>
      <c r="S441" s="174">
        <f t="shared" si="109"/>
        <v>474.57088117317124</v>
      </c>
      <c r="T441" s="174">
        <f t="shared" si="109"/>
        <v>462.99388281156286</v>
      </c>
      <c r="U441" s="174">
        <f t="shared" si="109"/>
        <v>451.69930146368557</v>
      </c>
      <c r="V441" s="174">
        <f t="shared" si="109"/>
        <v>440.68024766068464</v>
      </c>
      <c r="W441" s="174">
        <f t="shared" si="109"/>
        <v>429.93</v>
      </c>
      <c r="X441" s="174">
        <f t="shared" si="109"/>
        <v>419.44200104544535</v>
      </c>
      <c r="Y441" s="174">
        <f t="shared" si="109"/>
        <v>409.20985332730299</v>
      </c>
      <c r="Z441" s="174">
        <f t="shared" si="109"/>
        <v>399.22731543999527</v>
      </c>
      <c r="AA441" s="174">
        <f t="shared" si="109"/>
        <v>389.4882982349518</v>
      </c>
      <c r="AB441" s="174">
        <f t="shared" si="109"/>
        <v>379.98686110635072</v>
      </c>
      <c r="AC441" s="174">
        <f t="shared" si="109"/>
        <v>370.71720836746789</v>
      </c>
      <c r="AD441" s="174">
        <f t="shared" si="109"/>
        <v>361.67368571542357</v>
      </c>
      <c r="AE441" s="174">
        <f t="shared" si="109"/>
        <v>352.8507767821709</v>
      </c>
      <c r="AF441" s="174">
        <f t="shared" si="109"/>
        <v>344.24309976962189</v>
      </c>
      <c r="AG441" s="174">
        <f t="shared" si="109"/>
        <v>335.84540416685763</v>
      </c>
      <c r="AH441" s="174">
        <f t="shared" si="109"/>
        <v>327.65256754742194</v>
      </c>
      <c r="AI441" s="174">
        <f t="shared" si="109"/>
        <v>319.65959244474357</v>
      </c>
      <c r="AJ441" s="174">
        <f t="shared" si="109"/>
        <v>311.86160330378146</v>
      </c>
      <c r="AK441" s="174">
        <f t="shared" si="109"/>
        <v>304.25384350703359</v>
      </c>
      <c r="AL441" s="174">
        <f t="shared" si="109"/>
        <v>296.83167247309552</v>
      </c>
      <c r="AM441" s="174">
        <f t="shared" si="109"/>
        <v>289.59056282599823</v>
      </c>
      <c r="AN441" s="174">
        <f t="shared" si="109"/>
        <v>282.52609763359953</v>
      </c>
      <c r="AO441" s="174">
        <f t="shared" si="109"/>
        <v>275.63396771334374</v>
      </c>
      <c r="AP441" s="174">
        <f t="shared" si="109"/>
        <v>268.90996900374608</v>
      </c>
      <c r="AQ441" s="174">
        <f t="shared" si="109"/>
        <v>262.34999999999985</v>
      </c>
      <c r="AR441" s="174">
        <f t="shared" si="109"/>
        <v>255.95005925213991</v>
      </c>
      <c r="AS441" s="174">
        <f t="shared" si="109"/>
        <v>249.70624292423855</v>
      </c>
      <c r="AT441" s="174">
        <f t="shared" si="109"/>
        <v>243.61474241314332</v>
      </c>
      <c r="AU441" s="174">
        <f t="shared" si="109"/>
        <v>237.67184202530538</v>
      </c>
      <c r="AV441" s="174">
        <f t="shared" si="109"/>
        <v>231.87391671028087</v>
      </c>
      <c r="AW441" s="174">
        <f t="shared" si="109"/>
        <v>226.21742984952232</v>
      </c>
      <c r="AX441" s="174">
        <f t="shared" si="109"/>
        <v>220.6989310991122</v>
      </c>
      <c r="AY441" s="174">
        <f t="shared" si="109"/>
        <v>215.31505428512199</v>
      </c>
      <c r="AZ441" s="174">
        <f t="shared" si="109"/>
        <v>210.06251535031342</v>
      </c>
      <c r="BA441" s="174">
        <f t="shared" si="109"/>
        <v>204.93811035092932</v>
      </c>
      <c r="BB441" s="174">
        <f t="shared" si="109"/>
        <v>199.93871350235179</v>
      </c>
      <c r="BC441" s="174">
        <f t="shared" si="109"/>
        <v>195.06127527243603</v>
      </c>
      <c r="BD441" s="174">
        <f t="shared" si="109"/>
        <v>190.30282052135701</v>
      </c>
      <c r="BE441" s="174">
        <f t="shared" si="109"/>
        <v>185.66044668683327</v>
      </c>
      <c r="BF441" s="174">
        <f t="shared" si="109"/>
        <v>181.13132201362214</v>
      </c>
      <c r="BG441" s="174">
        <f t="shared" si="109"/>
        <v>176.71268382620565</v>
      </c>
      <c r="BH441" s="174">
        <f t="shared" si="109"/>
        <v>172.40183684361361</v>
      </c>
      <c r="BI441" s="174">
        <f t="shared" si="109"/>
        <v>168.19615153535617</v>
      </c>
      <c r="BJ441" s="174">
        <f t="shared" si="109"/>
        <v>164.09306251746273</v>
      </c>
      <c r="BK441" s="174">
        <f t="shared" si="109"/>
        <v>160.09006698764898</v>
      </c>
      <c r="BL441" s="174">
        <f t="shared" si="109"/>
        <v>156.18472319865762</v>
      </c>
      <c r="BM441" s="174">
        <f t="shared" si="109"/>
        <v>152.37464896884131</v>
      </c>
      <c r="BN441" s="174">
        <f t="shared" si="109"/>
        <v>148.65752022907941</v>
      </c>
      <c r="BO441" s="174">
        <f t="shared" si="109"/>
        <v>145.03106960514233</v>
      </c>
      <c r="BP441" s="174">
        <f t="shared" si="109"/>
        <v>141.49308503463857</v>
      </c>
    </row>
    <row r="442" spans="2:68">
      <c r="B442" s="29">
        <v>28</v>
      </c>
      <c r="C442" s="68">
        <v>417.04</v>
      </c>
      <c r="D442" s="68">
        <v>254.45</v>
      </c>
      <c r="I442" s="60" t="s">
        <v>112</v>
      </c>
      <c r="J442" s="174">
        <f t="shared" si="102"/>
        <v>574.97853075685202</v>
      </c>
      <c r="K442" s="174">
        <f t="shared" si="109"/>
        <v>560.94833842586263</v>
      </c>
      <c r="L442" s="174">
        <f t="shared" si="109"/>
        <v>547.26050026344637</v>
      </c>
      <c r="M442" s="174">
        <f t="shared" si="109"/>
        <v>533.90666240146072</v>
      </c>
      <c r="N442" s="174">
        <f t="shared" si="109"/>
        <v>520.87867481655246</v>
      </c>
      <c r="O442" s="174">
        <f t="shared" si="109"/>
        <v>508.16858635608867</v>
      </c>
      <c r="P442" s="174">
        <f t="shared" si="109"/>
        <v>495.76863988546484</v>
      </c>
      <c r="Q442" s="174">
        <f t="shared" si="109"/>
        <v>483.67126755382287</v>
      </c>
      <c r="R442" s="174">
        <f t="shared" si="109"/>
        <v>471.86908617529201</v>
      </c>
      <c r="S442" s="174">
        <f t="shared" si="109"/>
        <v>460.35489272293307</v>
      </c>
      <c r="T442" s="174">
        <f t="shared" si="109"/>
        <v>449.12165993263596</v>
      </c>
      <c r="U442" s="174">
        <f t="shared" si="109"/>
        <v>438.16253201428805</v>
      </c>
      <c r="V442" s="174">
        <f t="shared" si="109"/>
        <v>427.47082046759488</v>
      </c>
      <c r="W442" s="174">
        <f t="shared" si="109"/>
        <v>417.04</v>
      </c>
      <c r="X442" s="174">
        <f t="shared" si="109"/>
        <v>406.86370454421342</v>
      </c>
      <c r="Y442" s="174">
        <f t="shared" si="109"/>
        <v>396.93572337291624</v>
      </c>
      <c r="Z442" s="174">
        <f t="shared" si="109"/>
        <v>387.24999730827216</v>
      </c>
      <c r="AA442" s="174">
        <f t="shared" si="109"/>
        <v>377.80061502393124</v>
      </c>
      <c r="AB442" s="174">
        <f t="shared" si="109"/>
        <v>368.58180943726956</v>
      </c>
      <c r="AC442" s="174">
        <f t="shared" si="109"/>
        <v>359.58795418966241</v>
      </c>
      <c r="AD442" s="174">
        <f t="shared" si="109"/>
        <v>350.81356021264372</v>
      </c>
      <c r="AE442" s="174">
        <f t="shared" si="109"/>
        <v>342.25327237785513</v>
      </c>
      <c r="AF442" s="174">
        <f t="shared" si="109"/>
        <v>333.90186622874029</v>
      </c>
      <c r="AG442" s="174">
        <f t="shared" si="109"/>
        <v>325.75424479199035</v>
      </c>
      <c r="AH442" s="174">
        <f t="shared" si="109"/>
        <v>317.80543546679388</v>
      </c>
      <c r="AI442" s="174">
        <f t="shared" si="109"/>
        <v>310.05058698999312</v>
      </c>
      <c r="AJ442" s="174">
        <f t="shared" si="109"/>
        <v>302.48496647529373</v>
      </c>
      <c r="AK442" s="174">
        <f t="shared" si="109"/>
        <v>295.10395652472232</v>
      </c>
      <c r="AL442" s="174">
        <f t="shared" si="109"/>
        <v>287.9030524105674</v>
      </c>
      <c r="AM442" s="174">
        <f t="shared" si="109"/>
        <v>280.87785932608449</v>
      </c>
      <c r="AN442" s="174">
        <f t="shared" si="109"/>
        <v>274.02408970328793</v>
      </c>
      <c r="AO442" s="174">
        <f t="shared" si="109"/>
        <v>267.33756059619117</v>
      </c>
      <c r="AP442" s="174">
        <f t="shared" si="109"/>
        <v>260.81419112790013</v>
      </c>
      <c r="AQ442" s="174">
        <f t="shared" si="109"/>
        <v>254.4499999999999</v>
      </c>
      <c r="AR442" s="174">
        <f t="shared" si="109"/>
        <v>248.24110306271598</v>
      </c>
      <c r="AS442" s="174">
        <f t="shared" si="109"/>
        <v>242.18371094436631</v>
      </c>
      <c r="AT442" s="174">
        <f t="shared" si="109"/>
        <v>236.27412673865774</v>
      </c>
      <c r="AU442" s="174">
        <f t="shared" si="109"/>
        <v>230.50874374841567</v>
      </c>
      <c r="AV442" s="174">
        <f t="shared" si="109"/>
        <v>224.88404328436886</v>
      </c>
      <c r="AW442" s="174">
        <f t="shared" si="109"/>
        <v>219.39659251764712</v>
      </c>
      <c r="AX442" s="174">
        <f t="shared" si="109"/>
        <v>214.04304238468049</v>
      </c>
      <c r="AY442" s="174">
        <f t="shared" si="109"/>
        <v>208.82012554322176</v>
      </c>
      <c r="AZ442" s="174">
        <f t="shared" si="109"/>
        <v>203.72465437824414</v>
      </c>
      <c r="BA442" s="174">
        <f t="shared" si="109"/>
        <v>198.75351905649799</v>
      </c>
      <c r="BB442" s="174">
        <f t="shared" si="109"/>
        <v>193.90368562853848</v>
      </c>
      <c r="BC442" s="174">
        <f t="shared" si="109"/>
        <v>189.17219417706627</v>
      </c>
      <c r="BD442" s="174">
        <f t="shared" si="109"/>
        <v>184.55615701045093</v>
      </c>
      <c r="BE442" s="174">
        <f t="shared" si="109"/>
        <v>180.05275690033469</v>
      </c>
      <c r="BF442" s="174">
        <f t="shared" si="109"/>
        <v>175.65924536224065</v>
      </c>
      <c r="BG442" s="174">
        <f t="shared" si="109"/>
        <v>171.37294097813682</v>
      </c>
      <c r="BH442" s="174">
        <f t="shared" si="109"/>
        <v>167.19122775993091</v>
      </c>
      <c r="BI442" s="174">
        <f t="shared" si="109"/>
        <v>163.11155355289858</v>
      </c>
      <c r="BJ442" s="174">
        <f t="shared" si="109"/>
        <v>159.13142847806967</v>
      </c>
      <c r="BK442" s="174">
        <f t="shared" si="109"/>
        <v>155.2484234126222</v>
      </c>
      <c r="BL442" s="174">
        <f t="shared" si="109"/>
        <v>151.46016850735677</v>
      </c>
      <c r="BM442" s="174">
        <f t="shared" si="109"/>
        <v>147.7643517403462</v>
      </c>
      <c r="BN442" s="174">
        <f t="shared" si="109"/>
        <v>144.15871750587817</v>
      </c>
      <c r="BO442" s="174">
        <f t="shared" si="109"/>
        <v>140.64106523782934</v>
      </c>
      <c r="BP442" s="174">
        <f t="shared" si="109"/>
        <v>137.20924806663064</v>
      </c>
    </row>
    <row r="443" spans="2:68">
      <c r="B443" s="29">
        <v>29</v>
      </c>
      <c r="C443" s="68">
        <v>404.16</v>
      </c>
      <c r="D443" s="68">
        <v>246.55</v>
      </c>
      <c r="I443" s="60" t="s">
        <v>112</v>
      </c>
      <c r="J443" s="174">
        <f t="shared" si="102"/>
        <v>557.28164384703427</v>
      </c>
      <c r="K443" s="174">
        <f t="shared" si="109"/>
        <v>543.67870418036262</v>
      </c>
      <c r="L443" s="174">
        <f t="shared" si="109"/>
        <v>530.407804819734</v>
      </c>
      <c r="M443" s="174">
        <f t="shared" si="109"/>
        <v>517.46084084315817</v>
      </c>
      <c r="N443" s="174">
        <f t="shared" si="109"/>
        <v>504.82990516535079</v>
      </c>
      <c r="O443" s="174">
        <f t="shared" si="109"/>
        <v>492.50728370864846</v>
      </c>
      <c r="P443" s="174">
        <f t="shared" si="109"/>
        <v>480.48545069179784</v>
      </c>
      <c r="Q443" s="174">
        <f t="shared" si="109"/>
        <v>468.75706403374375</v>
      </c>
      <c r="R443" s="174">
        <f t="shared" si="109"/>
        <v>457.31496086960766</v>
      </c>
      <c r="S443" s="174">
        <f t="shared" si="109"/>
        <v>446.15215317611927</v>
      </c>
      <c r="T443" s="174">
        <f t="shared" si="109"/>
        <v>435.2618235038284</v>
      </c>
      <c r="U443" s="174">
        <f t="shared" si="109"/>
        <v>424.63732081349178</v>
      </c>
      <c r="V443" s="174">
        <f t="shared" si="109"/>
        <v>414.27215641409077</v>
      </c>
      <c r="W443" s="174">
        <f t="shared" si="109"/>
        <v>404.16</v>
      </c>
      <c r="X443" s="174">
        <f t="shared" si="109"/>
        <v>394.29467578488726</v>
      </c>
      <c r="Y443" s="174">
        <f t="shared" si="109"/>
        <v>384.67015872998161</v>
      </c>
      <c r="Z443" s="174">
        <f t="shared" si="109"/>
        <v>375.28057086440822</v>
      </c>
      <c r="AA443" s="174">
        <f t="shared" si="109"/>
        <v>366.12017769534157</v>
      </c>
      <c r="AB443" s="174">
        <f t="shared" si="109"/>
        <v>357.18338470578482</v>
      </c>
      <c r="AC443" s="174">
        <f t="shared" si="109"/>
        <v>348.46473393783674</v>
      </c>
      <c r="AD443" s="174">
        <f t="shared" si="109"/>
        <v>339.95890065935851</v>
      </c>
      <c r="AE443" s="174">
        <f t="shared" si="109"/>
        <v>331.66069011200625</v>
      </c>
      <c r="AF443" s="174">
        <f t="shared" si="109"/>
        <v>323.56503433864179</v>
      </c>
      <c r="AG443" s="174">
        <f t="shared" si="109"/>
        <v>315.66698908818461</v>
      </c>
      <c r="AH443" s="174">
        <f t="shared" si="109"/>
        <v>307.96173079601471</v>
      </c>
      <c r="AI443" s="174">
        <f t="shared" si="109"/>
        <v>300.44455363808225</v>
      </c>
      <c r="AJ443" s="174">
        <f t="shared" si="109"/>
        <v>293.110866656925</v>
      </c>
      <c r="AK443" s="174">
        <f t="shared" si="109"/>
        <v>285.95619095783741</v>
      </c>
      <c r="AL443" s="174">
        <f t="shared" si="109"/>
        <v>278.97615697348039</v>
      </c>
      <c r="AM443" s="174">
        <f t="shared" si="109"/>
        <v>272.16650179525993</v>
      </c>
      <c r="AN443" s="174">
        <f t="shared" si="109"/>
        <v>265.52306656984598</v>
      </c>
      <c r="AO443" s="174">
        <f t="shared" si="109"/>
        <v>259.04179395924001</v>
      </c>
      <c r="AP443" s="174">
        <f t="shared" si="109"/>
        <v>252.71872566284173</v>
      </c>
      <c r="AQ443" s="174">
        <f t="shared" si="109"/>
        <v>246.5500000000001</v>
      </c>
      <c r="AR443" s="174">
        <f t="shared" si="109"/>
        <v>240.53184955157363</v>
      </c>
      <c r="AS443" s="174">
        <f t="shared" si="109"/>
        <v>234.6605988590583</v>
      </c>
      <c r="AT443" s="174">
        <f t="shared" si="109"/>
        <v>228.93266217987897</v>
      </c>
      <c r="AU443" s="174">
        <f t="shared" si="109"/>
        <v>223.34454129747249</v>
      </c>
      <c r="AV443" s="174">
        <f t="shared" si="109"/>
        <v>217.89282338482602</v>
      </c>
      <c r="AW443" s="174">
        <f t="shared" si="109"/>
        <v>212.57417892016451</v>
      </c>
      <c r="AX443" s="174">
        <f t="shared" si="109"/>
        <v>207.38535965351565</v>
      </c>
      <c r="AY443" s="174">
        <f t="shared" si="109"/>
        <v>202.32319662290968</v>
      </c>
      <c r="AZ443" s="174">
        <f t="shared" si="109"/>
        <v>197.38459821900278</v>
      </c>
      <c r="BA443" s="174">
        <f t="shared" si="109"/>
        <v>192.56654829694165</v>
      </c>
      <c r="BB443" s="174">
        <f t="shared" si="109"/>
        <v>187.86610433431673</v>
      </c>
      <c r="BC443" s="174">
        <f t="shared" si="109"/>
        <v>183.28039563407862</v>
      </c>
      <c r="BD443" s="174">
        <f t="shared" si="109"/>
        <v>178.80662157132051</v>
      </c>
      <c r="BE443" s="174">
        <f t="shared" si="109"/>
        <v>174.44204988285543</v>
      </c>
      <c r="BF443" s="174">
        <f t="shared" si="109"/>
        <v>170.18401499854417</v>
      </c>
      <c r="BG443" s="174">
        <f t="shared" si="109"/>
        <v>166.02991641335453</v>
      </c>
      <c r="BH443" s="174">
        <f t="shared" si="109"/>
        <v>161.97721709915766</v>
      </c>
      <c r="BI443" s="174">
        <f t="shared" si="109"/>
        <v>158.02344195529162</v>
      </c>
      <c r="BJ443" s="174">
        <f t="shared" si="109"/>
        <v>154.16617629694591</v>
      </c>
      <c r="BK443" s="174">
        <f t="shared" si="109"/>
        <v>150.40306438044351</v>
      </c>
      <c r="BL443" s="174">
        <f t="shared" si="109"/>
        <v>146.73180796452024</v>
      </c>
      <c r="BM443" s="174">
        <f t="shared" si="109"/>
        <v>143.15016490672221</v>
      </c>
      <c r="BN443" s="174">
        <f t="shared" si="109"/>
        <v>139.6559477940647</v>
      </c>
      <c r="BO443" s="174">
        <f t="shared" si="109"/>
        <v>136.24702260711567</v>
      </c>
      <c r="BP443" s="174">
        <f t="shared" si="109"/>
        <v>132.92130741668862</v>
      </c>
    </row>
    <row r="444" spans="2:68">
      <c r="B444" s="29">
        <v>30</v>
      </c>
      <c r="C444" s="68">
        <v>391.27</v>
      </c>
      <c r="D444" s="68">
        <v>238.64</v>
      </c>
      <c r="I444" s="60" t="s">
        <v>112</v>
      </c>
      <c r="J444" s="174">
        <f t="shared" si="102"/>
        <v>539.57671756312027</v>
      </c>
      <c r="K444" s="174">
        <f t="shared" si="109"/>
        <v>526.40079480089094</v>
      </c>
      <c r="L444" s="174">
        <f t="shared" si="109"/>
        <v>513.54661486963516</v>
      </c>
      <c r="M444" s="174">
        <f t="shared" si="109"/>
        <v>501.00632113182184</v>
      </c>
      <c r="N444" s="174">
        <f t="shared" si="109"/>
        <v>488.77224880113545</v>
      </c>
      <c r="O444" s="174">
        <f t="shared" si="109"/>
        <v>476.8369202576618</v>
      </c>
      <c r="P444" s="174">
        <f t="shared" si="109"/>
        <v>465.19304047747227</v>
      </c>
      <c r="Q444" s="174">
        <f t="shared" si="109"/>
        <v>453.83349257381235</v>
      </c>
      <c r="R444" s="174">
        <f t="shared" si="109"/>
        <v>442.75133344717091</v>
      </c>
      <c r="S444" s="174">
        <f t="shared" si="109"/>
        <v>431.9397895415695</v>
      </c>
      <c r="T444" s="174">
        <f t="shared" si="109"/>
        <v>421.39225270447901</v>
      </c>
      <c r="U444" s="174">
        <f t="shared" si="109"/>
        <v>411.10227614783389</v>
      </c>
      <c r="V444" s="174">
        <f t="shared" si="109"/>
        <v>401.06357050767275</v>
      </c>
      <c r="W444" s="174">
        <f t="shared" si="109"/>
        <v>391.27</v>
      </c>
      <c r="X444" s="174">
        <f t="shared" si="109"/>
        <v>381.715578670517</v>
      </c>
      <c r="Y444" s="174">
        <f t="shared" si="109"/>
        <v>372.39446673593085</v>
      </c>
      <c r="Z444" s="174">
        <f t="shared" si="109"/>
        <v>363.30096701460485</v>
      </c>
      <c r="AA444" s="174">
        <f t="shared" si="109"/>
        <v>354.42952144436913</v>
      </c>
      <c r="AB444" s="174">
        <f t="shared" si="109"/>
        <v>345.7747076853625</v>
      </c>
      <c r="AC444" s="174">
        <f t="shared" si="109"/>
        <v>337.33123580582975</v>
      </c>
      <c r="AD444" s="174">
        <f t="shared" si="109"/>
        <v>329.09394504884847</v>
      </c>
      <c r="AE444" s="174">
        <f t="shared" si="109"/>
        <v>321.05780067800885</v>
      </c>
      <c r="AF444" s="174">
        <f t="shared" si="109"/>
        <v>313.2178909001193</v>
      </c>
      <c r="AG444" s="174">
        <f t="shared" si="109"/>
        <v>305.56942386305593</v>
      </c>
      <c r="AH444" s="174">
        <f t="shared" si="109"/>
        <v>298.1077247269223</v>
      </c>
      <c r="AI444" s="174">
        <f t="shared" si="109"/>
        <v>290.82823280672767</v>
      </c>
      <c r="AJ444" s="174">
        <f t="shared" si="109"/>
        <v>283.72649878483884</v>
      </c>
      <c r="AK444" s="174">
        <f t="shared" si="109"/>
        <v>276.79818199150077</v>
      </c>
      <c r="AL444" s="174">
        <f t="shared" si="109"/>
        <v>270.03904775176426</v>
      </c>
      <c r="AM444" s="174">
        <f t="shared" si="109"/>
        <v>263.44496479719902</v>
      </c>
      <c r="AN444" s="174">
        <f t="shared" si="109"/>
        <v>257.01190274081023</v>
      </c>
      <c r="AO444" s="174">
        <f t="shared" si="109"/>
        <v>250.73592961361467</v>
      </c>
      <c r="AP444" s="174">
        <f t="shared" si="109"/>
        <v>244.61320946137181</v>
      </c>
      <c r="AQ444" s="174">
        <f t="shared" si="109"/>
        <v>238.63999999999982</v>
      </c>
      <c r="AR444" s="174">
        <f t="shared" si="109"/>
        <v>232.81265032824425</v>
      </c>
      <c r="AS444" s="174">
        <f t="shared" si="109"/>
        <v>227.12759869620078</v>
      </c>
      <c r="AT444" s="174">
        <f t="shared" si="109"/>
        <v>221.58137032832889</v>
      </c>
      <c r="AU444" s="174">
        <f t="shared" si="109"/>
        <v>216.1705752996248</v>
      </c>
      <c r="AV444" s="174">
        <f t="shared" ref="K444:BP449" si="110">$C444*POWER(POWER($D444/$C444,1/($D$417-$C$417)),AV$417-$C$417)</f>
        <v>210.89190646365643</v>
      </c>
      <c r="AW444" s="174">
        <f t="shared" si="110"/>
        <v>205.7421374311937</v>
      </c>
      <c r="AX444" s="174">
        <f t="shared" si="110"/>
        <v>200.71812059819854</v>
      </c>
      <c r="AY444" s="174">
        <f t="shared" si="110"/>
        <v>195.81678522196941</v>
      </c>
      <c r="AZ444" s="174">
        <f t="shared" si="110"/>
        <v>191.03513554426456</v>
      </c>
      <c r="BA444" s="174">
        <f t="shared" si="110"/>
        <v>186.37024896025662</v>
      </c>
      <c r="BB444" s="174">
        <f t="shared" si="110"/>
        <v>181.81927423219946</v>
      </c>
      <c r="BC444" s="174">
        <f t="shared" si="110"/>
        <v>177.37942974671569</v>
      </c>
      <c r="BD444" s="174">
        <f t="shared" si="110"/>
        <v>173.04800181463924</v>
      </c>
      <c r="BE444" s="174">
        <f t="shared" si="110"/>
        <v>168.82234301237432</v>
      </c>
      <c r="BF444" s="174">
        <f t="shared" si="110"/>
        <v>164.69987056375641</v>
      </c>
      <c r="BG444" s="174">
        <f t="shared" si="110"/>
        <v>160.67806476142698</v>
      </c>
      <c r="BH444" s="174">
        <f t="shared" si="110"/>
        <v>156.75446742675624</v>
      </c>
      <c r="BI444" s="174">
        <f t="shared" si="110"/>
        <v>152.92668040737334</v>
      </c>
      <c r="BJ444" s="174">
        <f t="shared" si="110"/>
        <v>149.1923641113853</v>
      </c>
      <c r="BK444" s="174">
        <f t="shared" si="110"/>
        <v>145.5492360773888</v>
      </c>
      <c r="BL444" s="174">
        <f t="shared" si="110"/>
        <v>141.99506957940085</v>
      </c>
      <c r="BM444" s="174">
        <f t="shared" si="110"/>
        <v>138.52769226585559</v>
      </c>
      <c r="BN444" s="174">
        <f t="shared" si="110"/>
        <v>135.14498483183573</v>
      </c>
      <c r="BO444" s="174">
        <f t="shared" si="110"/>
        <v>131.84487972372639</v>
      </c>
      <c r="BP444" s="174">
        <f t="shared" si="110"/>
        <v>128.62535987550012</v>
      </c>
    </row>
    <row r="445" spans="2:68">
      <c r="B445" s="29">
        <v>31</v>
      </c>
      <c r="C445" s="68">
        <v>383.46</v>
      </c>
      <c r="D445" s="68">
        <v>233.62</v>
      </c>
      <c r="I445" s="60" t="s">
        <v>112</v>
      </c>
      <c r="J445" s="174">
        <f t="shared" si="102"/>
        <v>529.18387160844725</v>
      </c>
      <c r="K445" s="174">
        <f t="shared" si="110"/>
        <v>516.23339669263851</v>
      </c>
      <c r="L445" s="174">
        <f t="shared" si="110"/>
        <v>503.59985282772374</v>
      </c>
      <c r="M445" s="174">
        <f t="shared" si="110"/>
        <v>491.27548390501403</v>
      </c>
      <c r="N445" s="174">
        <f t="shared" si="110"/>
        <v>479.25272362752168</v>
      </c>
      <c r="O445" s="174">
        <f t="shared" si="110"/>
        <v>467.52419086478562</v>
      </c>
      <c r="P445" s="174">
        <f t="shared" si="110"/>
        <v>456.08268512137533</v>
      </c>
      <c r="Q445" s="174">
        <f t="shared" si="110"/>
        <v>444.92118211629258</v>
      </c>
      <c r="R445" s="174">
        <f t="shared" si="110"/>
        <v>434.03282947055595</v>
      </c>
      <c r="S445" s="174">
        <f t="shared" si="110"/>
        <v>423.41094250032171</v>
      </c>
      <c r="T445" s="174">
        <f t="shared" si="110"/>
        <v>413.04900011295695</v>
      </c>
      <c r="U445" s="174">
        <f t="shared" si="110"/>
        <v>402.94064080354735</v>
      </c>
      <c r="V445" s="174">
        <f t="shared" si="110"/>
        <v>393.07965874937901</v>
      </c>
      <c r="W445" s="174">
        <f t="shared" si="110"/>
        <v>383.46</v>
      </c>
      <c r="X445" s="174">
        <f t="shared" si="110"/>
        <v>374.07575876051942</v>
      </c>
      <c r="Y445" s="174">
        <f t="shared" si="110"/>
        <v>364.92117376586424</v>
      </c>
      <c r="Z445" s="174">
        <f t="shared" si="110"/>
        <v>355.99062474376734</v>
      </c>
      <c r="AA445" s="174">
        <f t="shared" si="110"/>
        <v>347.27862896431469</v>
      </c>
      <c r="AB445" s="174">
        <f t="shared" si="110"/>
        <v>338.77983787393447</v>
      </c>
      <c r="AC445" s="174">
        <f t="shared" si="110"/>
        <v>330.48903381176075</v>
      </c>
      <c r="AD445" s="174">
        <f t="shared" si="110"/>
        <v>322.40112680635627</v>
      </c>
      <c r="AE445" s="174">
        <f t="shared" si="110"/>
        <v>314.51115145082707</v>
      </c>
      <c r="AF445" s="174">
        <f t="shared" si="110"/>
        <v>306.81426385441188</v>
      </c>
      <c r="AG445" s="174">
        <f t="shared" si="110"/>
        <v>299.30573866867297</v>
      </c>
      <c r="AH445" s="174">
        <f t="shared" si="110"/>
        <v>291.98096618646423</v>
      </c>
      <c r="AI445" s="174">
        <f t="shared" si="110"/>
        <v>284.83544951189475</v>
      </c>
      <c r="AJ445" s="174">
        <f t="shared" si="110"/>
        <v>277.86480179955055</v>
      </c>
      <c r="AK445" s="174">
        <f t="shared" si="110"/>
        <v>271.06474356127944</v>
      </c>
      <c r="AL445" s="174">
        <f t="shared" si="110"/>
        <v>264.43110003888603</v>
      </c>
      <c r="AM445" s="174">
        <f t="shared" si="110"/>
        <v>257.9597986411232</v>
      </c>
      <c r="AN445" s="174">
        <f t="shared" si="110"/>
        <v>251.64686644340733</v>
      </c>
      <c r="AO445" s="174">
        <f t="shared" si="110"/>
        <v>245.48842774872134</v>
      </c>
      <c r="AP445" s="174">
        <f t="shared" si="110"/>
        <v>239.48070170820915</v>
      </c>
      <c r="AQ445" s="174">
        <f t="shared" si="110"/>
        <v>233.61999999999989</v>
      </c>
      <c r="AR445" s="174">
        <f t="shared" si="110"/>
        <v>227.90272456483729</v>
      </c>
      <c r="AS445" s="174">
        <f t="shared" si="110"/>
        <v>222.32536539712402</v>
      </c>
      <c r="AT445" s="174">
        <f t="shared" si="110"/>
        <v>216.88449839002473</v>
      </c>
      <c r="AU445" s="174">
        <f t="shared" si="110"/>
        <v>211.57678323330506</v>
      </c>
      <c r="AV445" s="174">
        <f t="shared" si="110"/>
        <v>206.39896136261549</v>
      </c>
      <c r="AW445" s="174">
        <f t="shared" si="110"/>
        <v>201.34785395896188</v>
      </c>
      <c r="AX445" s="174">
        <f t="shared" si="110"/>
        <v>196.42035999713377</v>
      </c>
      <c r="AY445" s="174">
        <f t="shared" si="110"/>
        <v>191.61345434189275</v>
      </c>
      <c r="AZ445" s="174">
        <f t="shared" si="110"/>
        <v>186.92418589075174</v>
      </c>
      <c r="BA445" s="174">
        <f t="shared" si="110"/>
        <v>182.34967576220558</v>
      </c>
      <c r="BB445" s="174">
        <f t="shared" si="110"/>
        <v>177.88711552829955</v>
      </c>
      <c r="BC445" s="174">
        <f t="shared" si="110"/>
        <v>173.53376549045228</v>
      </c>
      <c r="BD445" s="174">
        <f t="shared" si="110"/>
        <v>169.28695299747295</v>
      </c>
      <c r="BE445" s="174">
        <f t="shared" si="110"/>
        <v>165.14407080474126</v>
      </c>
      <c r="BF445" s="174">
        <f t="shared" si="110"/>
        <v>161.10257547354229</v>
      </c>
      <c r="BG445" s="174">
        <f t="shared" si="110"/>
        <v>157.15998580957381</v>
      </c>
      <c r="BH445" s="174">
        <f t="shared" si="110"/>
        <v>153.3138813396672</v>
      </c>
      <c r="BI445" s="174">
        <f t="shared" si="110"/>
        <v>149.56190082578692</v>
      </c>
      <c r="BJ445" s="174">
        <f t="shared" si="110"/>
        <v>145.90174081539612</v>
      </c>
      <c r="BK445" s="174">
        <f t="shared" si="110"/>
        <v>142.33115422729867</v>
      </c>
      <c r="BL445" s="174">
        <f t="shared" si="110"/>
        <v>138.84794897208906</v>
      </c>
      <c r="BM445" s="174">
        <f t="shared" si="110"/>
        <v>135.44998660636335</v>
      </c>
      <c r="BN445" s="174">
        <f t="shared" si="110"/>
        <v>132.13518101986534</v>
      </c>
      <c r="BO445" s="174">
        <f t="shared" si="110"/>
        <v>128.90149715476113</v>
      </c>
      <c r="BP445" s="174">
        <f t="shared" si="110"/>
        <v>125.74694975625673</v>
      </c>
    </row>
    <row r="446" spans="2:68">
      <c r="B446" s="29">
        <v>32</v>
      </c>
      <c r="C446" s="68">
        <v>375.65</v>
      </c>
      <c r="D446" s="68">
        <v>228.61</v>
      </c>
      <c r="I446" s="60" t="s">
        <v>112</v>
      </c>
      <c r="J446" s="174">
        <f t="shared" si="102"/>
        <v>518.77698804399995</v>
      </c>
      <c r="K446" s="174">
        <f t="shared" si="110"/>
        <v>506.05333918590549</v>
      </c>
      <c r="L446" s="174">
        <f t="shared" si="110"/>
        <v>493.64175359197873</v>
      </c>
      <c r="M446" s="174">
        <f t="shared" si="110"/>
        <v>481.53457752374186</v>
      </c>
      <c r="N446" s="174">
        <f t="shared" si="110"/>
        <v>469.72434496014301</v>
      </c>
      <c r="O446" s="174">
        <f t="shared" si="110"/>
        <v>458.20377299355391</v>
      </c>
      <c r="P446" s="174">
        <f t="shared" si="110"/>
        <v>446.96575733868542</v>
      </c>
      <c r="Q446" s="174">
        <f t="shared" si="110"/>
        <v>436.00336795165401</v>
      </c>
      <c r="R446" s="174">
        <f t="shared" si="110"/>
        <v>425.30984475649478</v>
      </c>
      <c r="S446" s="174">
        <f t="shared" si="110"/>
        <v>414.87859347648737</v>
      </c>
      <c r="T446" s="174">
        <f t="shared" si="110"/>
        <v>404.70318156772481</v>
      </c>
      <c r="U446" s="174">
        <f t="shared" si="110"/>
        <v>394.77733425241439</v>
      </c>
      <c r="V446" s="174">
        <f t="shared" si="110"/>
        <v>385.09493064946912</v>
      </c>
      <c r="W446" s="174">
        <f t="shared" si="110"/>
        <v>375.65</v>
      </c>
      <c r="X446" s="174">
        <f t="shared" si="110"/>
        <v>366.43671798538259</v>
      </c>
      <c r="Y446" s="174">
        <f t="shared" si="110"/>
        <v>357.44940313562842</v>
      </c>
      <c r="Z446" s="174">
        <f t="shared" si="110"/>
        <v>348.68251332584475</v>
      </c>
      <c r="AA446" s="174">
        <f t="shared" si="110"/>
        <v>340.13064235862373</v>
      </c>
      <c r="AB446" s="174">
        <f t="shared" si="110"/>
        <v>331.78851663025159</v>
      </c>
      <c r="AC446" s="174">
        <f t="shared" si="110"/>
        <v>323.65099187868481</v>
      </c>
      <c r="AD446" s="174">
        <f t="shared" si="110"/>
        <v>315.71305001128434</v>
      </c>
      <c r="AE446" s="174">
        <f t="shared" si="110"/>
        <v>307.96979601035542</v>
      </c>
      <c r="AF446" s="174">
        <f t="shared" si="110"/>
        <v>300.41645491458115</v>
      </c>
      <c r="AG446" s="174">
        <f t="shared" si="110"/>
        <v>293.04836887449159</v>
      </c>
      <c r="AH446" s="174">
        <f t="shared" si="110"/>
        <v>285.86099428015024</v>
      </c>
      <c r="AI446" s="174">
        <f t="shared" si="110"/>
        <v>278.84989895928788</v>
      </c>
      <c r="AJ446" s="174">
        <f t="shared" si="110"/>
        <v>272.01075944415544</v>
      </c>
      <c r="AK446" s="174">
        <f t="shared" si="110"/>
        <v>265.33935830541134</v>
      </c>
      <c r="AL446" s="174">
        <f t="shared" si="110"/>
        <v>258.83158155139722</v>
      </c>
      <c r="AM446" s="174">
        <f t="shared" si="110"/>
        <v>252.48341609120169</v>
      </c>
      <c r="AN446" s="174">
        <f t="shared" si="110"/>
        <v>246.29094725994327</v>
      </c>
      <c r="AO446" s="174">
        <f t="shared" si="110"/>
        <v>240.25035640475062</v>
      </c>
      <c r="AP446" s="174">
        <f t="shared" si="110"/>
        <v>234.35791852994876</v>
      </c>
      <c r="AQ446" s="174">
        <f t="shared" si="110"/>
        <v>228.6100000000003</v>
      </c>
      <c r="AR446" s="174">
        <f t="shared" si="110"/>
        <v>223.00305629878457</v>
      </c>
      <c r="AS446" s="174">
        <f t="shared" si="110"/>
        <v>217.53362984383369</v>
      </c>
      <c r="AT446" s="174">
        <f t="shared" si="110"/>
        <v>212.19834785417672</v>
      </c>
      <c r="AU446" s="174">
        <f t="shared" si="110"/>
        <v>206.99392027047804</v>
      </c>
      <c r="AV446" s="174">
        <f t="shared" si="110"/>
        <v>201.91713772618644</v>
      </c>
      <c r="AW446" s="174">
        <f t="shared" si="110"/>
        <v>196.96486956844464</v>
      </c>
      <c r="AX446" s="174">
        <f t="shared" si="110"/>
        <v>192.13406192753845</v>
      </c>
      <c r="AY446" s="174">
        <f t="shared" si="110"/>
        <v>187.42173583369478</v>
      </c>
      <c r="AZ446" s="174">
        <f t="shared" si="110"/>
        <v>182.82498538006783</v>
      </c>
      <c r="BA446" s="174">
        <f t="shared" si="110"/>
        <v>178.3409759307803</v>
      </c>
      <c r="BB446" s="174">
        <f t="shared" si="110"/>
        <v>173.96694237291425</v>
      </c>
      <c r="BC446" s="174">
        <f t="shared" si="110"/>
        <v>169.70018741137466</v>
      </c>
      <c r="BD446" s="174">
        <f t="shared" si="110"/>
        <v>165.53807990557291</v>
      </c>
      <c r="BE446" s="174">
        <f t="shared" si="110"/>
        <v>161.47805324690577</v>
      </c>
      <c r="BF446" s="174">
        <f t="shared" si="110"/>
        <v>157.51760377602824</v>
      </c>
      <c r="BG446" s="174">
        <f t="shared" si="110"/>
        <v>153.65428923894504</v>
      </c>
      <c r="BH446" s="174">
        <f t="shared" si="110"/>
        <v>149.88572728096821</v>
      </c>
      <c r="BI446" s="174">
        <f t="shared" si="110"/>
        <v>146.20959397761243</v>
      </c>
      <c r="BJ446" s="174">
        <f t="shared" si="110"/>
        <v>142.62362240152177</v>
      </c>
      <c r="BK446" s="174">
        <f t="shared" si="110"/>
        <v>139.12560122454448</v>
      </c>
      <c r="BL446" s="174">
        <f t="shared" si="110"/>
        <v>135.71337335409348</v>
      </c>
      <c r="BM446" s="174">
        <f t="shared" si="110"/>
        <v>132.38483460295191</v>
      </c>
      <c r="BN446" s="174">
        <f t="shared" si="110"/>
        <v>129.13793239170346</v>
      </c>
      <c r="BO446" s="174">
        <f t="shared" si="110"/>
        <v>125.97066448298696</v>
      </c>
      <c r="BP446" s="174">
        <f t="shared" si="110"/>
        <v>122.88107774679499</v>
      </c>
    </row>
    <row r="447" spans="2:68">
      <c r="B447" s="29">
        <v>33</v>
      </c>
      <c r="C447" s="68">
        <v>367.83</v>
      </c>
      <c r="D447" s="68">
        <v>223.59</v>
      </c>
      <c r="I447" s="60" t="s">
        <v>112</v>
      </c>
      <c r="J447" s="174">
        <f t="shared" si="102"/>
        <v>508.3627828599752</v>
      </c>
      <c r="K447" s="174">
        <f t="shared" si="110"/>
        <v>495.8656332518658</v>
      </c>
      <c r="L447" s="174">
        <f t="shared" si="110"/>
        <v>483.67570272743694</v>
      </c>
      <c r="M447" s="174">
        <f t="shared" si="110"/>
        <v>471.78543887927259</v>
      </c>
      <c r="N447" s="174">
        <f t="shared" si="110"/>
        <v>460.1874749617885</v>
      </c>
      <c r="O447" s="174">
        <f t="shared" si="110"/>
        <v>448.87462532708253</v>
      </c>
      <c r="P447" s="174">
        <f t="shared" si="110"/>
        <v>437.83988097298669</v>
      </c>
      <c r="Q447" s="174">
        <f t="shared" si="110"/>
        <v>427.07640520056111</v>
      </c>
      <c r="R447" s="174">
        <f t="shared" si="110"/>
        <v>416.57752937834124</v>
      </c>
      <c r="S447" s="174">
        <f t="shared" si="110"/>
        <v>406.33674881071335</v>
      </c>
      <c r="T447" s="174">
        <f t="shared" si="110"/>
        <v>396.34771870785681</v>
      </c>
      <c r="U447" s="174">
        <f t="shared" si="110"/>
        <v>386.60425025475951</v>
      </c>
      <c r="V447" s="174">
        <f t="shared" si="110"/>
        <v>377.10030677686831</v>
      </c>
      <c r="W447" s="174">
        <f t="shared" si="110"/>
        <v>367.83</v>
      </c>
      <c r="X447" s="174">
        <f t="shared" si="110"/>
        <v>358.7875864021953</v>
      </c>
      <c r="Y447" s="174">
        <f t="shared" si="110"/>
        <v>349.96746365525587</v>
      </c>
      <c r="Z447" s="174">
        <f t="shared" si="110"/>
        <v>341.36416715375924</v>
      </c>
      <c r="AA447" s="174">
        <f t="shared" si="110"/>
        <v>332.97236662940179</v>
      </c>
      <c r="AB447" s="174">
        <f t="shared" si="110"/>
        <v>324.78686284857122</v>
      </c>
      <c r="AC447" s="174">
        <f t="shared" si="110"/>
        <v>316.80258439110378</v>
      </c>
      <c r="AD447" s="174">
        <f t="shared" si="110"/>
        <v>309.01458450822912</v>
      </c>
      <c r="AE447" s="174">
        <f t="shared" si="110"/>
        <v>301.41803805775703</v>
      </c>
      <c r="AF447" s="174">
        <f t="shared" si="110"/>
        <v>294.00823851460649</v>
      </c>
      <c r="AG447" s="174">
        <f t="shared" si="110"/>
        <v>286.78059505482594</v>
      </c>
      <c r="AH447" s="174">
        <f t="shared" si="110"/>
        <v>279.73062971129696</v>
      </c>
      <c r="AI447" s="174">
        <f t="shared" si="110"/>
        <v>272.85397459935967</v>
      </c>
      <c r="AJ447" s="174">
        <f t="shared" si="110"/>
        <v>266.14636921064124</v>
      </c>
      <c r="AK447" s="174">
        <f t="shared" si="110"/>
        <v>259.6036577734103</v>
      </c>
      <c r="AL447" s="174">
        <f t="shared" si="110"/>
        <v>253.22178667782234</v>
      </c>
      <c r="AM447" s="174">
        <f t="shared" si="110"/>
        <v>246.99680196446039</v>
      </c>
      <c r="AN447" s="174">
        <f t="shared" si="110"/>
        <v>240.92484687461533</v>
      </c>
      <c r="AO447" s="174">
        <f t="shared" si="110"/>
        <v>235.00215946078822</v>
      </c>
      <c r="AP447" s="174">
        <f t="shared" si="110"/>
        <v>229.22507025593353</v>
      </c>
      <c r="AQ447" s="174">
        <f t="shared" si="110"/>
        <v>223.59000000000017</v>
      </c>
      <c r="AR447" s="174">
        <f t="shared" si="110"/>
        <v>218.09345742236064</v>
      </c>
      <c r="AS447" s="174">
        <f t="shared" si="110"/>
        <v>212.73203707875572</v>
      </c>
      <c r="AT447" s="174">
        <f t="shared" si="110"/>
        <v>207.50241724141338</v>
      </c>
      <c r="AU447" s="174">
        <f t="shared" si="110"/>
        <v>202.40135784103526</v>
      </c>
      <c r="AV447" s="174">
        <f t="shared" si="110"/>
        <v>197.4256984593755</v>
      </c>
      <c r="AW447" s="174">
        <f t="shared" si="110"/>
        <v>192.57235637116861</v>
      </c>
      <c r="AX447" s="174">
        <f t="shared" si="110"/>
        <v>187.83832463419247</v>
      </c>
      <c r="AY447" s="174">
        <f t="shared" si="110"/>
        <v>183.22067022628374</v>
      </c>
      <c r="AZ447" s="174">
        <f t="shared" si="110"/>
        <v>178.71653222815135</v>
      </c>
      <c r="BA447" s="174">
        <f t="shared" si="110"/>
        <v>174.323120050862</v>
      </c>
      <c r="BB447" s="174">
        <f t="shared" si="110"/>
        <v>170.03771170689973</v>
      </c>
      <c r="BC447" s="174">
        <f t="shared" si="110"/>
        <v>165.857652123728</v>
      </c>
      <c r="BD447" s="174">
        <f t="shared" si="110"/>
        <v>161.78035149881006</v>
      </c>
      <c r="BE447" s="174">
        <f t="shared" si="110"/>
        <v>157.80328369506796</v>
      </c>
      <c r="BF447" s="174">
        <f t="shared" si="110"/>
        <v>153.92398467578593</v>
      </c>
      <c r="BG447" s="174">
        <f t="shared" si="110"/>
        <v>150.14005097798912</v>
      </c>
      <c r="BH447" s="174">
        <f t="shared" si="110"/>
        <v>146.44913822335124</v>
      </c>
      <c r="BI447" s="174">
        <f t="shared" si="110"/>
        <v>142.8489596657088</v>
      </c>
      <c r="BJ447" s="174">
        <f t="shared" si="110"/>
        <v>139.33728477428218</v>
      </c>
      <c r="BK447" s="174">
        <f t="shared" si="110"/>
        <v>135.91193785172518</v>
      </c>
      <c r="BL447" s="174">
        <f t="shared" si="110"/>
        <v>132.57079668614753</v>
      </c>
      <c r="BM447" s="174">
        <f t="shared" si="110"/>
        <v>129.31179123627498</v>
      </c>
      <c r="BN447" s="174">
        <f t="shared" si="110"/>
        <v>126.13290234893201</v>
      </c>
      <c r="BO447" s="174">
        <f t="shared" si="110"/>
        <v>123.03216050805293</v>
      </c>
      <c r="BP447" s="174">
        <f t="shared" si="110"/>
        <v>120.00764461444636</v>
      </c>
    </row>
    <row r="448" spans="2:68">
      <c r="B448" s="29">
        <v>34</v>
      </c>
      <c r="C448" s="68">
        <v>360.02</v>
      </c>
      <c r="D448" s="68">
        <v>218.57</v>
      </c>
      <c r="I448" s="60" t="s">
        <v>112</v>
      </c>
      <c r="J448" s="174">
        <f t="shared" si="102"/>
        <v>497.97217497916677</v>
      </c>
      <c r="K448" s="174">
        <f t="shared" si="110"/>
        <v>485.70018931187798</v>
      </c>
      <c r="L448" s="174">
        <f t="shared" si="110"/>
        <v>473.73063345851301</v>
      </c>
      <c r="M448" s="174">
        <f t="shared" si="110"/>
        <v>462.05605436340255</v>
      </c>
      <c r="N448" s="174">
        <f t="shared" si="110"/>
        <v>450.6691826433734</v>
      </c>
      <c r="O448" s="174">
        <f t="shared" si="110"/>
        <v>439.56292806133865</v>
      </c>
      <c r="P448" s="174">
        <f t="shared" si="110"/>
        <v>428.73037511143559</v>
      </c>
      <c r="Q448" s="174">
        <f t="shared" si="110"/>
        <v>418.16477871296422</v>
      </c>
      <c r="R448" s="174">
        <f t="shared" si="110"/>
        <v>407.85956001044303</v>
      </c>
      <c r="S448" s="174">
        <f t="shared" si="110"/>
        <v>397.80830227716859</v>
      </c>
      <c r="T448" s="174">
        <f t="shared" si="110"/>
        <v>388.00474691972698</v>
      </c>
      <c r="U448" s="174">
        <f t="shared" si="110"/>
        <v>378.44278958096982</v>
      </c>
      <c r="V448" s="174">
        <f t="shared" si="110"/>
        <v>369.11647633902874</v>
      </c>
      <c r="W448" s="174">
        <f t="shared" si="110"/>
        <v>360.02</v>
      </c>
      <c r="X448" s="174">
        <f t="shared" si="110"/>
        <v>351.14769648199291</v>
      </c>
      <c r="Y448" s="174">
        <f t="shared" si="110"/>
        <v>342.49404128828911</v>
      </c>
      <c r="Z448" s="174">
        <f t="shared" si="110"/>
        <v>334.05364606741654</v>
      </c>
      <c r="AA448" s="174">
        <f t="shared" si="110"/>
        <v>325.82125525799756</v>
      </c>
      <c r="AB448" s="174">
        <f t="shared" si="110"/>
        <v>317.79174281628036</v>
      </c>
      <c r="AC448" s="174">
        <f t="shared" si="110"/>
        <v>309.96010902431749</v>
      </c>
      <c r="AD448" s="174">
        <f t="shared" si="110"/>
        <v>302.32147737680265</v>
      </c>
      <c r="AE448" s="174">
        <f t="shared" si="110"/>
        <v>294.8710915446286</v>
      </c>
      <c r="AF448" s="174">
        <f t="shared" si="110"/>
        <v>287.60431241327484</v>
      </c>
      <c r="AG448" s="174">
        <f t="shared" si="110"/>
        <v>280.51661519418059</v>
      </c>
      <c r="AH448" s="174">
        <f t="shared" si="110"/>
        <v>273.60358660730554</v>
      </c>
      <c r="AI448" s="174">
        <f t="shared" si="110"/>
        <v>266.86092213312259</v>
      </c>
      <c r="AJ448" s="174">
        <f t="shared" si="110"/>
        <v>260.28442333233289</v>
      </c>
      <c r="AK448" s="174">
        <f t="shared" si="110"/>
        <v>253.86999523163323</v>
      </c>
      <c r="AL448" s="174">
        <f t="shared" si="110"/>
        <v>247.61364377390851</v>
      </c>
      <c r="AM448" s="174">
        <f t="shared" si="110"/>
        <v>241.51147333126144</v>
      </c>
      <c r="AN448" s="174">
        <f t="shared" si="110"/>
        <v>235.55968427933095</v>
      </c>
      <c r="AO448" s="174">
        <f t="shared" si="110"/>
        <v>229.75457063138879</v>
      </c>
      <c r="AP448" s="174">
        <f t="shared" si="110"/>
        <v>224.09251773074141</v>
      </c>
      <c r="AQ448" s="174">
        <f t="shared" si="110"/>
        <v>218.57</v>
      </c>
      <c r="AR448" s="174">
        <f t="shared" si="110"/>
        <v>213.18357874581744</v>
      </c>
      <c r="AS448" s="174">
        <f t="shared" si="110"/>
        <v>207.92990001772498</v>
      </c>
      <c r="AT448" s="174">
        <f t="shared" si="110"/>
        <v>202.80569251973566</v>
      </c>
      <c r="AU448" s="174">
        <f t="shared" si="110"/>
        <v>197.80776557341403</v>
      </c>
      <c r="AV448" s="174">
        <f t="shared" si="110"/>
        <v>192.93300713114388</v>
      </c>
      <c r="AW448" s="174">
        <f t="shared" si="110"/>
        <v>188.17838183835642</v>
      </c>
      <c r="AX448" s="174">
        <f t="shared" si="110"/>
        <v>183.54092914351361</v>
      </c>
      <c r="AY448" s="174">
        <f t="shared" si="110"/>
        <v>179.01776145466775</v>
      </c>
      <c r="AZ448" s="174">
        <f t="shared" si="110"/>
        <v>174.60606234145183</v>
      </c>
      <c r="BA448" s="174">
        <f t="shared" si="110"/>
        <v>170.30308478137897</v>
      </c>
      <c r="BB448" s="174">
        <f t="shared" si="110"/>
        <v>166.10614944936052</v>
      </c>
      <c r="BC448" s="174">
        <f t="shared" si="110"/>
        <v>162.01264304937672</v>
      </c>
      <c r="BD448" s="174">
        <f t="shared" si="110"/>
        <v>158.02001668726183</v>
      </c>
      <c r="BE448" s="174">
        <f t="shared" si="110"/>
        <v>154.12578428359001</v>
      </c>
      <c r="BF448" s="174">
        <f t="shared" si="110"/>
        <v>150.32752102567409</v>
      </c>
      <c r="BG448" s="174">
        <f t="shared" si="110"/>
        <v>146.62286185771293</v>
      </c>
      <c r="BH448" s="174">
        <f t="shared" si="110"/>
        <v>143.0095000081478</v>
      </c>
      <c r="BI448" s="174">
        <f t="shared" si="110"/>
        <v>139.48518555330995</v>
      </c>
      <c r="BJ448" s="174">
        <f t="shared" si="110"/>
        <v>136.04772401646616</v>
      </c>
      <c r="BK448" s="174">
        <f t="shared" si="110"/>
        <v>132.69497500138883</v>
      </c>
      <c r="BL448" s="174">
        <f t="shared" si="110"/>
        <v>129.42485085960038</v>
      </c>
      <c r="BM448" s="174">
        <f t="shared" si="110"/>
        <v>126.23531539046206</v>
      </c>
      <c r="BN448" s="174">
        <f t="shared" si="110"/>
        <v>123.12438257329767</v>
      </c>
      <c r="BO448" s="174">
        <f t="shared" si="110"/>
        <v>120.09011533076249</v>
      </c>
      <c r="BP448" s="174">
        <f t="shared" si="110"/>
        <v>117.13062432268794</v>
      </c>
    </row>
    <row r="449" spans="2:68">
      <c r="B449" s="29">
        <v>35</v>
      </c>
      <c r="C449" s="68">
        <v>352.21</v>
      </c>
      <c r="D449" s="68">
        <v>213.55</v>
      </c>
      <c r="I449" s="60" t="s">
        <v>112</v>
      </c>
      <c r="J449" s="174">
        <f t="shared" si="102"/>
        <v>487.58243470925856</v>
      </c>
      <c r="K449" s="174">
        <f t="shared" si="110"/>
        <v>475.53550283538851</v>
      </c>
      <c r="L449" s="174">
        <f t="shared" si="110"/>
        <v>463.78622025575572</v>
      </c>
      <c r="M449" s="174">
        <f t="shared" ref="K449:BP453" si="111">$C449*POWER(POWER($D449/$C449,1/($D$417-$C$417)),M$417-$C$417)</f>
        <v>452.32723280721819</v>
      </c>
      <c r="N449" s="174">
        <f t="shared" si="111"/>
        <v>441.15136802945199</v>
      </c>
      <c r="O449" s="174">
        <f t="shared" si="111"/>
        <v>430.25163067553291</v>
      </c>
      <c r="P449" s="174">
        <f t="shared" si="111"/>
        <v>419.62119833344019</v>
      </c>
      <c r="Q449" s="174">
        <f t="shared" si="111"/>
        <v>409.25341715574257</v>
      </c>
      <c r="R449" s="174">
        <f t="shared" si="111"/>
        <v>399.1417976947921</v>
      </c>
      <c r="S449" s="174">
        <f t="shared" si="111"/>
        <v>389.28001084082064</v>
      </c>
      <c r="T449" s="174">
        <f t="shared" si="111"/>
        <v>379.66188386039499</v>
      </c>
      <c r="U449" s="174">
        <f t="shared" si="111"/>
        <v>370.28139653275241</v>
      </c>
      <c r="V449" s="174">
        <f t="shared" si="111"/>
        <v>361.13267738159715</v>
      </c>
      <c r="W449" s="174">
        <f t="shared" si="111"/>
        <v>352.21</v>
      </c>
      <c r="X449" s="174">
        <f t="shared" si="111"/>
        <v>343.5077794661002</v>
      </c>
      <c r="Y449" s="174">
        <f t="shared" si="111"/>
        <v>335.02056884736646</v>
      </c>
      <c r="Z449" s="174">
        <f t="shared" si="111"/>
        <v>326.74305579122853</v>
      </c>
      <c r="AA449" s="174">
        <f t="shared" si="111"/>
        <v>318.67005919994614</v>
      </c>
      <c r="AB449" s="174">
        <f t="shared" si="111"/>
        <v>310.79652598763295</v>
      </c>
      <c r="AC449" s="174">
        <f t="shared" si="111"/>
        <v>303.11752791740696</v>
      </c>
      <c r="AD449" s="174">
        <f t="shared" si="111"/>
        <v>295.6282585166864</v>
      </c>
      <c r="AE449" s="174">
        <f t="shared" si="111"/>
        <v>288.32403006870101</v>
      </c>
      <c r="AF449" s="174">
        <f t="shared" si="111"/>
        <v>281.2002706783357</v>
      </c>
      <c r="AG449" s="174">
        <f t="shared" si="111"/>
        <v>274.2525214104694</v>
      </c>
      <c r="AH449" s="174">
        <f t="shared" si="111"/>
        <v>267.47643349901892</v>
      </c>
      <c r="AI449" s="174">
        <f t="shared" si="111"/>
        <v>260.86776562493969</v>
      </c>
      <c r="AJ449" s="174">
        <f t="shared" si="111"/>
        <v>254.42238126148067</v>
      </c>
      <c r="AK449" s="174">
        <f t="shared" si="111"/>
        <v>248.13624608503102</v>
      </c>
      <c r="AL449" s="174">
        <f t="shared" si="111"/>
        <v>242.0054254499384</v>
      </c>
      <c r="AM449" s="174">
        <f t="shared" si="111"/>
        <v>236.02608192571824</v>
      </c>
      <c r="AN449" s="174">
        <f t="shared" si="111"/>
        <v>230.19447289511183</v>
      </c>
      <c r="AO449" s="174">
        <f t="shared" si="111"/>
        <v>224.50694821149102</v>
      </c>
      <c r="AP449" s="174">
        <f t="shared" si="111"/>
        <v>218.95994791414225</v>
      </c>
      <c r="AQ449" s="174">
        <f t="shared" si="111"/>
        <v>213.54999999999995</v>
      </c>
      <c r="AR449" s="174">
        <f t="shared" si="111"/>
        <v>208.27371825043491</v>
      </c>
      <c r="AS449" s="174">
        <f t="shared" si="111"/>
        <v>203.12780011173757</v>
      </c>
      <c r="AT449" s="174">
        <f t="shared" si="111"/>
        <v>198.10902462796864</v>
      </c>
      <c r="AU449" s="174">
        <f t="shared" si="111"/>
        <v>193.21425042488428</v>
      </c>
      <c r="AV449" s="174">
        <f t="shared" si="111"/>
        <v>188.44041374367285</v>
      </c>
      <c r="AW449" s="174">
        <f t="shared" si="111"/>
        <v>183.78452652327377</v>
      </c>
      <c r="AX449" s="174">
        <f t="shared" si="111"/>
        <v>179.24367453007685</v>
      </c>
      <c r="AY449" s="174">
        <f t="shared" si="111"/>
        <v>174.81501553383237</v>
      </c>
      <c r="AZ449" s="174">
        <f t="shared" si="111"/>
        <v>170.49577752862942</v>
      </c>
      <c r="BA449" s="174">
        <f t="shared" si="111"/>
        <v>166.28325699783002</v>
      </c>
      <c r="BB449" s="174">
        <f t="shared" si="111"/>
        <v>162.17481722187179</v>
      </c>
      <c r="BC449" s="174">
        <f t="shared" si="111"/>
        <v>158.1678866278807</v>
      </c>
      <c r="BD449" s="174">
        <f t="shared" si="111"/>
        <v>154.25995718006072</v>
      </c>
      <c r="BE449" s="174">
        <f t="shared" si="111"/>
        <v>150.44858280985312</v>
      </c>
      <c r="BF449" s="174">
        <f t="shared" si="111"/>
        <v>146.73137788488216</v>
      </c>
      <c r="BG449" s="174">
        <f t="shared" si="111"/>
        <v>143.1060157157296</v>
      </c>
      <c r="BH449" s="174">
        <f t="shared" si="111"/>
        <v>139.57022709960282</v>
      </c>
      <c r="BI449" s="174">
        <f t="shared" si="111"/>
        <v>136.12179889998552</v>
      </c>
      <c r="BJ449" s="174">
        <f t="shared" si="111"/>
        <v>132.75857266138118</v>
      </c>
      <c r="BK449" s="174">
        <f t="shared" si="111"/>
        <v>129.47844325828333</v>
      </c>
      <c r="BL449" s="174">
        <f t="shared" si="111"/>
        <v>126.27935757752583</v>
      </c>
      <c r="BM449" s="174">
        <f t="shared" si="111"/>
        <v>123.15931323318917</v>
      </c>
      <c r="BN449" s="174">
        <f t="shared" si="111"/>
        <v>120.11635731325829</v>
      </c>
      <c r="BO449" s="174">
        <f t="shared" si="111"/>
        <v>117.14858515724718</v>
      </c>
      <c r="BP449" s="174">
        <f t="shared" si="111"/>
        <v>114.2541391640252</v>
      </c>
    </row>
    <row r="450" spans="2:68">
      <c r="B450" s="29">
        <v>36</v>
      </c>
      <c r="C450" s="68">
        <v>347.4</v>
      </c>
      <c r="D450" s="68">
        <v>210.51</v>
      </c>
      <c r="I450" s="60" t="s">
        <v>112</v>
      </c>
      <c r="J450" s="174">
        <f t="shared" ref="J450:J482" si="112">$C450*POWER(POWER($D450/$C450,1/($D$417-$C$417)),J$417-$C$417)</f>
        <v>481.10726823473641</v>
      </c>
      <c r="K450" s="174">
        <f t="shared" si="111"/>
        <v>469.20654752171822</v>
      </c>
      <c r="L450" s="174">
        <f t="shared" si="111"/>
        <v>457.60020430586178</v>
      </c>
      <c r="M450" s="174">
        <f t="shared" si="111"/>
        <v>446.28095683399221</v>
      </c>
      <c r="N450" s="174">
        <f t="shared" si="111"/>
        <v>435.24170347515803</v>
      </c>
      <c r="O450" s="174">
        <f t="shared" si="111"/>
        <v>424.47551826510869</v>
      </c>
      <c r="P450" s="174">
        <f t="shared" si="111"/>
        <v>413.97564656098382</v>
      </c>
      <c r="Q450" s="174">
        <f t="shared" si="111"/>
        <v>403.73550080349003</v>
      </c>
      <c r="R450" s="174">
        <f t="shared" si="111"/>
        <v>393.74865638390298</v>
      </c>
      <c r="S450" s="174">
        <f t="shared" si="111"/>
        <v>384.00884761330531</v>
      </c>
      <c r="T450" s="174">
        <f t="shared" si="111"/>
        <v>374.50996379152906</v>
      </c>
      <c r="U450" s="174">
        <f t="shared" si="111"/>
        <v>365.24604537333772</v>
      </c>
      <c r="V450" s="174">
        <f t="shared" si="111"/>
        <v>356.21128022944123</v>
      </c>
      <c r="W450" s="174">
        <f t="shared" si="111"/>
        <v>347.4</v>
      </c>
      <c r="X450" s="174">
        <f t="shared" si="111"/>
        <v>338.80667653832796</v>
      </c>
      <c r="Y450" s="174">
        <f t="shared" si="111"/>
        <v>330.42591844256532</v>
      </c>
      <c r="Z450" s="174">
        <f t="shared" si="111"/>
        <v>322.25246767314383</v>
      </c>
      <c r="AA450" s="174">
        <f t="shared" si="111"/>
        <v>314.28119625392293</v>
      </c>
      <c r="AB450" s="174">
        <f t="shared" si="111"/>
        <v>306.50710305492697</v>
      </c>
      <c r="AC450" s="174">
        <f t="shared" si="111"/>
        <v>298.92531065466494</v>
      </c>
      <c r="AD450" s="174">
        <f t="shared" si="111"/>
        <v>291.53106228006408</v>
      </c>
      <c r="AE450" s="174">
        <f t="shared" si="111"/>
        <v>284.31971882209791</v>
      </c>
      <c r="AF450" s="174">
        <f t="shared" si="111"/>
        <v>277.28675592523575</v>
      </c>
      <c r="AG450" s="174">
        <f t="shared" si="111"/>
        <v>270.42776114888784</v>
      </c>
      <c r="AH450" s="174">
        <f t="shared" si="111"/>
        <v>263.73843119906581</v>
      </c>
      <c r="AI450" s="174">
        <f t="shared" si="111"/>
        <v>257.21456922852025</v>
      </c>
      <c r="AJ450" s="174">
        <f t="shared" si="111"/>
        <v>250.85208220366331</v>
      </c>
      <c r="AK450" s="174">
        <f t="shared" si="111"/>
        <v>244.6469783366224</v>
      </c>
      <c r="AL450" s="174">
        <f t="shared" si="111"/>
        <v>238.59536458081561</v>
      </c>
      <c r="AM450" s="174">
        <f t="shared" si="111"/>
        <v>232.69344418847678</v>
      </c>
      <c r="AN450" s="174">
        <f t="shared" si="111"/>
        <v>226.93751432859736</v>
      </c>
      <c r="AO450" s="174">
        <f t="shared" si="111"/>
        <v>221.32396376379174</v>
      </c>
      <c r="AP450" s="174">
        <f t="shared" si="111"/>
        <v>215.84927058462756</v>
      </c>
      <c r="AQ450" s="174">
        <f t="shared" si="111"/>
        <v>210.50999999999979</v>
      </c>
      <c r="AR450" s="174">
        <f t="shared" si="111"/>
        <v>205.30280218216279</v>
      </c>
      <c r="AS450" s="174">
        <f t="shared" si="111"/>
        <v>200.22441016506724</v>
      </c>
      <c r="AT450" s="174">
        <f t="shared" si="111"/>
        <v>195.27163779468461</v>
      </c>
      <c r="AU450" s="174">
        <f t="shared" si="111"/>
        <v>190.4413777300324</v>
      </c>
      <c r="AV450" s="174">
        <f t="shared" si="111"/>
        <v>185.73059949364603</v>
      </c>
      <c r="AW450" s="174">
        <f t="shared" si="111"/>
        <v>181.13634757027478</v>
      </c>
      <c r="AX450" s="174">
        <f t="shared" si="111"/>
        <v>176.65573955260862</v>
      </c>
      <c r="AY450" s="174">
        <f t="shared" si="111"/>
        <v>172.28596433287214</v>
      </c>
      <c r="AZ450" s="174">
        <f t="shared" si="111"/>
        <v>168.02428033915174</v>
      </c>
      <c r="BA450" s="174">
        <f t="shared" si="111"/>
        <v>163.86801381534926</v>
      </c>
      <c r="BB450" s="174">
        <f t="shared" si="111"/>
        <v>159.81455714368246</v>
      </c>
      <c r="BC450" s="174">
        <f t="shared" si="111"/>
        <v>155.86136720868092</v>
      </c>
      <c r="BD450" s="174">
        <f t="shared" si="111"/>
        <v>152.00596380164973</v>
      </c>
      <c r="BE450" s="174">
        <f t="shared" si="111"/>
        <v>148.24592806460083</v>
      </c>
      <c r="BF450" s="174">
        <f t="shared" si="111"/>
        <v>144.57890097267546</v>
      </c>
      <c r="BG450" s="174">
        <f t="shared" si="111"/>
        <v>141.00258185410533</v>
      </c>
      <c r="BH450" s="174">
        <f t="shared" si="111"/>
        <v>137.51472694678463</v>
      </c>
      <c r="BI450" s="174">
        <f t="shared" si="111"/>
        <v>134.11314799054622</v>
      </c>
      <c r="BJ450" s="174">
        <f t="shared" si="111"/>
        <v>130.79571085425994</v>
      </c>
      <c r="BK450" s="174">
        <f t="shared" si="111"/>
        <v>127.56033419689095</v>
      </c>
      <c r="BL450" s="174">
        <f t="shared" si="111"/>
        <v>124.40498816167833</v>
      </c>
      <c r="BM450" s="174">
        <f t="shared" si="111"/>
        <v>121.32769310261448</v>
      </c>
      <c r="BN450" s="174">
        <f t="shared" si="111"/>
        <v>118.32651834242668</v>
      </c>
      <c r="BO450" s="174">
        <f t="shared" si="111"/>
        <v>115.39958096128119</v>
      </c>
      <c r="BP450" s="174">
        <f t="shared" si="111"/>
        <v>112.54504461545015</v>
      </c>
    </row>
    <row r="451" spans="2:68">
      <c r="B451" s="29">
        <v>37</v>
      </c>
      <c r="C451" s="68">
        <v>342.6</v>
      </c>
      <c r="D451" s="68">
        <v>207.47</v>
      </c>
      <c r="I451" s="60" t="s">
        <v>112</v>
      </c>
      <c r="J451" s="174">
        <f t="shared" si="112"/>
        <v>474.65514442813304</v>
      </c>
      <c r="K451" s="174">
        <f t="shared" si="111"/>
        <v>462.89936992121341</v>
      </c>
      <c r="L451" s="174">
        <f t="shared" si="111"/>
        <v>451.43475044733151</v>
      </c>
      <c r="M451" s="174">
        <f t="shared" si="111"/>
        <v>440.25407497558393</v>
      </c>
      <c r="N451" s="174">
        <f t="shared" si="111"/>
        <v>429.35031107052612</v>
      </c>
      <c r="O451" s="174">
        <f t="shared" si="111"/>
        <v>418.71660046890185</v>
      </c>
      <c r="P451" s="174">
        <f t="shared" si="111"/>
        <v>408.34625476592447</v>
      </c>
      <c r="Q451" s="174">
        <f t="shared" si="111"/>
        <v>398.23275120839537</v>
      </c>
      <c r="R451" s="174">
        <f t="shared" si="111"/>
        <v>388.36972859201455</v>
      </c>
      <c r="S451" s="174">
        <f t="shared" si="111"/>
        <v>378.75098326030229</v>
      </c>
      <c r="T451" s="174">
        <f t="shared" si="111"/>
        <v>369.37046520261504</v>
      </c>
      <c r="U451" s="174">
        <f t="shared" si="111"/>
        <v>360.22227424880265</v>
      </c>
      <c r="V451" s="174">
        <f t="shared" si="111"/>
        <v>351.30065635811127</v>
      </c>
      <c r="W451" s="174">
        <f t="shared" si="111"/>
        <v>342.6</v>
      </c>
      <c r="X451" s="174">
        <f t="shared" si="111"/>
        <v>334.11483262459302</v>
      </c>
      <c r="Y451" s="174">
        <f t="shared" si="111"/>
        <v>325.83981722054813</v>
      </c>
      <c r="Z451" s="174">
        <f t="shared" si="111"/>
        <v>317.76974895817693</v>
      </c>
      <c r="AA451" s="174">
        <f t="shared" si="111"/>
        <v>309.89955191570408</v>
      </c>
      <c r="AB451" s="174">
        <f t="shared" si="111"/>
        <v>302.22427588660781</v>
      </c>
      <c r="AC451" s="174">
        <f t="shared" si="111"/>
        <v>294.73909326603263</v>
      </c>
      <c r="AD451" s="174">
        <f t="shared" si="111"/>
        <v>287.43929601431643</v>
      </c>
      <c r="AE451" s="174">
        <f t="shared" si="111"/>
        <v>280.32029269572143</v>
      </c>
      <c r="AF451" s="174">
        <f t="shared" si="111"/>
        <v>273.37760559050753</v>
      </c>
      <c r="AG451" s="174">
        <f t="shared" si="111"/>
        <v>266.60686787853012</v>
      </c>
      <c r="AH451" s="174">
        <f t="shared" si="111"/>
        <v>260.00382089259216</v>
      </c>
      <c r="AI451" s="174">
        <f t="shared" si="111"/>
        <v>253.56431143982221</v>
      </c>
      <c r="AJ451" s="174">
        <f t="shared" si="111"/>
        <v>247.28428918939397</v>
      </c>
      <c r="AK451" s="174">
        <f t="shared" si="111"/>
        <v>241.159804124944</v>
      </c>
      <c r="AL451" s="174">
        <f t="shared" si="111"/>
        <v>235.18700406008548</v>
      </c>
      <c r="AM451" s="174">
        <f t="shared" si="111"/>
        <v>229.36213221545515</v>
      </c>
      <c r="AN451" s="174">
        <f t="shared" si="111"/>
        <v>223.68152485576931</v>
      </c>
      <c r="AO451" s="174">
        <f t="shared" si="111"/>
        <v>218.14160898540308</v>
      </c>
      <c r="AP451" s="174">
        <f t="shared" si="111"/>
        <v>212.73890010104313</v>
      </c>
      <c r="AQ451" s="174">
        <f t="shared" si="111"/>
        <v>207.47000000000006</v>
      </c>
      <c r="AR451" s="174">
        <f t="shared" si="111"/>
        <v>202.33159464280308</v>
      </c>
      <c r="AS451" s="174">
        <f t="shared" si="111"/>
        <v>197.3204520687307</v>
      </c>
      <c r="AT451" s="174">
        <f t="shared" si="111"/>
        <v>192.43342036296843</v>
      </c>
      <c r="AU451" s="174">
        <f t="shared" si="111"/>
        <v>187.6674256741131</v>
      </c>
      <c r="AV451" s="174">
        <f t="shared" si="111"/>
        <v>183.01947028077799</v>
      </c>
      <c r="AW451" s="174">
        <f t="shared" si="111"/>
        <v>178.48663070608234</v>
      </c>
      <c r="AX451" s="174">
        <f t="shared" si="111"/>
        <v>174.06605587883899</v>
      </c>
      <c r="AY451" s="174">
        <f t="shared" si="111"/>
        <v>169.75496534028414</v>
      </c>
      <c r="AZ451" s="174">
        <f t="shared" si="111"/>
        <v>165.55064749522072</v>
      </c>
      <c r="BA451" s="174">
        <f t="shared" si="111"/>
        <v>161.45045790647598</v>
      </c>
      <c r="BB451" s="174">
        <f t="shared" si="111"/>
        <v>157.45181763159985</v>
      </c>
      <c r="BC451" s="174">
        <f t="shared" si="111"/>
        <v>153.55221160075871</v>
      </c>
      <c r="BD451" s="174">
        <f t="shared" si="111"/>
        <v>149.74918703480321</v>
      </c>
      <c r="BE451" s="174">
        <f t="shared" si="111"/>
        <v>146.04035190251651</v>
      </c>
      <c r="BF451" s="174">
        <f t="shared" si="111"/>
        <v>142.42337341607109</v>
      </c>
      <c r="BG451" s="174">
        <f t="shared" si="111"/>
        <v>138.89597656374929</v>
      </c>
      <c r="BH451" s="174">
        <f t="shared" si="111"/>
        <v>135.45594267900316</v>
      </c>
      <c r="BI451" s="174">
        <f t="shared" si="111"/>
        <v>132.10110804495505</v>
      </c>
      <c r="BJ451" s="174">
        <f t="shared" si="111"/>
        <v>128.82936253346011</v>
      </c>
      <c r="BK451" s="174">
        <f t="shared" si="111"/>
        <v>125.63864827787516</v>
      </c>
      <c r="BL451" s="174">
        <f t="shared" si="111"/>
        <v>122.52695837869926</v>
      </c>
      <c r="BM451" s="174">
        <f t="shared" si="111"/>
        <v>119.4923356412714</v>
      </c>
      <c r="BN451" s="174">
        <f t="shared" si="111"/>
        <v>116.53287134473169</v>
      </c>
      <c r="BO451" s="174">
        <f t="shared" si="111"/>
        <v>113.64670404147186</v>
      </c>
      <c r="BP451" s="174">
        <f t="shared" si="111"/>
        <v>110.8320183863194</v>
      </c>
    </row>
    <row r="452" spans="2:68">
      <c r="B452" s="29">
        <v>38</v>
      </c>
      <c r="C452" s="68">
        <v>337.79</v>
      </c>
      <c r="D452" s="68">
        <v>204.43</v>
      </c>
      <c r="I452" s="60" t="s">
        <v>112</v>
      </c>
      <c r="J452" s="174">
        <f t="shared" si="112"/>
        <v>468.18036123761306</v>
      </c>
      <c r="K452" s="174">
        <f t="shared" si="111"/>
        <v>456.5707491949745</v>
      </c>
      <c r="L452" s="174">
        <f t="shared" si="111"/>
        <v>445.24902426367112</v>
      </c>
      <c r="M452" s="174">
        <f t="shared" si="111"/>
        <v>434.2080476186872</v>
      </c>
      <c r="N452" s="174">
        <f t="shared" si="111"/>
        <v>423.44085745864101</v>
      </c>
      <c r="O452" s="174">
        <f t="shared" si="111"/>
        <v>412.94066461607531</v>
      </c>
      <c r="P452" s="174">
        <f t="shared" si="111"/>
        <v>402.70084827660071</v>
      </c>
      <c r="Q452" s="174">
        <f t="shared" si="111"/>
        <v>392.71495180419407</v>
      </c>
      <c r="R452" s="174">
        <f t="shared" si="111"/>
        <v>382.97667867001559</v>
      </c>
      <c r="S452" s="174">
        <f t="shared" si="111"/>
        <v>373.4798884821833</v>
      </c>
      <c r="T452" s="174">
        <f t="shared" si="111"/>
        <v>364.21859311399618</v>
      </c>
      <c r="U452" s="174">
        <f t="shared" si="111"/>
        <v>355.18695292816807</v>
      </c>
      <c r="V452" s="174">
        <f t="shared" si="111"/>
        <v>346.37927309469006</v>
      </c>
      <c r="W452" s="174">
        <f t="shared" si="111"/>
        <v>337.79</v>
      </c>
      <c r="X452" s="174">
        <f t="shared" si="111"/>
        <v>329.41371774519484</v>
      </c>
      <c r="Y452" s="174">
        <f t="shared" si="111"/>
        <v>321.2451447310782</v>
      </c>
      <c r="Z452" s="174">
        <f t="shared" si="111"/>
        <v>313.27913032788911</v>
      </c>
      <c r="AA452" s="174">
        <f t="shared" si="111"/>
        <v>305.5106516276129</v>
      </c>
      <c r="AB452" s="174">
        <f t="shared" si="111"/>
        <v>297.93481027682594</v>
      </c>
      <c r="AC452" s="174">
        <f t="shared" si="111"/>
        <v>290.54682938807696</v>
      </c>
      <c r="AD452" s="174">
        <f t="shared" si="111"/>
        <v>283.34205052785831</v>
      </c>
      <c r="AE452" s="174">
        <f t="shared" si="111"/>
        <v>276.31593077926715</v>
      </c>
      <c r="AF452" s="174">
        <f t="shared" si="111"/>
        <v>269.46403987750466</v>
      </c>
      <c r="AG452" s="174">
        <f t="shared" si="111"/>
        <v>262.78205741640738</v>
      </c>
      <c r="AH452" s="174">
        <f t="shared" si="111"/>
        <v>256.26577012424877</v>
      </c>
      <c r="AI452" s="174">
        <f t="shared" si="111"/>
        <v>249.91106920709399</v>
      </c>
      <c r="AJ452" s="174">
        <f t="shared" si="111"/>
        <v>243.71394775803165</v>
      </c>
      <c r="AK452" s="174">
        <f t="shared" si="111"/>
        <v>237.6704982306504</v>
      </c>
      <c r="AL452" s="174">
        <f t="shared" si="111"/>
        <v>231.77690997516595</v>
      </c>
      <c r="AM452" s="174">
        <f t="shared" si="111"/>
        <v>226.02946683564565</v>
      </c>
      <c r="AN452" s="174">
        <f t="shared" si="111"/>
        <v>220.42454480681565</v>
      </c>
      <c r="AO452" s="174">
        <f t="shared" si="111"/>
        <v>214.95860974897249</v>
      </c>
      <c r="AP452" s="174">
        <f t="shared" si="111"/>
        <v>209.62821515955926</v>
      </c>
      <c r="AQ452" s="174">
        <f t="shared" si="111"/>
        <v>204.43000000000006</v>
      </c>
      <c r="AR452" s="174">
        <f t="shared" si="111"/>
        <v>199.3606865764238</v>
      </c>
      <c r="AS452" s="174">
        <f t="shared" si="111"/>
        <v>194.41707847293978</v>
      </c>
      <c r="AT452" s="174">
        <f t="shared" si="111"/>
        <v>189.59605853616264</v>
      </c>
      <c r="AU452" s="174">
        <f t="shared" si="111"/>
        <v>184.89458690971583</v>
      </c>
      <c r="AV452" s="174">
        <f t="shared" si="111"/>
        <v>180.309699117474</v>
      </c>
      <c r="AW452" s="174">
        <f t="shared" si="111"/>
        <v>175.83850419433548</v>
      </c>
      <c r="AX452" s="174">
        <f t="shared" si="111"/>
        <v>171.47818286334729</v>
      </c>
      <c r="AY452" s="174">
        <f t="shared" si="111"/>
        <v>167.2259857580319</v>
      </c>
      <c r="AZ452" s="174">
        <f t="shared" si="111"/>
        <v>163.07923168879566</v>
      </c>
      <c r="BA452" s="174">
        <f t="shared" si="111"/>
        <v>159.0353059523259</v>
      </c>
      <c r="BB452" s="174">
        <f t="shared" si="111"/>
        <v>155.09165868291007</v>
      </c>
      <c r="BC452" s="174">
        <f t="shared" si="111"/>
        <v>151.2458032446379</v>
      </c>
      <c r="BD452" s="174">
        <f t="shared" si="111"/>
        <v>147.49531466347261</v>
      </c>
      <c r="BE452" s="174">
        <f t="shared" si="111"/>
        <v>143.83782809820264</v>
      </c>
      <c r="BF452" s="174">
        <f t="shared" si="111"/>
        <v>140.27103734930927</v>
      </c>
      <c r="BG452" s="174">
        <f t="shared" si="111"/>
        <v>136.79269340481082</v>
      </c>
      <c r="BH452" s="174">
        <f t="shared" si="111"/>
        <v>133.40060302216563</v>
      </c>
      <c r="BI452" s="174">
        <f t="shared" si="111"/>
        <v>130.09262734534016</v>
      </c>
      <c r="BJ452" s="174">
        <f t="shared" si="111"/>
        <v>126.86668055617012</v>
      </c>
      <c r="BK452" s="174">
        <f t="shared" si="111"/>
        <v>123.72072855916403</v>
      </c>
      <c r="BL452" s="174">
        <f t="shared" si="111"/>
        <v>120.65278769892041</v>
      </c>
      <c r="BM452" s="174">
        <f t="shared" si="111"/>
        <v>117.66092350934925</v>
      </c>
      <c r="BN452" s="174">
        <f t="shared" si="111"/>
        <v>114.74324949390962</v>
      </c>
      <c r="BO452" s="174">
        <f t="shared" si="111"/>
        <v>111.89792593609407</v>
      </c>
      <c r="BP452" s="174">
        <f t="shared" si="111"/>
        <v>109.12315873940972</v>
      </c>
    </row>
    <row r="453" spans="2:68">
      <c r="B453" s="29">
        <v>39</v>
      </c>
      <c r="C453" s="68">
        <v>332.99</v>
      </c>
      <c r="D453" s="68">
        <v>201.39</v>
      </c>
      <c r="I453" s="60" t="s">
        <v>112</v>
      </c>
      <c r="J453" s="174">
        <f t="shared" si="112"/>
        <v>461.72865692727351</v>
      </c>
      <c r="K453" s="174">
        <f t="shared" si="111"/>
        <v>450.26393778186002</v>
      </c>
      <c r="L453" s="174">
        <f t="shared" si="111"/>
        <v>439.08388752825385</v>
      </c>
      <c r="M453" s="174">
        <f t="shared" si="111"/>
        <v>428.18143783997152</v>
      </c>
      <c r="N453" s="174">
        <f t="shared" si="111"/>
        <v>417.54969589702387</v>
      </c>
      <c r="O453" s="174">
        <f t="shared" si="111"/>
        <v>407.18194002809105</v>
      </c>
      <c r="P453" s="174">
        <f t="shared" si="111"/>
        <v>397.07161546090276</v>
      </c>
      <c r="Q453" s="174">
        <f t="shared" si="111"/>
        <v>387.21233017813574</v>
      </c>
      <c r="R453" s="174">
        <f t="shared" si="111"/>
        <v>377.59785087620946</v>
      </c>
      <c r="S453" s="174">
        <f t="shared" si="111"/>
        <v>368.22209902442586</v>
      </c>
      <c r="T453" s="174">
        <f t="shared" si="111"/>
        <v>359.0791470219587</v>
      </c>
      <c r="U453" s="174">
        <f t="shared" si="111"/>
        <v>350.16321445026688</v>
      </c>
      <c r="V453" s="174">
        <f t="shared" si="111"/>
        <v>341.46866441855883</v>
      </c>
      <c r="W453" s="174">
        <f t="shared" si="111"/>
        <v>332.99</v>
      </c>
      <c r="X453" s="174">
        <f t="shared" si="111"/>
        <v>324.72186075640838</v>
      </c>
      <c r="Y453" s="174">
        <f t="shared" si="111"/>
        <v>316.65901934924256</v>
      </c>
      <c r="Z453" s="174">
        <f t="shared" si="111"/>
        <v>308.79637823473843</v>
      </c>
      <c r="AA453" s="174">
        <f t="shared" si="111"/>
        <v>301.12896644110623</v>
      </c>
      <c r="AB453" s="174">
        <f t="shared" si="111"/>
        <v>293.65193642574872</v>
      </c>
      <c r="AC453" s="174">
        <f t="shared" si="111"/>
        <v>286.36056101051577</v>
      </c>
      <c r="AD453" s="174">
        <f t="shared" si="111"/>
        <v>279.25023039305592</v>
      </c>
      <c r="AE453" s="174">
        <f t="shared" si="111"/>
        <v>272.31644923237593</v>
      </c>
      <c r="AF453" s="174">
        <f t="shared" si="111"/>
        <v>265.5548338067664</v>
      </c>
      <c r="AG453" s="174">
        <f t="shared" si="111"/>
        <v>258.96110924229544</v>
      </c>
      <c r="AH453" s="174">
        <f t="shared" si="111"/>
        <v>252.53110681011958</v>
      </c>
      <c r="AI453" s="174">
        <f t="shared" si="111"/>
        <v>246.26076129090163</v>
      </c>
      <c r="AJ453" s="174">
        <f t="shared" ref="K453:BP457" si="113">$C453*POWER(POWER($D453/$C453,1/($D$417-$C$417)),AJ$417-$C$417)</f>
        <v>240.14610840467063</v>
      </c>
      <c r="AK453" s="174">
        <f t="shared" si="113"/>
        <v>234.18328230449805</v>
      </c>
      <c r="AL453" s="174">
        <f t="shared" si="113"/>
        <v>228.36851313240606</v>
      </c>
      <c r="AM453" s="174">
        <f t="shared" si="113"/>
        <v>222.69812463596259</v>
      </c>
      <c r="AN453" s="174">
        <f t="shared" si="113"/>
        <v>217.16853184405633</v>
      </c>
      <c r="AO453" s="174">
        <f t="shared" si="113"/>
        <v>211.77623880038229</v>
      </c>
      <c r="AP453" s="174">
        <f t="shared" si="113"/>
        <v>206.51783635320467</v>
      </c>
      <c r="AQ453" s="174">
        <f t="shared" si="113"/>
        <v>201.39000000000019</v>
      </c>
      <c r="AR453" s="174">
        <f t="shared" si="113"/>
        <v>196.3894877856186</v>
      </c>
      <c r="AS453" s="174">
        <f t="shared" si="113"/>
        <v>191.51313825263225</v>
      </c>
      <c r="AT453" s="174">
        <f t="shared" si="113"/>
        <v>186.75786844257797</v>
      </c>
      <c r="AU453" s="174">
        <f t="shared" si="113"/>
        <v>182.12067194682854</v>
      </c>
      <c r="AV453" s="174">
        <f t="shared" si="113"/>
        <v>177.5986170058608</v>
      </c>
      <c r="AW453" s="174">
        <f t="shared" si="113"/>
        <v>173.18884465571887</v>
      </c>
      <c r="AX453" s="174">
        <f t="shared" si="113"/>
        <v>168.88856692050086</v>
      </c>
      <c r="AY453" s="174">
        <f t="shared" si="113"/>
        <v>164.69506504972594</v>
      </c>
      <c r="AZ453" s="174">
        <f t="shared" si="113"/>
        <v>160.60568779946763</v>
      </c>
      <c r="BA453" s="174">
        <f t="shared" si="113"/>
        <v>156.61784975616661</v>
      </c>
      <c r="BB453" s="174">
        <f t="shared" si="113"/>
        <v>152.7290297020632</v>
      </c>
      <c r="BC453" s="174">
        <f t="shared" si="113"/>
        <v>148.93676902121604</v>
      </c>
      <c r="BD453" s="174">
        <f t="shared" si="113"/>
        <v>145.23867014509946</v>
      </c>
      <c r="BE453" s="174">
        <f t="shared" si="113"/>
        <v>141.63239503679662</v>
      </c>
      <c r="BF453" s="174">
        <f t="shared" si="113"/>
        <v>138.11566371283013</v>
      </c>
      <c r="BG453" s="174">
        <f t="shared" si="113"/>
        <v>134.68625280169539</v>
      </c>
      <c r="BH453" s="174">
        <f t="shared" si="113"/>
        <v>131.34199413818598</v>
      </c>
      <c r="BI453" s="174">
        <f t="shared" si="113"/>
        <v>128.08077339262147</v>
      </c>
      <c r="BJ453" s="174">
        <f t="shared" si="113"/>
        <v>124.90052873411192</v>
      </c>
      <c r="BK453" s="174">
        <f t="shared" si="113"/>
        <v>121.79924952701305</v>
      </c>
      <c r="BL453" s="174">
        <f t="shared" si="113"/>
        <v>118.77497505974887</v>
      </c>
      <c r="BM453" s="174">
        <f t="shared" si="113"/>
        <v>115.82579330519729</v>
      </c>
      <c r="BN453" s="174">
        <f t="shared" si="113"/>
        <v>112.94983971185565</v>
      </c>
      <c r="BO453" s="174">
        <f t="shared" si="113"/>
        <v>110.14529602502127</v>
      </c>
      <c r="BP453" s="174">
        <f t="shared" si="113"/>
        <v>107.41038913724236</v>
      </c>
    </row>
    <row r="454" spans="2:68">
      <c r="B454" s="29">
        <v>40</v>
      </c>
      <c r="C454" s="68">
        <v>328.18</v>
      </c>
      <c r="D454" s="68">
        <v>198.35</v>
      </c>
      <c r="I454" s="60" t="s">
        <v>112</v>
      </c>
      <c r="J454" s="174">
        <f t="shared" si="112"/>
        <v>455.25429263650449</v>
      </c>
      <c r="K454" s="174">
        <f t="shared" si="113"/>
        <v>443.93568271048071</v>
      </c>
      <c r="L454" s="174">
        <f t="shared" si="113"/>
        <v>432.89847799629041</v>
      </c>
      <c r="M454" s="174">
        <f t="shared" si="113"/>
        <v>422.13568214952704</v>
      </c>
      <c r="N454" s="174">
        <f t="shared" si="113"/>
        <v>411.64047277009257</v>
      </c>
      <c r="O454" s="174">
        <f t="shared" si="113"/>
        <v>401.40619707756485</v>
      </c>
      <c r="P454" s="174">
        <f t="shared" si="113"/>
        <v>391.42636769408398</v>
      </c>
      <c r="Q454" s="174">
        <f t="shared" si="113"/>
        <v>381.69465853208578</v>
      </c>
      <c r="R454" s="174">
        <f t="shared" si="113"/>
        <v>372.20490078427468</v>
      </c>
      <c r="S454" s="174">
        <f t="shared" si="113"/>
        <v>362.95107901329521</v>
      </c>
      <c r="T454" s="174">
        <f t="shared" si="113"/>
        <v>353.92732733862175</v>
      </c>
      <c r="U454" s="174">
        <f t="shared" si="113"/>
        <v>345.1279257182519</v>
      </c>
      <c r="V454" s="174">
        <f t="shared" si="113"/>
        <v>336.54729632284364</v>
      </c>
      <c r="W454" s="174">
        <f t="shared" si="113"/>
        <v>328.18</v>
      </c>
      <c r="X454" s="174">
        <f t="shared" si="113"/>
        <v>320.02073282645938</v>
      </c>
      <c r="Y454" s="174">
        <f t="shared" si="113"/>
        <v>312.06432274600559</v>
      </c>
      <c r="Z454" s="174">
        <f t="shared" si="113"/>
        <v>304.30572629096667</v>
      </c>
      <c r="AA454" s="174">
        <f t="shared" si="113"/>
        <v>296.74002538522495</v>
      </c>
      <c r="AB454" s="174">
        <f t="shared" si="113"/>
        <v>289.36242422671052</v>
      </c>
      <c r="AC454" s="174">
        <f t="shared" si="113"/>
        <v>282.16824624740303</v>
      </c>
      <c r="AD454" s="174">
        <f t="shared" si="113"/>
        <v>275.15293114891455</v>
      </c>
      <c r="AE454" s="174">
        <f t="shared" si="113"/>
        <v>268.31203201177391</v>
      </c>
      <c r="AF454" s="174">
        <f t="shared" si="113"/>
        <v>261.6412124765809</v>
      </c>
      <c r="AG454" s="174">
        <f t="shared" si="113"/>
        <v>255.13624399524281</v>
      </c>
      <c r="AH454" s="174">
        <f t="shared" si="113"/>
        <v>248.79300315055141</v>
      </c>
      <c r="AI454" s="174">
        <f t="shared" si="113"/>
        <v>242.60746904240077</v>
      </c>
      <c r="AJ454" s="174">
        <f t="shared" si="113"/>
        <v>236.57572073898976</v>
      </c>
      <c r="AK454" s="174">
        <f t="shared" si="113"/>
        <v>230.69393479139285</v>
      </c>
      <c r="AL454" s="174">
        <f t="shared" si="113"/>
        <v>224.95838280992436</v>
      </c>
      <c r="AM454" s="174">
        <f t="shared" si="113"/>
        <v>219.36542910075929</v>
      </c>
      <c r="AN454" s="174">
        <f t="shared" si="113"/>
        <v>213.911528361313</v>
      </c>
      <c r="AO454" s="174">
        <f t="shared" si="113"/>
        <v>208.59322343291896</v>
      </c>
      <c r="AP454" s="174">
        <f t="shared" si="113"/>
        <v>203.40714310937935</v>
      </c>
      <c r="AQ454" s="174">
        <f t="shared" si="113"/>
        <v>198.35000000000025</v>
      </c>
      <c r="AR454" s="174">
        <f t="shared" si="113"/>
        <v>193.41858844575628</v>
      </c>
      <c r="AS454" s="174">
        <f t="shared" si="113"/>
        <v>188.60978248726397</v>
      </c>
      <c r="AT454" s="174">
        <f t="shared" si="113"/>
        <v>183.9205338832754</v>
      </c>
      <c r="AU454" s="174">
        <f t="shared" si="113"/>
        <v>179.34787017843698</v>
      </c>
      <c r="AV454" s="174">
        <f t="shared" si="113"/>
        <v>174.8888928190874</v>
      </c>
      <c r="AW454" s="174">
        <f t="shared" si="113"/>
        <v>170.54077531590121</v>
      </c>
      <c r="AX454" s="174">
        <f t="shared" si="113"/>
        <v>166.30076145221304</v>
      </c>
      <c r="AY454" s="174">
        <f t="shared" si="113"/>
        <v>162.16616353688653</v>
      </c>
      <c r="AZ454" s="174">
        <f t="shared" si="113"/>
        <v>158.13436070062124</v>
      </c>
      <c r="BA454" s="174">
        <f t="shared" si="113"/>
        <v>154.20279723461661</v>
      </c>
      <c r="BB454" s="174">
        <f t="shared" si="113"/>
        <v>150.36898097054032</v>
      </c>
      <c r="BC454" s="174">
        <f t="shared" si="113"/>
        <v>146.63048170077471</v>
      </c>
      <c r="BD454" s="174">
        <f t="shared" si="113"/>
        <v>142.98492963793854</v>
      </c>
      <c r="BE454" s="174">
        <f t="shared" si="113"/>
        <v>139.43001391270894</v>
      </c>
      <c r="BF454" s="174">
        <f t="shared" si="113"/>
        <v>135.96348110899063</v>
      </c>
      <c r="BG454" s="174">
        <f t="shared" si="113"/>
        <v>132.58313383550384</v>
      </c>
      <c r="BH454" s="174">
        <f t="shared" si="113"/>
        <v>129.2868293328859</v>
      </c>
      <c r="BI454" s="174">
        <f t="shared" si="113"/>
        <v>126.07247811542302</v>
      </c>
      <c r="BJ454" s="174">
        <f t="shared" si="113"/>
        <v>122.93804264655203</v>
      </c>
      <c r="BK454" s="174">
        <f t="shared" si="113"/>
        <v>119.88153604729141</v>
      </c>
      <c r="BL454" s="174">
        <f t="shared" si="113"/>
        <v>116.9010208367841</v>
      </c>
      <c r="BM454" s="174">
        <f t="shared" si="113"/>
        <v>113.99460770415273</v>
      </c>
      <c r="BN454" s="174">
        <f t="shared" si="113"/>
        <v>111.16045431088949</v>
      </c>
      <c r="BO454" s="174">
        <f t="shared" si="113"/>
        <v>108.39676412302094</v>
      </c>
      <c r="BP454" s="174">
        <f t="shared" si="113"/>
        <v>105.70178527230796</v>
      </c>
    </row>
    <row r="455" spans="2:68">
      <c r="B455" s="29">
        <v>41</v>
      </c>
      <c r="C455" s="68">
        <v>325.83999999999997</v>
      </c>
      <c r="D455" s="68">
        <v>196.95</v>
      </c>
      <c r="I455" s="60" t="s">
        <v>112</v>
      </c>
      <c r="J455" s="174">
        <f t="shared" si="112"/>
        <v>451.98691775355417</v>
      </c>
      <c r="K455" s="174">
        <f t="shared" si="113"/>
        <v>440.75113996437995</v>
      </c>
      <c r="L455" s="174">
        <f t="shared" si="113"/>
        <v>429.7946682736104</v>
      </c>
      <c r="M455" s="174">
        <f t="shared" si="113"/>
        <v>419.11055951290689</v>
      </c>
      <c r="N455" s="174">
        <f t="shared" si="113"/>
        <v>408.69204311161786</v>
      </c>
      <c r="O455" s="174">
        <f t="shared" si="113"/>
        <v>398.53251680623589</v>
      </c>
      <c r="P455" s="174">
        <f t="shared" si="113"/>
        <v>388.62554245651194</v>
      </c>
      <c r="Q455" s="174">
        <f t="shared" si="113"/>
        <v>378.96484196557549</v>
      </c>
      <c r="R455" s="174">
        <f t="shared" si="113"/>
        <v>369.54429330147366</v>
      </c>
      <c r="S455" s="174">
        <f t="shared" si="113"/>
        <v>360.3579266176115</v>
      </c>
      <c r="T455" s="174">
        <f t="shared" si="113"/>
        <v>351.39992046963118</v>
      </c>
      <c r="U455" s="174">
        <f t="shared" si="113"/>
        <v>342.66459812633479</v>
      </c>
      <c r="V455" s="174">
        <f t="shared" si="113"/>
        <v>334.14642397231324</v>
      </c>
      <c r="W455" s="174">
        <f t="shared" si="113"/>
        <v>325.83999999999997</v>
      </c>
      <c r="X455" s="174">
        <f t="shared" si="113"/>
        <v>317.74006238892792</v>
      </c>
      <c r="Y455" s="174">
        <f t="shared" si="113"/>
        <v>309.84147817002162</v>
      </c>
      <c r="Z455" s="174">
        <f t="shared" si="113"/>
        <v>302.13924197280971</v>
      </c>
      <c r="AA455" s="174">
        <f t="shared" si="113"/>
        <v>294.62847285349858</v>
      </c>
      <c r="AB455" s="174">
        <f t="shared" si="113"/>
        <v>287.3044112018942</v>
      </c>
      <c r="AC455" s="174">
        <f t="shared" si="113"/>
        <v>280.16241572521511</v>
      </c>
      <c r="AD455" s="174">
        <f t="shared" si="113"/>
        <v>273.19796050688262</v>
      </c>
      <c r="AE455" s="174">
        <f t="shared" si="113"/>
        <v>266.40663213842612</v>
      </c>
      <c r="AF455" s="174">
        <f t="shared" si="113"/>
        <v>259.784126922685</v>
      </c>
      <c r="AG455" s="174">
        <f t="shared" si="113"/>
        <v>253.32624814653551</v>
      </c>
      <c r="AH455" s="174">
        <f t="shared" si="113"/>
        <v>247.02890342141308</v>
      </c>
      <c r="AI455" s="174">
        <f t="shared" si="113"/>
        <v>240.88810208994678</v>
      </c>
      <c r="AJ455" s="174">
        <f t="shared" si="113"/>
        <v>234.89995269706034</v>
      </c>
      <c r="AK455" s="174">
        <f t="shared" si="113"/>
        <v>229.06066052393871</v>
      </c>
      <c r="AL455" s="174">
        <f t="shared" si="113"/>
        <v>223.36652518329652</v>
      </c>
      <c r="AM455" s="174">
        <f t="shared" si="113"/>
        <v>217.81393827442514</v>
      </c>
      <c r="AN455" s="174">
        <f t="shared" si="113"/>
        <v>212.3993810965319</v>
      </c>
      <c r="AO455" s="174">
        <f t="shared" si="113"/>
        <v>207.11942241892257</v>
      </c>
      <c r="AP455" s="174">
        <f t="shared" si="113"/>
        <v>201.97071630661424</v>
      </c>
      <c r="AQ455" s="174">
        <f t="shared" si="113"/>
        <v>196.95000000000027</v>
      </c>
      <c r="AR455" s="174">
        <f t="shared" si="113"/>
        <v>192.05409184722396</v>
      </c>
      <c r="AS455" s="174">
        <f t="shared" si="113"/>
        <v>187.27988928795065</v>
      </c>
      <c r="AT455" s="174">
        <f t="shared" si="113"/>
        <v>182.62436688726052</v>
      </c>
      <c r="AU455" s="174">
        <f t="shared" si="113"/>
        <v>178.08457441841588</v>
      </c>
      <c r="AV455" s="174">
        <f t="shared" si="113"/>
        <v>173.65763499328855</v>
      </c>
      <c r="AW455" s="174">
        <f t="shared" si="113"/>
        <v>169.34074323926217</v>
      </c>
      <c r="AX455" s="174">
        <f t="shared" si="113"/>
        <v>165.13116352145411</v>
      </c>
      <c r="AY455" s="174">
        <f t="shared" si="113"/>
        <v>161.02622820913052</v>
      </c>
      <c r="AZ455" s="174">
        <f t="shared" si="113"/>
        <v>157.02333598521633</v>
      </c>
      <c r="BA455" s="174">
        <f t="shared" si="113"/>
        <v>153.11995019782788</v>
      </c>
      <c r="BB455" s="174">
        <f t="shared" si="113"/>
        <v>149.31359725278472</v>
      </c>
      <c r="BC455" s="174">
        <f t="shared" si="113"/>
        <v>145.60186504608117</v>
      </c>
      <c r="BD455" s="174">
        <f t="shared" si="113"/>
        <v>141.98240143532439</v>
      </c>
      <c r="BE455" s="174">
        <f t="shared" si="113"/>
        <v>138.45291274917074</v>
      </c>
      <c r="BF455" s="174">
        <f t="shared" si="113"/>
        <v>135.01116233381509</v>
      </c>
      <c r="BG455" s="174">
        <f t="shared" si="113"/>
        <v>131.65496913561284</v>
      </c>
      <c r="BH455" s="174">
        <f t="shared" si="113"/>
        <v>128.38220631893572</v>
      </c>
      <c r="BI455" s="174">
        <f t="shared" si="113"/>
        <v>125.19079991838591</v>
      </c>
      <c r="BJ455" s="174">
        <f t="shared" si="113"/>
        <v>122.07872752451428</v>
      </c>
      <c r="BK455" s="174">
        <f t="shared" si="113"/>
        <v>119.04401700221003</v>
      </c>
      <c r="BL455" s="174">
        <f t="shared" si="113"/>
        <v>116.08474524094895</v>
      </c>
      <c r="BM455" s="174">
        <f t="shared" si="113"/>
        <v>113.19903693610955</v>
      </c>
      <c r="BN455" s="174">
        <f t="shared" si="113"/>
        <v>110.38506340058314</v>
      </c>
      <c r="BO455" s="174">
        <f t="shared" si="113"/>
        <v>107.6410414059264</v>
      </c>
      <c r="BP455" s="174">
        <f t="shared" si="113"/>
        <v>104.96523205232087</v>
      </c>
    </row>
    <row r="456" spans="2:68">
      <c r="B456" s="29">
        <v>42</v>
      </c>
      <c r="C456" s="68">
        <v>323.5</v>
      </c>
      <c r="D456" s="68">
        <v>195.54</v>
      </c>
      <c r="I456" s="60" t="s">
        <v>112</v>
      </c>
      <c r="J456" s="174">
        <f t="shared" si="112"/>
        <v>448.73446133533281</v>
      </c>
      <c r="K456" s="174">
        <f t="shared" si="113"/>
        <v>437.58002574494009</v>
      </c>
      <c r="L456" s="174">
        <f t="shared" si="113"/>
        <v>426.70286200251275</v>
      </c>
      <c r="M456" s="174">
        <f t="shared" si="113"/>
        <v>416.09607781152437</v>
      </c>
      <c r="N456" s="174">
        <f t="shared" si="113"/>
        <v>405.75295220099696</v>
      </c>
      <c r="O456" s="174">
        <f t="shared" si="113"/>
        <v>395.66693126676887</v>
      </c>
      <c r="P456" s="174">
        <f t="shared" si="113"/>
        <v>385.83162401862455</v>
      </c>
      <c r="Q456" s="174">
        <f t="shared" si="113"/>
        <v>376.24079833065434</v>
      </c>
      <c r="R456" s="174">
        <f t="shared" si="113"/>
        <v>366.88837699227827</v>
      </c>
      <c r="S456" s="174">
        <f t="shared" si="113"/>
        <v>357.768433857432</v>
      </c>
      <c r="T456" s="174">
        <f t="shared" si="113"/>
        <v>348.87519008947413</v>
      </c>
      <c r="U456" s="174">
        <f t="shared" si="113"/>
        <v>340.20301049943583</v>
      </c>
      <c r="V456" s="174">
        <f t="shared" si="113"/>
        <v>331.74639997529363</v>
      </c>
      <c r="W456" s="174">
        <f t="shared" si="113"/>
        <v>323.5</v>
      </c>
      <c r="X456" s="174">
        <f t="shared" si="113"/>
        <v>315.4585852560686</v>
      </c>
      <c r="Y456" s="174">
        <f t="shared" si="113"/>
        <v>307.61706031456043</v>
      </c>
      <c r="Z456" s="174">
        <f t="shared" si="113"/>
        <v>299.9704564063739</v>
      </c>
      <c r="AA456" s="174">
        <f t="shared" si="113"/>
        <v>292.51392827379266</v>
      </c>
      <c r="AB456" s="174">
        <f t="shared" si="113"/>
        <v>285.242751100296</v>
      </c>
      <c r="AC456" s="174">
        <f t="shared" si="113"/>
        <v>278.15231751668711</v>
      </c>
      <c r="AD456" s="174">
        <f t="shared" si="113"/>
        <v>271.2381346816411</v>
      </c>
      <c r="AE456" s="174">
        <f t="shared" si="113"/>
        <v>264.49582143482377</v>
      </c>
      <c r="AF456" s="174">
        <f t="shared" si="113"/>
        <v>257.92110552077668</v>
      </c>
      <c r="AG456" s="174">
        <f t="shared" si="113"/>
        <v>251.50982088180959</v>
      </c>
      <c r="AH456" s="174">
        <f t="shared" si="113"/>
        <v>245.25790501818506</v>
      </c>
      <c r="AI456" s="174">
        <f t="shared" si="113"/>
        <v>239.16139641392243</v>
      </c>
      <c r="AJ456" s="174">
        <f t="shared" si="113"/>
        <v>233.21643202658973</v>
      </c>
      <c r="AK456" s="174">
        <f t="shared" si="113"/>
        <v>227.4192448394933</v>
      </c>
      <c r="AL456" s="174">
        <f t="shared" si="113"/>
        <v>221.76616147471415</v>
      </c>
      <c r="AM456" s="174">
        <f t="shared" si="113"/>
        <v>216.25359986547818</v>
      </c>
      <c r="AN456" s="174">
        <f t="shared" si="113"/>
        <v>210.87806698638542</v>
      </c>
      <c r="AO456" s="174">
        <f t="shared" si="113"/>
        <v>205.63615664006065</v>
      </c>
      <c r="AP456" s="174">
        <f t="shared" si="113"/>
        <v>200.52454729882177</v>
      </c>
      <c r="AQ456" s="174">
        <f t="shared" si="113"/>
        <v>195.53999999999979</v>
      </c>
      <c r="AR456" s="174">
        <f t="shared" si="113"/>
        <v>190.67935629357524</v>
      </c>
      <c r="AS456" s="174">
        <f t="shared" si="113"/>
        <v>185.93953624083179</v>
      </c>
      <c r="AT456" s="174">
        <f t="shared" si="113"/>
        <v>181.31753646275826</v>
      </c>
      <c r="AU456" s="174">
        <f t="shared" si="113"/>
        <v>176.81042823696245</v>
      </c>
      <c r="AV456" s="174">
        <f t="shared" si="113"/>
        <v>172.41535564189124</v>
      </c>
      <c r="AW456" s="174">
        <f t="shared" si="113"/>
        <v>168.12953374718063</v>
      </c>
      <c r="AX456" s="174">
        <f t="shared" si="113"/>
        <v>163.95024684898931</v>
      </c>
      <c r="AY456" s="174">
        <f t="shared" si="113"/>
        <v>159.8748467491975</v>
      </c>
      <c r="AZ456" s="174">
        <f t="shared" si="113"/>
        <v>155.90075107738059</v>
      </c>
      <c r="BA456" s="174">
        <f t="shared" si="113"/>
        <v>152.02544165449456</v>
      </c>
      <c r="BB456" s="174">
        <f t="shared" si="113"/>
        <v>148.24646289723603</v>
      </c>
      <c r="BC456" s="174">
        <f t="shared" si="113"/>
        <v>144.56142026206598</v>
      </c>
      <c r="BD456" s="174">
        <f t="shared" si="113"/>
        <v>140.96797872791129</v>
      </c>
      <c r="BE456" s="174">
        <f t="shared" si="113"/>
        <v>137.46386131658258</v>
      </c>
      <c r="BF456" s="174">
        <f t="shared" si="113"/>
        <v>134.04684764997083</v>
      </c>
      <c r="BG456" s="174">
        <f t="shared" si="113"/>
        <v>130.71477254310838</v>
      </c>
      <c r="BH456" s="174">
        <f t="shared" si="113"/>
        <v>127.4655246322033</v>
      </c>
      <c r="BI456" s="174">
        <f t="shared" si="113"/>
        <v>124.29704503677716</v>
      </c>
      <c r="BJ456" s="174">
        <f t="shared" si="113"/>
        <v>121.20732605505896</v>
      </c>
      <c r="BK456" s="174">
        <f t="shared" si="113"/>
        <v>118.19440989180811</v>
      </c>
      <c r="BL456" s="174">
        <f t="shared" si="113"/>
        <v>115.25638741776092</v>
      </c>
      <c r="BM456" s="174">
        <f t="shared" si="113"/>
        <v>112.3913969599141</v>
      </c>
      <c r="BN456" s="174">
        <f t="shared" si="113"/>
        <v>109.59762312187856</v>
      </c>
      <c r="BO456" s="174">
        <f t="shared" si="113"/>
        <v>106.87329563355672</v>
      </c>
      <c r="BP456" s="174">
        <f t="shared" si="113"/>
        <v>104.21668822941385</v>
      </c>
    </row>
    <row r="457" spans="2:68">
      <c r="B457" s="29">
        <v>43</v>
      </c>
      <c r="C457" s="68">
        <v>321.16000000000003</v>
      </c>
      <c r="D457" s="68">
        <v>194.14</v>
      </c>
      <c r="I457" s="60" t="s">
        <v>112</v>
      </c>
      <c r="J457" s="174">
        <f t="shared" si="112"/>
        <v>445.4670898481973</v>
      </c>
      <c r="K457" s="174">
        <f t="shared" si="113"/>
        <v>434.39548596289086</v>
      </c>
      <c r="L457" s="174">
        <f t="shared" si="113"/>
        <v>423.59905484654234</v>
      </c>
      <c r="M457" s="174">
        <f t="shared" si="113"/>
        <v>413.07095737687462</v>
      </c>
      <c r="N457" s="174">
        <f t="shared" si="113"/>
        <v>402.80452441061544</v>
      </c>
      <c r="O457" s="174">
        <f t="shared" si="113"/>
        <v>392.79325255885357</v>
      </c>
      <c r="P457" s="174">
        <f t="shared" si="113"/>
        <v>383.03080006739179</v>
      </c>
      <c r="Q457" s="174">
        <f t="shared" si="113"/>
        <v>373.51098279949156</v>
      </c>
      <c r="R457" s="174">
        <f t="shared" si="113"/>
        <v>364.22777031846022</v>
      </c>
      <c r="S457" s="174">
        <f t="shared" si="113"/>
        <v>355.17528206760306</v>
      </c>
      <c r="T457" s="174">
        <f t="shared" si="113"/>
        <v>346.34778364511692</v>
      </c>
      <c r="U457" s="174">
        <f t="shared" si="113"/>
        <v>337.7396831715684</v>
      </c>
      <c r="V457" s="174">
        <f t="shared" si="113"/>
        <v>329.34552774765427</v>
      </c>
      <c r="W457" s="174">
        <f t="shared" si="113"/>
        <v>321.16000000000003</v>
      </c>
      <c r="X457" s="174">
        <f t="shared" si="113"/>
        <v>313.17791471280924</v>
      </c>
      <c r="Y457" s="174">
        <f t="shared" si="113"/>
        <v>305.39421554322956</v>
      </c>
      <c r="Z457" s="174">
        <f t="shared" si="113"/>
        <v>297.80397181835474</v>
      </c>
      <c r="AA457" s="174">
        <f t="shared" si="113"/>
        <v>290.40237541183376</v>
      </c>
      <c r="AB457" s="174">
        <f t="shared" si="113"/>
        <v>283.18473769810834</v>
      </c>
      <c r="AC457" s="174">
        <f t="shared" si="113"/>
        <v>276.14648658234967</v>
      </c>
      <c r="AD457" s="174">
        <f t="shared" si="113"/>
        <v>269.28316360421292</v>
      </c>
      <c r="AE457" s="174">
        <f t="shared" si="113"/>
        <v>262.59042111357462</v>
      </c>
      <c r="AF457" s="174">
        <f t="shared" si="113"/>
        <v>256.06401951646444</v>
      </c>
      <c r="AG457" s="174">
        <f t="shared" si="113"/>
        <v>249.6998245894458</v>
      </c>
      <c r="AH457" s="174">
        <f t="shared" si="113"/>
        <v>243.49380486074503</v>
      </c>
      <c r="AI457" s="174">
        <f t="shared" si="113"/>
        <v>237.44202905646969</v>
      </c>
      <c r="AJ457" s="174">
        <f t="shared" si="113"/>
        <v>231.54066361029837</v>
      </c>
      <c r="AK457" s="174">
        <f t="shared" si="113"/>
        <v>225.78597023506435</v>
      </c>
      <c r="AL457" s="174">
        <f t="shared" si="113"/>
        <v>220.17430355469503</v>
      </c>
      <c r="AM457" s="174">
        <f t="shared" si="113"/>
        <v>214.70210879500698</v>
      </c>
      <c r="AN457" s="174">
        <f t="shared" si="113"/>
        <v>209.3659195318937</v>
      </c>
      <c r="AO457" s="174">
        <f t="shared" si="113"/>
        <v>204.16235549547974</v>
      </c>
      <c r="AP457" s="174">
        <f t="shared" si="113"/>
        <v>199.08812042885043</v>
      </c>
      <c r="AQ457" s="174">
        <f t="shared" si="113"/>
        <v>194.14</v>
      </c>
      <c r="AR457" s="174">
        <f t="shared" si="113"/>
        <v>189.31485976567686</v>
      </c>
      <c r="AS457" s="174">
        <f t="shared" si="113"/>
        <v>184.60964318583436</v>
      </c>
      <c r="AT457" s="174">
        <f t="shared" si="113"/>
        <v>180.02136968743113</v>
      </c>
      <c r="AU457" s="174">
        <f t="shared" si="113"/>
        <v>175.54713277635256</v>
      </c>
      <c r="AV457" s="174">
        <f t="shared" si="113"/>
        <v>171.18409819625961</v>
      </c>
      <c r="AW457" s="174">
        <f t="shared" si="113"/>
        <v>166.92950213319639</v>
      </c>
      <c r="AX457" s="174">
        <f t="shared" si="113"/>
        <v>162.78064946482087</v>
      </c>
      <c r="AY457" s="174">
        <f t="shared" si="113"/>
        <v>158.73491205314912</v>
      </c>
      <c r="AZ457" s="174">
        <f t="shared" si="113"/>
        <v>154.78972707973097</v>
      </c>
      <c r="BA457" s="174">
        <f t="shared" si="113"/>
        <v>150.94259542220385</v>
      </c>
      <c r="BB457" s="174">
        <f t="shared" si="113"/>
        <v>147.19108007119513</v>
      </c>
      <c r="BC457" s="174">
        <f t="shared" si="113"/>
        <v>143.53280458657059</v>
      </c>
      <c r="BD457" s="174">
        <f t="shared" si="113"/>
        <v>139.96545159205166</v>
      </c>
      <c r="BE457" s="174">
        <f t="shared" si="113"/>
        <v>136.48676130724681</v>
      </c>
      <c r="BF457" s="174">
        <f t="shared" si="113"/>
        <v>133.0945301161679</v>
      </c>
      <c r="BG457" s="174">
        <f t="shared" ref="K457:BP462" si="114">$C457*POWER(POWER($D457/$C457,1/($D$417-$C$417)),BG$417-$C$417)</f>
        <v>129.7866091713247</v>
      </c>
      <c r="BH457" s="174">
        <f t="shared" si="114"/>
        <v>126.56090303251287</v>
      </c>
      <c r="BI457" s="174">
        <f t="shared" si="114"/>
        <v>123.4153683394334</v>
      </c>
      <c r="BJ457" s="174">
        <f t="shared" si="114"/>
        <v>120.34801251730293</v>
      </c>
      <c r="BK457" s="174">
        <f t="shared" si="114"/>
        <v>117.3568925146344</v>
      </c>
      <c r="BL457" s="174">
        <f t="shared" si="114"/>
        <v>114.44011357238911</v>
      </c>
      <c r="BM457" s="174">
        <f t="shared" si="114"/>
        <v>111.59582802371987</v>
      </c>
      <c r="BN457" s="174">
        <f t="shared" si="114"/>
        <v>108.82223412354547</v>
      </c>
      <c r="BO457" s="174">
        <f t="shared" si="114"/>
        <v>106.11757490721472</v>
      </c>
      <c r="BP457" s="174">
        <f t="shared" si="114"/>
        <v>103.48013707753715</v>
      </c>
    </row>
    <row r="458" spans="2:68">
      <c r="B458" s="29">
        <v>44</v>
      </c>
      <c r="C458" s="68">
        <v>318.82</v>
      </c>
      <c r="D458" s="68">
        <v>192.74</v>
      </c>
      <c r="I458" s="60" t="s">
        <v>112</v>
      </c>
      <c r="J458" s="174">
        <f t="shared" si="112"/>
        <v>442.19972103410049</v>
      </c>
      <c r="K458" s="174">
        <f t="shared" si="114"/>
        <v>431.21094851402512</v>
      </c>
      <c r="L458" s="174">
        <f t="shared" si="114"/>
        <v>420.49524971099225</v>
      </c>
      <c r="M458" s="174">
        <f t="shared" si="114"/>
        <v>410.04583867554283</v>
      </c>
      <c r="N458" s="174">
        <f t="shared" si="114"/>
        <v>399.85609809074134</v>
      </c>
      <c r="O458" s="174">
        <f t="shared" si="114"/>
        <v>389.91957508161613</v>
      </c>
      <c r="P458" s="174">
        <f t="shared" si="114"/>
        <v>380.22997712873564</v>
      </c>
      <c r="Q458" s="174">
        <f t="shared" si="114"/>
        <v>370.78116808333391</v>
      </c>
      <c r="R458" s="174">
        <f t="shared" si="114"/>
        <v>361.56716428146041</v>
      </c>
      <c r="S458" s="174">
        <f t="shared" si="114"/>
        <v>352.58213075469502</v>
      </c>
      <c r="T458" s="174">
        <f t="shared" si="114"/>
        <v>343.82037753502698</v>
      </c>
      <c r="U458" s="174">
        <f t="shared" si="114"/>
        <v>335.27635605155916</v>
      </c>
      <c r="V458" s="174">
        <f t="shared" si="114"/>
        <v>326.94465561675429</v>
      </c>
      <c r="W458" s="174">
        <f t="shared" si="114"/>
        <v>318.82</v>
      </c>
      <c r="X458" s="174">
        <f t="shared" si="114"/>
        <v>310.89724408632031</v>
      </c>
      <c r="Y458" s="174">
        <f t="shared" si="114"/>
        <v>303.17137061812002</v>
      </c>
      <c r="Z458" s="174">
        <f t="shared" si="114"/>
        <v>295.637487017897</v>
      </c>
      <c r="AA458" s="174">
        <f t="shared" si="114"/>
        <v>288.29082228991115</v>
      </c>
      <c r="AB458" s="174">
        <f t="shared" si="114"/>
        <v>281.1267239988473</v>
      </c>
      <c r="AC458" s="174">
        <f t="shared" si="114"/>
        <v>274.14065532355943</v>
      </c>
      <c r="AD458" s="174">
        <f t="shared" si="114"/>
        <v>267.32819218403006</v>
      </c>
      <c r="AE458" s="174">
        <f t="shared" si="114"/>
        <v>260.68502043972501</v>
      </c>
      <c r="AF458" s="174">
        <f t="shared" si="114"/>
        <v>254.2069331575704</v>
      </c>
      <c r="AG458" s="174">
        <f t="shared" si="114"/>
        <v>247.88982794782029</v>
      </c>
      <c r="AH458" s="174">
        <f t="shared" si="114"/>
        <v>241.72970436612957</v>
      </c>
      <c r="AI458" s="174">
        <f t="shared" si="114"/>
        <v>235.72266138018514</v>
      </c>
      <c r="AJ458" s="174">
        <f t="shared" si="114"/>
        <v>229.86489489929255</v>
      </c>
      <c r="AK458" s="174">
        <f t="shared" si="114"/>
        <v>224.15269536535257</v>
      </c>
      <c r="AL458" s="174">
        <f t="shared" si="114"/>
        <v>218.5824454037031</v>
      </c>
      <c r="AM458" s="174">
        <f t="shared" si="114"/>
        <v>213.15061753233755</v>
      </c>
      <c r="AN458" s="174">
        <f t="shared" si="114"/>
        <v>207.85377192805043</v>
      </c>
      <c r="AO458" s="174">
        <f t="shared" si="114"/>
        <v>202.68855424809436</v>
      </c>
      <c r="AP458" s="174">
        <f t="shared" si="114"/>
        <v>197.65169350596943</v>
      </c>
      <c r="AQ458" s="174">
        <f t="shared" si="114"/>
        <v>192.73999999999984</v>
      </c>
      <c r="AR458" s="174">
        <f t="shared" si="114"/>
        <v>187.950363293386</v>
      </c>
      <c r="AS458" s="174">
        <f t="shared" si="114"/>
        <v>183.27975024445266</v>
      </c>
      <c r="AT458" s="174">
        <f t="shared" si="114"/>
        <v>178.72520308584598</v>
      </c>
      <c r="AU458" s="174">
        <f t="shared" si="114"/>
        <v>174.28383755146299</v>
      </c>
      <c r="AV458" s="174">
        <f t="shared" si="114"/>
        <v>169.95284104992717</v>
      </c>
      <c r="AW458" s="174">
        <f t="shared" si="114"/>
        <v>165.72947088345398</v>
      </c>
      <c r="AX458" s="174">
        <f t="shared" si="114"/>
        <v>161.61105251097769</v>
      </c>
      <c r="AY458" s="174">
        <f t="shared" si="114"/>
        <v>157.59497785443997</v>
      </c>
      <c r="AZ458" s="174">
        <f t="shared" si="114"/>
        <v>153.67870364716791</v>
      </c>
      <c r="BA458" s="174">
        <f t="shared" si="114"/>
        <v>149.85974982329478</v>
      </c>
      <c r="BB458" s="174">
        <f t="shared" si="114"/>
        <v>146.13569794720462</v>
      </c>
      <c r="BC458" s="174">
        <f t="shared" si="114"/>
        <v>142.50418968200503</v>
      </c>
      <c r="BD458" s="174">
        <f t="shared" si="114"/>
        <v>138.96292529605921</v>
      </c>
      <c r="BE458" s="174">
        <f t="shared" si="114"/>
        <v>135.50966220663076</v>
      </c>
      <c r="BF458" s="174">
        <f t="shared" si="114"/>
        <v>132.14221355971927</v>
      </c>
      <c r="BG458" s="174">
        <f t="shared" si="114"/>
        <v>128.85844684518756</v>
      </c>
      <c r="BH458" s="174">
        <f t="shared" si="114"/>
        <v>125.65628254630329</v>
      </c>
      <c r="BI458" s="174">
        <f t="shared" si="114"/>
        <v>122.53369282283946</v>
      </c>
      <c r="BJ458" s="174">
        <f t="shared" si="114"/>
        <v>119.48870022690082</v>
      </c>
      <c r="BK458" s="174">
        <f t="shared" si="114"/>
        <v>116.51937645066161</v>
      </c>
      <c r="BL458" s="174">
        <f t="shared" si="114"/>
        <v>113.62384110522297</v>
      </c>
      <c r="BM458" s="174">
        <f t="shared" si="114"/>
        <v>110.80026052981549</v>
      </c>
      <c r="BN458" s="174">
        <f t="shared" si="114"/>
        <v>108.04684663059385</v>
      </c>
      <c r="BO458" s="174">
        <f t="shared" si="114"/>
        <v>105.36185574828727</v>
      </c>
      <c r="BP458" s="174">
        <f t="shared" si="114"/>
        <v>102.74358755398951</v>
      </c>
    </row>
    <row r="459" spans="2:68">
      <c r="B459" s="29">
        <v>45</v>
      </c>
      <c r="C459" s="68">
        <v>316.48</v>
      </c>
      <c r="D459" s="68">
        <v>191.33</v>
      </c>
      <c r="I459" s="60" t="s">
        <v>112</v>
      </c>
      <c r="J459" s="174">
        <f t="shared" si="112"/>
        <v>438.94726654020764</v>
      </c>
      <c r="K459" s="174">
        <f t="shared" si="114"/>
        <v>428.03983597425082</v>
      </c>
      <c r="L459" s="174">
        <f t="shared" si="114"/>
        <v>417.40344489440128</v>
      </c>
      <c r="M459" s="174">
        <f t="shared" si="114"/>
        <v>407.03135822198135</v>
      </c>
      <c r="N459" s="174">
        <f t="shared" si="114"/>
        <v>396.91700823874334</v>
      </c>
      <c r="O459" s="174">
        <f t="shared" si="114"/>
        <v>387.05399042811803</v>
      </c>
      <c r="P459" s="174">
        <f t="shared" si="114"/>
        <v>377.4360594198053</v>
      </c>
      <c r="Q459" s="174">
        <f t="shared" si="114"/>
        <v>368.05712503513757</v>
      </c>
      <c r="R459" s="174">
        <f t="shared" si="114"/>
        <v>358.91124843071253</v>
      </c>
      <c r="S459" s="174">
        <f t="shared" si="114"/>
        <v>349.9926383378525</v>
      </c>
      <c r="T459" s="174">
        <f t="shared" si="114"/>
        <v>341.29564739551006</v>
      </c>
      <c r="U459" s="174">
        <f t="shared" si="114"/>
        <v>332.814768574298</v>
      </c>
      <c r="V459" s="174">
        <f t="shared" si="114"/>
        <v>324.5446316893777</v>
      </c>
      <c r="W459" s="174">
        <f t="shared" si="114"/>
        <v>316.48</v>
      </c>
      <c r="X459" s="174">
        <f t="shared" si="114"/>
        <v>308.61576689354376</v>
      </c>
      <c r="Y459" s="174">
        <f t="shared" si="114"/>
        <v>300.94695265195315</v>
      </c>
      <c r="Z459" s="174">
        <f t="shared" si="114"/>
        <v>293.46870129852601</v>
      </c>
      <c r="AA459" s="174">
        <f t="shared" si="114"/>
        <v>286.17627752305651</v>
      </c>
      <c r="AB459" s="174">
        <f t="shared" si="114"/>
        <v>279.06506368338501</v>
      </c>
      <c r="AC459" s="174">
        <f t="shared" si="114"/>
        <v>272.13055688145693</v>
      </c>
      <c r="AD459" s="174">
        <f t="shared" si="114"/>
        <v>265.36836611203853</v>
      </c>
      <c r="AE459" s="174">
        <f t="shared" si="114"/>
        <v>258.77420948228468</v>
      </c>
      <c r="AF459" s="174">
        <f t="shared" si="114"/>
        <v>252.34391150039755</v>
      </c>
      <c r="AG459" s="174">
        <f t="shared" si="114"/>
        <v>246.07340043165988</v>
      </c>
      <c r="AH459" s="174">
        <f t="shared" si="114"/>
        <v>239.95870572016807</v>
      </c>
      <c r="AI459" s="174">
        <f t="shared" si="114"/>
        <v>233.99595547463301</v>
      </c>
      <c r="AJ459" s="174">
        <f t="shared" si="114"/>
        <v>228.18137401665624</v>
      </c>
      <c r="AK459" s="174">
        <f t="shared" si="114"/>
        <v>222.51127948992959</v>
      </c>
      <c r="AL459" s="174">
        <f t="shared" si="114"/>
        <v>216.98208152884305</v>
      </c>
      <c r="AM459" s="174">
        <f t="shared" si="114"/>
        <v>211.59027898502697</v>
      </c>
      <c r="AN459" s="174">
        <f t="shared" si="114"/>
        <v>206.33245771038602</v>
      </c>
      <c r="AO459" s="174">
        <f t="shared" si="114"/>
        <v>201.20528839522393</v>
      </c>
      <c r="AP459" s="174">
        <f t="shared" si="114"/>
        <v>196.20552446008804</v>
      </c>
      <c r="AQ459" s="174">
        <f t="shared" si="114"/>
        <v>191.33000000000007</v>
      </c>
      <c r="AR459" s="174">
        <f t="shared" si="114"/>
        <v>186.57562777977043</v>
      </c>
      <c r="AS459" s="174">
        <f t="shared" si="114"/>
        <v>181.93939727912732</v>
      </c>
      <c r="AT459" s="174">
        <f t="shared" si="114"/>
        <v>177.41837278642251</v>
      </c>
      <c r="AU459" s="174">
        <f t="shared" si="114"/>
        <v>173.00969153970684</v>
      </c>
      <c r="AV459" s="174">
        <f t="shared" si="114"/>
        <v>168.71056191399796</v>
      </c>
      <c r="AW459" s="174">
        <f t="shared" si="114"/>
        <v>164.51826165359316</v>
      </c>
      <c r="AX459" s="174">
        <f t="shared" si="114"/>
        <v>160.43013614830747</v>
      </c>
      <c r="AY459" s="174">
        <f t="shared" si="114"/>
        <v>156.44359675254532</v>
      </c>
      <c r="AZ459" s="174">
        <f t="shared" si="114"/>
        <v>152.55611914614215</v>
      </c>
      <c r="BA459" s="174">
        <f t="shared" si="114"/>
        <v>148.76524173593751</v>
      </c>
      <c r="BB459" s="174">
        <f t="shared" si="114"/>
        <v>145.068564097067</v>
      </c>
      <c r="BC459" s="174">
        <f t="shared" si="114"/>
        <v>141.46374545298767</v>
      </c>
      <c r="BD459" s="174">
        <f t="shared" si="114"/>
        <v>137.94850319327242</v>
      </c>
      <c r="BE459" s="174">
        <f t="shared" si="114"/>
        <v>134.52061142823632</v>
      </c>
      <c r="BF459" s="174">
        <f t="shared" si="114"/>
        <v>131.17789957947915</v>
      </c>
      <c r="BG459" s="174">
        <f t="shared" si="114"/>
        <v>127.91825100545128</v>
      </c>
      <c r="BH459" s="174">
        <f t="shared" si="114"/>
        <v>124.73960166117342</v>
      </c>
      <c r="BI459" s="174">
        <f t="shared" si="114"/>
        <v>121.63993879126076</v>
      </c>
      <c r="BJ459" s="174">
        <f t="shared" si="114"/>
        <v>118.6172996554242</v>
      </c>
      <c r="BK459" s="174">
        <f t="shared" si="114"/>
        <v>115.66977028564214</v>
      </c>
      <c r="BL459" s="174">
        <f t="shared" si="114"/>
        <v>112.79548427421476</v>
      </c>
      <c r="BM459" s="174">
        <f t="shared" si="114"/>
        <v>109.99262159193454</v>
      </c>
      <c r="BN459" s="174">
        <f t="shared" si="114"/>
        <v>107.25940743562384</v>
      </c>
      <c r="BO459" s="174">
        <f t="shared" si="114"/>
        <v>104.59411110431027</v>
      </c>
      <c r="BP459" s="174">
        <f t="shared" si="114"/>
        <v>101.99504490332795</v>
      </c>
    </row>
    <row r="460" spans="2:68">
      <c r="B460" s="29">
        <v>46</v>
      </c>
      <c r="C460" s="68">
        <v>316.61</v>
      </c>
      <c r="D460" s="68">
        <v>191.33</v>
      </c>
      <c r="I460" s="60" t="s">
        <v>112</v>
      </c>
      <c r="J460" s="174">
        <f t="shared" si="112"/>
        <v>439.244810642934</v>
      </c>
      <c r="K460" s="174">
        <f t="shared" si="114"/>
        <v>428.32119105759904</v>
      </c>
      <c r="L460" s="174">
        <f t="shared" si="114"/>
        <v>417.66923197218085</v>
      </c>
      <c r="M460" s="174">
        <f t="shared" si="114"/>
        <v>407.2821774367273</v>
      </c>
      <c r="N460" s="174">
        <f t="shared" si="114"/>
        <v>397.15343951562676</v>
      </c>
      <c r="O460" s="174">
        <f t="shared" si="114"/>
        <v>387.27659410924417</v>
      </c>
      <c r="P460" s="174">
        <f t="shared" si="114"/>
        <v>377.64537687946904</v>
      </c>
      <c r="Q460" s="174">
        <f t="shared" si="114"/>
        <v>368.25367927659113</v>
      </c>
      <c r="R460" s="174">
        <f t="shared" si="114"/>
        <v>359.09554466498503</v>
      </c>
      <c r="S460" s="174">
        <f t="shared" si="114"/>
        <v>350.16516454514402</v>
      </c>
      <c r="T460" s="174">
        <f t="shared" si="114"/>
        <v>341.45687486967012</v>
      </c>
      <c r="U460" s="174">
        <f t="shared" si="114"/>
        <v>332.96515245088051</v>
      </c>
      <c r="V460" s="174">
        <f t="shared" si="114"/>
        <v>324.6846114577549</v>
      </c>
      <c r="W460" s="174">
        <f t="shared" si="114"/>
        <v>316.61</v>
      </c>
      <c r="X460" s="174">
        <f t="shared" si="114"/>
        <v>308.73619679706502</v>
      </c>
      <c r="Y460" s="174">
        <f t="shared" si="114"/>
        <v>301.05820792999606</v>
      </c>
      <c r="Z460" s="174">
        <f t="shared" si="114"/>
        <v>293.571163674069</v>
      </c>
      <c r="AA460" s="174">
        <f t="shared" si="114"/>
        <v>286.27031541019159</v>
      </c>
      <c r="AB460" s="174">
        <f t="shared" si="114"/>
        <v>279.1510326131164</v>
      </c>
      <c r="AC460" s="174">
        <f t="shared" si="114"/>
        <v>272.20879991455422</v>
      </c>
      <c r="AD460" s="174">
        <f t="shared" si="114"/>
        <v>265.439214239325</v>
      </c>
      <c r="AE460" s="174">
        <f t="shared" si="114"/>
        <v>258.83798201273038</v>
      </c>
      <c r="AF460" s="174">
        <f t="shared" si="114"/>
        <v>252.4009164373756</v>
      </c>
      <c r="AG460" s="174">
        <f t="shared" si="114"/>
        <v>246.12393483771567</v>
      </c>
      <c r="AH460" s="174">
        <f t="shared" si="114"/>
        <v>240.00305607063891</v>
      </c>
      <c r="AI460" s="174">
        <f t="shared" si="114"/>
        <v>234.03439800044788</v>
      </c>
      <c r="AJ460" s="174">
        <f t="shared" si="114"/>
        <v>228.21417503663471</v>
      </c>
      <c r="AK460" s="174">
        <f t="shared" si="114"/>
        <v>222.53869573288998</v>
      </c>
      <c r="AL460" s="174">
        <f t="shared" si="114"/>
        <v>217.00436044582193</v>
      </c>
      <c r="AM460" s="174">
        <f t="shared" si="114"/>
        <v>211.60765905190146</v>
      </c>
      <c r="AN460" s="174">
        <f t="shared" si="114"/>
        <v>206.34516872118405</v>
      </c>
      <c r="AO460" s="174">
        <f t="shared" si="114"/>
        <v>201.213551746398</v>
      </c>
      <c r="AP460" s="174">
        <f t="shared" si="114"/>
        <v>196.20955342602048</v>
      </c>
      <c r="AQ460" s="174">
        <f t="shared" si="114"/>
        <v>191.33000000000035</v>
      </c>
      <c r="AR460" s="174">
        <f t="shared" si="114"/>
        <v>186.57179663681674</v>
      </c>
      <c r="AS460" s="174">
        <f t="shared" si="114"/>
        <v>181.93192547059869</v>
      </c>
      <c r="AT460" s="174">
        <f t="shared" si="114"/>
        <v>177.4074436870589</v>
      </c>
      <c r="AU460" s="174">
        <f t="shared" si="114"/>
        <v>172.99548165702927</v>
      </c>
      <c r="AV460" s="174">
        <f t="shared" si="114"/>
        <v>168.69324111641339</v>
      </c>
      <c r="AW460" s="174">
        <f t="shared" si="114"/>
        <v>164.49799339140188</v>
      </c>
      <c r="AX460" s="174">
        <f t="shared" si="114"/>
        <v>160.40707766782523</v>
      </c>
      <c r="AY460" s="174">
        <f t="shared" si="114"/>
        <v>156.41789930354625</v>
      </c>
      <c r="AZ460" s="174">
        <f t="shared" si="114"/>
        <v>152.52792818282163</v>
      </c>
      <c r="BA460" s="174">
        <f t="shared" si="114"/>
        <v>148.73469711158907</v>
      </c>
      <c r="BB460" s="174">
        <f t="shared" si="114"/>
        <v>145.03580025266231</v>
      </c>
      <c r="BC460" s="174">
        <f t="shared" si="114"/>
        <v>141.42889159984136</v>
      </c>
      <c r="BD460" s="174">
        <f t="shared" si="114"/>
        <v>137.91168348996999</v>
      </c>
      <c r="BE460" s="174">
        <f t="shared" si="114"/>
        <v>134.48194515199745</v>
      </c>
      <c r="BF460" s="174">
        <f t="shared" si="114"/>
        <v>131.1375012921234</v>
      </c>
      <c r="BG460" s="174">
        <f t="shared" si="114"/>
        <v>127.87623071412898</v>
      </c>
      <c r="BH460" s="174">
        <f t="shared" si="114"/>
        <v>124.69606497401919</v>
      </c>
      <c r="BI460" s="174">
        <f t="shared" si="114"/>
        <v>121.5949870681229</v>
      </c>
      <c r="BJ460" s="174">
        <f t="shared" si="114"/>
        <v>118.5710301538188</v>
      </c>
      <c r="BK460" s="174">
        <f t="shared" si="114"/>
        <v>115.62227630207552</v>
      </c>
      <c r="BL460" s="174">
        <f t="shared" si="114"/>
        <v>112.74685528101517</v>
      </c>
      <c r="BM460" s="174">
        <f t="shared" si="114"/>
        <v>109.9429433697284</v>
      </c>
      <c r="BN460" s="174">
        <f t="shared" si="114"/>
        <v>107.20876220158881</v>
      </c>
      <c r="BO460" s="174">
        <f t="shared" si="114"/>
        <v>104.54257763633325</v>
      </c>
      <c r="BP460" s="174">
        <f t="shared" si="114"/>
        <v>101.94269866019214</v>
      </c>
    </row>
    <row r="461" spans="2:68">
      <c r="B461" s="29">
        <v>47</v>
      </c>
      <c r="C461" s="68">
        <v>316.74</v>
      </c>
      <c r="D461" s="68">
        <v>191.33</v>
      </c>
      <c r="I461" s="60" t="s">
        <v>112</v>
      </c>
      <c r="J461" s="174">
        <f t="shared" si="112"/>
        <v>439.54243416776598</v>
      </c>
      <c r="K461" s="174">
        <f t="shared" si="114"/>
        <v>428.60261546409123</v>
      </c>
      <c r="L461" s="174">
        <f t="shared" si="114"/>
        <v>417.93507907940557</v>
      </c>
      <c r="M461" s="174">
        <f t="shared" si="114"/>
        <v>407.53304814991964</v>
      </c>
      <c r="N461" s="174">
        <f t="shared" si="114"/>
        <v>397.38991448193258</v>
      </c>
      <c r="O461" s="174">
        <f t="shared" si="114"/>
        <v>387.49923435378406</v>
      </c>
      <c r="P461" s="174">
        <f t="shared" si="114"/>
        <v>377.85472442229212</v>
      </c>
      <c r="Q461" s="174">
        <f t="shared" si="114"/>
        <v>368.45025773107591</v>
      </c>
      <c r="R461" s="174">
        <f t="shared" si="114"/>
        <v>359.27985981822798</v>
      </c>
      <c r="S461" s="174">
        <f t="shared" si="114"/>
        <v>350.33770492086285</v>
      </c>
      <c r="T461" s="174">
        <f t="shared" si="114"/>
        <v>341.61811227413131</v>
      </c>
      <c r="U461" s="174">
        <f t="shared" si="114"/>
        <v>333.11554250234872</v>
      </c>
      <c r="V461" s="174">
        <f t="shared" si="114"/>
        <v>324.82459409994487</v>
      </c>
      <c r="W461" s="174">
        <f t="shared" si="114"/>
        <v>316.74</v>
      </c>
      <c r="X461" s="174">
        <f t="shared" si="114"/>
        <v>308.85662422818689</v>
      </c>
      <c r="Y461" s="174">
        <f t="shared" si="114"/>
        <v>301.16945863999319</v>
      </c>
      <c r="Z461" s="174">
        <f t="shared" si="114"/>
        <v>293.67361973915149</v>
      </c>
      <c r="AA461" s="174">
        <f t="shared" si="114"/>
        <v>286.36434557525592</v>
      </c>
      <c r="AB461" s="174">
        <f t="shared" si="114"/>
        <v>279.23699271859402</v>
      </c>
      <c r="AC461" s="174">
        <f t="shared" si="114"/>
        <v>272.28703331027265</v>
      </c>
      <c r="AD461" s="174">
        <f t="shared" si="114"/>
        <v>265.51005218576336</v>
      </c>
      <c r="AE461" s="174">
        <f t="shared" si="114"/>
        <v>258.90174407004042</v>
      </c>
      <c r="AF461" s="174">
        <f t="shared" si="114"/>
        <v>252.45791084252915</v>
      </c>
      <c r="AG461" s="174">
        <f t="shared" si="114"/>
        <v>246.17445887012732</v>
      </c>
      <c r="AH461" s="174">
        <f t="shared" si="114"/>
        <v>240.04739640660532</v>
      </c>
      <c r="AI461" s="174">
        <f t="shared" si="114"/>
        <v>234.0728310567327</v>
      </c>
      <c r="AJ461" s="174">
        <f t="shared" si="114"/>
        <v>228.24696730352076</v>
      </c>
      <c r="AK461" s="174">
        <f t="shared" si="114"/>
        <v>222.56610409700943</v>
      </c>
      <c r="AL461" s="174">
        <f t="shared" si="114"/>
        <v>217.02663250306739</v>
      </c>
      <c r="AM461" s="174">
        <f t="shared" si="114"/>
        <v>211.62503341071132</v>
      </c>
      <c r="AN461" s="174">
        <f t="shared" si="114"/>
        <v>206.35787529648783</v>
      </c>
      <c r="AO461" s="174">
        <f t="shared" si="114"/>
        <v>201.22181204449834</v>
      </c>
      <c r="AP461" s="174">
        <f t="shared" si="114"/>
        <v>196.2135808206809</v>
      </c>
      <c r="AQ461" s="174">
        <f t="shared" si="114"/>
        <v>191.33000000000004</v>
      </c>
      <c r="AR461" s="174">
        <f t="shared" si="114"/>
        <v>186.56796714522642</v>
      </c>
      <c r="AS461" s="174">
        <f t="shared" si="114"/>
        <v>181.92445703602294</v>
      </c>
      <c r="AT461" s="174">
        <f t="shared" si="114"/>
        <v>177.39651974708551</v>
      </c>
      <c r="AU461" s="174">
        <f t="shared" si="114"/>
        <v>172.98127877411673</v>
      </c>
      <c r="AV461" s="174">
        <f t="shared" si="114"/>
        <v>168.67592920644253</v>
      </c>
      <c r="AW461" s="174">
        <f t="shared" si="114"/>
        <v>164.47773594511102</v>
      </c>
      <c r="AX461" s="174">
        <f t="shared" si="114"/>
        <v>160.38403196534099</v>
      </c>
      <c r="AY461" s="174">
        <f t="shared" si="114"/>
        <v>156.39221662221647</v>
      </c>
      <c r="AZ461" s="174">
        <f t="shared" si="114"/>
        <v>152.49975399855123</v>
      </c>
      <c r="BA461" s="174">
        <f t="shared" si="114"/>
        <v>148.70417129387343</v>
      </c>
      <c r="BB461" s="174">
        <f t="shared" si="114"/>
        <v>145.003057253507</v>
      </c>
      <c r="BC461" s="174">
        <f t="shared" si="114"/>
        <v>141.39406063675153</v>
      </c>
      <c r="BD461" s="174">
        <f t="shared" si="114"/>
        <v>137.87488872318823</v>
      </c>
      <c r="BE461" s="174">
        <f t="shared" si="114"/>
        <v>134.44330585616223</v>
      </c>
      <c r="BF461" s="174">
        <f t="shared" si="114"/>
        <v>131.09713202251655</v>
      </c>
      <c r="BG461" s="174">
        <f t="shared" si="114"/>
        <v>127.83424146767507</v>
      </c>
      <c r="BH461" s="174">
        <f t="shared" si="114"/>
        <v>124.65256134519488</v>
      </c>
      <c r="BI461" s="174">
        <f t="shared" si="114"/>
        <v>121.55007039993012</v>
      </c>
      <c r="BJ461" s="174">
        <f t="shared" si="114"/>
        <v>118.52479768397072</v>
      </c>
      <c r="BK461" s="174">
        <f t="shared" si="114"/>
        <v>115.57482130454005</v>
      </c>
      <c r="BL461" s="174">
        <f t="shared" si="114"/>
        <v>112.69826720305669</v>
      </c>
      <c r="BM461" s="174">
        <f t="shared" si="114"/>
        <v>109.8933079645838</v>
      </c>
      <c r="BN461" s="174">
        <f t="shared" si="114"/>
        <v>107.15816165691064</v>
      </c>
      <c r="BO461" s="174">
        <f t="shared" si="114"/>
        <v>104.491090698528</v>
      </c>
      <c r="BP461" s="174">
        <f t="shared" si="114"/>
        <v>101.89040075477885</v>
      </c>
    </row>
    <row r="462" spans="2:68">
      <c r="B462" s="29">
        <v>48</v>
      </c>
      <c r="C462" s="68">
        <v>316.87</v>
      </c>
      <c r="D462" s="68">
        <v>191.33</v>
      </c>
      <c r="I462" s="60" t="s">
        <v>112</v>
      </c>
      <c r="J462" s="174">
        <f t="shared" si="112"/>
        <v>439.84013710329185</v>
      </c>
      <c r="K462" s="174">
        <f t="shared" si="114"/>
        <v>428.88410918234428</v>
      </c>
      <c r="L462" s="174">
        <f t="shared" si="114"/>
        <v>418.20098620498624</v>
      </c>
      <c r="M462" s="174">
        <f t="shared" si="114"/>
        <v>407.78397035098828</v>
      </c>
      <c r="N462" s="174">
        <f t="shared" si="114"/>
        <v>397.62643312779693</v>
      </c>
      <c r="O462" s="174">
        <f t="shared" si="114"/>
        <v>387.72191115273233</v>
      </c>
      <c r="P462" s="174">
        <f t="shared" si="114"/>
        <v>378.06410204024809</v>
      </c>
      <c r="Q462" s="174">
        <f t="shared" si="114"/>
        <v>368.64686039163479</v>
      </c>
      <c r="R462" s="174">
        <f t="shared" si="114"/>
        <v>359.4641938846172</v>
      </c>
      <c r="S462" s="174">
        <f t="shared" si="114"/>
        <v>350.51025946035634</v>
      </c>
      <c r="T462" s="174">
        <f t="shared" si="114"/>
        <v>341.77935960542925</v>
      </c>
      <c r="U462" s="174">
        <f t="shared" si="114"/>
        <v>333.26593872642178</v>
      </c>
      <c r="V462" s="174">
        <f t="shared" si="114"/>
        <v>324.96457961482702</v>
      </c>
      <c r="W462" s="174">
        <f t="shared" si="114"/>
        <v>316.87</v>
      </c>
      <c r="X462" s="174">
        <f t="shared" ref="K462:BP466" si="115">$C462*POWER(POWER($D462/$C462,1/($D$417-$C$417)),X$417-$C$417)</f>
        <v>308.9770491879749</v>
      </c>
      <c r="Y462" s="174">
        <f t="shared" si="115"/>
        <v>301.2807047840069</v>
      </c>
      <c r="Z462" s="174">
        <f t="shared" si="115"/>
        <v>293.77606949675209</v>
      </c>
      <c r="AA462" s="174">
        <f t="shared" si="115"/>
        <v>286.45836802205292</v>
      </c>
      <c r="AB462" s="174">
        <f t="shared" si="115"/>
        <v>279.32294400434517</v>
      </c>
      <c r="AC462" s="174">
        <f t="shared" si="115"/>
        <v>272.36525707375426</v>
      </c>
      <c r="AD462" s="174">
        <f t="shared" si="115"/>
        <v>265.58087995699441</v>
      </c>
      <c r="AE462" s="174">
        <f t="shared" si="115"/>
        <v>258.96549566023259</v>
      </c>
      <c r="AF462" s="174">
        <f t="shared" si="115"/>
        <v>252.51489472212575</v>
      </c>
      <c r="AG462" s="174">
        <f t="shared" si="115"/>
        <v>246.22497253528118</v>
      </c>
      <c r="AH462" s="174">
        <f t="shared" si="115"/>
        <v>240.09172673443794</v>
      </c>
      <c r="AI462" s="174">
        <f t="shared" si="115"/>
        <v>234.11125464970576</v>
      </c>
      <c r="AJ462" s="174">
        <f t="shared" si="115"/>
        <v>228.27975082324184</v>
      </c>
      <c r="AK462" s="174">
        <f t="shared" si="115"/>
        <v>222.59350458778508</v>
      </c>
      <c r="AL462" s="174">
        <f t="shared" si="115"/>
        <v>217.04889770550633</v>
      </c>
      <c r="AM462" s="174">
        <f t="shared" si="115"/>
        <v>211.64240206567345</v>
      </c>
      <c r="AN462" s="174">
        <f t="shared" si="115"/>
        <v>206.37057743966528</v>
      </c>
      <c r="AO462" s="174">
        <f t="shared" si="115"/>
        <v>201.23006929190598</v>
      </c>
      <c r="AP462" s="174">
        <f t="shared" si="115"/>
        <v>196.21760664532718</v>
      </c>
      <c r="AQ462" s="174">
        <f t="shared" si="115"/>
        <v>191.32999999999993</v>
      </c>
      <c r="AR462" s="174">
        <f t="shared" si="115"/>
        <v>186.56413930361097</v>
      </c>
      <c r="AS462" s="174">
        <f t="shared" si="115"/>
        <v>181.91699197249349</v>
      </c>
      <c r="AT462" s="174">
        <f t="shared" si="115"/>
        <v>177.38560096195147</v>
      </c>
      <c r="AU462" s="174">
        <f t="shared" si="115"/>
        <v>172.96708288465101</v>
      </c>
      <c r="AV462" s="174">
        <f t="shared" si="115"/>
        <v>168.65862617588076</v>
      </c>
      <c r="AW462" s="174">
        <f t="shared" si="115"/>
        <v>164.4574893045141</v>
      </c>
      <c r="AX462" s="174">
        <f t="shared" si="115"/>
        <v>160.36099902853448</v>
      </c>
      <c r="AY462" s="174">
        <f t="shared" si="115"/>
        <v>156.3665486940142</v>
      </c>
      <c r="AZ462" s="174">
        <f t="shared" si="115"/>
        <v>152.47159657646446</v>
      </c>
      <c r="BA462" s="174">
        <f t="shared" si="115"/>
        <v>148.67366426350029</v>
      </c>
      <c r="BB462" s="174">
        <f t="shared" si="115"/>
        <v>144.97033507779213</v>
      </c>
      <c r="BC462" s="174">
        <f t="shared" si="115"/>
        <v>141.35925253930057</v>
      </c>
      <c r="BD462" s="174">
        <f t="shared" si="115"/>
        <v>137.83811886581512</v>
      </c>
      <c r="BE462" s="174">
        <f t="shared" si="115"/>
        <v>134.4046935108432</v>
      </c>
      <c r="BF462" s="174">
        <f t="shared" si="115"/>
        <v>131.05679173791933</v>
      </c>
      <c r="BG462" s="174">
        <f t="shared" si="115"/>
        <v>127.79228323042662</v>
      </c>
      <c r="BH462" s="174">
        <f t="shared" si="115"/>
        <v>124.60909073604678</v>
      </c>
      <c r="BI462" s="174">
        <f t="shared" si="115"/>
        <v>121.50518874497538</v>
      </c>
      <c r="BJ462" s="174">
        <f t="shared" si="115"/>
        <v>118.47860220106176</v>
      </c>
      <c r="BK462" s="174">
        <f t="shared" si="115"/>
        <v>115.52740524505306</v>
      </c>
      <c r="BL462" s="174">
        <f t="shared" si="115"/>
        <v>112.64971998914341</v>
      </c>
      <c r="BM462" s="174">
        <f t="shared" si="115"/>
        <v>109.8437153220474</v>
      </c>
      <c r="BN462" s="174">
        <f t="shared" si="115"/>
        <v>107.10760574383865</v>
      </c>
      <c r="BO462" s="174">
        <f t="shared" si="115"/>
        <v>104.43965022981115</v>
      </c>
      <c r="BP462" s="174">
        <f t="shared" si="115"/>
        <v>101.83815112264099</v>
      </c>
    </row>
    <row r="463" spans="2:68">
      <c r="B463" s="29">
        <v>49</v>
      </c>
      <c r="C463" s="68">
        <v>317.01</v>
      </c>
      <c r="D463" s="68">
        <v>191.33</v>
      </c>
      <c r="I463" s="60" t="s">
        <v>112</v>
      </c>
      <c r="J463" s="174">
        <f t="shared" si="112"/>
        <v>440.16082905995557</v>
      </c>
      <c r="K463" s="174">
        <f t="shared" si="115"/>
        <v>429.18733376482749</v>
      </c>
      <c r="L463" s="174">
        <f t="shared" si="115"/>
        <v>418.48741483325125</v>
      </c>
      <c r="M463" s="174">
        <f t="shared" si="115"/>
        <v>408.05425182883158</v>
      </c>
      <c r="N463" s="174">
        <f t="shared" si="115"/>
        <v>397.88119435308158</v>
      </c>
      <c r="O463" s="174">
        <f t="shared" si="115"/>
        <v>387.96175780626709</v>
      </c>
      <c r="P463" s="174">
        <f t="shared" si="115"/>
        <v>378.28961925393634</v>
      </c>
      <c r="Q463" s="174">
        <f t="shared" si="115"/>
        <v>368.85861339649909</v>
      </c>
      <c r="R463" s="174">
        <f t="shared" si="115"/>
        <v>359.66272863928771</v>
      </c>
      <c r="S463" s="174">
        <f t="shared" si="115"/>
        <v>350.69610326059336</v>
      </c>
      <c r="T463" s="174">
        <f t="shared" si="115"/>
        <v>341.95302167523562</v>
      </c>
      <c r="U463" s="174">
        <f t="shared" si="115"/>
        <v>333.42791079128432</v>
      </c>
      <c r="V463" s="174">
        <f t="shared" si="115"/>
        <v>325.11533645761017</v>
      </c>
      <c r="W463" s="174">
        <f t="shared" si="115"/>
        <v>317.01</v>
      </c>
      <c r="X463" s="174">
        <f t="shared" si="115"/>
        <v>309.10673484362979</v>
      </c>
      <c r="Y463" s="174">
        <f t="shared" si="115"/>
        <v>301.40050321974093</v>
      </c>
      <c r="Z463" s="174">
        <f t="shared" si="115"/>
        <v>293.88639295442118</v>
      </c>
      <c r="AA463" s="174">
        <f t="shared" si="115"/>
        <v>286.5596143374438</v>
      </c>
      <c r="AB463" s="174">
        <f t="shared" si="115"/>
        <v>279.41549706916834</v>
      </c>
      <c r="AC463" s="174">
        <f t="shared" si="115"/>
        <v>272.44948728355712</v>
      </c>
      <c r="AD463" s="174">
        <f t="shared" si="115"/>
        <v>265.65714464540991</v>
      </c>
      <c r="AE463" s="174">
        <f t="shared" si="115"/>
        <v>259.0341395199664</v>
      </c>
      <c r="AF463" s="174">
        <f t="shared" si="115"/>
        <v>252.57625021307231</v>
      </c>
      <c r="AG463" s="174">
        <f t="shared" si="115"/>
        <v>246.27936028015029</v>
      </c>
      <c r="AH463" s="174">
        <f t="shared" si="115"/>
        <v>240.13945590225921</v>
      </c>
      <c r="AI463" s="174">
        <f t="shared" si="115"/>
        <v>234.15262332757067</v>
      </c>
      <c r="AJ463" s="174">
        <f t="shared" si="115"/>
        <v>228.31504637663076</v>
      </c>
      <c r="AK463" s="174">
        <f t="shared" si="115"/>
        <v>222.62300400981749</v>
      </c>
      <c r="AL463" s="174">
        <f t="shared" si="115"/>
        <v>217.07286795544303</v>
      </c>
      <c r="AM463" s="174">
        <f t="shared" si="115"/>
        <v>211.66110039698876</v>
      </c>
      <c r="AN463" s="174">
        <f t="shared" si="115"/>
        <v>206.38425171799915</v>
      </c>
      <c r="AO463" s="174">
        <f t="shared" si="115"/>
        <v>201.23895830319711</v>
      </c>
      <c r="AP463" s="174">
        <f t="shared" si="115"/>
        <v>196.22194039441854</v>
      </c>
      <c r="AQ463" s="174">
        <f t="shared" si="115"/>
        <v>191.33000000000021</v>
      </c>
      <c r="AR463" s="174">
        <f t="shared" si="115"/>
        <v>186.56001885628768</v>
      </c>
      <c r="AS463" s="174">
        <f t="shared" si="115"/>
        <v>181.90895643996436</v>
      </c>
      <c r="AT463" s="174">
        <f t="shared" si="115"/>
        <v>177.37384802993429</v>
      </c>
      <c r="AU463" s="174">
        <f t="shared" si="115"/>
        <v>172.95180281752371</v>
      </c>
      <c r="AV463" s="174">
        <f t="shared" si="115"/>
        <v>168.64000206379626</v>
      </c>
      <c r="AW463" s="174">
        <f t="shared" si="115"/>
        <v>164.43569730280765</v>
      </c>
      <c r="AX463" s="174">
        <f t="shared" si="115"/>
        <v>160.3362085896544</v>
      </c>
      <c r="AY463" s="174">
        <f t="shared" si="115"/>
        <v>156.3389227921997</v>
      </c>
      <c r="AZ463" s="174">
        <f t="shared" si="115"/>
        <v>152.44129192538779</v>
      </c>
      <c r="BA463" s="174">
        <f t="shared" si="115"/>
        <v>148.64083152708497</v>
      </c>
      <c r="BB463" s="174">
        <f t="shared" si="115"/>
        <v>144.93511907441189</v>
      </c>
      <c r="BC463" s="174">
        <f t="shared" si="115"/>
        <v>141.32179243955758</v>
      </c>
      <c r="BD463" s="174">
        <f t="shared" si="115"/>
        <v>137.79854838409139</v>
      </c>
      <c r="BE463" s="174">
        <f t="shared" si="115"/>
        <v>134.36314109081238</v>
      </c>
      <c r="BF463" s="174">
        <f t="shared" si="115"/>
        <v>131.01338073220077</v>
      </c>
      <c r="BG463" s="174">
        <f t="shared" si="115"/>
        <v>127.74713207455886</v>
      </c>
      <c r="BH463" s="174">
        <f t="shared" si="115"/>
        <v>124.56231311695159</v>
      </c>
      <c r="BI463" s="174">
        <f t="shared" si="115"/>
        <v>121.4568937640792</v>
      </c>
      <c r="BJ463" s="174">
        <f t="shared" si="115"/>
        <v>118.42889453223604</v>
      </c>
      <c r="BK463" s="174">
        <f t="shared" si="115"/>
        <v>115.47638528753065</v>
      </c>
      <c r="BL463" s="174">
        <f t="shared" si="115"/>
        <v>112.59748401556281</v>
      </c>
      <c r="BM463" s="174">
        <f t="shared" si="115"/>
        <v>109.79035562177351</v>
      </c>
      <c r="BN463" s="174">
        <f t="shared" si="115"/>
        <v>107.05321076170269</v>
      </c>
      <c r="BO463" s="174">
        <f t="shared" si="115"/>
        <v>104.38430470040961</v>
      </c>
      <c r="BP463" s="174">
        <f t="shared" si="115"/>
        <v>101.78193620032862</v>
      </c>
    </row>
    <row r="464" spans="2:68">
      <c r="B464" s="29">
        <v>50</v>
      </c>
      <c r="C464" s="68">
        <v>317.14</v>
      </c>
      <c r="D464" s="68">
        <v>191.32</v>
      </c>
      <c r="I464" s="60" t="s">
        <v>112</v>
      </c>
      <c r="J464" s="174">
        <f t="shared" si="112"/>
        <v>440.47366111298936</v>
      </c>
      <c r="K464" s="174">
        <f t="shared" si="115"/>
        <v>429.48243986781353</v>
      </c>
      <c r="L464" s="174">
        <f t="shared" si="115"/>
        <v>418.76548461201645</v>
      </c>
      <c r="M464" s="174">
        <f t="shared" si="115"/>
        <v>408.31595153531958</v>
      </c>
      <c r="N464" s="174">
        <f t="shared" si="115"/>
        <v>398.12716760231626</v>
      </c>
      <c r="O464" s="174">
        <f t="shared" si="115"/>
        <v>388.19262629109414</v>
      </c>
      <c r="P464" s="174">
        <f t="shared" si="115"/>
        <v>378.5059834381932</v>
      </c>
      <c r="Q464" s="174">
        <f t="shared" si="115"/>
        <v>369.06105318724485</v>
      </c>
      <c r="R464" s="174">
        <f t="shared" si="115"/>
        <v>359.85180403870601</v>
      </c>
      <c r="S464" s="174">
        <f t="shared" si="115"/>
        <v>350.87235499816393</v>
      </c>
      <c r="T464" s="174">
        <f t="shared" si="115"/>
        <v>342.11697182075437</v>
      </c>
      <c r="U464" s="174">
        <f t="shared" si="115"/>
        <v>333.58006334929206</v>
      </c>
      <c r="V464" s="174">
        <f t="shared" si="115"/>
        <v>325.25617794377786</v>
      </c>
      <c r="W464" s="174">
        <f t="shared" si="115"/>
        <v>317.14</v>
      </c>
      <c r="X464" s="174">
        <f t="shared" si="115"/>
        <v>309.22634655500798</v>
      </c>
      <c r="Y464" s="174">
        <f t="shared" si="115"/>
        <v>301.51016397729046</v>
      </c>
      <c r="Z464" s="174">
        <f t="shared" si="115"/>
        <v>293.98652473954377</v>
      </c>
      <c r="AA464" s="174">
        <f t="shared" si="115"/>
        <v>286.65062427197006</v>
      </c>
      <c r="AB464" s="174">
        <f t="shared" si="115"/>
        <v>279.49777789409598</v>
      </c>
      <c r="AC464" s="174">
        <f t="shared" si="115"/>
        <v>272.52341782315187</v>
      </c>
      <c r="AD464" s="174">
        <f t="shared" si="115"/>
        <v>265.72309025710155</v>
      </c>
      <c r="AE464" s="174">
        <f t="shared" si="115"/>
        <v>259.09245253046021</v>
      </c>
      <c r="AF464" s="174">
        <f t="shared" si="115"/>
        <v>252.62727034108295</v>
      </c>
      <c r="AG464" s="174">
        <f t="shared" si="115"/>
        <v>246.32341504615439</v>
      </c>
      <c r="AH464" s="174">
        <f t="shared" si="115"/>
        <v>240.17686102565176</v>
      </c>
      <c r="AI464" s="174">
        <f t="shared" si="115"/>
        <v>234.18368311159801</v>
      </c>
      <c r="AJ464" s="174">
        <f t="shared" si="115"/>
        <v>228.34005408146297</v>
      </c>
      <c r="AK464" s="174">
        <f t="shared" si="115"/>
        <v>222.64224221411285</v>
      </c>
      <c r="AL464" s="174">
        <f t="shared" si="115"/>
        <v>217.08660890674551</v>
      </c>
      <c r="AM464" s="174">
        <f t="shared" si="115"/>
        <v>211.66960635129212</v>
      </c>
      <c r="AN464" s="174">
        <f t="shared" si="115"/>
        <v>206.38777526879855</v>
      </c>
      <c r="AO464" s="174">
        <f t="shared" si="115"/>
        <v>201.23774270034247</v>
      </c>
      <c r="AP464" s="174">
        <f t="shared" si="115"/>
        <v>196.2162198530732</v>
      </c>
      <c r="AQ464" s="174">
        <f t="shared" si="115"/>
        <v>191.32000000000011</v>
      </c>
      <c r="AR464" s="174">
        <f t="shared" si="115"/>
        <v>186.54595643218821</v>
      </c>
      <c r="AS464" s="174">
        <f t="shared" si="115"/>
        <v>181.89104046205225</v>
      </c>
      <c r="AT464" s="174">
        <f t="shared" si="115"/>
        <v>177.35227947647584</v>
      </c>
      <c r="AU464" s="174">
        <f t="shared" si="115"/>
        <v>172.9267750385109</v>
      </c>
      <c r="AV464" s="174">
        <f t="shared" si="115"/>
        <v>168.61170103644596</v>
      </c>
      <c r="AW464" s="174">
        <f t="shared" si="115"/>
        <v>164.40430187906114</v>
      </c>
      <c r="AX464" s="174">
        <f t="shared" si="115"/>
        <v>160.30189073591694</v>
      </c>
      <c r="AY464" s="174">
        <f t="shared" si="115"/>
        <v>156.30184782155416</v>
      </c>
      <c r="AZ464" s="174">
        <f t="shared" si="115"/>
        <v>152.40161872250746</v>
      </c>
      <c r="BA464" s="174">
        <f t="shared" si="115"/>
        <v>148.5987127660664</v>
      </c>
      <c r="BB464" s="174">
        <f t="shared" si="115"/>
        <v>144.89070142973998</v>
      </c>
      <c r="BC464" s="174">
        <f t="shared" si="115"/>
        <v>141.27521679041104</v>
      </c>
      <c r="BD464" s="174">
        <f t="shared" si="115"/>
        <v>137.74995001218872</v>
      </c>
      <c r="BE464" s="174">
        <f t="shared" si="115"/>
        <v>134.31264987199373</v>
      </c>
      <c r="BF464" s="174">
        <f t="shared" si="115"/>
        <v>130.96112132193537</v>
      </c>
      <c r="BG464" s="174">
        <f t="shared" si="115"/>
        <v>127.69322408756143</v>
      </c>
      <c r="BH464" s="174">
        <f t="shared" si="115"/>
        <v>124.50687130108649</v>
      </c>
      <c r="BI464" s="174">
        <f t="shared" si="115"/>
        <v>121.40002816872533</v>
      </c>
      <c r="BJ464" s="174">
        <f t="shared" si="115"/>
        <v>118.37071067128078</v>
      </c>
      <c r="BK464" s="174">
        <f t="shared" si="115"/>
        <v>115.41698429715598</v>
      </c>
      <c r="BL464" s="174">
        <f t="shared" si="115"/>
        <v>112.536962806982</v>
      </c>
      <c r="BM464" s="174">
        <f t="shared" si="115"/>
        <v>109.7288070290719</v>
      </c>
      <c r="BN464" s="174">
        <f t="shared" si="115"/>
        <v>106.99072368493215</v>
      </c>
      <c r="BO464" s="174">
        <f t="shared" si="115"/>
        <v>104.32096424408127</v>
      </c>
      <c r="BP464" s="174">
        <f t="shared" si="115"/>
        <v>101.71782380744425</v>
      </c>
    </row>
    <row r="465" spans="2:68">
      <c r="B465" s="29">
        <v>51</v>
      </c>
      <c r="C465" s="68">
        <v>319.33999999999997</v>
      </c>
      <c r="D465" s="68">
        <v>192.68</v>
      </c>
      <c r="I465" s="60" t="s">
        <v>112</v>
      </c>
      <c r="J465" s="174">
        <f t="shared" si="112"/>
        <v>443.48012892169595</v>
      </c>
      <c r="K465" s="174">
        <f t="shared" si="115"/>
        <v>432.41756904402138</v>
      </c>
      <c r="L465" s="174">
        <f t="shared" si="115"/>
        <v>421.63096342690113</v>
      </c>
      <c r="M465" s="174">
        <f t="shared" si="115"/>
        <v>411.11342842362427</v>
      </c>
      <c r="N465" s="174">
        <f t="shared" si="115"/>
        <v>400.85825209924047</v>
      </c>
      <c r="O465" s="174">
        <f t="shared" si="115"/>
        <v>390.85888994723121</v>
      </c>
      <c r="P465" s="174">
        <f t="shared" si="115"/>
        <v>381.10896071302608</v>
      </c>
      <c r="Q465" s="174">
        <f t="shared" si="115"/>
        <v>371.60224232170316</v>
      </c>
      <c r="R465" s="174">
        <f t="shared" si="115"/>
        <v>362.33266790727021</v>
      </c>
      <c r="S465" s="174">
        <f t="shared" si="115"/>
        <v>353.29432194099689</v>
      </c>
      <c r="T465" s="174">
        <f t="shared" si="115"/>
        <v>344.48143645632445</v>
      </c>
      <c r="U465" s="174">
        <f t="shared" si="115"/>
        <v>335.88838736794389</v>
      </c>
      <c r="V465" s="174">
        <f t="shared" si="115"/>
        <v>327.50969088269613</v>
      </c>
      <c r="W465" s="174">
        <f t="shared" si="115"/>
        <v>319.33999999999997</v>
      </c>
      <c r="X465" s="174">
        <f t="shared" si="115"/>
        <v>311.37410109957739</v>
      </c>
      <c r="Y465" s="174">
        <f t="shared" si="115"/>
        <v>303.60691061429782</v>
      </c>
      <c r="Z465" s="174">
        <f t="shared" si="115"/>
        <v>296.03347178601723</v>
      </c>
      <c r="AA465" s="174">
        <f t="shared" si="115"/>
        <v>288.64895150234304</v>
      </c>
      <c r="AB465" s="174">
        <f t="shared" si="115"/>
        <v>281.4486372123053</v>
      </c>
      <c r="AC465" s="174">
        <f t="shared" si="115"/>
        <v>274.42793391896612</v>
      </c>
      <c r="AD465" s="174">
        <f t="shared" si="115"/>
        <v>267.58236124704803</v>
      </c>
      <c r="AE465" s="174">
        <f t="shared" si="115"/>
        <v>260.90755058371008</v>
      </c>
      <c r="AF465" s="174">
        <f t="shared" si="115"/>
        <v>254.39924229064712</v>
      </c>
      <c r="AG465" s="174">
        <f t="shared" si="115"/>
        <v>248.05328298573258</v>
      </c>
      <c r="AH465" s="174">
        <f t="shared" si="115"/>
        <v>241.86562289247072</v>
      </c>
      <c r="AI465" s="174">
        <f t="shared" si="115"/>
        <v>235.83231325556599</v>
      </c>
      <c r="AJ465" s="174">
        <f t="shared" si="115"/>
        <v>229.94950382096141</v>
      </c>
      <c r="AK465" s="174">
        <f t="shared" si="115"/>
        <v>224.21344037873646</v>
      </c>
      <c r="AL465" s="174">
        <f t="shared" si="115"/>
        <v>218.62046236729745</v>
      </c>
      <c r="AM465" s="174">
        <f t="shared" si="115"/>
        <v>213.16700053733086</v>
      </c>
      <c r="AN465" s="174">
        <f t="shared" si="115"/>
        <v>207.84957467402938</v>
      </c>
      <c r="AO465" s="174">
        <f t="shared" si="115"/>
        <v>202.66479137613635</v>
      </c>
      <c r="AP465" s="174">
        <f t="shared" si="115"/>
        <v>197.60934189039224</v>
      </c>
      <c r="AQ465" s="174">
        <f t="shared" si="115"/>
        <v>192.67999999999986</v>
      </c>
      <c r="AR465" s="174">
        <f t="shared" si="115"/>
        <v>187.87361996576226</v>
      </c>
      <c r="AS465" s="174">
        <f t="shared" si="115"/>
        <v>183.18713451857849</v>
      </c>
      <c r="AT465" s="174">
        <f t="shared" si="115"/>
        <v>178.61755290201589</v>
      </c>
      <c r="AU465" s="174">
        <f t="shared" si="115"/>
        <v>174.16195896371082</v>
      </c>
      <c r="AV465" s="174">
        <f t="shared" si="115"/>
        <v>169.81750929437885</v>
      </c>
      <c r="AW465" s="174">
        <f t="shared" si="115"/>
        <v>165.58143141324717</v>
      </c>
      <c r="AX465" s="174">
        <f t="shared" si="115"/>
        <v>161.45102199875109</v>
      </c>
      <c r="AY465" s="174">
        <f t="shared" si="115"/>
        <v>157.42364516336576</v>
      </c>
      <c r="AZ465" s="174">
        <f t="shared" si="115"/>
        <v>153.49673077147196</v>
      </c>
      <c r="BA465" s="174">
        <f t="shared" si="115"/>
        <v>149.66777279918247</v>
      </c>
      <c r="BB465" s="174">
        <f t="shared" si="115"/>
        <v>145.93432773508243</v>
      </c>
      <c r="BC465" s="174">
        <f t="shared" si="115"/>
        <v>142.2940130208631</v>
      </c>
      <c r="BD465" s="174">
        <f t="shared" si="115"/>
        <v>138.74450553085367</v>
      </c>
      <c r="BE465" s="174">
        <f t="shared" si="115"/>
        <v>135.28354008948114</v>
      </c>
      <c r="BF465" s="174">
        <f t="shared" si="115"/>
        <v>131.9089080257119</v>
      </c>
      <c r="BG465" s="174">
        <f t="shared" si="115"/>
        <v>128.61845576355256</v>
      </c>
      <c r="BH465" s="174">
        <f t="shared" si="115"/>
        <v>125.41008344771075</v>
      </c>
      <c r="BI465" s="174">
        <f t="shared" si="115"/>
        <v>122.2817436035383</v>
      </c>
      <c r="BJ465" s="174">
        <f t="shared" si="115"/>
        <v>119.23143983040254</v>
      </c>
      <c r="BK465" s="174">
        <f t="shared" si="115"/>
        <v>116.25722552765059</v>
      </c>
      <c r="BL465" s="174">
        <f t="shared" si="115"/>
        <v>113.35720265235501</v>
      </c>
      <c r="BM465" s="174">
        <f t="shared" si="115"/>
        <v>110.52952050804683</v>
      </c>
      <c r="BN465" s="174">
        <f t="shared" si="115"/>
        <v>107.77237456366377</v>
      </c>
      <c r="BO465" s="174">
        <f t="shared" si="115"/>
        <v>105.08400530195959</v>
      </c>
      <c r="BP465" s="174">
        <f t="shared" si="115"/>
        <v>102.46269709663962</v>
      </c>
    </row>
    <row r="466" spans="2:68">
      <c r="B466" s="29">
        <v>52</v>
      </c>
      <c r="C466" s="68">
        <v>321.54000000000002</v>
      </c>
      <c r="D466" s="68">
        <v>194.05</v>
      </c>
      <c r="I466" s="60" t="s">
        <v>112</v>
      </c>
      <c r="J466" s="174">
        <f t="shared" si="112"/>
        <v>446.47165445266137</v>
      </c>
      <c r="K466" s="174">
        <f t="shared" si="115"/>
        <v>435.33924890857304</v>
      </c>
      <c r="L466" s="174">
        <f t="shared" si="115"/>
        <v>424.48442079176829</v>
      </c>
      <c r="M466" s="174">
        <f t="shared" si="115"/>
        <v>413.90024893612258</v>
      </c>
      <c r="N466" s="174">
        <f t="shared" si="115"/>
        <v>403.57998474912796</v>
      </c>
      <c r="O466" s="174">
        <f t="shared" si="115"/>
        <v>393.51704790891097</v>
      </c>
      <c r="P466" s="174">
        <f t="shared" si="115"/>
        <v>383.70502216854237</v>
      </c>
      <c r="Q466" s="174">
        <f t="shared" si="115"/>
        <v>374.13765126496236</v>
      </c>
      <c r="R466" s="174">
        <f t="shared" si="115"/>
        <v>364.80883492991342</v>
      </c>
      <c r="S466" s="174">
        <f t="shared" si="115"/>
        <v>355.71262500033822</v>
      </c>
      <c r="T466" s="174">
        <f t="shared" si="115"/>
        <v>346.8432216257599</v>
      </c>
      <c r="U466" s="174">
        <f t="shared" si="115"/>
        <v>338.19496957022994</v>
      </c>
      <c r="V466" s="174">
        <f t="shared" si="115"/>
        <v>329.76235460648286</v>
      </c>
      <c r="W466" s="174">
        <f t="shared" si="115"/>
        <v>321.54000000000002</v>
      </c>
      <c r="X466" s="174">
        <f t="shared" si="115"/>
        <v>313.52266308074053</v>
      </c>
      <c r="Y466" s="174">
        <f t="shared" si="115"/>
        <v>305.70523190035311</v>
      </c>
      <c r="Z466" s="174">
        <f t="shared" si="115"/>
        <v>298.08272197273766</v>
      </c>
      <c r="AA466" s="174">
        <f t="shared" si="115"/>
        <v>290.65027309587822</v>
      </c>
      <c r="AB466" s="174">
        <f t="shared" si="115"/>
        <v>283.40314625292109</v>
      </c>
      <c r="AC466" s="174">
        <f t="shared" si="115"/>
        <v>276.33672059052185</v>
      </c>
      <c r="AD466" s="174">
        <f t="shared" si="115"/>
        <v>269.44649047253506</v>
      </c>
      <c r="AE466" s="174">
        <f t="shared" si="115"/>
        <v>262.72806260716732</v>
      </c>
      <c r="AF466" s="174">
        <f t="shared" si="115"/>
        <v>256.17715324576295</v>
      </c>
      <c r="AG466" s="174">
        <f t="shared" si="115"/>
        <v>249.78958545143547</v>
      </c>
      <c r="AH466" s="174">
        <f t="shared" si="115"/>
        <v>243.56128643580348</v>
      </c>
      <c r="AI466" s="174">
        <f t="shared" si="115"/>
        <v>237.48828496213272</v>
      </c>
      <c r="AJ466" s="174">
        <f t="shared" si="115"/>
        <v>231.56670881322896</v>
      </c>
      <c r="AK466" s="174">
        <f t="shared" si="115"/>
        <v>225.79278232246662</v>
      </c>
      <c r="AL466" s="174">
        <f t="shared" si="115"/>
        <v>220.16282396637959</v>
      </c>
      <c r="AM466" s="174">
        <f t="shared" si="115"/>
        <v>214.67324401727814</v>
      </c>
      <c r="AN466" s="174">
        <f t="shared" si="115"/>
        <v>209.32054225439663</v>
      </c>
      <c r="AO466" s="174">
        <f t="shared" si="115"/>
        <v>204.1013057321114</v>
      </c>
      <c r="AP466" s="174">
        <f t="shared" si="115"/>
        <v>199.01220660380662</v>
      </c>
      <c r="AQ466" s="174">
        <f t="shared" si="115"/>
        <v>194.04999999999998</v>
      </c>
      <c r="AR466" s="174">
        <f t="shared" si="115"/>
        <v>189.21152195937577</v>
      </c>
      <c r="AS466" s="174">
        <f t="shared" si="115"/>
        <v>184.49368741140606</v>
      </c>
      <c r="AT466" s="174">
        <f t="shared" si="115"/>
        <v>179.89348820927327</v>
      </c>
      <c r="AU466" s="174">
        <f t="shared" ref="K466:BP471" si="116">$C466*POWER(POWER($D466/$C466,1/($D$417-$C$417)),AU$417-$C$417)</f>
        <v>175.40799121184037</v>
      </c>
      <c r="AV466" s="174">
        <f t="shared" si="116"/>
        <v>171.03433641344569</v>
      </c>
      <c r="AW466" s="174">
        <f t="shared" si="116"/>
        <v>166.76973512032953</v>
      </c>
      <c r="AX466" s="174">
        <f t="shared" si="116"/>
        <v>162.61146817253038</v>
      </c>
      <c r="AY466" s="174">
        <f t="shared" si="116"/>
        <v>158.55688421011632</v>
      </c>
      <c r="AZ466" s="174">
        <f t="shared" si="116"/>
        <v>154.60339798264692</v>
      </c>
      <c r="BA466" s="174">
        <f t="shared" si="116"/>
        <v>150.74848870078696</v>
      </c>
      <c r="BB466" s="174">
        <f t="shared" si="116"/>
        <v>146.98969842902176</v>
      </c>
      <c r="BC466" s="174">
        <f t="shared" si="116"/>
        <v>143.32463051844823</v>
      </c>
      <c r="BD466" s="174">
        <f t="shared" si="116"/>
        <v>139.75094807864363</v>
      </c>
      <c r="BE466" s="174">
        <f t="shared" si="116"/>
        <v>136.26637248763652</v>
      </c>
      <c r="BF466" s="174">
        <f t="shared" si="116"/>
        <v>132.86868193903078</v>
      </c>
      <c r="BG466" s="174">
        <f t="shared" si="116"/>
        <v>129.55571002535552</v>
      </c>
      <c r="BH466" s="174">
        <f t="shared" si="116"/>
        <v>126.3253443567384</v>
      </c>
      <c r="BI466" s="174">
        <f t="shared" si="116"/>
        <v>123.17552521402068</v>
      </c>
      <c r="BJ466" s="174">
        <f t="shared" si="116"/>
        <v>120.10424423545645</v>
      </c>
      <c r="BK466" s="174">
        <f t="shared" si="116"/>
        <v>117.10954313615721</v>
      </c>
      <c r="BL466" s="174">
        <f t="shared" si="116"/>
        <v>114.18951245946651</v>
      </c>
      <c r="BM466" s="174">
        <f t="shared" si="116"/>
        <v>111.34229035946801</v>
      </c>
      <c r="BN466" s="174">
        <f t="shared" si="116"/>
        <v>108.56606141385045</v>
      </c>
      <c r="BO466" s="174">
        <f t="shared" si="116"/>
        <v>105.85905546637312</v>
      </c>
      <c r="BP466" s="174">
        <f t="shared" si="116"/>
        <v>103.21954649819347</v>
      </c>
    </row>
    <row r="467" spans="2:68">
      <c r="B467" s="29">
        <v>53</v>
      </c>
      <c r="C467" s="68">
        <v>323.75</v>
      </c>
      <c r="D467" s="68">
        <v>195.41</v>
      </c>
      <c r="I467" s="60" t="s">
        <v>112</v>
      </c>
      <c r="J467" s="174">
        <f t="shared" si="112"/>
        <v>449.50106197615702</v>
      </c>
      <c r="K467" s="174">
        <f t="shared" si="116"/>
        <v>438.29606591317338</v>
      </c>
      <c r="L467" s="174">
        <f t="shared" si="116"/>
        <v>427.37038384384186</v>
      </c>
      <c r="M467" s="174">
        <f t="shared" si="116"/>
        <v>416.71705313233383</v>
      </c>
      <c r="N467" s="174">
        <f t="shared" si="116"/>
        <v>406.32928470482869</v>
      </c>
      <c r="O467" s="174">
        <f t="shared" si="116"/>
        <v>396.20045872302472</v>
      </c>
      <c r="P467" s="174">
        <f t="shared" si="116"/>
        <v>386.32412036549863</v>
      </c>
      <c r="Q467" s="174">
        <f t="shared" si="116"/>
        <v>376.69397571422599</v>
      </c>
      <c r="R467" s="174">
        <f t="shared" si="116"/>
        <v>367.30388774364081</v>
      </c>
      <c r="S467" s="174">
        <f t="shared" si="116"/>
        <v>358.14787240967831</v>
      </c>
      <c r="T467" s="174">
        <f t="shared" si="116"/>
        <v>349.22009483630899</v>
      </c>
      <c r="U467" s="174">
        <f t="shared" si="116"/>
        <v>340.51486559713271</v>
      </c>
      <c r="V467" s="174">
        <f t="shared" si="116"/>
        <v>332.02663708966446</v>
      </c>
      <c r="W467" s="174">
        <f t="shared" si="116"/>
        <v>323.75</v>
      </c>
      <c r="X467" s="174">
        <f t="shared" si="116"/>
        <v>315.67967985560978</v>
      </c>
      <c r="Y467" s="174">
        <f t="shared" si="116"/>
        <v>307.81053366406269</v>
      </c>
      <c r="Z467" s="174">
        <f t="shared" si="116"/>
        <v>300.13754663553885</v>
      </c>
      <c r="AA467" s="174">
        <f t="shared" si="116"/>
        <v>292.65582898704264</v>
      </c>
      <c r="AB467" s="174">
        <f t="shared" si="116"/>
        <v>285.36061282627867</v>
      </c>
      <c r="AC467" s="174">
        <f t="shared" si="116"/>
        <v>278.24724911320544</v>
      </c>
      <c r="AD467" s="174">
        <f t="shared" si="116"/>
        <v>271.31120469733065</v>
      </c>
      <c r="AE467" s="174">
        <f t="shared" si="116"/>
        <v>264.54805942885918</v>
      </c>
      <c r="AF467" s="174">
        <f t="shared" si="116"/>
        <v>257.9535033418536</v>
      </c>
      <c r="AG467" s="174">
        <f t="shared" si="116"/>
        <v>251.52333390761177</v>
      </c>
      <c r="AH467" s="174">
        <f t="shared" si="116"/>
        <v>245.25345335651127</v>
      </c>
      <c r="AI467" s="174">
        <f t="shared" si="116"/>
        <v>239.13986606661376</v>
      </c>
      <c r="AJ467" s="174">
        <f t="shared" si="116"/>
        <v>233.17867601736538</v>
      </c>
      <c r="AK467" s="174">
        <f t="shared" si="116"/>
        <v>227.3660843067702</v>
      </c>
      <c r="AL467" s="174">
        <f t="shared" si="116"/>
        <v>221.69838673045501</v>
      </c>
      <c r="AM467" s="174">
        <f t="shared" si="116"/>
        <v>216.17197142108171</v>
      </c>
      <c r="AN467" s="174">
        <f t="shared" si="116"/>
        <v>210.78331654660417</v>
      </c>
      <c r="AO467" s="174">
        <f t="shared" si="116"/>
        <v>205.52898806590167</v>
      </c>
      <c r="AP467" s="174">
        <f t="shared" si="116"/>
        <v>200.40563754035921</v>
      </c>
      <c r="AQ467" s="174">
        <f t="shared" si="116"/>
        <v>195.40999999999988</v>
      </c>
      <c r="AR467" s="174">
        <f t="shared" si="116"/>
        <v>190.53889186280981</v>
      </c>
      <c r="AS467" s="174">
        <f t="shared" si="116"/>
        <v>185.7892089059288</v>
      </c>
      <c r="AT467" s="174">
        <f t="shared" si="116"/>
        <v>181.157924287415</v>
      </c>
      <c r="AU467" s="174">
        <f t="shared" si="116"/>
        <v>176.64208661732192</v>
      </c>
      <c r="AV467" s="174">
        <f t="shared" si="116"/>
        <v>172.23881807685893</v>
      </c>
      <c r="AW467" s="174">
        <f t="shared" si="116"/>
        <v>167.94531258443692</v>
      </c>
      <c r="AX467" s="174">
        <f t="shared" si="116"/>
        <v>163.75883400742967</v>
      </c>
      <c r="AY467" s="174">
        <f t="shared" si="116"/>
        <v>159.67671441851223</v>
      </c>
      <c r="AZ467" s="174">
        <f t="shared" si="116"/>
        <v>155.69635239546434</v>
      </c>
      <c r="BA467" s="174">
        <f t="shared" si="116"/>
        <v>151.81521136335564</v>
      </c>
      <c r="BB467" s="174">
        <f t="shared" si="116"/>
        <v>148.03081797805663</v>
      </c>
      <c r="BC467" s="174">
        <f t="shared" si="116"/>
        <v>144.34076055004471</v>
      </c>
      <c r="BD467" s="174">
        <f t="shared" si="116"/>
        <v>140.74268750750068</v>
      </c>
      <c r="BE467" s="174">
        <f t="shared" si="116"/>
        <v>137.23430589771721</v>
      </c>
      <c r="BF467" s="174">
        <f t="shared" si="116"/>
        <v>133.81337992586313</v>
      </c>
      <c r="BG467" s="174">
        <f t="shared" si="116"/>
        <v>130.47772953017315</v>
      </c>
      <c r="BH467" s="174">
        <f t="shared" si="116"/>
        <v>127.22522899265452</v>
      </c>
      <c r="BI467" s="174">
        <f t="shared" si="116"/>
        <v>124.05380558442572</v>
      </c>
      <c r="BJ467" s="174">
        <f t="shared" si="116"/>
        <v>120.96143824482338</v>
      </c>
      <c r="BK467" s="174">
        <f t="shared" si="116"/>
        <v>117.94615629343616</v>
      </c>
      <c r="BL467" s="174">
        <f t="shared" si="116"/>
        <v>115.00603817424447</v>
      </c>
      <c r="BM467" s="174">
        <f t="shared" si="116"/>
        <v>112.13921023106573</v>
      </c>
      <c r="BN467" s="174">
        <f t="shared" si="116"/>
        <v>109.3438455135251</v>
      </c>
      <c r="BO467" s="174">
        <f t="shared" si="116"/>
        <v>106.61816261279029</v>
      </c>
      <c r="BP467" s="174">
        <f t="shared" si="116"/>
        <v>103.96042452632892</v>
      </c>
    </row>
    <row r="468" spans="2:68">
      <c r="B468" s="29">
        <v>54</v>
      </c>
      <c r="C468" s="68">
        <v>325.95</v>
      </c>
      <c r="D468" s="68">
        <v>196.77</v>
      </c>
      <c r="I468" s="60" t="s">
        <v>112</v>
      </c>
      <c r="J468" s="174">
        <f t="shared" si="112"/>
        <v>452.50757135600639</v>
      </c>
      <c r="K468" s="174">
        <f t="shared" si="116"/>
        <v>441.23123137201793</v>
      </c>
      <c r="L468" s="174">
        <f t="shared" si="116"/>
        <v>430.23589407501987</v>
      </c>
      <c r="M468" s="174">
        <f t="shared" si="116"/>
        <v>419.51455697039</v>
      </c>
      <c r="N468" s="174">
        <f t="shared" si="116"/>
        <v>409.0603920633709</v>
      </c>
      <c r="O468" s="174">
        <f t="shared" si="116"/>
        <v>398.86674151059117</v>
      </c>
      <c r="P468" s="174">
        <f t="shared" si="116"/>
        <v>388.92711337994831</v>
      </c>
      <c r="Q468" s="174">
        <f t="shared" si="116"/>
        <v>379.23517751615458</v>
      </c>
      <c r="R468" s="174">
        <f t="shared" si="116"/>
        <v>369.78476150931175</v>
      </c>
      <c r="S468" s="174">
        <f t="shared" si="116"/>
        <v>360.56984676394836</v>
      </c>
      <c r="T468" s="174">
        <f t="shared" si="116"/>
        <v>351.58456466601399</v>
      </c>
      <c r="U468" s="174">
        <f t="shared" si="116"/>
        <v>342.82319284539221</v>
      </c>
      <c r="V468" s="174">
        <f t="shared" si="116"/>
        <v>334.28015153154934</v>
      </c>
      <c r="W468" s="174">
        <f t="shared" si="116"/>
        <v>325.95</v>
      </c>
      <c r="X468" s="174">
        <f t="shared" si="116"/>
        <v>317.82743310732508</v>
      </c>
      <c r="Y468" s="174">
        <f t="shared" si="116"/>
        <v>309.9072779125363</v>
      </c>
      <c r="Z468" s="174">
        <f t="shared" si="116"/>
        <v>302.18449038263492</v>
      </c>
      <c r="AA468" s="174">
        <f t="shared" si="116"/>
        <v>294.65415218026698</v>
      </c>
      <c r="AB468" s="174">
        <f t="shared" si="116"/>
        <v>287.3114675314294</v>
      </c>
      <c r="AC468" s="174">
        <f t="shared" si="116"/>
        <v>280.15176017123116</v>
      </c>
      <c r="AD468" s="174">
        <f t="shared" si="116"/>
        <v>273.17047036576577</v>
      </c>
      <c r="AE468" s="174">
        <f t="shared" si="116"/>
        <v>266.36315200819746</v>
      </c>
      <c r="AF468" s="174">
        <f t="shared" si="116"/>
        <v>259.72546978721169</v>
      </c>
      <c r="AG468" s="174">
        <f t="shared" si="116"/>
        <v>253.2531964260273</v>
      </c>
      <c r="AH468" s="174">
        <f t="shared" si="116"/>
        <v>246.94220999021161</v>
      </c>
      <c r="AI468" s="174">
        <f t="shared" si="116"/>
        <v>240.78849126258325</v>
      </c>
      <c r="AJ468" s="174">
        <f t="shared" si="116"/>
        <v>234.78812118353247</v>
      </c>
      <c r="AK468" s="174">
        <f t="shared" si="116"/>
        <v>228.93727835512723</v>
      </c>
      <c r="AL468" s="174">
        <f t="shared" si="116"/>
        <v>223.23223660741604</v>
      </c>
      <c r="AM468" s="174">
        <f t="shared" si="116"/>
        <v>217.66936262537843</v>
      </c>
      <c r="AN468" s="174">
        <f t="shared" si="116"/>
        <v>212.24511363501014</v>
      </c>
      <c r="AO468" s="174">
        <f t="shared" si="116"/>
        <v>206.95603514707102</v>
      </c>
      <c r="AP468" s="174">
        <f t="shared" si="116"/>
        <v>201.79875875705767</v>
      </c>
      <c r="AQ468" s="174">
        <f t="shared" si="116"/>
        <v>196.76999999999995</v>
      </c>
      <c r="AR468" s="174">
        <f t="shared" si="116"/>
        <v>191.8665562587156</v>
      </c>
      <c r="AS468" s="174">
        <f t="shared" si="116"/>
        <v>187.08530472419008</v>
      </c>
      <c r="AT468" s="174">
        <f t="shared" si="116"/>
        <v>182.42320040678345</v>
      </c>
      <c r="AU468" s="174">
        <f t="shared" si="116"/>
        <v>177.87727419699684</v>
      </c>
      <c r="AV468" s="174">
        <f t="shared" si="116"/>
        <v>173.44463097456463</v>
      </c>
      <c r="AW468" s="174">
        <f t="shared" si="116"/>
        <v>169.12244776466676</v>
      </c>
      <c r="AX468" s="174">
        <f t="shared" si="116"/>
        <v>164.90797194008812</v>
      </c>
      <c r="AY468" s="174">
        <f t="shared" si="116"/>
        <v>160.79851946817917</v>
      </c>
      <c r="AZ468" s="174">
        <f t="shared" si="116"/>
        <v>156.79147320150216</v>
      </c>
      <c r="BA468" s="174">
        <f t="shared" si="116"/>
        <v>152.88428121107344</v>
      </c>
      <c r="BB468" s="174">
        <f t="shared" si="116"/>
        <v>149.07445516114103</v>
      </c>
      <c r="BC468" s="174">
        <f t="shared" si="116"/>
        <v>145.35956872446232</v>
      </c>
      <c r="BD468" s="174">
        <f t="shared" si="116"/>
        <v>141.73725603707217</v>
      </c>
      <c r="BE468" s="174">
        <f t="shared" si="116"/>
        <v>138.20521019155814</v>
      </c>
      <c r="BF468" s="174">
        <f t="shared" si="116"/>
        <v>134.76118176788233</v>
      </c>
      <c r="BG468" s="174">
        <f t="shared" si="116"/>
        <v>131.40297740081516</v>
      </c>
      <c r="BH468" s="174">
        <f t="shared" si="116"/>
        <v>128.12845838306777</v>
      </c>
      <c r="BI468" s="174">
        <f t="shared" si="116"/>
        <v>124.93553930323411</v>
      </c>
      <c r="BJ468" s="174">
        <f t="shared" si="116"/>
        <v>121.82218671767519</v>
      </c>
      <c r="BK468" s="174">
        <f t="shared" si="116"/>
        <v>118.78641785549925</v>
      </c>
      <c r="BL468" s="174">
        <f t="shared" si="116"/>
        <v>115.82629935581365</v>
      </c>
      <c r="BM468" s="174">
        <f t="shared" si="116"/>
        <v>112.93994603644386</v>
      </c>
      <c r="BN468" s="174">
        <f t="shared" si="116"/>
        <v>110.1255196933357</v>
      </c>
      <c r="BO468" s="174">
        <f t="shared" si="116"/>
        <v>107.38122792987596</v>
      </c>
      <c r="BP468" s="174">
        <f t="shared" si="116"/>
        <v>104.70532301538604</v>
      </c>
    </row>
    <row r="469" spans="2:68">
      <c r="B469" s="29">
        <v>55</v>
      </c>
      <c r="C469" s="68">
        <v>328.15</v>
      </c>
      <c r="D469" s="68">
        <v>198.13</v>
      </c>
      <c r="I469" s="60" t="s">
        <v>112</v>
      </c>
      <c r="J469" s="174">
        <f t="shared" si="112"/>
        <v>455.5140934921248</v>
      </c>
      <c r="K469" s="174">
        <f t="shared" si="116"/>
        <v>444.16640796452339</v>
      </c>
      <c r="L469" s="174">
        <f t="shared" si="116"/>
        <v>433.10141394674145</v>
      </c>
      <c r="M469" s="174">
        <f t="shared" si="116"/>
        <v>422.31206907850822</v>
      </c>
      <c r="N469" s="174">
        <f t="shared" si="116"/>
        <v>411.79150643757106</v>
      </c>
      <c r="O469" s="174">
        <f t="shared" si="116"/>
        <v>401.53303016921473</v>
      </c>
      <c r="P469" s="174">
        <f t="shared" si="116"/>
        <v>391.53011122465756</v>
      </c>
      <c r="Q469" s="174">
        <f t="shared" si="116"/>
        <v>381.77638320561198</v>
      </c>
      <c r="R469" s="174">
        <f t="shared" si="116"/>
        <v>372.26563831236484</v>
      </c>
      <c r="S469" s="174">
        <f t="shared" si="116"/>
        <v>362.99182339279736</v>
      </c>
      <c r="T469" s="174">
        <f t="shared" si="116"/>
        <v>353.94903608983253</v>
      </c>
      <c r="U469" s="174">
        <f t="shared" si="116"/>
        <v>345.13152108485599</v>
      </c>
      <c r="V469" s="174">
        <f t="shared" si="116"/>
        <v>336.5336664347202</v>
      </c>
      <c r="W469" s="174">
        <f t="shared" si="116"/>
        <v>328.15</v>
      </c>
      <c r="X469" s="174">
        <f t="shared" si="116"/>
        <v>319.97518596222795</v>
      </c>
      <c r="Y469" s="174">
        <f t="shared" si="116"/>
        <v>312.00402142789085</v>
      </c>
      <c r="Z469" s="174">
        <f t="shared" si="116"/>
        <v>304.23143311702677</v>
      </c>
      <c r="AA469" s="174">
        <f t="shared" si="116"/>
        <v>296.65247413431592</v>
      </c>
      <c r="AB469" s="174">
        <f t="shared" si="116"/>
        <v>289.26232082060875</v>
      </c>
      <c r="AC469" s="174">
        <f t="shared" si="116"/>
        <v>282.05626968288874</v>
      </c>
      <c r="AD469" s="174">
        <f t="shared" si="116"/>
        <v>275.02973440071509</v>
      </c>
      <c r="AE469" s="174">
        <f t="shared" si="116"/>
        <v>268.17824290724053</v>
      </c>
      <c r="AF469" s="174">
        <f t="shared" si="116"/>
        <v>261.49743454294628</v>
      </c>
      <c r="AG469" s="174">
        <f t="shared" si="116"/>
        <v>254.98305728028274</v>
      </c>
      <c r="AH469" s="174">
        <f t="shared" si="116"/>
        <v>248.63096501744903</v>
      </c>
      <c r="AI469" s="174">
        <f t="shared" si="116"/>
        <v>242.43711493959</v>
      </c>
      <c r="AJ469" s="174">
        <f t="shared" si="116"/>
        <v>236.39756494573018</v>
      </c>
      <c r="AK469" s="174">
        <f t="shared" si="116"/>
        <v>230.50847113980765</v>
      </c>
      <c r="AL469" s="174">
        <f t="shared" si="116"/>
        <v>224.76608538421092</v>
      </c>
      <c r="AM469" s="174">
        <f t="shared" si="116"/>
        <v>219.16675291426145</v>
      </c>
      <c r="AN469" s="174">
        <f t="shared" si="116"/>
        <v>213.70691001212396</v>
      </c>
      <c r="AO469" s="174">
        <f t="shared" si="116"/>
        <v>208.38308173866369</v>
      </c>
      <c r="AP469" s="174">
        <f t="shared" si="116"/>
        <v>203.19187972180731</v>
      </c>
      <c r="AQ469" s="174">
        <f t="shared" si="116"/>
        <v>198.12999999999985</v>
      </c>
      <c r="AR469" s="174">
        <f t="shared" si="116"/>
        <v>193.194220919385</v>
      </c>
      <c r="AS469" s="174">
        <f t="shared" si="116"/>
        <v>188.38140108337032</v>
      </c>
      <c r="AT469" s="174">
        <f t="shared" si="116"/>
        <v>183.68847735327282</v>
      </c>
      <c r="AU469" s="174">
        <f t="shared" si="116"/>
        <v>179.11246289877181</v>
      </c>
      <c r="AV469" s="174">
        <f t="shared" si="116"/>
        <v>174.65044529692875</v>
      </c>
      <c r="AW469" s="174">
        <f t="shared" si="116"/>
        <v>170.29958467856378</v>
      </c>
      <c r="AX469" s="174">
        <f t="shared" si="116"/>
        <v>166.05711192080949</v>
      </c>
      <c r="AY469" s="174">
        <f t="shared" si="116"/>
        <v>161.92032688469155</v>
      </c>
      <c r="AZ469" s="174">
        <f t="shared" si="116"/>
        <v>157.88659669661411</v>
      </c>
      <c r="BA469" s="174">
        <f t="shared" si="116"/>
        <v>153.95335407265699</v>
      </c>
      <c r="BB469" s="174">
        <f t="shared" si="116"/>
        <v>150.11809568461726</v>
      </c>
      <c r="BC469" s="174">
        <f t="shared" si="116"/>
        <v>146.37838056675585</v>
      </c>
      <c r="BD469" s="174">
        <f t="shared" si="116"/>
        <v>142.73182856223519</v>
      </c>
      <c r="BE469" s="174">
        <f t="shared" si="116"/>
        <v>139.17611880825859</v>
      </c>
      <c r="BF469" s="174">
        <f t="shared" si="116"/>
        <v>135.70898825894767</v>
      </c>
      <c r="BG469" s="174">
        <f t="shared" si="116"/>
        <v>132.32823024501781</v>
      </c>
      <c r="BH469" s="174">
        <f t="shared" si="116"/>
        <v>129.03169306933444</v>
      </c>
      <c r="BI469" s="174">
        <f t="shared" si="116"/>
        <v>125.8172786374567</v>
      </c>
      <c r="BJ469" s="174">
        <f t="shared" si="116"/>
        <v>122.68294112229668</v>
      </c>
      <c r="BK469" s="174">
        <f t="shared" si="116"/>
        <v>119.62668566204464</v>
      </c>
      <c r="BL469" s="174">
        <f t="shared" si="116"/>
        <v>116.64656709053092</v>
      </c>
      <c r="BM469" s="174">
        <f t="shared" si="116"/>
        <v>113.74068869921723</v>
      </c>
      <c r="BN469" s="174">
        <f t="shared" si="116"/>
        <v>110.9072010300287</v>
      </c>
      <c r="BO469" s="174">
        <f t="shared" si="116"/>
        <v>108.14430069825883</v>
      </c>
      <c r="BP469" s="174">
        <f t="shared" si="116"/>
        <v>105.45022924479805</v>
      </c>
    </row>
    <row r="470" spans="2:68">
      <c r="B470" s="29">
        <v>56</v>
      </c>
      <c r="C470" s="68">
        <v>332.21</v>
      </c>
      <c r="D470" s="68">
        <v>200.79</v>
      </c>
      <c r="I470" s="60" t="s">
        <v>112</v>
      </c>
      <c r="J470" s="174">
        <f t="shared" si="112"/>
        <v>460.83834169098174</v>
      </c>
      <c r="K470" s="174">
        <f t="shared" si="116"/>
        <v>449.38138052987915</v>
      </c>
      <c r="L470" s="174">
        <f t="shared" si="116"/>
        <v>438.20925235069689</v>
      </c>
      <c r="M470" s="174">
        <f t="shared" si="116"/>
        <v>427.31487588411306</v>
      </c>
      <c r="N470" s="174">
        <f t="shared" si="116"/>
        <v>416.69134590915178</v>
      </c>
      <c r="O470" s="174">
        <f t="shared" si="116"/>
        <v>406.33192887642156</v>
      </c>
      <c r="P470" s="174">
        <f t="shared" si="116"/>
        <v>396.23005864016699</v>
      </c>
      <c r="Q470" s="174">
        <f t="shared" si="116"/>
        <v>386.37933229642499</v>
      </c>
      <c r="R470" s="174">
        <f t="shared" si="116"/>
        <v>376.77350612464937</v>
      </c>
      <c r="S470" s="174">
        <f t="shared" si="116"/>
        <v>367.40649163023232</v>
      </c>
      <c r="T470" s="174">
        <f t="shared" si="116"/>
        <v>358.27235168541171</v>
      </c>
      <c r="U470" s="174">
        <f t="shared" si="116"/>
        <v>349.36529676612059</v>
      </c>
      <c r="V470" s="174">
        <f t="shared" si="116"/>
        <v>340.67968128239306</v>
      </c>
      <c r="W470" s="174">
        <f t="shared" si="116"/>
        <v>332.21</v>
      </c>
      <c r="X470" s="174">
        <f t="shared" si="116"/>
        <v>323.95088455104695</v>
      </c>
      <c r="Y470" s="174">
        <f t="shared" si="116"/>
        <v>315.89710003132285</v>
      </c>
      <c r="Z470" s="174">
        <f t="shared" si="116"/>
        <v>308.04354168224205</v>
      </c>
      <c r="AA470" s="174">
        <f t="shared" si="116"/>
        <v>300.38523165527715</v>
      </c>
      <c r="AB470" s="174">
        <f t="shared" si="116"/>
        <v>292.91731585683209</v>
      </c>
      <c r="AC470" s="174">
        <f t="shared" si="116"/>
        <v>285.63506087155469</v>
      </c>
      <c r="AD470" s="174">
        <f t="shared" si="116"/>
        <v>278.5338509621393</v>
      </c>
      <c r="AE470" s="174">
        <f t="shared" si="116"/>
        <v>271.60918514371787</v>
      </c>
      <c r="AF470" s="174">
        <f t="shared" si="116"/>
        <v>264.8566743309849</v>
      </c>
      <c r="AG470" s="174">
        <f t="shared" si="116"/>
        <v>258.27203855624799</v>
      </c>
      <c r="AH470" s="174">
        <f t="shared" si="116"/>
        <v>251.85110425664084</v>
      </c>
      <c r="AI470" s="174">
        <f t="shared" si="116"/>
        <v>245.58980162877924</v>
      </c>
      <c r="AJ470" s="174">
        <f t="shared" si="116"/>
        <v>239.48416204918331</v>
      </c>
      <c r="AK470" s="174">
        <f t="shared" si="116"/>
        <v>233.53031555883092</v>
      </c>
      <c r="AL470" s="174">
        <f t="shared" si="116"/>
        <v>227.7244884102478</v>
      </c>
      <c r="AM470" s="174">
        <f t="shared" si="116"/>
        <v>222.06300067557996</v>
      </c>
      <c r="AN470" s="174">
        <f t="shared" si="116"/>
        <v>216.54226391413226</v>
      </c>
      <c r="AO470" s="174">
        <f t="shared" si="116"/>
        <v>211.15877889789411</v>
      </c>
      <c r="AP470" s="174">
        <f t="shared" si="116"/>
        <v>205.90913339361174</v>
      </c>
      <c r="AQ470" s="174">
        <f t="shared" si="116"/>
        <v>200.79000000000016</v>
      </c>
      <c r="AR470" s="174">
        <f t="shared" si="116"/>
        <v>195.79813403872481</v>
      </c>
      <c r="AS470" s="174">
        <f t="shared" si="116"/>
        <v>190.93037149781577</v>
      </c>
      <c r="AT470" s="174">
        <f t="shared" si="116"/>
        <v>186.18362702621062</v>
      </c>
      <c r="AU470" s="174">
        <f t="shared" si="116"/>
        <v>181.55489197815581</v>
      </c>
      <c r="AV470" s="174">
        <f t="shared" si="116"/>
        <v>177.04123250622607</v>
      </c>
      <c r="AW470" s="174">
        <f t="shared" si="116"/>
        <v>172.63978770175345</v>
      </c>
      <c r="AX470" s="174">
        <f t="shared" si="116"/>
        <v>168.34776778148759</v>
      </c>
      <c r="AY470" s="174">
        <f t="shared" si="116"/>
        <v>164.16245231933763</v>
      </c>
      <c r="AZ470" s="174">
        <f t="shared" si="116"/>
        <v>160.08118852207488</v>
      </c>
      <c r="BA470" s="174">
        <f t="shared" si="116"/>
        <v>156.10138954790366</v>
      </c>
      <c r="BB470" s="174">
        <f t="shared" si="116"/>
        <v>152.22053286683411</v>
      </c>
      <c r="BC470" s="174">
        <f t="shared" si="116"/>
        <v>148.43615866181821</v>
      </c>
      <c r="BD470" s="174">
        <f t="shared" si="116"/>
        <v>144.74586826963537</v>
      </c>
      <c r="BE470" s="174">
        <f t="shared" si="116"/>
        <v>141.14732266053912</v>
      </c>
      <c r="BF470" s="174">
        <f t="shared" si="116"/>
        <v>137.63824095570178</v>
      </c>
      <c r="BG470" s="174">
        <f t="shared" si="116"/>
        <v>134.21639898151693</v>
      </c>
      <c r="BH470" s="174">
        <f t="shared" si="116"/>
        <v>130.87962785984362</v>
      </c>
      <c r="BI470" s="174">
        <f t="shared" si="116"/>
        <v>127.62581263329879</v>
      </c>
      <c r="BJ470" s="174">
        <f t="shared" si="116"/>
        <v>124.45289092472635</v>
      </c>
      <c r="BK470" s="174">
        <f t="shared" si="116"/>
        <v>121.35885162999327</v>
      </c>
      <c r="BL470" s="174">
        <f t="shared" si="116"/>
        <v>118.34173364328464</v>
      </c>
      <c r="BM470" s="174">
        <f t="shared" si="116"/>
        <v>115.39962461408885</v>
      </c>
      <c r="BN470" s="174">
        <f t="shared" si="116"/>
        <v>112.53065973508582</v>
      </c>
      <c r="BO470" s="174">
        <f t="shared" si="116"/>
        <v>109.73302056016958</v>
      </c>
      <c r="BP470" s="174">
        <f t="shared" si="116"/>
        <v>107.00493385185624</v>
      </c>
    </row>
    <row r="471" spans="2:68">
      <c r="B471" s="29">
        <v>57</v>
      </c>
      <c r="C471" s="68">
        <v>336.27</v>
      </c>
      <c r="D471" s="68">
        <v>203.46</v>
      </c>
      <c r="I471" s="60" t="s">
        <v>112</v>
      </c>
      <c r="J471" s="174">
        <f t="shared" si="112"/>
        <v>466.14821797092094</v>
      </c>
      <c r="K471" s="174">
        <f t="shared" si="116"/>
        <v>454.58340162232383</v>
      </c>
      <c r="L471" s="174">
        <f t="shared" ref="K471:BP475" si="117">$C471*POWER(POWER($D471/$C471,1/($D$417-$C$417)),L$417-$C$417)</f>
        <v>443.30550040505335</v>
      </c>
      <c r="M471" s="174">
        <f t="shared" si="117"/>
        <v>432.30739615223985</v>
      </c>
      <c r="N471" s="174">
        <f t="shared" si="117"/>
        <v>421.58214729383337</v>
      </c>
      <c r="O471" s="174">
        <f t="shared" si="117"/>
        <v>411.1229844753571</v>
      </c>
      <c r="P471" s="174">
        <f t="shared" si="117"/>
        <v>400.92330628535871</v>
      </c>
      <c r="Q471" s="174">
        <f t="shared" si="117"/>
        <v>390.97667508885849</v>
      </c>
      <c r="R471" s="174">
        <f t="shared" si="117"/>
        <v>381.2768129641687</v>
      </c>
      <c r="S471" s="174">
        <f t="shared" si="117"/>
        <v>371.81759774051619</v>
      </c>
      <c r="T471" s="174">
        <f t="shared" si="117"/>
        <v>362.59305913396975</v>
      </c>
      <c r="U471" s="174">
        <f t="shared" si="117"/>
        <v>353.59737497923169</v>
      </c>
      <c r="V471" s="174">
        <f t="shared" si="117"/>
        <v>344.82486755491726</v>
      </c>
      <c r="W471" s="174">
        <f t="shared" si="117"/>
        <v>336.27</v>
      </c>
      <c r="X471" s="174">
        <f t="shared" si="117"/>
        <v>327.92737281916339</v>
      </c>
      <c r="Y471" s="174">
        <f t="shared" si="117"/>
        <v>319.7917204748523</v>
      </c>
      <c r="Z471" s="174">
        <f t="shared" si="117"/>
        <v>311.85790806387297</v>
      </c>
      <c r="AA471" s="174">
        <f t="shared" si="117"/>
        <v>304.12092807644473</v>
      </c>
      <c r="AB471" s="174">
        <f t="shared" si="117"/>
        <v>296.57589723565667</v>
      </c>
      <c r="AC471" s="174">
        <f t="shared" si="117"/>
        <v>289.2180534153361</v>
      </c>
      <c r="AD471" s="174">
        <f t="shared" si="117"/>
        <v>282.042752634382</v>
      </c>
      <c r="AE471" s="174">
        <f t="shared" si="117"/>
        <v>275.04546612566708</v>
      </c>
      <c r="AF471" s="174">
        <f t="shared" si="117"/>
        <v>268.22177747765846</v>
      </c>
      <c r="AG471" s="174">
        <f t="shared" si="117"/>
        <v>261.56737984695275</v>
      </c>
      <c r="AH471" s="174">
        <f t="shared" si="117"/>
        <v>255.07807323996605</v>
      </c>
      <c r="AI471" s="174">
        <f t="shared" si="117"/>
        <v>248.74976186206388</v>
      </c>
      <c r="AJ471" s="174">
        <f t="shared" si="117"/>
        <v>242.57845153245646</v>
      </c>
      <c r="AK471" s="174">
        <f t="shared" si="117"/>
        <v>236.56024716322958</v>
      </c>
      <c r="AL471" s="174">
        <f t="shared" si="117"/>
        <v>230.69135030091837</v>
      </c>
      <c r="AM471" s="174">
        <f t="shared" si="117"/>
        <v>224.96805672907331</v>
      </c>
      <c r="AN471" s="174">
        <f t="shared" si="117"/>
        <v>219.38675413030461</v>
      </c>
      <c r="AO471" s="174">
        <f t="shared" si="117"/>
        <v>213.9439198063298</v>
      </c>
      <c r="AP471" s="174">
        <f t="shared" si="117"/>
        <v>208.63611845458564</v>
      </c>
      <c r="AQ471" s="174">
        <f t="shared" si="117"/>
        <v>203.46000000000012</v>
      </c>
      <c r="AR471" s="174">
        <f t="shared" si="117"/>
        <v>198.41229748055738</v>
      </c>
      <c r="AS471" s="174">
        <f t="shared" si="117"/>
        <v>193.48982498531984</v>
      </c>
      <c r="AT471" s="174">
        <f t="shared" si="117"/>
        <v>188.68947564360676</v>
      </c>
      <c r="AU471" s="174">
        <f t="shared" si="117"/>
        <v>184.00821966406011</v>
      </c>
      <c r="AV471" s="174">
        <f t="shared" si="117"/>
        <v>179.44310242235923</v>
      </c>
      <c r="AW471" s="174">
        <f t="shared" si="117"/>
        <v>174.9912425963789</v>
      </c>
      <c r="AX471" s="174">
        <f t="shared" si="117"/>
        <v>170.64983034761178</v>
      </c>
      <c r="AY471" s="174">
        <f t="shared" si="117"/>
        <v>166.41612554770947</v>
      </c>
      <c r="AZ471" s="174">
        <f t="shared" si="117"/>
        <v>162.28745604902139</v>
      </c>
      <c r="BA471" s="174">
        <f t="shared" si="117"/>
        <v>158.2612159980404</v>
      </c>
      <c r="BB471" s="174">
        <f t="shared" si="117"/>
        <v>154.33486419069064</v>
      </c>
      <c r="BC471" s="174">
        <f t="shared" si="117"/>
        <v>150.50592246841987</v>
      </c>
      <c r="BD471" s="174">
        <f t="shared" si="117"/>
        <v>146.77197415408341</v>
      </c>
      <c r="BE471" s="174">
        <f t="shared" si="117"/>
        <v>143.13066252663253</v>
      </c>
      <c r="BF471" s="174">
        <f t="shared" si="117"/>
        <v>139.57968933364526</v>
      </c>
      <c r="BG471" s="174">
        <f t="shared" si="117"/>
        <v>136.11681334075979</v>
      </c>
      <c r="BH471" s="174">
        <f t="shared" si="117"/>
        <v>132.7398489170958</v>
      </c>
      <c r="BI471" s="174">
        <f t="shared" si="117"/>
        <v>129.44666465577038</v>
      </c>
      <c r="BJ471" s="174">
        <f t="shared" si="117"/>
        <v>126.23518202863778</v>
      </c>
      <c r="BK471" s="174">
        <f t="shared" si="117"/>
        <v>123.10337407440467</v>
      </c>
      <c r="BL471" s="174">
        <f t="shared" si="117"/>
        <v>120.04926411929175</v>
      </c>
      <c r="BM471" s="174">
        <f t="shared" si="117"/>
        <v>117.07092452943529</v>
      </c>
      <c r="BN471" s="174">
        <f t="shared" si="117"/>
        <v>114.16647549424053</v>
      </c>
      <c r="BO471" s="174">
        <f t="shared" si="117"/>
        <v>111.3340838399194</v>
      </c>
      <c r="BP471" s="174">
        <f t="shared" si="117"/>
        <v>108.57196187246332</v>
      </c>
    </row>
    <row r="472" spans="2:68">
      <c r="B472" s="29">
        <v>58</v>
      </c>
      <c r="C472" s="68">
        <v>340.33</v>
      </c>
      <c r="D472" s="68">
        <v>206.12</v>
      </c>
      <c r="I472" s="60" t="s">
        <v>112</v>
      </c>
      <c r="J472" s="174">
        <f t="shared" si="112"/>
        <v>471.47351217618376</v>
      </c>
      <c r="K472" s="174">
        <f t="shared" si="117"/>
        <v>459.79928721941013</v>
      </c>
      <c r="L472" s="174">
        <f t="shared" si="117"/>
        <v>448.4141294632779</v>
      </c>
      <c r="M472" s="174">
        <f t="shared" si="117"/>
        <v>437.31088127232994</v>
      </c>
      <c r="N472" s="174">
        <f t="shared" si="117"/>
        <v>426.48256224237275</v>
      </c>
      <c r="O472" s="174">
        <f t="shared" si="117"/>
        <v>415.92236481202775</v>
      </c>
      <c r="P472" s="174">
        <f t="shared" si="117"/>
        <v>405.62364998294436</v>
      </c>
      <c r="Q472" s="174">
        <f t="shared" si="117"/>
        <v>395.57994314598642</v>
      </c>
      <c r="R472" s="174">
        <f t="shared" si="117"/>
        <v>385.78493001076652</v>
      </c>
      <c r="S472" s="174">
        <f t="shared" si="117"/>
        <v>376.23245263596999</v>
      </c>
      <c r="T472" s="174">
        <f t="shared" si="117"/>
        <v>366.9165055579723</v>
      </c>
      <c r="U472" s="174">
        <f t="shared" si="117"/>
        <v>357.83123201531703</v>
      </c>
      <c r="V472" s="174">
        <f t="shared" si="117"/>
        <v>348.97092026667906</v>
      </c>
      <c r="W472" s="174">
        <f t="shared" si="117"/>
        <v>340.33</v>
      </c>
      <c r="X472" s="174">
        <f t="shared" si="117"/>
        <v>331.90303883053753</v>
      </c>
      <c r="Y472" s="174">
        <f t="shared" si="117"/>
        <v>323.6847388856267</v>
      </c>
      <c r="Z472" s="174">
        <f t="shared" si="117"/>
        <v>315.66993347400631</v>
      </c>
      <c r="AA472" s="174">
        <f t="shared" si="117"/>
        <v>307.85358383761741</v>
      </c>
      <c r="AB472" s="174">
        <f t="shared" si="117"/>
        <v>300.23077598383003</v>
      </c>
      <c r="AC472" s="174">
        <f t="shared" si="117"/>
        <v>292.79671759610835</v>
      </c>
      <c r="AD472" s="174">
        <f t="shared" si="117"/>
        <v>285.54673502117089</v>
      </c>
      <c r="AE472" s="174">
        <f t="shared" si="117"/>
        <v>278.47627033075224</v>
      </c>
      <c r="AF472" s="174">
        <f t="shared" si="117"/>
        <v>271.58087845611885</v>
      </c>
      <c r="AG472" s="174">
        <f t="shared" si="117"/>
        <v>264.85622439353784</v>
      </c>
      <c r="AH472" s="174">
        <f t="shared" si="117"/>
        <v>258.2980804789409</v>
      </c>
      <c r="AI472" s="174">
        <f t="shared" si="117"/>
        <v>251.90232373007152</v>
      </c>
      <c r="AJ472" s="174">
        <f t="shared" si="117"/>
        <v>245.66493325444296</v>
      </c>
      <c r="AK472" s="174">
        <f t="shared" si="117"/>
        <v>239.58198772147858</v>
      </c>
      <c r="AL472" s="174">
        <f t="shared" si="117"/>
        <v>233.64966289724467</v>
      </c>
      <c r="AM472" s="174">
        <f t="shared" si="117"/>
        <v>227.86422924022628</v>
      </c>
      <c r="AN472" s="174">
        <f t="shared" si="117"/>
        <v>222.22204955663426</v>
      </c>
      <c r="AO472" s="174">
        <f t="shared" si="117"/>
        <v>216.71957671376967</v>
      </c>
      <c r="AP472" s="174">
        <f t="shared" si="117"/>
        <v>211.3533514100078</v>
      </c>
      <c r="AQ472" s="174">
        <f t="shared" si="117"/>
        <v>206.1200000000002</v>
      </c>
      <c r="AR472" s="174">
        <f t="shared" si="117"/>
        <v>201.01623237372689</v>
      </c>
      <c r="AS472" s="174">
        <f t="shared" si="117"/>
        <v>196.03883988806581</v>
      </c>
      <c r="AT472" s="174">
        <f t="shared" si="117"/>
        <v>191.18469334957908</v>
      </c>
      <c r="AU472" s="174">
        <f t="shared" si="117"/>
        <v>186.45074104724756</v>
      </c>
      <c r="AV472" s="174">
        <f t="shared" si="117"/>
        <v>181.83400683391739</v>
      </c>
      <c r="AW472" s="174">
        <f t="shared" si="117"/>
        <v>177.33158825525203</v>
      </c>
      <c r="AX472" s="174">
        <f t="shared" si="117"/>
        <v>172.94065472501339</v>
      </c>
      <c r="AY472" s="174">
        <f t="shared" si="117"/>
        <v>168.65844574552554</v>
      </c>
      <c r="AZ472" s="174">
        <f t="shared" si="117"/>
        <v>164.48226917220137</v>
      </c>
      <c r="BA472" s="174">
        <f t="shared" si="117"/>
        <v>160.40949952104157</v>
      </c>
      <c r="BB472" s="174">
        <f t="shared" si="117"/>
        <v>156.43757631804235</v>
      </c>
      <c r="BC472" s="174">
        <f t="shared" si="117"/>
        <v>152.56400248947315</v>
      </c>
      <c r="BD472" s="174">
        <f t="shared" si="117"/>
        <v>148.78634279201316</v>
      </c>
      <c r="BE472" s="174">
        <f t="shared" si="117"/>
        <v>145.10222228175951</v>
      </c>
      <c r="BF472" s="174">
        <f t="shared" si="117"/>
        <v>141.50932482114456</v>
      </c>
      <c r="BG472" s="174">
        <f t="shared" si="117"/>
        <v>138.00539162282342</v>
      </c>
      <c r="BH472" s="174">
        <f t="shared" si="117"/>
        <v>134.58821982961686</v>
      </c>
      <c r="BI472" s="174">
        <f t="shared" si="117"/>
        <v>131.2556611296161</v>
      </c>
      <c r="BJ472" s="174">
        <f t="shared" si="117"/>
        <v>128.00562040557944</v>
      </c>
      <c r="BK472" s="174">
        <f t="shared" si="117"/>
        <v>124.83605441777125</v>
      </c>
      <c r="BL472" s="174">
        <f t="shared" si="117"/>
        <v>121.74497051941535</v>
      </c>
      <c r="BM472" s="174">
        <f t="shared" si="117"/>
        <v>118.73042540395546</v>
      </c>
      <c r="BN472" s="174">
        <f t="shared" si="117"/>
        <v>115.79052388333466</v>
      </c>
      <c r="BO472" s="174">
        <f t="shared" si="117"/>
        <v>112.92341769652604</v>
      </c>
      <c r="BP472" s="174">
        <f t="shared" si="117"/>
        <v>110.12730434756587</v>
      </c>
    </row>
    <row r="473" spans="2:68">
      <c r="B473" s="29">
        <v>59</v>
      </c>
      <c r="C473" s="68">
        <v>344.39</v>
      </c>
      <c r="D473" s="68">
        <v>208.79</v>
      </c>
      <c r="I473" s="60" t="s">
        <v>112</v>
      </c>
      <c r="J473" s="174">
        <f t="shared" si="112"/>
        <v>476.78444392293164</v>
      </c>
      <c r="K473" s="174">
        <f t="shared" si="117"/>
        <v>465.00222964857511</v>
      </c>
      <c r="L473" s="174">
        <f t="shared" si="117"/>
        <v>453.51117540466066</v>
      </c>
      <c r="M473" s="174">
        <f t="shared" si="117"/>
        <v>442.30408609514302</v>
      </c>
      <c r="N473" s="174">
        <f t="shared" si="117"/>
        <v>431.3739444279397</v>
      </c>
      <c r="O473" s="174">
        <f t="shared" si="117"/>
        <v>420.71390652106976</v>
      </c>
      <c r="P473" s="174">
        <f t="shared" si="117"/>
        <v>410.31729761737398</v>
      </c>
      <c r="Q473" s="174">
        <f t="shared" si="117"/>
        <v>400.17760790513108</v>
      </c>
      <c r="R473" s="174">
        <f t="shared" si="117"/>
        <v>390.28848844195528</v>
      </c>
      <c r="S473" s="174">
        <f t="shared" si="117"/>
        <v>380.64374717942133</v>
      </c>
      <c r="T473" s="174">
        <f t="shared" si="117"/>
        <v>371.23734508592764</v>
      </c>
      <c r="U473" s="174">
        <f t="shared" si="117"/>
        <v>362.06339236537144</v>
      </c>
      <c r="V473" s="174">
        <f t="shared" si="117"/>
        <v>353.11614476926746</v>
      </c>
      <c r="W473" s="174">
        <f t="shared" si="117"/>
        <v>344.39</v>
      </c>
      <c r="X473" s="174">
        <f t="shared" si="117"/>
        <v>335.8794942029578</v>
      </c>
      <c r="Y473" s="174">
        <f t="shared" si="117"/>
        <v>327.5792985453549</v>
      </c>
      <c r="Z473" s="174">
        <f t="shared" si="117"/>
        <v>319.48421587959444</v>
      </c>
      <c r="AA473" s="174">
        <f t="shared" si="117"/>
        <v>311.58917748908732</v>
      </c>
      <c r="AB473" s="174">
        <f t="shared" si="117"/>
        <v>303.88923991448735</v>
      </c>
      <c r="AC473" s="174">
        <f t="shared" si="117"/>
        <v>296.37958185835629</v>
      </c>
      <c r="AD473" s="174">
        <f t="shared" si="117"/>
        <v>289.05550116631974</v>
      </c>
      <c r="AE473" s="174">
        <f t="shared" si="117"/>
        <v>281.91241188282459</v>
      </c>
      <c r="AF473" s="174">
        <f t="shared" si="117"/>
        <v>274.94584137965398</v>
      </c>
      <c r="AG473" s="174">
        <f t="shared" si="117"/>
        <v>268.15142755540188</v>
      </c>
      <c r="AH473" s="174">
        <f t="shared" si="117"/>
        <v>261.52491610415365</v>
      </c>
      <c r="AI473" s="174">
        <f t="shared" si="117"/>
        <v>255.06215785166273</v>
      </c>
      <c r="AJ473" s="174">
        <f t="shared" si="117"/>
        <v>248.75910615735495</v>
      </c>
      <c r="AK473" s="174">
        <f t="shared" si="117"/>
        <v>242.6118143805345</v>
      </c>
      <c r="AL473" s="174">
        <f t="shared" si="117"/>
        <v>236.61643340920415</v>
      </c>
      <c r="AM473" s="174">
        <f t="shared" si="117"/>
        <v>230.76920924995309</v>
      </c>
      <c r="AN473" s="174">
        <f t="shared" si="117"/>
        <v>225.06648067740289</v>
      </c>
      <c r="AO473" s="174">
        <f t="shared" si="117"/>
        <v>219.50467694174012</v>
      </c>
      <c r="AP473" s="174">
        <f t="shared" si="117"/>
        <v>214.08031553289968</v>
      </c>
      <c r="AQ473" s="174">
        <f t="shared" si="117"/>
        <v>208.78999999999991</v>
      </c>
      <c r="AR473" s="174">
        <f t="shared" si="117"/>
        <v>203.63041782466257</v>
      </c>
      <c r="AS473" s="174">
        <f t="shared" si="117"/>
        <v>198.59833834688763</v>
      </c>
      <c r="AT473" s="174">
        <f t="shared" si="117"/>
        <v>193.69061074218328</v>
      </c>
      <c r="AU473" s="174">
        <f t="shared" si="117"/>
        <v>188.90416204868467</v>
      </c>
      <c r="AV473" s="174">
        <f t="shared" si="117"/>
        <v>184.23599524302617</v>
      </c>
      <c r="AW473" s="174">
        <f t="shared" si="117"/>
        <v>179.68318736376253</v>
      </c>
      <c r="AX473" s="174">
        <f t="shared" si="117"/>
        <v>175.24288768116344</v>
      </c>
      <c r="AY473" s="174">
        <f t="shared" si="117"/>
        <v>170.91231591223593</v>
      </c>
      <c r="AZ473" s="174">
        <f t="shared" si="117"/>
        <v>166.68876047985697</v>
      </c>
      <c r="BA473" s="174">
        <f t="shared" si="117"/>
        <v>162.56957681492594</v>
      </c>
      <c r="BB473" s="174">
        <f t="shared" si="117"/>
        <v>158.55218570047396</v>
      </c>
      <c r="BC473" s="174">
        <f t="shared" si="117"/>
        <v>154.63407165669338</v>
      </c>
      <c r="BD473" s="174">
        <f t="shared" si="117"/>
        <v>150.81278136587622</v>
      </c>
      <c r="BE473" s="174">
        <f t="shared" si="117"/>
        <v>147.08592213627506</v>
      </c>
      <c r="BF473" s="174">
        <f t="shared" si="117"/>
        <v>143.45116040392494</v>
      </c>
      <c r="BG473" s="174">
        <f t="shared" si="117"/>
        <v>139.9062202714878</v>
      </c>
      <c r="BH473" s="174">
        <f t="shared" si="117"/>
        <v>136.44888208320489</v>
      </c>
      <c r="BI473" s="174">
        <f t="shared" si="117"/>
        <v>133.07698103506456</v>
      </c>
      <c r="BJ473" s="174">
        <f t="shared" si="117"/>
        <v>129.78840581931561</v>
      </c>
      <c r="BK473" s="174">
        <f t="shared" si="117"/>
        <v>126.58109730247673</v>
      </c>
      <c r="BL473" s="174">
        <f t="shared" si="117"/>
        <v>123.45304723601518</v>
      </c>
      <c r="BM473" s="174">
        <f t="shared" si="117"/>
        <v>120.40229699888685</v>
      </c>
      <c r="BN473" s="174">
        <f t="shared" si="117"/>
        <v>117.42693637115022</v>
      </c>
      <c r="BO473" s="174">
        <f t="shared" si="117"/>
        <v>114.52510233788686</v>
      </c>
      <c r="BP473" s="174">
        <f t="shared" si="117"/>
        <v>111.694977922679</v>
      </c>
    </row>
    <row r="474" spans="2:68">
      <c r="B474" s="29">
        <v>60</v>
      </c>
      <c r="C474" s="68">
        <v>348.45</v>
      </c>
      <c r="D474" s="68">
        <v>211.45</v>
      </c>
      <c r="I474" s="60" t="s">
        <v>112</v>
      </c>
      <c r="J474" s="174">
        <f t="shared" si="112"/>
        <v>482.11070565598948</v>
      </c>
      <c r="K474" s="174">
        <f t="shared" si="117"/>
        <v>470.21895986102334</v>
      </c>
      <c r="L474" s="174">
        <f t="shared" si="117"/>
        <v>458.62053594502214</v>
      </c>
      <c r="M474" s="174">
        <f t="shared" si="117"/>
        <v>447.30819882861528</v>
      </c>
      <c r="N474" s="174">
        <f t="shared" si="117"/>
        <v>436.27489189294721</v>
      </c>
      <c r="O474" s="174">
        <f t="shared" si="117"/>
        <v>425.51373257776856</v>
      </c>
      <c r="P474" s="174">
        <f t="shared" si="117"/>
        <v>415.01800808810611</v>
      </c>
      <c r="Q474" s="174">
        <f t="shared" si="117"/>
        <v>404.78117120683072</v>
      </c>
      <c r="R474" s="174">
        <f t="shared" si="117"/>
        <v>394.7968362105135</v>
      </c>
      <c r="S474" s="174">
        <f t="shared" si="117"/>
        <v>385.05877488602107</v>
      </c>
      <c r="T474" s="174">
        <f t="shared" si="117"/>
        <v>375.56091264536587</v>
      </c>
      <c r="U474" s="174">
        <f t="shared" si="117"/>
        <v>366.29732473638683</v>
      </c>
      <c r="V474" s="174">
        <f t="shared" si="117"/>
        <v>357.26223254689825</v>
      </c>
      <c r="W474" s="174">
        <f t="shared" si="117"/>
        <v>348.45</v>
      </c>
      <c r="X474" s="174">
        <f t="shared" si="117"/>
        <v>339.85513003830141</v>
      </c>
      <c r="Y474" s="174">
        <f t="shared" si="117"/>
        <v>331.47226119486521</v>
      </c>
      <c r="Z474" s="174">
        <f t="shared" si="117"/>
        <v>323.29616424873223</v>
      </c>
      <c r="AA474" s="174">
        <f t="shared" si="117"/>
        <v>315.32173896294148</v>
      </c>
      <c r="AB474" s="174">
        <f t="shared" si="117"/>
        <v>307.54401090300996</v>
      </c>
      <c r="AC474" s="174">
        <f t="shared" si="117"/>
        <v>299.95812833388794</v>
      </c>
      <c r="AD474" s="174">
        <f t="shared" si="117"/>
        <v>292.55935919345387</v>
      </c>
      <c r="AE474" s="174">
        <f t="shared" si="117"/>
        <v>285.34308814066128</v>
      </c>
      <c r="AF474" s="174">
        <f t="shared" si="117"/>
        <v>278.30481367649571</v>
      </c>
      <c r="AG474" s="174">
        <f t="shared" si="117"/>
        <v>271.44014533594697</v>
      </c>
      <c r="AH474" s="174">
        <f t="shared" si="117"/>
        <v>264.74480094924292</v>
      </c>
      <c r="AI474" s="174">
        <f t="shared" si="117"/>
        <v>258.21460397063913</v>
      </c>
      <c r="AJ474" s="174">
        <f t="shared" si="117"/>
        <v>251.84548087309531</v>
      </c>
      <c r="AK474" s="174">
        <f t="shared" si="117"/>
        <v>245.63345860721589</v>
      </c>
      <c r="AL474" s="174">
        <f t="shared" si="117"/>
        <v>239.57466212286724</v>
      </c>
      <c r="AM474" s="174">
        <f t="shared" si="117"/>
        <v>233.66531195192763</v>
      </c>
      <c r="AN474" s="174">
        <f t="shared" si="117"/>
        <v>227.90172185066049</v>
      </c>
      <c r="AO474" s="174">
        <f t="shared" si="117"/>
        <v>222.28029650024112</v>
      </c>
      <c r="AP474" s="174">
        <f t="shared" si="117"/>
        <v>216.79752926400243</v>
      </c>
      <c r="AQ474" s="174">
        <f t="shared" si="117"/>
        <v>211.45000000000007</v>
      </c>
      <c r="AR474" s="174">
        <f t="shared" si="117"/>
        <v>206.23437292753295</v>
      </c>
      <c r="AS474" s="174">
        <f t="shared" si="117"/>
        <v>201.14739454628867</v>
      </c>
      <c r="AT474" s="174">
        <f t="shared" si="117"/>
        <v>196.18589160681432</v>
      </c>
      <c r="AU474" s="174">
        <f t="shared" si="117"/>
        <v>191.34676913104892</v>
      </c>
      <c r="AV474" s="174">
        <f t="shared" si="117"/>
        <v>186.62700848168024</v>
      </c>
      <c r="AW474" s="174">
        <f t="shared" si="117"/>
        <v>182.02366547912362</v>
      </c>
      <c r="AX474" s="174">
        <f t="shared" si="117"/>
        <v>177.5338685649472</v>
      </c>
      <c r="AY474" s="174">
        <f t="shared" si="117"/>
        <v>173.1548170105979</v>
      </c>
      <c r="AZ474" s="174">
        <f t="shared" si="117"/>
        <v>168.88377917031153</v>
      </c>
      <c r="BA474" s="174">
        <f t="shared" si="117"/>
        <v>164.7180907771158</v>
      </c>
      <c r="BB474" s="174">
        <f t="shared" si="117"/>
        <v>160.65515328086508</v>
      </c>
      <c r="BC474" s="174">
        <f t="shared" si="117"/>
        <v>156.69243222726837</v>
      </c>
      <c r="BD474" s="174">
        <f t="shared" si="117"/>
        <v>152.82745567690063</v>
      </c>
      <c r="BE474" s="174">
        <f t="shared" si="117"/>
        <v>149.05781266321083</v>
      </c>
      <c r="BF474" s="174">
        <f t="shared" si="117"/>
        <v>145.3811516885645</v>
      </c>
      <c r="BG474" s="174">
        <f t="shared" si="117"/>
        <v>141.79517925738304</v>
      </c>
      <c r="BH474" s="174">
        <f t="shared" si="117"/>
        <v>138.29765844546469</v>
      </c>
      <c r="BI474" s="174">
        <f t="shared" si="117"/>
        <v>134.88640750459464</v>
      </c>
      <c r="BJ474" s="174">
        <f t="shared" si="117"/>
        <v>131.55929850157364</v>
      </c>
      <c r="BK474" s="174">
        <f t="shared" si="117"/>
        <v>128.31425599081655</v>
      </c>
      <c r="BL474" s="174">
        <f t="shared" si="117"/>
        <v>125.14925571969252</v>
      </c>
      <c r="BM474" s="174">
        <f t="shared" si="117"/>
        <v>122.06232336579924</v>
      </c>
      <c r="BN474" s="174">
        <f t="shared" si="117"/>
        <v>119.05153330538357</v>
      </c>
      <c r="BO474" s="174">
        <f t="shared" si="117"/>
        <v>116.11500741214037</v>
      </c>
      <c r="BP474" s="174">
        <f t="shared" si="117"/>
        <v>113.25091388564012</v>
      </c>
    </row>
    <row r="475" spans="2:68">
      <c r="B475" s="29">
        <v>61</v>
      </c>
      <c r="C475" s="68">
        <v>356.51</v>
      </c>
      <c r="D475" s="68">
        <v>215.99</v>
      </c>
      <c r="I475" s="60" t="s">
        <v>112</v>
      </c>
      <c r="J475" s="174">
        <f t="shared" si="112"/>
        <v>493.78337393708341</v>
      </c>
      <c r="K475" s="174">
        <f t="shared" si="117"/>
        <v>481.56460550121426</v>
      </c>
      <c r="L475" s="174">
        <f t="shared" si="117"/>
        <v>469.6481929362991</v>
      </c>
      <c r="M475" s="174">
        <f t="shared" si="117"/>
        <v>458.0266543857843</v>
      </c>
      <c r="N475" s="174">
        <f t="shared" si="117"/>
        <v>446.69269313315431</v>
      </c>
      <c r="O475" s="174">
        <f t="shared" si="117"/>
        <v>435.63919302060452</v>
      </c>
      <c r="P475" s="174">
        <f t="shared" si="117"/>
        <v>424.85921398107945</v>
      </c>
      <c r="Q475" s="174">
        <f t="shared" si="117"/>
        <v>414.34598768087267</v>
      </c>
      <c r="R475" s="174">
        <f t="shared" si="117"/>
        <v>404.09291327004973</v>
      </c>
      <c r="S475" s="174">
        <f t="shared" si="117"/>
        <v>394.09355323802959</v>
      </c>
      <c r="T475" s="174">
        <f t="shared" si="117"/>
        <v>384.34162937171914</v>
      </c>
      <c r="U475" s="174">
        <f t="shared" si="117"/>
        <v>374.8310188136648</v>
      </c>
      <c r="V475" s="174">
        <f t="shared" si="117"/>
        <v>365.55575021774678</v>
      </c>
      <c r="W475" s="174">
        <f t="shared" si="117"/>
        <v>356.51</v>
      </c>
      <c r="X475" s="174">
        <f t="shared" si="117"/>
        <v>347.68808868221072</v>
      </c>
      <c r="Y475" s="174">
        <f t="shared" si="117"/>
        <v>339.08447732599035</v>
      </c>
      <c r="Z475" s="174">
        <f t="shared" si="117"/>
        <v>330.69376405508967</v>
      </c>
      <c r="AA475" s="174">
        <f t="shared" si="117"/>
        <v>322.51068066376843</v>
      </c>
      <c r="AB475" s="174">
        <f t="shared" si="117"/>
        <v>314.5300893090922</v>
      </c>
      <c r="AC475" s="174">
        <f t="shared" si="117"/>
        <v>306.7469792850784</v>
      </c>
      <c r="AD475" s="174">
        <f t="shared" si="117"/>
        <v>299.15646387666715</v>
      </c>
      <c r="AE475" s="174">
        <f t="shared" si="117"/>
        <v>291.75377729154076</v>
      </c>
      <c r="AF475" s="174">
        <f t="shared" si="117"/>
        <v>284.53427166786679</v>
      </c>
      <c r="AG475" s="174">
        <f t="shared" si="117"/>
        <v>277.49341415608399</v>
      </c>
      <c r="AH475" s="174">
        <f t="shared" si="117"/>
        <v>270.62678407290105</v>
      </c>
      <c r="AI475" s="174">
        <f t="shared" ref="K475:BP479" si="118">$C475*POWER(POWER($D475/$C475,1/($D$417-$C$417)),AI$417-$C$417)</f>
        <v>263.93007012571968</v>
      </c>
      <c r="AJ475" s="174">
        <f t="shared" si="118"/>
        <v>257.39906770573987</v>
      </c>
      <c r="AK475" s="174">
        <f t="shared" si="118"/>
        <v>251.0296762480481</v>
      </c>
      <c r="AL475" s="174">
        <f t="shared" si="118"/>
        <v>244.8178966570307</v>
      </c>
      <c r="AM475" s="174">
        <f t="shared" si="118"/>
        <v>238.75982879549514</v>
      </c>
      <c r="AN475" s="174">
        <f t="shared" si="118"/>
        <v>232.85166903592486</v>
      </c>
      <c r="AO475" s="174">
        <f t="shared" si="118"/>
        <v>227.08970787232732</v>
      </c>
      <c r="AP475" s="174">
        <f t="shared" si="118"/>
        <v>221.4703275911786</v>
      </c>
      <c r="AQ475" s="174">
        <f t="shared" si="118"/>
        <v>215.98999999999987</v>
      </c>
      <c r="AR475" s="174">
        <f t="shared" si="118"/>
        <v>210.64528421214175</v>
      </c>
      <c r="AS475" s="174">
        <f t="shared" si="118"/>
        <v>205.43282448638359</v>
      </c>
      <c r="AT475" s="174">
        <f t="shared" si="118"/>
        <v>200.34934811999321</v>
      </c>
      <c r="AU475" s="174">
        <f t="shared" si="118"/>
        <v>195.39166339392244</v>
      </c>
      <c r="AV475" s="174">
        <f t="shared" si="118"/>
        <v>190.5566575688502</v>
      </c>
      <c r="AW475" s="174">
        <f t="shared" si="118"/>
        <v>185.84129493081275</v>
      </c>
      <c r="AX475" s="174">
        <f t="shared" si="118"/>
        <v>181.24261488519616</v>
      </c>
      <c r="AY475" s="174">
        <f t="shared" si="118"/>
        <v>176.75773009789307</v>
      </c>
      <c r="AZ475" s="174">
        <f t="shared" si="118"/>
        <v>172.38382468245635</v>
      </c>
      <c r="BA475" s="174">
        <f t="shared" si="118"/>
        <v>168.11815243211282</v>
      </c>
      <c r="BB475" s="174">
        <f t="shared" si="118"/>
        <v>163.95803509552573</v>
      </c>
      <c r="BC475" s="174">
        <f t="shared" si="118"/>
        <v>159.90086069522357</v>
      </c>
      <c r="BD475" s="174">
        <f t="shared" si="118"/>
        <v>155.94408188764049</v>
      </c>
      <c r="BE475" s="174">
        <f t="shared" si="118"/>
        <v>152.08521436373701</v>
      </c>
      <c r="BF475" s="174">
        <f t="shared" si="118"/>
        <v>148.32183528919813</v>
      </c>
      <c r="BG475" s="174">
        <f t="shared" si="118"/>
        <v>144.65158178322901</v>
      </c>
      <c r="BH475" s="174">
        <f t="shared" si="118"/>
        <v>141.07214943499307</v>
      </c>
      <c r="BI475" s="174">
        <f t="shared" si="118"/>
        <v>137.58129085676126</v>
      </c>
      <c r="BJ475" s="174">
        <f t="shared" si="118"/>
        <v>134.17681427286368</v>
      </c>
      <c r="BK475" s="174">
        <f t="shared" si="118"/>
        <v>130.85658214355823</v>
      </c>
      <c r="BL475" s="174">
        <f t="shared" si="118"/>
        <v>127.61850982295158</v>
      </c>
      <c r="BM475" s="174">
        <f t="shared" si="118"/>
        <v>124.46056425013035</v>
      </c>
      <c r="BN475" s="174">
        <f t="shared" si="118"/>
        <v>121.38076267268043</v>
      </c>
      <c r="BO475" s="174">
        <f t="shared" si="118"/>
        <v>118.37717140179319</v>
      </c>
      <c r="BP475" s="174">
        <f t="shared" si="118"/>
        <v>115.44790459817656</v>
      </c>
    </row>
    <row r="476" spans="2:68">
      <c r="B476" s="29">
        <v>62</v>
      </c>
      <c r="C476" s="68">
        <v>364.56</v>
      </c>
      <c r="D476" s="68">
        <v>220.54</v>
      </c>
      <c r="I476" s="60" t="s">
        <v>112</v>
      </c>
      <c r="J476" s="174">
        <f t="shared" si="112"/>
        <v>505.41960621483202</v>
      </c>
      <c r="K476" s="174">
        <f t="shared" si="118"/>
        <v>492.87637627299648</v>
      </c>
      <c r="L476" s="174">
        <f t="shared" si="118"/>
        <v>480.64443741571557</v>
      </c>
      <c r="M476" s="174">
        <f t="shared" si="118"/>
        <v>468.71606418951575</v>
      </c>
      <c r="N476" s="174">
        <f t="shared" si="118"/>
        <v>457.08372286704207</v>
      </c>
      <c r="O476" s="174">
        <f t="shared" si="118"/>
        <v>445.74006668890291</v>
      </c>
      <c r="P476" s="174">
        <f t="shared" si="118"/>
        <v>434.67793122360104</v>
      </c>
      <c r="Q476" s="174">
        <f t="shared" si="118"/>
        <v>423.89032984261809</v>
      </c>
      <c r="R476" s="174">
        <f t="shared" si="118"/>
        <v>413.37044930779683</v>
      </c>
      <c r="S476" s="174">
        <f t="shared" si="118"/>
        <v>403.11164546823312</v>
      </c>
      <c r="T476" s="174">
        <f t="shared" si="118"/>
        <v>393.10743906395976</v>
      </c>
      <c r="U476" s="174">
        <f t="shared" si="118"/>
        <v>383.35151163377338</v>
      </c>
      <c r="V476" s="174">
        <f t="shared" si="118"/>
        <v>373.83770152461665</v>
      </c>
      <c r="W476" s="174">
        <f t="shared" si="118"/>
        <v>364.56</v>
      </c>
      <c r="X476" s="174">
        <f t="shared" si="118"/>
        <v>355.51254744499988</v>
      </c>
      <c r="Y476" s="174">
        <f t="shared" si="118"/>
        <v>346.68962966544132</v>
      </c>
      <c r="Z476" s="174">
        <f t="shared" si="118"/>
        <v>338.08567427892433</v>
      </c>
      <c r="AA476" s="174">
        <f t="shared" si="118"/>
        <v>329.69524719541602</v>
      </c>
      <c r="AB476" s="174">
        <f t="shared" si="118"/>
        <v>321.51304918518571</v>
      </c>
      <c r="AC476" s="174">
        <f t="shared" si="118"/>
        <v>313.53391253191495</v>
      </c>
      <c r="AD476" s="174">
        <f t="shared" si="118"/>
        <v>305.75279776886896</v>
      </c>
      <c r="AE476" s="174">
        <f t="shared" si="118"/>
        <v>298.16479049606772</v>
      </c>
      <c r="AF476" s="174">
        <f t="shared" si="118"/>
        <v>290.76509827644759</v>
      </c>
      <c r="AG476" s="174">
        <f t="shared" si="118"/>
        <v>283.54904760905094</v>
      </c>
      <c r="AH476" s="174">
        <f t="shared" si="118"/>
        <v>276.51208097733507</v>
      </c>
      <c r="AI476" s="174">
        <f t="shared" si="118"/>
        <v>269.64975397073312</v>
      </c>
      <c r="AJ476" s="174">
        <f t="shared" si="118"/>
        <v>262.95773247765197</v>
      </c>
      <c r="AK476" s="174">
        <f t="shared" si="118"/>
        <v>256.43178994813155</v>
      </c>
      <c r="AL476" s="174">
        <f t="shared" si="118"/>
        <v>250.06780472443867</v>
      </c>
      <c r="AM476" s="174">
        <f t="shared" si="118"/>
        <v>243.86175743790861</v>
      </c>
      <c r="AN476" s="174">
        <f t="shared" si="118"/>
        <v>237.80972847039041</v>
      </c>
      <c r="AO476" s="174">
        <f t="shared" si="118"/>
        <v>231.90789547869269</v>
      </c>
      <c r="AP476" s="174">
        <f t="shared" si="118"/>
        <v>226.15253098046637</v>
      </c>
      <c r="AQ476" s="174">
        <f t="shared" si="118"/>
        <v>220.53999999999957</v>
      </c>
      <c r="AR476" s="174">
        <f t="shared" si="118"/>
        <v>215.06675777243839</v>
      </c>
      <c r="AS476" s="174">
        <f t="shared" si="118"/>
        <v>209.72934750498214</v>
      </c>
      <c r="AT476" s="174">
        <f t="shared" si="118"/>
        <v>204.52439819364119</v>
      </c>
      <c r="AU476" s="174">
        <f t="shared" si="118"/>
        <v>199.44862249417631</v>
      </c>
      <c r="AV476" s="174">
        <f t="shared" si="118"/>
        <v>194.49881464587642</v>
      </c>
      <c r="AW476" s="174">
        <f t="shared" si="118"/>
        <v>189.67184844686301</v>
      </c>
      <c r="AX476" s="174">
        <f t="shared" si="118"/>
        <v>184.96467527964182</v>
      </c>
      <c r="AY476" s="174">
        <f t="shared" si="118"/>
        <v>180.37432218565573</v>
      </c>
      <c r="AZ476" s="174">
        <f t="shared" si="118"/>
        <v>175.89788998762242</v>
      </c>
      <c r="BA476" s="174">
        <f t="shared" si="118"/>
        <v>171.53255145847044</v>
      </c>
      <c r="BB476" s="174">
        <f t="shared" si="118"/>
        <v>167.27554953571803</v>
      </c>
      <c r="BC476" s="174">
        <f t="shared" si="118"/>
        <v>163.12419558016614</v>
      </c>
      <c r="BD476" s="174">
        <f t="shared" si="118"/>
        <v>159.07586767780683</v>
      </c>
      <c r="BE476" s="174">
        <f t="shared" si="118"/>
        <v>155.1280089838732</v>
      </c>
      <c r="BF476" s="174">
        <f t="shared" si="118"/>
        <v>151.27812610798659</v>
      </c>
      <c r="BG476" s="174">
        <f t="shared" si="118"/>
        <v>147.5237875393797</v>
      </c>
      <c r="BH476" s="174">
        <f t="shared" si="118"/>
        <v>143.86262211120203</v>
      </c>
      <c r="BI476" s="174">
        <f t="shared" si="118"/>
        <v>140.29231750293721</v>
      </c>
      <c r="BJ476" s="174">
        <f t="shared" si="118"/>
        <v>136.81061877998673</v>
      </c>
      <c r="BK476" s="174">
        <f t="shared" si="118"/>
        <v>133.41532696949696</v>
      </c>
      <c r="BL476" s="174">
        <f t="shared" si="118"/>
        <v>130.10429767153133</v>
      </c>
      <c r="BM476" s="174">
        <f t="shared" si="118"/>
        <v>126.87543970470887</v>
      </c>
      <c r="BN476" s="174">
        <f t="shared" si="118"/>
        <v>123.72671378545516</v>
      </c>
      <c r="BO476" s="174">
        <f t="shared" si="118"/>
        <v>120.65613124003059</v>
      </c>
      <c r="BP476" s="174">
        <f t="shared" si="118"/>
        <v>117.66175274852289</v>
      </c>
    </row>
    <row r="477" spans="2:68">
      <c r="B477" s="29">
        <v>63</v>
      </c>
      <c r="C477" s="68">
        <v>372.62</v>
      </c>
      <c r="D477" s="68">
        <v>225.08</v>
      </c>
      <c r="I477" s="60" t="s">
        <v>112</v>
      </c>
      <c r="J477" s="174">
        <f t="shared" si="112"/>
        <v>517.09480811333378</v>
      </c>
      <c r="K477" s="174">
        <f t="shared" si="118"/>
        <v>504.22423357115798</v>
      </c>
      <c r="L477" s="174">
        <f t="shared" si="118"/>
        <v>491.67400973923247</v>
      </c>
      <c r="M477" s="174">
        <f t="shared" si="118"/>
        <v>479.43616303586299</v>
      </c>
      <c r="N477" s="174">
        <f t="shared" si="118"/>
        <v>467.50291834311162</v>
      </c>
      <c r="O477" s="174">
        <f t="shared" si="118"/>
        <v>455.86669406699991</v>
      </c>
      <c r="P477" s="174">
        <f t="shared" si="118"/>
        <v>444.52009732066676</v>
      </c>
      <c r="Q477" s="174">
        <f t="shared" si="118"/>
        <v>433.45591922741687</v>
      </c>
      <c r="R477" s="174">
        <f t="shared" si="118"/>
        <v>422.6671303406776</v>
      </c>
      <c r="S477" s="174">
        <f t="shared" si="118"/>
        <v>412.14687617795374</v>
      </c>
      <c r="T477" s="174">
        <f t="shared" si="118"/>
        <v>401.88847286594336</v>
      </c>
      <c r="U477" s="174">
        <f t="shared" si="118"/>
        <v>391.88540289404648</v>
      </c>
      <c r="V477" s="174">
        <f t="shared" si="118"/>
        <v>382.13131097357041</v>
      </c>
      <c r="W477" s="174">
        <f t="shared" si="118"/>
        <v>372.62</v>
      </c>
      <c r="X477" s="174">
        <f t="shared" si="118"/>
        <v>363.34542711576717</v>
      </c>
      <c r="Y477" s="174">
        <f t="shared" si="118"/>
        <v>354.30169987101948</v>
      </c>
      <c r="Z477" s="174">
        <f t="shared" si="118"/>
        <v>345.48307247994723</v>
      </c>
      <c r="AA477" s="174">
        <f t="shared" si="118"/>
        <v>336.88394217029139</v>
      </c>
      <c r="AB477" s="174">
        <f t="shared" si="118"/>
        <v>328.49884562371301</v>
      </c>
      <c r="AC477" s="174">
        <f t="shared" si="118"/>
        <v>320.32245550476216</v>
      </c>
      <c r="AD477" s="174">
        <f t="shared" si="118"/>
        <v>312.34957707624159</v>
      </c>
      <c r="AE477" s="174">
        <f t="shared" si="118"/>
        <v>304.57514489881441</v>
      </c>
      <c r="AF477" s="174">
        <f t="shared" si="118"/>
        <v>296.99421961275942</v>
      </c>
      <c r="AG477" s="174">
        <f t="shared" si="118"/>
        <v>289.6019847998283</v>
      </c>
      <c r="AH477" s="174">
        <f t="shared" si="118"/>
        <v>282.3937439232127</v>
      </c>
      <c r="AI477" s="174">
        <f t="shared" si="118"/>
        <v>275.36491734367542</v>
      </c>
      <c r="AJ477" s="174">
        <f t="shared" si="118"/>
        <v>268.51103940995023</v>
      </c>
      <c r="AK477" s="174">
        <f t="shared" si="118"/>
        <v>261.82775562156343</v>
      </c>
      <c r="AL477" s="174">
        <f t="shared" si="118"/>
        <v>255.31081986227173</v>
      </c>
      <c r="AM477" s="174">
        <f t="shared" si="118"/>
        <v>248.95609170236114</v>
      </c>
      <c r="AN477" s="174">
        <f t="shared" si="118"/>
        <v>242.75953376809215</v>
      </c>
      <c r="AO477" s="174">
        <f t="shared" si="118"/>
        <v>236.71720917661952</v>
      </c>
      <c r="AP477" s="174">
        <f t="shared" si="118"/>
        <v>230.82527903475716</v>
      </c>
      <c r="AQ477" s="174">
        <f t="shared" si="118"/>
        <v>225.07999999999996</v>
      </c>
      <c r="AR477" s="174">
        <f t="shared" si="118"/>
        <v>219.47772190225123</v>
      </c>
      <c r="AS477" s="174">
        <f t="shared" si="118"/>
        <v>214.01488542474652</v>
      </c>
      <c r="AT477" s="174">
        <f t="shared" si="118"/>
        <v>208.68801984269902</v>
      </c>
      <c r="AU477" s="174">
        <f t="shared" si="118"/>
        <v>203.49374081823083</v>
      </c>
      <c r="AV477" s="174">
        <f t="shared" si="118"/>
        <v>198.42874825018868</v>
      </c>
      <c r="AW477" s="174">
        <f t="shared" si="118"/>
        <v>193.489824177478</v>
      </c>
      <c r="AX477" s="174">
        <f t="shared" si="118"/>
        <v>188.67383073458328</v>
      </c>
      <c r="AY477" s="174">
        <f t="shared" si="118"/>
        <v>183.97770815797634</v>
      </c>
      <c r="AZ477" s="174">
        <f t="shared" si="118"/>
        <v>179.39847284214446</v>
      </c>
      <c r="BA477" s="174">
        <f t="shared" si="118"/>
        <v>174.93321544400553</v>
      </c>
      <c r="BB477" s="174">
        <f t="shared" si="118"/>
        <v>170.57909903450357</v>
      </c>
      <c r="BC477" s="174">
        <f t="shared" si="118"/>
        <v>166.3333572962118</v>
      </c>
      <c r="BD477" s="174">
        <f t="shared" si="118"/>
        <v>162.19329276579785</v>
      </c>
      <c r="BE477" s="174">
        <f t="shared" si="118"/>
        <v>158.15627512023372</v>
      </c>
      <c r="BF477" s="174">
        <f t="shared" si="118"/>
        <v>154.21973950566289</v>
      </c>
      <c r="BG477" s="174">
        <f t="shared" si="118"/>
        <v>150.38118490786172</v>
      </c>
      <c r="BH477" s="174">
        <f t="shared" si="118"/>
        <v>146.63817256326064</v>
      </c>
      <c r="BI477" s="174">
        <f t="shared" si="118"/>
        <v>142.98832440951509</v>
      </c>
      <c r="BJ477" s="174">
        <f t="shared" si="118"/>
        <v>139.42932157464207</v>
      </c>
      <c r="BK477" s="174">
        <f t="shared" si="118"/>
        <v>135.95890290376249</v>
      </c>
      <c r="BL477" s="174">
        <f t="shared" si="118"/>
        <v>132.57486352251277</v>
      </c>
      <c r="BM477" s="174">
        <f t="shared" si="118"/>
        <v>129.27505343621368</v>
      </c>
      <c r="BN477" s="174">
        <f t="shared" si="118"/>
        <v>126.05737616390608</v>
      </c>
      <c r="BO477" s="174">
        <f t="shared" si="118"/>
        <v>122.91978740638558</v>
      </c>
      <c r="BP477" s="174">
        <f t="shared" si="118"/>
        <v>119.86029374738999</v>
      </c>
    </row>
    <row r="478" spans="2:68">
      <c r="B478" s="29">
        <v>64</v>
      </c>
      <c r="C478" s="68">
        <v>380.68</v>
      </c>
      <c r="D478" s="68">
        <v>229.62</v>
      </c>
      <c r="I478" s="60" t="s">
        <v>112</v>
      </c>
      <c r="J478" s="174">
        <f t="shared" si="112"/>
        <v>528.77119266847239</v>
      </c>
      <c r="K478" s="174">
        <f t="shared" si="118"/>
        <v>515.57312312332328</v>
      </c>
      <c r="L478" s="174">
        <f t="shared" si="118"/>
        <v>502.70447591080847</v>
      </c>
      <c r="M478" s="174">
        <f t="shared" si="118"/>
        <v>490.15702868652608</v>
      </c>
      <c r="N478" s="174">
        <f t="shared" si="118"/>
        <v>477.92276433486654</v>
      </c>
      <c r="O478" s="174">
        <f t="shared" si="118"/>
        <v>465.99386584652513</v>
      </c>
      <c r="P478" s="174">
        <f t="shared" si="118"/>
        <v>454.36271132387071</v>
      </c>
      <c r="Q478" s="174">
        <f t="shared" si="118"/>
        <v>443.02186911098045</v>
      </c>
      <c r="R478" s="174">
        <f t="shared" si="118"/>
        <v>431.96409304522842</v>
      </c>
      <c r="S478" s="174">
        <f t="shared" si="118"/>
        <v>421.18231782739309</v>
      </c>
      <c r="T478" s="174">
        <f t="shared" si="118"/>
        <v>410.66965450732789</v>
      </c>
      <c r="U478" s="174">
        <f t="shared" si="118"/>
        <v>400.41938608230748</v>
      </c>
      <c r="V478" s="174">
        <f t="shared" si="118"/>
        <v>390.42496320523975</v>
      </c>
      <c r="W478" s="174">
        <f t="shared" si="118"/>
        <v>380.68</v>
      </c>
      <c r="X478" s="174">
        <f t="shared" si="118"/>
        <v>371.17826998121393</v>
      </c>
      <c r="Y478" s="174">
        <f t="shared" si="118"/>
        <v>361.9137020758825</v>
      </c>
      <c r="Z478" s="174">
        <f t="shared" si="118"/>
        <v>352.88037674430637</v>
      </c>
      <c r="AA478" s="174">
        <f t="shared" si="118"/>
        <v>344.07252219783192</v>
      </c>
      <c r="AB478" s="174">
        <f t="shared" si="118"/>
        <v>335.48451071100158</v>
      </c>
      <c r="AC478" s="174">
        <f t="shared" si="118"/>
        <v>327.11085502575287</v>
      </c>
      <c r="AD478" s="174">
        <f t="shared" si="118"/>
        <v>318.94620484536784</v>
      </c>
      <c r="AE478" s="174">
        <f t="shared" si="118"/>
        <v>310.98534341593336</v>
      </c>
      <c r="AF478" s="174">
        <f t="shared" si="118"/>
        <v>303.22318419312774</v>
      </c>
      <c r="AG478" s="174">
        <f t="shared" si="118"/>
        <v>295.65476759220377</v>
      </c>
      <c r="AH478" s="174">
        <f t="shared" si="118"/>
        <v>288.27525781909236</v>
      </c>
      <c r="AI478" s="174">
        <f t="shared" si="118"/>
        <v>281.0799397806008</v>
      </c>
      <c r="AJ478" s="174">
        <f t="shared" si="118"/>
        <v>274.06421607173269</v>
      </c>
      <c r="AK478" s="174">
        <f t="shared" si="118"/>
        <v>267.22360403820363</v>
      </c>
      <c r="AL478" s="174">
        <f t="shared" si="118"/>
        <v>260.55373291227636</v>
      </c>
      <c r="AM478" s="174">
        <f t="shared" si="118"/>
        <v>254.05034102008514</v>
      </c>
      <c r="AN478" s="174">
        <f t="shared" si="118"/>
        <v>247.70927305866508</v>
      </c>
      <c r="AO478" s="174">
        <f t="shared" si="118"/>
        <v>241.52647744094634</v>
      </c>
      <c r="AP478" s="174">
        <f t="shared" si="118"/>
        <v>235.49800370701681</v>
      </c>
      <c r="AQ478" s="174">
        <f t="shared" si="118"/>
        <v>229.62</v>
      </c>
      <c r="AR478" s="174">
        <f t="shared" si="118"/>
        <v>223.88871060493418</v>
      </c>
      <c r="AS478" s="174">
        <f t="shared" si="118"/>
        <v>218.30047354908098</v>
      </c>
      <c r="AT478" s="174">
        <f t="shared" si="118"/>
        <v>212.85171826212996</v>
      </c>
      <c r="AU478" s="174">
        <f t="shared" si="118"/>
        <v>207.53896329480446</v>
      </c>
      <c r="AV478" s="174">
        <f t="shared" si="118"/>
        <v>202.35881409441046</v>
      </c>
      <c r="AW478" s="174">
        <f t="shared" si="118"/>
        <v>197.30796083590781</v>
      </c>
      <c r="AX478" s="174">
        <f t="shared" si="118"/>
        <v>192.3831763071172</v>
      </c>
      <c r="AY478" s="174">
        <f t="shared" si="118"/>
        <v>187.58131384671282</v>
      </c>
      <c r="AZ478" s="174">
        <f t="shared" si="118"/>
        <v>182.89930533368181</v>
      </c>
      <c r="BA478" s="174">
        <f t="shared" si="118"/>
        <v>178.3341592269671</v>
      </c>
      <c r="BB478" s="174">
        <f t="shared" si="118"/>
        <v>173.8829586540401</v>
      </c>
      <c r="BC478" s="174">
        <f t="shared" si="118"/>
        <v>169.54285954718281</v>
      </c>
      <c r="BD478" s="174">
        <f t="shared" si="118"/>
        <v>165.31108882628786</v>
      </c>
      <c r="BE478" s="174">
        <f t="shared" si="118"/>
        <v>161.18494262701563</v>
      </c>
      <c r="BF478" s="174">
        <f t="shared" si="118"/>
        <v>157.16178457317667</v>
      </c>
      <c r="BG478" s="174">
        <f t="shared" si="118"/>
        <v>153.23904409223482</v>
      </c>
      <c r="BH478" s="174">
        <f t="shared" si="118"/>
        <v>149.41421477285564</v>
      </c>
      <c r="BI478" s="174">
        <f t="shared" si="118"/>
        <v>145.6848527634499</v>
      </c>
      <c r="BJ478" s="174">
        <f t="shared" si="118"/>
        <v>142.04857521068928</v>
      </c>
      <c r="BK478" s="174">
        <f t="shared" si="118"/>
        <v>138.50305873699696</v>
      </c>
      <c r="BL478" s="174">
        <f t="shared" si="118"/>
        <v>135.04603795603919</v>
      </c>
      <c r="BM478" s="174">
        <f t="shared" si="118"/>
        <v>131.67530402527052</v>
      </c>
      <c r="BN478" s="174">
        <f t="shared" si="118"/>
        <v>128.38870323460725</v>
      </c>
      <c r="BO478" s="174">
        <f t="shared" si="118"/>
        <v>125.18413563032732</v>
      </c>
      <c r="BP478" s="174">
        <f t="shared" si="118"/>
        <v>122.05955367331758</v>
      </c>
    </row>
    <row r="479" spans="2:68">
      <c r="B479" s="29">
        <v>65</v>
      </c>
      <c r="C479" s="68">
        <v>388.74</v>
      </c>
      <c r="D479" s="68">
        <v>234.17</v>
      </c>
      <c r="I479" s="60" t="s">
        <v>112</v>
      </c>
      <c r="J479" s="174">
        <f t="shared" si="112"/>
        <v>540.43368885557629</v>
      </c>
      <c r="K479" s="174">
        <f t="shared" si="118"/>
        <v>526.90948317899586</v>
      </c>
      <c r="L479" s="174">
        <f t="shared" si="118"/>
        <v>513.72371706115155</v>
      </c>
      <c r="M479" s="174">
        <f t="shared" si="118"/>
        <v>500.86792114438526</v>
      </c>
      <c r="N479" s="174">
        <f t="shared" si="118"/>
        <v>488.33383801440448</v>
      </c>
      <c r="O479" s="174">
        <f t="shared" si="118"/>
        <v>476.11341689645735</v>
      </c>
      <c r="P479" s="174">
        <f t="shared" si="118"/>
        <v>464.19880848423475</v>
      </c>
      <c r="Q479" s="174">
        <f t="shared" si="118"/>
        <v>452.58235989817683</v>
      </c>
      <c r="R479" s="174">
        <f t="shared" si="118"/>
        <v>441.25660976994811</v>
      </c>
      <c r="S479" s="174">
        <f t="shared" si="118"/>
        <v>430.21428344992086</v>
      </c>
      <c r="T479" s="174">
        <f t="shared" si="118"/>
        <v>419.44828833458996</v>
      </c>
      <c r="U479" s="174">
        <f t="shared" si="118"/>
        <v>408.95170931091877</v>
      </c>
      <c r="V479" s="174">
        <f t="shared" si="118"/>
        <v>398.71780431468892</v>
      </c>
      <c r="W479" s="174">
        <f t="shared" si="118"/>
        <v>388.74</v>
      </c>
      <c r="X479" s="174">
        <f t="shared" si="118"/>
        <v>379.01188751714022</v>
      </c>
      <c r="Y479" s="174">
        <f t="shared" si="118"/>
        <v>369.52721839611394</v>
      </c>
      <c r="Z479" s="174">
        <f t="shared" si="118"/>
        <v>360.27990053318319</v>
      </c>
      <c r="AA479" s="174">
        <f t="shared" si="118"/>
        <v>351.26399427784457</v>
      </c>
      <c r="AB479" s="174">
        <f t="shared" si="118"/>
        <v>342.47370861772862</v>
      </c>
      <c r="AC479" s="174">
        <f t="shared" si="118"/>
        <v>333.90339745897103</v>
      </c>
      <c r="AD479" s="174">
        <f t="shared" si="118"/>
        <v>325.54755599966683</v>
      </c>
      <c r="AE479" s="174">
        <f t="shared" si="118"/>
        <v>317.40081719407738</v>
      </c>
      <c r="AF479" s="174">
        <f t="shared" si="118"/>
        <v>309.4579483053198</v>
      </c>
      <c r="AG479" s="174">
        <f t="shared" si="118"/>
        <v>301.71384754432489</v>
      </c>
      <c r="AH479" s="174">
        <f t="shared" si="118"/>
        <v>294.1635407929034</v>
      </c>
      <c r="AI479" s="174">
        <f t="shared" si="118"/>
        <v>286.80217840881716</v>
      </c>
      <c r="AJ479" s="174">
        <f t="shared" si="118"/>
        <v>279.62503211080258</v>
      </c>
      <c r="AK479" s="174">
        <f t="shared" si="118"/>
        <v>272.62749194154503</v>
      </c>
      <c r="AL479" s="174">
        <f t="shared" si="118"/>
        <v>265.80506330665457</v>
      </c>
      <c r="AM479" s="174">
        <f t="shared" si="118"/>
        <v>259.15336408774021</v>
      </c>
      <c r="AN479" s="174">
        <f t="shared" si="118"/>
        <v>252.66812182772821</v>
      </c>
      <c r="AO479" s="174">
        <f t="shared" si="118"/>
        <v>246.34517098661834</v>
      </c>
      <c r="AP479" s="174">
        <f t="shared" si="118"/>
        <v>240.18045026591255</v>
      </c>
      <c r="AQ479" s="174">
        <f t="shared" si="118"/>
        <v>234.17000000000036</v>
      </c>
      <c r="AR479" s="174">
        <f t="shared" si="118"/>
        <v>228.30995961282312</v>
      </c>
      <c r="AS479" s="174">
        <f t="shared" si="118"/>
        <v>222.59656513818527</v>
      </c>
      <c r="AT479" s="174">
        <f t="shared" si="118"/>
        <v>217.02614680211875</v>
      </c>
      <c r="AU479" s="174">
        <f t="shared" si="118"/>
        <v>211.5951266657483</v>
      </c>
      <c r="AV479" s="174">
        <f t="shared" si="118"/>
        <v>206.30001632714317</v>
      </c>
      <c r="AW479" s="174">
        <f t="shared" si="118"/>
        <v>201.13741468067954</v>
      </c>
      <c r="AX479" s="174">
        <f t="shared" si="118"/>
        <v>196.10400573247443</v>
      </c>
      <c r="AY479" s="174">
        <f t="shared" si="118"/>
        <v>191.19655647048725</v>
      </c>
      <c r="AZ479" s="174">
        <f t="shared" si="118"/>
        <v>186.41191478792217</v>
      </c>
      <c r="BA479" s="174">
        <f t="shared" si="118"/>
        <v>181.74700745859616</v>
      </c>
      <c r="BB479" s="174">
        <f t="shared" si="118"/>
        <v>177.1988381629734</v>
      </c>
      <c r="BC479" s="174">
        <f t="shared" si="118"/>
        <v>172.76448556359733</v>
      </c>
      <c r="BD479" s="174">
        <f t="shared" si="118"/>
        <v>168.44110142868431</v>
      </c>
      <c r="BE479" s="174">
        <f t="shared" si="118"/>
        <v>164.22590880267455</v>
      </c>
      <c r="BF479" s="174">
        <f t="shared" ref="K479:BP484" si="119">$C479*POWER(POWER($D479/$C479,1/($D$417-$C$417)),BF$417-$C$417)</f>
        <v>160.11620022256369</v>
      </c>
      <c r="BG479" s="174">
        <f t="shared" si="119"/>
        <v>156.10933597887075</v>
      </c>
      <c r="BH479" s="174">
        <f t="shared" si="119"/>
        <v>152.20274242012454</v>
      </c>
      <c r="BI479" s="174">
        <f t="shared" si="119"/>
        <v>148.39391029978006</v>
      </c>
      <c r="BJ479" s="174">
        <f t="shared" si="119"/>
        <v>144.68039316450282</v>
      </c>
      <c r="BK479" s="174">
        <f t="shared" si="119"/>
        <v>141.05980578278584</v>
      </c>
      <c r="BL479" s="174">
        <f t="shared" si="119"/>
        <v>137.52982261289003</v>
      </c>
      <c r="BM479" s="174">
        <f t="shared" si="119"/>
        <v>134.08817630912415</v>
      </c>
      <c r="BN479" s="174">
        <f t="shared" si="119"/>
        <v>130.73265626550452</v>
      </c>
      <c r="BO479" s="174">
        <f t="shared" si="119"/>
        <v>127.46110719585934</v>
      </c>
      <c r="BP479" s="174">
        <f t="shared" si="119"/>
        <v>124.27142774946542</v>
      </c>
    </row>
    <row r="480" spans="2:68">
      <c r="B480" s="29">
        <v>66</v>
      </c>
      <c r="C480" s="68">
        <v>397.41</v>
      </c>
      <c r="D480" s="68">
        <v>238.62</v>
      </c>
      <c r="I480" s="60" t="s">
        <v>112</v>
      </c>
      <c r="J480" s="174">
        <f t="shared" si="112"/>
        <v>553.64904906041784</v>
      </c>
      <c r="K480" s="174">
        <f t="shared" si="119"/>
        <v>539.70688806756334</v>
      </c>
      <c r="L480" s="174">
        <f t="shared" si="119"/>
        <v>526.1158228699253</v>
      </c>
      <c r="M480" s="174">
        <f t="shared" si="119"/>
        <v>512.86701206497776</v>
      </c>
      <c r="N480" s="174">
        <f t="shared" si="119"/>
        <v>499.95183689711814</v>
      </c>
      <c r="O480" s="174">
        <f t="shared" si="119"/>
        <v>487.3618956509041</v>
      </c>
      <c r="P480" s="174">
        <f t="shared" si="119"/>
        <v>475.08899818548082</v>
      </c>
      <c r="Q480" s="174">
        <f t="shared" si="119"/>
        <v>463.12516060664467</v>
      </c>
      <c r="R480" s="174">
        <f t="shared" si="119"/>
        <v>451.46260007307671</v>
      </c>
      <c r="S480" s="174">
        <f t="shared" si="119"/>
        <v>440.0937297333669</v>
      </c>
      <c r="T480" s="174">
        <f t="shared" si="119"/>
        <v>429.01115379053567</v>
      </c>
      <c r="U480" s="174">
        <f t="shared" si="119"/>
        <v>418.20766269084237</v>
      </c>
      <c r="V480" s="174">
        <f t="shared" si="119"/>
        <v>407.67622843375068</v>
      </c>
      <c r="W480" s="174">
        <f t="shared" si="119"/>
        <v>397.41</v>
      </c>
      <c r="X480" s="174">
        <f t="shared" si="119"/>
        <v>387.40229889480827</v>
      </c>
      <c r="Y480" s="174">
        <f t="shared" si="119"/>
        <v>377.64661480330733</v>
      </c>
      <c r="Z480" s="174">
        <f t="shared" si="119"/>
        <v>368.13660135538458</v>
      </c>
      <c r="AA480" s="174">
        <f t="shared" si="119"/>
        <v>358.86607199717565</v>
      </c>
      <c r="AB480" s="174">
        <f t="shared" si="119"/>
        <v>349.82899596652231</v>
      </c>
      <c r="AC480" s="174">
        <f t="shared" si="119"/>
        <v>341.01949436977765</v>
      </c>
      <c r="AD480" s="174">
        <f t="shared" si="119"/>
        <v>332.43183635740667</v>
      </c>
      <c r="AE480" s="174">
        <f t="shared" si="119"/>
        <v>324.06043539589353</v>
      </c>
      <c r="AF480" s="174">
        <f t="shared" si="119"/>
        <v>315.89984563353124</v>
      </c>
      <c r="AG480" s="174">
        <f t="shared" si="119"/>
        <v>307.94475835772892</v>
      </c>
      <c r="AH480" s="174">
        <f t="shared" si="119"/>
        <v>300.18999854153247</v>
      </c>
      <c r="AI480" s="174">
        <f t="shared" si="119"/>
        <v>292.63052147711136</v>
      </c>
      <c r="AJ480" s="174">
        <f t="shared" si="119"/>
        <v>285.26140949402253</v>
      </c>
      <c r="AK480" s="174">
        <f t="shared" si="119"/>
        <v>278.07786876011573</v>
      </c>
      <c r="AL480" s="174">
        <f t="shared" si="119"/>
        <v>271.07522616299951</v>
      </c>
      <c r="AM480" s="174">
        <f t="shared" si="119"/>
        <v>264.24892627003868</v>
      </c>
      <c r="AN480" s="174">
        <f t="shared" si="119"/>
        <v>257.59452836490698</v>
      </c>
      <c r="AO480" s="174">
        <f t="shared" si="119"/>
        <v>251.10770355876514</v>
      </c>
      <c r="AP480" s="174">
        <f t="shared" si="119"/>
        <v>244.78423197418698</v>
      </c>
      <c r="AQ480" s="174">
        <f t="shared" si="119"/>
        <v>238.62000000000015</v>
      </c>
      <c r="AR480" s="174">
        <f t="shared" si="119"/>
        <v>232.61099761525679</v>
      </c>
      <c r="AS480" s="174">
        <f t="shared" si="119"/>
        <v>226.75331578059246</v>
      </c>
      <c r="AT480" s="174">
        <f t="shared" si="119"/>
        <v>221.0431438952767</v>
      </c>
      <c r="AU480" s="174">
        <f t="shared" si="119"/>
        <v>215.47676731830126</v>
      </c>
      <c r="AV480" s="174">
        <f t="shared" si="119"/>
        <v>210.05056495189251</v>
      </c>
      <c r="AW480" s="174">
        <f t="shared" si="119"/>
        <v>204.76100688587704</v>
      </c>
      <c r="AX480" s="174">
        <f t="shared" si="119"/>
        <v>199.60465210136744</v>
      </c>
      <c r="AY480" s="174">
        <f t="shared" si="119"/>
        <v>194.57814623227438</v>
      </c>
      <c r="AZ480" s="174">
        <f t="shared" si="119"/>
        <v>189.67821938318934</v>
      </c>
      <c r="BA480" s="174">
        <f t="shared" si="119"/>
        <v>184.90168400221765</v>
      </c>
      <c r="BB480" s="174">
        <f t="shared" si="119"/>
        <v>180.24543280737907</v>
      </c>
      <c r="BC480" s="174">
        <f t="shared" si="119"/>
        <v>175.7064367652257</v>
      </c>
      <c r="BD480" s="174">
        <f t="shared" si="119"/>
        <v>171.28174312036359</v>
      </c>
      <c r="BE480" s="174">
        <f t="shared" si="119"/>
        <v>166.96847347459516</v>
      </c>
      <c r="BF480" s="174">
        <f t="shared" si="119"/>
        <v>162.76382191443341</v>
      </c>
      <c r="BG480" s="174">
        <f t="shared" si="119"/>
        <v>158.66505318576955</v>
      </c>
      <c r="BH480" s="174">
        <f t="shared" si="119"/>
        <v>154.66950091450678</v>
      </c>
      <c r="BI480" s="174">
        <f t="shared" si="119"/>
        <v>150.77456587200265</v>
      </c>
      <c r="BJ480" s="174">
        <f t="shared" si="119"/>
        <v>146.97771428419145</v>
      </c>
      <c r="BK480" s="174">
        <f t="shared" si="119"/>
        <v>143.27647618328697</v>
      </c>
      <c r="BL480" s="174">
        <f t="shared" si="119"/>
        <v>139.66844380099295</v>
      </c>
      <c r="BM480" s="174">
        <f t="shared" si="119"/>
        <v>136.1512700021766</v>
      </c>
      <c r="BN480" s="174">
        <f t="shared" si="119"/>
        <v>132.72266675798537</v>
      </c>
      <c r="BO480" s="174">
        <f t="shared" si="119"/>
        <v>129.38040365741443</v>
      </c>
      <c r="BP480" s="174">
        <f t="shared" si="119"/>
        <v>126.12230645635645</v>
      </c>
    </row>
    <row r="481" spans="1:68">
      <c r="B481" s="29">
        <v>67</v>
      </c>
      <c r="C481" s="68">
        <v>406.07</v>
      </c>
      <c r="D481" s="68">
        <v>243.08</v>
      </c>
      <c r="I481" s="60" t="s">
        <v>112</v>
      </c>
      <c r="J481" s="174">
        <f t="shared" si="112"/>
        <v>566.83217760506557</v>
      </c>
      <c r="K481" s="174">
        <f t="shared" si="119"/>
        <v>552.4740860930732</v>
      </c>
      <c r="L481" s="174">
        <f t="shared" si="119"/>
        <v>538.47969092721598</v>
      </c>
      <c r="M481" s="174">
        <f t="shared" si="119"/>
        <v>524.83977952989721</v>
      </c>
      <c r="N481" s="174">
        <f t="shared" si="119"/>
        <v>511.54537268188903</v>
      </c>
      <c r="O481" s="174">
        <f t="shared" si="119"/>
        <v>498.58771861126883</v>
      </c>
      <c r="P481" s="174">
        <f t="shared" si="119"/>
        <v>485.95828723208575</v>
      </c>
      <c r="Q481" s="174">
        <f t="shared" si="119"/>
        <v>473.64876452896425</v>
      </c>
      <c r="R481" s="174">
        <f t="shared" si="119"/>
        <v>461.65104708394773</v>
      </c>
      <c r="S481" s="174">
        <f t="shared" si="119"/>
        <v>449.95723674197967</v>
      </c>
      <c r="T481" s="174">
        <f t="shared" si="119"/>
        <v>438.55963541150993</v>
      </c>
      <c r="U481" s="174">
        <f t="shared" si="119"/>
        <v>427.45073999680443</v>
      </c>
      <c r="V481" s="174">
        <f t="shared" si="119"/>
        <v>416.62323745862085</v>
      </c>
      <c r="W481" s="174">
        <f t="shared" si="119"/>
        <v>406.07</v>
      </c>
      <c r="X481" s="174">
        <f t="shared" si="119"/>
        <v>395.78408037400271</v>
      </c>
      <c r="Y481" s="174">
        <f t="shared" si="119"/>
        <v>385.75870731030369</v>
      </c>
      <c r="Z481" s="174">
        <f t="shared" si="119"/>
        <v>375.987281057632</v>
      </c>
      <c r="AA481" s="174">
        <f t="shared" si="119"/>
        <v>366.46336903912271</v>
      </c>
      <c r="AB481" s="174">
        <f t="shared" si="119"/>
        <v>357.18070161772096</v>
      </c>
      <c r="AC481" s="174">
        <f t="shared" si="119"/>
        <v>348.13316796884959</v>
      </c>
      <c r="AD481" s="174">
        <f t="shared" si="119"/>
        <v>339.3148120576239</v>
      </c>
      <c r="AE481" s="174">
        <f t="shared" si="119"/>
        <v>330.71982871796547</v>
      </c>
      <c r="AF481" s="174">
        <f t="shared" si="119"/>
        <v>322.34255983103316</v>
      </c>
      <c r="AG481" s="174">
        <f t="shared" si="119"/>
        <v>314.17749060045662</v>
      </c>
      <c r="AH481" s="174">
        <f t="shared" si="119"/>
        <v>306.21924592191885</v>
      </c>
      <c r="AI481" s="174">
        <f t="shared" si="119"/>
        <v>298.46258684469979</v>
      </c>
      <c r="AJ481" s="174">
        <f t="shared" si="119"/>
        <v>290.9024071228493</v>
      </c>
      <c r="AK481" s="174">
        <f t="shared" si="119"/>
        <v>283.53372985372135</v>
      </c>
      <c r="AL481" s="174">
        <f t="shared" si="119"/>
        <v>276.35170420165491</v>
      </c>
      <c r="AM481" s="174">
        <f t="shared" si="119"/>
        <v>269.35160220464553</v>
      </c>
      <c r="AN481" s="174">
        <f t="shared" si="119"/>
        <v>262.52881566190513</v>
      </c>
      <c r="AO481" s="174">
        <f t="shared" si="119"/>
        <v>255.87885310026155</v>
      </c>
      <c r="AP481" s="174">
        <f t="shared" si="119"/>
        <v>249.3973368173998</v>
      </c>
      <c r="AQ481" s="174">
        <f t="shared" si="119"/>
        <v>243.07999999999996</v>
      </c>
      <c r="AR481" s="174">
        <f t="shared" si="119"/>
        <v>236.92268391487323</v>
      </c>
      <c r="AS481" s="174">
        <f t="shared" si="119"/>
        <v>230.92133517124788</v>
      </c>
      <c r="AT481" s="174">
        <f t="shared" si="119"/>
        <v>225.07200305240272</v>
      </c>
      <c r="AU481" s="174">
        <f t="shared" si="119"/>
        <v>219.37083691489136</v>
      </c>
      <c r="AV481" s="174">
        <f t="shared" si="119"/>
        <v>213.81408365364493</v>
      </c>
      <c r="AW481" s="174">
        <f t="shared" si="119"/>
        <v>208.39808523128511</v>
      </c>
      <c r="AX481" s="174">
        <f t="shared" si="119"/>
        <v>203.11927627002046</v>
      </c>
      <c r="AY481" s="174">
        <f t="shared" si="119"/>
        <v>197.97418170454117</v>
      </c>
      <c r="AZ481" s="174">
        <f t="shared" si="119"/>
        <v>192.95941449436683</v>
      </c>
      <c r="BA481" s="174">
        <f t="shared" si="119"/>
        <v>188.07167339414136</v>
      </c>
      <c r="BB481" s="174">
        <f t="shared" si="119"/>
        <v>183.30774078040739</v>
      </c>
      <c r="BC481" s="174">
        <f t="shared" si="119"/>
        <v>178.66448053342921</v>
      </c>
      <c r="BD481" s="174">
        <f t="shared" si="119"/>
        <v>174.13883597267022</v>
      </c>
      <c r="BE481" s="174">
        <f t="shared" si="119"/>
        <v>169.72782784456516</v>
      </c>
      <c r="BF481" s="174">
        <f t="shared" si="119"/>
        <v>165.42855236126348</v>
      </c>
      <c r="BG481" s="174">
        <f t="shared" si="119"/>
        <v>161.23817928905171</v>
      </c>
      <c r="BH481" s="174">
        <f t="shared" si="119"/>
        <v>157.15395008519687</v>
      </c>
      <c r="BI481" s="174">
        <f t="shared" si="119"/>
        <v>153.17317608198482</v>
      </c>
      <c r="BJ481" s="174">
        <f t="shared" si="119"/>
        <v>149.29323671675706</v>
      </c>
      <c r="BK481" s="174">
        <f t="shared" si="119"/>
        <v>145.51157780678204</v>
      </c>
      <c r="BL481" s="174">
        <f t="shared" si="119"/>
        <v>141.82570986782417</v>
      </c>
      <c r="BM481" s="174">
        <f t="shared" si="119"/>
        <v>138.23320647530454</v>
      </c>
      <c r="BN481" s="174">
        <f t="shared" si="119"/>
        <v>134.7317026669738</v>
      </c>
      <c r="BO481" s="174">
        <f t="shared" si="119"/>
        <v>131.31889338604623</v>
      </c>
      <c r="BP481" s="174">
        <f t="shared" si="119"/>
        <v>127.99253196376982</v>
      </c>
    </row>
    <row r="482" spans="1:68">
      <c r="B482" s="29">
        <v>68</v>
      </c>
      <c r="C482" s="68">
        <v>414.74</v>
      </c>
      <c r="D482" s="68">
        <v>247.54</v>
      </c>
      <c r="I482" s="60" t="s">
        <v>112</v>
      </c>
      <c r="J482" s="174">
        <f t="shared" si="112"/>
        <v>580.04377751269681</v>
      </c>
      <c r="K482" s="174">
        <f t="shared" si="119"/>
        <v>565.26779794874903</v>
      </c>
      <c r="L482" s="174">
        <f t="shared" si="119"/>
        <v>550.86822027124231</v>
      </c>
      <c r="M482" s="174">
        <f t="shared" si="119"/>
        <v>536.83545605461745</v>
      </c>
      <c r="N482" s="174">
        <f t="shared" si="119"/>
        <v>523.16016112794796</v>
      </c>
      <c r="O482" s="174">
        <f t="shared" si="119"/>
        <v>509.83322935282166</v>
      </c>
      <c r="P482" s="174">
        <f t="shared" si="119"/>
        <v>496.84578655972336</v>
      </c>
      <c r="Q482" s="174">
        <f t="shared" si="119"/>
        <v>484.1891846388807</v>
      </c>
      <c r="R482" s="174">
        <f t="shared" si="119"/>
        <v>471.85499578164053</v>
      </c>
      <c r="S482" s="174">
        <f t="shared" si="119"/>
        <v>459.83500686853898</v>
      </c>
      <c r="T482" s="174">
        <f t="shared" si="119"/>
        <v>448.12121400032981</v>
      </c>
      <c r="U482" s="174">
        <f t="shared" si="119"/>
        <v>436.70581716832879</v>
      </c>
      <c r="V482" s="174">
        <f t="shared" si="119"/>
        <v>425.58121506052487</v>
      </c>
      <c r="W482" s="174">
        <f t="shared" si="119"/>
        <v>414.74</v>
      </c>
      <c r="X482" s="174">
        <f t="shared" si="119"/>
        <v>404.17495301228786</v>
      </c>
      <c r="Y482" s="174">
        <f t="shared" si="119"/>
        <v>393.87903901838524</v>
      </c>
      <c r="Z482" s="174">
        <f t="shared" si="119"/>
        <v>383.8454021502169</v>
      </c>
      <c r="AA482" s="174">
        <f t="shared" si="119"/>
        <v>374.06736118543341</v>
      </c>
      <c r="AB482" s="174">
        <f t="shared" si="119"/>
        <v>364.53840509850278</v>
      </c>
      <c r="AC482" s="174">
        <f t="shared" si="119"/>
        <v>355.25218872513318</v>
      </c>
      <c r="AD482" s="174">
        <f t="shared" si="119"/>
        <v>346.20252853713924</v>
      </c>
      <c r="AE482" s="174">
        <f t="shared" si="119"/>
        <v>337.38339852493965</v>
      </c>
      <c r="AF482" s="174">
        <f t="shared" si="119"/>
        <v>328.78892618494353</v>
      </c>
      <c r="AG482" s="174">
        <f t="shared" si="119"/>
        <v>320.413388609153</v>
      </c>
      <c r="AH482" s="174">
        <f t="shared" si="119"/>
        <v>312.25120867438</v>
      </c>
      <c r="AI482" s="174">
        <f t="shared" si="119"/>
        <v>304.29695132853743</v>
      </c>
      <c r="AJ482" s="174">
        <f t="shared" si="119"/>
        <v>296.54531997153413</v>
      </c>
      <c r="AK482" s="174">
        <f t="shared" si="119"/>
        <v>288.99115292836154</v>
      </c>
      <c r="AL482" s="174">
        <f t="shared" si="119"/>
        <v>281.62942001202549</v>
      </c>
      <c r="AM482" s="174">
        <f t="shared" si="119"/>
        <v>274.45521917403255</v>
      </c>
      <c r="AN482" s="174">
        <f t="shared" si="119"/>
        <v>267.4637732402029</v>
      </c>
      <c r="AO482" s="174">
        <f t="shared" si="119"/>
        <v>260.65042672963364</v>
      </c>
      <c r="AP482" s="174">
        <f t="shared" si="119"/>
        <v>254.0106427546956</v>
      </c>
      <c r="AQ482" s="174">
        <f t="shared" si="119"/>
        <v>247.54000000000028</v>
      </c>
      <c r="AR482" s="174">
        <f t="shared" si="119"/>
        <v>241.23418977832338</v>
      </c>
      <c r="AS482" s="174">
        <f t="shared" si="119"/>
        <v>235.08901316152574</v>
      </c>
      <c r="AT482" s="174">
        <f t="shared" si="119"/>
        <v>229.10037818456095</v>
      </c>
      <c r="AU482" s="174">
        <f t="shared" si="119"/>
        <v>223.26429712070762</v>
      </c>
      <c r="AV482" s="174">
        <f t="shared" si="119"/>
        <v>217.57688382621274</v>
      </c>
      <c r="AW482" s="174">
        <f t="shared" si="119"/>
        <v>212.03435115257645</v>
      </c>
      <c r="AX482" s="174">
        <f t="shared" si="119"/>
        <v>206.63300842475655</v>
      </c>
      <c r="AY482" s="174">
        <f t="shared" si="119"/>
        <v>201.36925898361301</v>
      </c>
      <c r="AZ482" s="174">
        <f t="shared" si="119"/>
        <v>196.2395977909558</v>
      </c>
      <c r="BA482" s="174">
        <f t="shared" si="119"/>
        <v>191.24060909560166</v>
      </c>
      <c r="BB482" s="174">
        <f t="shared" si="119"/>
        <v>186.36896415888538</v>
      </c>
      <c r="BC482" s="174">
        <f t="shared" si="119"/>
        <v>181.62141903811121</v>
      </c>
      <c r="BD482" s="174">
        <f t="shared" si="119"/>
        <v>176.99481242646874</v>
      </c>
      <c r="BE482" s="174">
        <f t="shared" si="119"/>
        <v>172.48606354797391</v>
      </c>
      <c r="BF482" s="174">
        <f t="shared" si="119"/>
        <v>168.09217010603479</v>
      </c>
      <c r="BG482" s="174">
        <f t="shared" si="119"/>
        <v>163.8102062842747</v>
      </c>
      <c r="BH482" s="174">
        <f t="shared" si="119"/>
        <v>159.63732079828304</v>
      </c>
      <c r="BI482" s="174">
        <f t="shared" si="119"/>
        <v>155.57073499699467</v>
      </c>
      <c r="BJ482" s="174">
        <f t="shared" si="119"/>
        <v>151.6077410124353</v>
      </c>
      <c r="BK482" s="174">
        <f t="shared" si="119"/>
        <v>147.74569995659965</v>
      </c>
      <c r="BL482" s="174">
        <f t="shared" si="119"/>
        <v>143.98204016426251</v>
      </c>
      <c r="BM482" s="174">
        <f t="shared" si="119"/>
        <v>140.31425548055202</v>
      </c>
      <c r="BN482" s="174">
        <f t="shared" si="119"/>
        <v>136.73990359214514</v>
      </c>
      <c r="BO482" s="174">
        <f t="shared" si="119"/>
        <v>133.25660440097417</v>
      </c>
      <c r="BP482" s="174">
        <f t="shared" si="119"/>
        <v>129.86203843936144</v>
      </c>
    </row>
    <row r="483" spans="1:68">
      <c r="B483" s="29">
        <v>69</v>
      </c>
      <c r="C483" s="68">
        <v>423.41</v>
      </c>
      <c r="D483" s="68">
        <v>252</v>
      </c>
      <c r="I483" s="60" t="s">
        <v>112</v>
      </c>
      <c r="J483" s="174">
        <f t="shared" ref="J483:Y484" si="120">$C483*POWER(POWER($D483/$C483,1/($D$417-$C$417)),J$417-$C$417)</f>
        <v>593.26056554357513</v>
      </c>
      <c r="K483" s="174">
        <f t="shared" si="120"/>
        <v>578.06603542843266</v>
      </c>
      <c r="L483" s="174">
        <f t="shared" si="120"/>
        <v>563.26066609495842</v>
      </c>
      <c r="M483" s="174">
        <f t="shared" si="120"/>
        <v>548.83449039623588</v>
      </c>
      <c r="N483" s="174">
        <f t="shared" si="120"/>
        <v>534.77779646291572</v>
      </c>
      <c r="O483" s="174">
        <f t="shared" si="120"/>
        <v>521.0811211650722</v>
      </c>
      <c r="P483" s="174">
        <f t="shared" si="120"/>
        <v>507.73524374151481</v>
      </c>
      <c r="Q483" s="174">
        <f t="shared" si="120"/>
        <v>494.73117959226363</v>
      </c>
      <c r="R483" s="174">
        <f t="shared" si="120"/>
        <v>482.06017423001276</v>
      </c>
      <c r="S483" s="174">
        <f t="shared" si="120"/>
        <v>469.71369738650719</v>
      </c>
      <c r="T483" s="174">
        <f t="shared" si="120"/>
        <v>457.68343726986706</v>
      </c>
      <c r="U483" s="174">
        <f t="shared" si="120"/>
        <v>445.96129496899283</v>
      </c>
      <c r="V483" s="174">
        <f t="shared" si="120"/>
        <v>434.53937900128369</v>
      </c>
      <c r="W483" s="174">
        <f t="shared" si="120"/>
        <v>423.41</v>
      </c>
      <c r="X483" s="174">
        <f t="shared" si="120"/>
        <v>412.5656655376921</v>
      </c>
      <c r="Y483" s="174">
        <f t="shared" si="120"/>
        <v>401.99907508221065</v>
      </c>
      <c r="Z483" s="174">
        <f t="shared" si="119"/>
        <v>391.70311508190377</v>
      </c>
      <c r="AA483" s="174">
        <f t="shared" si="119"/>
        <v>381.67085417669114</v>
      </c>
      <c r="AB483" s="174">
        <f t="shared" si="119"/>
        <v>371.89553853179189</v>
      </c>
      <c r="AC483" s="174">
        <f t="shared" si="119"/>
        <v>362.37058729096412</v>
      </c>
      <c r="AD483" s="174">
        <f t="shared" si="119"/>
        <v>353.08958814619626</v>
      </c>
      <c r="AE483" s="174">
        <f t="shared" si="119"/>
        <v>344.04629302086636</v>
      </c>
      <c r="AF483" s="174">
        <f t="shared" si="119"/>
        <v>335.23461386346457</v>
      </c>
      <c r="AG483" s="174">
        <f t="shared" si="119"/>
        <v>326.64861854904581</v>
      </c>
      <c r="AH483" s="174">
        <f t="shared" si="119"/>
        <v>318.28252688565408</v>
      </c>
      <c r="AI483" s="174">
        <f t="shared" si="119"/>
        <v>310.13070672303024</v>
      </c>
      <c r="AJ483" s="174">
        <f t="shared" si="119"/>
        <v>302.18767016098286</v>
      </c>
      <c r="AK483" s="174">
        <f t="shared" si="119"/>
        <v>294.44806985486991</v>
      </c>
      <c r="AL483" s="174">
        <f t="shared" si="119"/>
        <v>286.90669541570406</v>
      </c>
      <c r="AM483" s="174">
        <f t="shared" si="119"/>
        <v>279.55846990245823</v>
      </c>
      <c r="AN483" s="174">
        <f t="shared" si="119"/>
        <v>272.39844640420995</v>
      </c>
      <c r="AO483" s="174">
        <f t="shared" si="119"/>
        <v>265.42180470982316</v>
      </c>
      <c r="AP483" s="174">
        <f t="shared" si="119"/>
        <v>258.62384806292607</v>
      </c>
      <c r="AQ483" s="174">
        <f t="shared" si="119"/>
        <v>252.00000000000003</v>
      </c>
      <c r="AR483" s="174">
        <f t="shared" si="119"/>
        <v>245.54580126945137</v>
      </c>
      <c r="AS483" s="174">
        <f t="shared" si="119"/>
        <v>239.25690682959092</v>
      </c>
      <c r="AT483" s="174">
        <f t="shared" si="119"/>
        <v>233.12908292350147</v>
      </c>
      <c r="AU483" s="174">
        <f t="shared" si="119"/>
        <v>227.15820422882356</v>
      </c>
      <c r="AV483" s="174">
        <f t="shared" si="119"/>
        <v>221.34025108054027</v>
      </c>
      <c r="AW483" s="174">
        <f t="shared" si="119"/>
        <v>215.67130676489211</v>
      </c>
      <c r="AX483" s="174">
        <f t="shared" si="119"/>
        <v>210.14755488259954</v>
      </c>
      <c r="AY483" s="174">
        <f t="shared" si="119"/>
        <v>204.76527677961863</v>
      </c>
      <c r="AZ483" s="174">
        <f t="shared" si="119"/>
        <v>199.52084904370017</v>
      </c>
      <c r="BA483" s="174">
        <f t="shared" si="119"/>
        <v>194.41074106506591</v>
      </c>
      <c r="BB483" s="174">
        <f t="shared" si="119"/>
        <v>189.43151265956129</v>
      </c>
      <c r="BC483" s="174">
        <f t="shared" si="119"/>
        <v>184.57981175268327</v>
      </c>
      <c r="BD483" s="174">
        <f t="shared" si="119"/>
        <v>179.85237212292503</v>
      </c>
      <c r="BE483" s="174">
        <f t="shared" si="119"/>
        <v>175.24601120291732</v>
      </c>
      <c r="BF483" s="174">
        <f t="shared" si="119"/>
        <v>170.75762793688725</v>
      </c>
      <c r="BG483" s="174">
        <f t="shared" si="119"/>
        <v>166.38420069299136</v>
      </c>
      <c r="BH483" s="174">
        <f t="shared" si="119"/>
        <v>162.12278522911814</v>
      </c>
      <c r="BI483" s="174">
        <f t="shared" si="119"/>
        <v>157.97051271078962</v>
      </c>
      <c r="BJ483" s="174">
        <f t="shared" si="119"/>
        <v>153.92458777982893</v>
      </c>
      <c r="BK483" s="174">
        <f t="shared" si="119"/>
        <v>149.98228667249242</v>
      </c>
      <c r="BL483" s="174">
        <f t="shared" si="119"/>
        <v>146.14095538580042</v>
      </c>
      <c r="BM483" s="174">
        <f t="shared" si="119"/>
        <v>142.39800789083139</v>
      </c>
      <c r="BN483" s="174">
        <f t="shared" si="119"/>
        <v>138.75092439177718</v>
      </c>
      <c r="BO483" s="174">
        <f t="shared" si="119"/>
        <v>135.19724962958725</v>
      </c>
      <c r="BP483" s="174">
        <f t="shared" si="119"/>
        <v>131.73459122905967</v>
      </c>
    </row>
    <row r="484" spans="1:68">
      <c r="B484" s="29">
        <v>70</v>
      </c>
      <c r="C484" s="68">
        <v>432.08</v>
      </c>
      <c r="D484" s="68">
        <v>256.45999999999998</v>
      </c>
      <c r="I484" s="60" t="s">
        <v>112</v>
      </c>
      <c r="J484" s="174">
        <f t="shared" si="120"/>
        <v>606.48226614796943</v>
      </c>
      <c r="K484" s="174">
        <f t="shared" si="119"/>
        <v>590.8685575615815</v>
      </c>
      <c r="L484" s="174">
        <f t="shared" si="119"/>
        <v>575.65681933678218</v>
      </c>
      <c r="M484" s="174">
        <f t="shared" si="119"/>
        <v>560.83670286416213</v>
      </c>
      <c r="N484" s="174">
        <f t="shared" si="119"/>
        <v>546.39812595623459</v>
      </c>
      <c r="O484" s="174">
        <f t="shared" si="119"/>
        <v>532.33126598848139</v>
      </c>
      <c r="P484" s="174">
        <f t="shared" si="119"/>
        <v>518.62655321698014</v>
      </c>
      <c r="Q484" s="174">
        <f t="shared" si="119"/>
        <v>505.27466426806728</v>
      </c>
      <c r="R484" s="174">
        <f t="shared" si="119"/>
        <v>492.26651579560757</v>
      </c>
      <c r="S484" s="174">
        <f t="shared" si="119"/>
        <v>479.59325830155609</v>
      </c>
      <c r="T484" s="174">
        <f t="shared" si="119"/>
        <v>467.24627011560665</v>
      </c>
      <c r="U484" s="174">
        <f t="shared" si="119"/>
        <v>455.2171515298345</v>
      </c>
      <c r="V484" s="174">
        <f t="shared" si="119"/>
        <v>443.4977190843386</v>
      </c>
      <c r="W484" s="174">
        <f t="shared" si="119"/>
        <v>432.08</v>
      </c>
      <c r="X484" s="174">
        <f t="shared" si="119"/>
        <v>420.95622675456679</v>
      </c>
      <c r="Y484" s="174">
        <f t="shared" si="119"/>
        <v>410.11883179837588</v>
      </c>
      <c r="Z484" s="174">
        <f t="shared" si="119"/>
        <v>399.56044240611732</v>
      </c>
      <c r="AA484" s="174">
        <f t="shared" si="119"/>
        <v>389.27387566113805</v>
      </c>
      <c r="AB484" s="174">
        <f t="shared" si="119"/>
        <v>379.25213356887394</v>
      </c>
      <c r="AC484" s="174">
        <f t="shared" si="119"/>
        <v>369.48839829608443</v>
      </c>
      <c r="AD484" s="174">
        <f t="shared" si="119"/>
        <v>359.97602753265187</v>
      </c>
      <c r="AE484" s="174">
        <f t="shared" si="119"/>
        <v>350.70854997279014</v>
      </c>
      <c r="AF484" s="174">
        <f t="shared" si="119"/>
        <v>341.67966091258836</v>
      </c>
      <c r="AG484" s="174">
        <f t="shared" si="119"/>
        <v>332.88321796089389</v>
      </c>
      <c r="AH484" s="174">
        <f t="shared" si="119"/>
        <v>324.31323686061825</v>
      </c>
      <c r="AI484" s="174">
        <f t="shared" si="119"/>
        <v>315.96388741762161</v>
      </c>
      <c r="AJ484" s="174">
        <f t="shared" si="119"/>
        <v>307.82948953440734</v>
      </c>
      <c r="AK484" s="174">
        <f t="shared" si="119"/>
        <v>299.90450934592792</v>
      </c>
      <c r="AL484" s="174">
        <f t="shared" ref="AL484:BP484" si="121">$C484*POWER(POWER($D484/$C484,1/($D$417-$C$417)),AL$417-$C$417)</f>
        <v>292.18355545487299</v>
      </c>
      <c r="AM484" s="174">
        <f t="shared" si="121"/>
        <v>284.66137526387951</v>
      </c>
      <c r="AN484" s="174">
        <f t="shared" si="121"/>
        <v>277.33285140216742</v>
      </c>
      <c r="AO484" s="174">
        <f t="shared" si="121"/>
        <v>270.19299824417089</v>
      </c>
      <c r="AP484" s="174">
        <f t="shared" si="121"/>
        <v>263.23695851779644</v>
      </c>
      <c r="AQ484" s="174">
        <f t="shared" si="121"/>
        <v>256.45999999999998</v>
      </c>
      <c r="AR484" s="174">
        <f t="shared" si="121"/>
        <v>249.85751229743616</v>
      </c>
      <c r="AS484" s="174">
        <f t="shared" si="121"/>
        <v>243.42500370998769</v>
      </c>
      <c r="AT484" s="174">
        <f t="shared" si="121"/>
        <v>237.15809817504362</v>
      </c>
      <c r="AU484" s="174">
        <f t="shared" si="121"/>
        <v>231.05253229044499</v>
      </c>
      <c r="AV484" s="174">
        <f t="shared" si="121"/>
        <v>225.10415241407478</v>
      </c>
      <c r="AW484" s="174">
        <f t="shared" si="121"/>
        <v>219.30891183811755</v>
      </c>
      <c r="AX484" s="174">
        <f t="shared" si="121"/>
        <v>213.66286803606715</v>
      </c>
      <c r="AY484" s="174">
        <f t="shared" si="121"/>
        <v>208.16217998060952</v>
      </c>
      <c r="AZ484" s="174">
        <f t="shared" si="121"/>
        <v>202.80310553055548</v>
      </c>
      <c r="BA484" s="174">
        <f t="shared" si="121"/>
        <v>197.5819988850464</v>
      </c>
      <c r="BB484" s="174">
        <f t="shared" si="121"/>
        <v>192.49530810330069</v>
      </c>
      <c r="BC484" s="174">
        <f t="shared" si="121"/>
        <v>187.53957268821341</v>
      </c>
      <c r="BD484" s="174">
        <f t="shared" si="121"/>
        <v>182.71142123216563</v>
      </c>
      <c r="BE484" s="174">
        <f t="shared" si="121"/>
        <v>178.0075691234417</v>
      </c>
      <c r="BF484" s="174">
        <f t="shared" si="121"/>
        <v>173.424816311694</v>
      </c>
      <c r="BG484" s="174">
        <f t="shared" si="121"/>
        <v>168.96004513093536</v>
      </c>
      <c r="BH484" s="174">
        <f t="shared" si="121"/>
        <v>164.61021817857772</v>
      </c>
      <c r="BI484" s="174">
        <f t="shared" si="121"/>
        <v>160.37237624907442</v>
      </c>
      <c r="BJ484" s="174">
        <f t="shared" si="121"/>
        <v>156.24363632076023</v>
      </c>
      <c r="BK484" s="174">
        <f t="shared" si="121"/>
        <v>152.22118959451956</v>
      </c>
      <c r="BL484" s="174">
        <f t="shared" si="121"/>
        <v>148.30229958294871</v>
      </c>
      <c r="BM484" s="174">
        <f t="shared" si="121"/>
        <v>144.48430024871192</v>
      </c>
      <c r="BN484" s="174">
        <f t="shared" si="121"/>
        <v>140.76459419082505</v>
      </c>
      <c r="BO484" s="174">
        <f t="shared" si="121"/>
        <v>137.14065087763268</v>
      </c>
      <c r="BP484" s="174">
        <f t="shared" si="121"/>
        <v>133.61000492527685</v>
      </c>
    </row>
    <row r="485" spans="1:68">
      <c r="A485" s="28" t="s">
        <v>10</v>
      </c>
      <c r="C485" s="256"/>
      <c r="D485" s="256"/>
      <c r="E485" s="256"/>
      <c r="F485" s="256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/>
      <c r="V485" s="174"/>
      <c r="W485" s="174"/>
      <c r="X485" s="174"/>
    </row>
    <row r="486" spans="1:68">
      <c r="B486" s="245" t="s">
        <v>99</v>
      </c>
      <c r="C486" s="256">
        <v>2016</v>
      </c>
      <c r="D486" s="256">
        <v>2036</v>
      </c>
      <c r="H486" s="245"/>
      <c r="I486" s="44"/>
      <c r="J486" s="43">
        <f t="shared" ref="J486:X486" si="122">K486-1</f>
        <v>2003</v>
      </c>
      <c r="K486" s="43">
        <f t="shared" si="122"/>
        <v>2004</v>
      </c>
      <c r="L486" s="43">
        <f t="shared" si="122"/>
        <v>2005</v>
      </c>
      <c r="M486" s="43">
        <f t="shared" si="122"/>
        <v>2006</v>
      </c>
      <c r="N486" s="43">
        <f t="shared" si="122"/>
        <v>2007</v>
      </c>
      <c r="O486" s="43">
        <f t="shared" si="122"/>
        <v>2008</v>
      </c>
      <c r="P486" s="43">
        <f t="shared" si="122"/>
        <v>2009</v>
      </c>
      <c r="Q486" s="43">
        <f t="shared" si="122"/>
        <v>2010</v>
      </c>
      <c r="R486" s="43">
        <f t="shared" si="122"/>
        <v>2011</v>
      </c>
      <c r="S486" s="43">
        <f t="shared" si="122"/>
        <v>2012</v>
      </c>
      <c r="T486" s="43">
        <f t="shared" si="122"/>
        <v>2013</v>
      </c>
      <c r="U486" s="43">
        <f t="shared" si="122"/>
        <v>2014</v>
      </c>
      <c r="V486" s="43">
        <f t="shared" si="122"/>
        <v>2015</v>
      </c>
      <c r="W486" s="43">
        <f t="shared" si="122"/>
        <v>2016</v>
      </c>
      <c r="X486" s="43">
        <f t="shared" si="122"/>
        <v>2017</v>
      </c>
      <c r="Y486" s="43">
        <f>Z486-1</f>
        <v>2018</v>
      </c>
      <c r="Z486" s="338">
        <f>$Z$54</f>
        <v>2019</v>
      </c>
      <c r="AA486" s="43">
        <f t="shared" ref="AA486:BP486" si="123">Z486+1</f>
        <v>2020</v>
      </c>
      <c r="AB486" s="43">
        <f t="shared" si="123"/>
        <v>2021</v>
      </c>
      <c r="AC486" s="43">
        <f t="shared" si="123"/>
        <v>2022</v>
      </c>
      <c r="AD486" s="43">
        <f t="shared" si="123"/>
        <v>2023</v>
      </c>
      <c r="AE486" s="43">
        <f t="shared" si="123"/>
        <v>2024</v>
      </c>
      <c r="AF486" s="43">
        <f t="shared" si="123"/>
        <v>2025</v>
      </c>
      <c r="AG486" s="43">
        <f t="shared" si="123"/>
        <v>2026</v>
      </c>
      <c r="AH486" s="43">
        <f t="shared" si="123"/>
        <v>2027</v>
      </c>
      <c r="AI486" s="43">
        <f t="shared" si="123"/>
        <v>2028</v>
      </c>
      <c r="AJ486" s="43">
        <f t="shared" si="123"/>
        <v>2029</v>
      </c>
      <c r="AK486" s="43">
        <f t="shared" si="123"/>
        <v>2030</v>
      </c>
      <c r="AL486" s="43">
        <f t="shared" si="123"/>
        <v>2031</v>
      </c>
      <c r="AM486" s="43">
        <f t="shared" si="123"/>
        <v>2032</v>
      </c>
      <c r="AN486" s="43">
        <f t="shared" si="123"/>
        <v>2033</v>
      </c>
      <c r="AO486" s="43">
        <f t="shared" si="123"/>
        <v>2034</v>
      </c>
      <c r="AP486" s="43">
        <f t="shared" si="123"/>
        <v>2035</v>
      </c>
      <c r="AQ486" s="43">
        <f t="shared" si="123"/>
        <v>2036</v>
      </c>
      <c r="AR486" s="43">
        <f t="shared" si="123"/>
        <v>2037</v>
      </c>
      <c r="AS486" s="43">
        <f t="shared" si="123"/>
        <v>2038</v>
      </c>
      <c r="AT486" s="43">
        <f t="shared" si="123"/>
        <v>2039</v>
      </c>
      <c r="AU486" s="43">
        <f t="shared" si="123"/>
        <v>2040</v>
      </c>
      <c r="AV486" s="43">
        <f t="shared" si="123"/>
        <v>2041</v>
      </c>
      <c r="AW486" s="43">
        <f t="shared" si="123"/>
        <v>2042</v>
      </c>
      <c r="AX486" s="43">
        <f t="shared" si="123"/>
        <v>2043</v>
      </c>
      <c r="AY486" s="43">
        <f t="shared" si="123"/>
        <v>2044</v>
      </c>
      <c r="AZ486" s="43">
        <f t="shared" si="123"/>
        <v>2045</v>
      </c>
      <c r="BA486" s="43">
        <f t="shared" si="123"/>
        <v>2046</v>
      </c>
      <c r="BB486" s="43">
        <f t="shared" si="123"/>
        <v>2047</v>
      </c>
      <c r="BC486" s="43">
        <f t="shared" si="123"/>
        <v>2048</v>
      </c>
      <c r="BD486" s="43">
        <f t="shared" si="123"/>
        <v>2049</v>
      </c>
      <c r="BE486" s="43">
        <f t="shared" si="123"/>
        <v>2050</v>
      </c>
      <c r="BF486" s="43">
        <f t="shared" si="123"/>
        <v>2051</v>
      </c>
      <c r="BG486" s="43">
        <f t="shared" si="123"/>
        <v>2052</v>
      </c>
      <c r="BH486" s="43">
        <f t="shared" si="123"/>
        <v>2053</v>
      </c>
      <c r="BI486" s="43">
        <f t="shared" si="123"/>
        <v>2054</v>
      </c>
      <c r="BJ486" s="43">
        <f t="shared" si="123"/>
        <v>2055</v>
      </c>
      <c r="BK486" s="43">
        <f t="shared" si="123"/>
        <v>2056</v>
      </c>
      <c r="BL486" s="43">
        <f t="shared" si="123"/>
        <v>2057</v>
      </c>
      <c r="BM486" s="43">
        <f t="shared" si="123"/>
        <v>2058</v>
      </c>
      <c r="BN486" s="43">
        <f t="shared" si="123"/>
        <v>2059</v>
      </c>
      <c r="BO486" s="43">
        <f t="shared" si="123"/>
        <v>2060</v>
      </c>
      <c r="BP486" s="43">
        <f t="shared" si="123"/>
        <v>2061</v>
      </c>
    </row>
    <row r="487" spans="1:68">
      <c r="B487" s="29">
        <v>0</v>
      </c>
      <c r="C487" s="68">
        <v>39.19</v>
      </c>
      <c r="D487" s="68">
        <v>31.73</v>
      </c>
      <c r="F487" s="13"/>
      <c r="G487" s="13"/>
      <c r="H487" s="245"/>
      <c r="I487" s="60" t="s">
        <v>112</v>
      </c>
      <c r="J487" s="174">
        <f t="shared" ref="J487:J518" si="124">$C487*POWER(POWER($D487/$C487,1/($D$486-$C$486)),J$486-$C$486)</f>
        <v>44.955583388213824</v>
      </c>
      <c r="K487" s="174">
        <f t="shared" ref="K487:BP491" si="125">$C487*POWER(POWER($D487/$C487,1/($D$486-$C$486)),K$486-$C$486)</f>
        <v>44.483441383435746</v>
      </c>
      <c r="L487" s="174">
        <f t="shared" si="125"/>
        <v>44.016258007950732</v>
      </c>
      <c r="M487" s="174">
        <f t="shared" si="125"/>
        <v>43.553981184196928</v>
      </c>
      <c r="N487" s="174">
        <f t="shared" si="125"/>
        <v>43.096559381552382</v>
      </c>
      <c r="O487" s="174">
        <f t="shared" si="125"/>
        <v>42.643941610590971</v>
      </c>
      <c r="P487" s="174">
        <f t="shared" si="125"/>
        <v>42.196077417398392</v>
      </c>
      <c r="Q487" s="174">
        <f t="shared" si="125"/>
        <v>41.752916877948145</v>
      </c>
      <c r="R487" s="174">
        <f t="shared" si="125"/>
        <v>41.314410592536326</v>
      </c>
      <c r="S487" s="174">
        <f t="shared" si="125"/>
        <v>40.880509680275026</v>
      </c>
      <c r="T487" s="174">
        <f t="shared" si="125"/>
        <v>40.451165773643503</v>
      </c>
      <c r="U487" s="174">
        <f t="shared" si="125"/>
        <v>40.026331013096595</v>
      </c>
      <c r="V487" s="174">
        <f t="shared" si="125"/>
        <v>39.605958041729728</v>
      </c>
      <c r="W487" s="174">
        <f t="shared" si="125"/>
        <v>39.19</v>
      </c>
      <c r="X487" s="174">
        <f t="shared" si="125"/>
        <v>38.778410520502682</v>
      </c>
      <c r="Y487" s="174">
        <f t="shared" si="125"/>
        <v>38.371143722802586</v>
      </c>
      <c r="Z487" s="174">
        <f t="shared" si="125"/>
        <v>37.968154208319689</v>
      </c>
      <c r="AA487" s="174">
        <f t="shared" si="125"/>
        <v>37.569397055268496</v>
      </c>
      <c r="AB487" s="174">
        <f t="shared" si="125"/>
        <v>37.174827813650595</v>
      </c>
      <c r="AC487" s="174">
        <f t="shared" si="125"/>
        <v>36.784402500299663</v>
      </c>
      <c r="AD487" s="174">
        <f t="shared" si="125"/>
        <v>36.398077593978719</v>
      </c>
      <c r="AE487" s="174">
        <f t="shared" si="125"/>
        <v>36.015810030528641</v>
      </c>
      <c r="AF487" s="174">
        <f t="shared" si="125"/>
        <v>35.637557198067825</v>
      </c>
      <c r="AG487" s="174">
        <f t="shared" si="125"/>
        <v>35.26327693224215</v>
      </c>
      <c r="AH487" s="174">
        <f t="shared" si="125"/>
        <v>34.892927511524839</v>
      </c>
      <c r="AI487" s="174">
        <f t="shared" si="125"/>
        <v>34.526467652565771</v>
      </c>
      <c r="AJ487" s="174">
        <f t="shared" si="125"/>
        <v>34.163856505589493</v>
      </c>
      <c r="AK487" s="174">
        <f t="shared" si="125"/>
        <v>33.805053649841682</v>
      </c>
      <c r="AL487" s="174">
        <f t="shared" si="125"/>
        <v>33.450019089083405</v>
      </c>
      <c r="AM487" s="174">
        <f t="shared" si="125"/>
        <v>33.098713247132629</v>
      </c>
      <c r="AN487" s="174">
        <f t="shared" si="125"/>
        <v>32.751096963452653</v>
      </c>
      <c r="AO487" s="174">
        <f t="shared" si="125"/>
        <v>32.407131488786831</v>
      </c>
      <c r="AP487" s="174">
        <f t="shared" si="125"/>
        <v>32.066778480839126</v>
      </c>
      <c r="AQ487" s="174">
        <f t="shared" si="125"/>
        <v>31.730000000000025</v>
      </c>
      <c r="AR487" s="174">
        <f t="shared" si="125"/>
        <v>31.396758505117411</v>
      </c>
      <c r="AS487" s="174">
        <f t="shared" si="125"/>
        <v>31.067016849311742</v>
      </c>
      <c r="AT487" s="174">
        <f t="shared" si="125"/>
        <v>30.740738275835284</v>
      </c>
      <c r="AU487" s="174">
        <f t="shared" si="125"/>
        <v>30.417886413974752</v>
      </c>
      <c r="AV487" s="174">
        <f t="shared" si="125"/>
        <v>30.098425274997052</v>
      </c>
      <c r="AW487" s="174">
        <f t="shared" si="125"/>
        <v>29.782319248137522</v>
      </c>
      <c r="AX487" s="174">
        <f t="shared" si="125"/>
        <v>29.469533096630411</v>
      </c>
      <c r="AY487" s="174">
        <f t="shared" si="125"/>
        <v>29.160031953780937</v>
      </c>
      <c r="AZ487" s="174">
        <f t="shared" si="125"/>
        <v>28.853781319078671</v>
      </c>
      <c r="BA487" s="174">
        <f t="shared" si="125"/>
        <v>28.550747054351728</v>
      </c>
      <c r="BB487" s="174">
        <f t="shared" si="125"/>
        <v>28.250895379961321</v>
      </c>
      <c r="BC487" s="174">
        <f t="shared" si="125"/>
        <v>27.954192871036305</v>
      </c>
      <c r="BD487" s="174">
        <f t="shared" si="125"/>
        <v>27.66060645374727</v>
      </c>
      <c r="BE487" s="174">
        <f t="shared" si="125"/>
        <v>27.37010340161974</v>
      </c>
      <c r="BF487" s="174">
        <f t="shared" si="125"/>
        <v>27.082651331886129</v>
      </c>
      <c r="BG487" s="174">
        <f t="shared" si="125"/>
        <v>26.798218201875969</v>
      </c>
      <c r="BH487" s="174">
        <f t="shared" si="125"/>
        <v>26.516772305444086</v>
      </c>
      <c r="BI487" s="174">
        <f t="shared" si="125"/>
        <v>26.238282269436262</v>
      </c>
      <c r="BJ487" s="174">
        <f t="shared" si="125"/>
        <v>25.962717050192044</v>
      </c>
      <c r="BK487" s="174">
        <f t="shared" si="125"/>
        <v>25.690045930084249</v>
      </c>
      <c r="BL487" s="174">
        <f t="shared" si="125"/>
        <v>25.42023851409483</v>
      </c>
      <c r="BM487" s="174">
        <f t="shared" si="125"/>
        <v>25.153264726426702</v>
      </c>
      <c r="BN487" s="174">
        <f t="shared" si="125"/>
        <v>24.889094807151171</v>
      </c>
      <c r="BO487" s="174">
        <f t="shared" si="125"/>
        <v>24.627699308890527</v>
      </c>
      <c r="BP487" s="174">
        <f t="shared" si="125"/>
        <v>24.369049093535523</v>
      </c>
    </row>
    <row r="488" spans="1:68">
      <c r="B488" s="29">
        <v>5</v>
      </c>
      <c r="C488" s="68">
        <v>2187.6</v>
      </c>
      <c r="D488" s="68">
        <v>2312.0700000000002</v>
      </c>
      <c r="F488" s="13"/>
      <c r="G488" s="13"/>
      <c r="H488" s="245"/>
      <c r="I488" s="60" t="s">
        <v>112</v>
      </c>
      <c r="J488" s="174">
        <f t="shared" si="124"/>
        <v>2110.3108078736195</v>
      </c>
      <c r="K488" s="174">
        <f t="shared" ref="K488:Y488" si="126">$C488*POWER(POWER($D488/$C488,1/($D$486-$C$486)),K$486-$C$486)</f>
        <v>2116.157930776516</v>
      </c>
      <c r="L488" s="174">
        <f t="shared" si="126"/>
        <v>2122.0212545376535</v>
      </c>
      <c r="M488" s="174">
        <f t="shared" si="126"/>
        <v>2127.9008240453995</v>
      </c>
      <c r="N488" s="174">
        <f t="shared" si="126"/>
        <v>2133.7966843124977</v>
      </c>
      <c r="O488" s="174">
        <f t="shared" si="126"/>
        <v>2139.708880476408</v>
      </c>
      <c r="P488" s="174">
        <f t="shared" si="126"/>
        <v>2145.6374577996562</v>
      </c>
      <c r="Q488" s="174">
        <f t="shared" si="126"/>
        <v>2151.5824616701784</v>
      </c>
      <c r="R488" s="174">
        <f t="shared" si="126"/>
        <v>2157.5439376016698</v>
      </c>
      <c r="S488" s="174">
        <f t="shared" si="126"/>
        <v>2163.5219312339291</v>
      </c>
      <c r="T488" s="174">
        <f t="shared" si="126"/>
        <v>2169.5164883332145</v>
      </c>
      <c r="U488" s="174">
        <f t="shared" si="126"/>
        <v>2175.5276547925891</v>
      </c>
      <c r="V488" s="174">
        <f t="shared" si="126"/>
        <v>2181.5554766322739</v>
      </c>
      <c r="W488" s="174">
        <f t="shared" si="126"/>
        <v>2187.6</v>
      </c>
      <c r="X488" s="174">
        <f t="shared" si="126"/>
        <v>2193.6612711713615</v>
      </c>
      <c r="Y488" s="174">
        <f t="shared" si="126"/>
        <v>2199.7393365501712</v>
      </c>
      <c r="Z488" s="174">
        <f t="shared" si="125"/>
        <v>2205.8342426688132</v>
      </c>
      <c r="AA488" s="174">
        <f t="shared" si="125"/>
        <v>2211.9460361886026</v>
      </c>
      <c r="AB488" s="174">
        <f t="shared" si="125"/>
        <v>2218.0747639001393</v>
      </c>
      <c r="AC488" s="174">
        <f t="shared" si="125"/>
        <v>2224.220472723669</v>
      </c>
      <c r="AD488" s="174">
        <f t="shared" si="125"/>
        <v>2230.3832097094396</v>
      </c>
      <c r="AE488" s="174">
        <f t="shared" si="125"/>
        <v>2236.5630220380649</v>
      </c>
      <c r="AF488" s="174">
        <f t="shared" si="125"/>
        <v>2242.7599570208831</v>
      </c>
      <c r="AG488" s="174">
        <f t="shared" si="125"/>
        <v>2248.9740621003198</v>
      </c>
      <c r="AH488" s="174">
        <f t="shared" si="125"/>
        <v>2255.2053848502501</v>
      </c>
      <c r="AI488" s="174">
        <f t="shared" si="125"/>
        <v>2261.4539729763669</v>
      </c>
      <c r="AJ488" s="174">
        <f t="shared" si="125"/>
        <v>2267.71987431654</v>
      </c>
      <c r="AK488" s="174">
        <f t="shared" si="125"/>
        <v>2274.0031368411878</v>
      </c>
      <c r="AL488" s="174">
        <f t="shared" si="125"/>
        <v>2280.3038086536403</v>
      </c>
      <c r="AM488" s="174">
        <f t="shared" si="125"/>
        <v>2286.621937990511</v>
      </c>
      <c r="AN488" s="174">
        <f t="shared" si="125"/>
        <v>2292.9575732220642</v>
      </c>
      <c r="AO488" s="174">
        <f t="shared" si="125"/>
        <v>2299.310762852584</v>
      </c>
      <c r="AP488" s="174">
        <f t="shared" si="125"/>
        <v>2305.6815555207504</v>
      </c>
      <c r="AQ488" s="174">
        <f t="shared" si="125"/>
        <v>2312.0700000000056</v>
      </c>
      <c r="AR488" s="174">
        <f t="shared" si="125"/>
        <v>2318.4761451989311</v>
      </c>
      <c r="AS488" s="174">
        <f t="shared" si="125"/>
        <v>2324.9000401616231</v>
      </c>
      <c r="AT488" s="174">
        <f t="shared" si="125"/>
        <v>2331.3417340680635</v>
      </c>
      <c r="AU488" s="174">
        <f t="shared" si="125"/>
        <v>2337.8012762345015</v>
      </c>
      <c r="AV488" s="174">
        <f t="shared" si="125"/>
        <v>2344.2787161138267</v>
      </c>
      <c r="AW488" s="174">
        <f t="shared" si="125"/>
        <v>2350.7741032959525</v>
      </c>
      <c r="AX488" s="174">
        <f t="shared" si="125"/>
        <v>2357.2874875081898</v>
      </c>
      <c r="AY488" s="174">
        <f t="shared" si="125"/>
        <v>2363.8189186156346</v>
      </c>
      <c r="AZ488" s="174">
        <f t="shared" si="125"/>
        <v>2370.3684466215423</v>
      </c>
      <c r="BA488" s="174">
        <f t="shared" si="125"/>
        <v>2376.9361216677175</v>
      </c>
      <c r="BB488" s="174">
        <f t="shared" si="125"/>
        <v>2383.5219940348929</v>
      </c>
      <c r="BC488" s="174">
        <f t="shared" si="125"/>
        <v>2390.1261141431164</v>
      </c>
      <c r="BD488" s="174">
        <f t="shared" si="125"/>
        <v>2396.7485325521375</v>
      </c>
      <c r="BE488" s="174">
        <f t="shared" si="125"/>
        <v>2403.3892999617929</v>
      </c>
      <c r="BF488" s="174">
        <f t="shared" si="125"/>
        <v>2410.0484672123953</v>
      </c>
      <c r="BG488" s="174">
        <f t="shared" si="125"/>
        <v>2416.7260852851227</v>
      </c>
      <c r="BH488" s="174">
        <f t="shared" si="125"/>
        <v>2423.4222053024091</v>
      </c>
      <c r="BI488" s="174">
        <f t="shared" si="125"/>
        <v>2430.1368785283366</v>
      </c>
      <c r="BJ488" s="174">
        <f t="shared" si="125"/>
        <v>2436.8701563690233</v>
      </c>
      <c r="BK488" s="174">
        <f t="shared" si="125"/>
        <v>2443.6220903730236</v>
      </c>
      <c r="BL488" s="174">
        <f t="shared" si="125"/>
        <v>2450.3927322317181</v>
      </c>
      <c r="BM488" s="174">
        <f t="shared" si="125"/>
        <v>2457.1821337797114</v>
      </c>
      <c r="BN488" s="174">
        <f t="shared" si="125"/>
        <v>2463.9903469952278</v>
      </c>
      <c r="BO488" s="174">
        <f t="shared" si="125"/>
        <v>2470.8174240005105</v>
      </c>
      <c r="BP488" s="174">
        <f t="shared" si="125"/>
        <v>2477.6634170622183</v>
      </c>
    </row>
    <row r="489" spans="1:68">
      <c r="B489" s="29">
        <v>6</v>
      </c>
      <c r="C489" s="68">
        <v>2147.7800000000002</v>
      </c>
      <c r="D489" s="68">
        <v>2256.4299999999998</v>
      </c>
      <c r="F489" s="13"/>
      <c r="G489" s="13"/>
      <c r="H489" s="245"/>
      <c r="I489" s="60" t="s">
        <v>112</v>
      </c>
      <c r="J489" s="174">
        <f t="shared" si="124"/>
        <v>2079.9789874963103</v>
      </c>
      <c r="K489" s="174">
        <f t="shared" si="125"/>
        <v>2085.1175861284764</v>
      </c>
      <c r="L489" s="174">
        <f t="shared" si="125"/>
        <v>2090.2688796946104</v>
      </c>
      <c r="M489" s="174">
        <f t="shared" si="125"/>
        <v>2095.4328995576125</v>
      </c>
      <c r="N489" s="174">
        <f t="shared" si="125"/>
        <v>2100.6096771578623</v>
      </c>
      <c r="O489" s="174">
        <f t="shared" si="125"/>
        <v>2105.7992440134158</v>
      </c>
      <c r="P489" s="174">
        <f t="shared" si="125"/>
        <v>2111.0016317201912</v>
      </c>
      <c r="Q489" s="174">
        <f t="shared" si="125"/>
        <v>2116.2168719521683</v>
      </c>
      <c r="R489" s="174">
        <f t="shared" si="125"/>
        <v>2121.4449964615742</v>
      </c>
      <c r="S489" s="174">
        <f t="shared" si="125"/>
        <v>2126.6860370790828</v>
      </c>
      <c r="T489" s="174">
        <f t="shared" si="125"/>
        <v>2131.9400257140037</v>
      </c>
      <c r="U489" s="174">
        <f t="shared" si="125"/>
        <v>2137.2069943544807</v>
      </c>
      <c r="V489" s="174">
        <f t="shared" si="125"/>
        <v>2142.4869750676821</v>
      </c>
      <c r="W489" s="174">
        <f t="shared" si="125"/>
        <v>2147.7800000000002</v>
      </c>
      <c r="X489" s="174">
        <f t="shared" si="125"/>
        <v>2153.0861013772442</v>
      </c>
      <c r="Y489" s="174">
        <f t="shared" si="125"/>
        <v>2158.4053115048378</v>
      </c>
      <c r="Z489" s="174">
        <f t="shared" si="125"/>
        <v>2163.7376627680151</v>
      </c>
      <c r="AA489" s="174">
        <f t="shared" si="125"/>
        <v>2169.0831876320181</v>
      </c>
      <c r="AB489" s="174">
        <f t="shared" si="125"/>
        <v>2174.4419186422942</v>
      </c>
      <c r="AC489" s="174">
        <f t="shared" si="125"/>
        <v>2179.8138884246951</v>
      </c>
      <c r="AD489" s="174">
        <f t="shared" si="125"/>
        <v>2185.1991296856745</v>
      </c>
      <c r="AE489" s="174">
        <f t="shared" si="125"/>
        <v>2190.597675212487</v>
      </c>
      <c r="AF489" s="174">
        <f t="shared" si="125"/>
        <v>2196.0095578733894</v>
      </c>
      <c r="AG489" s="174">
        <f t="shared" si="125"/>
        <v>2201.4348106178381</v>
      </c>
      <c r="AH489" s="174">
        <f t="shared" si="125"/>
        <v>2206.8734664766939</v>
      </c>
      <c r="AI489" s="174">
        <f t="shared" si="125"/>
        <v>2212.3255585624174</v>
      </c>
      <c r="AJ489" s="174">
        <f t="shared" si="125"/>
        <v>2217.7911200692761</v>
      </c>
      <c r="AK489" s="174">
        <f t="shared" si="125"/>
        <v>2223.2701842735419</v>
      </c>
      <c r="AL489" s="174">
        <f t="shared" si="125"/>
        <v>2228.7627845336988</v>
      </c>
      <c r="AM489" s="174">
        <f t="shared" si="125"/>
        <v>2234.268954290641</v>
      </c>
      <c r="AN489" s="174">
        <f t="shared" si="125"/>
        <v>2239.7887270678784</v>
      </c>
      <c r="AO489" s="174">
        <f t="shared" si="125"/>
        <v>2245.3221364717424</v>
      </c>
      <c r="AP489" s="174">
        <f t="shared" si="125"/>
        <v>2250.8692161915874</v>
      </c>
      <c r="AQ489" s="174">
        <f t="shared" si="125"/>
        <v>2256.4299999999989</v>
      </c>
      <c r="AR489" s="174">
        <f t="shared" si="125"/>
        <v>2262.0045217529978</v>
      </c>
      <c r="AS489" s="174">
        <f t="shared" si="125"/>
        <v>2267.5928153902441</v>
      </c>
      <c r="AT489" s="174">
        <f t="shared" si="125"/>
        <v>2273.1949149352495</v>
      </c>
      <c r="AU489" s="174">
        <f t="shared" si="125"/>
        <v>2278.810854495578</v>
      </c>
      <c r="AV489" s="174">
        <f t="shared" si="125"/>
        <v>2284.4406682630574</v>
      </c>
      <c r="AW489" s="174">
        <f t="shared" si="125"/>
        <v>2290.0843905139873</v>
      </c>
      <c r="AX489" s="174">
        <f t="shared" si="125"/>
        <v>2295.742055609348</v>
      </c>
      <c r="AY489" s="174">
        <f t="shared" si="125"/>
        <v>2301.413697995004</v>
      </c>
      <c r="AZ489" s="174">
        <f t="shared" si="125"/>
        <v>2307.0993522019248</v>
      </c>
      <c r="BA489" s="174">
        <f t="shared" si="125"/>
        <v>2312.7990528463838</v>
      </c>
      <c r="BB489" s="174">
        <f t="shared" si="125"/>
        <v>2318.5128346301781</v>
      </c>
      <c r="BC489" s="174">
        <f t="shared" si="125"/>
        <v>2324.2407323408324</v>
      </c>
      <c r="BD489" s="174">
        <f t="shared" si="125"/>
        <v>2329.9827808518162</v>
      </c>
      <c r="BE489" s="174">
        <f t="shared" si="125"/>
        <v>2335.7390151227528</v>
      </c>
      <c r="BF489" s="174">
        <f t="shared" si="125"/>
        <v>2341.509470199635</v>
      </c>
      <c r="BG489" s="174">
        <f t="shared" si="125"/>
        <v>2347.2941812150352</v>
      </c>
      <c r="BH489" s="174">
        <f t="shared" si="125"/>
        <v>2353.0931833883224</v>
      </c>
      <c r="BI489" s="174">
        <f t="shared" si="125"/>
        <v>2358.9065120258733</v>
      </c>
      <c r="BJ489" s="174">
        <f t="shared" si="125"/>
        <v>2364.7342025212924</v>
      </c>
      <c r="BK489" s="174">
        <f t="shared" si="125"/>
        <v>2370.576290355621</v>
      </c>
      <c r="BL489" s="174">
        <f t="shared" si="125"/>
        <v>2376.4328110975584</v>
      </c>
      <c r="BM489" s="174">
        <f t="shared" si="125"/>
        <v>2382.3038004036753</v>
      </c>
      <c r="BN489" s="174">
        <f t="shared" si="125"/>
        <v>2388.1892940186344</v>
      </c>
      <c r="BO489" s="174">
        <f t="shared" si="125"/>
        <v>2394.0893277754026</v>
      </c>
      <c r="BP489" s="174">
        <f t="shared" si="125"/>
        <v>2400.0039375954748</v>
      </c>
    </row>
    <row r="490" spans="1:68">
      <c r="B490" s="29">
        <v>7</v>
      </c>
      <c r="C490" s="68">
        <v>2107.96</v>
      </c>
      <c r="D490" s="68">
        <v>2200.7800000000002</v>
      </c>
      <c r="F490" s="13"/>
      <c r="G490" s="13"/>
      <c r="H490" s="245"/>
      <c r="I490" s="60" t="s">
        <v>112</v>
      </c>
      <c r="J490" s="174">
        <f t="shared" si="124"/>
        <v>2049.7367762708391</v>
      </c>
      <c r="K490" s="174">
        <f t="shared" si="125"/>
        <v>2054.1578168777878</v>
      </c>
      <c r="L490" s="174">
        <f t="shared" si="125"/>
        <v>2058.5883931481803</v>
      </c>
      <c r="M490" s="174">
        <f t="shared" si="125"/>
        <v>2063.0285256493203</v>
      </c>
      <c r="N490" s="174">
        <f t="shared" si="125"/>
        <v>2067.4782349928691</v>
      </c>
      <c r="O490" s="174">
        <f t="shared" si="125"/>
        <v>2071.9375418349487</v>
      </c>
      <c r="P490" s="174">
        <f t="shared" si="125"/>
        <v>2076.4064668762303</v>
      </c>
      <c r="Q490" s="174">
        <f t="shared" si="125"/>
        <v>2080.8850308620372</v>
      </c>
      <c r="R490" s="174">
        <f t="shared" si="125"/>
        <v>2085.3732545824359</v>
      </c>
      <c r="S490" s="174">
        <f t="shared" si="125"/>
        <v>2089.8711588723354</v>
      </c>
      <c r="T490" s="174">
        <f t="shared" si="125"/>
        <v>2094.3787646115829</v>
      </c>
      <c r="U490" s="174">
        <f t="shared" si="125"/>
        <v>2098.896092725061</v>
      </c>
      <c r="V490" s="174">
        <f t="shared" si="125"/>
        <v>2103.4231641827851</v>
      </c>
      <c r="W490" s="174">
        <f t="shared" si="125"/>
        <v>2107.96</v>
      </c>
      <c r="X490" s="174">
        <f t="shared" si="125"/>
        <v>2112.5066212372785</v>
      </c>
      <c r="Y490" s="174">
        <f t="shared" si="125"/>
        <v>2117.0630490006174</v>
      </c>
      <c r="Z490" s="174">
        <f t="shared" si="125"/>
        <v>2121.6293044415379</v>
      </c>
      <c r="AA490" s="174">
        <f t="shared" si="125"/>
        <v>2126.2054087571823</v>
      </c>
      <c r="AB490" s="174">
        <f t="shared" si="125"/>
        <v>2130.791383190412</v>
      </c>
      <c r="AC490" s="174">
        <f t="shared" si="125"/>
        <v>2135.3872490299077</v>
      </c>
      <c r="AD490" s="174">
        <f t="shared" si="125"/>
        <v>2139.9930276102664</v>
      </c>
      <c r="AE490" s="174">
        <f t="shared" si="125"/>
        <v>2144.6087403121014</v>
      </c>
      <c r="AF490" s="174">
        <f t="shared" si="125"/>
        <v>2149.2344085621417</v>
      </c>
      <c r="AG490" s="174">
        <f t="shared" si="125"/>
        <v>2153.8700538333314</v>
      </c>
      <c r="AH490" s="174">
        <f t="shared" si="125"/>
        <v>2158.5156976449302</v>
      </c>
      <c r="AI490" s="174">
        <f t="shared" si="125"/>
        <v>2163.171361562609</v>
      </c>
      <c r="AJ490" s="174">
        <f t="shared" si="125"/>
        <v>2167.8370671985567</v>
      </c>
      <c r="AK490" s="174">
        <f t="shared" si="125"/>
        <v>2172.5128362115761</v>
      </c>
      <c r="AL490" s="174">
        <f t="shared" si="125"/>
        <v>2177.1986903071843</v>
      </c>
      <c r="AM490" s="174">
        <f t="shared" si="125"/>
        <v>2181.8946512377165</v>
      </c>
      <c r="AN490" s="174">
        <f t="shared" si="125"/>
        <v>2186.6007408024243</v>
      </c>
      <c r="AO490" s="174">
        <f t="shared" si="125"/>
        <v>2191.3169808475773</v>
      </c>
      <c r="AP490" s="174">
        <f t="shared" si="125"/>
        <v>2196.0433932665651</v>
      </c>
      <c r="AQ490" s="174">
        <f t="shared" si="125"/>
        <v>2200.7799999999997</v>
      </c>
      <c r="AR490" s="174">
        <f t="shared" si="125"/>
        <v>2205.5268230358147</v>
      </c>
      <c r="AS490" s="174">
        <f t="shared" si="125"/>
        <v>2210.2838844093708</v>
      </c>
      <c r="AT490" s="174">
        <f t="shared" si="125"/>
        <v>2215.0512062035555</v>
      </c>
      <c r="AU490" s="174">
        <f t="shared" si="125"/>
        <v>2219.8288105488864</v>
      </c>
      <c r="AV490" s="174">
        <f t="shared" si="125"/>
        <v>2224.6167196236147</v>
      </c>
      <c r="AW490" s="174">
        <f t="shared" si="125"/>
        <v>2229.4149556538259</v>
      </c>
      <c r="AX490" s="174">
        <f t="shared" si="125"/>
        <v>2234.2235409135474</v>
      </c>
      <c r="AY490" s="174">
        <f t="shared" si="125"/>
        <v>2239.0424977248454</v>
      </c>
      <c r="AZ490" s="174">
        <f t="shared" si="125"/>
        <v>2243.8718484579354</v>
      </c>
      <c r="BA490" s="174">
        <f t="shared" si="125"/>
        <v>2248.711615531281</v>
      </c>
      <c r="BB490" s="174">
        <f t="shared" si="125"/>
        <v>2253.5618214116998</v>
      </c>
      <c r="BC490" s="174">
        <f t="shared" si="125"/>
        <v>2258.4224886144693</v>
      </c>
      <c r="BD490" s="174">
        <f t="shared" si="125"/>
        <v>2263.2936397034282</v>
      </c>
      <c r="BE490" s="174">
        <f t="shared" si="125"/>
        <v>2268.1752972910826</v>
      </c>
      <c r="BF490" s="174">
        <f t="shared" si="125"/>
        <v>2273.0674840387123</v>
      </c>
      <c r="BG490" s="174">
        <f t="shared" si="125"/>
        <v>2277.9702226564741</v>
      </c>
      <c r="BH490" s="174">
        <f t="shared" si="125"/>
        <v>2282.8835359035079</v>
      </c>
      <c r="BI490" s="174">
        <f t="shared" si="125"/>
        <v>2287.8074465880427</v>
      </c>
      <c r="BJ490" s="174">
        <f t="shared" si="125"/>
        <v>2292.7419775675012</v>
      </c>
      <c r="BK490" s="174">
        <f t="shared" si="125"/>
        <v>2297.6871517486088</v>
      </c>
      <c r="BL490" s="174">
        <f t="shared" si="125"/>
        <v>2302.6429920874966</v>
      </c>
      <c r="BM490" s="174">
        <f t="shared" si="125"/>
        <v>2307.609521589809</v>
      </c>
      <c r="BN490" s="174">
        <f t="shared" si="125"/>
        <v>2312.5867633108128</v>
      </c>
      <c r="BO490" s="174">
        <f t="shared" si="125"/>
        <v>2317.5747403554992</v>
      </c>
      <c r="BP490" s="174">
        <f t="shared" si="125"/>
        <v>2322.5734758786966</v>
      </c>
    </row>
    <row r="491" spans="1:68">
      <c r="B491" s="29">
        <v>8</v>
      </c>
      <c r="C491" s="68">
        <v>2068.13</v>
      </c>
      <c r="D491" s="68">
        <v>2145.13</v>
      </c>
      <c r="F491" s="13"/>
      <c r="G491" s="13"/>
      <c r="H491" s="245"/>
      <c r="I491" s="60" t="s">
        <v>112</v>
      </c>
      <c r="J491" s="174">
        <f t="shared" si="124"/>
        <v>2019.5684436231777</v>
      </c>
      <c r="K491" s="174">
        <f t="shared" si="125"/>
        <v>2023.2631195791487</v>
      </c>
      <c r="L491" s="174">
        <f t="shared" si="125"/>
        <v>2026.9645547169951</v>
      </c>
      <c r="M491" s="174">
        <f t="shared" si="125"/>
        <v>2030.6727614022234</v>
      </c>
      <c r="N491" s="174">
        <f t="shared" si="125"/>
        <v>2034.3877520229612</v>
      </c>
      <c r="O491" s="174">
        <f t="shared" si="125"/>
        <v>2038.1095389900011</v>
      </c>
      <c r="P491" s="174">
        <f t="shared" si="125"/>
        <v>2041.838134736839</v>
      </c>
      <c r="Q491" s="174">
        <f t="shared" si="125"/>
        <v>2045.5735517197188</v>
      </c>
      <c r="R491" s="174">
        <f t="shared" si="125"/>
        <v>2049.3158024176705</v>
      </c>
      <c r="S491" s="174">
        <f t="shared" si="125"/>
        <v>2053.0648993325544</v>
      </c>
      <c r="T491" s="174">
        <f t="shared" si="125"/>
        <v>2056.8208549891024</v>
      </c>
      <c r="U491" s="174">
        <f t="shared" si="125"/>
        <v>2060.5836819349597</v>
      </c>
      <c r="V491" s="174">
        <f t="shared" si="125"/>
        <v>2064.3533927407266</v>
      </c>
      <c r="W491" s="174">
        <f t="shared" si="125"/>
        <v>2068.13</v>
      </c>
      <c r="X491" s="174">
        <f t="shared" si="125"/>
        <v>2071.9135163294168</v>
      </c>
      <c r="Y491" s="174">
        <f t="shared" si="125"/>
        <v>2075.7039543686947</v>
      </c>
      <c r="Z491" s="174">
        <f t="shared" si="125"/>
        <v>2079.5013267806748</v>
      </c>
      <c r="AA491" s="174">
        <f t="shared" si="125"/>
        <v>2083.305646251365</v>
      </c>
      <c r="AB491" s="174">
        <f t="shared" si="125"/>
        <v>2087.1169254899805</v>
      </c>
      <c r="AC491" s="174">
        <f t="shared" si="125"/>
        <v>2090.9351772289879</v>
      </c>
      <c r="AD491" s="174">
        <f t="shared" si="125"/>
        <v>2094.7604142241466</v>
      </c>
      <c r="AE491" s="174">
        <f t="shared" si="125"/>
        <v>2098.5926492545523</v>
      </c>
      <c r="AF491" s="174">
        <f t="shared" si="125"/>
        <v>2102.4318951226787</v>
      </c>
      <c r="AG491" s="174">
        <f t="shared" si="125"/>
        <v>2106.2781646544213</v>
      </c>
      <c r="AH491" s="174">
        <f t="shared" si="125"/>
        <v>2110.1314706991402</v>
      </c>
      <c r="AI491" s="174">
        <f t="shared" si="125"/>
        <v>2113.9918261297012</v>
      </c>
      <c r="AJ491" s="174">
        <f t="shared" si="125"/>
        <v>2117.8592438425212</v>
      </c>
      <c r="AK491" s="174">
        <f t="shared" si="125"/>
        <v>2121.733736757611</v>
      </c>
      <c r="AL491" s="174">
        <f t="shared" si="125"/>
        <v>2125.6153178186164</v>
      </c>
      <c r="AM491" s="174">
        <f t="shared" si="125"/>
        <v>2129.5039999928631</v>
      </c>
      <c r="AN491" s="174">
        <f t="shared" si="125"/>
        <v>2133.3997962714006</v>
      </c>
      <c r="AO491" s="174">
        <f t="shared" si="125"/>
        <v>2137.3027196690427</v>
      </c>
      <c r="AP491" s="174">
        <f t="shared" si="125"/>
        <v>2141.2127832244169</v>
      </c>
      <c r="AQ491" s="174">
        <f t="shared" si="125"/>
        <v>2145.1299999999992</v>
      </c>
      <c r="AR491" s="174">
        <f t="shared" si="125"/>
        <v>2149.0543830821657</v>
      </c>
      <c r="AS491" s="174">
        <f t="shared" si="125"/>
        <v>2152.985945581233</v>
      </c>
      <c r="AT491" s="174">
        <f t="shared" si="125"/>
        <v>2156.9247006315013</v>
      </c>
      <c r="AU491" s="174">
        <f t="shared" si="125"/>
        <v>2160.8706613912996</v>
      </c>
      <c r="AV491" s="174">
        <f t="shared" si="125"/>
        <v>2164.823841043029</v>
      </c>
      <c r="AW491" s="174">
        <f t="shared" ref="K491:BP496" si="127">$C491*POWER(POWER($D491/$C491,1/($D$486-$C$486)),AW$486-$C$486)</f>
        <v>2168.7842527932075</v>
      </c>
      <c r="AX491" s="174">
        <f t="shared" si="127"/>
        <v>2172.7519098725138</v>
      </c>
      <c r="AY491" s="174">
        <f t="shared" si="127"/>
        <v>2176.7268255358294</v>
      </c>
      <c r="AZ491" s="174">
        <f t="shared" si="127"/>
        <v>2180.7090130622878</v>
      </c>
      <c r="BA491" s="174">
        <f t="shared" si="127"/>
        <v>2184.6984857553134</v>
      </c>
      <c r="BB491" s="174">
        <f t="shared" si="127"/>
        <v>2188.6952569426703</v>
      </c>
      <c r="BC491" s="174">
        <f t="shared" si="127"/>
        <v>2192.6993399765024</v>
      </c>
      <c r="BD491" s="174">
        <f t="shared" si="127"/>
        <v>2196.7107482333827</v>
      </c>
      <c r="BE491" s="174">
        <f t="shared" si="127"/>
        <v>2200.7294951143558</v>
      </c>
      <c r="BF491" s="174">
        <f t="shared" si="127"/>
        <v>2204.7555940449811</v>
      </c>
      <c r="BG491" s="174">
        <f t="shared" si="127"/>
        <v>2208.7890584753809</v>
      </c>
      <c r="BH491" s="174">
        <f t="shared" si="127"/>
        <v>2212.8299018802818</v>
      </c>
      <c r="BI491" s="174">
        <f t="shared" si="127"/>
        <v>2216.878137759064</v>
      </c>
      <c r="BJ491" s="174">
        <f t="shared" si="127"/>
        <v>2220.9337796358022</v>
      </c>
      <c r="BK491" s="174">
        <f t="shared" si="127"/>
        <v>2224.9968410593128</v>
      </c>
      <c r="BL491" s="174">
        <f t="shared" si="127"/>
        <v>2229.0673356031994</v>
      </c>
      <c r="BM491" s="174">
        <f t="shared" si="127"/>
        <v>2233.1452768658978</v>
      </c>
      <c r="BN491" s="174">
        <f t="shared" si="127"/>
        <v>2237.2306784707207</v>
      </c>
      <c r="BO491" s="174">
        <f t="shared" si="127"/>
        <v>2241.323554065903</v>
      </c>
      <c r="BP491" s="174">
        <f t="shared" si="127"/>
        <v>2245.4239173246515</v>
      </c>
    </row>
    <row r="492" spans="1:68">
      <c r="B492" s="29">
        <v>9</v>
      </c>
      <c r="C492" s="68">
        <v>2028.31</v>
      </c>
      <c r="D492" s="68">
        <v>2089.48</v>
      </c>
      <c r="F492" s="13"/>
      <c r="G492" s="13"/>
      <c r="H492" s="245"/>
      <c r="I492" s="60" t="s">
        <v>112</v>
      </c>
      <c r="J492" s="174">
        <f t="shared" si="124"/>
        <v>1989.5131107542595</v>
      </c>
      <c r="K492" s="174">
        <f t="shared" si="127"/>
        <v>1992.4709575607997</v>
      </c>
      <c r="L492" s="174">
        <f t="shared" si="127"/>
        <v>1995.4332018541829</v>
      </c>
      <c r="M492" s="174">
        <f t="shared" si="127"/>
        <v>1998.3998501722381</v>
      </c>
      <c r="N492" s="174">
        <f t="shared" si="127"/>
        <v>2001.3709090625109</v>
      </c>
      <c r="O492" s="174">
        <f t="shared" si="127"/>
        <v>2004.3463850822829</v>
      </c>
      <c r="P492" s="174">
        <f t="shared" si="127"/>
        <v>2007.3262847985845</v>
      </c>
      <c r="Q492" s="174">
        <f t="shared" si="127"/>
        <v>2010.3106147882086</v>
      </c>
      <c r="R492" s="174">
        <f t="shared" si="127"/>
        <v>2013.2993816377264</v>
      </c>
      <c r="S492" s="174">
        <f t="shared" si="127"/>
        <v>2016.292591943502</v>
      </c>
      <c r="T492" s="174">
        <f t="shared" si="127"/>
        <v>2019.2902523117054</v>
      </c>
      <c r="U492" s="174">
        <f t="shared" si="127"/>
        <v>2022.2923693583289</v>
      </c>
      <c r="V492" s="174">
        <f t="shared" si="127"/>
        <v>2025.298949709201</v>
      </c>
      <c r="W492" s="174">
        <f t="shared" si="127"/>
        <v>2028.31</v>
      </c>
      <c r="X492" s="174">
        <f t="shared" si="127"/>
        <v>2031.3255268762705</v>
      </c>
      <c r="Y492" s="174">
        <f t="shared" si="127"/>
        <v>2034.345536993437</v>
      </c>
      <c r="Z492" s="174">
        <f t="shared" si="127"/>
        <v>2037.3700370168183</v>
      </c>
      <c r="AA492" s="174">
        <f t="shared" si="127"/>
        <v>2040.3990336216432</v>
      </c>
      <c r="AB492" s="174">
        <f t="shared" si="127"/>
        <v>2043.4325334930647</v>
      </c>
      <c r="AC492" s="174">
        <f t="shared" si="127"/>
        <v>2046.470543326174</v>
      </c>
      <c r="AD492" s="174">
        <f t="shared" si="127"/>
        <v>2049.5130698260164</v>
      </c>
      <c r="AE492" s="174">
        <f t="shared" si="127"/>
        <v>2052.5601197076066</v>
      </c>
      <c r="AF492" s="174">
        <f t="shared" si="127"/>
        <v>2055.6116996959418</v>
      </c>
      <c r="AG492" s="174">
        <f t="shared" si="127"/>
        <v>2058.6678165260164</v>
      </c>
      <c r="AH492" s="174">
        <f t="shared" si="127"/>
        <v>2061.7284769428402</v>
      </c>
      <c r="AI492" s="174">
        <f t="shared" si="127"/>
        <v>2064.7936877014486</v>
      </c>
      <c r="AJ492" s="174">
        <f t="shared" si="127"/>
        <v>2067.8634555669219</v>
      </c>
      <c r="AK492" s="174">
        <f t="shared" si="127"/>
        <v>2070.9377873143962</v>
      </c>
      <c r="AL492" s="174">
        <f t="shared" si="127"/>
        <v>2074.0166897290815</v>
      </c>
      <c r="AM492" s="174">
        <f t="shared" si="127"/>
        <v>2077.1001696062758</v>
      </c>
      <c r="AN492" s="174">
        <f t="shared" si="127"/>
        <v>2080.1882337513789</v>
      </c>
      <c r="AO492" s="174">
        <f t="shared" si="127"/>
        <v>2083.2808889799085</v>
      </c>
      <c r="AP492" s="174">
        <f t="shared" si="127"/>
        <v>2086.3781421175158</v>
      </c>
      <c r="AQ492" s="174">
        <f t="shared" si="127"/>
        <v>2089.4799999999982</v>
      </c>
      <c r="AR492" s="174">
        <f t="shared" si="127"/>
        <v>2092.5864694733186</v>
      </c>
      <c r="AS492" s="174">
        <f t="shared" si="127"/>
        <v>2095.6975573936152</v>
      </c>
      <c r="AT492" s="174">
        <f t="shared" si="127"/>
        <v>2098.8132706272208</v>
      </c>
      <c r="AU492" s="174">
        <f t="shared" si="127"/>
        <v>2101.9336160506768</v>
      </c>
      <c r="AV492" s="174">
        <f t="shared" si="127"/>
        <v>2105.0586005507471</v>
      </c>
      <c r="AW492" s="174">
        <f t="shared" si="127"/>
        <v>2108.1882310244346</v>
      </c>
      <c r="AX492" s="174">
        <f t="shared" si="127"/>
        <v>2111.3225143789969</v>
      </c>
      <c r="AY492" s="174">
        <f t="shared" si="127"/>
        <v>2114.4614575319583</v>
      </c>
      <c r="AZ492" s="174">
        <f t="shared" si="127"/>
        <v>2117.605067411132</v>
      </c>
      <c r="BA492" s="174">
        <f t="shared" si="127"/>
        <v>2120.7533509546261</v>
      </c>
      <c r="BB492" s="174">
        <f t="shared" si="127"/>
        <v>2123.9063151108671</v>
      </c>
      <c r="BC492" s="174">
        <f t="shared" si="127"/>
        <v>2127.0639668386093</v>
      </c>
      <c r="BD492" s="174">
        <f t="shared" si="127"/>
        <v>2130.2263131069549</v>
      </c>
      <c r="BE492" s="174">
        <f t="shared" si="127"/>
        <v>2133.3933608953666</v>
      </c>
      <c r="BF492" s="174">
        <f t="shared" si="127"/>
        <v>2136.5651171936825</v>
      </c>
      <c r="BG492" s="174">
        <f t="shared" si="127"/>
        <v>2139.7415890021339</v>
      </c>
      <c r="BH492" s="174">
        <f t="shared" si="127"/>
        <v>2142.9227833313585</v>
      </c>
      <c r="BI492" s="174">
        <f t="shared" si="127"/>
        <v>2146.1087072024179</v>
      </c>
      <c r="BJ492" s="174">
        <f t="shared" si="127"/>
        <v>2149.2993676468109</v>
      </c>
      <c r="BK492" s="174">
        <f t="shared" si="127"/>
        <v>2152.4947717064911</v>
      </c>
      <c r="BL492" s="174">
        <f t="shared" si="127"/>
        <v>2155.6949264338814</v>
      </c>
      <c r="BM492" s="174">
        <f t="shared" si="127"/>
        <v>2158.899838891889</v>
      </c>
      <c r="BN492" s="174">
        <f t="shared" si="127"/>
        <v>2162.1095161539224</v>
      </c>
      <c r="BO492" s="174">
        <f t="shared" si="127"/>
        <v>2165.323965303905</v>
      </c>
      <c r="BP492" s="174">
        <f t="shared" si="127"/>
        <v>2168.543193436295</v>
      </c>
    </row>
    <row r="493" spans="1:68">
      <c r="B493" s="29">
        <v>10</v>
      </c>
      <c r="C493" s="68">
        <v>1988.49</v>
      </c>
      <c r="D493" s="68">
        <v>2033.84</v>
      </c>
      <c r="F493" s="13"/>
      <c r="G493" s="13"/>
      <c r="H493" s="245"/>
      <c r="I493" s="60" t="s">
        <v>112</v>
      </c>
      <c r="J493" s="174">
        <f t="shared" si="124"/>
        <v>1959.5561782766981</v>
      </c>
      <c r="K493" s="174">
        <f t="shared" si="127"/>
        <v>1961.7668312476887</v>
      </c>
      <c r="L493" s="174">
        <f t="shared" si="127"/>
        <v>1963.9799781438924</v>
      </c>
      <c r="M493" s="174">
        <f t="shared" si="127"/>
        <v>1966.1956217788036</v>
      </c>
      <c r="N493" s="174">
        <f t="shared" si="127"/>
        <v>1968.4137649690936</v>
      </c>
      <c r="O493" s="174">
        <f t="shared" si="127"/>
        <v>1970.6344105346093</v>
      </c>
      <c r="P493" s="174">
        <f t="shared" si="127"/>
        <v>1972.8575612983786</v>
      </c>
      <c r="Q493" s="174">
        <f t="shared" si="127"/>
        <v>1975.0832200866162</v>
      </c>
      <c r="R493" s="174">
        <f t="shared" si="127"/>
        <v>1977.311389728723</v>
      </c>
      <c r="S493" s="174">
        <f t="shared" si="127"/>
        <v>1979.5420730572928</v>
      </c>
      <c r="T493" s="174">
        <f t="shared" si="127"/>
        <v>1981.7752729081153</v>
      </c>
      <c r="U493" s="174">
        <f t="shared" si="127"/>
        <v>1984.0109921201788</v>
      </c>
      <c r="V493" s="174">
        <f t="shared" si="127"/>
        <v>1986.2492335356744</v>
      </c>
      <c r="W493" s="174">
        <f t="shared" si="127"/>
        <v>1988.49</v>
      </c>
      <c r="X493" s="174">
        <f t="shared" si="127"/>
        <v>1990.733294361763</v>
      </c>
      <c r="Y493" s="174">
        <f t="shared" si="127"/>
        <v>1992.9791194727848</v>
      </c>
      <c r="Z493" s="174">
        <f t="shared" si="127"/>
        <v>1995.2274781881038</v>
      </c>
      <c r="AA493" s="174">
        <f t="shared" si="127"/>
        <v>1997.4783733659792</v>
      </c>
      <c r="AB493" s="174">
        <f t="shared" si="127"/>
        <v>1999.7318078678954</v>
      </c>
      <c r="AC493" s="174">
        <f t="shared" si="127"/>
        <v>2001.9877845585643</v>
      </c>
      <c r="AD493" s="174">
        <f t="shared" si="127"/>
        <v>2004.2463063059299</v>
      </c>
      <c r="AE493" s="174">
        <f t="shared" si="127"/>
        <v>2006.5073759811708</v>
      </c>
      <c r="AF493" s="174">
        <f t="shared" si="127"/>
        <v>2008.7709964587063</v>
      </c>
      <c r="AG493" s="174">
        <f t="shared" si="127"/>
        <v>2011.0371706161973</v>
      </c>
      <c r="AH493" s="174">
        <f t="shared" si="127"/>
        <v>2013.3059013345505</v>
      </c>
      <c r="AI493" s="174">
        <f t="shared" si="127"/>
        <v>2015.577191497925</v>
      </c>
      <c r="AJ493" s="174">
        <f t="shared" si="127"/>
        <v>2017.8510439937306</v>
      </c>
      <c r="AK493" s="174">
        <f t="shared" si="127"/>
        <v>2020.1274617126373</v>
      </c>
      <c r="AL493" s="174">
        <f t="shared" si="127"/>
        <v>2022.4064475485748</v>
      </c>
      <c r="AM493" s="174">
        <f t="shared" si="127"/>
        <v>2024.6880043987364</v>
      </c>
      <c r="AN493" s="174">
        <f t="shared" si="127"/>
        <v>2026.9721351635865</v>
      </c>
      <c r="AO493" s="174">
        <f t="shared" si="127"/>
        <v>2029.2588427468597</v>
      </c>
      <c r="AP493" s="174">
        <f t="shared" si="127"/>
        <v>2031.5481300555673</v>
      </c>
      <c r="AQ493" s="174">
        <f t="shared" si="127"/>
        <v>2033.8399999999995</v>
      </c>
      <c r="AR493" s="174">
        <f t="shared" si="127"/>
        <v>2036.13445549373</v>
      </c>
      <c r="AS493" s="174">
        <f t="shared" si="127"/>
        <v>2038.4314994536192</v>
      </c>
      <c r="AT493" s="174">
        <f t="shared" si="127"/>
        <v>2040.7311347998188</v>
      </c>
      <c r="AU493" s="174">
        <f t="shared" si="127"/>
        <v>2043.0333644557736</v>
      </c>
      <c r="AV493" s="174">
        <f t="shared" si="127"/>
        <v>2045.3381913482287</v>
      </c>
      <c r="AW493" s="174">
        <f t="shared" si="127"/>
        <v>2047.6456184072283</v>
      </c>
      <c r="AX493" s="174">
        <f t="shared" si="127"/>
        <v>2049.9556485661233</v>
      </c>
      <c r="AY493" s="174">
        <f t="shared" si="127"/>
        <v>2052.2682847615747</v>
      </c>
      <c r="AZ493" s="174">
        <f t="shared" si="127"/>
        <v>2054.583529933554</v>
      </c>
      <c r="BA493" s="174">
        <f t="shared" si="127"/>
        <v>2056.901387025353</v>
      </c>
      <c r="BB493" s="174">
        <f t="shared" si="127"/>
        <v>2059.2218589835816</v>
      </c>
      <c r="BC493" s="174">
        <f t="shared" si="127"/>
        <v>2061.5449487581718</v>
      </c>
      <c r="BD493" s="174">
        <f t="shared" si="127"/>
        <v>2063.870659302389</v>
      </c>
      <c r="BE493" s="174">
        <f t="shared" si="127"/>
        <v>2066.1989935728261</v>
      </c>
      <c r="BF493" s="174">
        <f t="shared" si="127"/>
        <v>2068.5299545294124</v>
      </c>
      <c r="BG493" s="174">
        <f t="shared" si="127"/>
        <v>2070.8635451354166</v>
      </c>
      <c r="BH493" s="174">
        <f t="shared" si="127"/>
        <v>2073.1997683574505</v>
      </c>
      <c r="BI493" s="174">
        <f t="shared" si="127"/>
        <v>2075.5386271654729</v>
      </c>
      <c r="BJ493" s="174">
        <f t="shared" si="127"/>
        <v>2077.8801245327932</v>
      </c>
      <c r="BK493" s="174">
        <f t="shared" si="127"/>
        <v>2080.2242634360728</v>
      </c>
      <c r="BL493" s="174">
        <f t="shared" si="127"/>
        <v>2082.5710468553357</v>
      </c>
      <c r="BM493" s="174">
        <f t="shared" si="127"/>
        <v>2084.9204777739628</v>
      </c>
      <c r="BN493" s="174">
        <f t="shared" si="127"/>
        <v>2087.2725591787043</v>
      </c>
      <c r="BO493" s="174">
        <f t="shared" si="127"/>
        <v>2089.6272940596782</v>
      </c>
      <c r="BP493" s="174">
        <f t="shared" si="127"/>
        <v>2091.9846854103762</v>
      </c>
    </row>
    <row r="494" spans="1:68">
      <c r="B494" s="29">
        <v>11</v>
      </c>
      <c r="C494" s="68">
        <v>1843.5</v>
      </c>
      <c r="D494" s="68">
        <v>1905.69</v>
      </c>
      <c r="F494" s="13"/>
      <c r="G494" s="13"/>
      <c r="H494" s="245"/>
      <c r="I494" s="60" t="s">
        <v>112</v>
      </c>
      <c r="J494" s="174">
        <f t="shared" si="124"/>
        <v>1804.1690087680729</v>
      </c>
      <c r="K494" s="174">
        <f t="shared" si="127"/>
        <v>1807.1644474884049</v>
      </c>
      <c r="L494" s="174">
        <f t="shared" si="127"/>
        <v>1810.1648594973174</v>
      </c>
      <c r="M494" s="174">
        <f t="shared" si="127"/>
        <v>1813.1702530518962</v>
      </c>
      <c r="N494" s="174">
        <f t="shared" si="127"/>
        <v>1816.1806364229392</v>
      </c>
      <c r="O494" s="174">
        <f t="shared" si="127"/>
        <v>1819.1960178949741</v>
      </c>
      <c r="P494" s="174">
        <f t="shared" si="127"/>
        <v>1822.2164057662847</v>
      </c>
      <c r="Q494" s="174">
        <f t="shared" si="127"/>
        <v>1825.2418083489306</v>
      </c>
      <c r="R494" s="174">
        <f t="shared" si="127"/>
        <v>1828.2722339687739</v>
      </c>
      <c r="S494" s="174">
        <f t="shared" si="127"/>
        <v>1831.3076909654983</v>
      </c>
      <c r="T494" s="174">
        <f t="shared" si="127"/>
        <v>1834.3481876926348</v>
      </c>
      <c r="U494" s="174">
        <f t="shared" si="127"/>
        <v>1837.3937325175832</v>
      </c>
      <c r="V494" s="174">
        <f t="shared" si="127"/>
        <v>1840.4443338216358</v>
      </c>
      <c r="W494" s="174">
        <f t="shared" si="127"/>
        <v>1843.5</v>
      </c>
      <c r="X494" s="174">
        <f t="shared" si="127"/>
        <v>1846.5607394618219</v>
      </c>
      <c r="Y494" s="174">
        <f t="shared" si="127"/>
        <v>1849.6265606302093</v>
      </c>
      <c r="Z494" s="174">
        <f t="shared" si="127"/>
        <v>1852.6974719422542</v>
      </c>
      <c r="AA494" s="174">
        <f t="shared" si="127"/>
        <v>1855.7734818490574</v>
      </c>
      <c r="AB494" s="174">
        <f t="shared" si="127"/>
        <v>1858.8545988157498</v>
      </c>
      <c r="AC494" s="174">
        <f t="shared" si="127"/>
        <v>1861.9408313215185</v>
      </c>
      <c r="AD494" s="174">
        <f t="shared" si="127"/>
        <v>1865.0321878596271</v>
      </c>
      <c r="AE494" s="174">
        <f t="shared" si="127"/>
        <v>1868.1286769374412</v>
      </c>
      <c r="AF494" s="174">
        <f t="shared" si="127"/>
        <v>1871.2303070764506</v>
      </c>
      <c r="AG494" s="174">
        <f t="shared" si="127"/>
        <v>1874.3370868122936</v>
      </c>
      <c r="AH494" s="174">
        <f t="shared" si="127"/>
        <v>1877.4490246947789</v>
      </c>
      <c r="AI494" s="174">
        <f t="shared" si="127"/>
        <v>1880.5661292879133</v>
      </c>
      <c r="AJ494" s="174">
        <f t="shared" si="127"/>
        <v>1883.6884091699187</v>
      </c>
      <c r="AK494" s="174">
        <f t="shared" si="127"/>
        <v>1886.8158729332617</v>
      </c>
      <c r="AL494" s="174">
        <f t="shared" si="127"/>
        <v>1889.9485291846743</v>
      </c>
      <c r="AM494" s="174">
        <f t="shared" si="127"/>
        <v>1893.0863865451777</v>
      </c>
      <c r="AN494" s="174">
        <f t="shared" si="127"/>
        <v>1896.2294536501067</v>
      </c>
      <c r="AO494" s="174">
        <f t="shared" si="127"/>
        <v>1899.3777391491337</v>
      </c>
      <c r="AP494" s="174">
        <f t="shared" si="127"/>
        <v>1902.5312517062912</v>
      </c>
      <c r="AQ494" s="174">
        <f t="shared" si="127"/>
        <v>1905.6899999999973</v>
      </c>
      <c r="AR494" s="174">
        <f t="shared" si="127"/>
        <v>1908.8539927230777</v>
      </c>
      <c r="AS494" s="174">
        <f t="shared" si="127"/>
        <v>1912.0232385827924</v>
      </c>
      <c r="AT494" s="174">
        <f t="shared" si="127"/>
        <v>1915.1977463008564</v>
      </c>
      <c r="AU494" s="174">
        <f t="shared" si="127"/>
        <v>1918.3775246134658</v>
      </c>
      <c r="AV494" s="174">
        <f t="shared" si="127"/>
        <v>1921.5625822713216</v>
      </c>
      <c r="AW494" s="174">
        <f t="shared" si="127"/>
        <v>1924.7529280396527</v>
      </c>
      <c r="AX494" s="174">
        <f t="shared" si="127"/>
        <v>1927.9485706982409</v>
      </c>
      <c r="AY494" s="174">
        <f t="shared" si="127"/>
        <v>1931.1495190414469</v>
      </c>
      <c r="AZ494" s="174">
        <f t="shared" si="127"/>
        <v>1934.355781878229</v>
      </c>
      <c r="BA494" s="174">
        <f t="shared" si="127"/>
        <v>1937.5673680321743</v>
      </c>
      <c r="BB494" s="174">
        <f t="shared" si="127"/>
        <v>1940.7842863415178</v>
      </c>
      <c r="BC494" s="174">
        <f t="shared" si="127"/>
        <v>1944.006545659169</v>
      </c>
      <c r="BD494" s="174">
        <f t="shared" si="127"/>
        <v>1947.2341548527352</v>
      </c>
      <c r="BE494" s="174">
        <f t="shared" si="127"/>
        <v>1950.467122804547</v>
      </c>
      <c r="BF494" s="174">
        <f t="shared" si="127"/>
        <v>1953.7054584116827</v>
      </c>
      <c r="BG494" s="174">
        <f t="shared" si="127"/>
        <v>1956.9491705859912</v>
      </c>
      <c r="BH494" s="174">
        <f t="shared" si="127"/>
        <v>1960.1982682541179</v>
      </c>
      <c r="BI494" s="174">
        <f t="shared" si="127"/>
        <v>1963.45276035753</v>
      </c>
      <c r="BJ494" s="174">
        <f t="shared" si="127"/>
        <v>1966.7126558525395</v>
      </c>
      <c r="BK494" s="174">
        <f t="shared" si="127"/>
        <v>1969.9779637103279</v>
      </c>
      <c r="BL494" s="174">
        <f t="shared" si="127"/>
        <v>1973.2486929169715</v>
      </c>
      <c r="BM494" s="174">
        <f t="shared" si="127"/>
        <v>1976.524852473467</v>
      </c>
      <c r="BN494" s="174">
        <f t="shared" si="127"/>
        <v>1979.8064513957543</v>
      </c>
      <c r="BO494" s="174">
        <f t="shared" si="127"/>
        <v>1983.0934987147441</v>
      </c>
      <c r="BP494" s="174">
        <f t="shared" si="127"/>
        <v>1986.3860034763377</v>
      </c>
    </row>
    <row r="495" spans="1:68">
      <c r="B495" s="29">
        <v>12</v>
      </c>
      <c r="C495" s="68">
        <v>1698.51</v>
      </c>
      <c r="D495" s="68">
        <v>1777.54</v>
      </c>
      <c r="F495" s="13"/>
      <c r="G495" s="13"/>
      <c r="H495" s="245"/>
      <c r="I495" s="60" t="s">
        <v>112</v>
      </c>
      <c r="J495" s="174">
        <f t="shared" si="124"/>
        <v>1649.0346445273822</v>
      </c>
      <c r="K495" s="174">
        <f t="shared" si="127"/>
        <v>1652.7887327028543</v>
      </c>
      <c r="L495" s="174">
        <f t="shared" si="127"/>
        <v>1656.5513671984879</v>
      </c>
      <c r="M495" s="174">
        <f t="shared" si="127"/>
        <v>1660.3225674702956</v>
      </c>
      <c r="N495" s="174">
        <f t="shared" si="127"/>
        <v>1664.1023530185828</v>
      </c>
      <c r="O495" s="174">
        <f t="shared" si="127"/>
        <v>1667.8907433880481</v>
      </c>
      <c r="P495" s="174">
        <f t="shared" si="127"/>
        <v>1671.6877581678848</v>
      </c>
      <c r="Q495" s="174">
        <f t="shared" si="127"/>
        <v>1675.4934169918797</v>
      </c>
      <c r="R495" s="174">
        <f t="shared" si="127"/>
        <v>1679.3077395385194</v>
      </c>
      <c r="S495" s="174">
        <f t="shared" si="127"/>
        <v>1683.1307455310873</v>
      </c>
      <c r="T495" s="174">
        <f t="shared" si="127"/>
        <v>1686.9624547377687</v>
      </c>
      <c r="U495" s="174">
        <f t="shared" si="127"/>
        <v>1690.8028869717507</v>
      </c>
      <c r="V495" s="174">
        <f t="shared" si="127"/>
        <v>1694.6520620913273</v>
      </c>
      <c r="W495" s="174">
        <f t="shared" si="127"/>
        <v>1698.51</v>
      </c>
      <c r="X495" s="174">
        <f t="shared" si="127"/>
        <v>1702.3767206465809</v>
      </c>
      <c r="Y495" s="174">
        <f t="shared" si="127"/>
        <v>1706.2522440252967</v>
      </c>
      <c r="Z495" s="174">
        <f t="shared" si="127"/>
        <v>1710.1365901758918</v>
      </c>
      <c r="AA495" s="174">
        <f t="shared" si="127"/>
        <v>1714.029779183732</v>
      </c>
      <c r="AB495" s="174">
        <f t="shared" si="127"/>
        <v>1717.9318311799075</v>
      </c>
      <c r="AC495" s="174">
        <f t="shared" si="127"/>
        <v>1721.8427663413386</v>
      </c>
      <c r="AD495" s="174">
        <f t="shared" si="127"/>
        <v>1725.7626048908776</v>
      </c>
      <c r="AE495" s="174">
        <f t="shared" si="127"/>
        <v>1729.6913670974168</v>
      </c>
      <c r="AF495" s="174">
        <f t="shared" si="127"/>
        <v>1733.6290732759899</v>
      </c>
      <c r="AG495" s="174">
        <f t="shared" si="127"/>
        <v>1737.5757437878792</v>
      </c>
      <c r="AH495" s="174">
        <f t="shared" si="127"/>
        <v>1741.5313990407199</v>
      </c>
      <c r="AI495" s="174">
        <f t="shared" si="127"/>
        <v>1745.4960594886065</v>
      </c>
      <c r="AJ495" s="174">
        <f t="shared" si="127"/>
        <v>1749.4697456321971</v>
      </c>
      <c r="AK495" s="174">
        <f t="shared" si="127"/>
        <v>1753.452478018821</v>
      </c>
      <c r="AL495" s="174">
        <f t="shared" si="127"/>
        <v>1757.4442772425839</v>
      </c>
      <c r="AM495" s="174">
        <f t="shared" si="127"/>
        <v>1761.4451639444756</v>
      </c>
      <c r="AN495" s="174">
        <f t="shared" si="127"/>
        <v>1765.4551588124741</v>
      </c>
      <c r="AO495" s="174">
        <f t="shared" si="127"/>
        <v>1769.4742825816559</v>
      </c>
      <c r="AP495" s="174">
        <f t="shared" si="127"/>
        <v>1773.5025560343006</v>
      </c>
      <c r="AQ495" s="174">
        <f t="shared" si="127"/>
        <v>1777.5400000000011</v>
      </c>
      <c r="AR495" s="174">
        <f t="shared" si="127"/>
        <v>1781.5866353557678</v>
      </c>
      <c r="AS495" s="174">
        <f t="shared" si="127"/>
        <v>1785.6424830261394</v>
      </c>
      <c r="AT495" s="174">
        <f t="shared" si="127"/>
        <v>1789.7075639832894</v>
      </c>
      <c r="AU495" s="174">
        <f t="shared" si="127"/>
        <v>1793.7818992471359</v>
      </c>
      <c r="AV495" s="174">
        <f t="shared" si="127"/>
        <v>1797.8655098854497</v>
      </c>
      <c r="AW495" s="174">
        <f t="shared" si="127"/>
        <v>1801.9584170139622</v>
      </c>
      <c r="AX495" s="174">
        <f t="shared" si="127"/>
        <v>1806.0606417964761</v>
      </c>
      <c r="AY495" s="174">
        <f t="shared" si="127"/>
        <v>1810.1722054449749</v>
      </c>
      <c r="AZ495" s="174">
        <f t="shared" si="127"/>
        <v>1814.2931292197311</v>
      </c>
      <c r="BA495" s="174">
        <f t="shared" si="127"/>
        <v>1818.4234344294171</v>
      </c>
      <c r="BB495" s="174">
        <f t="shared" si="127"/>
        <v>1822.5631424312151</v>
      </c>
      <c r="BC495" s="174">
        <f t="shared" si="127"/>
        <v>1826.7122746309296</v>
      </c>
      <c r="BD495" s="174">
        <f t="shared" si="127"/>
        <v>1830.8708524830931</v>
      </c>
      <c r="BE495" s="174">
        <f t="shared" si="127"/>
        <v>1835.038897491082</v>
      </c>
      <c r="BF495" s="174">
        <f t="shared" si="127"/>
        <v>1839.2164312072259</v>
      </c>
      <c r="BG495" s="174">
        <f t="shared" si="127"/>
        <v>1843.4034752329187</v>
      </c>
      <c r="BH495" s="174">
        <f t="shared" si="127"/>
        <v>1847.6000512187313</v>
      </c>
      <c r="BI495" s="174">
        <f t="shared" si="127"/>
        <v>1851.8061808645218</v>
      </c>
      <c r="BJ495" s="174">
        <f t="shared" si="127"/>
        <v>1856.021885919549</v>
      </c>
      <c r="BK495" s="174">
        <f t="shared" si="127"/>
        <v>1860.2471881825863</v>
      </c>
      <c r="BL495" s="174">
        <f t="shared" si="127"/>
        <v>1864.4821095020307</v>
      </c>
      <c r="BM495" s="174">
        <f t="shared" si="127"/>
        <v>1868.7266717760192</v>
      </c>
      <c r="BN495" s="174">
        <f t="shared" si="127"/>
        <v>1872.9808969525398</v>
      </c>
      <c r="BO495" s="174">
        <f t="shared" si="127"/>
        <v>1877.2448070295477</v>
      </c>
      <c r="BP495" s="174">
        <f t="shared" si="127"/>
        <v>1881.5184240550745</v>
      </c>
    </row>
    <row r="496" spans="1:68">
      <c r="B496" s="29">
        <v>13</v>
      </c>
      <c r="C496" s="68">
        <v>1553.51</v>
      </c>
      <c r="D496" s="68">
        <v>1649.39</v>
      </c>
      <c r="F496" s="13"/>
      <c r="G496" s="13"/>
      <c r="H496" s="245"/>
      <c r="I496" s="60" t="s">
        <v>112</v>
      </c>
      <c r="J496" s="174">
        <f t="shared" si="124"/>
        <v>1494.1975004387612</v>
      </c>
      <c r="K496" s="174">
        <f t="shared" si="127"/>
        <v>1498.6784785690629</v>
      </c>
      <c r="L496" s="174">
        <f t="shared" si="127"/>
        <v>1503.1728947923868</v>
      </c>
      <c r="M496" s="174">
        <f t="shared" si="127"/>
        <v>1507.6807894084927</v>
      </c>
      <c r="N496" s="174">
        <f t="shared" ref="K496:BP500" si="128">$C496*POWER(POWER($D496/$C496,1/($D$486-$C$486)),N$486-$C$486)</f>
        <v>1512.202202837997</v>
      </c>
      <c r="O496" s="174">
        <f t="shared" si="128"/>
        <v>1516.7371756227335</v>
      </c>
      <c r="P496" s="174">
        <f t="shared" si="128"/>
        <v>1521.2857484261181</v>
      </c>
      <c r="Q496" s="174">
        <f t="shared" si="128"/>
        <v>1525.8479620335131</v>
      </c>
      <c r="R496" s="174">
        <f t="shared" si="128"/>
        <v>1530.4238573525922</v>
      </c>
      <c r="S496" s="174">
        <f t="shared" si="128"/>
        <v>1535.0134754137086</v>
      </c>
      <c r="T496" s="174">
        <f t="shared" si="128"/>
        <v>1539.6168573702623</v>
      </c>
      <c r="U496" s="174">
        <f t="shared" si="128"/>
        <v>1544.2340444990684</v>
      </c>
      <c r="V496" s="174">
        <f t="shared" si="128"/>
        <v>1548.865078200728</v>
      </c>
      <c r="W496" s="174">
        <f t="shared" si="128"/>
        <v>1553.51</v>
      </c>
      <c r="X496" s="174">
        <f t="shared" si="128"/>
        <v>1558.1688515461717</v>
      </c>
      <c r="Y496" s="174">
        <f t="shared" si="128"/>
        <v>1562.8416746134337</v>
      </c>
      <c r="Z496" s="174">
        <f t="shared" si="128"/>
        <v>1567.5285111012547</v>
      </c>
      <c r="AA496" s="174">
        <f t="shared" si="128"/>
        <v>1572.229403034755</v>
      </c>
      <c r="AB496" s="174">
        <f t="shared" si="128"/>
        <v>1576.9443925650864</v>
      </c>
      <c r="AC496" s="174">
        <f t="shared" si="128"/>
        <v>1581.6735219698078</v>
      </c>
      <c r="AD496" s="174">
        <f t="shared" si="128"/>
        <v>1586.4168336532653</v>
      </c>
      <c r="AE496" s="174">
        <f t="shared" si="128"/>
        <v>1591.174370146972</v>
      </c>
      <c r="AF496" s="174">
        <f t="shared" si="128"/>
        <v>1595.9461741099897</v>
      </c>
      <c r="AG496" s="174">
        <f t="shared" si="128"/>
        <v>1600.732288329312</v>
      </c>
      <c r="AH496" s="174">
        <f t="shared" si="128"/>
        <v>1605.5327557202461</v>
      </c>
      <c r="AI496" s="174">
        <f t="shared" si="128"/>
        <v>1610.3476193267993</v>
      </c>
      <c r="AJ496" s="174">
        <f t="shared" si="128"/>
        <v>1615.1769223220647</v>
      </c>
      <c r="AK496" s="174">
        <f t="shared" si="128"/>
        <v>1620.0207080086075</v>
      </c>
      <c r="AL496" s="174">
        <f t="shared" si="128"/>
        <v>1624.8790198188537</v>
      </c>
      <c r="AM496" s="174">
        <f t="shared" si="128"/>
        <v>1629.7519013154811</v>
      </c>
      <c r="AN496" s="174">
        <f t="shared" si="128"/>
        <v>1634.6393961918063</v>
      </c>
      <c r="AO496" s="174">
        <f t="shared" si="128"/>
        <v>1639.5415482721799</v>
      </c>
      <c r="AP496" s="174">
        <f t="shared" si="128"/>
        <v>1644.4584015123783</v>
      </c>
      <c r="AQ496" s="174">
        <f t="shared" si="128"/>
        <v>1649.3899999999974</v>
      </c>
      <c r="AR496" s="174">
        <f t="shared" si="128"/>
        <v>1654.3363879548479</v>
      </c>
      <c r="AS496" s="174">
        <f t="shared" si="128"/>
        <v>1659.2976097293531</v>
      </c>
      <c r="AT496" s="174">
        <f t="shared" si="128"/>
        <v>1664.2737098089449</v>
      </c>
      <c r="AU496" s="174">
        <f t="shared" si="128"/>
        <v>1669.2647328124635</v>
      </c>
      <c r="AV496" s="174">
        <f t="shared" si="128"/>
        <v>1674.2707234925579</v>
      </c>
      <c r="AW496" s="174">
        <f t="shared" si="128"/>
        <v>1679.291726736086</v>
      </c>
      <c r="AX496" s="174">
        <f t="shared" si="128"/>
        <v>1684.3277875645181</v>
      </c>
      <c r="AY496" s="174">
        <f t="shared" si="128"/>
        <v>1689.3789511343407</v>
      </c>
      <c r="AZ496" s="174">
        <f t="shared" si="128"/>
        <v>1694.4452627374603</v>
      </c>
      <c r="BA496" s="174">
        <f t="shared" si="128"/>
        <v>1699.5267678016103</v>
      </c>
      <c r="BB496" s="174">
        <f t="shared" si="128"/>
        <v>1704.6235118907584</v>
      </c>
      <c r="BC496" s="174">
        <f t="shared" si="128"/>
        <v>1709.7355407055156</v>
      </c>
      <c r="BD496" s="174">
        <f t="shared" si="128"/>
        <v>1714.8629000835438</v>
      </c>
      <c r="BE496" s="174">
        <f t="shared" si="128"/>
        <v>1720.0056359999696</v>
      </c>
      <c r="BF496" s="174">
        <f t="shared" si="128"/>
        <v>1725.1637945677951</v>
      </c>
      <c r="BG496" s="174">
        <f t="shared" si="128"/>
        <v>1730.3374220383112</v>
      </c>
      <c r="BH496" s="174">
        <f t="shared" si="128"/>
        <v>1735.5265648015131</v>
      </c>
      <c r="BI496" s="174">
        <f t="shared" si="128"/>
        <v>1740.731269386516</v>
      </c>
      <c r="BJ496" s="174">
        <f t="shared" si="128"/>
        <v>1745.9515824619714</v>
      </c>
      <c r="BK496" s="174">
        <f t="shared" si="128"/>
        <v>1751.1875508364872</v>
      </c>
      <c r="BL496" s="174">
        <f t="shared" si="128"/>
        <v>1756.4392214590457</v>
      </c>
      <c r="BM496" s="174">
        <f t="shared" si="128"/>
        <v>1761.7066414194267</v>
      </c>
      <c r="BN496" s="174">
        <f t="shared" si="128"/>
        <v>1766.9898579486266</v>
      </c>
      <c r="BO496" s="174">
        <f t="shared" si="128"/>
        <v>1772.2889184192861</v>
      </c>
      <c r="BP496" s="174">
        <f t="shared" si="128"/>
        <v>1777.6038703461102</v>
      </c>
    </row>
    <row r="497" spans="2:68">
      <c r="B497" s="29">
        <v>14</v>
      </c>
      <c r="C497" s="68">
        <v>1408.52</v>
      </c>
      <c r="D497" s="68">
        <v>1521.24</v>
      </c>
      <c r="F497" s="13"/>
      <c r="G497" s="13"/>
      <c r="H497" s="245"/>
      <c r="I497" s="60" t="s">
        <v>112</v>
      </c>
      <c r="J497" s="174">
        <f t="shared" si="124"/>
        <v>1339.770623909407</v>
      </c>
      <c r="K497" s="174">
        <f t="shared" si="128"/>
        <v>1344.9377605841796</v>
      </c>
      <c r="L497" s="174">
        <f t="shared" si="128"/>
        <v>1350.1248255219989</v>
      </c>
      <c r="M497" s="174">
        <f t="shared" si="128"/>
        <v>1355.3318955808415</v>
      </c>
      <c r="N497" s="174">
        <f t="shared" si="128"/>
        <v>1360.5590479151042</v>
      </c>
      <c r="O497" s="174">
        <f t="shared" si="128"/>
        <v>1365.8063599767477</v>
      </c>
      <c r="P497" s="174">
        <f t="shared" si="128"/>
        <v>1371.0739095164449</v>
      </c>
      <c r="Q497" s="174">
        <f t="shared" si="128"/>
        <v>1376.3617745847307</v>
      </c>
      <c r="R497" s="174">
        <f t="shared" si="128"/>
        <v>1381.6700335331614</v>
      </c>
      <c r="S497" s="174">
        <f t="shared" si="128"/>
        <v>1386.9987650154735</v>
      </c>
      <c r="T497" s="174">
        <f t="shared" si="128"/>
        <v>1392.348047988751</v>
      </c>
      <c r="U497" s="174">
        <f t="shared" si="128"/>
        <v>1397.7179617145925</v>
      </c>
      <c r="V497" s="174">
        <f t="shared" si="128"/>
        <v>1403.1085857602889</v>
      </c>
      <c r="W497" s="174">
        <f t="shared" si="128"/>
        <v>1408.52</v>
      </c>
      <c r="X497" s="174">
        <f t="shared" si="128"/>
        <v>1413.9522846159393</v>
      </c>
      <c r="Y497" s="174">
        <f t="shared" si="128"/>
        <v>1419.4055200995615</v>
      </c>
      <c r="Z497" s="174">
        <f t="shared" si="128"/>
        <v>1424.879787252755</v>
      </c>
      <c r="AA497" s="174">
        <f t="shared" si="128"/>
        <v>1430.37516718904</v>
      </c>
      <c r="AB497" s="174">
        <f t="shared" si="128"/>
        <v>1435.8917413347692</v>
      </c>
      <c r="AC497" s="174">
        <f t="shared" si="128"/>
        <v>1441.4295914303357</v>
      </c>
      <c r="AD497" s="174">
        <f t="shared" si="128"/>
        <v>1446.9887995313825</v>
      </c>
      <c r="AE497" s="174">
        <f t="shared" si="128"/>
        <v>1452.5694480100206</v>
      </c>
      <c r="AF497" s="174">
        <f t="shared" si="128"/>
        <v>1458.1716195560464</v>
      </c>
      <c r="AG497" s="174">
        <f t="shared" si="128"/>
        <v>1463.7953971781699</v>
      </c>
      <c r="AH497" s="174">
        <f t="shared" si="128"/>
        <v>1469.4408642052438</v>
      </c>
      <c r="AI497" s="174">
        <f t="shared" si="128"/>
        <v>1475.1081042874964</v>
      </c>
      <c r="AJ497" s="174">
        <f t="shared" si="128"/>
        <v>1480.7972013977744</v>
      </c>
      <c r="AK497" s="174">
        <f t="shared" si="128"/>
        <v>1486.5082398327834</v>
      </c>
      <c r="AL497" s="174">
        <f t="shared" si="128"/>
        <v>1492.2413042143403</v>
      </c>
      <c r="AM497" s="174">
        <f t="shared" si="128"/>
        <v>1497.9964794906257</v>
      </c>
      <c r="AN497" s="174">
        <f t="shared" si="128"/>
        <v>1503.773850937441</v>
      </c>
      <c r="AO497" s="174">
        <f t="shared" si="128"/>
        <v>1509.5735041594751</v>
      </c>
      <c r="AP497" s="174">
        <f t="shared" si="128"/>
        <v>1515.3955250915703</v>
      </c>
      <c r="AQ497" s="174">
        <f t="shared" si="128"/>
        <v>1521.239999999998</v>
      </c>
      <c r="AR497" s="174">
        <f t="shared" si="128"/>
        <v>1527.1070154837339</v>
      </c>
      <c r="AS497" s="174">
        <f t="shared" si="128"/>
        <v>1532.9966584757433</v>
      </c>
      <c r="AT497" s="174">
        <f t="shared" si="128"/>
        <v>1538.909016244269</v>
      </c>
      <c r="AU497" s="174">
        <f t="shared" si="128"/>
        <v>1544.8441763941246</v>
      </c>
      <c r="AV497" s="174">
        <f t="shared" si="128"/>
        <v>1550.8022268679904</v>
      </c>
      <c r="AW497" s="174">
        <f t="shared" si="128"/>
        <v>1556.783255947719</v>
      </c>
      <c r="AX497" s="174">
        <f t="shared" si="128"/>
        <v>1562.7873522556426</v>
      </c>
      <c r="AY497" s="174">
        <f t="shared" si="128"/>
        <v>1568.814604755886</v>
      </c>
      <c r="AZ497" s="174">
        <f t="shared" si="128"/>
        <v>1574.8651027556848</v>
      </c>
      <c r="BA497" s="174">
        <f t="shared" si="128"/>
        <v>1580.9389359067079</v>
      </c>
      <c r="BB497" s="174">
        <f t="shared" si="128"/>
        <v>1587.0361942063878</v>
      </c>
      <c r="BC497" s="174">
        <f t="shared" si="128"/>
        <v>1593.1569679992535</v>
      </c>
      <c r="BD497" s="174">
        <f t="shared" si="128"/>
        <v>1599.3013479782662</v>
      </c>
      <c r="BE497" s="174">
        <f t="shared" si="128"/>
        <v>1605.4694251861677</v>
      </c>
      <c r="BF497" s="174">
        <f t="shared" si="128"/>
        <v>1611.6612910168267</v>
      </c>
      <c r="BG497" s="174">
        <f t="shared" si="128"/>
        <v>1617.8770372165936</v>
      </c>
      <c r="BH497" s="174">
        <f t="shared" si="128"/>
        <v>1624.1167558856598</v>
      </c>
      <c r="BI497" s="174">
        <f t="shared" si="128"/>
        <v>1630.3805394794226</v>
      </c>
      <c r="BJ497" s="174">
        <f t="shared" si="128"/>
        <v>1636.6684808098553</v>
      </c>
      <c r="BK497" s="174">
        <f t="shared" si="128"/>
        <v>1642.9806730468815</v>
      </c>
      <c r="BL497" s="174">
        <f t="shared" si="128"/>
        <v>1649.3172097197569</v>
      </c>
      <c r="BM497" s="174">
        <f t="shared" si="128"/>
        <v>1655.6781847184538</v>
      </c>
      <c r="BN497" s="174">
        <f t="shared" si="128"/>
        <v>1662.0636922950534</v>
      </c>
      <c r="BO497" s="174">
        <f t="shared" si="128"/>
        <v>1668.4738270651426</v>
      </c>
      <c r="BP497" s="174">
        <f t="shared" si="128"/>
        <v>1674.9086840092139</v>
      </c>
    </row>
    <row r="498" spans="2:68">
      <c r="B498" s="29">
        <v>15</v>
      </c>
      <c r="C498" s="68">
        <v>1263.53</v>
      </c>
      <c r="D498" s="68">
        <v>1393.1</v>
      </c>
      <c r="F498" s="13"/>
      <c r="G498" s="13"/>
      <c r="H498" s="245"/>
      <c r="I498" s="60" t="s">
        <v>112</v>
      </c>
      <c r="J498" s="174">
        <f t="shared" si="124"/>
        <v>1185.8443275205982</v>
      </c>
      <c r="K498" s="174">
        <f t="shared" si="128"/>
        <v>1191.6467070106255</v>
      </c>
      <c r="L498" s="174">
        <f t="shared" si="128"/>
        <v>1197.4774777548544</v>
      </c>
      <c r="M498" s="174">
        <f t="shared" si="128"/>
        <v>1203.3367786727265</v>
      </c>
      <c r="N498" s="174">
        <f t="shared" si="128"/>
        <v>1209.2247493634197</v>
      </c>
      <c r="O498" s="174">
        <f t="shared" si="128"/>
        <v>1215.1415301091774</v>
      </c>
      <c r="P498" s="174">
        <f t="shared" si="128"/>
        <v>1221.0872618786482</v>
      </c>
      <c r="Q498" s="174">
        <f t="shared" si="128"/>
        <v>1227.0620863302458</v>
      </c>
      <c r="R498" s="174">
        <f t="shared" si="128"/>
        <v>1233.0661458155237</v>
      </c>
      <c r="S498" s="174">
        <f t="shared" si="128"/>
        <v>1239.0995833825662</v>
      </c>
      <c r="T498" s="174">
        <f t="shared" si="128"/>
        <v>1245.1625427793977</v>
      </c>
      <c r="U498" s="174">
        <f t="shared" si="128"/>
        <v>1251.2551684574069</v>
      </c>
      <c r="V498" s="174">
        <f t="shared" si="128"/>
        <v>1257.377605574788</v>
      </c>
      <c r="W498" s="174">
        <f t="shared" si="128"/>
        <v>1263.53</v>
      </c>
      <c r="X498" s="174">
        <f t="shared" si="128"/>
        <v>1269.7124983152412</v>
      </c>
      <c r="Y498" s="174">
        <f t="shared" si="128"/>
        <v>1275.9252478199419</v>
      </c>
      <c r="Z498" s="174">
        <f t="shared" si="128"/>
        <v>1282.1683965342743</v>
      </c>
      <c r="AA498" s="174">
        <f t="shared" si="128"/>
        <v>1288.4420932026781</v>
      </c>
      <c r="AB498" s="174">
        <f t="shared" si="128"/>
        <v>1294.7464872974058</v>
      </c>
      <c r="AC498" s="174">
        <f t="shared" si="128"/>
        <v>1301.0817290220823</v>
      </c>
      <c r="AD498" s="174">
        <f t="shared" si="128"/>
        <v>1307.447969315285</v>
      </c>
      <c r="AE498" s="174">
        <f t="shared" si="128"/>
        <v>1313.845359854138</v>
      </c>
      <c r="AF498" s="174">
        <f t="shared" si="128"/>
        <v>1320.2740530579285</v>
      </c>
      <c r="AG498" s="174">
        <f t="shared" si="128"/>
        <v>1326.7342020917363</v>
      </c>
      <c r="AH498" s="174">
        <f t="shared" si="128"/>
        <v>1333.2259608700836</v>
      </c>
      <c r="AI498" s="174">
        <f t="shared" si="128"/>
        <v>1339.7494840606012</v>
      </c>
      <c r="AJ498" s="174">
        <f t="shared" si="128"/>
        <v>1346.3049270877154</v>
      </c>
      <c r="AK498" s="174">
        <f t="shared" si="128"/>
        <v>1352.8924461363497</v>
      </c>
      <c r="AL498" s="174">
        <f t="shared" si="128"/>
        <v>1359.5121981556451</v>
      </c>
      <c r="AM498" s="174">
        <f t="shared" si="128"/>
        <v>1366.1643408627015</v>
      </c>
      <c r="AN498" s="174">
        <f t="shared" si="128"/>
        <v>1372.8490327463339</v>
      </c>
      <c r="AO498" s="174">
        <f t="shared" si="128"/>
        <v>1379.5664330708491</v>
      </c>
      <c r="AP498" s="174">
        <f t="shared" si="128"/>
        <v>1386.3167018798397</v>
      </c>
      <c r="AQ498" s="174">
        <f t="shared" si="128"/>
        <v>1393.0999999999972</v>
      </c>
      <c r="AR498" s="174">
        <f t="shared" si="128"/>
        <v>1399.9164890449442</v>
      </c>
      <c r="AS498" s="174">
        <f t="shared" si="128"/>
        <v>1406.7663314190856</v>
      </c>
      <c r="AT498" s="174">
        <f t="shared" si="128"/>
        <v>1413.6496903214756</v>
      </c>
      <c r="AU498" s="174">
        <f t="shared" si="128"/>
        <v>1420.5667297497071</v>
      </c>
      <c r="AV498" s="174">
        <f t="shared" si="128"/>
        <v>1427.5176145038204</v>
      </c>
      <c r="AW498" s="174">
        <f t="shared" si="128"/>
        <v>1434.5025101902281</v>
      </c>
      <c r="AX498" s="174">
        <f t="shared" si="128"/>
        <v>1441.5215832256611</v>
      </c>
      <c r="AY498" s="174">
        <f t="shared" si="128"/>
        <v>1448.5750008411324</v>
      </c>
      <c r="AZ498" s="174">
        <f t="shared" si="128"/>
        <v>1455.6629310859228</v>
      </c>
      <c r="BA498" s="174">
        <f t="shared" si="128"/>
        <v>1462.7855428315861</v>
      </c>
      <c r="BB498" s="174">
        <f t="shared" si="128"/>
        <v>1469.9430057759685</v>
      </c>
      <c r="BC498" s="174">
        <f t="shared" si="128"/>
        <v>1477.1354904472548</v>
      </c>
      <c r="BD498" s="174">
        <f t="shared" si="128"/>
        <v>1484.3631682080306</v>
      </c>
      <c r="BE498" s="174">
        <f t="shared" si="128"/>
        <v>1491.6262112593645</v>
      </c>
      <c r="BF498" s="174">
        <f t="shared" si="128"/>
        <v>1498.9247926449118</v>
      </c>
      <c r="BG498" s="174">
        <f t="shared" si="128"/>
        <v>1506.259086255036</v>
      </c>
      <c r="BH498" s="174">
        <f t="shared" si="128"/>
        <v>1513.6292668309527</v>
      </c>
      <c r="BI498" s="174">
        <f t="shared" si="128"/>
        <v>1521.0355099688934</v>
      </c>
      <c r="BJ498" s="174">
        <f t="shared" si="128"/>
        <v>1528.4779921242873</v>
      </c>
      <c r="BK498" s="174">
        <f t="shared" si="128"/>
        <v>1535.9568906159664</v>
      </c>
      <c r="BL498" s="174">
        <f t="shared" si="128"/>
        <v>1543.4723836303913</v>
      </c>
      <c r="BM498" s="174">
        <f t="shared" si="128"/>
        <v>1551.024650225894</v>
      </c>
      <c r="BN498" s="174">
        <f t="shared" si="128"/>
        <v>1558.6138703369477</v>
      </c>
      <c r="BO498" s="174">
        <f t="shared" si="128"/>
        <v>1566.2402247784482</v>
      </c>
      <c r="BP498" s="174">
        <f t="shared" si="128"/>
        <v>1573.9038952500282</v>
      </c>
    </row>
    <row r="499" spans="2:68">
      <c r="B499" s="29">
        <v>16</v>
      </c>
      <c r="C499" s="68">
        <v>1263.49</v>
      </c>
      <c r="D499" s="68">
        <v>1385.68</v>
      </c>
      <c r="F499" s="13"/>
      <c r="G499" s="13"/>
      <c r="H499" s="245"/>
      <c r="I499" s="60" t="s">
        <v>112</v>
      </c>
      <c r="J499" s="174">
        <f t="shared" si="124"/>
        <v>1189.9057638066356</v>
      </c>
      <c r="K499" s="174">
        <f t="shared" si="128"/>
        <v>1195.4106624545225</v>
      </c>
      <c r="L499" s="174">
        <f t="shared" si="128"/>
        <v>1200.9410285890335</v>
      </c>
      <c r="M499" s="174">
        <f t="shared" si="128"/>
        <v>1206.4969800312065</v>
      </c>
      <c r="N499" s="174">
        <f t="shared" si="128"/>
        <v>1212.0786351471597</v>
      </c>
      <c r="O499" s="174">
        <f t="shared" si="128"/>
        <v>1217.6861128506112</v>
      </c>
      <c r="P499" s="174">
        <f t="shared" si="128"/>
        <v>1223.319532605414</v>
      </c>
      <c r="Q499" s="174">
        <f t="shared" si="128"/>
        <v>1228.9790144281003</v>
      </c>
      <c r="R499" s="174">
        <f t="shared" si="128"/>
        <v>1234.6646788904382</v>
      </c>
      <c r="S499" s="174">
        <f t="shared" si="128"/>
        <v>1240.3766471220017</v>
      </c>
      <c r="T499" s="174">
        <f t="shared" si="128"/>
        <v>1246.1150408127496</v>
      </c>
      <c r="U499" s="174">
        <f t="shared" si="128"/>
        <v>1251.8799822156188</v>
      </c>
      <c r="V499" s="174">
        <f t="shared" si="128"/>
        <v>1257.6715941491293</v>
      </c>
      <c r="W499" s="174">
        <f t="shared" si="128"/>
        <v>1263.49</v>
      </c>
      <c r="X499" s="174">
        <f t="shared" si="128"/>
        <v>1269.3353237257777</v>
      </c>
      <c r="Y499" s="174">
        <f t="shared" si="128"/>
        <v>1275.207689857478</v>
      </c>
      <c r="Z499" s="174">
        <f t="shared" si="128"/>
        <v>1281.1072235022384</v>
      </c>
      <c r="AA499" s="174">
        <f t="shared" si="128"/>
        <v>1287.0340503459831</v>
      </c>
      <c r="AB499" s="174">
        <f t="shared" si="128"/>
        <v>1292.9882966561013</v>
      </c>
      <c r="AC499" s="174">
        <f t="shared" si="128"/>
        <v>1298.970089284137</v>
      </c>
      <c r="AD499" s="174">
        <f t="shared" si="128"/>
        <v>1304.9795556684917</v>
      </c>
      <c r="AE499" s="174">
        <f t="shared" si="128"/>
        <v>1311.0168238371389</v>
      </c>
      <c r="AF499" s="174">
        <f t="shared" si="128"/>
        <v>1317.082022410352</v>
      </c>
      <c r="AG499" s="174">
        <f t="shared" si="128"/>
        <v>1323.1752806034444</v>
      </c>
      <c r="AH499" s="174">
        <f t="shared" si="128"/>
        <v>1329.2967282295228</v>
      </c>
      <c r="AI499" s="174">
        <f t="shared" si="128"/>
        <v>1335.4464957022524</v>
      </c>
      <c r="AJ499" s="174">
        <f t="shared" si="128"/>
        <v>1341.6247140386342</v>
      </c>
      <c r="AK499" s="174">
        <f t="shared" si="128"/>
        <v>1347.8315148617985</v>
      </c>
      <c r="AL499" s="174">
        <f t="shared" si="128"/>
        <v>1354.0670304038074</v>
      </c>
      <c r="AM499" s="174">
        <f t="shared" si="128"/>
        <v>1360.331393508472</v>
      </c>
      <c r="AN499" s="174">
        <f t="shared" si="128"/>
        <v>1366.6247376341835</v>
      </c>
      <c r="AO499" s="174">
        <f t="shared" si="128"/>
        <v>1372.9471968567559</v>
      </c>
      <c r="AP499" s="174">
        <f t="shared" si="128"/>
        <v>1379.2989058722819</v>
      </c>
      <c r="AQ499" s="174">
        <f t="shared" si="128"/>
        <v>1385.6800000000032</v>
      </c>
      <c r="AR499" s="174">
        <f t="shared" si="128"/>
        <v>1392.0906151851934</v>
      </c>
      <c r="AS499" s="174">
        <f t="shared" si="128"/>
        <v>1398.5308880020534</v>
      </c>
      <c r="AT499" s="174">
        <f t="shared" si="128"/>
        <v>1405.0009556566224</v>
      </c>
      <c r="AU499" s="174">
        <f t="shared" si="128"/>
        <v>1411.5009559897001</v>
      </c>
      <c r="AV499" s="174">
        <f t="shared" si="128"/>
        <v>1418.0310274797828</v>
      </c>
      <c r="AW499" s="174">
        <f t="shared" si="128"/>
        <v>1424.5913092460148</v>
      </c>
      <c r="AX499" s="174">
        <f t="shared" si="128"/>
        <v>1431.1819410511514</v>
      </c>
      <c r="AY499" s="174">
        <f t="shared" si="128"/>
        <v>1437.803063304538</v>
      </c>
      <c r="AZ499" s="174">
        <f t="shared" si="128"/>
        <v>1444.454817065098</v>
      </c>
      <c r="BA499" s="174">
        <f t="shared" si="128"/>
        <v>1451.1373440443417</v>
      </c>
      <c r="BB499" s="174">
        <f t="shared" si="128"/>
        <v>1457.8507866093835</v>
      </c>
      <c r="BC499" s="174">
        <f t="shared" si="128"/>
        <v>1464.595287785975</v>
      </c>
      <c r="BD499" s="174">
        <f t="shared" si="128"/>
        <v>1471.3709912615525</v>
      </c>
      <c r="BE499" s="174">
        <f t="shared" si="128"/>
        <v>1478.1780413882984</v>
      </c>
      <c r="BF499" s="174">
        <f t="shared" si="128"/>
        <v>1485.0165831862159</v>
      </c>
      <c r="BG499" s="174">
        <f t="shared" si="128"/>
        <v>1491.8867623462188</v>
      </c>
      <c r="BH499" s="174">
        <f t="shared" si="128"/>
        <v>1498.7887252332353</v>
      </c>
      <c r="BI499" s="174">
        <f t="shared" si="128"/>
        <v>1505.7226188893255</v>
      </c>
      <c r="BJ499" s="174">
        <f t="shared" si="128"/>
        <v>1512.6885910368173</v>
      </c>
      <c r="BK499" s="174">
        <f t="shared" si="128"/>
        <v>1519.6867900814482</v>
      </c>
      <c r="BL499" s="174">
        <f t="shared" si="128"/>
        <v>1526.7173651155317</v>
      </c>
      <c r="BM499" s="174">
        <f t="shared" si="128"/>
        <v>1533.7804659211311</v>
      </c>
      <c r="BN499" s="174">
        <f t="shared" si="128"/>
        <v>1540.8762429732508</v>
      </c>
      <c r="BO499" s="174">
        <f t="shared" si="128"/>
        <v>1548.0048474430441</v>
      </c>
      <c r="BP499" s="174">
        <f t="shared" si="128"/>
        <v>1555.16643120103</v>
      </c>
    </row>
    <row r="500" spans="2:68">
      <c r="B500" s="29">
        <v>17</v>
      </c>
      <c r="C500" s="68">
        <v>1263.44</v>
      </c>
      <c r="D500" s="68">
        <v>1378.26</v>
      </c>
      <c r="F500" s="13"/>
      <c r="G500" s="13"/>
      <c r="H500" s="245"/>
      <c r="I500" s="60" t="s">
        <v>112</v>
      </c>
      <c r="J500" s="174">
        <f t="shared" si="124"/>
        <v>1193.9877689781536</v>
      </c>
      <c r="K500" s="174">
        <f t="shared" si="128"/>
        <v>1199.1919499146682</v>
      </c>
      <c r="L500" s="174">
        <f t="shared" si="128"/>
        <v>1204.418814081215</v>
      </c>
      <c r="M500" s="174">
        <f t="shared" si="128"/>
        <v>1209.6684603461727</v>
      </c>
      <c r="N500" s="174">
        <f t="shared" si="128"/>
        <v>1214.9409880088508</v>
      </c>
      <c r="O500" s="174">
        <f t="shared" si="128"/>
        <v>1220.2364968013712</v>
      </c>
      <c r="P500" s="174">
        <f t="shared" si="128"/>
        <v>1225.5550868905541</v>
      </c>
      <c r="Q500" s="174">
        <f t="shared" si="128"/>
        <v>1230.896858879812</v>
      </c>
      <c r="R500" s="174">
        <f t="shared" si="128"/>
        <v>1236.2619138110533</v>
      </c>
      <c r="S500" s="174">
        <f t="shared" si="128"/>
        <v>1241.6503531665928</v>
      </c>
      <c r="T500" s="174">
        <f t="shared" si="128"/>
        <v>1247.0622788710714</v>
      </c>
      <c r="U500" s="174">
        <f t="shared" si="128"/>
        <v>1252.4977932933855</v>
      </c>
      <c r="V500" s="174">
        <f t="shared" si="128"/>
        <v>1257.9569992486208</v>
      </c>
      <c r="W500" s="174">
        <f t="shared" si="128"/>
        <v>1263.44</v>
      </c>
      <c r="X500" s="174">
        <f t="shared" si="128"/>
        <v>1268.9468992608336</v>
      </c>
      <c r="Y500" s="174">
        <f t="shared" si="128"/>
        <v>1274.4778011964825</v>
      </c>
      <c r="Z500" s="174">
        <f t="shared" si="128"/>
        <v>1280.0328104263292</v>
      </c>
      <c r="AA500" s="174">
        <f t="shared" si="128"/>
        <v>1285.6120320257555</v>
      </c>
      <c r="AB500" s="174">
        <f t="shared" si="128"/>
        <v>1291.215571528131</v>
      </c>
      <c r="AC500" s="174">
        <f t="shared" si="128"/>
        <v>1296.8435349268082</v>
      </c>
      <c r="AD500" s="174">
        <f t="shared" si="128"/>
        <v>1302.4960286771288</v>
      </c>
      <c r="AE500" s="174">
        <f t="shared" si="128"/>
        <v>1308.1731596984359</v>
      </c>
      <c r="AF500" s="174">
        <f t="shared" si="128"/>
        <v>1313.8750353760979</v>
      </c>
      <c r="AG500" s="174">
        <f t="shared" si="128"/>
        <v>1319.6017635635387</v>
      </c>
      <c r="AH500" s="174">
        <f t="shared" si="128"/>
        <v>1325.3534525842779</v>
      </c>
      <c r="AI500" s="174">
        <f t="shared" si="128"/>
        <v>1331.1302112339797</v>
      </c>
      <c r="AJ500" s="174">
        <f t="shared" si="128"/>
        <v>1336.9321487825118</v>
      </c>
      <c r="AK500" s="174">
        <f t="shared" ref="K500:BP504" si="129">$C500*POWER(POWER($D500/$C500,1/($D$486-$C$486)),AK$486-$C$486)</f>
        <v>1342.7593749760113</v>
      </c>
      <c r="AL500" s="174">
        <f t="shared" si="129"/>
        <v>1348.6120000389601</v>
      </c>
      <c r="AM500" s="174">
        <f t="shared" si="129"/>
        <v>1354.4901346762724</v>
      </c>
      <c r="AN500" s="174">
        <f t="shared" si="129"/>
        <v>1360.3938900753849</v>
      </c>
      <c r="AO500" s="174">
        <f t="shared" si="129"/>
        <v>1366.3233779083635</v>
      </c>
      <c r="AP500" s="174">
        <f t="shared" si="129"/>
        <v>1372.2787103340133</v>
      </c>
      <c r="AQ500" s="174">
        <f t="shared" si="129"/>
        <v>1378.2600000000011</v>
      </c>
      <c r="AR500" s="174">
        <f t="shared" si="129"/>
        <v>1384.2673600449866</v>
      </c>
      <c r="AS500" s="174">
        <f t="shared" si="129"/>
        <v>1390.300904100761</v>
      </c>
      <c r="AT500" s="174">
        <f t="shared" si="129"/>
        <v>1396.3607462943978</v>
      </c>
      <c r="AU500" s="174">
        <f t="shared" si="129"/>
        <v>1402.4470012504109</v>
      </c>
      <c r="AV500" s="174">
        <f t="shared" si="129"/>
        <v>1408.5597840929231</v>
      </c>
      <c r="AW500" s="174">
        <f t="shared" si="129"/>
        <v>1414.6992104478441</v>
      </c>
      <c r="AX500" s="174">
        <f t="shared" si="129"/>
        <v>1420.8653964450557</v>
      </c>
      <c r="AY500" s="174">
        <f t="shared" si="129"/>
        <v>1427.0584587206101</v>
      </c>
      <c r="AZ500" s="174">
        <f t="shared" si="129"/>
        <v>1433.2785144189377</v>
      </c>
      <c r="BA500" s="174">
        <f t="shared" si="129"/>
        <v>1439.5256811950585</v>
      </c>
      <c r="BB500" s="174">
        <f t="shared" si="129"/>
        <v>1445.8000772168114</v>
      </c>
      <c r="BC500" s="174">
        <f t="shared" si="129"/>
        <v>1452.1018211670885</v>
      </c>
      <c r="BD500" s="174">
        <f t="shared" si="129"/>
        <v>1458.4310322460792</v>
      </c>
      <c r="BE500" s="174">
        <f t="shared" si="129"/>
        <v>1464.7878301735254</v>
      </c>
      <c r="BF500" s="174">
        <f t="shared" si="129"/>
        <v>1471.1723351909859</v>
      </c>
      <c r="BG500" s="174">
        <f t="shared" si="129"/>
        <v>1477.5846680641112</v>
      </c>
      <c r="BH500" s="174">
        <f t="shared" si="129"/>
        <v>1484.0249500849286</v>
      </c>
      <c r="BI500" s="174">
        <f t="shared" si="129"/>
        <v>1490.4933030741333</v>
      </c>
      <c r="BJ500" s="174">
        <f t="shared" si="129"/>
        <v>1496.9898493833969</v>
      </c>
      <c r="BK500" s="174">
        <f t="shared" si="129"/>
        <v>1503.5147118976788</v>
      </c>
      <c r="BL500" s="174">
        <f t="shared" si="129"/>
        <v>1510.0680140375521</v>
      </c>
      <c r="BM500" s="174">
        <f t="shared" si="129"/>
        <v>1516.649879761537</v>
      </c>
      <c r="BN500" s="174">
        <f t="shared" si="129"/>
        <v>1523.2604335684471</v>
      </c>
      <c r="BO500" s="174">
        <f t="shared" si="129"/>
        <v>1529.8998004997411</v>
      </c>
      <c r="BP500" s="174">
        <f t="shared" si="129"/>
        <v>1536.5681061418938</v>
      </c>
    </row>
    <row r="501" spans="2:68">
      <c r="B501" s="29">
        <v>18</v>
      </c>
      <c r="C501" s="68">
        <v>1263.4000000000001</v>
      </c>
      <c r="D501" s="68">
        <v>1370.84</v>
      </c>
      <c r="F501" s="13"/>
      <c r="G501" s="13"/>
      <c r="H501" s="245"/>
      <c r="I501" s="60" t="s">
        <v>112</v>
      </c>
      <c r="J501" s="174">
        <f t="shared" si="124"/>
        <v>1198.1219932091078</v>
      </c>
      <c r="K501" s="174">
        <f t="shared" si="129"/>
        <v>1203.0213507920632</v>
      </c>
      <c r="L501" s="174">
        <f t="shared" si="129"/>
        <v>1207.9407428163036</v>
      </c>
      <c r="M501" s="174">
        <f t="shared" si="129"/>
        <v>1212.8802512066186</v>
      </c>
      <c r="N501" s="174">
        <f t="shared" si="129"/>
        <v>1217.8399582228046</v>
      </c>
      <c r="O501" s="174">
        <f t="shared" si="129"/>
        <v>1222.8199464610334</v>
      </c>
      <c r="P501" s="174">
        <f t="shared" si="129"/>
        <v>1227.82029885523</v>
      </c>
      <c r="Q501" s="174">
        <f t="shared" si="129"/>
        <v>1232.841098678452</v>
      </c>
      <c r="R501" s="174">
        <f t="shared" si="129"/>
        <v>1237.8824295442771</v>
      </c>
      <c r="S501" s="174">
        <f t="shared" si="129"/>
        <v>1242.9443754081958</v>
      </c>
      <c r="T501" s="174">
        <f t="shared" si="129"/>
        <v>1248.0270205690085</v>
      </c>
      <c r="U501" s="174">
        <f t="shared" si="129"/>
        <v>1253.1304496702307</v>
      </c>
      <c r="V501" s="174">
        <f t="shared" si="129"/>
        <v>1258.2547477015016</v>
      </c>
      <c r="W501" s="174">
        <f t="shared" si="129"/>
        <v>1263.4000000000001</v>
      </c>
      <c r="X501" s="174">
        <f t="shared" si="129"/>
        <v>1268.5662922518654</v>
      </c>
      <c r="Y501" s="174">
        <f t="shared" si="129"/>
        <v>1273.7537104936243</v>
      </c>
      <c r="Z501" s="174">
        <f t="shared" si="129"/>
        <v>1278.962341113624</v>
      </c>
      <c r="AA501" s="174">
        <f t="shared" si="129"/>
        <v>1284.1922708534712</v>
      </c>
      <c r="AB501" s="174">
        <f t="shared" si="129"/>
        <v>1289.4435868094752</v>
      </c>
      <c r="AC501" s="174">
        <f t="shared" si="129"/>
        <v>1294.7163764341003</v>
      </c>
      <c r="AD501" s="174">
        <f t="shared" si="129"/>
        <v>1300.0107275374201</v>
      </c>
      <c r="AE501" s="174">
        <f t="shared" si="129"/>
        <v>1305.3267282885824</v>
      </c>
      <c r="AF501" s="174">
        <f t="shared" si="129"/>
        <v>1310.6644672172747</v>
      </c>
      <c r="AG501" s="174">
        <f t="shared" si="129"/>
        <v>1316.0240332152009</v>
      </c>
      <c r="AH501" s="174">
        <f t="shared" si="129"/>
        <v>1321.4055155375595</v>
      </c>
      <c r="AI501" s="174">
        <f t="shared" si="129"/>
        <v>1326.8090038045325</v>
      </c>
      <c r="AJ501" s="174">
        <f t="shared" si="129"/>
        <v>1332.2345880027756</v>
      </c>
      <c r="AK501" s="174">
        <f t="shared" si="129"/>
        <v>1337.6823584869185</v>
      </c>
      <c r="AL501" s="174">
        <f t="shared" si="129"/>
        <v>1343.1524059810672</v>
      </c>
      <c r="AM501" s="174">
        <f t="shared" si="129"/>
        <v>1348.6448215803186</v>
      </c>
      <c r="AN501" s="174">
        <f t="shared" si="129"/>
        <v>1354.1596967522742</v>
      </c>
      <c r="AO501" s="174">
        <f t="shared" si="129"/>
        <v>1359.6971233385648</v>
      </c>
      <c r="AP501" s="174">
        <f t="shared" si="129"/>
        <v>1365.2571935563797</v>
      </c>
      <c r="AQ501" s="174">
        <f t="shared" si="129"/>
        <v>1370.8400000000031</v>
      </c>
      <c r="AR501" s="174">
        <f t="shared" si="129"/>
        <v>1376.4456356423545</v>
      </c>
      <c r="AS501" s="174">
        <f t="shared" si="129"/>
        <v>1382.0741938365395</v>
      </c>
      <c r="AT501" s="174">
        <f t="shared" si="129"/>
        <v>1387.7257683174009</v>
      </c>
      <c r="AU501" s="174">
        <f t="shared" si="129"/>
        <v>1393.400453203084</v>
      </c>
      <c r="AV501" s="174">
        <f t="shared" si="129"/>
        <v>1399.0983429966004</v>
      </c>
      <c r="AW501" s="174">
        <f t="shared" si="129"/>
        <v>1404.819532587404</v>
      </c>
      <c r="AX501" s="174">
        <f t="shared" si="129"/>
        <v>1410.564117252969</v>
      </c>
      <c r="AY501" s="174">
        <f t="shared" si="129"/>
        <v>1416.3321926603799</v>
      </c>
      <c r="AZ501" s="174">
        <f t="shared" si="129"/>
        <v>1422.1238548679219</v>
      </c>
      <c r="BA501" s="174">
        <f t="shared" si="129"/>
        <v>1427.9392003266819</v>
      </c>
      <c r="BB501" s="174">
        <f t="shared" si="129"/>
        <v>1433.778325882153</v>
      </c>
      <c r="BC501" s="174">
        <f t="shared" si="129"/>
        <v>1439.6413287758505</v>
      </c>
      <c r="BD501" s="174">
        <f t="shared" si="129"/>
        <v>1445.5283066469283</v>
      </c>
      <c r="BE501" s="174">
        <f t="shared" si="129"/>
        <v>1451.4393575338065</v>
      </c>
      <c r="BF501" s="174">
        <f t="shared" si="129"/>
        <v>1457.3745798758036</v>
      </c>
      <c r="BG501" s="174">
        <f t="shared" si="129"/>
        <v>1463.3340725147759</v>
      </c>
      <c r="BH501" s="174">
        <f t="shared" si="129"/>
        <v>1469.317934696764</v>
      </c>
      <c r="BI501" s="174">
        <f t="shared" si="129"/>
        <v>1475.3262660736443</v>
      </c>
      <c r="BJ501" s="174">
        <f t="shared" si="129"/>
        <v>1481.3591667047899</v>
      </c>
      <c r="BK501" s="174">
        <f t="shared" si="129"/>
        <v>1487.416737058737</v>
      </c>
      <c r="BL501" s="174">
        <f t="shared" si="129"/>
        <v>1493.4990780148564</v>
      </c>
      <c r="BM501" s="174">
        <f t="shared" si="129"/>
        <v>1499.6062908650354</v>
      </c>
      <c r="BN501" s="174">
        <f t="shared" si="129"/>
        <v>1505.7384773153633</v>
      </c>
      <c r="BO501" s="174">
        <f t="shared" si="129"/>
        <v>1511.8957394878262</v>
      </c>
      <c r="BP501" s="174">
        <f t="shared" si="129"/>
        <v>1518.0781799220072</v>
      </c>
    </row>
    <row r="502" spans="2:68">
      <c r="B502" s="29">
        <v>19</v>
      </c>
      <c r="C502" s="68">
        <v>1263.3499999999999</v>
      </c>
      <c r="D502" s="68">
        <v>1363.42</v>
      </c>
      <c r="F502" s="13"/>
      <c r="G502" s="13"/>
      <c r="H502" s="245"/>
      <c r="I502" s="60" t="s">
        <v>112</v>
      </c>
      <c r="J502" s="174">
        <f t="shared" si="124"/>
        <v>1202.2777239794623</v>
      </c>
      <c r="K502" s="174">
        <f t="shared" si="129"/>
        <v>1206.8689090289199</v>
      </c>
      <c r="L502" s="174">
        <f t="shared" si="129"/>
        <v>1211.4776266166073</v>
      </c>
      <c r="M502" s="174">
        <f t="shared" si="129"/>
        <v>1216.1039436947151</v>
      </c>
      <c r="N502" s="174">
        <f t="shared" si="129"/>
        <v>1220.7479274711068</v>
      </c>
      <c r="O502" s="174">
        <f t="shared" si="129"/>
        <v>1225.4096454102953</v>
      </c>
      <c r="P502" s="174">
        <f t="shared" si="129"/>
        <v>1230.0891652344228</v>
      </c>
      <c r="Q502" s="174">
        <f t="shared" si="129"/>
        <v>1234.7865549242451</v>
      </c>
      <c r="R502" s="174">
        <f t="shared" si="129"/>
        <v>1239.5018827201181</v>
      </c>
      <c r="S502" s="174">
        <f t="shared" si="129"/>
        <v>1244.2352171229909</v>
      </c>
      <c r="T502" s="174">
        <f t="shared" si="129"/>
        <v>1248.9866268953983</v>
      </c>
      <c r="U502" s="174">
        <f t="shared" si="129"/>
        <v>1253.7561810624625</v>
      </c>
      <c r="V502" s="174">
        <f t="shared" si="129"/>
        <v>1258.5439489128942</v>
      </c>
      <c r="W502" s="174">
        <f t="shared" si="129"/>
        <v>1263.3499999999999</v>
      </c>
      <c r="X502" s="174">
        <f t="shared" si="129"/>
        <v>1268.1744041426916</v>
      </c>
      <c r="Y502" s="174">
        <f t="shared" si="129"/>
        <v>1273.0172314265017</v>
      </c>
      <c r="Z502" s="174">
        <f t="shared" si="129"/>
        <v>1277.878552204601</v>
      </c>
      <c r="AA502" s="174">
        <f t="shared" si="129"/>
        <v>1282.7584370988209</v>
      </c>
      <c r="AB502" s="174">
        <f t="shared" si="129"/>
        <v>1287.6569570006789</v>
      </c>
      <c r="AC502" s="174">
        <f t="shared" si="129"/>
        <v>1292.5741830724085</v>
      </c>
      <c r="AD502" s="174">
        <f t="shared" si="129"/>
        <v>1297.5101867479939</v>
      </c>
      <c r="AE502" s="174">
        <f t="shared" si="129"/>
        <v>1302.4650397342064</v>
      </c>
      <c r="AF502" s="174">
        <f t="shared" si="129"/>
        <v>1307.4388140116469</v>
      </c>
      <c r="AG502" s="174">
        <f t="shared" si="129"/>
        <v>1312.431581835792</v>
      </c>
      <c r="AH502" s="174">
        <f t="shared" si="129"/>
        <v>1317.4434157380424</v>
      </c>
      <c r="AI502" s="174">
        <f t="shared" si="129"/>
        <v>1322.4743885267774</v>
      </c>
      <c r="AJ502" s="174">
        <f t="shared" si="129"/>
        <v>1327.5245732884127</v>
      </c>
      <c r="AK502" s="174">
        <f t="shared" si="129"/>
        <v>1332.5940433884623</v>
      </c>
      <c r="AL502" s="174">
        <f t="shared" si="129"/>
        <v>1337.6828724726033</v>
      </c>
      <c r="AM502" s="174">
        <f t="shared" si="129"/>
        <v>1342.7911344677466</v>
      </c>
      <c r="AN502" s="174">
        <f t="shared" si="129"/>
        <v>1347.9189035831112</v>
      </c>
      <c r="AO502" s="174">
        <f t="shared" si="129"/>
        <v>1353.066254311301</v>
      </c>
      <c r="AP502" s="174">
        <f t="shared" si="129"/>
        <v>1358.2332614293884</v>
      </c>
      <c r="AQ502" s="174">
        <f t="shared" si="129"/>
        <v>1363.4199999999992</v>
      </c>
      <c r="AR502" s="174">
        <f t="shared" si="129"/>
        <v>1368.6265453724052</v>
      </c>
      <c r="AS502" s="174">
        <f t="shared" si="129"/>
        <v>1373.8529731836152</v>
      </c>
      <c r="AT502" s="174">
        <f t="shared" si="129"/>
        <v>1379.0993593594778</v>
      </c>
      <c r="AU502" s="174">
        <f t="shared" si="129"/>
        <v>1384.3657801157822</v>
      </c>
      <c r="AV502" s="174">
        <f t="shared" si="129"/>
        <v>1389.6523119593655</v>
      </c>
      <c r="AW502" s="174">
        <f t="shared" si="129"/>
        <v>1394.959031689225</v>
      </c>
      <c r="AX502" s="174">
        <f t="shared" si="129"/>
        <v>1400.2860163976325</v>
      </c>
      <c r="AY502" s="174">
        <f t="shared" si="129"/>
        <v>1405.6333434712558</v>
      </c>
      <c r="AZ502" s="174">
        <f t="shared" si="129"/>
        <v>1411.0010905922818</v>
      </c>
      <c r="BA502" s="174">
        <f t="shared" si="129"/>
        <v>1416.3893357395457</v>
      </c>
      <c r="BB502" s="174">
        <f t="shared" si="129"/>
        <v>1421.7981571896632</v>
      </c>
      <c r="BC502" s="174">
        <f t="shared" si="129"/>
        <v>1427.2276335181684</v>
      </c>
      <c r="BD502" s="174">
        <f t="shared" si="129"/>
        <v>1432.6778436006548</v>
      </c>
      <c r="BE502" s="174">
        <f t="shared" si="129"/>
        <v>1438.1488666139205</v>
      </c>
      <c r="BF502" s="174">
        <f t="shared" si="129"/>
        <v>1443.6407820371203</v>
      </c>
      <c r="BG502" s="174">
        <f t="shared" si="129"/>
        <v>1449.1536696529183</v>
      </c>
      <c r="BH502" s="174">
        <f t="shared" si="129"/>
        <v>1454.6876095486484</v>
      </c>
      <c r="BI502" s="174">
        <f t="shared" si="129"/>
        <v>1460.2426821174761</v>
      </c>
      <c r="BJ502" s="174">
        <f t="shared" si="129"/>
        <v>1465.8189680595688</v>
      </c>
      <c r="BK502" s="174">
        <f t="shared" si="129"/>
        <v>1471.4165483832655</v>
      </c>
      <c r="BL502" s="174">
        <f t="shared" si="129"/>
        <v>1477.035504406256</v>
      </c>
      <c r="BM502" s="174">
        <f t="shared" si="129"/>
        <v>1482.675917756761</v>
      </c>
      <c r="BN502" s="174">
        <f t="shared" si="129"/>
        <v>1488.3378703747171</v>
      </c>
      <c r="BO502" s="174">
        <f t="shared" si="129"/>
        <v>1494.0214445129689</v>
      </c>
      <c r="BP502" s="174">
        <f t="shared" si="129"/>
        <v>1499.7267227384634</v>
      </c>
    </row>
    <row r="503" spans="2:68">
      <c r="B503" s="29">
        <v>20</v>
      </c>
      <c r="C503" s="68">
        <v>1263.31</v>
      </c>
      <c r="D503" s="68">
        <v>1356</v>
      </c>
      <c r="F503" s="13"/>
      <c r="G503" s="13"/>
      <c r="H503" s="245"/>
      <c r="I503" s="60" t="s">
        <v>112</v>
      </c>
      <c r="J503" s="174">
        <f t="shared" si="124"/>
        <v>1206.4868500879513</v>
      </c>
      <c r="K503" s="174">
        <f t="shared" si="129"/>
        <v>1210.7656199208136</v>
      </c>
      <c r="L503" s="174">
        <f t="shared" si="129"/>
        <v>1215.0595642839924</v>
      </c>
      <c r="M503" s="174">
        <f t="shared" si="129"/>
        <v>1219.3687369935087</v>
      </c>
      <c r="N503" s="174">
        <f t="shared" si="129"/>
        <v>1223.693192056242</v>
      </c>
      <c r="O503" s="174">
        <f t="shared" si="129"/>
        <v>1228.0329836706037</v>
      </c>
      <c r="P503" s="174">
        <f t="shared" si="129"/>
        <v>1232.3881662272202</v>
      </c>
      <c r="Q503" s="174">
        <f t="shared" si="129"/>
        <v>1236.7587943096109</v>
      </c>
      <c r="R503" s="174">
        <f t="shared" si="129"/>
        <v>1241.144922694876</v>
      </c>
      <c r="S503" s="174">
        <f t="shared" si="129"/>
        <v>1245.546606354379</v>
      </c>
      <c r="T503" s="174">
        <f t="shared" si="129"/>
        <v>1249.963900454439</v>
      </c>
      <c r="U503" s="174">
        <f t="shared" si="129"/>
        <v>1254.3968603570204</v>
      </c>
      <c r="V503" s="174">
        <f t="shared" si="129"/>
        <v>1258.8455416204274</v>
      </c>
      <c r="W503" s="174">
        <f t="shared" si="129"/>
        <v>1263.31</v>
      </c>
      <c r="X503" s="174">
        <f t="shared" si="129"/>
        <v>1267.7902914488125</v>
      </c>
      <c r="Y503" s="174">
        <f t="shared" si="129"/>
        <v>1272.2864721183753</v>
      </c>
      <c r="Z503" s="174">
        <f t="shared" si="129"/>
        <v>1276.7985983593389</v>
      </c>
      <c r="AA503" s="174">
        <f t="shared" si="129"/>
        <v>1281.3267267221991</v>
      </c>
      <c r="AB503" s="174">
        <f t="shared" si="129"/>
        <v>1285.8709139580067</v>
      </c>
      <c r="AC503" s="174">
        <f t="shared" si="129"/>
        <v>1290.4312170190788</v>
      </c>
      <c r="AD503" s="174">
        <f t="shared" si="129"/>
        <v>1295.0076930597108</v>
      </c>
      <c r="AE503" s="174">
        <f t="shared" si="129"/>
        <v>1299.6003994368959</v>
      </c>
      <c r="AF503" s="174">
        <f t="shared" si="129"/>
        <v>1304.2093937110412</v>
      </c>
      <c r="AG503" s="174">
        <f t="shared" si="129"/>
        <v>1308.83473364669</v>
      </c>
      <c r="AH503" s="174">
        <f t="shared" si="129"/>
        <v>1313.476477213246</v>
      </c>
      <c r="AI503" s="174">
        <f t="shared" si="129"/>
        <v>1318.1346825856999</v>
      </c>
      <c r="AJ503" s="174">
        <f t="shared" si="129"/>
        <v>1322.8094081453578</v>
      </c>
      <c r="AK503" s="174">
        <f t="shared" si="129"/>
        <v>1327.5007124805745</v>
      </c>
      <c r="AL503" s="174">
        <f t="shared" si="129"/>
        <v>1332.2086543874848</v>
      </c>
      <c r="AM503" s="174">
        <f t="shared" si="129"/>
        <v>1336.9332928707443</v>
      </c>
      <c r="AN503" s="174">
        <f t="shared" si="129"/>
        <v>1341.6746871442649</v>
      </c>
      <c r="AO503" s="174">
        <f t="shared" si="129"/>
        <v>1346.4328966319604</v>
      </c>
      <c r="AP503" s="174">
        <f t="shared" si="129"/>
        <v>1351.207980968489</v>
      </c>
      <c r="AQ503" s="174">
        <f t="shared" si="129"/>
        <v>1356.0000000000014</v>
      </c>
      <c r="AR503" s="174">
        <f t="shared" si="129"/>
        <v>1360.8090137848915</v>
      </c>
      <c r="AS503" s="174">
        <f t="shared" si="129"/>
        <v>1365.6350825945485</v>
      </c>
      <c r="AT503" s="174">
        <f t="shared" si="129"/>
        <v>1370.4782669141107</v>
      </c>
      <c r="AU503" s="174">
        <f t="shared" si="129"/>
        <v>1375.3386274432278</v>
      </c>
      <c r="AV503" s="174">
        <f t="shared" si="129"/>
        <v>1380.2162250968165</v>
      </c>
      <c r="AW503" s="174">
        <f t="shared" si="129"/>
        <v>1385.1111210058282</v>
      </c>
      <c r="AX503" s="174">
        <f t="shared" si="129"/>
        <v>1390.0233765180121</v>
      </c>
      <c r="AY503" s="174">
        <f t="shared" si="129"/>
        <v>1394.9530531986868</v>
      </c>
      <c r="AZ503" s="174">
        <f t="shared" si="129"/>
        <v>1399.9002128315092</v>
      </c>
      <c r="BA503" s="174">
        <f t="shared" si="129"/>
        <v>1404.8649174192508</v>
      </c>
      <c r="BB503" s="174">
        <f t="shared" si="129"/>
        <v>1409.8472291845733</v>
      </c>
      <c r="BC503" s="174">
        <f t="shared" si="129"/>
        <v>1414.8472105708108</v>
      </c>
      <c r="BD503" s="174">
        <f t="shared" si="129"/>
        <v>1419.8649242427491</v>
      </c>
      <c r="BE503" s="174">
        <f t="shared" si="129"/>
        <v>1424.9004330874141</v>
      </c>
      <c r="BF503" s="174">
        <f t="shared" si="129"/>
        <v>1429.9538002148574</v>
      </c>
      <c r="BG503" s="174">
        <f t="shared" si="129"/>
        <v>1435.0250889589499</v>
      </c>
      <c r="BH503" s="174">
        <f t="shared" si="129"/>
        <v>1440.1143628781731</v>
      </c>
      <c r="BI503" s="174">
        <f t="shared" si="129"/>
        <v>1445.2216857564181</v>
      </c>
      <c r="BJ503" s="174">
        <f t="shared" si="129"/>
        <v>1450.3471216037813</v>
      </c>
      <c r="BK503" s="174">
        <f t="shared" si="129"/>
        <v>1455.4907346573714</v>
      </c>
      <c r="BL503" s="174">
        <f t="shared" si="129"/>
        <v>1460.652589382111</v>
      </c>
      <c r="BM503" s="174">
        <f t="shared" si="129"/>
        <v>1465.8327504715467</v>
      </c>
      <c r="BN503" s="174">
        <f t="shared" si="129"/>
        <v>1471.0312828486565</v>
      </c>
      <c r="BO503" s="174">
        <f t="shared" si="129"/>
        <v>1476.2482516666682</v>
      </c>
      <c r="BP503" s="174">
        <f t="shared" si="129"/>
        <v>1481.4837223098725</v>
      </c>
    </row>
    <row r="504" spans="2:68">
      <c r="B504" s="29">
        <v>21</v>
      </c>
      <c r="C504" s="68">
        <v>1237.01</v>
      </c>
      <c r="D504" s="68">
        <v>1325.74</v>
      </c>
      <c r="F504" s="13"/>
      <c r="G504" s="13"/>
      <c r="H504" s="245"/>
      <c r="I504" s="60" t="s">
        <v>112</v>
      </c>
      <c r="J504" s="174">
        <f t="shared" si="124"/>
        <v>1182.545509675288</v>
      </c>
      <c r="K504" s="174">
        <f t="shared" si="129"/>
        <v>1186.6485716374395</v>
      </c>
      <c r="L504" s="174">
        <f t="shared" si="129"/>
        <v>1190.7658699374972</v>
      </c>
      <c r="M504" s="174">
        <f t="shared" si="129"/>
        <v>1194.8974539710878</v>
      </c>
      <c r="N504" s="174">
        <f t="shared" si="129"/>
        <v>1199.0433733052255</v>
      </c>
      <c r="O504" s="174">
        <f t="shared" si="129"/>
        <v>1203.2036776789062</v>
      </c>
      <c r="P504" s="174">
        <f t="shared" si="129"/>
        <v>1207.3784170037045</v>
      </c>
      <c r="Q504" s="174">
        <f t="shared" si="129"/>
        <v>1211.5676413643725</v>
      </c>
      <c r="R504" s="174">
        <f t="shared" si="129"/>
        <v>1215.7714010194413</v>
      </c>
      <c r="S504" s="174">
        <f t="shared" si="129"/>
        <v>1219.9897464018227</v>
      </c>
      <c r="T504" s="174">
        <f t="shared" si="129"/>
        <v>1224.2227281194148</v>
      </c>
      <c r="U504" s="174">
        <f t="shared" si="129"/>
        <v>1228.4703969557095</v>
      </c>
      <c r="V504" s="174">
        <f t="shared" si="129"/>
        <v>1232.7328038704018</v>
      </c>
      <c r="W504" s="174">
        <f t="shared" si="129"/>
        <v>1237.01</v>
      </c>
      <c r="X504" s="174">
        <f t="shared" si="129"/>
        <v>1241.3020366584408</v>
      </c>
      <c r="Y504" s="174">
        <f t="shared" si="129"/>
        <v>1245.6089653377041</v>
      </c>
      <c r="Z504" s="174">
        <f t="shared" si="129"/>
        <v>1249.9308377084303</v>
      </c>
      <c r="AA504" s="174">
        <f t="shared" si="129"/>
        <v>1254.2677056205412</v>
      </c>
      <c r="AB504" s="174">
        <f t="shared" si="129"/>
        <v>1258.6196211038614</v>
      </c>
      <c r="AC504" s="174">
        <f t="shared" si="129"/>
        <v>1262.9866363687427</v>
      </c>
      <c r="AD504" s="174">
        <f t="shared" si="129"/>
        <v>1267.36880380669</v>
      </c>
      <c r="AE504" s="174">
        <f t="shared" si="129"/>
        <v>1271.7661759909915</v>
      </c>
      <c r="AF504" s="174">
        <f t="shared" si="129"/>
        <v>1276.1788056773469</v>
      </c>
      <c r="AG504" s="174">
        <f t="shared" si="129"/>
        <v>1280.6067458045025</v>
      </c>
      <c r="AH504" s="174">
        <f t="shared" si="129"/>
        <v>1285.0500494948847</v>
      </c>
      <c r="AI504" s="174">
        <f t="shared" si="129"/>
        <v>1289.5087700552383</v>
      </c>
      <c r="AJ504" s="174">
        <f t="shared" si="129"/>
        <v>1293.9829609772667</v>
      </c>
      <c r="AK504" s="174">
        <f t="shared" si="129"/>
        <v>1298.4726759382713</v>
      </c>
      <c r="AL504" s="174">
        <f t="shared" si="129"/>
        <v>1302.9779688017977</v>
      </c>
      <c r="AM504" s="174">
        <f t="shared" si="129"/>
        <v>1307.4988936182808</v>
      </c>
      <c r="AN504" s="174">
        <f t="shared" si="129"/>
        <v>1312.0355046256943</v>
      </c>
      <c r="AO504" s="174">
        <f t="shared" si="129"/>
        <v>1316.5878562501998</v>
      </c>
      <c r="AP504" s="174">
        <f t="shared" si="129"/>
        <v>1321.1560031068009</v>
      </c>
      <c r="AQ504" s="174">
        <f t="shared" si="129"/>
        <v>1325.7399999999977</v>
      </c>
      <c r="AR504" s="174">
        <f t="shared" si="129"/>
        <v>1330.3399019244459</v>
      </c>
      <c r="AS504" s="174">
        <f t="shared" si="129"/>
        <v>1334.9557640656139</v>
      </c>
      <c r="AT504" s="174">
        <f t="shared" si="129"/>
        <v>1339.5876418004473</v>
      </c>
      <c r="AU504" s="174">
        <f t="shared" si="129"/>
        <v>1344.2355906980329</v>
      </c>
      <c r="AV504" s="174">
        <f t="shared" si="129"/>
        <v>1348.8996665202628</v>
      </c>
      <c r="AW504" s="174">
        <f t="shared" si="129"/>
        <v>1353.5799252225077</v>
      </c>
      <c r="AX504" s="174">
        <f t="shared" si="129"/>
        <v>1358.276422954284</v>
      </c>
      <c r="AY504" s="174">
        <f t="shared" si="129"/>
        <v>1362.9892160599302</v>
      </c>
      <c r="AZ504" s="174">
        <f t="shared" si="129"/>
        <v>1367.7183610792827</v>
      </c>
      <c r="BA504" s="174">
        <f t="shared" si="129"/>
        <v>1372.4639147483517</v>
      </c>
      <c r="BB504" s="174">
        <f t="shared" si="129"/>
        <v>1377.2259340000044</v>
      </c>
      <c r="BC504" s="174">
        <f t="shared" si="129"/>
        <v>1382.0044759646478</v>
      </c>
      <c r="BD504" s="174">
        <f t="shared" si="129"/>
        <v>1386.7995979709126</v>
      </c>
      <c r="BE504" s="174">
        <f t="shared" si="129"/>
        <v>1391.6113575463423</v>
      </c>
      <c r="BF504" s="174">
        <f t="shared" si="129"/>
        <v>1396.4398124180825</v>
      </c>
      <c r="BG504" s="174">
        <f t="shared" si="129"/>
        <v>1401.2850205135749</v>
      </c>
      <c r="BH504" s="174">
        <f t="shared" ref="K504:BP509" si="130">$C504*POWER(POWER($D504/$C504,1/($D$486-$C$486)),BH$486-$C$486)</f>
        <v>1406.1470399612497</v>
      </c>
      <c r="BI504" s="174">
        <f t="shared" si="130"/>
        <v>1411.0259290912256</v>
      </c>
      <c r="BJ504" s="174">
        <f t="shared" si="130"/>
        <v>1415.9217464360088</v>
      </c>
      <c r="BK504" s="174">
        <f t="shared" si="130"/>
        <v>1420.834550731194</v>
      </c>
      <c r="BL504" s="174">
        <f t="shared" si="130"/>
        <v>1425.7644009161704</v>
      </c>
      <c r="BM504" s="174">
        <f t="shared" si="130"/>
        <v>1430.7113561348285</v>
      </c>
      <c r="BN504" s="174">
        <f t="shared" si="130"/>
        <v>1435.6754757362694</v>
      </c>
      <c r="BO504" s="174">
        <f t="shared" si="130"/>
        <v>1440.6568192755167</v>
      </c>
      <c r="BP504" s="174">
        <f t="shared" si="130"/>
        <v>1445.6554465142324</v>
      </c>
    </row>
    <row r="505" spans="2:68">
      <c r="B505" s="29">
        <v>22</v>
      </c>
      <c r="C505" s="68">
        <v>1210.72</v>
      </c>
      <c r="D505" s="68">
        <v>1295.48</v>
      </c>
      <c r="F505" s="13"/>
      <c r="G505" s="13"/>
      <c r="H505" s="245"/>
      <c r="I505" s="60" t="s">
        <v>112</v>
      </c>
      <c r="J505" s="174">
        <f t="shared" si="124"/>
        <v>1158.6230633331991</v>
      </c>
      <c r="K505" s="174">
        <f t="shared" si="130"/>
        <v>1162.549674867083</v>
      </c>
      <c r="L505" s="174">
        <f t="shared" si="130"/>
        <v>1166.489593816144</v>
      </c>
      <c r="M505" s="174">
        <f t="shared" si="130"/>
        <v>1170.4428652796489</v>
      </c>
      <c r="N505" s="174">
        <f t="shared" si="130"/>
        <v>1174.4095345097064</v>
      </c>
      <c r="O505" s="174">
        <f t="shared" si="130"/>
        <v>1178.3896469117867</v>
      </c>
      <c r="P505" s="174">
        <f t="shared" si="130"/>
        <v>1182.3832480452404</v>
      </c>
      <c r="Q505" s="174">
        <f t="shared" si="130"/>
        <v>1186.3903836238198</v>
      </c>
      <c r="R505" s="174">
        <f t="shared" si="130"/>
        <v>1190.4110995162034</v>
      </c>
      <c r="S505" s="174">
        <f t="shared" si="130"/>
        <v>1194.4454417465197</v>
      </c>
      <c r="T505" s="174">
        <f t="shared" si="130"/>
        <v>1198.4934564948744</v>
      </c>
      <c r="U505" s="174">
        <f t="shared" si="130"/>
        <v>1202.5551900978789</v>
      </c>
      <c r="V505" s="174">
        <f t="shared" si="130"/>
        <v>1206.6306890491821</v>
      </c>
      <c r="W505" s="174">
        <f t="shared" si="130"/>
        <v>1210.72</v>
      </c>
      <c r="X505" s="174">
        <f t="shared" si="130"/>
        <v>1214.8231697596516</v>
      </c>
      <c r="Y505" s="174">
        <f t="shared" si="130"/>
        <v>1218.9402452960942</v>
      </c>
      <c r="Z505" s="174">
        <f t="shared" si="130"/>
        <v>1223.0712737364613</v>
      </c>
      <c r="AA505" s="174">
        <f t="shared" si="130"/>
        <v>1227.2163023676014</v>
      </c>
      <c r="AB505" s="174">
        <f t="shared" si="130"/>
        <v>1231.3753786366201</v>
      </c>
      <c r="AC505" s="174">
        <f t="shared" si="130"/>
        <v>1235.548550151422</v>
      </c>
      <c r="AD505" s="174">
        <f t="shared" si="130"/>
        <v>1239.7358646812577</v>
      </c>
      <c r="AE505" s="174">
        <f t="shared" si="130"/>
        <v>1243.9373701572683</v>
      </c>
      <c r="AF505" s="174">
        <f t="shared" si="130"/>
        <v>1248.1531146730356</v>
      </c>
      <c r="AG505" s="174">
        <f t="shared" si="130"/>
        <v>1252.3831464851319</v>
      </c>
      <c r="AH505" s="174">
        <f t="shared" si="130"/>
        <v>1256.6275140136729</v>
      </c>
      <c r="AI505" s="174">
        <f t="shared" si="130"/>
        <v>1260.8862658428711</v>
      </c>
      <c r="AJ505" s="174">
        <f t="shared" si="130"/>
        <v>1265.1594507215934</v>
      </c>
      <c r="AK505" s="174">
        <f t="shared" si="130"/>
        <v>1269.4471175639169</v>
      </c>
      <c r="AL505" s="174">
        <f t="shared" si="130"/>
        <v>1273.7493154496917</v>
      </c>
      <c r="AM505" s="174">
        <f t="shared" si="130"/>
        <v>1278.0660936250997</v>
      </c>
      <c r="AN505" s="174">
        <f t="shared" si="130"/>
        <v>1282.3975015032204</v>
      </c>
      <c r="AO505" s="174">
        <f t="shared" si="130"/>
        <v>1286.7435886645962</v>
      </c>
      <c r="AP505" s="174">
        <f t="shared" si="130"/>
        <v>1291.1044048577987</v>
      </c>
      <c r="AQ505" s="174">
        <f t="shared" si="130"/>
        <v>1295.4799999999993</v>
      </c>
      <c r="AR505" s="174">
        <f t="shared" si="130"/>
        <v>1299.8704241775415</v>
      </c>
      <c r="AS505" s="174">
        <f t="shared" si="130"/>
        <v>1304.2757276465109</v>
      </c>
      <c r="AT505" s="174">
        <f t="shared" si="130"/>
        <v>1308.6959608333141</v>
      </c>
      <c r="AU505" s="174">
        <f t="shared" si="130"/>
        <v>1313.1311743352546</v>
      </c>
      <c r="AV505" s="174">
        <f t="shared" si="130"/>
        <v>1317.5814189211112</v>
      </c>
      <c r="AW505" s="174">
        <f t="shared" si="130"/>
        <v>1322.0467455317196</v>
      </c>
      <c r="AX505" s="174">
        <f t="shared" si="130"/>
        <v>1326.5272052805562</v>
      </c>
      <c r="AY505" s="174">
        <f t="shared" si="130"/>
        <v>1331.0228494543223</v>
      </c>
      <c r="AZ505" s="174">
        <f t="shared" si="130"/>
        <v>1335.5337295135321</v>
      </c>
      <c r="BA505" s="174">
        <f t="shared" si="130"/>
        <v>1340.0598970930998</v>
      </c>
      <c r="BB505" s="174">
        <f t="shared" si="130"/>
        <v>1344.6014040029338</v>
      </c>
      <c r="BC505" s="174">
        <f t="shared" si="130"/>
        <v>1349.158302228527</v>
      </c>
      <c r="BD505" s="174">
        <f t="shared" si="130"/>
        <v>1353.7306439315521</v>
      </c>
      <c r="BE505" s="174">
        <f t="shared" si="130"/>
        <v>1358.3184814504614</v>
      </c>
      <c r="BF505" s="174">
        <f t="shared" si="130"/>
        <v>1362.9218673010819</v>
      </c>
      <c r="BG505" s="174">
        <f t="shared" si="130"/>
        <v>1367.5408541772197</v>
      </c>
      <c r="BH505" s="174">
        <f t="shared" si="130"/>
        <v>1372.1754949512617</v>
      </c>
      <c r="BI505" s="174">
        <f t="shared" si="130"/>
        <v>1376.8258426747807</v>
      </c>
      <c r="BJ505" s="174">
        <f t="shared" si="130"/>
        <v>1381.4919505791431</v>
      </c>
      <c r="BK505" s="174">
        <f t="shared" si="130"/>
        <v>1386.1738720761189</v>
      </c>
      <c r="BL505" s="174">
        <f t="shared" si="130"/>
        <v>1390.8716607584913</v>
      </c>
      <c r="BM505" s="174">
        <f t="shared" si="130"/>
        <v>1395.5853704006718</v>
      </c>
      <c r="BN505" s="174">
        <f t="shared" si="130"/>
        <v>1400.3150549593145</v>
      </c>
      <c r="BO505" s="174">
        <f t="shared" si="130"/>
        <v>1405.0607685739353</v>
      </c>
      <c r="BP505" s="174">
        <f t="shared" si="130"/>
        <v>1409.8225655675303</v>
      </c>
    </row>
    <row r="506" spans="2:68">
      <c r="B506" s="29">
        <v>23</v>
      </c>
      <c r="C506" s="68">
        <v>1184.43</v>
      </c>
      <c r="D506" s="68">
        <v>1265.22</v>
      </c>
      <c r="F506" s="13"/>
      <c r="G506" s="13"/>
      <c r="H506" s="245"/>
      <c r="I506" s="60" t="s">
        <v>112</v>
      </c>
      <c r="J506" s="174">
        <f t="shared" si="124"/>
        <v>1134.7039764014464</v>
      </c>
      <c r="K506" s="174">
        <f t="shared" si="130"/>
        <v>1138.4537953084632</v>
      </c>
      <c r="L506" s="174">
        <f t="shared" si="130"/>
        <v>1142.2160061186798</v>
      </c>
      <c r="M506" s="174">
        <f t="shared" si="130"/>
        <v>1145.9906497832105</v>
      </c>
      <c r="N506" s="174">
        <f t="shared" si="130"/>
        <v>1149.7777673885</v>
      </c>
      <c r="O506" s="174">
        <f t="shared" si="130"/>
        <v>1153.5774001567702</v>
      </c>
      <c r="P506" s="174">
        <f t="shared" si="130"/>
        <v>1157.3895894464683</v>
      </c>
      <c r="Q506" s="174">
        <f t="shared" si="130"/>
        <v>1161.2143767527182</v>
      </c>
      <c r="R506" s="174">
        <f t="shared" si="130"/>
        <v>1165.0518037077702</v>
      </c>
      <c r="S506" s="174">
        <f t="shared" si="130"/>
        <v>1168.901912081456</v>
      </c>
      <c r="T506" s="174">
        <f t="shared" si="130"/>
        <v>1172.7647437816427</v>
      </c>
      <c r="U506" s="174">
        <f t="shared" si="130"/>
        <v>1176.6403408546892</v>
      </c>
      <c r="V506" s="174">
        <f t="shared" si="130"/>
        <v>1180.5287454859028</v>
      </c>
      <c r="W506" s="174">
        <f t="shared" si="130"/>
        <v>1184.43</v>
      </c>
      <c r="X506" s="174">
        <f t="shared" si="130"/>
        <v>1188.3441468615663</v>
      </c>
      <c r="Y506" s="174">
        <f t="shared" si="130"/>
        <v>1192.2712286755177</v>
      </c>
      <c r="Z506" s="174">
        <f t="shared" si="130"/>
        <v>1196.2112881875667</v>
      </c>
      <c r="AA506" s="174">
        <f t="shared" si="130"/>
        <v>1200.1643682846843</v>
      </c>
      <c r="AB506" s="174">
        <f t="shared" si="130"/>
        <v>1204.1305119955705</v>
      </c>
      <c r="AC506" s="174">
        <f t="shared" si="130"/>
        <v>1208.1097624911201</v>
      </c>
      <c r="AD506" s="174">
        <f t="shared" si="130"/>
        <v>1212.1021630848925</v>
      </c>
      <c r="AE506" s="174">
        <f t="shared" si="130"/>
        <v>1216.1077572335855</v>
      </c>
      <c r="AF506" s="174">
        <f t="shared" si="130"/>
        <v>1220.1265885375055</v>
      </c>
      <c r="AG506" s="174">
        <f t="shared" si="130"/>
        <v>1224.1587007410444</v>
      </c>
      <c r="AH506" s="174">
        <f t="shared" si="130"/>
        <v>1228.2041377331539</v>
      </c>
      <c r="AI506" s="174">
        <f t="shared" si="130"/>
        <v>1232.262943547825</v>
      </c>
      <c r="AJ506" s="174">
        <f t="shared" si="130"/>
        <v>1236.3351623645653</v>
      </c>
      <c r="AK506" s="174">
        <f t="shared" si="130"/>
        <v>1240.4208385088823</v>
      </c>
      <c r="AL506" s="174">
        <f t="shared" si="130"/>
        <v>1244.5200164527632</v>
      </c>
      <c r="AM506" s="174">
        <f t="shared" si="130"/>
        <v>1248.6327408151608</v>
      </c>
      <c r="AN506" s="174">
        <f t="shared" si="130"/>
        <v>1252.7590563624794</v>
      </c>
      <c r="AO506" s="174">
        <f t="shared" si="130"/>
        <v>1256.8990080090603</v>
      </c>
      <c r="AP506" s="174">
        <f t="shared" si="130"/>
        <v>1261.0526408176722</v>
      </c>
      <c r="AQ506" s="174">
        <f t="shared" si="130"/>
        <v>1265.2200000000012</v>
      </c>
      <c r="AR506" s="174">
        <f t="shared" si="130"/>
        <v>1269.4011309171435</v>
      </c>
      <c r="AS506" s="174">
        <f t="shared" si="130"/>
        <v>1273.5960790800978</v>
      </c>
      <c r="AT506" s="174">
        <f t="shared" si="130"/>
        <v>1277.8048901502618</v>
      </c>
      <c r="AU506" s="174">
        <f t="shared" si="130"/>
        <v>1282.0276099399289</v>
      </c>
      <c r="AV506" s="174">
        <f t="shared" si="130"/>
        <v>1286.2642844127872</v>
      </c>
      <c r="AW506" s="174">
        <f t="shared" si="130"/>
        <v>1290.5149596844192</v>
      </c>
      <c r="AX506" s="174">
        <f t="shared" si="130"/>
        <v>1294.7796820228036</v>
      </c>
      <c r="AY506" s="174">
        <f t="shared" si="130"/>
        <v>1299.0584978488207</v>
      </c>
      <c r="AZ506" s="174">
        <f t="shared" si="130"/>
        <v>1303.3514537367546</v>
      </c>
      <c r="BA506" s="174">
        <f t="shared" si="130"/>
        <v>1307.6585964148035</v>
      </c>
      <c r="BB506" s="174">
        <f t="shared" si="130"/>
        <v>1311.9799727655859</v>
      </c>
      <c r="BC506" s="174">
        <f t="shared" si="130"/>
        <v>1316.3156298266515</v>
      </c>
      <c r="BD506" s="174">
        <f t="shared" si="130"/>
        <v>1320.6656147909941</v>
      </c>
      <c r="BE506" s="174">
        <f t="shared" si="130"/>
        <v>1325.0299750075646</v>
      </c>
      <c r="BF506" s="174">
        <f t="shared" si="130"/>
        <v>1329.408757981786</v>
      </c>
      <c r="BG506" s="174">
        <f t="shared" si="130"/>
        <v>1333.8020113760708</v>
      </c>
      <c r="BH506" s="174">
        <f t="shared" si="130"/>
        <v>1338.2097830103405</v>
      </c>
      <c r="BI506" s="174">
        <f t="shared" si="130"/>
        <v>1342.6321208625457</v>
      </c>
      <c r="BJ506" s="174">
        <f t="shared" si="130"/>
        <v>1347.0690730691867</v>
      </c>
      <c r="BK506" s="174">
        <f t="shared" si="130"/>
        <v>1351.5206879258405</v>
      </c>
      <c r="BL506" s="174">
        <f t="shared" si="130"/>
        <v>1355.9870138876847</v>
      </c>
      <c r="BM506" s="174">
        <f t="shared" si="130"/>
        <v>1360.4680995700235</v>
      </c>
      <c r="BN506" s="174">
        <f t="shared" si="130"/>
        <v>1364.9639937488209</v>
      </c>
      <c r="BO506" s="174">
        <f t="shared" si="130"/>
        <v>1369.4747453612274</v>
      </c>
      <c r="BP506" s="174">
        <f t="shared" si="130"/>
        <v>1374.0004035061154</v>
      </c>
    </row>
    <row r="507" spans="2:68">
      <c r="B507" s="29">
        <v>24</v>
      </c>
      <c r="C507" s="68">
        <v>1158.1300000000001</v>
      </c>
      <c r="D507" s="68">
        <v>1234.96</v>
      </c>
      <c r="F507" s="13"/>
      <c r="G507" s="13"/>
      <c r="H507" s="245"/>
      <c r="I507" s="60" t="s">
        <v>112</v>
      </c>
      <c r="J507" s="174">
        <f t="shared" si="124"/>
        <v>1110.7726683612489</v>
      </c>
      <c r="K507" s="174">
        <f t="shared" si="130"/>
        <v>1114.3457574275947</v>
      </c>
      <c r="L507" s="174">
        <f t="shared" si="130"/>
        <v>1117.9303402638541</v>
      </c>
      <c r="M507" s="174">
        <f t="shared" si="130"/>
        <v>1121.5264538427252</v>
      </c>
      <c r="N507" s="174">
        <f t="shared" si="130"/>
        <v>1125.1341352558404</v>
      </c>
      <c r="O507" s="174">
        <f t="shared" si="130"/>
        <v>1128.7534217141451</v>
      </c>
      <c r="P507" s="174">
        <f t="shared" si="130"/>
        <v>1132.3843505482851</v>
      </c>
      <c r="Q507" s="174">
        <f t="shared" si="130"/>
        <v>1136.0269592089883</v>
      </c>
      <c r="R507" s="174">
        <f t="shared" si="130"/>
        <v>1139.6812852674541</v>
      </c>
      <c r="S507" s="174">
        <f t="shared" si="130"/>
        <v>1143.3473664157375</v>
      </c>
      <c r="T507" s="174">
        <f t="shared" si="130"/>
        <v>1147.0252404671426</v>
      </c>
      <c r="U507" s="174">
        <f t="shared" si="130"/>
        <v>1150.7149453566067</v>
      </c>
      <c r="V507" s="174">
        <f t="shared" si="130"/>
        <v>1154.4165191410971</v>
      </c>
      <c r="W507" s="174">
        <f t="shared" si="130"/>
        <v>1158.1300000000001</v>
      </c>
      <c r="X507" s="174">
        <f t="shared" si="130"/>
        <v>1161.855426235516</v>
      </c>
      <c r="Y507" s="174">
        <f t="shared" si="130"/>
        <v>1165.5928362730547</v>
      </c>
      <c r="Z507" s="174">
        <f t="shared" si="130"/>
        <v>1169.3422686616302</v>
      </c>
      <c r="AA507" s="174">
        <f t="shared" si="130"/>
        <v>1173.1037620742609</v>
      </c>
      <c r="AB507" s="174">
        <f t="shared" si="130"/>
        <v>1176.8773553083656</v>
      </c>
      <c r="AC507" s="174">
        <f t="shared" si="130"/>
        <v>1180.6630872861667</v>
      </c>
      <c r="AD507" s="174">
        <f t="shared" si="130"/>
        <v>1184.4609970550882</v>
      </c>
      <c r="AE507" s="174">
        <f t="shared" si="130"/>
        <v>1188.271123788162</v>
      </c>
      <c r="AF507" s="174">
        <f t="shared" si="130"/>
        <v>1192.0935067844287</v>
      </c>
      <c r="AG507" s="174">
        <f t="shared" si="130"/>
        <v>1195.9281854693456</v>
      </c>
      <c r="AH507" s="174">
        <f t="shared" si="130"/>
        <v>1199.775199395192</v>
      </c>
      <c r="AI507" s="174">
        <f t="shared" si="130"/>
        <v>1203.6345882414773</v>
      </c>
      <c r="AJ507" s="174">
        <f t="shared" si="130"/>
        <v>1207.5063918153503</v>
      </c>
      <c r="AK507" s="174">
        <f t="shared" si="130"/>
        <v>1211.3906500520095</v>
      </c>
      <c r="AL507" s="174">
        <f t="shared" si="130"/>
        <v>1215.2874030151161</v>
      </c>
      <c r="AM507" s="174">
        <f t="shared" si="130"/>
        <v>1219.1966908972058</v>
      </c>
      <c r="AN507" s="174">
        <f t="shared" si="130"/>
        <v>1223.1185540201043</v>
      </c>
      <c r="AO507" s="174">
        <f t="shared" si="130"/>
        <v>1227.0530328353436</v>
      </c>
      <c r="AP507" s="174">
        <f t="shared" si="130"/>
        <v>1231.0001679245772</v>
      </c>
      <c r="AQ507" s="174">
        <f t="shared" si="130"/>
        <v>1234.9600000000016</v>
      </c>
      <c r="AR507" s="174">
        <f t="shared" si="130"/>
        <v>1238.9325699047727</v>
      </c>
      <c r="AS507" s="174">
        <f t="shared" si="130"/>
        <v>1242.9179186134311</v>
      </c>
      <c r="AT507" s="174">
        <f t="shared" si="130"/>
        <v>1246.9160872323214</v>
      </c>
      <c r="AU507" s="174">
        <f t="shared" si="130"/>
        <v>1250.9271170000179</v>
      </c>
      <c r="AV507" s="174">
        <f t="shared" si="130"/>
        <v>1254.9510492877491</v>
      </c>
      <c r="AW507" s="174">
        <f t="shared" si="130"/>
        <v>1258.9879255998255</v>
      </c>
      <c r="AX507" s="174">
        <f t="shared" si="130"/>
        <v>1263.0377875740662</v>
      </c>
      <c r="AY507" s="174">
        <f t="shared" si="130"/>
        <v>1267.1006769822297</v>
      </c>
      <c r="AZ507" s="174">
        <f t="shared" si="130"/>
        <v>1271.1766357304446</v>
      </c>
      <c r="BA507" s="174">
        <f t="shared" si="130"/>
        <v>1275.2657058596401</v>
      </c>
      <c r="BB507" s="174">
        <f t="shared" si="130"/>
        <v>1279.367929545982</v>
      </c>
      <c r="BC507" s="174">
        <f t="shared" si="130"/>
        <v>1283.4833491013069</v>
      </c>
      <c r="BD507" s="174">
        <f t="shared" si="130"/>
        <v>1287.6120069735578</v>
      </c>
      <c r="BE507" s="174">
        <f t="shared" si="130"/>
        <v>1291.7539457472228</v>
      </c>
      <c r="BF507" s="174">
        <f t="shared" si="130"/>
        <v>1295.9092081437741</v>
      </c>
      <c r="BG507" s="174">
        <f t="shared" si="130"/>
        <v>1300.0778370221087</v>
      </c>
      <c r="BH507" s="174">
        <f t="shared" si="130"/>
        <v>1304.25987537899</v>
      </c>
      <c r="BI507" s="174">
        <f t="shared" si="130"/>
        <v>1308.4553663494924</v>
      </c>
      <c r="BJ507" s="174">
        <f t="shared" si="130"/>
        <v>1312.6643532074445</v>
      </c>
      <c r="BK507" s="174">
        <f t="shared" si="130"/>
        <v>1316.8868793658773</v>
      </c>
      <c r="BL507" s="174">
        <f t="shared" si="130"/>
        <v>1321.1229883774704</v>
      </c>
      <c r="BM507" s="174">
        <f t="shared" si="130"/>
        <v>1325.3727239350026</v>
      </c>
      <c r="BN507" s="174">
        <f t="shared" si="130"/>
        <v>1329.6361298718011</v>
      </c>
      <c r="BO507" s="174">
        <f t="shared" si="130"/>
        <v>1333.9132501621955</v>
      </c>
      <c r="BP507" s="174">
        <f t="shared" si="130"/>
        <v>1338.2041289219694</v>
      </c>
    </row>
    <row r="508" spans="2:68">
      <c r="B508" s="29">
        <v>25</v>
      </c>
      <c r="C508" s="68">
        <v>1131.8399999999999</v>
      </c>
      <c r="D508" s="68">
        <v>1204.71</v>
      </c>
      <c r="F508" s="13"/>
      <c r="G508" s="13"/>
      <c r="H508" s="245"/>
      <c r="I508" s="60" t="s">
        <v>112</v>
      </c>
      <c r="J508" s="174">
        <f t="shared" si="124"/>
        <v>1086.8551759401191</v>
      </c>
      <c r="K508" s="174">
        <f t="shared" si="130"/>
        <v>1090.2511459279556</v>
      </c>
      <c r="L508" s="174">
        <f t="shared" si="130"/>
        <v>1093.6577269083266</v>
      </c>
      <c r="M508" s="174">
        <f t="shared" si="130"/>
        <v>1097.0749520361674</v>
      </c>
      <c r="N508" s="174">
        <f t="shared" si="130"/>
        <v>1100.502854570007</v>
      </c>
      <c r="O508" s="174">
        <f t="shared" si="130"/>
        <v>1103.9414678722949</v>
      </c>
      <c r="P508" s="174">
        <f t="shared" si="130"/>
        <v>1107.3908254097234</v>
      </c>
      <c r="Q508" s="174">
        <f t="shared" si="130"/>
        <v>1110.8509607535555</v>
      </c>
      <c r="R508" s="174">
        <f t="shared" si="130"/>
        <v>1114.3219075799484</v>
      </c>
      <c r="S508" s="174">
        <f t="shared" si="130"/>
        <v>1117.8036996702856</v>
      </c>
      <c r="T508" s="174">
        <f t="shared" si="130"/>
        <v>1121.2963709115015</v>
      </c>
      <c r="U508" s="174">
        <f t="shared" si="130"/>
        <v>1124.7999552964145</v>
      </c>
      <c r="V508" s="174">
        <f t="shared" si="130"/>
        <v>1128.314486924055</v>
      </c>
      <c r="W508" s="174">
        <f t="shared" si="130"/>
        <v>1131.8399999999999</v>
      </c>
      <c r="X508" s="174">
        <f t="shared" si="130"/>
        <v>1135.3765288367035</v>
      </c>
      <c r="Y508" s="174">
        <f t="shared" si="130"/>
        <v>1138.9241078538328</v>
      </c>
      <c r="Z508" s="174">
        <f t="shared" si="130"/>
        <v>1142.4827715786014</v>
      </c>
      <c r="AA508" s="174">
        <f t="shared" si="130"/>
        <v>1146.0525546461063</v>
      </c>
      <c r="AB508" s="174">
        <f t="shared" si="130"/>
        <v>1149.6334917996651</v>
      </c>
      <c r="AC508" s="174">
        <f t="shared" si="130"/>
        <v>1153.225617891153</v>
      </c>
      <c r="AD508" s="174">
        <f t="shared" si="130"/>
        <v>1156.8289678813439</v>
      </c>
      <c r="AE508" s="174">
        <f t="shared" si="130"/>
        <v>1160.4435768402482</v>
      </c>
      <c r="AF508" s="174">
        <f t="shared" si="130"/>
        <v>1164.0694799474568</v>
      </c>
      <c r="AG508" s="174">
        <f t="shared" si="130"/>
        <v>1167.7067124924815</v>
      </c>
      <c r="AH508" s="174">
        <f t="shared" si="130"/>
        <v>1171.3553098750995</v>
      </c>
      <c r="AI508" s="174">
        <f t="shared" si="130"/>
        <v>1175.0153076056965</v>
      </c>
      <c r="AJ508" s="174">
        <f t="shared" si="130"/>
        <v>1178.686741305615</v>
      </c>
      <c r="AK508" s="174">
        <f t="shared" si="130"/>
        <v>1182.3696467074983</v>
      </c>
      <c r="AL508" s="174">
        <f t="shared" si="130"/>
        <v>1186.0640596556398</v>
      </c>
      <c r="AM508" s="174">
        <f t="shared" si="130"/>
        <v>1189.7700161063303</v>
      </c>
      <c r="AN508" s="174">
        <f t="shared" si="130"/>
        <v>1193.4875521282111</v>
      </c>
      <c r="AO508" s="174">
        <f t="shared" si="130"/>
        <v>1197.2167039026208</v>
      </c>
      <c r="AP508" s="174">
        <f t="shared" si="130"/>
        <v>1200.9575077239519</v>
      </c>
      <c r="AQ508" s="174">
        <f t="shared" si="130"/>
        <v>1204.7099999999989</v>
      </c>
      <c r="AR508" s="174">
        <f t="shared" si="130"/>
        <v>1208.4742172523186</v>
      </c>
      <c r="AS508" s="174">
        <f t="shared" si="130"/>
        <v>1212.2501961165799</v>
      </c>
      <c r="AT508" s="174">
        <f t="shared" si="130"/>
        <v>1216.0379733429247</v>
      </c>
      <c r="AU508" s="174">
        <f t="shared" si="130"/>
        <v>1219.8375857963224</v>
      </c>
      <c r="AV508" s="174">
        <f t="shared" si="130"/>
        <v>1223.6490704569317</v>
      </c>
      <c r="AW508" s="174">
        <f t="shared" si="130"/>
        <v>1227.4724644204568</v>
      </c>
      <c r="AX508" s="174">
        <f t="shared" si="130"/>
        <v>1231.3078048985128</v>
      </c>
      <c r="AY508" s="174">
        <f t="shared" si="130"/>
        <v>1235.1551292189833</v>
      </c>
      <c r="AZ508" s="174">
        <f t="shared" si="130"/>
        <v>1239.0144748263886</v>
      </c>
      <c r="BA508" s="174">
        <f t="shared" si="130"/>
        <v>1242.8858792822452</v>
      </c>
      <c r="BB508" s="174">
        <f t="shared" si="130"/>
        <v>1246.7693802654348</v>
      </c>
      <c r="BC508" s="174">
        <f t="shared" si="130"/>
        <v>1250.6650155725697</v>
      </c>
      <c r="BD508" s="174">
        <f t="shared" si="130"/>
        <v>1254.5728231183616</v>
      </c>
      <c r="BE508" s="174">
        <f t="shared" si="130"/>
        <v>1258.4928409359882</v>
      </c>
      <c r="BF508" s="174">
        <f t="shared" si="130"/>
        <v>1262.425107177467</v>
      </c>
      <c r="BG508" s="174">
        <f t="shared" si="130"/>
        <v>1266.3696601140232</v>
      </c>
      <c r="BH508" s="174">
        <f t="shared" si="130"/>
        <v>1270.3265381364645</v>
      </c>
      <c r="BI508" s="174">
        <f t="shared" si="130"/>
        <v>1274.2957797555532</v>
      </c>
      <c r="BJ508" s="174">
        <f t="shared" si="130"/>
        <v>1278.2774236023827</v>
      </c>
      <c r="BK508" s="174">
        <f t="shared" si="130"/>
        <v>1282.2715084287511</v>
      </c>
      <c r="BL508" s="174">
        <f t="shared" si="130"/>
        <v>1286.2780731075413</v>
      </c>
      <c r="BM508" s="174">
        <f t="shared" si="130"/>
        <v>1290.2971566330964</v>
      </c>
      <c r="BN508" s="174">
        <f t="shared" si="130"/>
        <v>1294.3287981216015</v>
      </c>
      <c r="BO508" s="174">
        <f t="shared" si="130"/>
        <v>1298.3730368114632</v>
      </c>
      <c r="BP508" s="174">
        <f t="shared" si="130"/>
        <v>1302.4299120636915</v>
      </c>
    </row>
    <row r="509" spans="2:68">
      <c r="B509" s="29">
        <v>26</v>
      </c>
      <c r="C509" s="68">
        <v>1138.52</v>
      </c>
      <c r="D509" s="68">
        <v>1207.23</v>
      </c>
      <c r="F509" s="13"/>
      <c r="G509" s="13"/>
      <c r="H509" s="245"/>
      <c r="I509" s="60" t="s">
        <v>112</v>
      </c>
      <c r="J509" s="174">
        <f t="shared" si="124"/>
        <v>1095.96979038226</v>
      </c>
      <c r="K509" s="174">
        <f t="shared" si="130"/>
        <v>1099.1856527042444</v>
      </c>
      <c r="L509" s="174">
        <f t="shared" si="130"/>
        <v>1102.4109512082885</v>
      </c>
      <c r="M509" s="174">
        <f t="shared" si="130"/>
        <v>1105.6457135826208</v>
      </c>
      <c r="N509" s="174">
        <f t="shared" si="130"/>
        <v>1108.8899675967155</v>
      </c>
      <c r="O509" s="174">
        <f t="shared" si="130"/>
        <v>1112.1437411015279</v>
      </c>
      <c r="P509" s="174">
        <f t="shared" si="130"/>
        <v>1115.4070620297368</v>
      </c>
      <c r="Q509" s="174">
        <f t="shared" si="130"/>
        <v>1118.6799583959819</v>
      </c>
      <c r="R509" s="174">
        <f t="shared" si="130"/>
        <v>1121.9624582971062</v>
      </c>
      <c r="S509" s="174">
        <f t="shared" si="130"/>
        <v>1125.2545899123947</v>
      </c>
      <c r="T509" s="174">
        <f t="shared" si="130"/>
        <v>1128.556381503819</v>
      </c>
      <c r="U509" s="174">
        <f t="shared" si="130"/>
        <v>1131.8678614162784</v>
      </c>
      <c r="V509" s="174">
        <f t="shared" si="130"/>
        <v>1135.1890580778434</v>
      </c>
      <c r="W509" s="174">
        <f t="shared" si="130"/>
        <v>1138.52</v>
      </c>
      <c r="X509" s="174">
        <f t="shared" si="130"/>
        <v>1141.8607157778945</v>
      </c>
      <c r="Y509" s="174">
        <f t="shared" ref="K509:BP513" si="131">$C509*POWER(POWER($D509/$C509,1/($D$486-$C$486)),Y$486-$C$486)</f>
        <v>1145.2112340905785</v>
      </c>
      <c r="Z509" s="174">
        <f t="shared" si="131"/>
        <v>1148.5715837012558</v>
      </c>
      <c r="AA509" s="174">
        <f t="shared" si="131"/>
        <v>1151.9417934575288</v>
      </c>
      <c r="AB509" s="174">
        <f t="shared" si="131"/>
        <v>1155.3218922916462</v>
      </c>
      <c r="AC509" s="174">
        <f t="shared" si="131"/>
        <v>1158.7119092207522</v>
      </c>
      <c r="AD509" s="174">
        <f t="shared" si="131"/>
        <v>1162.1118733471337</v>
      </c>
      <c r="AE509" s="174">
        <f t="shared" si="131"/>
        <v>1165.5218138584723</v>
      </c>
      <c r="AF509" s="174">
        <f t="shared" si="131"/>
        <v>1168.9417600280933</v>
      </c>
      <c r="AG509" s="174">
        <f t="shared" si="131"/>
        <v>1172.3717412152184</v>
      </c>
      <c r="AH509" s="174">
        <f t="shared" si="131"/>
        <v>1175.8117868652159</v>
      </c>
      <c r="AI509" s="174">
        <f t="shared" si="131"/>
        <v>1179.2619265098554</v>
      </c>
      <c r="AJ509" s="174">
        <f t="shared" si="131"/>
        <v>1182.7221897675597</v>
      </c>
      <c r="AK509" s="174">
        <f t="shared" si="131"/>
        <v>1186.1926063436608</v>
      </c>
      <c r="AL509" s="174">
        <f t="shared" si="131"/>
        <v>1189.6732060306524</v>
      </c>
      <c r="AM509" s="174">
        <f t="shared" si="131"/>
        <v>1193.164018708449</v>
      </c>
      <c r="AN509" s="174">
        <f t="shared" si="131"/>
        <v>1196.6650743446389</v>
      </c>
      <c r="AO509" s="174">
        <f t="shared" si="131"/>
        <v>1200.1764029947449</v>
      </c>
      <c r="AP509" s="174">
        <f t="shared" si="131"/>
        <v>1203.6980348024788</v>
      </c>
      <c r="AQ509" s="174">
        <f t="shared" si="131"/>
        <v>1207.230000000003</v>
      </c>
      <c r="AR509" s="174">
        <f t="shared" si="131"/>
        <v>1210.7723289081882</v>
      </c>
      <c r="AS509" s="174">
        <f t="shared" si="131"/>
        <v>1214.3250519368764</v>
      </c>
      <c r="AT509" s="174">
        <f t="shared" si="131"/>
        <v>1217.888199585137</v>
      </c>
      <c r="AU509" s="174">
        <f t="shared" si="131"/>
        <v>1221.4618024415345</v>
      </c>
      <c r="AV509" s="174">
        <f t="shared" si="131"/>
        <v>1225.0458911843862</v>
      </c>
      <c r="AW509" s="174">
        <f t="shared" si="131"/>
        <v>1228.6404965820291</v>
      </c>
      <c r="AX509" s="174">
        <f t="shared" si="131"/>
        <v>1232.2456494930818</v>
      </c>
      <c r="AY509" s="174">
        <f t="shared" si="131"/>
        <v>1235.8613808667101</v>
      </c>
      <c r="AZ509" s="174">
        <f t="shared" si="131"/>
        <v>1239.4877217428927</v>
      </c>
      <c r="BA509" s="174">
        <f t="shared" si="131"/>
        <v>1243.1247032526892</v>
      </c>
      <c r="BB509" s="174">
        <f t="shared" si="131"/>
        <v>1246.772356618503</v>
      </c>
      <c r="BC509" s="174">
        <f t="shared" si="131"/>
        <v>1250.4307131543549</v>
      </c>
      <c r="BD509" s="174">
        <f t="shared" si="131"/>
        <v>1254.0998042661479</v>
      </c>
      <c r="BE509" s="174">
        <f t="shared" si="131"/>
        <v>1257.7796614519382</v>
      </c>
      <c r="BF509" s="174">
        <f t="shared" si="131"/>
        <v>1261.4703163022066</v>
      </c>
      <c r="BG509" s="174">
        <f t="shared" si="131"/>
        <v>1265.1718005001267</v>
      </c>
      <c r="BH509" s="174">
        <f t="shared" si="131"/>
        <v>1268.8841458218408</v>
      </c>
      <c r="BI509" s="174">
        <f t="shared" si="131"/>
        <v>1272.6073841367295</v>
      </c>
      <c r="BJ509" s="174">
        <f t="shared" si="131"/>
        <v>1276.3415474076869</v>
      </c>
      <c r="BK509" s="174">
        <f t="shared" si="131"/>
        <v>1280.0866676913947</v>
      </c>
      <c r="BL509" s="174">
        <f t="shared" si="131"/>
        <v>1283.8427771385971</v>
      </c>
      <c r="BM509" s="174">
        <f t="shared" si="131"/>
        <v>1287.6099079943772</v>
      </c>
      <c r="BN509" s="174">
        <f t="shared" si="131"/>
        <v>1291.3880925984333</v>
      </c>
      <c r="BO509" s="174">
        <f t="shared" si="131"/>
        <v>1295.177363385357</v>
      </c>
      <c r="BP509" s="174">
        <f t="shared" si="131"/>
        <v>1298.977752884912</v>
      </c>
    </row>
    <row r="510" spans="2:68">
      <c r="B510" s="29">
        <v>27</v>
      </c>
      <c r="C510" s="68">
        <v>1145.2</v>
      </c>
      <c r="D510" s="68">
        <v>1209.75</v>
      </c>
      <c r="F510" s="13"/>
      <c r="G510" s="13"/>
      <c r="H510" s="245"/>
      <c r="I510" s="60" t="s">
        <v>112</v>
      </c>
      <c r="J510" s="174">
        <f t="shared" si="124"/>
        <v>1105.1011985225632</v>
      </c>
      <c r="K510" s="174">
        <f t="shared" si="131"/>
        <v>1108.1352357156811</v>
      </c>
      <c r="L510" s="174">
        <f t="shared" si="131"/>
        <v>1111.1776028080892</v>
      </c>
      <c r="M510" s="174">
        <f t="shared" si="131"/>
        <v>1114.2283226693894</v>
      </c>
      <c r="N510" s="174">
        <f t="shared" si="131"/>
        <v>1117.2874182319713</v>
      </c>
      <c r="O510" s="174">
        <f t="shared" si="131"/>
        <v>1120.3549124911854</v>
      </c>
      <c r="P510" s="174">
        <f t="shared" si="131"/>
        <v>1123.4308285055151</v>
      </c>
      <c r="Q510" s="174">
        <f t="shared" si="131"/>
        <v>1126.5151893967511</v>
      </c>
      <c r="R510" s="174">
        <f t="shared" si="131"/>
        <v>1129.6080183501642</v>
      </c>
      <c r="S510" s="174">
        <f t="shared" si="131"/>
        <v>1132.7093386146798</v>
      </c>
      <c r="T510" s="174">
        <f t="shared" si="131"/>
        <v>1135.8191735030534</v>
      </c>
      <c r="U510" s="174">
        <f t="shared" si="131"/>
        <v>1138.9375463920449</v>
      </c>
      <c r="V510" s="174">
        <f t="shared" si="131"/>
        <v>1142.0644807225947</v>
      </c>
      <c r="W510" s="174">
        <f t="shared" si="131"/>
        <v>1145.2</v>
      </c>
      <c r="X510" s="174">
        <f t="shared" si="131"/>
        <v>1148.3441277940915</v>
      </c>
      <c r="Y510" s="174">
        <f t="shared" si="131"/>
        <v>1151.4968877394106</v>
      </c>
      <c r="Z510" s="174">
        <f t="shared" si="131"/>
        <v>1154.6583035353863</v>
      </c>
      <c r="AA510" s="174">
        <f t="shared" si="131"/>
        <v>1157.8283989465144</v>
      </c>
      <c r="AB510" s="174">
        <f t="shared" si="131"/>
        <v>1161.0071978025362</v>
      </c>
      <c r="AC510" s="174">
        <f t="shared" si="131"/>
        <v>1164.1947239986166</v>
      </c>
      <c r="AD510" s="174">
        <f t="shared" si="131"/>
        <v>1167.3910014955245</v>
      </c>
      <c r="AE510" s="174">
        <f t="shared" si="131"/>
        <v>1170.5960543198123</v>
      </c>
      <c r="AF510" s="174">
        <f t="shared" si="131"/>
        <v>1173.8099065639972</v>
      </c>
      <c r="AG510" s="174">
        <f t="shared" si="131"/>
        <v>1177.0325823867427</v>
      </c>
      <c r="AH510" s="174">
        <f t="shared" si="131"/>
        <v>1180.2641060130379</v>
      </c>
      <c r="AI510" s="174">
        <f t="shared" si="131"/>
        <v>1183.5045017343828</v>
      </c>
      <c r="AJ510" s="174">
        <f t="shared" si="131"/>
        <v>1186.7537939089684</v>
      </c>
      <c r="AK510" s="174">
        <f t="shared" si="131"/>
        <v>1190.0120069618613</v>
      </c>
      <c r="AL510" s="174">
        <f t="shared" si="131"/>
        <v>1193.2791653851857</v>
      </c>
      <c r="AM510" s="174">
        <f t="shared" si="131"/>
        <v>1196.55529373831</v>
      </c>
      <c r="AN510" s="174">
        <f t="shared" si="131"/>
        <v>1199.8404166480286</v>
      </c>
      <c r="AO510" s="174">
        <f t="shared" si="131"/>
        <v>1203.1345588087495</v>
      </c>
      <c r="AP510" s="174">
        <f t="shared" si="131"/>
        <v>1206.4377449826777</v>
      </c>
      <c r="AQ510" s="174">
        <f t="shared" si="131"/>
        <v>1209.7500000000032</v>
      </c>
      <c r="AR510" s="174">
        <f t="shared" si="131"/>
        <v>1213.0713487590865</v>
      </c>
      <c r="AS510" s="174">
        <f t="shared" si="131"/>
        <v>1216.4018162266466</v>
      </c>
      <c r="AT510" s="174">
        <f t="shared" si="131"/>
        <v>1219.7414274379471</v>
      </c>
      <c r="AU510" s="174">
        <f t="shared" si="131"/>
        <v>1223.090207496987</v>
      </c>
      <c r="AV510" s="174">
        <f t="shared" si="131"/>
        <v>1226.4481815766869</v>
      </c>
      <c r="AW510" s="174">
        <f t="shared" si="131"/>
        <v>1229.8153749190799</v>
      </c>
      <c r="AX510" s="174">
        <f t="shared" si="131"/>
        <v>1233.1918128354998</v>
      </c>
      <c r="AY510" s="174">
        <f t="shared" si="131"/>
        <v>1236.5775207067732</v>
      </c>
      <c r="AZ510" s="174">
        <f t="shared" si="131"/>
        <v>1239.9725239834086</v>
      </c>
      <c r="BA510" s="174">
        <f t="shared" si="131"/>
        <v>1243.3768481857892</v>
      </c>
      <c r="BB510" s="174">
        <f t="shared" si="131"/>
        <v>1246.7905189043629</v>
      </c>
      <c r="BC510" s="174">
        <f t="shared" si="131"/>
        <v>1250.213561799837</v>
      </c>
      <c r="BD510" s="174">
        <f t="shared" si="131"/>
        <v>1253.6460026033692</v>
      </c>
      <c r="BE510" s="174">
        <f t="shared" si="131"/>
        <v>1257.0878671167616</v>
      </c>
      <c r="BF510" s="174">
        <f t="shared" si="131"/>
        <v>1260.539181212655</v>
      </c>
      <c r="BG510" s="174">
        <f t="shared" si="131"/>
        <v>1263.9999708347227</v>
      </c>
      <c r="BH510" s="174">
        <f t="shared" si="131"/>
        <v>1267.4702619978664</v>
      </c>
      <c r="BI510" s="174">
        <f t="shared" si="131"/>
        <v>1270.9500807884112</v>
      </c>
      <c r="BJ510" s="174">
        <f t="shared" si="131"/>
        <v>1274.4394533643017</v>
      </c>
      <c r="BK510" s="174">
        <f t="shared" si="131"/>
        <v>1277.9384059552983</v>
      </c>
      <c r="BL510" s="174">
        <f t="shared" si="131"/>
        <v>1281.4469648631755</v>
      </c>
      <c r="BM510" s="174">
        <f t="shared" si="131"/>
        <v>1284.9651564619189</v>
      </c>
      <c r="BN510" s="174">
        <f t="shared" si="131"/>
        <v>1288.4930071979222</v>
      </c>
      <c r="BO510" s="174">
        <f t="shared" si="131"/>
        <v>1292.0305435901887</v>
      </c>
      <c r="BP510" s="174">
        <f t="shared" si="131"/>
        <v>1295.5777922305283</v>
      </c>
    </row>
    <row r="511" spans="2:68">
      <c r="B511" s="29">
        <v>28</v>
      </c>
      <c r="C511" s="68">
        <v>1151.8699999999999</v>
      </c>
      <c r="D511" s="68">
        <v>1212.27</v>
      </c>
      <c r="F511" s="13"/>
      <c r="G511" s="13"/>
      <c r="H511" s="245"/>
      <c r="I511" s="60" t="s">
        <v>112</v>
      </c>
      <c r="J511" s="174">
        <f t="shared" si="124"/>
        <v>1114.233312737412</v>
      </c>
      <c r="K511" s="174">
        <f t="shared" si="131"/>
        <v>1117.0842615467511</v>
      </c>
      <c r="L511" s="174">
        <f t="shared" si="131"/>
        <v>1119.9425049765441</v>
      </c>
      <c r="M511" s="174">
        <f t="shared" si="131"/>
        <v>1122.8080616912744</v>
      </c>
      <c r="N511" s="174">
        <f t="shared" si="131"/>
        <v>1125.6809504031824</v>
      </c>
      <c r="O511" s="174">
        <f t="shared" si="131"/>
        <v>1128.5611898723857</v>
      </c>
      <c r="P511" s="174">
        <f t="shared" si="131"/>
        <v>1131.4487989070037</v>
      </c>
      <c r="Q511" s="174">
        <f t="shared" si="131"/>
        <v>1134.3437963632789</v>
      </c>
      <c r="R511" s="174">
        <f t="shared" si="131"/>
        <v>1137.246201145701</v>
      </c>
      <c r="S511" s="174">
        <f t="shared" si="131"/>
        <v>1140.1560322071296</v>
      </c>
      <c r="T511" s="174">
        <f t="shared" si="131"/>
        <v>1143.073308548918</v>
      </c>
      <c r="U511" s="174">
        <f t="shared" si="131"/>
        <v>1145.9980492210386</v>
      </c>
      <c r="V511" s="174">
        <f t="shared" si="131"/>
        <v>1148.9302733222053</v>
      </c>
      <c r="W511" s="174">
        <f t="shared" si="131"/>
        <v>1151.8699999999999</v>
      </c>
      <c r="X511" s="174">
        <f t="shared" si="131"/>
        <v>1154.8172484509957</v>
      </c>
      <c r="Y511" s="174">
        <f t="shared" si="131"/>
        <v>1157.7720379208843</v>
      </c>
      <c r="Z511" s="174">
        <f t="shared" si="131"/>
        <v>1160.7343877046001</v>
      </c>
      <c r="AA511" s="174">
        <f t="shared" si="131"/>
        <v>1163.7043171464468</v>
      </c>
      <c r="AB511" s="174">
        <f t="shared" si="131"/>
        <v>1166.6818456402241</v>
      </c>
      <c r="AC511" s="174">
        <f t="shared" si="131"/>
        <v>1169.666992629353</v>
      </c>
      <c r="AD511" s="174">
        <f t="shared" si="131"/>
        <v>1172.6597776070048</v>
      </c>
      <c r="AE511" s="174">
        <f t="shared" si="131"/>
        <v>1175.6602201162266</v>
      </c>
      <c r="AF511" s="174">
        <f t="shared" si="131"/>
        <v>1178.6683397500699</v>
      </c>
      <c r="AG511" s="174">
        <f t="shared" si="131"/>
        <v>1181.6841561517181</v>
      </c>
      <c r="AH511" s="174">
        <f t="shared" si="131"/>
        <v>1184.7076890146143</v>
      </c>
      <c r="AI511" s="174">
        <f t="shared" si="131"/>
        <v>1187.7389580825918</v>
      </c>
      <c r="AJ511" s="174">
        <f t="shared" si="131"/>
        <v>1190.7779831500009</v>
      </c>
      <c r="AK511" s="174">
        <f t="shared" si="131"/>
        <v>1193.8247840618387</v>
      </c>
      <c r="AL511" s="174">
        <f t="shared" si="131"/>
        <v>1196.87938071388</v>
      </c>
      <c r="AM511" s="174">
        <f t="shared" si="131"/>
        <v>1199.9417930528052</v>
      </c>
      <c r="AN511" s="174">
        <f t="shared" si="131"/>
        <v>1203.0120410763323</v>
      </c>
      <c r="AO511" s="174">
        <f t="shared" si="131"/>
        <v>1206.0901448333461</v>
      </c>
      <c r="AP511" s="174">
        <f t="shared" si="131"/>
        <v>1209.1761244240304</v>
      </c>
      <c r="AQ511" s="174">
        <f t="shared" si="131"/>
        <v>1212.2699999999979</v>
      </c>
      <c r="AR511" s="174">
        <f t="shared" si="131"/>
        <v>1215.3717917644235</v>
      </c>
      <c r="AS511" s="174">
        <f t="shared" si="131"/>
        <v>1218.4815199721743</v>
      </c>
      <c r="AT511" s="174">
        <f t="shared" si="131"/>
        <v>1221.599204929943</v>
      </c>
      <c r="AU511" s="174">
        <f t="shared" si="131"/>
        <v>1224.7248669963803</v>
      </c>
      <c r="AV511" s="174">
        <f t="shared" si="131"/>
        <v>1227.8585265822289</v>
      </c>
      <c r="AW511" s="174">
        <f t="shared" si="131"/>
        <v>1231.0002041504542</v>
      </c>
      <c r="AX511" s="174">
        <f t="shared" si="131"/>
        <v>1234.14992021638</v>
      </c>
      <c r="AY511" s="174">
        <f t="shared" si="131"/>
        <v>1237.3076953478221</v>
      </c>
      <c r="AZ511" s="174">
        <f t="shared" si="131"/>
        <v>1240.4735501652228</v>
      </c>
      <c r="BA511" s="174">
        <f t="shared" si="131"/>
        <v>1243.6475053417842</v>
      </c>
      <c r="BB511" s="174">
        <f t="shared" si="131"/>
        <v>1246.8295816036048</v>
      </c>
      <c r="BC511" s="174">
        <f t="shared" si="131"/>
        <v>1250.0197997298144</v>
      </c>
      <c r="BD511" s="174">
        <f t="shared" si="131"/>
        <v>1253.2181805527093</v>
      </c>
      <c r="BE511" s="174">
        <f t="shared" si="131"/>
        <v>1256.4247449578886</v>
      </c>
      <c r="BF511" s="174">
        <f t="shared" si="131"/>
        <v>1259.6395138843907</v>
      </c>
      <c r="BG511" s="174">
        <f t="shared" si="131"/>
        <v>1262.8625083248301</v>
      </c>
      <c r="BH511" s="174">
        <f t="shared" si="131"/>
        <v>1266.0937493255344</v>
      </c>
      <c r="BI511" s="174">
        <f t="shared" si="131"/>
        <v>1269.3332579866812</v>
      </c>
      <c r="BJ511" s="174">
        <f t="shared" si="131"/>
        <v>1272.581055462437</v>
      </c>
      <c r="BK511" s="174">
        <f t="shared" si="131"/>
        <v>1275.8371629610942</v>
      </c>
      <c r="BL511" s="174">
        <f t="shared" si="131"/>
        <v>1279.1016017452102</v>
      </c>
      <c r="BM511" s="174">
        <f t="shared" si="131"/>
        <v>1282.374393131747</v>
      </c>
      <c r="BN511" s="174">
        <f t="shared" si="131"/>
        <v>1285.6555584922078</v>
      </c>
      <c r="BO511" s="174">
        <f t="shared" si="131"/>
        <v>1288.9451192527804</v>
      </c>
      <c r="BP511" s="174">
        <f t="shared" si="131"/>
        <v>1292.243096894473</v>
      </c>
    </row>
    <row r="512" spans="2:68">
      <c r="B512" s="29">
        <v>29</v>
      </c>
      <c r="C512" s="68">
        <v>1158.55</v>
      </c>
      <c r="D512" s="68">
        <v>1214.8</v>
      </c>
      <c r="F512" s="13"/>
      <c r="G512" s="13"/>
      <c r="H512" s="245"/>
      <c r="I512" s="60" t="s">
        <v>112</v>
      </c>
      <c r="J512" s="174">
        <f t="shared" si="124"/>
        <v>1123.3918800582881</v>
      </c>
      <c r="K512" s="174">
        <f t="shared" si="131"/>
        <v>1126.058052331191</v>
      </c>
      <c r="L512" s="174">
        <f t="shared" si="131"/>
        <v>1128.7305522932249</v>
      </c>
      <c r="M512" s="174">
        <f t="shared" si="131"/>
        <v>1131.4093949620419</v>
      </c>
      <c r="N512" s="174">
        <f t="shared" si="131"/>
        <v>1134.0945953909375</v>
      </c>
      <c r="O512" s="174">
        <f t="shared" si="131"/>
        <v>1136.7861686689316</v>
      </c>
      <c r="P512" s="174">
        <f t="shared" si="131"/>
        <v>1139.4841299208572</v>
      </c>
      <c r="Q512" s="174">
        <f t="shared" si="131"/>
        <v>1142.1884943074419</v>
      </c>
      <c r="R512" s="174">
        <f t="shared" si="131"/>
        <v>1144.8992770253958</v>
      </c>
      <c r="S512" s="174">
        <f t="shared" si="131"/>
        <v>1147.6164933074947</v>
      </c>
      <c r="T512" s="174">
        <f t="shared" si="131"/>
        <v>1150.3401584226672</v>
      </c>
      <c r="U512" s="174">
        <f t="shared" si="131"/>
        <v>1153.0702876760799</v>
      </c>
      <c r="V512" s="174">
        <f t="shared" si="131"/>
        <v>1155.8068964092238</v>
      </c>
      <c r="W512" s="174">
        <f t="shared" si="131"/>
        <v>1158.55</v>
      </c>
      <c r="X512" s="174">
        <f t="shared" si="131"/>
        <v>1161.2996138628059</v>
      </c>
      <c r="Y512" s="174">
        <f t="shared" si="131"/>
        <v>1164.0557534486231</v>
      </c>
      <c r="Z512" s="174">
        <f t="shared" si="131"/>
        <v>1166.8184342451027</v>
      </c>
      <c r="AA512" s="174">
        <f t="shared" si="131"/>
        <v>1169.5876717766535</v>
      </c>
      <c r="AB512" s="174">
        <f t="shared" si="131"/>
        <v>1172.363481604528</v>
      </c>
      <c r="AC512" s="174">
        <f t="shared" si="131"/>
        <v>1175.1458793269114</v>
      </c>
      <c r="AD512" s="174">
        <f t="shared" si="131"/>
        <v>1177.9348805790082</v>
      </c>
      <c r="AE512" s="174">
        <f t="shared" si="131"/>
        <v>1180.7305010331299</v>
      </c>
      <c r="AF512" s="174">
        <f t="shared" si="131"/>
        <v>1183.5327563987842</v>
      </c>
      <c r="AG512" s="174">
        <f t="shared" si="131"/>
        <v>1186.3416624227618</v>
      </c>
      <c r="AH512" s="174">
        <f t="shared" si="131"/>
        <v>1189.1572348892257</v>
      </c>
      <c r="AI512" s="174">
        <f t="shared" si="131"/>
        <v>1191.9794896198007</v>
      </c>
      <c r="AJ512" s="174">
        <f t="shared" si="131"/>
        <v>1194.8084424736601</v>
      </c>
      <c r="AK512" s="174">
        <f t="shared" si="131"/>
        <v>1197.6441093476176</v>
      </c>
      <c r="AL512" s="174">
        <f t="shared" si="131"/>
        <v>1200.4865061762137</v>
      </c>
      <c r="AM512" s="174">
        <f t="shared" si="131"/>
        <v>1203.335648931808</v>
      </c>
      <c r="AN512" s="174">
        <f t="shared" si="131"/>
        <v>1206.1915536246668</v>
      </c>
      <c r="AO512" s="174">
        <f t="shared" si="131"/>
        <v>1209.0542363030543</v>
      </c>
      <c r="AP512" s="174">
        <f t="shared" si="131"/>
        <v>1211.9237130533227</v>
      </c>
      <c r="AQ512" s="174">
        <f t="shared" si="131"/>
        <v>1214.8000000000013</v>
      </c>
      <c r="AR512" s="174">
        <f t="shared" si="131"/>
        <v>1217.6831133058895</v>
      </c>
      <c r="AS512" s="174">
        <f t="shared" si="131"/>
        <v>1220.5730691721456</v>
      </c>
      <c r="AT512" s="174">
        <f t="shared" si="131"/>
        <v>1223.4698838383781</v>
      </c>
      <c r="AU512" s="174">
        <f t="shared" si="131"/>
        <v>1226.3735735827372</v>
      </c>
      <c r="AV512" s="174">
        <f t="shared" si="131"/>
        <v>1229.284154722008</v>
      </c>
      <c r="AW512" s="174">
        <f t="shared" si="131"/>
        <v>1232.201643611699</v>
      </c>
      <c r="AX512" s="174">
        <f t="shared" si="131"/>
        <v>1235.126056646136</v>
      </c>
      <c r="AY512" s="174">
        <f t="shared" si="131"/>
        <v>1238.0574102585545</v>
      </c>
      <c r="AZ512" s="174">
        <f t="shared" si="131"/>
        <v>1240.99572092119</v>
      </c>
      <c r="BA512" s="174">
        <f t="shared" si="131"/>
        <v>1243.9410051453735</v>
      </c>
      <c r="BB512" s="174">
        <f t="shared" si="131"/>
        <v>1246.8932794816221</v>
      </c>
      <c r="BC512" s="174">
        <f t="shared" si="131"/>
        <v>1249.8525605197319</v>
      </c>
      <c r="BD512" s="174">
        <f t="shared" si="131"/>
        <v>1252.8188648888731</v>
      </c>
      <c r="BE512" s="174">
        <f t="shared" si="131"/>
        <v>1255.7922092576821</v>
      </c>
      <c r="BF512" s="174">
        <f t="shared" si="131"/>
        <v>1258.7726103343543</v>
      </c>
      <c r="BG512" s="174">
        <f t="shared" si="131"/>
        <v>1261.7600848667405</v>
      </c>
      <c r="BH512" s="174">
        <f t="shared" si="131"/>
        <v>1264.7546496424384</v>
      </c>
      <c r="BI512" s="174">
        <f t="shared" si="131"/>
        <v>1267.7563214888892</v>
      </c>
      <c r="BJ512" s="174">
        <f t="shared" si="131"/>
        <v>1270.7651172734695</v>
      </c>
      <c r="BK512" s="174">
        <f t="shared" si="131"/>
        <v>1273.7810539035895</v>
      </c>
      <c r="BL512" s="174">
        <f t="shared" si="131"/>
        <v>1276.804148326785</v>
      </c>
      <c r="BM512" s="174">
        <f t="shared" si="131"/>
        <v>1279.8344175308137</v>
      </c>
      <c r="BN512" s="174">
        <f t="shared" si="131"/>
        <v>1282.8718785437513</v>
      </c>
      <c r="BO512" s="174">
        <f t="shared" si="131"/>
        <v>1285.9165484340867</v>
      </c>
      <c r="BP512" s="174">
        <f t="shared" si="131"/>
        <v>1288.9684443108169</v>
      </c>
    </row>
    <row r="513" spans="2:68">
      <c r="B513" s="29">
        <v>30</v>
      </c>
      <c r="C513" s="68">
        <v>1165.23</v>
      </c>
      <c r="D513" s="68">
        <v>1217.32</v>
      </c>
      <c r="F513" s="13"/>
      <c r="G513" s="13"/>
      <c r="H513" s="245"/>
      <c r="I513" s="60" t="s">
        <v>112</v>
      </c>
      <c r="J513" s="174">
        <f t="shared" si="124"/>
        <v>1132.5728395432809</v>
      </c>
      <c r="K513" s="174">
        <f t="shared" si="131"/>
        <v>1135.0521025590931</v>
      </c>
      <c r="L513" s="174">
        <f t="shared" si="131"/>
        <v>1137.5367928153323</v>
      </c>
      <c r="M513" s="174">
        <f t="shared" si="131"/>
        <v>1140.0269221925205</v>
      </c>
      <c r="N513" s="174">
        <f t="shared" si="131"/>
        <v>1142.5225025971874</v>
      </c>
      <c r="O513" s="174">
        <f t="shared" si="131"/>
        <v>1145.023545961925</v>
      </c>
      <c r="P513" s="174">
        <f t="shared" si="131"/>
        <v>1147.5300642454486</v>
      </c>
      <c r="Q513" s="174">
        <f t="shared" si="131"/>
        <v>1150.0420694326499</v>
      </c>
      <c r="R513" s="174">
        <f t="shared" si="131"/>
        <v>1152.5595735346571</v>
      </c>
      <c r="S513" s="174">
        <f t="shared" si="131"/>
        <v>1155.0825885888912</v>
      </c>
      <c r="T513" s="174">
        <f t="shared" si="131"/>
        <v>1157.6111266591242</v>
      </c>
      <c r="U513" s="174">
        <f t="shared" si="131"/>
        <v>1160.1451998355351</v>
      </c>
      <c r="V513" s="174">
        <f t="shared" si="131"/>
        <v>1162.6848202347705</v>
      </c>
      <c r="W513" s="174">
        <f t="shared" si="131"/>
        <v>1165.23</v>
      </c>
      <c r="X513" s="174">
        <f t="shared" si="131"/>
        <v>1167.7807513009755</v>
      </c>
      <c r="Y513" s="174">
        <f t="shared" si="131"/>
        <v>1170.3370863340892</v>
      </c>
      <c r="Z513" s="174">
        <f t="shared" si="131"/>
        <v>1172.899017322432</v>
      </c>
      <c r="AA513" s="174">
        <f t="shared" si="131"/>
        <v>1175.4665565158516</v>
      </c>
      <c r="AB513" s="174">
        <f t="shared" si="131"/>
        <v>1178.0397161910107</v>
      </c>
      <c r="AC513" s="174">
        <f t="shared" si="131"/>
        <v>1180.6185086514479</v>
      </c>
      <c r="AD513" s="174">
        <f t="shared" si="131"/>
        <v>1183.2029462276334</v>
      </c>
      <c r="AE513" s="174">
        <f t="shared" si="131"/>
        <v>1185.7930412770297</v>
      </c>
      <c r="AF513" s="174">
        <f t="shared" si="131"/>
        <v>1188.388806184151</v>
      </c>
      <c r="AG513" s="174">
        <f t="shared" si="131"/>
        <v>1190.9902533606219</v>
      </c>
      <c r="AH513" s="174">
        <f t="shared" si="131"/>
        <v>1193.5973952452359</v>
      </c>
      <c r="AI513" s="174">
        <f t="shared" si="131"/>
        <v>1196.2102443040164</v>
      </c>
      <c r="AJ513" s="174">
        <f t="shared" si="131"/>
        <v>1198.8288130302753</v>
      </c>
      <c r="AK513" s="174">
        <f t="shared" si="131"/>
        <v>1201.4531139446731</v>
      </c>
      <c r="AL513" s="174">
        <f t="shared" si="131"/>
        <v>1204.0831595952793</v>
      </c>
      <c r="AM513" s="174">
        <f t="shared" si="131"/>
        <v>1206.7189625576302</v>
      </c>
      <c r="AN513" s="174">
        <f t="shared" si="131"/>
        <v>1209.3605354347924</v>
      </c>
      <c r="AO513" s="174">
        <f t="shared" si="131"/>
        <v>1212.0078908574203</v>
      </c>
      <c r="AP513" s="174">
        <f t="shared" si="131"/>
        <v>1214.6610414838178</v>
      </c>
      <c r="AQ513" s="174">
        <f t="shared" si="131"/>
        <v>1217.3199999999986</v>
      </c>
      <c r="AR513" s="174">
        <f t="shared" si="131"/>
        <v>1219.984779119746</v>
      </c>
      <c r="AS513" s="174">
        <f t="shared" si="131"/>
        <v>1222.6553915846757</v>
      </c>
      <c r="AT513" s="174">
        <f t="shared" si="131"/>
        <v>1225.331850164295</v>
      </c>
      <c r="AU513" s="174">
        <f t="shared" si="131"/>
        <v>1228.0141676560631</v>
      </c>
      <c r="AV513" s="174">
        <f t="shared" ref="K513:BP518" si="132">$C513*POWER(POWER($D513/$C513,1/($D$486-$C$486)),AV$486-$C$486)</f>
        <v>1230.7023568854556</v>
      </c>
      <c r="AW513" s="174">
        <f t="shared" si="132"/>
        <v>1233.3964307060226</v>
      </c>
      <c r="AX513" s="174">
        <f t="shared" si="132"/>
        <v>1236.0964019994512</v>
      </c>
      <c r="AY513" s="174">
        <f t="shared" si="132"/>
        <v>1238.8022836756281</v>
      </c>
      <c r="AZ513" s="174">
        <f t="shared" si="132"/>
        <v>1241.514088672699</v>
      </c>
      <c r="BA513" s="174">
        <f t="shared" si="132"/>
        <v>1244.2318299571332</v>
      </c>
      <c r="BB513" s="174">
        <f t="shared" si="132"/>
        <v>1246.9555205237841</v>
      </c>
      <c r="BC513" s="174">
        <f t="shared" si="132"/>
        <v>1249.6851733959506</v>
      </c>
      <c r="BD513" s="174">
        <f t="shared" si="132"/>
        <v>1252.4208016254413</v>
      </c>
      <c r="BE513" s="174">
        <f t="shared" si="132"/>
        <v>1255.1624182926357</v>
      </c>
      <c r="BF513" s="174">
        <f t="shared" si="132"/>
        <v>1257.9100365065467</v>
      </c>
      <c r="BG513" s="174">
        <f t="shared" si="132"/>
        <v>1260.6636694048839</v>
      </c>
      <c r="BH513" s="174">
        <f t="shared" si="132"/>
        <v>1263.4233301541153</v>
      </c>
      <c r="BI513" s="174">
        <f t="shared" si="132"/>
        <v>1266.1890319495321</v>
      </c>
      <c r="BJ513" s="174">
        <f t="shared" si="132"/>
        <v>1268.9607880153098</v>
      </c>
      <c r="BK513" s="174">
        <f t="shared" si="132"/>
        <v>1271.738611604573</v>
      </c>
      <c r="BL513" s="174">
        <f t="shared" si="132"/>
        <v>1274.5225159994573</v>
      </c>
      <c r="BM513" s="174">
        <f t="shared" si="132"/>
        <v>1277.3125145111744</v>
      </c>
      <c r="BN513" s="174">
        <f t="shared" si="132"/>
        <v>1280.1086204800749</v>
      </c>
      <c r="BO513" s="174">
        <f t="shared" si="132"/>
        <v>1282.9108472757111</v>
      </c>
      <c r="BP513" s="174">
        <f t="shared" si="132"/>
        <v>1285.7192082969038</v>
      </c>
    </row>
    <row r="514" spans="2:68">
      <c r="B514" s="29">
        <v>31</v>
      </c>
      <c r="C514" s="68">
        <v>1199.22</v>
      </c>
      <c r="D514" s="68">
        <v>1233.43</v>
      </c>
      <c r="F514" s="13"/>
      <c r="G514" s="13"/>
      <c r="H514" s="245"/>
      <c r="I514" s="60" t="s">
        <v>112</v>
      </c>
      <c r="J514" s="174">
        <f t="shared" si="124"/>
        <v>1177.4939759255351</v>
      </c>
      <c r="K514" s="174">
        <f t="shared" si="132"/>
        <v>1179.151142625954</v>
      </c>
      <c r="L514" s="174">
        <f t="shared" si="132"/>
        <v>1180.8106415688555</v>
      </c>
      <c r="M514" s="174">
        <f t="shared" si="132"/>
        <v>1182.4724760365609</v>
      </c>
      <c r="N514" s="174">
        <f t="shared" si="132"/>
        <v>1184.1366493160119</v>
      </c>
      <c r="O514" s="174">
        <f t="shared" si="132"/>
        <v>1185.8031646987765</v>
      </c>
      <c r="P514" s="174">
        <f t="shared" si="132"/>
        <v>1187.4720254810547</v>
      </c>
      <c r="Q514" s="174">
        <f t="shared" si="132"/>
        <v>1189.1432349636848</v>
      </c>
      <c r="R514" s="174">
        <f t="shared" si="132"/>
        <v>1190.8167964521515</v>
      </c>
      <c r="S514" s="174">
        <f t="shared" si="132"/>
        <v>1192.4927132565913</v>
      </c>
      <c r="T514" s="174">
        <f t="shared" si="132"/>
        <v>1194.1709886917995</v>
      </c>
      <c r="U514" s="174">
        <f t="shared" si="132"/>
        <v>1195.851626077236</v>
      </c>
      <c r="V514" s="174">
        <f t="shared" si="132"/>
        <v>1197.5346287370328</v>
      </c>
      <c r="W514" s="174">
        <f t="shared" si="132"/>
        <v>1199.22</v>
      </c>
      <c r="X514" s="174">
        <f t="shared" si="132"/>
        <v>1200.9077431996327</v>
      </c>
      <c r="Y514" s="174">
        <f t="shared" si="132"/>
        <v>1202.5978616741172</v>
      </c>
      <c r="Z514" s="174">
        <f t="shared" si="132"/>
        <v>1204.2903587663382</v>
      </c>
      <c r="AA514" s="174">
        <f t="shared" si="132"/>
        <v>1205.9852378238847</v>
      </c>
      <c r="AB514" s="174">
        <f t="shared" si="132"/>
        <v>1207.6825021990576</v>
      </c>
      <c r="AC514" s="174">
        <f t="shared" si="132"/>
        <v>1209.3821552488748</v>
      </c>
      <c r="AD514" s="174">
        <f t="shared" si="132"/>
        <v>1211.0842003350792</v>
      </c>
      <c r="AE514" s="174">
        <f t="shared" si="132"/>
        <v>1212.7886408241459</v>
      </c>
      <c r="AF514" s="174">
        <f t="shared" si="132"/>
        <v>1214.4954800872858</v>
      </c>
      <c r="AG514" s="174">
        <f t="shared" si="132"/>
        <v>1216.2047215004559</v>
      </c>
      <c r="AH514" s="174">
        <f t="shared" si="132"/>
        <v>1217.916368444364</v>
      </c>
      <c r="AI514" s="174">
        <f t="shared" si="132"/>
        <v>1219.630424304476</v>
      </c>
      <c r="AJ514" s="174">
        <f t="shared" si="132"/>
        <v>1221.3468924710214</v>
      </c>
      <c r="AK514" s="174">
        <f t="shared" si="132"/>
        <v>1223.0657763390027</v>
      </c>
      <c r="AL514" s="174">
        <f t="shared" si="132"/>
        <v>1224.7870793081988</v>
      </c>
      <c r="AM514" s="174">
        <f t="shared" si="132"/>
        <v>1226.510804783175</v>
      </c>
      <c r="AN514" s="174">
        <f t="shared" si="132"/>
        <v>1228.236956173286</v>
      </c>
      <c r="AO514" s="174">
        <f t="shared" si="132"/>
        <v>1229.9655368926858</v>
      </c>
      <c r="AP514" s="174">
        <f t="shared" si="132"/>
        <v>1231.696550360334</v>
      </c>
      <c r="AQ514" s="174">
        <f t="shared" si="132"/>
        <v>1233.4300000000012</v>
      </c>
      <c r="AR514" s="174">
        <f t="shared" si="132"/>
        <v>1235.1658892402768</v>
      </c>
      <c r="AS514" s="174">
        <f t="shared" si="132"/>
        <v>1236.9042215145744</v>
      </c>
      <c r="AT514" s="174">
        <f t="shared" si="132"/>
        <v>1238.6450002611414</v>
      </c>
      <c r="AU514" s="174">
        <f t="shared" si="132"/>
        <v>1240.3882289230635</v>
      </c>
      <c r="AV514" s="174">
        <f t="shared" si="132"/>
        <v>1242.1339109482708</v>
      </c>
      <c r="AW514" s="174">
        <f t="shared" si="132"/>
        <v>1243.8820497895476</v>
      </c>
      <c r="AX514" s="174">
        <f t="shared" si="132"/>
        <v>1245.6326489045368</v>
      </c>
      <c r="AY514" s="174">
        <f t="shared" si="132"/>
        <v>1247.3857117557479</v>
      </c>
      <c r="AZ514" s="174">
        <f t="shared" si="132"/>
        <v>1249.1412418105622</v>
      </c>
      <c r="BA514" s="174">
        <f t="shared" si="132"/>
        <v>1250.8992425412428</v>
      </c>
      <c r="BB514" s="174">
        <f t="shared" si="132"/>
        <v>1252.6597174249373</v>
      </c>
      <c r="BC514" s="174">
        <f t="shared" si="132"/>
        <v>1254.4226699436897</v>
      </c>
      <c r="BD514" s="174">
        <f t="shared" si="132"/>
        <v>1256.1881035844415</v>
      </c>
      <c r="BE514" s="174">
        <f t="shared" si="132"/>
        <v>1257.9560218390438</v>
      </c>
      <c r="BF514" s="174">
        <f t="shared" si="132"/>
        <v>1259.7264282042611</v>
      </c>
      <c r="BG514" s="174">
        <f t="shared" si="132"/>
        <v>1261.4993261817792</v>
      </c>
      <c r="BH514" s="174">
        <f t="shared" si="132"/>
        <v>1263.2747192782122</v>
      </c>
      <c r="BI514" s="174">
        <f t="shared" si="132"/>
        <v>1265.0526110051094</v>
      </c>
      <c r="BJ514" s="174">
        <f t="shared" si="132"/>
        <v>1266.8330048789617</v>
      </c>
      <c r="BK514" s="174">
        <f t="shared" si="132"/>
        <v>1268.61590442121</v>
      </c>
      <c r="BL514" s="174">
        <f t="shared" si="132"/>
        <v>1270.4013131582499</v>
      </c>
      <c r="BM514" s="174">
        <f t="shared" si="132"/>
        <v>1272.1892346214399</v>
      </c>
      <c r="BN514" s="174">
        <f t="shared" si="132"/>
        <v>1273.9796723471102</v>
      </c>
      <c r="BO514" s="174">
        <f t="shared" si="132"/>
        <v>1275.7726298765663</v>
      </c>
      <c r="BP514" s="174">
        <f t="shared" si="132"/>
        <v>1277.5681107560974</v>
      </c>
    </row>
    <row r="515" spans="2:68">
      <c r="B515" s="29">
        <v>32</v>
      </c>
      <c r="C515" s="68">
        <v>1233.21</v>
      </c>
      <c r="D515" s="68">
        <v>1249.54</v>
      </c>
      <c r="F515" s="13"/>
      <c r="G515" s="13"/>
      <c r="H515" s="245"/>
      <c r="I515" s="60" t="s">
        <v>112</v>
      </c>
      <c r="J515" s="174">
        <f t="shared" si="124"/>
        <v>1222.7101183382592</v>
      </c>
      <c r="K515" s="174">
        <f t="shared" si="132"/>
        <v>1223.5146178766151</v>
      </c>
      <c r="L515" s="174">
        <f t="shared" si="132"/>
        <v>1224.3196467469013</v>
      </c>
      <c r="M515" s="174">
        <f t="shared" si="132"/>
        <v>1225.1252052973996</v>
      </c>
      <c r="N515" s="174">
        <f t="shared" si="132"/>
        <v>1225.9312938766202</v>
      </c>
      <c r="O515" s="174">
        <f t="shared" si="132"/>
        <v>1226.7379128333032</v>
      </c>
      <c r="P515" s="174">
        <f t="shared" si="132"/>
        <v>1227.5450625164181</v>
      </c>
      <c r="Q515" s="174">
        <f t="shared" si="132"/>
        <v>1228.3527432751639</v>
      </c>
      <c r="R515" s="174">
        <f t="shared" si="132"/>
        <v>1229.1609554589693</v>
      </c>
      <c r="S515" s="174">
        <f t="shared" si="132"/>
        <v>1229.9696994174928</v>
      </c>
      <c r="T515" s="174">
        <f t="shared" si="132"/>
        <v>1230.7789755006236</v>
      </c>
      <c r="U515" s="174">
        <f t="shared" si="132"/>
        <v>1231.5887840584805</v>
      </c>
      <c r="V515" s="174">
        <f t="shared" si="132"/>
        <v>1232.3991254414127</v>
      </c>
      <c r="W515" s="174">
        <f t="shared" si="132"/>
        <v>1233.21</v>
      </c>
      <c r="X515" s="174">
        <f t="shared" si="132"/>
        <v>1234.0214080850531</v>
      </c>
      <c r="Y515" s="174">
        <f t="shared" si="132"/>
        <v>1234.8333500476133</v>
      </c>
      <c r="Z515" s="174">
        <f t="shared" si="132"/>
        <v>1235.6458262389528</v>
      </c>
      <c r="AA515" s="174">
        <f t="shared" si="132"/>
        <v>1236.4588370105753</v>
      </c>
      <c r="AB515" s="174">
        <f t="shared" si="132"/>
        <v>1237.2723827142149</v>
      </c>
      <c r="AC515" s="174">
        <f t="shared" si="132"/>
        <v>1238.0864637018385</v>
      </c>
      <c r="AD515" s="174">
        <f t="shared" si="132"/>
        <v>1238.9010803256435</v>
      </c>
      <c r="AE515" s="174">
        <f t="shared" si="132"/>
        <v>1239.7162329380594</v>
      </c>
      <c r="AF515" s="174">
        <f t="shared" si="132"/>
        <v>1240.5319218917473</v>
      </c>
      <c r="AG515" s="174">
        <f t="shared" si="132"/>
        <v>1241.3481475396006</v>
      </c>
      <c r="AH515" s="174">
        <f t="shared" si="132"/>
        <v>1242.1649102347458</v>
      </c>
      <c r="AI515" s="174">
        <f t="shared" si="132"/>
        <v>1242.9822103305394</v>
      </c>
      <c r="AJ515" s="174">
        <f t="shared" si="132"/>
        <v>1243.8000481805723</v>
      </c>
      <c r="AK515" s="174">
        <f t="shared" si="132"/>
        <v>1244.6184241386679</v>
      </c>
      <c r="AL515" s="174">
        <f t="shared" si="132"/>
        <v>1245.4373385588822</v>
      </c>
      <c r="AM515" s="174">
        <f t="shared" si="132"/>
        <v>1246.2567917955034</v>
      </c>
      <c r="AN515" s="174">
        <f t="shared" si="132"/>
        <v>1247.0767842030539</v>
      </c>
      <c r="AO515" s="174">
        <f t="shared" si="132"/>
        <v>1247.8973161362885</v>
      </c>
      <c r="AP515" s="174">
        <f t="shared" si="132"/>
        <v>1248.7183879501963</v>
      </c>
      <c r="AQ515" s="174">
        <f t="shared" si="132"/>
        <v>1249.5399999999988</v>
      </c>
      <c r="AR515" s="174">
        <f t="shared" si="132"/>
        <v>1250.3621526411525</v>
      </c>
      <c r="AS515" s="174">
        <f t="shared" si="132"/>
        <v>1251.1848462293472</v>
      </c>
      <c r="AT515" s="174">
        <f t="shared" si="132"/>
        <v>1252.0080811205066</v>
      </c>
      <c r="AU515" s="174">
        <f t="shared" si="132"/>
        <v>1252.8318576707882</v>
      </c>
      <c r="AV515" s="174">
        <f t="shared" si="132"/>
        <v>1253.656176236585</v>
      </c>
      <c r="AW515" s="174">
        <f t="shared" si="132"/>
        <v>1254.4810371745234</v>
      </c>
      <c r="AX515" s="174">
        <f t="shared" si="132"/>
        <v>1255.3064408414655</v>
      </c>
      <c r="AY515" s="174">
        <f t="shared" si="132"/>
        <v>1256.1323875945066</v>
      </c>
      <c r="AZ515" s="174">
        <f t="shared" si="132"/>
        <v>1256.9588777909785</v>
      </c>
      <c r="BA515" s="174">
        <f t="shared" si="132"/>
        <v>1257.7859117884477</v>
      </c>
      <c r="BB515" s="174">
        <f t="shared" si="132"/>
        <v>1258.6134899447154</v>
      </c>
      <c r="BC515" s="174">
        <f t="shared" si="132"/>
        <v>1259.4416126178191</v>
      </c>
      <c r="BD515" s="174">
        <f t="shared" si="132"/>
        <v>1260.2702801660309</v>
      </c>
      <c r="BE515" s="174">
        <f t="shared" si="132"/>
        <v>1261.0994929478597</v>
      </c>
      <c r="BF515" s="174">
        <f t="shared" si="132"/>
        <v>1261.9292513220491</v>
      </c>
      <c r="BG515" s="174">
        <f t="shared" si="132"/>
        <v>1262.7595556475799</v>
      </c>
      <c r="BH515" s="174">
        <f t="shared" si="132"/>
        <v>1263.590406283668</v>
      </c>
      <c r="BI515" s="174">
        <f t="shared" si="132"/>
        <v>1264.421803589767</v>
      </c>
      <c r="BJ515" s="174">
        <f t="shared" si="132"/>
        <v>1265.2537479255657</v>
      </c>
      <c r="BK515" s="174">
        <f t="shared" si="132"/>
        <v>1266.0862396509901</v>
      </c>
      <c r="BL515" s="174">
        <f t="shared" si="132"/>
        <v>1266.919279126203</v>
      </c>
      <c r="BM515" s="174">
        <f t="shared" si="132"/>
        <v>1267.7528667116039</v>
      </c>
      <c r="BN515" s="174">
        <f t="shared" si="132"/>
        <v>1268.5870027678309</v>
      </c>
      <c r="BO515" s="174">
        <f t="shared" si="132"/>
        <v>1269.4216876557566</v>
      </c>
      <c r="BP515" s="174">
        <f t="shared" si="132"/>
        <v>1270.2569217364935</v>
      </c>
    </row>
    <row r="516" spans="2:68">
      <c r="B516" s="29">
        <v>33</v>
      </c>
      <c r="C516" s="68">
        <v>1267.2</v>
      </c>
      <c r="D516" s="68">
        <v>1265.6500000000001</v>
      </c>
      <c r="F516" s="13"/>
      <c r="G516" s="13"/>
      <c r="H516" s="245"/>
      <c r="I516" s="60" t="s">
        <v>112</v>
      </c>
      <c r="J516" s="174">
        <f t="shared" si="124"/>
        <v>1268.2085177826611</v>
      </c>
      <c r="K516" s="174">
        <f t="shared" si="132"/>
        <v>1268.1309110036543</v>
      </c>
      <c r="L516" s="174">
        <f t="shared" si="132"/>
        <v>1268.0533089737189</v>
      </c>
      <c r="M516" s="174">
        <f t="shared" si="132"/>
        <v>1267.975711692563</v>
      </c>
      <c r="N516" s="174">
        <f t="shared" si="132"/>
        <v>1267.8981191598973</v>
      </c>
      <c r="O516" s="174">
        <f t="shared" si="132"/>
        <v>1267.8205313754304</v>
      </c>
      <c r="P516" s="174">
        <f t="shared" si="132"/>
        <v>1267.7429483388723</v>
      </c>
      <c r="Q516" s="174">
        <f t="shared" si="132"/>
        <v>1267.6653700499321</v>
      </c>
      <c r="R516" s="174">
        <f t="shared" si="132"/>
        <v>1267.5877965083193</v>
      </c>
      <c r="S516" s="174">
        <f t="shared" si="132"/>
        <v>1267.5102277137432</v>
      </c>
      <c r="T516" s="174">
        <f t="shared" si="132"/>
        <v>1267.4326636659139</v>
      </c>
      <c r="U516" s="174">
        <f t="shared" si="132"/>
        <v>1267.3551043645405</v>
      </c>
      <c r="V516" s="174">
        <f t="shared" si="132"/>
        <v>1267.2775498093329</v>
      </c>
      <c r="W516" s="174">
        <f t="shared" si="132"/>
        <v>1267.2</v>
      </c>
      <c r="X516" s="174">
        <f t="shared" si="132"/>
        <v>1267.1224549362521</v>
      </c>
      <c r="Y516" s="174">
        <f t="shared" si="132"/>
        <v>1267.0449146177982</v>
      </c>
      <c r="Z516" s="174">
        <f t="shared" si="132"/>
        <v>1266.9673790443483</v>
      </c>
      <c r="AA516" s="174">
        <f t="shared" si="132"/>
        <v>1266.8898482156119</v>
      </c>
      <c r="AB516" s="174">
        <f t="shared" si="132"/>
        <v>1266.8123221312987</v>
      </c>
      <c r="AC516" s="174">
        <f t="shared" si="132"/>
        <v>1266.7348007911185</v>
      </c>
      <c r="AD516" s="174">
        <f t="shared" si="132"/>
        <v>1266.6572841947807</v>
      </c>
      <c r="AE516" s="174">
        <f t="shared" si="132"/>
        <v>1266.5797723419953</v>
      </c>
      <c r="AF516" s="174">
        <f t="shared" si="132"/>
        <v>1266.5022652324717</v>
      </c>
      <c r="AG516" s="174">
        <f t="shared" si="132"/>
        <v>1266.4247628659198</v>
      </c>
      <c r="AH516" s="174">
        <f t="shared" si="132"/>
        <v>1266.3472652420494</v>
      </c>
      <c r="AI516" s="174">
        <f t="shared" si="132"/>
        <v>1266.2697723605702</v>
      </c>
      <c r="AJ516" s="174">
        <f t="shared" si="132"/>
        <v>1266.1922842211923</v>
      </c>
      <c r="AK516" s="174">
        <f t="shared" si="132"/>
        <v>1266.1148008236248</v>
      </c>
      <c r="AL516" s="174">
        <f t="shared" si="132"/>
        <v>1266.0373221675782</v>
      </c>
      <c r="AM516" s="174">
        <f t="shared" si="132"/>
        <v>1265.9598482527624</v>
      </c>
      <c r="AN516" s="174">
        <f t="shared" si="132"/>
        <v>1265.8823790788867</v>
      </c>
      <c r="AO516" s="174">
        <f t="shared" si="132"/>
        <v>1265.8049146456613</v>
      </c>
      <c r="AP516" s="174">
        <f t="shared" si="132"/>
        <v>1265.7274549527961</v>
      </c>
      <c r="AQ516" s="174">
        <f t="shared" si="132"/>
        <v>1265.650000000001</v>
      </c>
      <c r="AR516" s="174">
        <f t="shared" si="132"/>
        <v>1265.5725497869857</v>
      </c>
      <c r="AS516" s="174">
        <f t="shared" si="132"/>
        <v>1265.4951043134606</v>
      </c>
      <c r="AT516" s="174">
        <f t="shared" si="132"/>
        <v>1265.4176635791355</v>
      </c>
      <c r="AU516" s="174">
        <f t="shared" si="132"/>
        <v>1265.3402275837204</v>
      </c>
      <c r="AV516" s="174">
        <f t="shared" si="132"/>
        <v>1265.2627963269251</v>
      </c>
      <c r="AW516" s="174">
        <f t="shared" si="132"/>
        <v>1265.1853698084599</v>
      </c>
      <c r="AX516" s="174">
        <f t="shared" si="132"/>
        <v>1265.1079480280346</v>
      </c>
      <c r="AY516" s="174">
        <f t="shared" si="132"/>
        <v>1265.0305309853595</v>
      </c>
      <c r="AZ516" s="174">
        <f t="shared" si="132"/>
        <v>1264.9531186801444</v>
      </c>
      <c r="BA516" s="174">
        <f t="shared" si="132"/>
        <v>1264.8757111120995</v>
      </c>
      <c r="BB516" s="174">
        <f t="shared" si="132"/>
        <v>1264.7983082809351</v>
      </c>
      <c r="BC516" s="174">
        <f t="shared" si="132"/>
        <v>1264.7209101863614</v>
      </c>
      <c r="BD516" s="174">
        <f t="shared" si="132"/>
        <v>1264.6435168280882</v>
      </c>
      <c r="BE516" s="174">
        <f t="shared" si="132"/>
        <v>1264.5661282058256</v>
      </c>
      <c r="BF516" s="174">
        <f t="shared" si="132"/>
        <v>1264.488744319284</v>
      </c>
      <c r="BG516" s="174">
        <f t="shared" si="132"/>
        <v>1264.4113651681737</v>
      </c>
      <c r="BH516" s="174">
        <f t="shared" si="132"/>
        <v>1264.333990752205</v>
      </c>
      <c r="BI516" s="174">
        <f t="shared" si="132"/>
        <v>1264.2566210710877</v>
      </c>
      <c r="BJ516" s="174">
        <f t="shared" si="132"/>
        <v>1264.1792561245325</v>
      </c>
      <c r="BK516" s="174">
        <f t="shared" si="132"/>
        <v>1264.1018959122493</v>
      </c>
      <c r="BL516" s="174">
        <f t="shared" si="132"/>
        <v>1264.0245404339489</v>
      </c>
      <c r="BM516" s="174">
        <f t="shared" si="132"/>
        <v>1263.947189689341</v>
      </c>
      <c r="BN516" s="174">
        <f t="shared" si="132"/>
        <v>1263.869843678136</v>
      </c>
      <c r="BO516" s="174">
        <f t="shared" si="132"/>
        <v>1263.7925024000449</v>
      </c>
      <c r="BP516" s="174">
        <f t="shared" si="132"/>
        <v>1263.7151658547775</v>
      </c>
    </row>
    <row r="517" spans="2:68">
      <c r="B517" s="29">
        <v>34</v>
      </c>
      <c r="C517" s="68">
        <v>1301.19</v>
      </c>
      <c r="D517" s="68">
        <v>1281.76</v>
      </c>
      <c r="F517" s="13"/>
      <c r="G517" s="13"/>
      <c r="H517" s="245"/>
      <c r="I517" s="60" t="s">
        <v>112</v>
      </c>
      <c r="J517" s="174">
        <f t="shared" si="124"/>
        <v>1313.9771672007121</v>
      </c>
      <c r="K517" s="174">
        <f t="shared" si="132"/>
        <v>1312.9890931994969</v>
      </c>
      <c r="L517" s="174">
        <f t="shared" si="132"/>
        <v>1312.0017622022365</v>
      </c>
      <c r="M517" s="174">
        <f t="shared" si="132"/>
        <v>1311.015173650213</v>
      </c>
      <c r="N517" s="174">
        <f t="shared" si="132"/>
        <v>1310.0293269851281</v>
      </c>
      <c r="O517" s="174">
        <f t="shared" si="132"/>
        <v>1309.044221649104</v>
      </c>
      <c r="P517" s="174">
        <f t="shared" si="132"/>
        <v>1308.0598570846817</v>
      </c>
      <c r="Q517" s="174">
        <f t="shared" si="132"/>
        <v>1307.0762327348216</v>
      </c>
      <c r="R517" s="174">
        <f t="shared" si="132"/>
        <v>1306.0933480429035</v>
      </c>
      <c r="S517" s="174">
        <f t="shared" si="132"/>
        <v>1305.1112024527251</v>
      </c>
      <c r="T517" s="174">
        <f t="shared" si="132"/>
        <v>1304.1297954085023</v>
      </c>
      <c r="U517" s="174">
        <f t="shared" si="132"/>
        <v>1303.1491263548703</v>
      </c>
      <c r="V517" s="174">
        <f t="shared" si="132"/>
        <v>1302.1691947368795</v>
      </c>
      <c r="W517" s="174">
        <f t="shared" si="132"/>
        <v>1301.19</v>
      </c>
      <c r="X517" s="174">
        <f t="shared" si="132"/>
        <v>1300.2115415901176</v>
      </c>
      <c r="Y517" s="174">
        <f t="shared" si="132"/>
        <v>1299.2338189535346</v>
      </c>
      <c r="Z517" s="174">
        <f t="shared" si="132"/>
        <v>1298.2568315369706</v>
      </c>
      <c r="AA517" s="174">
        <f t="shared" si="132"/>
        <v>1297.2805787875604</v>
      </c>
      <c r="AB517" s="174">
        <f t="shared" si="132"/>
        <v>1296.3050601528555</v>
      </c>
      <c r="AC517" s="174">
        <f t="shared" si="132"/>
        <v>1295.3302750808214</v>
      </c>
      <c r="AD517" s="174">
        <f t="shared" si="132"/>
        <v>1294.3562230198399</v>
      </c>
      <c r="AE517" s="174">
        <f t="shared" si="132"/>
        <v>1293.3829034187074</v>
      </c>
      <c r="AF517" s="174">
        <f t="shared" si="132"/>
        <v>1292.4103157266347</v>
      </c>
      <c r="AG517" s="174">
        <f t="shared" si="132"/>
        <v>1291.4384593932461</v>
      </c>
      <c r="AH517" s="174">
        <f t="shared" si="132"/>
        <v>1290.4673338685809</v>
      </c>
      <c r="AI517" s="174">
        <f t="shared" si="132"/>
        <v>1289.4969386030914</v>
      </c>
      <c r="AJ517" s="174">
        <f t="shared" si="132"/>
        <v>1288.5272730476429</v>
      </c>
      <c r="AK517" s="174">
        <f t="shared" si="132"/>
        <v>1287.5583366535138</v>
      </c>
      <c r="AL517" s="174">
        <f t="shared" si="132"/>
        <v>1286.5901288723958</v>
      </c>
      <c r="AM517" s="174">
        <f t="shared" si="132"/>
        <v>1285.6226491563918</v>
      </c>
      <c r="AN517" s="174">
        <f t="shared" si="132"/>
        <v>1284.6558969580178</v>
      </c>
      <c r="AO517" s="174">
        <f t="shared" si="132"/>
        <v>1283.6898717302001</v>
      </c>
      <c r="AP517" s="174">
        <f t="shared" si="132"/>
        <v>1282.7245729262781</v>
      </c>
      <c r="AQ517" s="174">
        <f t="shared" si="132"/>
        <v>1281.7600000000007</v>
      </c>
      <c r="AR517" s="174">
        <f t="shared" si="132"/>
        <v>1280.7961524055288</v>
      </c>
      <c r="AS517" s="174">
        <f t="shared" si="132"/>
        <v>1279.8330295974326</v>
      </c>
      <c r="AT517" s="174">
        <f t="shared" si="132"/>
        <v>1278.8706310306936</v>
      </c>
      <c r="AU517" s="174">
        <f t="shared" si="132"/>
        <v>1277.9089561607025</v>
      </c>
      <c r="AV517" s="174">
        <f t="shared" si="132"/>
        <v>1276.9480044432596</v>
      </c>
      <c r="AW517" s="174">
        <f t="shared" si="132"/>
        <v>1275.9877753345743</v>
      </c>
      <c r="AX517" s="174">
        <f t="shared" si="132"/>
        <v>1275.028268291265</v>
      </c>
      <c r="AY517" s="174">
        <f t="shared" si="132"/>
        <v>1274.0694827703589</v>
      </c>
      <c r="AZ517" s="174">
        <f t="shared" si="132"/>
        <v>1273.1114182292918</v>
      </c>
      <c r="BA517" s="174">
        <f t="shared" si="132"/>
        <v>1272.1540741259062</v>
      </c>
      <c r="BB517" s="174">
        <f t="shared" si="132"/>
        <v>1271.1974499184539</v>
      </c>
      <c r="BC517" s="174">
        <f t="shared" si="132"/>
        <v>1270.2415450655931</v>
      </c>
      <c r="BD517" s="174">
        <f t="shared" si="132"/>
        <v>1269.2863590263892</v>
      </c>
      <c r="BE517" s="174">
        <f t="shared" si="132"/>
        <v>1268.3318912603147</v>
      </c>
      <c r="BF517" s="174">
        <f t="shared" si="132"/>
        <v>1267.3781412272481</v>
      </c>
      <c r="BG517" s="174">
        <f t="shared" si="132"/>
        <v>1266.4251083874744</v>
      </c>
      <c r="BH517" s="174">
        <f t="shared" si="132"/>
        <v>1265.4727922016843</v>
      </c>
      <c r="BI517" s="174">
        <f t="shared" si="132"/>
        <v>1264.5211921309742</v>
      </c>
      <c r="BJ517" s="174">
        <f t="shared" si="132"/>
        <v>1263.5703076368454</v>
      </c>
      <c r="BK517" s="174">
        <f t="shared" si="132"/>
        <v>1262.6201381812048</v>
      </c>
      <c r="BL517" s="174">
        <f t="shared" si="132"/>
        <v>1261.6706832263631</v>
      </c>
      <c r="BM517" s="174">
        <f t="shared" si="132"/>
        <v>1260.7219422350356</v>
      </c>
      <c r="BN517" s="174">
        <f t="shared" si="132"/>
        <v>1259.7739146703423</v>
      </c>
      <c r="BO517" s="174">
        <f t="shared" si="132"/>
        <v>1258.826599995806</v>
      </c>
      <c r="BP517" s="174">
        <f t="shared" si="132"/>
        <v>1257.8799976753535</v>
      </c>
    </row>
    <row r="518" spans="2:68">
      <c r="B518" s="29">
        <v>35</v>
      </c>
      <c r="C518" s="68">
        <v>1335.18</v>
      </c>
      <c r="D518" s="68">
        <v>1297.8699999999999</v>
      </c>
      <c r="F518" s="13"/>
      <c r="G518" s="13"/>
      <c r="H518" s="245"/>
      <c r="I518" s="60" t="s">
        <v>112</v>
      </c>
      <c r="J518" s="174">
        <f t="shared" si="124"/>
        <v>1360.0047467518666</v>
      </c>
      <c r="K518" s="174">
        <f t="shared" si="132"/>
        <v>1358.0788723665078</v>
      </c>
      <c r="L518" s="174">
        <f t="shared" si="132"/>
        <v>1356.1557251717395</v>
      </c>
      <c r="M518" s="174">
        <f t="shared" ref="K518:BP522" si="133">$C518*POWER(POWER($D518/$C518,1/($D$486-$C$486)),M$486-$C$486)</f>
        <v>1354.2353013056438</v>
      </c>
      <c r="N518" s="174">
        <f t="shared" si="133"/>
        <v>1352.3175969117719</v>
      </c>
      <c r="O518" s="174">
        <f t="shared" si="133"/>
        <v>1350.4026081391353</v>
      </c>
      <c r="P518" s="174">
        <f t="shared" si="133"/>
        <v>1348.4903311421999</v>
      </c>
      <c r="Q518" s="174">
        <f t="shared" si="133"/>
        <v>1346.5807620808764</v>
      </c>
      <c r="R518" s="174">
        <f t="shared" si="133"/>
        <v>1344.6738971205136</v>
      </c>
      <c r="S518" s="174">
        <f t="shared" si="133"/>
        <v>1342.7697324318906</v>
      </c>
      <c r="T518" s="174">
        <f t="shared" si="133"/>
        <v>1340.8682641912085</v>
      </c>
      <c r="U518" s="174">
        <f t="shared" si="133"/>
        <v>1338.9694885800839</v>
      </c>
      <c r="V518" s="174">
        <f t="shared" si="133"/>
        <v>1337.0734017855405</v>
      </c>
      <c r="W518" s="174">
        <f t="shared" si="133"/>
        <v>1335.18</v>
      </c>
      <c r="X518" s="174">
        <f t="shared" si="133"/>
        <v>1333.2892794212783</v>
      </c>
      <c r="Y518" s="174">
        <f t="shared" si="133"/>
        <v>1331.4012362525737</v>
      </c>
      <c r="Z518" s="174">
        <f t="shared" si="133"/>
        <v>1329.5158667024618</v>
      </c>
      <c r="AA518" s="174">
        <f t="shared" si="133"/>
        <v>1327.6331669848871</v>
      </c>
      <c r="AB518" s="174">
        <f t="shared" si="133"/>
        <v>1325.753133319155</v>
      </c>
      <c r="AC518" s="174">
        <f t="shared" si="133"/>
        <v>1323.8757619299256</v>
      </c>
      <c r="AD518" s="174">
        <f t="shared" si="133"/>
        <v>1322.0010490472043</v>
      </c>
      <c r="AE518" s="174">
        <f t="shared" si="133"/>
        <v>1320.1289909063353</v>
      </c>
      <c r="AF518" s="174">
        <f t="shared" si="133"/>
        <v>1318.2595837479942</v>
      </c>
      <c r="AG518" s="174">
        <f t="shared" si="133"/>
        <v>1316.39282381818</v>
      </c>
      <c r="AH518" s="174">
        <f t="shared" si="133"/>
        <v>1314.5287073682071</v>
      </c>
      <c r="AI518" s="174">
        <f t="shared" si="133"/>
        <v>1312.6672306546991</v>
      </c>
      <c r="AJ518" s="174">
        <f t="shared" si="133"/>
        <v>1310.8083899395799</v>
      </c>
      <c r="AK518" s="174">
        <f t="shared" si="133"/>
        <v>1308.9521814900675</v>
      </c>
      <c r="AL518" s="174">
        <f t="shared" si="133"/>
        <v>1307.0986015786655</v>
      </c>
      <c r="AM518" s="174">
        <f t="shared" si="133"/>
        <v>1305.2476464831552</v>
      </c>
      <c r="AN518" s="174">
        <f t="shared" si="133"/>
        <v>1303.3993124865899</v>
      </c>
      <c r="AO518" s="174">
        <f t="shared" si="133"/>
        <v>1301.5535958772862</v>
      </c>
      <c r="AP518" s="174">
        <f t="shared" si="133"/>
        <v>1299.7104929488162</v>
      </c>
      <c r="AQ518" s="174">
        <f t="shared" si="133"/>
        <v>1297.870000000001</v>
      </c>
      <c r="AR518" s="174">
        <f t="shared" si="133"/>
        <v>1296.032113334903</v>
      </c>
      <c r="AS518" s="174">
        <f t="shared" si="133"/>
        <v>1294.1968292628178</v>
      </c>
      <c r="AT518" s="174">
        <f t="shared" si="133"/>
        <v>1292.3641440982681</v>
      </c>
      <c r="AU518" s="174">
        <f t="shared" si="133"/>
        <v>1290.5340541609944</v>
      </c>
      <c r="AV518" s="174">
        <f t="shared" si="133"/>
        <v>1288.7065557759502</v>
      </c>
      <c r="AW518" s="174">
        <f t="shared" si="133"/>
        <v>1286.881645273292</v>
      </c>
      <c r="AX518" s="174">
        <f t="shared" si="133"/>
        <v>1285.0593189883732</v>
      </c>
      <c r="AY518" s="174">
        <f t="shared" si="133"/>
        <v>1283.2395732617376</v>
      </c>
      <c r="AZ518" s="174">
        <f t="shared" si="133"/>
        <v>1281.4224044391096</v>
      </c>
      <c r="BA518" s="174">
        <f t="shared" si="133"/>
        <v>1279.6078088713898</v>
      </c>
      <c r="BB518" s="174">
        <f t="shared" si="133"/>
        <v>1277.7957829146453</v>
      </c>
      <c r="BC518" s="174">
        <f t="shared" si="133"/>
        <v>1275.9863229301036</v>
      </c>
      <c r="BD518" s="174">
        <f t="shared" si="133"/>
        <v>1274.1794252841446</v>
      </c>
      <c r="BE518" s="174">
        <f t="shared" si="133"/>
        <v>1272.3750863482942</v>
      </c>
      <c r="BF518" s="174">
        <f t="shared" si="133"/>
        <v>1270.5733024992164</v>
      </c>
      <c r="BG518" s="174">
        <f t="shared" si="133"/>
        <v>1268.774070118706</v>
      </c>
      <c r="BH518" s="174">
        <f t="shared" si="133"/>
        <v>1266.9773855936817</v>
      </c>
      <c r="BI518" s="174">
        <f t="shared" si="133"/>
        <v>1265.183245316178</v>
      </c>
      <c r="BJ518" s="174">
        <f t="shared" si="133"/>
        <v>1263.3916456833397</v>
      </c>
      <c r="BK518" s="174">
        <f t="shared" si="133"/>
        <v>1261.6025830974122</v>
      </c>
      <c r="BL518" s="174">
        <f t="shared" si="133"/>
        <v>1259.8160539657365</v>
      </c>
      <c r="BM518" s="174">
        <f t="shared" si="133"/>
        <v>1258.0320547007407</v>
      </c>
      <c r="BN518" s="174">
        <f t="shared" si="133"/>
        <v>1256.2505817199333</v>
      </c>
      <c r="BO518" s="174">
        <f t="shared" si="133"/>
        <v>1254.471631445896</v>
      </c>
      <c r="BP518" s="174">
        <f t="shared" si="133"/>
        <v>1252.6952003062761</v>
      </c>
    </row>
    <row r="519" spans="2:68">
      <c r="B519" s="29">
        <v>36</v>
      </c>
      <c r="C519" s="68">
        <v>1331.17</v>
      </c>
      <c r="D519" s="68">
        <v>1289.71</v>
      </c>
      <c r="F519" s="13"/>
      <c r="G519" s="13"/>
      <c r="H519" s="245"/>
      <c r="I519" s="60" t="s">
        <v>112</v>
      </c>
      <c r="J519" s="174">
        <f t="shared" ref="J519:J551" si="134">$C519*POWER(POWER($D519/$C519,1/($D$486-$C$486)),J$486-$C$486)</f>
        <v>1358.8310646793486</v>
      </c>
      <c r="K519" s="174">
        <f t="shared" si="133"/>
        <v>1356.6830345567796</v>
      </c>
      <c r="L519" s="174">
        <f t="shared" si="133"/>
        <v>1354.5384000243814</v>
      </c>
      <c r="M519" s="174">
        <f t="shared" si="133"/>
        <v>1352.3971557144312</v>
      </c>
      <c r="N519" s="174">
        <f t="shared" si="133"/>
        <v>1350.259296267689</v>
      </c>
      <c r="O519" s="174">
        <f t="shared" si="133"/>
        <v>1348.1248163333889</v>
      </c>
      <c r="P519" s="174">
        <f t="shared" si="133"/>
        <v>1345.9937105692222</v>
      </c>
      <c r="Q519" s="174">
        <f t="shared" si="133"/>
        <v>1343.8659736413258</v>
      </c>
      <c r="R519" s="174">
        <f t="shared" si="133"/>
        <v>1341.7416002242678</v>
      </c>
      <c r="S519" s="174">
        <f t="shared" si="133"/>
        <v>1339.6205850010358</v>
      </c>
      <c r="T519" s="174">
        <f t="shared" si="133"/>
        <v>1337.5029226630213</v>
      </c>
      <c r="U519" s="174">
        <f t="shared" si="133"/>
        <v>1335.388607910008</v>
      </c>
      <c r="V519" s="174">
        <f t="shared" si="133"/>
        <v>1333.2776354501582</v>
      </c>
      <c r="W519" s="174">
        <f t="shared" si="133"/>
        <v>1331.17</v>
      </c>
      <c r="X519" s="174">
        <f t="shared" si="133"/>
        <v>1329.0656962844128</v>
      </c>
      <c r="Y519" s="174">
        <f t="shared" si="133"/>
        <v>1326.964719036615</v>
      </c>
      <c r="Z519" s="174">
        <f t="shared" si="133"/>
        <v>1324.8670629981511</v>
      </c>
      <c r="AA519" s="174">
        <f t="shared" si="133"/>
        <v>1322.7727229188779</v>
      </c>
      <c r="AB519" s="174">
        <f t="shared" si="133"/>
        <v>1320.6816935569514</v>
      </c>
      <c r="AC519" s="174">
        <f t="shared" si="133"/>
        <v>1318.5939696788141</v>
      </c>
      <c r="AD519" s="174">
        <f t="shared" si="133"/>
        <v>1316.5095460591817</v>
      </c>
      <c r="AE519" s="174">
        <f t="shared" si="133"/>
        <v>1314.4284174810298</v>
      </c>
      <c r="AF519" s="174">
        <f t="shared" si="133"/>
        <v>1312.3505787355812</v>
      </c>
      <c r="AG519" s="174">
        <f t="shared" si="133"/>
        <v>1310.2760246222924</v>
      </c>
      <c r="AH519" s="174">
        <f t="shared" si="133"/>
        <v>1308.2047499488417</v>
      </c>
      <c r="AI519" s="174">
        <f t="shared" si="133"/>
        <v>1306.1367495311142</v>
      </c>
      <c r="AJ519" s="174">
        <f t="shared" si="133"/>
        <v>1304.0720181931908</v>
      </c>
      <c r="AK519" s="174">
        <f t="shared" si="133"/>
        <v>1302.0105507673343</v>
      </c>
      <c r="AL519" s="174">
        <f t="shared" si="133"/>
        <v>1299.9523420939768</v>
      </c>
      <c r="AM519" s="174">
        <f t="shared" si="133"/>
        <v>1297.8973870217058</v>
      </c>
      <c r="AN519" s="174">
        <f t="shared" si="133"/>
        <v>1295.8456804072532</v>
      </c>
      <c r="AO519" s="174">
        <f t="shared" si="133"/>
        <v>1293.7972171154809</v>
      </c>
      <c r="AP519" s="174">
        <f t="shared" si="133"/>
        <v>1291.7519920193679</v>
      </c>
      <c r="AQ519" s="174">
        <f t="shared" si="133"/>
        <v>1289.7099999999989</v>
      </c>
      <c r="AR519" s="174">
        <f t="shared" si="133"/>
        <v>1287.6712359465494</v>
      </c>
      <c r="AS519" s="174">
        <f t="shared" si="133"/>
        <v>1285.6356947562754</v>
      </c>
      <c r="AT519" s="174">
        <f t="shared" si="133"/>
        <v>1283.6033713344982</v>
      </c>
      <c r="AU519" s="174">
        <f t="shared" si="133"/>
        <v>1281.5742605945929</v>
      </c>
      <c r="AV519" s="174">
        <f t="shared" si="133"/>
        <v>1279.5483574579762</v>
      </c>
      <c r="AW519" s="174">
        <f t="shared" si="133"/>
        <v>1277.5256568540919</v>
      </c>
      <c r="AX519" s="174">
        <f t="shared" si="133"/>
        <v>1275.5061537204006</v>
      </c>
      <c r="AY519" s="174">
        <f t="shared" si="133"/>
        <v>1273.4898430023643</v>
      </c>
      <c r="AZ519" s="174">
        <f t="shared" si="133"/>
        <v>1271.4767196534362</v>
      </c>
      <c r="BA519" s="174">
        <f t="shared" si="133"/>
        <v>1269.4667786350467</v>
      </c>
      <c r="BB519" s="174">
        <f t="shared" si="133"/>
        <v>1267.4600149165915</v>
      </c>
      <c r="BC519" s="174">
        <f t="shared" si="133"/>
        <v>1265.4564234754175</v>
      </c>
      <c r="BD519" s="174">
        <f t="shared" si="133"/>
        <v>1263.4559992968129</v>
      </c>
      <c r="BE519" s="174">
        <f t="shared" si="133"/>
        <v>1261.4587373739921</v>
      </c>
      <c r="BF519" s="174">
        <f t="shared" si="133"/>
        <v>1259.4646327080845</v>
      </c>
      <c r="BG519" s="174">
        <f t="shared" si="133"/>
        <v>1257.4736803081219</v>
      </c>
      <c r="BH519" s="174">
        <f t="shared" si="133"/>
        <v>1255.4858751910251</v>
      </c>
      <c r="BI519" s="174">
        <f t="shared" si="133"/>
        <v>1253.5012123815929</v>
      </c>
      <c r="BJ519" s="174">
        <f t="shared" si="133"/>
        <v>1251.5196869124886</v>
      </c>
      <c r="BK519" s="174">
        <f t="shared" si="133"/>
        <v>1249.5412938242273</v>
      </c>
      <c r="BL519" s="174">
        <f t="shared" si="133"/>
        <v>1247.5660281651651</v>
      </c>
      <c r="BM519" s="174">
        <f t="shared" si="133"/>
        <v>1245.5938849914844</v>
      </c>
      <c r="BN519" s="174">
        <f t="shared" si="133"/>
        <v>1243.6248593671837</v>
      </c>
      <c r="BO519" s="174">
        <f t="shared" si="133"/>
        <v>1241.6589463640639</v>
      </c>
      <c r="BP519" s="174">
        <f t="shared" si="133"/>
        <v>1239.6961410617162</v>
      </c>
    </row>
    <row r="520" spans="2:68">
      <c r="B520" s="29">
        <v>37</v>
      </c>
      <c r="C520" s="68">
        <v>1327.17</v>
      </c>
      <c r="D520" s="68">
        <v>1281.55</v>
      </c>
      <c r="F520" s="13"/>
      <c r="G520" s="13"/>
      <c r="H520" s="245"/>
      <c r="I520" s="60" t="s">
        <v>112</v>
      </c>
      <c r="J520" s="174">
        <f t="shared" si="134"/>
        <v>1357.690273975325</v>
      </c>
      <c r="K520" s="174">
        <f t="shared" si="133"/>
        <v>1355.3178457779436</v>
      </c>
      <c r="L520" s="174">
        <f t="shared" si="133"/>
        <v>1352.9495631619652</v>
      </c>
      <c r="M520" s="174">
        <f t="shared" si="133"/>
        <v>1350.5854188834012</v>
      </c>
      <c r="N520" s="174">
        <f t="shared" si="133"/>
        <v>1348.2254057109199</v>
      </c>
      <c r="O520" s="174">
        <f t="shared" si="133"/>
        <v>1345.8695164258259</v>
      </c>
      <c r="P520" s="174">
        <f t="shared" si="133"/>
        <v>1343.5177438220371</v>
      </c>
      <c r="Q520" s="174">
        <f t="shared" si="133"/>
        <v>1341.1700807060649</v>
      </c>
      <c r="R520" s="174">
        <f t="shared" si="133"/>
        <v>1338.8265198969896</v>
      </c>
      <c r="S520" s="174">
        <f t="shared" si="133"/>
        <v>1336.4870542264387</v>
      </c>
      <c r="T520" s="174">
        <f t="shared" si="133"/>
        <v>1334.1516765385668</v>
      </c>
      <c r="U520" s="174">
        <f t="shared" si="133"/>
        <v>1331.8203796900327</v>
      </c>
      <c r="V520" s="174">
        <f t="shared" si="133"/>
        <v>1329.4931565499764</v>
      </c>
      <c r="W520" s="174">
        <f t="shared" si="133"/>
        <v>1327.17</v>
      </c>
      <c r="X520" s="174">
        <f t="shared" si="133"/>
        <v>1324.8509029341428</v>
      </c>
      <c r="Y520" s="174">
        <f t="shared" si="133"/>
        <v>1322.5358582588617</v>
      </c>
      <c r="Z520" s="174">
        <f t="shared" si="133"/>
        <v>1320.2248588930088</v>
      </c>
      <c r="AA520" s="174">
        <f t="shared" si="133"/>
        <v>1317.9178977678093</v>
      </c>
      <c r="AB520" s="174">
        <f t="shared" si="133"/>
        <v>1315.6149678268416</v>
      </c>
      <c r="AC520" s="174">
        <f t="shared" si="133"/>
        <v>1313.3160620260137</v>
      </c>
      <c r="AD520" s="174">
        <f t="shared" si="133"/>
        <v>1311.0211733335418</v>
      </c>
      <c r="AE520" s="174">
        <f t="shared" si="133"/>
        <v>1308.7302947299306</v>
      </c>
      <c r="AF520" s="174">
        <f t="shared" si="133"/>
        <v>1306.4434192079502</v>
      </c>
      <c r="AG520" s="174">
        <f t="shared" si="133"/>
        <v>1304.160539772615</v>
      </c>
      <c r="AH520" s="174">
        <f t="shared" si="133"/>
        <v>1301.8816494411628</v>
      </c>
      <c r="AI520" s="174">
        <f t="shared" si="133"/>
        <v>1299.6067412430327</v>
      </c>
      <c r="AJ520" s="174">
        <f t="shared" si="133"/>
        <v>1297.3358082198442</v>
      </c>
      <c r="AK520" s="174">
        <f t="shared" si="133"/>
        <v>1295.0688434253761</v>
      </c>
      <c r="AL520" s="174">
        <f t="shared" si="133"/>
        <v>1292.8058399255449</v>
      </c>
      <c r="AM520" s="174">
        <f t="shared" si="133"/>
        <v>1290.5467907983839</v>
      </c>
      <c r="AN520" s="174">
        <f t="shared" si="133"/>
        <v>1288.2916891340212</v>
      </c>
      <c r="AO520" s="174">
        <f t="shared" si="133"/>
        <v>1286.0405280346602</v>
      </c>
      <c r="AP520" s="174">
        <f t="shared" si="133"/>
        <v>1283.7933006145568</v>
      </c>
      <c r="AQ520" s="174">
        <f t="shared" si="133"/>
        <v>1281.549999999999</v>
      </c>
      <c r="AR520" s="174">
        <f t="shared" si="133"/>
        <v>1279.3106193292867</v>
      </c>
      <c r="AS520" s="174">
        <f t="shared" si="133"/>
        <v>1277.075151752709</v>
      </c>
      <c r="AT520" s="174">
        <f t="shared" si="133"/>
        <v>1274.8435904325249</v>
      </c>
      <c r="AU520" s="174">
        <f t="shared" si="133"/>
        <v>1272.6159285429408</v>
      </c>
      <c r="AV520" s="174">
        <f t="shared" si="133"/>
        <v>1270.3921592700917</v>
      </c>
      <c r="AW520" s="174">
        <f t="shared" si="133"/>
        <v>1268.1722758120184</v>
      </c>
      <c r="AX520" s="174">
        <f t="shared" si="133"/>
        <v>1265.9562713786472</v>
      </c>
      <c r="AY520" s="174">
        <f t="shared" si="133"/>
        <v>1263.74413919177</v>
      </c>
      <c r="AZ520" s="174">
        <f t="shared" si="133"/>
        <v>1261.5358724850225</v>
      </c>
      <c r="BA520" s="174">
        <f t="shared" si="133"/>
        <v>1259.3314645038645</v>
      </c>
      <c r="BB520" s="174">
        <f t="shared" si="133"/>
        <v>1257.1309085055577</v>
      </c>
      <c r="BC520" s="174">
        <f t="shared" si="133"/>
        <v>1254.9341977591471</v>
      </c>
      <c r="BD520" s="174">
        <f t="shared" si="133"/>
        <v>1252.7413255454389</v>
      </c>
      <c r="BE520" s="174">
        <f t="shared" si="133"/>
        <v>1250.5522851569801</v>
      </c>
      <c r="BF520" s="174">
        <f t="shared" si="133"/>
        <v>1248.3670698980393</v>
      </c>
      <c r="BG520" s="174">
        <f t="shared" si="133"/>
        <v>1246.1856730845839</v>
      </c>
      <c r="BH520" s="174">
        <f t="shared" si="133"/>
        <v>1244.0080880442622</v>
      </c>
      <c r="BI520" s="174">
        <f t="shared" si="133"/>
        <v>1241.8343081163812</v>
      </c>
      <c r="BJ520" s="174">
        <f t="shared" si="133"/>
        <v>1239.6643266518863</v>
      </c>
      <c r="BK520" s="174">
        <f t="shared" si="133"/>
        <v>1237.4981370133423</v>
      </c>
      <c r="BL520" s="174">
        <f t="shared" si="133"/>
        <v>1235.3357325749121</v>
      </c>
      <c r="BM520" s="174">
        <f t="shared" si="133"/>
        <v>1233.177106722336</v>
      </c>
      <c r="BN520" s="174">
        <f t="shared" si="133"/>
        <v>1231.0222528529132</v>
      </c>
      <c r="BO520" s="174">
        <f t="shared" si="133"/>
        <v>1228.8711643754791</v>
      </c>
      <c r="BP520" s="174">
        <f t="shared" si="133"/>
        <v>1226.7238347103873</v>
      </c>
    </row>
    <row r="521" spans="2:68">
      <c r="B521" s="29">
        <v>38</v>
      </c>
      <c r="C521" s="68">
        <v>1323.16</v>
      </c>
      <c r="D521" s="68">
        <v>1273.3800000000001</v>
      </c>
      <c r="F521" s="13"/>
      <c r="G521" s="13"/>
      <c r="H521" s="245"/>
      <c r="I521" s="60" t="s">
        <v>112</v>
      </c>
      <c r="J521" s="174">
        <f t="shared" si="134"/>
        <v>1356.5558660953436</v>
      </c>
      <c r="K521" s="174">
        <f t="shared" si="133"/>
        <v>1353.9572957147914</v>
      </c>
      <c r="L521" s="174">
        <f t="shared" si="133"/>
        <v>1351.3637030636428</v>
      </c>
      <c r="M521" s="174">
        <f t="shared" si="133"/>
        <v>1348.7750786067363</v>
      </c>
      <c r="N521" s="174">
        <f t="shared" si="133"/>
        <v>1346.1914128271744</v>
      </c>
      <c r="O521" s="174">
        <f t="shared" si="133"/>
        <v>1343.6126962262904</v>
      </c>
      <c r="P521" s="174">
        <f t="shared" si="133"/>
        <v>1341.0389193236131</v>
      </c>
      <c r="Q521" s="174">
        <f t="shared" si="133"/>
        <v>1338.4700726568315</v>
      </c>
      <c r="R521" s="174">
        <f t="shared" si="133"/>
        <v>1335.9061467817598</v>
      </c>
      <c r="S521" s="174">
        <f t="shared" si="133"/>
        <v>1333.3471322723046</v>
      </c>
      <c r="T521" s="174">
        <f t="shared" si="133"/>
        <v>1330.7930197204269</v>
      </c>
      <c r="U521" s="174">
        <f t="shared" si="133"/>
        <v>1328.2437997361112</v>
      </c>
      <c r="V521" s="174">
        <f t="shared" si="133"/>
        <v>1325.6994629473274</v>
      </c>
      <c r="W521" s="174">
        <f t="shared" si="133"/>
        <v>1323.16</v>
      </c>
      <c r="X521" s="174">
        <f t="shared" si="133"/>
        <v>1320.6254015579705</v>
      </c>
      <c r="Y521" s="174">
        <f t="shared" si="133"/>
        <v>1318.0956583029645</v>
      </c>
      <c r="Z521" s="174">
        <f t="shared" si="133"/>
        <v>1315.5707609345577</v>
      </c>
      <c r="AA521" s="174">
        <f t="shared" si="133"/>
        <v>1313.0507001701417</v>
      </c>
      <c r="AB521" s="174">
        <f t="shared" si="133"/>
        <v>1310.5354667448892</v>
      </c>
      <c r="AC521" s="174">
        <f t="shared" si="133"/>
        <v>1308.0250514117197</v>
      </c>
      <c r="AD521" s="174">
        <f t="shared" si="133"/>
        <v>1305.5194449412672</v>
      </c>
      <c r="AE521" s="174">
        <f t="shared" si="133"/>
        <v>1303.0186381218441</v>
      </c>
      <c r="AF521" s="174">
        <f t="shared" si="133"/>
        <v>1300.5226217594095</v>
      </c>
      <c r="AG521" s="174">
        <f t="shared" si="133"/>
        <v>1298.0313866775327</v>
      </c>
      <c r="AH521" s="174">
        <f t="shared" si="133"/>
        <v>1295.5449237173627</v>
      </c>
      <c r="AI521" s="174">
        <f t="shared" si="133"/>
        <v>1293.0632237375919</v>
      </c>
      <c r="AJ521" s="174">
        <f t="shared" si="133"/>
        <v>1290.5862776144236</v>
      </c>
      <c r="AK521" s="174">
        <f t="shared" si="133"/>
        <v>1288.1140762415387</v>
      </c>
      <c r="AL521" s="174">
        <f t="shared" si="133"/>
        <v>1285.6466105300615</v>
      </c>
      <c r="AM521" s="174">
        <f t="shared" si="133"/>
        <v>1283.1838714085263</v>
      </c>
      <c r="AN521" s="174">
        <f t="shared" si="133"/>
        <v>1280.725849822845</v>
      </c>
      <c r="AO521" s="174">
        <f t="shared" si="133"/>
        <v>1278.2725367362734</v>
      </c>
      <c r="AP521" s="174">
        <f t="shared" si="133"/>
        <v>1275.8239231293771</v>
      </c>
      <c r="AQ521" s="174">
        <f t="shared" si="133"/>
        <v>1273.3799999999987</v>
      </c>
      <c r="AR521" s="174">
        <f t="shared" si="133"/>
        <v>1270.9407583632265</v>
      </c>
      <c r="AS521" s="174">
        <f t="shared" si="133"/>
        <v>1268.5061892513581</v>
      </c>
      <c r="AT521" s="174">
        <f t="shared" si="133"/>
        <v>1266.0762837138711</v>
      </c>
      <c r="AU521" s="174">
        <f t="shared" si="133"/>
        <v>1263.6510328173867</v>
      </c>
      <c r="AV521" s="174">
        <f t="shared" si="133"/>
        <v>1261.2304276456402</v>
      </c>
      <c r="AW521" s="174">
        <f t="shared" si="133"/>
        <v>1258.8144592994454</v>
      </c>
      <c r="AX521" s="174">
        <f t="shared" si="133"/>
        <v>1256.4031188966635</v>
      </c>
      <c r="AY521" s="174">
        <f t="shared" si="133"/>
        <v>1253.9963975721701</v>
      </c>
      <c r="AZ521" s="174">
        <f t="shared" si="133"/>
        <v>1251.5942864778219</v>
      </c>
      <c r="BA521" s="174">
        <f t="shared" si="133"/>
        <v>1249.196776782426</v>
      </c>
      <c r="BB521" s="174">
        <f t="shared" si="133"/>
        <v>1246.8038596717056</v>
      </c>
      <c r="BC521" s="174">
        <f t="shared" si="133"/>
        <v>1244.4155263482671</v>
      </c>
      <c r="BD521" s="174">
        <f t="shared" si="133"/>
        <v>1242.0317680315709</v>
      </c>
      <c r="BE521" s="174">
        <f t="shared" si="133"/>
        <v>1239.6525759578956</v>
      </c>
      <c r="BF521" s="174">
        <f t="shared" si="133"/>
        <v>1237.2779413803078</v>
      </c>
      <c r="BG521" s="174">
        <f t="shared" si="133"/>
        <v>1234.9078555686294</v>
      </c>
      <c r="BH521" s="174">
        <f t="shared" si="133"/>
        <v>1232.5423098094057</v>
      </c>
      <c r="BI521" s="174">
        <f t="shared" si="133"/>
        <v>1230.1812954058726</v>
      </c>
      <c r="BJ521" s="174">
        <f t="shared" si="133"/>
        <v>1227.824803677926</v>
      </c>
      <c r="BK521" s="174">
        <f t="shared" si="133"/>
        <v>1225.4728259620883</v>
      </c>
      <c r="BL521" s="174">
        <f t="shared" si="133"/>
        <v>1223.1253536114784</v>
      </c>
      <c r="BM521" s="174">
        <f t="shared" si="133"/>
        <v>1220.7823779957773</v>
      </c>
      <c r="BN521" s="174">
        <f t="shared" si="133"/>
        <v>1218.4438905011998</v>
      </c>
      <c r="BO521" s="174">
        <f t="shared" si="133"/>
        <v>1216.1098825304591</v>
      </c>
      <c r="BP521" s="174">
        <f t="shared" si="133"/>
        <v>1213.7803455027386</v>
      </c>
    </row>
    <row r="522" spans="2:68">
      <c r="B522" s="29">
        <v>39</v>
      </c>
      <c r="C522" s="68">
        <v>1319.16</v>
      </c>
      <c r="D522" s="68">
        <v>1265.22</v>
      </c>
      <c r="F522" s="13"/>
      <c r="G522" s="13"/>
      <c r="H522" s="245"/>
      <c r="I522" s="60" t="s">
        <v>112</v>
      </c>
      <c r="J522" s="174">
        <f t="shared" si="134"/>
        <v>1355.4481234751879</v>
      </c>
      <c r="K522" s="174">
        <f t="shared" si="133"/>
        <v>1352.6216342184835</v>
      </c>
      <c r="L522" s="174">
        <f t="shared" si="133"/>
        <v>1349.8010389841172</v>
      </c>
      <c r="M522" s="174">
        <f t="shared" si="133"/>
        <v>1346.9863254814006</v>
      </c>
      <c r="N522" s="174">
        <f t="shared" si="133"/>
        <v>1344.1774814452749</v>
      </c>
      <c r="O522" s="174">
        <f t="shared" si="133"/>
        <v>1341.3744946362567</v>
      </c>
      <c r="P522" s="174">
        <f t="shared" si="133"/>
        <v>1338.5773528403861</v>
      </c>
      <c r="Q522" s="174">
        <f t="shared" si="133"/>
        <v>1335.7860438691723</v>
      </c>
      <c r="R522" s="174">
        <f t="shared" si="133"/>
        <v>1333.000555559541</v>
      </c>
      <c r="S522" s="174">
        <f t="shared" si="133"/>
        <v>1330.2208757737808</v>
      </c>
      <c r="T522" s="174">
        <f t="shared" si="133"/>
        <v>1327.4469923994923</v>
      </c>
      <c r="U522" s="174">
        <f t="shared" si="133"/>
        <v>1324.678893349532</v>
      </c>
      <c r="V522" s="174">
        <f t="shared" si="133"/>
        <v>1321.9165665619632</v>
      </c>
      <c r="W522" s="174">
        <f t="shared" si="133"/>
        <v>1319.16</v>
      </c>
      <c r="X522" s="174">
        <f t="shared" si="133"/>
        <v>1316.4091816519583</v>
      </c>
      <c r="Y522" s="174">
        <f t="shared" si="133"/>
        <v>1313.6640995312005</v>
      </c>
      <c r="Z522" s="174">
        <f t="shared" si="133"/>
        <v>1310.924741676085</v>
      </c>
      <c r="AA522" s="174">
        <f t="shared" si="133"/>
        <v>1308.1910961499134</v>
      </c>
      <c r="AB522" s="174">
        <f t="shared" si="133"/>
        <v>1305.4631510408788</v>
      </c>
      <c r="AC522" s="174">
        <f t="shared" si="133"/>
        <v>1302.7408944620138</v>
      </c>
      <c r="AD522" s="174">
        <f t="shared" si="133"/>
        <v>1300.0243145511381</v>
      </c>
      <c r="AE522" s="174">
        <f t="shared" si="133"/>
        <v>1297.3133994708085</v>
      </c>
      <c r="AF522" s="174">
        <f t="shared" si="133"/>
        <v>1294.6081374082651</v>
      </c>
      <c r="AG522" s="174">
        <f t="shared" si="133"/>
        <v>1291.9085165753813</v>
      </c>
      <c r="AH522" s="174">
        <f t="shared" si="133"/>
        <v>1289.2145252086123</v>
      </c>
      <c r="AI522" s="174">
        <f t="shared" si="133"/>
        <v>1286.5261515689433</v>
      </c>
      <c r="AJ522" s="174">
        <f t="shared" ref="K522:BP526" si="135">$C522*POWER(POWER($D522/$C522,1/($D$486-$C$486)),AJ$486-$C$486)</f>
        <v>1283.8433839418387</v>
      </c>
      <c r="AK522" s="174">
        <f t="shared" si="135"/>
        <v>1281.1662106371909</v>
      </c>
      <c r="AL522" s="174">
        <f t="shared" si="135"/>
        <v>1278.4946199892695</v>
      </c>
      <c r="AM522" s="174">
        <f t="shared" si="135"/>
        <v>1275.8286003566704</v>
      </c>
      <c r="AN522" s="174">
        <f t="shared" si="135"/>
        <v>1273.1681401222656</v>
      </c>
      <c r="AO522" s="174">
        <f t="shared" si="135"/>
        <v>1270.5132276931511</v>
      </c>
      <c r="AP522" s="174">
        <f t="shared" si="135"/>
        <v>1267.8638515005982</v>
      </c>
      <c r="AQ522" s="174">
        <f t="shared" si="135"/>
        <v>1265.2200000000018</v>
      </c>
      <c r="AR522" s="174">
        <f t="shared" si="135"/>
        <v>1262.5816616708307</v>
      </c>
      <c r="AS522" s="174">
        <f t="shared" si="135"/>
        <v>1259.9488250165771</v>
      </c>
      <c r="AT522" s="174">
        <f t="shared" si="135"/>
        <v>1257.3214785647067</v>
      </c>
      <c r="AU522" s="174">
        <f t="shared" si="135"/>
        <v>1254.6996108666087</v>
      </c>
      <c r="AV522" s="174">
        <f t="shared" si="135"/>
        <v>1252.0832104975461</v>
      </c>
      <c r="AW522" s="174">
        <f t="shared" si="135"/>
        <v>1249.4722660566051</v>
      </c>
      <c r="AX522" s="174">
        <f t="shared" si="135"/>
        <v>1246.8667661666464</v>
      </c>
      <c r="AY522" s="174">
        <f t="shared" si="135"/>
        <v>1244.2666994742553</v>
      </c>
      <c r="AZ522" s="174">
        <f t="shared" si="135"/>
        <v>1241.6720546496917</v>
      </c>
      <c r="BA522" s="174">
        <f t="shared" si="135"/>
        <v>1239.0828203868418</v>
      </c>
      <c r="BB522" s="174">
        <f t="shared" si="135"/>
        <v>1236.4989854031678</v>
      </c>
      <c r="BC522" s="174">
        <f t="shared" si="135"/>
        <v>1233.9205384396591</v>
      </c>
      <c r="BD522" s="174">
        <f t="shared" si="135"/>
        <v>1231.3474682607837</v>
      </c>
      <c r="BE522" s="174">
        <f t="shared" si="135"/>
        <v>1228.7797636544383</v>
      </c>
      <c r="BF522" s="174">
        <f t="shared" si="135"/>
        <v>1226.2174134319005</v>
      </c>
      <c r="BG522" s="174">
        <f t="shared" si="135"/>
        <v>1223.660406427779</v>
      </c>
      <c r="BH522" s="174">
        <f t="shared" si="135"/>
        <v>1221.1087314999659</v>
      </c>
      <c r="BI522" s="174">
        <f t="shared" si="135"/>
        <v>1218.5623775295878</v>
      </c>
      <c r="BJ522" s="174">
        <f t="shared" si="135"/>
        <v>1216.0213334209566</v>
      </c>
      <c r="BK522" s="174">
        <f t="shared" si="135"/>
        <v>1213.4855881015226</v>
      </c>
      <c r="BL522" s="174">
        <f t="shared" si="135"/>
        <v>1210.9551305218249</v>
      </c>
      <c r="BM522" s="174">
        <f t="shared" si="135"/>
        <v>1208.4299496554443</v>
      </c>
      <c r="BN522" s="174">
        <f t="shared" si="135"/>
        <v>1205.910034498954</v>
      </c>
      <c r="BO522" s="174">
        <f t="shared" si="135"/>
        <v>1203.3953740718737</v>
      </c>
      <c r="BP522" s="174">
        <f t="shared" si="135"/>
        <v>1200.8859574166192</v>
      </c>
    </row>
    <row r="523" spans="2:68">
      <c r="B523" s="29">
        <v>40</v>
      </c>
      <c r="C523" s="68">
        <v>1315.15</v>
      </c>
      <c r="D523" s="68">
        <v>1257.05</v>
      </c>
      <c r="F523" s="13"/>
      <c r="G523" s="13"/>
      <c r="H523" s="245"/>
      <c r="I523" s="60" t="s">
        <v>112</v>
      </c>
      <c r="J523" s="174">
        <f t="shared" si="134"/>
        <v>1354.3473686382511</v>
      </c>
      <c r="K523" s="174">
        <f t="shared" si="135"/>
        <v>1351.2911468576106</v>
      </c>
      <c r="L523" s="174">
        <f t="shared" si="135"/>
        <v>1348.2418217504446</v>
      </c>
      <c r="M523" s="174">
        <f t="shared" si="135"/>
        <v>1345.1993777537118</v>
      </c>
      <c r="N523" s="174">
        <f t="shared" si="135"/>
        <v>1342.1637993394916</v>
      </c>
      <c r="O523" s="174">
        <f t="shared" si="135"/>
        <v>1339.1350710149015</v>
      </c>
      <c r="P523" s="174">
        <f t="shared" si="135"/>
        <v>1336.1131773220225</v>
      </c>
      <c r="Q523" s="174">
        <f t="shared" si="135"/>
        <v>1333.0981028378169</v>
      </c>
      <c r="R523" s="174">
        <f t="shared" si="135"/>
        <v>1330.0898321740508</v>
      </c>
      <c r="S523" s="174">
        <f t="shared" si="135"/>
        <v>1327.0883499772153</v>
      </c>
      <c r="T523" s="174">
        <f t="shared" si="135"/>
        <v>1324.0936409284484</v>
      </c>
      <c r="U523" s="174">
        <f t="shared" si="135"/>
        <v>1321.1056897434569</v>
      </c>
      <c r="V523" s="174">
        <f t="shared" si="135"/>
        <v>1318.1244811724373</v>
      </c>
      <c r="W523" s="174">
        <f t="shared" si="135"/>
        <v>1315.15</v>
      </c>
      <c r="X523" s="174">
        <f t="shared" si="135"/>
        <v>1312.1822310450896</v>
      </c>
      <c r="Y523" s="174">
        <f t="shared" si="135"/>
        <v>1309.2211591609087</v>
      </c>
      <c r="Z523" s="174">
        <f t="shared" si="135"/>
        <v>1306.2667692348398</v>
      </c>
      <c r="AA523" s="174">
        <f t="shared" si="135"/>
        <v>1303.3190461883687</v>
      </c>
      <c r="AB523" s="174">
        <f t="shared" si="135"/>
        <v>1300.3779749770076</v>
      </c>
      <c r="AC523" s="174">
        <f t="shared" si="135"/>
        <v>1297.4435405902184</v>
      </c>
      <c r="AD523" s="174">
        <f t="shared" si="135"/>
        <v>1294.5157280513349</v>
      </c>
      <c r="AE523" s="174">
        <f t="shared" si="135"/>
        <v>1291.5945224174877</v>
      </c>
      <c r="AF523" s="174">
        <f t="shared" si="135"/>
        <v>1288.6799087795278</v>
      </c>
      <c r="AG523" s="174">
        <f t="shared" si="135"/>
        <v>1285.77187226195</v>
      </c>
      <c r="AH523" s="174">
        <f t="shared" si="135"/>
        <v>1282.8703980228167</v>
      </c>
      <c r="AI523" s="174">
        <f t="shared" si="135"/>
        <v>1279.9754712536833</v>
      </c>
      <c r="AJ523" s="174">
        <f t="shared" si="135"/>
        <v>1277.0870771795219</v>
      </c>
      <c r="AK523" s="174">
        <f t="shared" si="135"/>
        <v>1274.2052010586451</v>
      </c>
      <c r="AL523" s="174">
        <f t="shared" si="135"/>
        <v>1271.3298281826333</v>
      </c>
      <c r="AM523" s="174">
        <f t="shared" si="135"/>
        <v>1268.4609438762561</v>
      </c>
      <c r="AN523" s="174">
        <f t="shared" si="135"/>
        <v>1265.5985334974002</v>
      </c>
      <c r="AO523" s="174">
        <f t="shared" si="135"/>
        <v>1262.7425824369936</v>
      </c>
      <c r="AP523" s="174">
        <f t="shared" si="135"/>
        <v>1259.8930761189313</v>
      </c>
      <c r="AQ523" s="174">
        <f t="shared" si="135"/>
        <v>1257.0499999999997</v>
      </c>
      <c r="AR523" s="174">
        <f t="shared" si="135"/>
        <v>1254.2133395698054</v>
      </c>
      <c r="AS523" s="174">
        <f t="shared" si="135"/>
        <v>1251.3830803506974</v>
      </c>
      <c r="AT523" s="174">
        <f t="shared" si="135"/>
        <v>1248.5592078976961</v>
      </c>
      <c r="AU523" s="174">
        <f t="shared" si="135"/>
        <v>1245.7417077984173</v>
      </c>
      <c r="AV523" s="174">
        <f t="shared" si="135"/>
        <v>1242.9305656730012</v>
      </c>
      <c r="AW523" s="174">
        <f t="shared" si="135"/>
        <v>1240.1257671740364</v>
      </c>
      <c r="AX523" s="174">
        <f t="shared" si="135"/>
        <v>1237.3272979864885</v>
      </c>
      <c r="AY523" s="174">
        <f t="shared" si="135"/>
        <v>1234.5351438276261</v>
      </c>
      <c r="AZ523" s="174">
        <f t="shared" si="135"/>
        <v>1231.7492904469491</v>
      </c>
      <c r="BA523" s="174">
        <f t="shared" si="135"/>
        <v>1228.9697236261138</v>
      </c>
      <c r="BB523" s="174">
        <f t="shared" si="135"/>
        <v>1226.1964291788627</v>
      </c>
      <c r="BC523" s="174">
        <f t="shared" si="135"/>
        <v>1223.4293929509504</v>
      </c>
      <c r="BD523" s="174">
        <f t="shared" si="135"/>
        <v>1220.668600820072</v>
      </c>
      <c r="BE523" s="174">
        <f t="shared" si="135"/>
        <v>1217.9140386957911</v>
      </c>
      <c r="BF523" s="174">
        <f t="shared" si="135"/>
        <v>1215.1656925194686</v>
      </c>
      <c r="BG523" s="174">
        <f t="shared" si="135"/>
        <v>1212.4235482641884</v>
      </c>
      <c r="BH523" s="174">
        <f t="shared" si="135"/>
        <v>1209.6875919346892</v>
      </c>
      <c r="BI523" s="174">
        <f t="shared" si="135"/>
        <v>1206.9578095672907</v>
      </c>
      <c r="BJ523" s="174">
        <f t="shared" si="135"/>
        <v>1204.2341872298232</v>
      </c>
      <c r="BK523" s="174">
        <f t="shared" si="135"/>
        <v>1201.5167110215561</v>
      </c>
      <c r="BL523" s="174">
        <f t="shared" si="135"/>
        <v>1198.8053670731276</v>
      </c>
      <c r="BM523" s="174">
        <f t="shared" si="135"/>
        <v>1196.1001415464732</v>
      </c>
      <c r="BN523" s="174">
        <f t="shared" si="135"/>
        <v>1193.4010206347555</v>
      </c>
      <c r="BO523" s="174">
        <f t="shared" si="135"/>
        <v>1190.7079905622934</v>
      </c>
      <c r="BP523" s="174">
        <f t="shared" si="135"/>
        <v>1188.0210375844929</v>
      </c>
    </row>
    <row r="524" spans="2:68">
      <c r="B524" s="29">
        <v>41</v>
      </c>
      <c r="C524" s="68">
        <v>1312.39</v>
      </c>
      <c r="D524" s="68">
        <v>1253.52</v>
      </c>
      <c r="F524" s="13"/>
      <c r="G524" s="13"/>
      <c r="H524" s="245"/>
      <c r="I524" s="60" t="s">
        <v>112</v>
      </c>
      <c r="J524" s="174">
        <f t="shared" si="134"/>
        <v>1352.1301030526163</v>
      </c>
      <c r="K524" s="174">
        <f t="shared" si="135"/>
        <v>1349.030906486553</v>
      </c>
      <c r="L524" s="174">
        <f t="shared" si="135"/>
        <v>1345.9388135411648</v>
      </c>
      <c r="M524" s="174">
        <f t="shared" si="135"/>
        <v>1342.8538079343521</v>
      </c>
      <c r="N524" s="174">
        <f t="shared" si="135"/>
        <v>1339.7758734213351</v>
      </c>
      <c r="O524" s="174">
        <f t="shared" si="135"/>
        <v>1336.7049937945687</v>
      </c>
      <c r="P524" s="174">
        <f t="shared" si="135"/>
        <v>1333.6411528836575</v>
      </c>
      <c r="Q524" s="174">
        <f t="shared" si="135"/>
        <v>1330.5843345552687</v>
      </c>
      <c r="R524" s="174">
        <f t="shared" si="135"/>
        <v>1327.5345227130497</v>
      </c>
      <c r="S524" s="174">
        <f t="shared" si="135"/>
        <v>1324.4917012975409</v>
      </c>
      <c r="T524" s="174">
        <f t="shared" si="135"/>
        <v>1321.4558542860937</v>
      </c>
      <c r="U524" s="174">
        <f t="shared" si="135"/>
        <v>1318.4269656927834</v>
      </c>
      <c r="V524" s="174">
        <f t="shared" si="135"/>
        <v>1315.4050195683274</v>
      </c>
      <c r="W524" s="174">
        <f t="shared" si="135"/>
        <v>1312.39</v>
      </c>
      <c r="X524" s="174">
        <f t="shared" si="135"/>
        <v>1309.3818911115486</v>
      </c>
      <c r="Y524" s="174">
        <f t="shared" si="135"/>
        <v>1306.3806770631102</v>
      </c>
      <c r="Z524" s="174">
        <f t="shared" si="135"/>
        <v>1303.3863420511284</v>
      </c>
      <c r="AA524" s="174">
        <f t="shared" si="135"/>
        <v>1300.3988703082696</v>
      </c>
      <c r="AB524" s="174">
        <f t="shared" si="135"/>
        <v>1297.4182461033406</v>
      </c>
      <c r="AC524" s="174">
        <f t="shared" si="135"/>
        <v>1294.4444537412055</v>
      </c>
      <c r="AD524" s="174">
        <f t="shared" si="135"/>
        <v>1291.4774775627022</v>
      </c>
      <c r="AE524" s="174">
        <f t="shared" si="135"/>
        <v>1288.5173019445617</v>
      </c>
      <c r="AF524" s="174">
        <f t="shared" si="135"/>
        <v>1285.5639112993244</v>
      </c>
      <c r="AG524" s="174">
        <f t="shared" si="135"/>
        <v>1282.6172900752586</v>
      </c>
      <c r="AH524" s="174">
        <f t="shared" si="135"/>
        <v>1279.6774227562778</v>
      </c>
      <c r="AI524" s="174">
        <f t="shared" si="135"/>
        <v>1276.7442938618608</v>
      </c>
      <c r="AJ524" s="174">
        <f t="shared" si="135"/>
        <v>1273.8178879469683</v>
      </c>
      <c r="AK524" s="174">
        <f t="shared" si="135"/>
        <v>1270.8981896019627</v>
      </c>
      <c r="AL524" s="174">
        <f t="shared" si="135"/>
        <v>1267.9851834525266</v>
      </c>
      <c r="AM524" s="174">
        <f t="shared" si="135"/>
        <v>1265.0788541595814</v>
      </c>
      <c r="AN524" s="174">
        <f t="shared" si="135"/>
        <v>1262.1791864192073</v>
      </c>
      <c r="AO524" s="174">
        <f t="shared" si="135"/>
        <v>1259.2861649625625</v>
      </c>
      <c r="AP524" s="174">
        <f t="shared" si="135"/>
        <v>1256.3997745558024</v>
      </c>
      <c r="AQ524" s="174">
        <f t="shared" si="135"/>
        <v>1253.5199999999998</v>
      </c>
      <c r="AR524" s="174">
        <f t="shared" si="135"/>
        <v>1250.6468261310645</v>
      </c>
      <c r="AS524" s="174">
        <f t="shared" si="135"/>
        <v>1247.7802378196643</v>
      </c>
      <c r="AT524" s="174">
        <f t="shared" si="135"/>
        <v>1244.920219971144</v>
      </c>
      <c r="AU524" s="174">
        <f t="shared" si="135"/>
        <v>1242.066757525447</v>
      </c>
      <c r="AV524" s="174">
        <f t="shared" si="135"/>
        <v>1239.2198354570357</v>
      </c>
      <c r="AW524" s="174">
        <f t="shared" si="135"/>
        <v>1236.3794387748119</v>
      </c>
      <c r="AX524" s="174">
        <f t="shared" si="135"/>
        <v>1233.5455525220386</v>
      </c>
      <c r="AY524" s="174">
        <f t="shared" si="135"/>
        <v>1230.7181617762606</v>
      </c>
      <c r="AZ524" s="174">
        <f t="shared" si="135"/>
        <v>1227.8972516492267</v>
      </c>
      <c r="BA524" s="174">
        <f t="shared" si="135"/>
        <v>1225.0828072868107</v>
      </c>
      <c r="BB524" s="174">
        <f t="shared" si="135"/>
        <v>1222.2748138689328</v>
      </c>
      <c r="BC524" s="174">
        <f t="shared" si="135"/>
        <v>1219.4732566094829</v>
      </c>
      <c r="BD524" s="174">
        <f t="shared" si="135"/>
        <v>1216.6781207562412</v>
      </c>
      <c r="BE524" s="174">
        <f t="shared" si="135"/>
        <v>1213.8893915908016</v>
      </c>
      <c r="BF524" s="174">
        <f t="shared" si="135"/>
        <v>1211.1070544284935</v>
      </c>
      <c r="BG524" s="174">
        <f t="shared" si="135"/>
        <v>1208.3310946183053</v>
      </c>
      <c r="BH524" s="174">
        <f t="shared" si="135"/>
        <v>1205.5614975428066</v>
      </c>
      <c r="BI524" s="174">
        <f t="shared" si="135"/>
        <v>1202.7982486180715</v>
      </c>
      <c r="BJ524" s="174">
        <f t="shared" si="135"/>
        <v>1200.0413332936007</v>
      </c>
      <c r="BK524" s="174">
        <f t="shared" si="135"/>
        <v>1197.2907370522476</v>
      </c>
      <c r="BL524" s="174">
        <f t="shared" si="135"/>
        <v>1194.5464454101384</v>
      </c>
      <c r="BM524" s="174">
        <f t="shared" si="135"/>
        <v>1191.8084439165987</v>
      </c>
      <c r="BN524" s="174">
        <f t="shared" si="135"/>
        <v>1189.0767181540762</v>
      </c>
      <c r="BO524" s="174">
        <f t="shared" si="135"/>
        <v>1186.3512537380641</v>
      </c>
      <c r="BP524" s="174">
        <f t="shared" si="135"/>
        <v>1183.6320363170269</v>
      </c>
    </row>
    <row r="525" spans="2:68">
      <c r="B525" s="29">
        <v>42</v>
      </c>
      <c r="C525" s="68">
        <v>1309.6199999999999</v>
      </c>
      <c r="D525" s="68">
        <v>1249.98</v>
      </c>
      <c r="F525" s="13"/>
      <c r="G525" s="13"/>
      <c r="H525" s="245"/>
      <c r="I525" s="60" t="s">
        <v>112</v>
      </c>
      <c r="J525" s="174">
        <f t="shared" si="134"/>
        <v>1349.9035868391895</v>
      </c>
      <c r="K525" s="174">
        <f t="shared" si="135"/>
        <v>1346.7613353526528</v>
      </c>
      <c r="L525" s="174">
        <f t="shared" si="135"/>
        <v>1343.6263982732344</v>
      </c>
      <c r="M525" s="174">
        <f t="shared" si="135"/>
        <v>1340.4987585747508</v>
      </c>
      <c r="N525" s="174">
        <f t="shared" si="135"/>
        <v>1337.3783992706506</v>
      </c>
      <c r="O525" s="174">
        <f t="shared" si="135"/>
        <v>1334.2653034139234</v>
      </c>
      <c r="P525" s="174">
        <f t="shared" si="135"/>
        <v>1331.1594540970075</v>
      </c>
      <c r="Q525" s="174">
        <f t="shared" si="135"/>
        <v>1328.0608344516982</v>
      </c>
      <c r="R525" s="174">
        <f t="shared" si="135"/>
        <v>1324.9694276490554</v>
      </c>
      <c r="S525" s="174">
        <f t="shared" si="135"/>
        <v>1321.8852168993124</v>
      </c>
      <c r="T525" s="174">
        <f t="shared" si="135"/>
        <v>1318.8081854517861</v>
      </c>
      <c r="U525" s="174">
        <f t="shared" si="135"/>
        <v>1315.7383165947845</v>
      </c>
      <c r="V525" s="174">
        <f t="shared" si="135"/>
        <v>1312.6755936555162</v>
      </c>
      <c r="W525" s="174">
        <f t="shared" si="135"/>
        <v>1309.6199999999999</v>
      </c>
      <c r="X525" s="174">
        <f t="shared" si="135"/>
        <v>1306.5715190329749</v>
      </c>
      <c r="Y525" s="174">
        <f t="shared" si="135"/>
        <v>1303.5301341978097</v>
      </c>
      <c r="Z525" s="174">
        <f t="shared" si="135"/>
        <v>1300.4958289764131</v>
      </c>
      <c r="AA525" s="174">
        <f t="shared" si="135"/>
        <v>1297.4685868891434</v>
      </c>
      <c r="AB525" s="174">
        <f t="shared" si="135"/>
        <v>1294.4483914947202</v>
      </c>
      <c r="AC525" s="174">
        <f t="shared" si="135"/>
        <v>1291.4352263901344</v>
      </c>
      <c r="AD525" s="174">
        <f t="shared" si="135"/>
        <v>1288.4290752105587</v>
      </c>
      <c r="AE525" s="174">
        <f t="shared" si="135"/>
        <v>1285.4299216292595</v>
      </c>
      <c r="AF525" s="174">
        <f t="shared" si="135"/>
        <v>1282.4377493575078</v>
      </c>
      <c r="AG525" s="174">
        <f t="shared" si="135"/>
        <v>1279.4525421444914</v>
      </c>
      <c r="AH525" s="174">
        <f t="shared" si="135"/>
        <v>1276.4742837772251</v>
      </c>
      <c r="AI525" s="174">
        <f t="shared" si="135"/>
        <v>1273.5029580804644</v>
      </c>
      <c r="AJ525" s="174">
        <f t="shared" si="135"/>
        <v>1270.5385489166165</v>
      </c>
      <c r="AK525" s="174">
        <f t="shared" si="135"/>
        <v>1267.5810401856534</v>
      </c>
      <c r="AL525" s="174">
        <f t="shared" si="135"/>
        <v>1264.6304158250239</v>
      </c>
      <c r="AM525" s="174">
        <f t="shared" si="135"/>
        <v>1261.6866598095662</v>
      </c>
      <c r="AN525" s="174">
        <f t="shared" si="135"/>
        <v>1258.7497561514222</v>
      </c>
      <c r="AO525" s="174">
        <f t="shared" si="135"/>
        <v>1255.8196888999482</v>
      </c>
      <c r="AP525" s="174">
        <f t="shared" si="135"/>
        <v>1252.8964421416317</v>
      </c>
      <c r="AQ525" s="174">
        <f t="shared" si="135"/>
        <v>1249.9800000000012</v>
      </c>
      <c r="AR525" s="174">
        <f t="shared" si="135"/>
        <v>1247.0703466355428</v>
      </c>
      <c r="AS525" s="174">
        <f t="shared" si="135"/>
        <v>1244.167466245613</v>
      </c>
      <c r="AT525" s="174">
        <f t="shared" si="135"/>
        <v>1241.2713430643535</v>
      </c>
      <c r="AU525" s="174">
        <f t="shared" si="135"/>
        <v>1238.3819613626038</v>
      </c>
      <c r="AV525" s="174">
        <f t="shared" si="135"/>
        <v>1235.4993054478184</v>
      </c>
      <c r="AW525" s="174">
        <f t="shared" si="135"/>
        <v>1232.6233596639804</v>
      </c>
      <c r="AX525" s="174">
        <f t="shared" si="135"/>
        <v>1229.7541083915148</v>
      </c>
      <c r="AY525" s="174">
        <f t="shared" si="135"/>
        <v>1226.8915360472072</v>
      </c>
      <c r="AZ525" s="174">
        <f t="shared" si="135"/>
        <v>1224.0356270841155</v>
      </c>
      <c r="BA525" s="174">
        <f t="shared" si="135"/>
        <v>1221.1863659914882</v>
      </c>
      <c r="BB525" s="174">
        <f t="shared" si="135"/>
        <v>1218.3437372946789</v>
      </c>
      <c r="BC525" s="174">
        <f t="shared" si="135"/>
        <v>1215.5077255550621</v>
      </c>
      <c r="BD525" s="174">
        <f t="shared" si="135"/>
        <v>1212.67831536995</v>
      </c>
      <c r="BE525" s="174">
        <f t="shared" si="135"/>
        <v>1209.8554913725086</v>
      </c>
      <c r="BF525" s="174">
        <f t="shared" si="135"/>
        <v>1207.0392382316741</v>
      </c>
      <c r="BG525" s="174">
        <f t="shared" si="135"/>
        <v>1204.2295406520695</v>
      </c>
      <c r="BH525" s="174">
        <f t="shared" si="135"/>
        <v>1201.4263833739224</v>
      </c>
      <c r="BI525" s="174">
        <f t="shared" si="135"/>
        <v>1198.6297511729808</v>
      </c>
      <c r="BJ525" s="174">
        <f t="shared" si="135"/>
        <v>1195.8396288604315</v>
      </c>
      <c r="BK525" s="174">
        <f t="shared" si="135"/>
        <v>1193.0560012828171</v>
      </c>
      <c r="BL525" s="174">
        <f t="shared" si="135"/>
        <v>1190.2788533219539</v>
      </c>
      <c r="BM525" s="174">
        <f t="shared" si="135"/>
        <v>1187.5081698948497</v>
      </c>
      <c r="BN525" s="174">
        <f t="shared" si="135"/>
        <v>1184.7439359536215</v>
      </c>
      <c r="BO525" s="174">
        <f t="shared" si="135"/>
        <v>1181.9861364854148</v>
      </c>
      <c r="BP525" s="174">
        <f t="shared" si="135"/>
        <v>1179.2347565123209</v>
      </c>
    </row>
    <row r="526" spans="2:68">
      <c r="B526" s="29">
        <v>43</v>
      </c>
      <c r="C526" s="68">
        <v>1306.8499999999999</v>
      </c>
      <c r="D526" s="68">
        <v>1246.45</v>
      </c>
      <c r="F526" s="13"/>
      <c r="G526" s="13"/>
      <c r="H526" s="245"/>
      <c r="I526" s="60" t="s">
        <v>112</v>
      </c>
      <c r="J526" s="174">
        <f t="shared" si="134"/>
        <v>1347.6707868715791</v>
      </c>
      <c r="K526" s="174">
        <f t="shared" si="135"/>
        <v>1344.4859567967837</v>
      </c>
      <c r="L526" s="174">
        <f t="shared" si="135"/>
        <v>1341.3086531466199</v>
      </c>
      <c r="M526" s="174">
        <f t="shared" si="135"/>
        <v>1338.1388581345598</v>
      </c>
      <c r="N526" s="174">
        <f t="shared" si="135"/>
        <v>1334.9765540161093</v>
      </c>
      <c r="O526" s="174">
        <f t="shared" si="135"/>
        <v>1331.8217230887087</v>
      </c>
      <c r="P526" s="174">
        <f t="shared" si="135"/>
        <v>1328.6743476916322</v>
      </c>
      <c r="Q526" s="174">
        <f t="shared" si="135"/>
        <v>1325.53441020589</v>
      </c>
      <c r="R526" s="174">
        <f t="shared" si="135"/>
        <v>1322.4018930541311</v>
      </c>
      <c r="S526" s="174">
        <f t="shared" si="135"/>
        <v>1319.2767787005419</v>
      </c>
      <c r="T526" s="174">
        <f t="shared" si="135"/>
        <v>1316.1590496507508</v>
      </c>
      <c r="U526" s="174">
        <f t="shared" si="135"/>
        <v>1313.0486884517279</v>
      </c>
      <c r="V526" s="174">
        <f t="shared" si="135"/>
        <v>1309.94567769169</v>
      </c>
      <c r="W526" s="174">
        <f t="shared" si="135"/>
        <v>1306.8499999999999</v>
      </c>
      <c r="X526" s="174">
        <f t="shared" si="135"/>
        <v>1303.7616380470722</v>
      </c>
      <c r="Y526" s="174">
        <f t="shared" si="135"/>
        <v>1300.6805745442746</v>
      </c>
      <c r="Z526" s="174">
        <f t="shared" si="135"/>
        <v>1297.606792243831</v>
      </c>
      <c r="AA526" s="174">
        <f t="shared" si="135"/>
        <v>1294.5402739387262</v>
      </c>
      <c r="AB526" s="174">
        <f t="shared" si="135"/>
        <v>1291.4810024626081</v>
      </c>
      <c r="AC526" s="174">
        <f t="shared" si="135"/>
        <v>1288.4289606896928</v>
      </c>
      <c r="AD526" s="174">
        <f t="shared" si="135"/>
        <v>1285.3841315346679</v>
      </c>
      <c r="AE526" s="174">
        <f t="shared" si="135"/>
        <v>1282.3464979525977</v>
      </c>
      <c r="AF526" s="174">
        <f t="shared" si="135"/>
        <v>1279.3160429388265</v>
      </c>
      <c r="AG526" s="174">
        <f t="shared" si="135"/>
        <v>1276.292749528885</v>
      </c>
      <c r="AH526" s="174">
        <f t="shared" si="135"/>
        <v>1273.2766007983935</v>
      </c>
      <c r="AI526" s="174">
        <f t="shared" si="135"/>
        <v>1270.2675798629698</v>
      </c>
      <c r="AJ526" s="174">
        <f t="shared" si="135"/>
        <v>1267.2656698781313</v>
      </c>
      <c r="AK526" s="174">
        <f t="shared" si="135"/>
        <v>1264.2708540392034</v>
      </c>
      <c r="AL526" s="174">
        <f t="shared" si="135"/>
        <v>1261.2831155812239</v>
      </c>
      <c r="AM526" s="174">
        <f t="shared" si="135"/>
        <v>1258.3024377788513</v>
      </c>
      <c r="AN526" s="174">
        <f t="shared" si="135"/>
        <v>1255.3288039462673</v>
      </c>
      <c r="AO526" s="174">
        <f t="shared" si="135"/>
        <v>1252.3621974370874</v>
      </c>
      <c r="AP526" s="174">
        <f t="shared" si="135"/>
        <v>1249.4026016442651</v>
      </c>
      <c r="AQ526" s="174">
        <f t="shared" si="135"/>
        <v>1246.450000000001</v>
      </c>
      <c r="AR526" s="174">
        <f t="shared" si="135"/>
        <v>1243.5043759756472</v>
      </c>
      <c r="AS526" s="174">
        <f t="shared" si="135"/>
        <v>1240.5657130816178</v>
      </c>
      <c r="AT526" s="174">
        <f t="shared" si="135"/>
        <v>1237.6339948672949</v>
      </c>
      <c r="AU526" s="174">
        <f t="shared" si="135"/>
        <v>1234.7092049209371</v>
      </c>
      <c r="AV526" s="174">
        <f t="shared" si="135"/>
        <v>1231.7913268695863</v>
      </c>
      <c r="AW526" s="174">
        <f t="shared" si="135"/>
        <v>1228.8803443789791</v>
      </c>
      <c r="AX526" s="174">
        <f t="shared" si="135"/>
        <v>1225.9762411534514</v>
      </c>
      <c r="AY526" s="174">
        <f t="shared" si="135"/>
        <v>1223.0790009358507</v>
      </c>
      <c r="AZ526" s="174">
        <f t="shared" si="135"/>
        <v>1220.1886075074426</v>
      </c>
      <c r="BA526" s="174">
        <f t="shared" si="135"/>
        <v>1217.3050446878217</v>
      </c>
      <c r="BB526" s="174">
        <f t="shared" si="135"/>
        <v>1214.4282963348194</v>
      </c>
      <c r="BC526" s="174">
        <f t="shared" si="135"/>
        <v>1211.5583463444159</v>
      </c>
      <c r="BD526" s="174">
        <f t="shared" si="135"/>
        <v>1208.6951786506468</v>
      </c>
      <c r="BE526" s="174">
        <f t="shared" si="135"/>
        <v>1205.8387772255164</v>
      </c>
      <c r="BF526" s="174">
        <f t="shared" si="135"/>
        <v>1202.9891260789057</v>
      </c>
      <c r="BG526" s="174">
        <f t="shared" ref="K526:BP531" si="136">$C526*POWER(POWER($D526/$C526,1/($D$486-$C$486)),BG$486-$C$486)</f>
        <v>1200.1462092584845</v>
      </c>
      <c r="BH526" s="174">
        <f t="shared" si="136"/>
        <v>1197.3100108496201</v>
      </c>
      <c r="BI526" s="174">
        <f t="shared" si="136"/>
        <v>1194.4805149752908</v>
      </c>
      <c r="BJ526" s="174">
        <f t="shared" si="136"/>
        <v>1191.6577057959946</v>
      </c>
      <c r="BK526" s="174">
        <f t="shared" si="136"/>
        <v>1188.8415675096624</v>
      </c>
      <c r="BL526" s="174">
        <f t="shared" si="136"/>
        <v>1186.0320843515678</v>
      </c>
      <c r="BM526" s="174">
        <f t="shared" si="136"/>
        <v>1183.2292405942408</v>
      </c>
      <c r="BN526" s="174">
        <f t="shared" si="136"/>
        <v>1180.433020547378</v>
      </c>
      <c r="BO526" s="174">
        <f t="shared" si="136"/>
        <v>1177.6434085577555</v>
      </c>
      <c r="BP526" s="174">
        <f t="shared" si="136"/>
        <v>1174.8603890091422</v>
      </c>
    </row>
    <row r="527" spans="2:68">
      <c r="B527" s="29">
        <v>44</v>
      </c>
      <c r="C527" s="68">
        <v>1304.08</v>
      </c>
      <c r="D527" s="68">
        <v>1242.9100000000001</v>
      </c>
      <c r="F527" s="13"/>
      <c r="G527" s="13"/>
      <c r="H527" s="245"/>
      <c r="I527" s="60" t="s">
        <v>112</v>
      </c>
      <c r="J527" s="174">
        <f t="shared" si="134"/>
        <v>1345.4457567263041</v>
      </c>
      <c r="K527" s="174">
        <f t="shared" si="136"/>
        <v>1342.2177127296441</v>
      </c>
      <c r="L527" s="174">
        <f t="shared" si="136"/>
        <v>1338.9974135773916</v>
      </c>
      <c r="M527" s="174">
        <f t="shared" si="136"/>
        <v>1335.7848406878245</v>
      </c>
      <c r="N527" s="174">
        <f t="shared" si="136"/>
        <v>1332.5799755238038</v>
      </c>
      <c r="O527" s="174">
        <f t="shared" si="136"/>
        <v>1329.3827995926645</v>
      </c>
      <c r="P527" s="174">
        <f t="shared" si="136"/>
        <v>1326.1932944461105</v>
      </c>
      <c r="Q527" s="174">
        <f t="shared" si="136"/>
        <v>1323.0114416801068</v>
      </c>
      <c r="R527" s="174">
        <f t="shared" si="136"/>
        <v>1319.8372229347747</v>
      </c>
      <c r="S527" s="174">
        <f t="shared" si="136"/>
        <v>1316.6706198942854</v>
      </c>
      <c r="T527" s="174">
        <f t="shared" si="136"/>
        <v>1313.5116142867537</v>
      </c>
      <c r="U527" s="174">
        <f t="shared" si="136"/>
        <v>1310.3601878841328</v>
      </c>
      <c r="V527" s="174">
        <f t="shared" si="136"/>
        <v>1307.2163225021097</v>
      </c>
      <c r="W527" s="174">
        <f t="shared" si="136"/>
        <v>1304.08</v>
      </c>
      <c r="X527" s="174">
        <f t="shared" si="136"/>
        <v>1300.9512022806425</v>
      </c>
      <c r="Y527" s="174">
        <f t="shared" si="136"/>
        <v>1297.8299112902962</v>
      </c>
      <c r="Z527" s="174">
        <f t="shared" si="136"/>
        <v>1294.7161090185346</v>
      </c>
      <c r="AA527" s="174">
        <f t="shared" si="136"/>
        <v>1291.6097774981429</v>
      </c>
      <c r="AB527" s="174">
        <f t="shared" si="136"/>
        <v>1288.5108988050138</v>
      </c>
      <c r="AC527" s="174">
        <f t="shared" si="136"/>
        <v>1285.4194550580439</v>
      </c>
      <c r="AD527" s="174">
        <f t="shared" si="136"/>
        <v>1282.3354284190316</v>
      </c>
      <c r="AE527" s="174">
        <f t="shared" si="136"/>
        <v>1279.2588010925726</v>
      </c>
      <c r="AF527" s="174">
        <f t="shared" si="136"/>
        <v>1276.1895553259585</v>
      </c>
      <c r="AG527" s="174">
        <f t="shared" si="136"/>
        <v>1273.1276734090732</v>
      </c>
      <c r="AH527" s="174">
        <f t="shared" si="136"/>
        <v>1270.0731376742924</v>
      </c>
      <c r="AI527" s="174">
        <f t="shared" si="136"/>
        <v>1267.0259304963797</v>
      </c>
      <c r="AJ527" s="174">
        <f t="shared" si="136"/>
        <v>1263.9860342923864</v>
      </c>
      <c r="AK527" s="174">
        <f t="shared" si="136"/>
        <v>1260.953431521549</v>
      </c>
      <c r="AL527" s="174">
        <f t="shared" si="136"/>
        <v>1257.9281046851888</v>
      </c>
      <c r="AM527" s="174">
        <f t="shared" si="136"/>
        <v>1254.9100363266109</v>
      </c>
      <c r="AN527" s="174">
        <f t="shared" si="136"/>
        <v>1251.8992090310021</v>
      </c>
      <c r="AO527" s="174">
        <f t="shared" si="136"/>
        <v>1248.8956054253326</v>
      </c>
      <c r="AP527" s="174">
        <f t="shared" si="136"/>
        <v>1245.899208178254</v>
      </c>
      <c r="AQ527" s="174">
        <f t="shared" si="136"/>
        <v>1242.9100000000003</v>
      </c>
      <c r="AR527" s="174">
        <f t="shared" si="136"/>
        <v>1239.9279636422871</v>
      </c>
      <c r="AS527" s="174">
        <f t="shared" si="136"/>
        <v>1236.9530818982134</v>
      </c>
      <c r="AT527" s="174">
        <f t="shared" si="136"/>
        <v>1233.9853376021617</v>
      </c>
      <c r="AU527" s="174">
        <f t="shared" si="136"/>
        <v>1231.0247136296985</v>
      </c>
      <c r="AV527" s="174">
        <f t="shared" si="136"/>
        <v>1228.0711928974756</v>
      </c>
      <c r="AW527" s="174">
        <f t="shared" si="136"/>
        <v>1225.1247583631323</v>
      </c>
      <c r="AX527" s="174">
        <f t="shared" si="136"/>
        <v>1222.1853930251968</v>
      </c>
      <c r="AY527" s="174">
        <f t="shared" si="136"/>
        <v>1219.2530799229878</v>
      </c>
      <c r="AZ527" s="174">
        <f t="shared" si="136"/>
        <v>1216.3278021365156</v>
      </c>
      <c r="BA527" s="174">
        <f t="shared" si="136"/>
        <v>1213.4095427863872</v>
      </c>
      <c r="BB527" s="174">
        <f t="shared" si="136"/>
        <v>1210.4982850337058</v>
      </c>
      <c r="BC527" s="174">
        <f t="shared" si="136"/>
        <v>1207.5940120799764</v>
      </c>
      <c r="BD527" s="174">
        <f t="shared" si="136"/>
        <v>1204.6967071670069</v>
      </c>
      <c r="BE527" s="174">
        <f t="shared" si="136"/>
        <v>1201.8063535768119</v>
      </c>
      <c r="BF527" s="174">
        <f t="shared" si="136"/>
        <v>1198.9229346315167</v>
      </c>
      <c r="BG527" s="174">
        <f t="shared" si="136"/>
        <v>1196.0464336932612</v>
      </c>
      <c r="BH527" s="174">
        <f t="shared" si="136"/>
        <v>1193.176834164103</v>
      </c>
      <c r="BI527" s="174">
        <f t="shared" si="136"/>
        <v>1190.3141194859213</v>
      </c>
      <c r="BJ527" s="174">
        <f t="shared" si="136"/>
        <v>1187.4582731403241</v>
      </c>
      <c r="BK527" s="174">
        <f t="shared" si="136"/>
        <v>1184.6092786485497</v>
      </c>
      <c r="BL527" s="174">
        <f t="shared" si="136"/>
        <v>1181.7671195713724</v>
      </c>
      <c r="BM527" s="174">
        <f t="shared" si="136"/>
        <v>1178.9317795090094</v>
      </c>
      <c r="BN527" s="174">
        <f t="shared" si="136"/>
        <v>1176.1032421010239</v>
      </c>
      <c r="BO527" s="174">
        <f t="shared" si="136"/>
        <v>1173.2814910262321</v>
      </c>
      <c r="BP527" s="174">
        <f t="shared" si="136"/>
        <v>1170.4665100026084</v>
      </c>
    </row>
    <row r="528" spans="2:68">
      <c r="B528" s="29">
        <v>45</v>
      </c>
      <c r="C528" s="68">
        <v>1301.32</v>
      </c>
      <c r="D528" s="68">
        <v>1239.3699999999999</v>
      </c>
      <c r="F528" s="13"/>
      <c r="G528" s="13"/>
      <c r="H528" s="245"/>
      <c r="I528" s="60" t="s">
        <v>112</v>
      </c>
      <c r="J528" s="174">
        <f t="shared" si="134"/>
        <v>1343.2385145367973</v>
      </c>
      <c r="K528" s="174">
        <f t="shared" si="136"/>
        <v>1339.9666193107198</v>
      </c>
      <c r="L528" s="174">
        <f t="shared" si="136"/>
        <v>1336.7026938519282</v>
      </c>
      <c r="M528" s="174">
        <f t="shared" si="136"/>
        <v>1333.4467187474565</v>
      </c>
      <c r="N528" s="174">
        <f t="shared" si="136"/>
        <v>1330.1986746316256</v>
      </c>
      <c r="O528" s="174">
        <f t="shared" si="136"/>
        <v>1326.9585421859274</v>
      </c>
      <c r="P528" s="174">
        <f t="shared" si="136"/>
        <v>1323.7263021389108</v>
      </c>
      <c r="Q528" s="174">
        <f t="shared" si="136"/>
        <v>1320.5019352660661</v>
      </c>
      <c r="R528" s="174">
        <f t="shared" si="136"/>
        <v>1317.2854223897114</v>
      </c>
      <c r="S528" s="174">
        <f t="shared" si="136"/>
        <v>1314.0767443788779</v>
      </c>
      <c r="T528" s="174">
        <f t="shared" si="136"/>
        <v>1310.8758821491977</v>
      </c>
      <c r="U528" s="174">
        <f t="shared" si="136"/>
        <v>1307.6828166627874</v>
      </c>
      <c r="V528" s="174">
        <f t="shared" si="136"/>
        <v>1304.4975289281381</v>
      </c>
      <c r="W528" s="174">
        <f t="shared" si="136"/>
        <v>1301.32</v>
      </c>
      <c r="X528" s="174">
        <f t="shared" si="136"/>
        <v>1298.1502109792707</v>
      </c>
      <c r="Y528" s="174">
        <f t="shared" si="136"/>
        <v>1294.9881430128833</v>
      </c>
      <c r="Z528" s="174">
        <f t="shared" si="136"/>
        <v>1291.8337772936929</v>
      </c>
      <c r="AA528" s="174">
        <f t="shared" si="136"/>
        <v>1288.6870950603663</v>
      </c>
      <c r="AB528" s="174">
        <f t="shared" si="136"/>
        <v>1285.548077597269</v>
      </c>
      <c r="AC528" s="174">
        <f t="shared" si="136"/>
        <v>1282.4167062343549</v>
      </c>
      <c r="AD528" s="174">
        <f t="shared" si="136"/>
        <v>1279.2929623470548</v>
      </c>
      <c r="AE528" s="174">
        <f t="shared" si="136"/>
        <v>1276.1768273561659</v>
      </c>
      <c r="AF528" s="174">
        <f t="shared" si="136"/>
        <v>1273.0682827277403</v>
      </c>
      <c r="AG528" s="174">
        <f t="shared" si="136"/>
        <v>1269.9673099729766</v>
      </c>
      <c r="AH528" s="174">
        <f t="shared" si="136"/>
        <v>1266.8738906481087</v>
      </c>
      <c r="AI528" s="174">
        <f t="shared" si="136"/>
        <v>1263.7880063542955</v>
      </c>
      <c r="AJ528" s="174">
        <f t="shared" si="136"/>
        <v>1260.7096387375134</v>
      </c>
      <c r="AK528" s="174">
        <f t="shared" si="136"/>
        <v>1257.638769488445</v>
      </c>
      <c r="AL528" s="174">
        <f t="shared" si="136"/>
        <v>1254.5753803423718</v>
      </c>
      <c r="AM528" s="174">
        <f t="shared" si="136"/>
        <v>1251.519453079065</v>
      </c>
      <c r="AN528" s="174">
        <f t="shared" si="136"/>
        <v>1248.470969522677</v>
      </c>
      <c r="AO528" s="174">
        <f t="shared" si="136"/>
        <v>1245.4299115416329</v>
      </c>
      <c r="AP528" s="174">
        <f t="shared" si="136"/>
        <v>1242.3962610485241</v>
      </c>
      <c r="AQ528" s="174">
        <f t="shared" si="136"/>
        <v>1239.369999999999</v>
      </c>
      <c r="AR528" s="174">
        <f t="shared" si="136"/>
        <v>1236.3511103966571</v>
      </c>
      <c r="AS528" s="174">
        <f t="shared" si="136"/>
        <v>1233.3395742829402</v>
      </c>
      <c r="AT528" s="174">
        <f t="shared" si="136"/>
        <v>1230.3353737470284</v>
      </c>
      <c r="AU528" s="174">
        <f t="shared" si="136"/>
        <v>1227.3384909207305</v>
      </c>
      <c r="AV528" s="174">
        <f t="shared" si="136"/>
        <v>1224.3489079793794</v>
      </c>
      <c r="AW528" s="174">
        <f t="shared" si="136"/>
        <v>1221.3666071417263</v>
      </c>
      <c r="AX528" s="174">
        <f t="shared" si="136"/>
        <v>1218.391570669834</v>
      </c>
      <c r="AY528" s="174">
        <f t="shared" si="136"/>
        <v>1215.4237808689716</v>
      </c>
      <c r="AZ528" s="174">
        <f t="shared" si="136"/>
        <v>1212.4632200875101</v>
      </c>
      <c r="BA528" s="174">
        <f t="shared" si="136"/>
        <v>1209.5098707168161</v>
      </c>
      <c r="BB528" s="174">
        <f t="shared" si="136"/>
        <v>1206.5637151911485</v>
      </c>
      <c r="BC528" s="174">
        <f t="shared" si="136"/>
        <v>1203.6247359875529</v>
      </c>
      <c r="BD528" s="174">
        <f t="shared" si="136"/>
        <v>1200.6929156257577</v>
      </c>
      <c r="BE528" s="174">
        <f t="shared" si="136"/>
        <v>1197.7682366680701</v>
      </c>
      <c r="BF528" s="174">
        <f t="shared" si="136"/>
        <v>1194.8506817192731</v>
      </c>
      <c r="BG528" s="174">
        <f t="shared" si="136"/>
        <v>1191.9402334265208</v>
      </c>
      <c r="BH528" s="174">
        <f t="shared" si="136"/>
        <v>1189.0368744792358</v>
      </c>
      <c r="BI528" s="174">
        <f t="shared" si="136"/>
        <v>1186.1405876090068</v>
      </c>
      <c r="BJ528" s="174">
        <f t="shared" si="136"/>
        <v>1183.2513555894848</v>
      </c>
      <c r="BK528" s="174">
        <f t="shared" si="136"/>
        <v>1180.3691612362816</v>
      </c>
      <c r="BL528" s="174">
        <f t="shared" si="136"/>
        <v>1177.4939874068668</v>
      </c>
      <c r="BM528" s="174">
        <f t="shared" si="136"/>
        <v>1174.6258170004662</v>
      </c>
      <c r="BN528" s="174">
        <f t="shared" si="136"/>
        <v>1171.7646329579611</v>
      </c>
      <c r="BO528" s="174">
        <f t="shared" si="136"/>
        <v>1168.9104182617841</v>
      </c>
      <c r="BP528" s="174">
        <f t="shared" si="136"/>
        <v>1166.0631559358212</v>
      </c>
    </row>
    <row r="529" spans="2:68">
      <c r="B529" s="29">
        <v>46</v>
      </c>
      <c r="C529" s="68">
        <v>1264.42</v>
      </c>
      <c r="D529" s="68">
        <v>1218.01</v>
      </c>
      <c r="F529" s="13"/>
      <c r="G529" s="13"/>
      <c r="H529" s="245"/>
      <c r="I529" s="60" t="s">
        <v>112</v>
      </c>
      <c r="J529" s="174">
        <f t="shared" si="134"/>
        <v>1295.5306243231896</v>
      </c>
      <c r="K529" s="174">
        <f t="shared" si="136"/>
        <v>1293.1105600679905</v>
      </c>
      <c r="L529" s="174">
        <f t="shared" si="136"/>
        <v>1290.6950165171961</v>
      </c>
      <c r="M529" s="174">
        <f t="shared" si="136"/>
        <v>1288.2839852260843</v>
      </c>
      <c r="N529" s="174">
        <f t="shared" si="136"/>
        <v>1285.8774577657091</v>
      </c>
      <c r="O529" s="174">
        <f t="shared" si="136"/>
        <v>1283.4754257228694</v>
      </c>
      <c r="P529" s="174">
        <f t="shared" si="136"/>
        <v>1281.0778807000793</v>
      </c>
      <c r="Q529" s="174">
        <f t="shared" si="136"/>
        <v>1278.684814315541</v>
      </c>
      <c r="R529" s="174">
        <f t="shared" si="136"/>
        <v>1276.2962182031122</v>
      </c>
      <c r="S529" s="174">
        <f t="shared" si="136"/>
        <v>1273.91208401228</v>
      </c>
      <c r="T529" s="174">
        <f t="shared" si="136"/>
        <v>1271.5324034081302</v>
      </c>
      <c r="U529" s="174">
        <f t="shared" si="136"/>
        <v>1269.1571680713178</v>
      </c>
      <c r="V529" s="174">
        <f t="shared" si="136"/>
        <v>1266.7863696980387</v>
      </c>
      <c r="W529" s="174">
        <f t="shared" si="136"/>
        <v>1264.42</v>
      </c>
      <c r="X529" s="174">
        <f t="shared" si="136"/>
        <v>1262.0580507043921</v>
      </c>
      <c r="Y529" s="174">
        <f t="shared" si="136"/>
        <v>1259.7005135538589</v>
      </c>
      <c r="Z529" s="174">
        <f t="shared" si="136"/>
        <v>1257.3473803064685</v>
      </c>
      <c r="AA529" s="174">
        <f t="shared" si="136"/>
        <v>1254.9986427356855</v>
      </c>
      <c r="AB529" s="174">
        <f t="shared" si="136"/>
        <v>1252.6542926303421</v>
      </c>
      <c r="AC529" s="174">
        <f t="shared" si="136"/>
        <v>1250.3143217946085</v>
      </c>
      <c r="AD529" s="174">
        <f t="shared" si="136"/>
        <v>1247.9787220479648</v>
      </c>
      <c r="AE529" s="174">
        <f t="shared" si="136"/>
        <v>1245.6474852251729</v>
      </c>
      <c r="AF529" s="174">
        <f t="shared" si="136"/>
        <v>1243.3206031762465</v>
      </c>
      <c r="AG529" s="174">
        <f t="shared" si="136"/>
        <v>1240.9980677664248</v>
      </c>
      <c r="AH529" s="174">
        <f t="shared" si="136"/>
        <v>1238.6798708761419</v>
      </c>
      <c r="AI529" s="174">
        <f t="shared" si="136"/>
        <v>1236.3660044009996</v>
      </c>
      <c r="AJ529" s="174">
        <f t="shared" si="136"/>
        <v>1234.0564602517384</v>
      </c>
      <c r="AK529" s="174">
        <f t="shared" si="136"/>
        <v>1231.751230354211</v>
      </c>
      <c r="AL529" s="174">
        <f t="shared" si="136"/>
        <v>1229.450306649351</v>
      </c>
      <c r="AM529" s="174">
        <f t="shared" si="136"/>
        <v>1227.153681093147</v>
      </c>
      <c r="AN529" s="174">
        <f t="shared" si="136"/>
        <v>1224.8613456566145</v>
      </c>
      <c r="AO529" s="174">
        <f t="shared" si="136"/>
        <v>1222.5732923257665</v>
      </c>
      <c r="AP529" s="174">
        <f t="shared" si="136"/>
        <v>1220.2895131015864</v>
      </c>
      <c r="AQ529" s="174">
        <f t="shared" si="136"/>
        <v>1218.0099999999998</v>
      </c>
      <c r="AR529" s="174">
        <f t="shared" si="136"/>
        <v>1215.7347450518471</v>
      </c>
      <c r="AS529" s="174">
        <f t="shared" si="136"/>
        <v>1213.4637403028546</v>
      </c>
      <c r="AT529" s="174">
        <f t="shared" si="136"/>
        <v>1211.1969778136072</v>
      </c>
      <c r="AU529" s="174">
        <f t="shared" si="136"/>
        <v>1208.9344496595215</v>
      </c>
      <c r="AV529" s="174">
        <f t="shared" si="136"/>
        <v>1206.6761479308163</v>
      </c>
      <c r="AW529" s="174">
        <f t="shared" si="136"/>
        <v>1204.4220647324867</v>
      </c>
      <c r="AX529" s="174">
        <f t="shared" si="136"/>
        <v>1202.1721921842754</v>
      </c>
      <c r="AY529" s="174">
        <f t="shared" si="136"/>
        <v>1199.9265224206454</v>
      </c>
      <c r="AZ529" s="174">
        <f t="shared" si="136"/>
        <v>1197.6850475907529</v>
      </c>
      <c r="BA529" s="174">
        <f t="shared" si="136"/>
        <v>1195.4477598584197</v>
      </c>
      <c r="BB529" s="174">
        <f t="shared" si="136"/>
        <v>1193.2146514021047</v>
      </c>
      <c r="BC529" s="174">
        <f t="shared" si="136"/>
        <v>1190.9857144148789</v>
      </c>
      <c r="BD529" s="174">
        <f t="shared" si="136"/>
        <v>1188.7609411043957</v>
      </c>
      <c r="BE529" s="174">
        <f t="shared" si="136"/>
        <v>1186.5403236928651</v>
      </c>
      <c r="BF529" s="174">
        <f t="shared" si="136"/>
        <v>1184.3238544170258</v>
      </c>
      <c r="BG529" s="174">
        <f t="shared" si="136"/>
        <v>1182.1115255281188</v>
      </c>
      <c r="BH529" s="174">
        <f t="shared" si="136"/>
        <v>1179.9033292918593</v>
      </c>
      <c r="BI529" s="174">
        <f t="shared" si="136"/>
        <v>1177.6992579884109</v>
      </c>
      <c r="BJ529" s="174">
        <f t="shared" si="136"/>
        <v>1175.4993039123574</v>
      </c>
      <c r="BK529" s="174">
        <f t="shared" si="136"/>
        <v>1173.3034593726766</v>
      </c>
      <c r="BL529" s="174">
        <f t="shared" si="136"/>
        <v>1171.1117166927129</v>
      </c>
      <c r="BM529" s="174">
        <f t="shared" si="136"/>
        <v>1168.9240682101515</v>
      </c>
      <c r="BN529" s="174">
        <f t="shared" si="136"/>
        <v>1166.7405062769899</v>
      </c>
      <c r="BO529" s="174">
        <f t="shared" si="136"/>
        <v>1164.5610232595131</v>
      </c>
      <c r="BP529" s="174">
        <f t="shared" si="136"/>
        <v>1162.3856115382653</v>
      </c>
    </row>
    <row r="530" spans="2:68">
      <c r="B530" s="29">
        <v>47</v>
      </c>
      <c r="C530" s="68">
        <v>1227.52</v>
      </c>
      <c r="D530" s="68">
        <v>1196.6400000000001</v>
      </c>
      <c r="F530" s="13"/>
      <c r="G530" s="13"/>
      <c r="H530" s="245"/>
      <c r="I530" s="60" t="s">
        <v>112</v>
      </c>
      <c r="J530" s="174">
        <f t="shared" si="134"/>
        <v>1248.0180496139876</v>
      </c>
      <c r="K530" s="174">
        <f t="shared" si="136"/>
        <v>1246.4291964161996</v>
      </c>
      <c r="L530" s="174">
        <f t="shared" si="136"/>
        <v>1244.8423659892237</v>
      </c>
      <c r="M530" s="174">
        <f t="shared" si="136"/>
        <v>1243.2575557578689</v>
      </c>
      <c r="N530" s="174">
        <f t="shared" si="136"/>
        <v>1241.674763150221</v>
      </c>
      <c r="O530" s="174">
        <f t="shared" si="136"/>
        <v>1240.0939855976412</v>
      </c>
      <c r="P530" s="174">
        <f t="shared" si="136"/>
        <v>1238.5152205347608</v>
      </c>
      <c r="Q530" s="174">
        <f t="shared" si="136"/>
        <v>1236.9384653994771</v>
      </c>
      <c r="R530" s="174">
        <f t="shared" si="136"/>
        <v>1235.3637176329485</v>
      </c>
      <c r="S530" s="174">
        <f t="shared" si="136"/>
        <v>1233.7909746795917</v>
      </c>
      <c r="T530" s="174">
        <f t="shared" si="136"/>
        <v>1232.2202339870767</v>
      </c>
      <c r="U530" s="174">
        <f t="shared" si="136"/>
        <v>1230.6514930063233</v>
      </c>
      <c r="V530" s="174">
        <f t="shared" si="136"/>
        <v>1229.0847491914958</v>
      </c>
      <c r="W530" s="174">
        <f t="shared" si="136"/>
        <v>1227.52</v>
      </c>
      <c r="X530" s="174">
        <f t="shared" si="136"/>
        <v>1225.9572428924789</v>
      </c>
      <c r="Y530" s="174">
        <f t="shared" si="136"/>
        <v>1224.396475332808</v>
      </c>
      <c r="Z530" s="174">
        <f t="shared" si="136"/>
        <v>1222.8376947880918</v>
      </c>
      <c r="AA530" s="174">
        <f t="shared" si="136"/>
        <v>1221.2808987286592</v>
      </c>
      <c r="AB530" s="174">
        <f t="shared" si="136"/>
        <v>1219.7260846280597</v>
      </c>
      <c r="AC530" s="174">
        <f t="shared" si="136"/>
        <v>1218.1732499630591</v>
      </c>
      <c r="AD530" s="174">
        <f t="shared" si="136"/>
        <v>1216.6223922136362</v>
      </c>
      <c r="AE530" s="174">
        <f t="shared" si="136"/>
        <v>1215.073508862977</v>
      </c>
      <c r="AF530" s="174">
        <f t="shared" si="136"/>
        <v>1213.5265973974724</v>
      </c>
      <c r="AG530" s="174">
        <f t="shared" si="136"/>
        <v>1211.981655306713</v>
      </c>
      <c r="AH530" s="174">
        <f t="shared" si="136"/>
        <v>1210.4386800834861</v>
      </c>
      <c r="AI530" s="174">
        <f t="shared" si="136"/>
        <v>1208.8976692237698</v>
      </c>
      <c r="AJ530" s="174">
        <f t="shared" si="136"/>
        <v>1207.3586202267309</v>
      </c>
      <c r="AK530" s="174">
        <f t="shared" si="136"/>
        <v>1205.8215305947199</v>
      </c>
      <c r="AL530" s="174">
        <f t="shared" si="136"/>
        <v>1204.2863978332668</v>
      </c>
      <c r="AM530" s="174">
        <f t="shared" si="136"/>
        <v>1202.7532194510777</v>
      </c>
      <c r="AN530" s="174">
        <f t="shared" si="136"/>
        <v>1201.2219929600301</v>
      </c>
      <c r="AO530" s="174">
        <f t="shared" si="136"/>
        <v>1199.6927158751687</v>
      </c>
      <c r="AP530" s="174">
        <f t="shared" si="136"/>
        <v>1198.1653857147028</v>
      </c>
      <c r="AQ530" s="174">
        <f t="shared" si="136"/>
        <v>1196.6400000000003</v>
      </c>
      <c r="AR530" s="174">
        <f t="shared" si="136"/>
        <v>1195.1165562555855</v>
      </c>
      <c r="AS530" s="174">
        <f t="shared" si="136"/>
        <v>1193.5950520091337</v>
      </c>
      <c r="AT530" s="174">
        <f t="shared" si="136"/>
        <v>1192.0754847914679</v>
      </c>
      <c r="AU530" s="174">
        <f t="shared" si="136"/>
        <v>1190.5578521365544</v>
      </c>
      <c r="AV530" s="174">
        <f t="shared" si="136"/>
        <v>1189.0421515814992</v>
      </c>
      <c r="AW530" s="174">
        <f t="shared" si="136"/>
        <v>1187.5283806665436</v>
      </c>
      <c r="AX530" s="174">
        <f t="shared" si="136"/>
        <v>1186.0165369350609</v>
      </c>
      <c r="AY530" s="174">
        <f t="shared" si="136"/>
        <v>1184.5066179335518</v>
      </c>
      <c r="AZ530" s="174">
        <f t="shared" si="136"/>
        <v>1182.9986212116394</v>
      </c>
      <c r="BA530" s="174">
        <f t="shared" si="136"/>
        <v>1181.4925443220689</v>
      </c>
      <c r="BB530" s="174">
        <f t="shared" si="136"/>
        <v>1179.988384820698</v>
      </c>
      <c r="BC530" s="174">
        <f t="shared" si="136"/>
        <v>1178.4861402664988</v>
      </c>
      <c r="BD530" s="174">
        <f t="shared" si="136"/>
        <v>1176.9858082215492</v>
      </c>
      <c r="BE530" s="174">
        <f t="shared" si="136"/>
        <v>1175.4873862510315</v>
      </c>
      <c r="BF530" s="174">
        <f t="shared" si="136"/>
        <v>1173.9908719232283</v>
      </c>
      <c r="BG530" s="174">
        <f t="shared" si="136"/>
        <v>1172.4962628095168</v>
      </c>
      <c r="BH530" s="174">
        <f t="shared" si="136"/>
        <v>1171.0035564843674</v>
      </c>
      <c r="BI530" s="174">
        <f t="shared" si="136"/>
        <v>1169.5127505253377</v>
      </c>
      <c r="BJ530" s="174">
        <f t="shared" si="136"/>
        <v>1168.023842513069</v>
      </c>
      <c r="BK530" s="174">
        <f t="shared" si="136"/>
        <v>1166.5368300312832</v>
      </c>
      <c r="BL530" s="174">
        <f t="shared" si="136"/>
        <v>1165.0517106667789</v>
      </c>
      <c r="BM530" s="174">
        <f t="shared" si="136"/>
        <v>1163.5684820094259</v>
      </c>
      <c r="BN530" s="174">
        <f t="shared" si="136"/>
        <v>1162.0871416521627</v>
      </c>
      <c r="BO530" s="174">
        <f t="shared" si="136"/>
        <v>1160.6076871909925</v>
      </c>
      <c r="BP530" s="174">
        <f t="shared" si="136"/>
        <v>1159.1301162249783</v>
      </c>
    </row>
    <row r="531" spans="2:68">
      <c r="B531" s="29">
        <v>48</v>
      </c>
      <c r="C531" s="68">
        <v>1190.6199999999999</v>
      </c>
      <c r="D531" s="68">
        <v>1175.28</v>
      </c>
      <c r="F531" s="13"/>
      <c r="G531" s="13"/>
      <c r="H531" s="245"/>
      <c r="I531" s="60" t="s">
        <v>112</v>
      </c>
      <c r="J531" s="174">
        <f t="shared" si="134"/>
        <v>1200.6982056684965</v>
      </c>
      <c r="K531" s="174">
        <f t="shared" si="136"/>
        <v>1199.9199395306143</v>
      </c>
      <c r="L531" s="174">
        <f t="shared" si="136"/>
        <v>1199.1421778477052</v>
      </c>
      <c r="M531" s="174">
        <f t="shared" si="136"/>
        <v>1198.3649202927929</v>
      </c>
      <c r="N531" s="174">
        <f t="shared" si="136"/>
        <v>1197.588166539113</v>
      </c>
      <c r="O531" s="174">
        <f t="shared" si="136"/>
        <v>1196.811916260112</v>
      </c>
      <c r="P531" s="174">
        <f t="shared" si="136"/>
        <v>1196.0361691294493</v>
      </c>
      <c r="Q531" s="174">
        <f t="shared" si="136"/>
        <v>1195.2609248209947</v>
      </c>
      <c r="R531" s="174">
        <f t="shared" si="136"/>
        <v>1194.4861830088303</v>
      </c>
      <c r="S531" s="174">
        <f t="shared" si="136"/>
        <v>1193.711943367249</v>
      </c>
      <c r="T531" s="174">
        <f t="shared" si="136"/>
        <v>1192.9382055707549</v>
      </c>
      <c r="U531" s="174">
        <f t="shared" si="136"/>
        <v>1192.164969294063</v>
      </c>
      <c r="V531" s="174">
        <f t="shared" si="136"/>
        <v>1191.3922342120989</v>
      </c>
      <c r="W531" s="174">
        <f t="shared" si="136"/>
        <v>1190.6199999999999</v>
      </c>
      <c r="X531" s="174">
        <f t="shared" ref="K531:BP535" si="137">$C531*POWER(POWER($D531/$C531,1/($D$486-$C$486)),X$486-$C$486)</f>
        <v>1189.8482663331126</v>
      </c>
      <c r="Y531" s="174">
        <f t="shared" si="137"/>
        <v>1189.0770328869949</v>
      </c>
      <c r="Z531" s="174">
        <f t="shared" si="137"/>
        <v>1188.3062993374147</v>
      </c>
      <c r="AA531" s="174">
        <f t="shared" si="137"/>
        <v>1187.5360653603498</v>
      </c>
      <c r="AB531" s="174">
        <f t="shared" si="137"/>
        <v>1186.7663306319887</v>
      </c>
      <c r="AC531" s="174">
        <f t="shared" si="137"/>
        <v>1185.9970948287291</v>
      </c>
      <c r="AD531" s="174">
        <f t="shared" si="137"/>
        <v>1185.2283576271789</v>
      </c>
      <c r="AE531" s="174">
        <f t="shared" si="137"/>
        <v>1184.4601187041551</v>
      </c>
      <c r="AF531" s="174">
        <f t="shared" si="137"/>
        <v>1183.6923777366851</v>
      </c>
      <c r="AG531" s="174">
        <f t="shared" si="137"/>
        <v>1182.9251344020047</v>
      </c>
      <c r="AH531" s="174">
        <f t="shared" si="137"/>
        <v>1182.1583883775593</v>
      </c>
      <c r="AI531" s="174">
        <f t="shared" si="137"/>
        <v>1181.3921393410035</v>
      </c>
      <c r="AJ531" s="174">
        <f t="shared" si="137"/>
        <v>1180.6263869702007</v>
      </c>
      <c r="AK531" s="174">
        <f t="shared" si="137"/>
        <v>1179.8611309432226</v>
      </c>
      <c r="AL531" s="174">
        <f t="shared" si="137"/>
        <v>1179.0963709383509</v>
      </c>
      <c r="AM531" s="174">
        <f t="shared" si="137"/>
        <v>1178.3321066340741</v>
      </c>
      <c r="AN531" s="174">
        <f t="shared" si="137"/>
        <v>1177.5683377090909</v>
      </c>
      <c r="AO531" s="174">
        <f t="shared" si="137"/>
        <v>1176.8050638423067</v>
      </c>
      <c r="AP531" s="174">
        <f t="shared" si="137"/>
        <v>1176.0422847128359</v>
      </c>
      <c r="AQ531" s="174">
        <f t="shared" si="137"/>
        <v>1175.2800000000007</v>
      </c>
      <c r="AR531" s="174">
        <f t="shared" si="137"/>
        <v>1174.5182093833309</v>
      </c>
      <c r="AS531" s="174">
        <f t="shared" si="137"/>
        <v>1173.7569125425646</v>
      </c>
      <c r="AT531" s="174">
        <f t="shared" si="137"/>
        <v>1172.9961091576472</v>
      </c>
      <c r="AU531" s="174">
        <f t="shared" si="137"/>
        <v>1172.2357989087307</v>
      </c>
      <c r="AV531" s="174">
        <f t="shared" si="137"/>
        <v>1171.4759814761758</v>
      </c>
      <c r="AW531" s="174">
        <f t="shared" si="137"/>
        <v>1170.71665654055</v>
      </c>
      <c r="AX531" s="174">
        <f t="shared" si="137"/>
        <v>1169.9578237826272</v>
      </c>
      <c r="AY531" s="174">
        <f t="shared" si="137"/>
        <v>1169.1994828833888</v>
      </c>
      <c r="AZ531" s="174">
        <f t="shared" si="137"/>
        <v>1168.441633524023</v>
      </c>
      <c r="BA531" s="174">
        <f t="shared" si="137"/>
        <v>1167.6842753859239</v>
      </c>
      <c r="BB531" s="174">
        <f t="shared" si="137"/>
        <v>1166.9274081506937</v>
      </c>
      <c r="BC531" s="174">
        <f t="shared" si="137"/>
        <v>1166.171031500139</v>
      </c>
      <c r="BD531" s="174">
        <f t="shared" si="137"/>
        <v>1165.4151451162741</v>
      </c>
      <c r="BE531" s="174">
        <f t="shared" si="137"/>
        <v>1164.6597486813187</v>
      </c>
      <c r="BF531" s="174">
        <f t="shared" si="137"/>
        <v>1163.9048418776988</v>
      </c>
      <c r="BG531" s="174">
        <f t="shared" si="137"/>
        <v>1163.1504243880463</v>
      </c>
      <c r="BH531" s="174">
        <f t="shared" si="137"/>
        <v>1162.3964958951985</v>
      </c>
      <c r="BI531" s="174">
        <f t="shared" si="137"/>
        <v>1161.6430560821984</v>
      </c>
      <c r="BJ531" s="174">
        <f t="shared" si="137"/>
        <v>1160.8901046322949</v>
      </c>
      <c r="BK531" s="174">
        <f t="shared" si="137"/>
        <v>1160.137641228941</v>
      </c>
      <c r="BL531" s="174">
        <f t="shared" si="137"/>
        <v>1159.3856655557961</v>
      </c>
      <c r="BM531" s="174">
        <f t="shared" si="137"/>
        <v>1158.6341772967248</v>
      </c>
      <c r="BN531" s="174">
        <f t="shared" si="137"/>
        <v>1157.8831761357949</v>
      </c>
      <c r="BO531" s="174">
        <f t="shared" si="137"/>
        <v>1157.1326617572809</v>
      </c>
      <c r="BP531" s="174">
        <f t="shared" si="137"/>
        <v>1156.3826338456613</v>
      </c>
    </row>
    <row r="532" spans="2:68">
      <c r="B532" s="29">
        <v>49</v>
      </c>
      <c r="C532" s="68">
        <v>1153.73</v>
      </c>
      <c r="D532" s="68">
        <v>1153.9100000000001</v>
      </c>
      <c r="F532" s="13"/>
      <c r="G532" s="13"/>
      <c r="H532" s="245"/>
      <c r="I532" s="60" t="s">
        <v>112</v>
      </c>
      <c r="J532" s="174">
        <f t="shared" si="134"/>
        <v>1153.6130150573408</v>
      </c>
      <c r="K532" s="174">
        <f t="shared" si="137"/>
        <v>1153.6220134779344</v>
      </c>
      <c r="L532" s="174">
        <f t="shared" si="137"/>
        <v>1153.631011968718</v>
      </c>
      <c r="M532" s="174">
        <f t="shared" si="137"/>
        <v>1153.6400105296909</v>
      </c>
      <c r="N532" s="174">
        <f t="shared" si="137"/>
        <v>1153.6490091608553</v>
      </c>
      <c r="O532" s="174">
        <f t="shared" si="137"/>
        <v>1153.6580078622101</v>
      </c>
      <c r="P532" s="174">
        <f t="shared" si="137"/>
        <v>1153.6670066337574</v>
      </c>
      <c r="Q532" s="174">
        <f t="shared" si="137"/>
        <v>1153.6760054754964</v>
      </c>
      <c r="R532" s="174">
        <f t="shared" si="137"/>
        <v>1153.6850043874283</v>
      </c>
      <c r="S532" s="174">
        <f t="shared" si="137"/>
        <v>1153.6940033695537</v>
      </c>
      <c r="T532" s="174">
        <f t="shared" si="137"/>
        <v>1153.7030024218732</v>
      </c>
      <c r="U532" s="174">
        <f t="shared" si="137"/>
        <v>1153.7120015443868</v>
      </c>
      <c r="V532" s="174">
        <f t="shared" si="137"/>
        <v>1153.7210007370957</v>
      </c>
      <c r="W532" s="174">
        <f t="shared" si="137"/>
        <v>1153.73</v>
      </c>
      <c r="X532" s="174">
        <f t="shared" si="137"/>
        <v>1153.7389993331005</v>
      </c>
      <c r="Y532" s="174">
        <f t="shared" si="137"/>
        <v>1153.7479987363977</v>
      </c>
      <c r="Z532" s="174">
        <f t="shared" si="137"/>
        <v>1153.7569982098919</v>
      </c>
      <c r="AA532" s="174">
        <f t="shared" si="137"/>
        <v>1153.7659977535841</v>
      </c>
      <c r="AB532" s="174">
        <f t="shared" si="137"/>
        <v>1153.7749973674745</v>
      </c>
      <c r="AC532" s="174">
        <f t="shared" si="137"/>
        <v>1153.7839970515638</v>
      </c>
      <c r="AD532" s="174">
        <f t="shared" si="137"/>
        <v>1153.7929968058525</v>
      </c>
      <c r="AE532" s="174">
        <f t="shared" si="137"/>
        <v>1153.8019966303414</v>
      </c>
      <c r="AF532" s="174">
        <f t="shared" si="137"/>
        <v>1153.8109965250303</v>
      </c>
      <c r="AG532" s="174">
        <f t="shared" si="137"/>
        <v>1153.8199964899206</v>
      </c>
      <c r="AH532" s="174">
        <f t="shared" si="137"/>
        <v>1153.8289965250121</v>
      </c>
      <c r="AI532" s="174">
        <f t="shared" si="137"/>
        <v>1153.8379966303062</v>
      </c>
      <c r="AJ532" s="174">
        <f t="shared" si="137"/>
        <v>1153.8469968058027</v>
      </c>
      <c r="AK532" s="174">
        <f t="shared" si="137"/>
        <v>1153.8559970515028</v>
      </c>
      <c r="AL532" s="174">
        <f t="shared" si="137"/>
        <v>1153.864997367406</v>
      </c>
      <c r="AM532" s="174">
        <f t="shared" si="137"/>
        <v>1153.8739977535145</v>
      </c>
      <c r="AN532" s="174">
        <f t="shared" si="137"/>
        <v>1153.8829982098271</v>
      </c>
      <c r="AO532" s="174">
        <f t="shared" si="137"/>
        <v>1153.8919987363454</v>
      </c>
      <c r="AP532" s="174">
        <f t="shared" si="137"/>
        <v>1153.9009993330694</v>
      </c>
      <c r="AQ532" s="174">
        <f t="shared" si="137"/>
        <v>1153.9100000000003</v>
      </c>
      <c r="AR532" s="174">
        <f t="shared" si="137"/>
        <v>1153.919000737138</v>
      </c>
      <c r="AS532" s="174">
        <f t="shared" si="137"/>
        <v>1153.9280015444838</v>
      </c>
      <c r="AT532" s="174">
        <f t="shared" si="137"/>
        <v>1153.937002422037</v>
      </c>
      <c r="AU532" s="174">
        <f t="shared" si="137"/>
        <v>1153.9460033697994</v>
      </c>
      <c r="AV532" s="174">
        <f t="shared" si="137"/>
        <v>1153.9550043877712</v>
      </c>
      <c r="AW532" s="174">
        <f t="shared" si="137"/>
        <v>1153.9640054759525</v>
      </c>
      <c r="AX532" s="174">
        <f t="shared" si="137"/>
        <v>1153.9730066343438</v>
      </c>
      <c r="AY532" s="174">
        <f t="shared" si="137"/>
        <v>1153.9820078629468</v>
      </c>
      <c r="AZ532" s="174">
        <f t="shared" si="137"/>
        <v>1153.9910091617608</v>
      </c>
      <c r="BA532" s="174">
        <f t="shared" si="137"/>
        <v>1154.000010530787</v>
      </c>
      <c r="BB532" s="174">
        <f t="shared" si="137"/>
        <v>1154.0090119700251</v>
      </c>
      <c r="BC532" s="174">
        <f t="shared" si="137"/>
        <v>1154.0180134794773</v>
      </c>
      <c r="BD532" s="174">
        <f t="shared" si="137"/>
        <v>1154.0270150591425</v>
      </c>
      <c r="BE532" s="174">
        <f t="shared" si="137"/>
        <v>1154.0360167090223</v>
      </c>
      <c r="BF532" s="174">
        <f t="shared" si="137"/>
        <v>1154.0450184291165</v>
      </c>
      <c r="BG532" s="174">
        <f t="shared" si="137"/>
        <v>1154.0540202194259</v>
      </c>
      <c r="BH532" s="174">
        <f t="shared" si="137"/>
        <v>1154.0630220799512</v>
      </c>
      <c r="BI532" s="174">
        <f t="shared" si="137"/>
        <v>1154.072024010693</v>
      </c>
      <c r="BJ532" s="174">
        <f t="shared" si="137"/>
        <v>1154.0810260116516</v>
      </c>
      <c r="BK532" s="174">
        <f t="shared" si="137"/>
        <v>1154.090028082828</v>
      </c>
      <c r="BL532" s="174">
        <f t="shared" si="137"/>
        <v>1154.0990302242219</v>
      </c>
      <c r="BM532" s="174">
        <f t="shared" si="137"/>
        <v>1154.1080324358347</v>
      </c>
      <c r="BN532" s="174">
        <f t="shared" si="137"/>
        <v>1154.1170347176662</v>
      </c>
      <c r="BO532" s="174">
        <f t="shared" si="137"/>
        <v>1154.1260370697182</v>
      </c>
      <c r="BP532" s="174">
        <f t="shared" si="137"/>
        <v>1154.1350394919898</v>
      </c>
    </row>
    <row r="533" spans="2:68">
      <c r="B533" s="29">
        <v>50</v>
      </c>
      <c r="C533" s="68">
        <v>1116.83</v>
      </c>
      <c r="D533" s="68">
        <v>1132.54</v>
      </c>
      <c r="F533" s="13"/>
      <c r="G533" s="13"/>
      <c r="H533" s="245"/>
      <c r="I533" s="60" t="s">
        <v>112</v>
      </c>
      <c r="J533" s="174">
        <f t="shared" si="134"/>
        <v>1106.7355500759099</v>
      </c>
      <c r="K533" s="174">
        <f t="shared" si="137"/>
        <v>1107.5087964268478</v>
      </c>
      <c r="L533" s="174">
        <f t="shared" si="137"/>
        <v>1108.2825830242061</v>
      </c>
      <c r="M533" s="174">
        <f t="shared" si="137"/>
        <v>1109.0569102454401</v>
      </c>
      <c r="N533" s="174">
        <f t="shared" si="137"/>
        <v>1109.8317784682699</v>
      </c>
      <c r="O533" s="174">
        <f t="shared" si="137"/>
        <v>1110.6071880706781</v>
      </c>
      <c r="P533" s="174">
        <f t="shared" si="137"/>
        <v>1111.3831394309125</v>
      </c>
      <c r="Q533" s="174">
        <f t="shared" si="137"/>
        <v>1112.1596329274842</v>
      </c>
      <c r="R533" s="174">
        <f t="shared" si="137"/>
        <v>1112.9366689391697</v>
      </c>
      <c r="S533" s="174">
        <f t="shared" si="137"/>
        <v>1113.7142478450096</v>
      </c>
      <c r="T533" s="174">
        <f t="shared" si="137"/>
        <v>1114.4923700243094</v>
      </c>
      <c r="U533" s="174">
        <f t="shared" si="137"/>
        <v>1115.2710358566396</v>
      </c>
      <c r="V533" s="174">
        <f t="shared" si="137"/>
        <v>1116.0502457218363</v>
      </c>
      <c r="W533" s="174">
        <f t="shared" si="137"/>
        <v>1116.83</v>
      </c>
      <c r="X533" s="174">
        <f t="shared" si="137"/>
        <v>1117.6102990714978</v>
      </c>
      <c r="Y533" s="174">
        <f t="shared" si="137"/>
        <v>1118.3911433169621</v>
      </c>
      <c r="Z533" s="174">
        <f t="shared" si="137"/>
        <v>1119.1725331172913</v>
      </c>
      <c r="AA533" s="174">
        <f t="shared" si="137"/>
        <v>1119.9544688536498</v>
      </c>
      <c r="AB533" s="174">
        <f t="shared" si="137"/>
        <v>1120.7369509074686</v>
      </c>
      <c r="AC533" s="174">
        <f t="shared" si="137"/>
        <v>1121.519979660445</v>
      </c>
      <c r="AD533" s="174">
        <f t="shared" si="137"/>
        <v>1122.3035554945425</v>
      </c>
      <c r="AE533" s="174">
        <f t="shared" si="137"/>
        <v>1123.0876787919926</v>
      </c>
      <c r="AF533" s="174">
        <f t="shared" si="137"/>
        <v>1123.8723499352927</v>
      </c>
      <c r="AG533" s="174">
        <f t="shared" si="137"/>
        <v>1124.6575693072086</v>
      </c>
      <c r="AH533" s="174">
        <f t="shared" si="137"/>
        <v>1125.4433372907722</v>
      </c>
      <c r="AI533" s="174">
        <f t="shared" si="137"/>
        <v>1126.2296542692843</v>
      </c>
      <c r="AJ533" s="174">
        <f t="shared" si="137"/>
        <v>1127.0165206263123</v>
      </c>
      <c r="AK533" s="174">
        <f t="shared" si="137"/>
        <v>1127.8039367456925</v>
      </c>
      <c r="AL533" s="174">
        <f t="shared" si="137"/>
        <v>1128.591903011529</v>
      </c>
      <c r="AM533" s="174">
        <f t="shared" si="137"/>
        <v>1129.3804198081948</v>
      </c>
      <c r="AN533" s="174">
        <f t="shared" si="137"/>
        <v>1130.16948752033</v>
      </c>
      <c r="AO533" s="174">
        <f t="shared" si="137"/>
        <v>1130.9591065328452</v>
      </c>
      <c r="AP533" s="174">
        <f t="shared" si="137"/>
        <v>1131.749277230919</v>
      </c>
      <c r="AQ533" s="174">
        <f t="shared" si="137"/>
        <v>1132.5399999999991</v>
      </c>
      <c r="AR533" s="174">
        <f t="shared" si="137"/>
        <v>1133.3312752258025</v>
      </c>
      <c r="AS533" s="174">
        <f t="shared" si="137"/>
        <v>1134.1231032943165</v>
      </c>
      <c r="AT533" s="174">
        <f t="shared" si="137"/>
        <v>1134.9154845917965</v>
      </c>
      <c r="AU533" s="174">
        <f t="shared" si="137"/>
        <v>1135.7084195047694</v>
      </c>
      <c r="AV533" s="174">
        <f t="shared" si="137"/>
        <v>1136.501908420031</v>
      </c>
      <c r="AW533" s="174">
        <f t="shared" si="137"/>
        <v>1137.2959517246486</v>
      </c>
      <c r="AX533" s="174">
        <f t="shared" si="137"/>
        <v>1138.0905498059581</v>
      </c>
      <c r="AY533" s="174">
        <f t="shared" si="137"/>
        <v>1138.8857030515676</v>
      </c>
      <c r="AZ533" s="174">
        <f t="shared" si="137"/>
        <v>1139.6814118493555</v>
      </c>
      <c r="BA533" s="174">
        <f t="shared" si="137"/>
        <v>1140.4776765874708</v>
      </c>
      <c r="BB533" s="174">
        <f t="shared" si="137"/>
        <v>1141.2744976543345</v>
      </c>
      <c r="BC533" s="174">
        <f t="shared" si="137"/>
        <v>1142.0718754386382</v>
      </c>
      <c r="BD533" s="174">
        <f t="shared" si="137"/>
        <v>1142.8698103293455</v>
      </c>
      <c r="BE533" s="174">
        <f t="shared" si="137"/>
        <v>1143.6683027156917</v>
      </c>
      <c r="BF533" s="174">
        <f t="shared" si="137"/>
        <v>1144.4673529871839</v>
      </c>
      <c r="BG533" s="174">
        <f t="shared" si="137"/>
        <v>1145.2669615336013</v>
      </c>
      <c r="BH533" s="174">
        <f t="shared" si="137"/>
        <v>1146.0671287449959</v>
      </c>
      <c r="BI533" s="174">
        <f t="shared" si="137"/>
        <v>1146.8678550116917</v>
      </c>
      <c r="BJ533" s="174">
        <f t="shared" si="137"/>
        <v>1147.6691407242859</v>
      </c>
      <c r="BK533" s="174">
        <f t="shared" si="137"/>
        <v>1148.4709862736477</v>
      </c>
      <c r="BL533" s="174">
        <f t="shared" si="137"/>
        <v>1149.2733920509204</v>
      </c>
      <c r="BM533" s="174">
        <f t="shared" si="137"/>
        <v>1150.0763584475203</v>
      </c>
      <c r="BN533" s="174">
        <f t="shared" si="137"/>
        <v>1150.8798858551368</v>
      </c>
      <c r="BO533" s="174">
        <f t="shared" si="137"/>
        <v>1151.6839746657331</v>
      </c>
      <c r="BP533" s="174">
        <f t="shared" si="137"/>
        <v>1152.4886252715464</v>
      </c>
    </row>
    <row r="534" spans="2:68">
      <c r="B534" s="29">
        <v>51</v>
      </c>
      <c r="C534" s="68">
        <v>1133.04</v>
      </c>
      <c r="D534" s="68">
        <v>1134.57</v>
      </c>
      <c r="F534" s="13"/>
      <c r="G534" s="13"/>
      <c r="H534" s="245"/>
      <c r="I534" s="60" t="s">
        <v>112</v>
      </c>
      <c r="J534" s="174">
        <f t="shared" si="134"/>
        <v>1132.046606591229</v>
      </c>
      <c r="K534" s="174">
        <f t="shared" si="137"/>
        <v>1132.122990537498</v>
      </c>
      <c r="L534" s="174">
        <f t="shared" si="137"/>
        <v>1132.199379637713</v>
      </c>
      <c r="M534" s="174">
        <f t="shared" si="137"/>
        <v>1132.2757738922219</v>
      </c>
      <c r="N534" s="174">
        <f t="shared" si="137"/>
        <v>1132.3521733013727</v>
      </c>
      <c r="O534" s="174">
        <f t="shared" si="137"/>
        <v>1132.4285778655126</v>
      </c>
      <c r="P534" s="174">
        <f t="shared" si="137"/>
        <v>1132.50498758499</v>
      </c>
      <c r="Q534" s="174">
        <f t="shared" si="137"/>
        <v>1132.5814024601527</v>
      </c>
      <c r="R534" s="174">
        <f t="shared" si="137"/>
        <v>1132.6578224913483</v>
      </c>
      <c r="S534" s="174">
        <f t="shared" si="137"/>
        <v>1132.7342476789252</v>
      </c>
      <c r="T534" s="174">
        <f t="shared" si="137"/>
        <v>1132.8106780232306</v>
      </c>
      <c r="U534" s="174">
        <f t="shared" si="137"/>
        <v>1132.8871135246129</v>
      </c>
      <c r="V534" s="174">
        <f t="shared" si="137"/>
        <v>1132.96355418342</v>
      </c>
      <c r="W534" s="174">
        <f t="shared" si="137"/>
        <v>1133.04</v>
      </c>
      <c r="X534" s="174">
        <f t="shared" si="137"/>
        <v>1133.1164509747007</v>
      </c>
      <c r="Y534" s="174">
        <f t="shared" si="137"/>
        <v>1133.1929071078703</v>
      </c>
      <c r="Z534" s="174">
        <f t="shared" si="137"/>
        <v>1133.2693683998568</v>
      </c>
      <c r="AA534" s="174">
        <f t="shared" si="137"/>
        <v>1133.345834851008</v>
      </c>
      <c r="AB534" s="174">
        <f t="shared" si="137"/>
        <v>1133.4223064616726</v>
      </c>
      <c r="AC534" s="174">
        <f t="shared" si="137"/>
        <v>1133.4987832321985</v>
      </c>
      <c r="AD534" s="174">
        <f t="shared" si="137"/>
        <v>1133.5752651629336</v>
      </c>
      <c r="AE534" s="174">
        <f t="shared" si="137"/>
        <v>1133.6517522542263</v>
      </c>
      <c r="AF534" s="174">
        <f t="shared" si="137"/>
        <v>1133.7282445064245</v>
      </c>
      <c r="AG534" s="174">
        <f t="shared" si="137"/>
        <v>1133.8047419198772</v>
      </c>
      <c r="AH534" s="174">
        <f t="shared" si="137"/>
        <v>1133.8812444949319</v>
      </c>
      <c r="AI534" s="174">
        <f t="shared" si="137"/>
        <v>1133.9577522319373</v>
      </c>
      <c r="AJ534" s="174">
        <f t="shared" si="137"/>
        <v>1134.0342651312415</v>
      </c>
      <c r="AK534" s="174">
        <f t="shared" si="137"/>
        <v>1134.1107831931927</v>
      </c>
      <c r="AL534" s="174">
        <f t="shared" si="137"/>
        <v>1134.1873064181398</v>
      </c>
      <c r="AM534" s="174">
        <f t="shared" si="137"/>
        <v>1134.2638348064302</v>
      </c>
      <c r="AN534" s="174">
        <f t="shared" si="137"/>
        <v>1134.3403683584129</v>
      </c>
      <c r="AO534" s="174">
        <f t="shared" si="137"/>
        <v>1134.4169070744367</v>
      </c>
      <c r="AP534" s="174">
        <f t="shared" si="137"/>
        <v>1134.4934509548493</v>
      </c>
      <c r="AQ534" s="174">
        <f t="shared" si="137"/>
        <v>1134.5699999999997</v>
      </c>
      <c r="AR534" s="174">
        <f t="shared" si="137"/>
        <v>1134.646554210236</v>
      </c>
      <c r="AS534" s="174">
        <f t="shared" si="137"/>
        <v>1134.723113585907</v>
      </c>
      <c r="AT534" s="174">
        <f t="shared" si="137"/>
        <v>1134.7996781273609</v>
      </c>
      <c r="AU534" s="174">
        <f t="shared" si="137"/>
        <v>1134.8762478349465</v>
      </c>
      <c r="AV534" s="174">
        <f t="shared" si="137"/>
        <v>1134.9528227090123</v>
      </c>
      <c r="AW534" s="174">
        <f t="shared" si="137"/>
        <v>1135.0294027499074</v>
      </c>
      <c r="AX534" s="174">
        <f t="shared" si="137"/>
        <v>1135.1059879579793</v>
      </c>
      <c r="AY534" s="174">
        <f t="shared" si="137"/>
        <v>1135.1825783335778</v>
      </c>
      <c r="AZ534" s="174">
        <f t="shared" si="137"/>
        <v>1135.2591738770511</v>
      </c>
      <c r="BA534" s="174">
        <f t="shared" si="137"/>
        <v>1135.3357745887477</v>
      </c>
      <c r="BB534" s="174">
        <f t="shared" si="137"/>
        <v>1135.4123804690169</v>
      </c>
      <c r="BC534" s="174">
        <f t="shared" si="137"/>
        <v>1135.4889915182066</v>
      </c>
      <c r="BD534" s="174">
        <f t="shared" si="137"/>
        <v>1135.5656077366662</v>
      </c>
      <c r="BE534" s="174">
        <f t="shared" si="137"/>
        <v>1135.6422291247443</v>
      </c>
      <c r="BF534" s="174">
        <f t="shared" si="137"/>
        <v>1135.71885568279</v>
      </c>
      <c r="BG534" s="174">
        <f t="shared" si="137"/>
        <v>1135.7954874111513</v>
      </c>
      <c r="BH534" s="174">
        <f t="shared" si="137"/>
        <v>1135.8721243101784</v>
      </c>
      <c r="BI534" s="174">
        <f t="shared" si="137"/>
        <v>1135.948766380219</v>
      </c>
      <c r="BJ534" s="174">
        <f t="shared" si="137"/>
        <v>1136.0254136216224</v>
      </c>
      <c r="BK534" s="174">
        <f t="shared" si="137"/>
        <v>1136.1020660347376</v>
      </c>
      <c r="BL534" s="174">
        <f t="shared" si="137"/>
        <v>1136.1787236199136</v>
      </c>
      <c r="BM534" s="174">
        <f t="shared" si="137"/>
        <v>1136.2553863774992</v>
      </c>
      <c r="BN534" s="174">
        <f t="shared" si="137"/>
        <v>1136.3320543078439</v>
      </c>
      <c r="BO534" s="174">
        <f t="shared" si="137"/>
        <v>1136.408727411296</v>
      </c>
      <c r="BP534" s="174">
        <f t="shared" si="137"/>
        <v>1136.485405688205</v>
      </c>
    </row>
    <row r="535" spans="2:68">
      <c r="B535" s="29">
        <v>52</v>
      </c>
      <c r="C535" s="68">
        <v>1149.25</v>
      </c>
      <c r="D535" s="68">
        <v>1136.5899999999999</v>
      </c>
      <c r="F535" s="13"/>
      <c r="G535" s="13"/>
      <c r="H535" s="245"/>
      <c r="I535" s="60" t="s">
        <v>112</v>
      </c>
      <c r="J535" s="174">
        <f t="shared" si="134"/>
        <v>1157.5545210928603</v>
      </c>
      <c r="K535" s="174">
        <f t="shared" si="137"/>
        <v>1156.9135867951691</v>
      </c>
      <c r="L535" s="174">
        <f t="shared" si="137"/>
        <v>1156.2730073807822</v>
      </c>
      <c r="M535" s="174">
        <f t="shared" si="137"/>
        <v>1155.6327826532029</v>
      </c>
      <c r="N535" s="174">
        <f t="shared" si="137"/>
        <v>1154.9929124160412</v>
      </c>
      <c r="O535" s="174">
        <f t="shared" si="137"/>
        <v>1154.3533964730177</v>
      </c>
      <c r="P535" s="174">
        <f t="shared" si="137"/>
        <v>1153.7142346279602</v>
      </c>
      <c r="Q535" s="174">
        <f t="shared" si="137"/>
        <v>1153.0754266848062</v>
      </c>
      <c r="R535" s="174">
        <f t="shared" si="137"/>
        <v>1152.4369724476012</v>
      </c>
      <c r="S535" s="174">
        <f t="shared" si="137"/>
        <v>1151.7988717204994</v>
      </c>
      <c r="T535" s="174">
        <f t="shared" si="137"/>
        <v>1151.1611243077632</v>
      </c>
      <c r="U535" s="174">
        <f t="shared" si="137"/>
        <v>1150.5237300137637</v>
      </c>
      <c r="V535" s="174">
        <f t="shared" si="137"/>
        <v>1149.8866886429803</v>
      </c>
      <c r="W535" s="174">
        <f t="shared" si="137"/>
        <v>1149.25</v>
      </c>
      <c r="X535" s="174">
        <f t="shared" si="137"/>
        <v>1148.6136638895191</v>
      </c>
      <c r="Y535" s="174">
        <f t="shared" si="137"/>
        <v>1147.9776801163412</v>
      </c>
      <c r="Z535" s="174">
        <f t="shared" si="137"/>
        <v>1147.3420484853782</v>
      </c>
      <c r="AA535" s="174">
        <f t="shared" si="137"/>
        <v>1146.70676880165</v>
      </c>
      <c r="AB535" s="174">
        <f t="shared" si="137"/>
        <v>1146.0718408702849</v>
      </c>
      <c r="AC535" s="174">
        <f t="shared" si="137"/>
        <v>1145.4372644965183</v>
      </c>
      <c r="AD535" s="174">
        <f t="shared" si="137"/>
        <v>1144.8030394856942</v>
      </c>
      <c r="AE535" s="174">
        <f t="shared" si="137"/>
        <v>1144.1691656432636</v>
      </c>
      <c r="AF535" s="174">
        <f t="shared" si="137"/>
        <v>1143.5356427747861</v>
      </c>
      <c r="AG535" s="174">
        <f t="shared" si="137"/>
        <v>1142.9024706859286</v>
      </c>
      <c r="AH535" s="174">
        <f t="shared" si="137"/>
        <v>1142.2696491824652</v>
      </c>
      <c r="AI535" s="174">
        <f t="shared" si="137"/>
        <v>1141.6371780702777</v>
      </c>
      <c r="AJ535" s="174">
        <f t="shared" si="137"/>
        <v>1141.0050571553561</v>
      </c>
      <c r="AK535" s="174">
        <f t="shared" si="137"/>
        <v>1140.3732862437969</v>
      </c>
      <c r="AL535" s="174">
        <f t="shared" si="137"/>
        <v>1139.7418651418045</v>
      </c>
      <c r="AM535" s="174">
        <f t="shared" si="137"/>
        <v>1139.1107936556903</v>
      </c>
      <c r="AN535" s="174">
        <f t="shared" si="137"/>
        <v>1138.4800715918732</v>
      </c>
      <c r="AO535" s="174">
        <f t="shared" si="137"/>
        <v>1137.8496987568792</v>
      </c>
      <c r="AP535" s="174">
        <f t="shared" si="137"/>
        <v>1137.2196749573413</v>
      </c>
      <c r="AQ535" s="174">
        <f t="shared" si="137"/>
        <v>1136.5899999999997</v>
      </c>
      <c r="AR535" s="174">
        <f t="shared" si="137"/>
        <v>1135.9606736917017</v>
      </c>
      <c r="AS535" s="174">
        <f t="shared" si="137"/>
        <v>1135.3316958394012</v>
      </c>
      <c r="AT535" s="174">
        <f t="shared" si="137"/>
        <v>1134.7030662501593</v>
      </c>
      <c r="AU535" s="174">
        <f t="shared" ref="K535:BP540" si="138">$C535*POWER(POWER($D535/$C535,1/($D$486-$C$486)),AU$486-$C$486)</f>
        <v>1134.0747847311438</v>
      </c>
      <c r="AV535" s="174">
        <f t="shared" si="138"/>
        <v>1133.4468510896293</v>
      </c>
      <c r="AW535" s="174">
        <f t="shared" si="138"/>
        <v>1132.8192651329975</v>
      </c>
      <c r="AX535" s="174">
        <f t="shared" si="138"/>
        <v>1132.1920266687359</v>
      </c>
      <c r="AY535" s="174">
        <f t="shared" si="138"/>
        <v>1131.565135504439</v>
      </c>
      <c r="AZ535" s="174">
        <f t="shared" si="138"/>
        <v>1130.9385914478084</v>
      </c>
      <c r="BA535" s="174">
        <f t="shared" si="138"/>
        <v>1130.3123943066514</v>
      </c>
      <c r="BB535" s="174">
        <f t="shared" si="138"/>
        <v>1129.6865438888819</v>
      </c>
      <c r="BC535" s="174">
        <f t="shared" si="138"/>
        <v>1129.0610400025205</v>
      </c>
      <c r="BD535" s="174">
        <f t="shared" si="138"/>
        <v>1128.4358824556937</v>
      </c>
      <c r="BE535" s="174">
        <f t="shared" si="138"/>
        <v>1127.8110710566341</v>
      </c>
      <c r="BF535" s="174">
        <f t="shared" si="138"/>
        <v>1127.1866056136814</v>
      </c>
      <c r="BG535" s="174">
        <f t="shared" si="138"/>
        <v>1126.5624859352802</v>
      </c>
      <c r="BH535" s="174">
        <f t="shared" si="138"/>
        <v>1125.9387118299821</v>
      </c>
      <c r="BI535" s="174">
        <f t="shared" si="138"/>
        <v>1125.3152831064442</v>
      </c>
      <c r="BJ535" s="174">
        <f t="shared" si="138"/>
        <v>1124.6921995734299</v>
      </c>
      <c r="BK535" s="174">
        <f t="shared" si="138"/>
        <v>1124.0694610398079</v>
      </c>
      <c r="BL535" s="174">
        <f t="shared" si="138"/>
        <v>1123.4470673145536</v>
      </c>
      <c r="BM535" s="174">
        <f t="shared" si="138"/>
        <v>1122.8250182067475</v>
      </c>
      <c r="BN535" s="174">
        <f t="shared" si="138"/>
        <v>1122.2033135255758</v>
      </c>
      <c r="BO535" s="174">
        <f t="shared" si="138"/>
        <v>1121.581953080331</v>
      </c>
      <c r="BP535" s="174">
        <f t="shared" si="138"/>
        <v>1120.9609366804104</v>
      </c>
    </row>
    <row r="536" spans="2:68">
      <c r="B536" s="29">
        <v>53</v>
      </c>
      <c r="C536" s="68">
        <v>1165.46</v>
      </c>
      <c r="D536" s="68">
        <v>1138.6199999999999</v>
      </c>
      <c r="F536" s="13"/>
      <c r="G536" s="13"/>
      <c r="H536" s="245"/>
      <c r="I536" s="60" t="s">
        <v>112</v>
      </c>
      <c r="J536" s="174">
        <f t="shared" si="134"/>
        <v>1183.2443505914271</v>
      </c>
      <c r="K536" s="174">
        <f t="shared" si="138"/>
        <v>1181.8667411749805</v>
      </c>
      <c r="L536" s="174">
        <f t="shared" si="138"/>
        <v>1180.4907356603007</v>
      </c>
      <c r="M536" s="174">
        <f t="shared" si="138"/>
        <v>1179.1163321800213</v>
      </c>
      <c r="N536" s="174">
        <f t="shared" si="138"/>
        <v>1177.743528868951</v>
      </c>
      <c r="O536" s="174">
        <f t="shared" si="138"/>
        <v>1176.3723238640694</v>
      </c>
      <c r="P536" s="174">
        <f t="shared" si="138"/>
        <v>1175.0027153045251</v>
      </c>
      <c r="Q536" s="174">
        <f t="shared" si="138"/>
        <v>1173.6347013316336</v>
      </c>
      <c r="R536" s="174">
        <f t="shared" si="138"/>
        <v>1172.2682800888745</v>
      </c>
      <c r="S536" s="174">
        <f t="shared" si="138"/>
        <v>1170.9034497218879</v>
      </c>
      <c r="T536" s="174">
        <f t="shared" si="138"/>
        <v>1169.5402083784747</v>
      </c>
      <c r="U536" s="174">
        <f t="shared" si="138"/>
        <v>1168.17855420859</v>
      </c>
      <c r="V536" s="174">
        <f t="shared" si="138"/>
        <v>1166.8184853643447</v>
      </c>
      <c r="W536" s="174">
        <f t="shared" si="138"/>
        <v>1165.46</v>
      </c>
      <c r="X536" s="174">
        <f t="shared" si="138"/>
        <v>1164.1030962719667</v>
      </c>
      <c r="Y536" s="174">
        <f t="shared" si="138"/>
        <v>1162.7477723388015</v>
      </c>
      <c r="Z536" s="174">
        <f t="shared" si="138"/>
        <v>1161.3940263612058</v>
      </c>
      <c r="AA536" s="174">
        <f t="shared" si="138"/>
        <v>1160.0418565020211</v>
      </c>
      <c r="AB536" s="174">
        <f t="shared" si="138"/>
        <v>1158.6912609262295</v>
      </c>
      <c r="AC536" s="174">
        <f t="shared" si="138"/>
        <v>1157.3422378009479</v>
      </c>
      <c r="AD536" s="174">
        <f t="shared" si="138"/>
        <v>1155.9947852954288</v>
      </c>
      <c r="AE536" s="174">
        <f t="shared" si="138"/>
        <v>1154.6489015810546</v>
      </c>
      <c r="AF536" s="174">
        <f t="shared" si="138"/>
        <v>1153.3045848313377</v>
      </c>
      <c r="AG536" s="174">
        <f t="shared" si="138"/>
        <v>1151.961833221917</v>
      </c>
      <c r="AH536" s="174">
        <f t="shared" si="138"/>
        <v>1150.6206449305548</v>
      </c>
      <c r="AI536" s="174">
        <f t="shared" si="138"/>
        <v>1149.2810181371356</v>
      </c>
      <c r="AJ536" s="174">
        <f t="shared" si="138"/>
        <v>1147.9429510236625</v>
      </c>
      <c r="AK536" s="174">
        <f t="shared" si="138"/>
        <v>1146.6064417742559</v>
      </c>
      <c r="AL536" s="174">
        <f t="shared" si="138"/>
        <v>1145.2714885751495</v>
      </c>
      <c r="AM536" s="174">
        <f t="shared" si="138"/>
        <v>1143.9380896146893</v>
      </c>
      <c r="AN536" s="174">
        <f t="shared" si="138"/>
        <v>1142.6062430833304</v>
      </c>
      <c r="AO536" s="174">
        <f t="shared" si="138"/>
        <v>1141.2759471736347</v>
      </c>
      <c r="AP536" s="174">
        <f t="shared" si="138"/>
        <v>1139.9472000802684</v>
      </c>
      <c r="AQ536" s="174">
        <f t="shared" si="138"/>
        <v>1138.6199999999997</v>
      </c>
      <c r="AR536" s="174">
        <f t="shared" si="138"/>
        <v>1137.294345131696</v>
      </c>
      <c r="AS536" s="174">
        <f t="shared" si="138"/>
        <v>1135.9702336763216</v>
      </c>
      <c r="AT536" s="174">
        <f t="shared" si="138"/>
        <v>1134.6476638369361</v>
      </c>
      <c r="AU536" s="174">
        <f t="shared" si="138"/>
        <v>1133.3266338186904</v>
      </c>
      <c r="AV536" s="174">
        <f t="shared" si="138"/>
        <v>1132.0071418288253</v>
      </c>
      <c r="AW536" s="174">
        <f t="shared" si="138"/>
        <v>1130.6891860766691</v>
      </c>
      <c r="AX536" s="174">
        <f t="shared" si="138"/>
        <v>1129.3727647736348</v>
      </c>
      <c r="AY536" s="174">
        <f t="shared" si="138"/>
        <v>1128.0578761332176</v>
      </c>
      <c r="AZ536" s="174">
        <f t="shared" si="138"/>
        <v>1126.7445183709929</v>
      </c>
      <c r="BA536" s="174">
        <f t="shared" si="138"/>
        <v>1125.4326897046133</v>
      </c>
      <c r="BB536" s="174">
        <f t="shared" si="138"/>
        <v>1124.1223883538069</v>
      </c>
      <c r="BC536" s="174">
        <f t="shared" si="138"/>
        <v>1122.8136125403746</v>
      </c>
      <c r="BD536" s="174">
        <f t="shared" si="138"/>
        <v>1121.5063604881868</v>
      </c>
      <c r="BE536" s="174">
        <f t="shared" si="138"/>
        <v>1120.2006304231829</v>
      </c>
      <c r="BF536" s="174">
        <f t="shared" si="138"/>
        <v>1118.8964205733671</v>
      </c>
      <c r="BG536" s="174">
        <f t="shared" si="138"/>
        <v>1117.5937291688065</v>
      </c>
      <c r="BH536" s="174">
        <f t="shared" si="138"/>
        <v>1116.2925544416294</v>
      </c>
      <c r="BI536" s="174">
        <f t="shared" si="138"/>
        <v>1114.992894626022</v>
      </c>
      <c r="BJ536" s="174">
        <f t="shared" si="138"/>
        <v>1113.6947479582266</v>
      </c>
      <c r="BK536" s="174">
        <f t="shared" si="138"/>
        <v>1112.3981126765391</v>
      </c>
      <c r="BL536" s="174">
        <f t="shared" si="138"/>
        <v>1111.1029870213058</v>
      </c>
      <c r="BM536" s="174">
        <f t="shared" si="138"/>
        <v>1109.8093692349225</v>
      </c>
      <c r="BN536" s="174">
        <f t="shared" si="138"/>
        <v>1108.517257561831</v>
      </c>
      <c r="BO536" s="174">
        <f t="shared" si="138"/>
        <v>1107.2266502485172</v>
      </c>
      <c r="BP536" s="174">
        <f t="shared" si="138"/>
        <v>1105.9375455435081</v>
      </c>
    </row>
    <row r="537" spans="2:68">
      <c r="B537" s="29">
        <v>54</v>
      </c>
      <c r="C537" s="68">
        <v>1181.67</v>
      </c>
      <c r="D537" s="68">
        <v>1140.6400000000001</v>
      </c>
      <c r="F537" s="13"/>
      <c r="G537" s="13"/>
      <c r="H537" s="245"/>
      <c r="I537" s="60" t="s">
        <v>112</v>
      </c>
      <c r="J537" s="174">
        <f t="shared" si="134"/>
        <v>1209.1276650782011</v>
      </c>
      <c r="K537" s="174">
        <f t="shared" si="138"/>
        <v>1206.993072263122</v>
      </c>
      <c r="L537" s="174">
        <f t="shared" si="138"/>
        <v>1204.8622478561422</v>
      </c>
      <c r="M537" s="174">
        <f t="shared" si="138"/>
        <v>1202.7351852045176</v>
      </c>
      <c r="N537" s="174">
        <f t="shared" si="138"/>
        <v>1200.6118776672492</v>
      </c>
      <c r="O537" s="174">
        <f t="shared" si="138"/>
        <v>1198.4923186150613</v>
      </c>
      <c r="P537" s="174">
        <f t="shared" si="138"/>
        <v>1196.3765014303824</v>
      </c>
      <c r="Q537" s="174">
        <f t="shared" si="138"/>
        <v>1194.2644195073231</v>
      </c>
      <c r="R537" s="174">
        <f t="shared" si="138"/>
        <v>1192.1560662516558</v>
      </c>
      <c r="S537" s="174">
        <f t="shared" si="138"/>
        <v>1190.051435080795</v>
      </c>
      <c r="T537" s="174">
        <f t="shared" si="138"/>
        <v>1187.9505194237756</v>
      </c>
      <c r="U537" s="174">
        <f t="shared" si="138"/>
        <v>1185.8533127212334</v>
      </c>
      <c r="V537" s="174">
        <f t="shared" si="138"/>
        <v>1183.7598084253832</v>
      </c>
      <c r="W537" s="174">
        <f t="shared" si="138"/>
        <v>1181.67</v>
      </c>
      <c r="X537" s="174">
        <f t="shared" si="138"/>
        <v>1179.5838809203979</v>
      </c>
      <c r="Y537" s="174">
        <f t="shared" si="138"/>
        <v>1177.501444673409</v>
      </c>
      <c r="Z537" s="174">
        <f t="shared" si="138"/>
        <v>1175.4226847573646</v>
      </c>
      <c r="AA537" s="174">
        <f t="shared" si="138"/>
        <v>1173.3475946820731</v>
      </c>
      <c r="AB537" s="174">
        <f t="shared" si="138"/>
        <v>1171.2761679688015</v>
      </c>
      <c r="AC537" s="174">
        <f t="shared" si="138"/>
        <v>1169.208398150254</v>
      </c>
      <c r="AD537" s="174">
        <f t="shared" si="138"/>
        <v>1167.1442787705521</v>
      </c>
      <c r="AE537" s="174">
        <f t="shared" si="138"/>
        <v>1165.0838033852144</v>
      </c>
      <c r="AF537" s="174">
        <f t="shared" si="138"/>
        <v>1163.0269655611373</v>
      </c>
      <c r="AG537" s="174">
        <f t="shared" si="138"/>
        <v>1160.9737588765731</v>
      </c>
      <c r="AH537" s="174">
        <f t="shared" si="138"/>
        <v>1158.9241769211119</v>
      </c>
      <c r="AI537" s="174">
        <f t="shared" si="138"/>
        <v>1156.8782132956601</v>
      </c>
      <c r="AJ537" s="174">
        <f t="shared" si="138"/>
        <v>1154.8358616124217</v>
      </c>
      <c r="AK537" s="174">
        <f t="shared" si="138"/>
        <v>1152.7971154948775</v>
      </c>
      <c r="AL537" s="174">
        <f t="shared" si="138"/>
        <v>1150.7619685777652</v>
      </c>
      <c r="AM537" s="174">
        <f t="shared" si="138"/>
        <v>1148.7304145070595</v>
      </c>
      <c r="AN537" s="174">
        <f t="shared" si="138"/>
        <v>1146.7024469399532</v>
      </c>
      <c r="AO537" s="174">
        <f t="shared" si="138"/>
        <v>1144.6780595448361</v>
      </c>
      <c r="AP537" s="174">
        <f t="shared" si="138"/>
        <v>1142.6572460012762</v>
      </c>
      <c r="AQ537" s="174">
        <f t="shared" si="138"/>
        <v>1140.6399999999992</v>
      </c>
      <c r="AR537" s="174">
        <f t="shared" si="138"/>
        <v>1138.6263152428694</v>
      </c>
      <c r="AS537" s="174">
        <f t="shared" si="138"/>
        <v>1136.6161854428699</v>
      </c>
      <c r="AT537" s="174">
        <f t="shared" si="138"/>
        <v>1134.6096043240832</v>
      </c>
      <c r="AU537" s="174">
        <f t="shared" si="138"/>
        <v>1132.6065656216699</v>
      </c>
      <c r="AV537" s="174">
        <f t="shared" si="138"/>
        <v>1130.6070630818526</v>
      </c>
      <c r="AW537" s="174">
        <f t="shared" si="138"/>
        <v>1128.6110904618927</v>
      </c>
      <c r="AX537" s="174">
        <f t="shared" si="138"/>
        <v>1126.6186415300731</v>
      </c>
      <c r="AY537" s="174">
        <f t="shared" si="138"/>
        <v>1124.6297100656782</v>
      </c>
      <c r="AZ537" s="174">
        <f t="shared" si="138"/>
        <v>1122.6442898589744</v>
      </c>
      <c r="BA537" s="174">
        <f t="shared" si="138"/>
        <v>1120.6623747111912</v>
      </c>
      <c r="BB537" s="174">
        <f t="shared" si="138"/>
        <v>1118.6839584345003</v>
      </c>
      <c r="BC537" s="174">
        <f t="shared" si="138"/>
        <v>1116.7090348519982</v>
      </c>
      <c r="BD537" s="174">
        <f t="shared" si="138"/>
        <v>1114.7375977976862</v>
      </c>
      <c r="BE537" s="174">
        <f t="shared" si="138"/>
        <v>1112.7696411164507</v>
      </c>
      <c r="BF537" s="174">
        <f t="shared" si="138"/>
        <v>1110.8051586640443</v>
      </c>
      <c r="BG537" s="174">
        <f t="shared" si="138"/>
        <v>1108.8441443070667</v>
      </c>
      <c r="BH537" s="174">
        <f t="shared" si="138"/>
        <v>1106.8865919229456</v>
      </c>
      <c r="BI537" s="174">
        <f t="shared" si="138"/>
        <v>1104.9324953999178</v>
      </c>
      <c r="BJ537" s="174">
        <f t="shared" si="138"/>
        <v>1102.9818486370093</v>
      </c>
      <c r="BK537" s="174">
        <f t="shared" si="138"/>
        <v>1101.0346455440165</v>
      </c>
      <c r="BL537" s="174">
        <f t="shared" si="138"/>
        <v>1099.0908800414884</v>
      </c>
      <c r="BM537" s="174">
        <f t="shared" si="138"/>
        <v>1097.1505460607059</v>
      </c>
      <c r="BN537" s="174">
        <f t="shared" si="138"/>
        <v>1095.2136375436637</v>
      </c>
      <c r="BO537" s="174">
        <f t="shared" si="138"/>
        <v>1093.2801484430515</v>
      </c>
      <c r="BP537" s="174">
        <f t="shared" si="138"/>
        <v>1091.3500727222349</v>
      </c>
    </row>
    <row r="538" spans="2:68">
      <c r="B538" s="29">
        <v>55</v>
      </c>
      <c r="C538" s="68">
        <v>1197.8699999999999</v>
      </c>
      <c r="D538" s="68">
        <v>1142.6600000000001</v>
      </c>
      <c r="F538" s="13"/>
      <c r="G538" s="13"/>
      <c r="H538" s="245"/>
      <c r="I538" s="60" t="s">
        <v>112</v>
      </c>
      <c r="J538" s="174">
        <f t="shared" si="134"/>
        <v>1235.1790580311097</v>
      </c>
      <c r="K538" s="174">
        <f t="shared" si="138"/>
        <v>1232.2683287874381</v>
      </c>
      <c r="L538" s="174">
        <f t="shared" si="138"/>
        <v>1229.3644587474384</v>
      </c>
      <c r="M538" s="174">
        <f t="shared" si="138"/>
        <v>1226.4674317472313</v>
      </c>
      <c r="N538" s="174">
        <f t="shared" si="138"/>
        <v>1223.5772316610287</v>
      </c>
      <c r="O538" s="174">
        <f t="shared" si="138"/>
        <v>1220.693842401043</v>
      </c>
      <c r="P538" s="174">
        <f t="shared" si="138"/>
        <v>1217.8172479173979</v>
      </c>
      <c r="Q538" s="174">
        <f t="shared" si="138"/>
        <v>1214.9474321980388</v>
      </c>
      <c r="R538" s="174">
        <f t="shared" si="138"/>
        <v>1212.0843792686446</v>
      </c>
      <c r="S538" s="174">
        <f t="shared" si="138"/>
        <v>1209.2280731925377</v>
      </c>
      <c r="T538" s="174">
        <f t="shared" si="138"/>
        <v>1206.378498070595</v>
      </c>
      <c r="U538" s="174">
        <f t="shared" si="138"/>
        <v>1203.5356380411613</v>
      </c>
      <c r="V538" s="174">
        <f t="shared" si="138"/>
        <v>1200.6994772799585</v>
      </c>
      <c r="W538" s="174">
        <f t="shared" si="138"/>
        <v>1197.8699999999999</v>
      </c>
      <c r="X538" s="174">
        <f t="shared" si="138"/>
        <v>1195.0471904515007</v>
      </c>
      <c r="Y538" s="174">
        <f t="shared" si="138"/>
        <v>1192.2310329217905</v>
      </c>
      <c r="Z538" s="174">
        <f t="shared" si="138"/>
        <v>1189.4215117352269</v>
      </c>
      <c r="AA538" s="174">
        <f t="shared" si="138"/>
        <v>1186.6186112531072</v>
      </c>
      <c r="AB538" s="174">
        <f t="shared" si="138"/>
        <v>1183.8223158735816</v>
      </c>
      <c r="AC538" s="174">
        <f t="shared" si="138"/>
        <v>1181.0326100315667</v>
      </c>
      <c r="AD538" s="174">
        <f t="shared" si="138"/>
        <v>1178.2494781986579</v>
      </c>
      <c r="AE538" s="174">
        <f t="shared" si="138"/>
        <v>1175.472904883045</v>
      </c>
      <c r="AF538" s="174">
        <f t="shared" si="138"/>
        <v>1172.7028746294229</v>
      </c>
      <c r="AG538" s="174">
        <f t="shared" si="138"/>
        <v>1169.9393720189089</v>
      </c>
      <c r="AH538" s="174">
        <f t="shared" si="138"/>
        <v>1167.1823816689541</v>
      </c>
      <c r="AI538" s="174">
        <f t="shared" si="138"/>
        <v>1164.4318882332595</v>
      </c>
      <c r="AJ538" s="174">
        <f t="shared" si="138"/>
        <v>1161.6878764016903</v>
      </c>
      <c r="AK538" s="174">
        <f t="shared" si="138"/>
        <v>1158.9503309001896</v>
      </c>
      <c r="AL538" s="174">
        <f t="shared" si="138"/>
        <v>1156.2192364906948</v>
      </c>
      <c r="AM538" s="174">
        <f t="shared" si="138"/>
        <v>1153.494577971052</v>
      </c>
      <c r="AN538" s="174">
        <f t="shared" si="138"/>
        <v>1150.7763401749314</v>
      </c>
      <c r="AO538" s="174">
        <f t="shared" si="138"/>
        <v>1148.0645079717433</v>
      </c>
      <c r="AP538" s="174">
        <f t="shared" si="138"/>
        <v>1145.3590662665536</v>
      </c>
      <c r="AQ538" s="174">
        <f t="shared" si="138"/>
        <v>1142.6599999999992</v>
      </c>
      <c r="AR538" s="174">
        <f t="shared" si="138"/>
        <v>1139.9672941482054</v>
      </c>
      <c r="AS538" s="174">
        <f t="shared" si="138"/>
        <v>1137.2809337227013</v>
      </c>
      <c r="AT538" s="174">
        <f t="shared" si="138"/>
        <v>1134.6009037703368</v>
      </c>
      <c r="AU538" s="174">
        <f t="shared" si="138"/>
        <v>1131.9271893731996</v>
      </c>
      <c r="AV538" s="174">
        <f t="shared" si="138"/>
        <v>1129.2597756485311</v>
      </c>
      <c r="AW538" s="174">
        <f t="shared" si="138"/>
        <v>1126.5986477486447</v>
      </c>
      <c r="AX538" s="174">
        <f t="shared" si="138"/>
        <v>1123.9437908608427</v>
      </c>
      <c r="AY538" s="174">
        <f t="shared" si="138"/>
        <v>1121.2951902073339</v>
      </c>
      <c r="AZ538" s="174">
        <f t="shared" si="138"/>
        <v>1118.6528310451515</v>
      </c>
      <c r="BA538" s="174">
        <f t="shared" si="138"/>
        <v>1116.0166986660699</v>
      </c>
      <c r="BB538" s="174">
        <f t="shared" si="138"/>
        <v>1113.3867783965256</v>
      </c>
      <c r="BC538" s="174">
        <f t="shared" si="138"/>
        <v>1110.7630555975318</v>
      </c>
      <c r="BD538" s="174">
        <f t="shared" si="138"/>
        <v>1108.1455156646</v>
      </c>
      <c r="BE538" s="174">
        <f t="shared" si="138"/>
        <v>1105.534144027657</v>
      </c>
      <c r="BF538" s="174">
        <f t="shared" si="138"/>
        <v>1102.928926150965</v>
      </c>
      <c r="BG538" s="174">
        <f t="shared" si="138"/>
        <v>1100.3298475330389</v>
      </c>
      <c r="BH538" s="174">
        <f t="shared" si="138"/>
        <v>1097.7368937065676</v>
      </c>
      <c r="BI538" s="174">
        <f t="shared" si="138"/>
        <v>1095.1500502383324</v>
      </c>
      <c r="BJ538" s="174">
        <f t="shared" si="138"/>
        <v>1092.5693027291268</v>
      </c>
      <c r="BK538" s="174">
        <f t="shared" si="138"/>
        <v>1089.9946368136759</v>
      </c>
      <c r="BL538" s="174">
        <f t="shared" si="138"/>
        <v>1087.4260381605577</v>
      </c>
      <c r="BM538" s="174">
        <f t="shared" si="138"/>
        <v>1084.8634924721221</v>
      </c>
      <c r="BN538" s="174">
        <f t="shared" si="138"/>
        <v>1082.3069854844116</v>
      </c>
      <c r="BO538" s="174">
        <f t="shared" si="138"/>
        <v>1079.7565029670827</v>
      </c>
      <c r="BP538" s="174">
        <f t="shared" si="138"/>
        <v>1077.2120307233251</v>
      </c>
    </row>
    <row r="539" spans="2:68">
      <c r="B539" s="29">
        <v>56</v>
      </c>
      <c r="C539" s="68">
        <v>1184.58</v>
      </c>
      <c r="D539" s="68">
        <v>1127.3499999999999</v>
      </c>
      <c r="F539" s="13"/>
      <c r="G539" s="13"/>
      <c r="H539" s="245"/>
      <c r="I539" s="60" t="s">
        <v>112</v>
      </c>
      <c r="J539" s="174">
        <f t="shared" si="134"/>
        <v>1223.3283862803139</v>
      </c>
      <c r="K539" s="174">
        <f t="shared" si="138"/>
        <v>1220.3032613115122</v>
      </c>
      <c r="L539" s="174">
        <f t="shared" si="138"/>
        <v>1217.2856170659404</v>
      </c>
      <c r="M539" s="174">
        <f t="shared" si="138"/>
        <v>1214.2754350447858</v>
      </c>
      <c r="N539" s="174">
        <f t="shared" si="138"/>
        <v>1211.2726967949804</v>
      </c>
      <c r="O539" s="174">
        <f t="shared" si="138"/>
        <v>1208.2773839090892</v>
      </c>
      <c r="P539" s="174">
        <f t="shared" si="138"/>
        <v>1205.289478025195</v>
      </c>
      <c r="Q539" s="174">
        <f t="shared" si="138"/>
        <v>1202.3089608267881</v>
      </c>
      <c r="R539" s="174">
        <f t="shared" si="138"/>
        <v>1199.3358140426526</v>
      </c>
      <c r="S539" s="174">
        <f t="shared" si="138"/>
        <v>1196.3700194467549</v>
      </c>
      <c r="T539" s="174">
        <f t="shared" si="138"/>
        <v>1193.4115588581319</v>
      </c>
      <c r="U539" s="174">
        <f t="shared" si="138"/>
        <v>1190.4604141407799</v>
      </c>
      <c r="V539" s="174">
        <f t="shared" si="138"/>
        <v>1187.5165672035421</v>
      </c>
      <c r="W539" s="174">
        <f t="shared" si="138"/>
        <v>1184.58</v>
      </c>
      <c r="X539" s="174">
        <f t="shared" si="138"/>
        <v>1181.6506945283604</v>
      </c>
      <c r="Y539" s="174">
        <f t="shared" si="138"/>
        <v>1178.7286328313464</v>
      </c>
      <c r="Z539" s="174">
        <f t="shared" si="138"/>
        <v>1175.8137969960874</v>
      </c>
      <c r="AA539" s="174">
        <f t="shared" si="138"/>
        <v>1172.9061691540085</v>
      </c>
      <c r="AB539" s="174">
        <f t="shared" si="138"/>
        <v>1170.0057314807211</v>
      </c>
      <c r="AC539" s="174">
        <f t="shared" si="138"/>
        <v>1167.1124661959145</v>
      </c>
      <c r="AD539" s="174">
        <f t="shared" si="138"/>
        <v>1164.226355563246</v>
      </c>
      <c r="AE539" s="174">
        <f t="shared" si="138"/>
        <v>1161.3473818902323</v>
      </c>
      <c r="AF539" s="174">
        <f t="shared" si="138"/>
        <v>1158.4755275281418</v>
      </c>
      <c r="AG539" s="174">
        <f t="shared" si="138"/>
        <v>1155.6107748718848</v>
      </c>
      <c r="AH539" s="174">
        <f t="shared" si="138"/>
        <v>1152.7531063599076</v>
      </c>
      <c r="AI539" s="174">
        <f t="shared" si="138"/>
        <v>1149.9025044740833</v>
      </c>
      <c r="AJ539" s="174">
        <f t="shared" si="138"/>
        <v>1147.0589517396054</v>
      </c>
      <c r="AK539" s="174">
        <f t="shared" si="138"/>
        <v>1144.2224307248794</v>
      </c>
      <c r="AL539" s="174">
        <f t="shared" si="138"/>
        <v>1141.3929240414177</v>
      </c>
      <c r="AM539" s="174">
        <f t="shared" si="138"/>
        <v>1138.5704143437313</v>
      </c>
      <c r="AN539" s="174">
        <f t="shared" si="138"/>
        <v>1135.754884329225</v>
      </c>
      <c r="AO539" s="174">
        <f t="shared" si="138"/>
        <v>1132.9463167380898</v>
      </c>
      <c r="AP539" s="174">
        <f t="shared" si="138"/>
        <v>1130.144694353198</v>
      </c>
      <c r="AQ539" s="174">
        <f t="shared" si="138"/>
        <v>1127.3499999999983</v>
      </c>
      <c r="AR539" s="174">
        <f t="shared" si="138"/>
        <v>1124.562216546409</v>
      </c>
      <c r="AS539" s="174">
        <f t="shared" si="138"/>
        <v>1121.7813269027138</v>
      </c>
      <c r="AT539" s="174">
        <f t="shared" si="138"/>
        <v>1119.0073140214568</v>
      </c>
      <c r="AU539" s="174">
        <f t="shared" si="138"/>
        <v>1116.2401608973387</v>
      </c>
      <c r="AV539" s="174">
        <f t="shared" si="138"/>
        <v>1113.4798505671117</v>
      </c>
      <c r="AW539" s="174">
        <f t="shared" si="138"/>
        <v>1110.7263661094755</v>
      </c>
      <c r="AX539" s="174">
        <f t="shared" si="138"/>
        <v>1107.9796906449742</v>
      </c>
      <c r="AY539" s="174">
        <f t="shared" si="138"/>
        <v>1105.2398073358925</v>
      </c>
      <c r="AZ539" s="174">
        <f t="shared" si="138"/>
        <v>1102.5066993861526</v>
      </c>
      <c r="BA539" s="174">
        <f t="shared" si="138"/>
        <v>1099.7803500412108</v>
      </c>
      <c r="BB539" s="174">
        <f t="shared" si="138"/>
        <v>1097.0607425879552</v>
      </c>
      <c r="BC539" s="174">
        <f t="shared" si="138"/>
        <v>1094.3478603546034</v>
      </c>
      <c r="BD539" s="174">
        <f t="shared" si="138"/>
        <v>1091.6416867105997</v>
      </c>
      <c r="BE539" s="174">
        <f t="shared" si="138"/>
        <v>1088.9422050665139</v>
      </c>
      <c r="BF539" s="174">
        <f t="shared" si="138"/>
        <v>1086.2493988739388</v>
      </c>
      <c r="BG539" s="174">
        <f t="shared" si="138"/>
        <v>1083.5632516253893</v>
      </c>
      <c r="BH539" s="174">
        <f t="shared" si="138"/>
        <v>1080.8837468542015</v>
      </c>
      <c r="BI539" s="174">
        <f t="shared" si="138"/>
        <v>1078.2108681344303</v>
      </c>
      <c r="BJ539" s="174">
        <f t="shared" si="138"/>
        <v>1075.5445990807511</v>
      </c>
      <c r="BK539" s="174">
        <f t="shared" si="138"/>
        <v>1072.8849233483566</v>
      </c>
      <c r="BL539" s="174">
        <f t="shared" si="138"/>
        <v>1070.2318246328591</v>
      </c>
      <c r="BM539" s="174">
        <f t="shared" si="138"/>
        <v>1067.5852866701891</v>
      </c>
      <c r="BN539" s="174">
        <f t="shared" si="138"/>
        <v>1064.9452932364952</v>
      </c>
      <c r="BO539" s="174">
        <f t="shared" si="138"/>
        <v>1062.3118281480465</v>
      </c>
      <c r="BP539" s="174">
        <f t="shared" si="138"/>
        <v>1059.6848752611318</v>
      </c>
    </row>
    <row r="540" spans="2:68">
      <c r="B540" s="29">
        <v>57</v>
      </c>
      <c r="C540" s="68">
        <v>1171.29</v>
      </c>
      <c r="D540" s="68">
        <v>1112.03</v>
      </c>
      <c r="F540" s="13"/>
      <c r="G540" s="13"/>
      <c r="H540" s="245"/>
      <c r="I540" s="60" t="s">
        <v>112</v>
      </c>
      <c r="J540" s="174">
        <f t="shared" si="134"/>
        <v>1211.4921129606562</v>
      </c>
      <c r="K540" s="174">
        <f t="shared" si="138"/>
        <v>1208.3512468726453</v>
      </c>
      <c r="L540" s="174">
        <f t="shared" ref="K540:BP544" si="139">$C540*POWER(POWER($D540/$C540,1/($D$486-$C$486)),L$486-$C$486)</f>
        <v>1205.2185236686673</v>
      </c>
      <c r="M540" s="174">
        <f t="shared" si="139"/>
        <v>1202.0939222378063</v>
      </c>
      <c r="N540" s="174">
        <f t="shared" si="139"/>
        <v>1198.9774215238774</v>
      </c>
      <c r="O540" s="174">
        <f t="shared" si="139"/>
        <v>1195.8690005252859</v>
      </c>
      <c r="P540" s="174">
        <f t="shared" si="139"/>
        <v>1192.7686382948834</v>
      </c>
      <c r="Q540" s="174">
        <f t="shared" si="139"/>
        <v>1189.6763139398297</v>
      </c>
      <c r="R540" s="174">
        <f t="shared" si="139"/>
        <v>1186.5920066214503</v>
      </c>
      <c r="S540" s="174">
        <f t="shared" si="139"/>
        <v>1183.5156955550956</v>
      </c>
      <c r="T540" s="174">
        <f t="shared" si="139"/>
        <v>1180.4473600100021</v>
      </c>
      <c r="U540" s="174">
        <f t="shared" si="139"/>
        <v>1177.3869793091515</v>
      </c>
      <c r="V540" s="174">
        <f t="shared" si="139"/>
        <v>1174.3345328291321</v>
      </c>
      <c r="W540" s="174">
        <f t="shared" si="139"/>
        <v>1171.29</v>
      </c>
      <c r="X540" s="174">
        <f t="shared" si="139"/>
        <v>1168.2533603051397</v>
      </c>
      <c r="Y540" s="174">
        <f t="shared" si="139"/>
        <v>1165.2245932811265</v>
      </c>
      <c r="Z540" s="174">
        <f t="shared" si="139"/>
        <v>1162.2036785175881</v>
      </c>
      <c r="AA540" s="174">
        <f t="shared" si="139"/>
        <v>1159.1905956570674</v>
      </c>
      <c r="AB540" s="174">
        <f t="shared" si="139"/>
        <v>1156.1853243948856</v>
      </c>
      <c r="AC540" s="174">
        <f t="shared" si="139"/>
        <v>1153.1878444790048</v>
      </c>
      <c r="AD540" s="174">
        <f t="shared" si="139"/>
        <v>1150.1981357098909</v>
      </c>
      <c r="AE540" s="174">
        <f t="shared" si="139"/>
        <v>1147.2161779403793</v>
      </c>
      <c r="AF540" s="174">
        <f t="shared" si="139"/>
        <v>1144.2419510755385</v>
      </c>
      <c r="AG540" s="174">
        <f t="shared" si="139"/>
        <v>1141.2754350725329</v>
      </c>
      <c r="AH540" s="174">
        <f t="shared" si="139"/>
        <v>1138.3166099404903</v>
      </c>
      <c r="AI540" s="174">
        <f t="shared" si="139"/>
        <v>1135.3654557403656</v>
      </c>
      <c r="AJ540" s="174">
        <f t="shared" si="139"/>
        <v>1132.4219525848068</v>
      </c>
      <c r="AK540" s="174">
        <f t="shared" si="139"/>
        <v>1129.4860806380216</v>
      </c>
      <c r="AL540" s="174">
        <f t="shared" si="139"/>
        <v>1126.5578201156425</v>
      </c>
      <c r="AM540" s="174">
        <f t="shared" si="139"/>
        <v>1123.6371512845942</v>
      </c>
      <c r="AN540" s="174">
        <f t="shared" si="139"/>
        <v>1120.7240544629612</v>
      </c>
      <c r="AO540" s="174">
        <f t="shared" si="139"/>
        <v>1117.8185100198541</v>
      </c>
      <c r="AP540" s="174">
        <f t="shared" si="139"/>
        <v>1114.9204983752777</v>
      </c>
      <c r="AQ540" s="174">
        <f t="shared" si="139"/>
        <v>1112.0299999999993</v>
      </c>
      <c r="AR540" s="174">
        <f t="shared" si="139"/>
        <v>1109.146995415417</v>
      </c>
      <c r="AS540" s="174">
        <f t="shared" si="139"/>
        <v>1106.2714651934282</v>
      </c>
      <c r="AT540" s="174">
        <f t="shared" si="139"/>
        <v>1103.4033899562985</v>
      </c>
      <c r="AU540" s="174">
        <f t="shared" si="139"/>
        <v>1100.542750376532</v>
      </c>
      <c r="AV540" s="174">
        <f t="shared" si="139"/>
        <v>1097.6895271767401</v>
      </c>
      <c r="AW540" s="174">
        <f t="shared" si="139"/>
        <v>1094.8437011295125</v>
      </c>
      <c r="AX540" s="174">
        <f t="shared" si="139"/>
        <v>1092.0052530572866</v>
      </c>
      <c r="AY540" s="174">
        <f t="shared" si="139"/>
        <v>1089.1741638322187</v>
      </c>
      <c r="AZ540" s="174">
        <f t="shared" si="139"/>
        <v>1086.3504143760556</v>
      </c>
      <c r="BA540" s="174">
        <f t="shared" si="139"/>
        <v>1083.5339856600058</v>
      </c>
      <c r="BB540" s="174">
        <f t="shared" si="139"/>
        <v>1080.7248587046101</v>
      </c>
      <c r="BC540" s="174">
        <f t="shared" si="139"/>
        <v>1077.9230145796157</v>
      </c>
      <c r="BD540" s="174">
        <f t="shared" si="139"/>
        <v>1075.1284344038472</v>
      </c>
      <c r="BE540" s="174">
        <f t="shared" si="139"/>
        <v>1072.3410993450798</v>
      </c>
      <c r="BF540" s="174">
        <f t="shared" si="139"/>
        <v>1069.5609906199124</v>
      </c>
      <c r="BG540" s="174">
        <f t="shared" si="139"/>
        <v>1066.7880894936409</v>
      </c>
      <c r="BH540" s="174">
        <f t="shared" si="139"/>
        <v>1064.0223772801323</v>
      </c>
      <c r="BI540" s="174">
        <f t="shared" si="139"/>
        <v>1061.2638353416983</v>
      </c>
      <c r="BJ540" s="174">
        <f t="shared" si="139"/>
        <v>1058.5124450889698</v>
      </c>
      <c r="BK540" s="174">
        <f t="shared" si="139"/>
        <v>1055.7681879807722</v>
      </c>
      <c r="BL540" s="174">
        <f t="shared" si="139"/>
        <v>1053.0310455239996</v>
      </c>
      <c r="BM540" s="174">
        <f t="shared" si="139"/>
        <v>1050.300999273491</v>
      </c>
      <c r="BN540" s="174">
        <f t="shared" si="139"/>
        <v>1047.5780308319049</v>
      </c>
      <c r="BO540" s="174">
        <f t="shared" si="139"/>
        <v>1044.8621218495966</v>
      </c>
      <c r="BP540" s="174">
        <f t="shared" si="139"/>
        <v>1042.1532540244941</v>
      </c>
    </row>
    <row r="541" spans="2:68">
      <c r="B541" s="29">
        <v>58</v>
      </c>
      <c r="C541" s="68">
        <v>1158</v>
      </c>
      <c r="D541" s="68">
        <v>1096.71</v>
      </c>
      <c r="F541" s="13"/>
      <c r="G541" s="13"/>
      <c r="H541" s="245"/>
      <c r="I541" s="60" t="s">
        <v>112</v>
      </c>
      <c r="J541" s="174">
        <f t="shared" si="134"/>
        <v>1199.6635143258102</v>
      </c>
      <c r="K541" s="174">
        <f t="shared" si="139"/>
        <v>1196.4060842643937</v>
      </c>
      <c r="L541" s="174">
        <f t="shared" si="139"/>
        <v>1193.1574990586207</v>
      </c>
      <c r="M541" s="174">
        <f t="shared" si="139"/>
        <v>1189.9177346921747</v>
      </c>
      <c r="N541" s="174">
        <f t="shared" si="139"/>
        <v>1186.6867672139506</v>
      </c>
      <c r="O541" s="174">
        <f t="shared" si="139"/>
        <v>1183.4645727378768</v>
      </c>
      <c r="P541" s="174">
        <f t="shared" si="139"/>
        <v>1180.2511274427397</v>
      </c>
      <c r="Q541" s="174">
        <f t="shared" si="139"/>
        <v>1177.0464075720072</v>
      </c>
      <c r="R541" s="174">
        <f t="shared" si="139"/>
        <v>1173.8503894336527</v>
      </c>
      <c r="S541" s="174">
        <f t="shared" si="139"/>
        <v>1170.6630493999805</v>
      </c>
      <c r="T541" s="174">
        <f t="shared" si="139"/>
        <v>1167.4843639074506</v>
      </c>
      <c r="U541" s="174">
        <f t="shared" si="139"/>
        <v>1164.3143094565048</v>
      </c>
      <c r="V541" s="174">
        <f t="shared" si="139"/>
        <v>1161.1528626113929</v>
      </c>
      <c r="W541" s="174">
        <f t="shared" si="139"/>
        <v>1158</v>
      </c>
      <c r="X541" s="174">
        <f t="shared" si="139"/>
        <v>1154.8556983136725</v>
      </c>
      <c r="Y541" s="174">
        <f t="shared" si="139"/>
        <v>1151.7199343070465</v>
      </c>
      <c r="Z541" s="174">
        <f t="shared" si="139"/>
        <v>1148.5926847978767</v>
      </c>
      <c r="AA541" s="174">
        <f t="shared" si="139"/>
        <v>1145.4739266668635</v>
      </c>
      <c r="AB541" s="174">
        <f t="shared" si="139"/>
        <v>1142.3636368574826</v>
      </c>
      <c r="AC541" s="174">
        <f t="shared" si="139"/>
        <v>1139.2617923758157</v>
      </c>
      <c r="AD541" s="174">
        <f t="shared" si="139"/>
        <v>1136.168370290379</v>
      </c>
      <c r="AE541" s="174">
        <f t="shared" si="139"/>
        <v>1133.0833477319541</v>
      </c>
      <c r="AF541" s="174">
        <f t="shared" si="139"/>
        <v>1130.0067018934192</v>
      </c>
      <c r="AG541" s="174">
        <f t="shared" si="139"/>
        <v>1126.9384100295808</v>
      </c>
      <c r="AH541" s="174">
        <f t="shared" si="139"/>
        <v>1123.8784494570045</v>
      </c>
      <c r="AI541" s="174">
        <f t="shared" si="139"/>
        <v>1120.8267975538483</v>
      </c>
      <c r="AJ541" s="174">
        <f t="shared" si="139"/>
        <v>1117.7834317596948</v>
      </c>
      <c r="AK541" s="174">
        <f t="shared" si="139"/>
        <v>1114.7483295753848</v>
      </c>
      <c r="AL541" s="174">
        <f t="shared" si="139"/>
        <v>1111.7214685628505</v>
      </c>
      <c r="AM541" s="174">
        <f t="shared" si="139"/>
        <v>1108.7028263449499</v>
      </c>
      <c r="AN541" s="174">
        <f t="shared" si="139"/>
        <v>1105.6923806053019</v>
      </c>
      <c r="AO541" s="174">
        <f t="shared" si="139"/>
        <v>1102.6901090881197</v>
      </c>
      <c r="AP541" s="174">
        <f t="shared" si="139"/>
        <v>1099.6959895980485</v>
      </c>
      <c r="AQ541" s="174">
        <f t="shared" si="139"/>
        <v>1096.7099999999996</v>
      </c>
      <c r="AR541" s="174">
        <f t="shared" si="139"/>
        <v>1093.7321182189871</v>
      </c>
      <c r="AS541" s="174">
        <f t="shared" si="139"/>
        <v>1090.7623222399659</v>
      </c>
      <c r="AT541" s="174">
        <f t="shared" si="139"/>
        <v>1087.8005901076674</v>
      </c>
      <c r="AU541" s="174">
        <f t="shared" si="139"/>
        <v>1084.846899926438</v>
      </c>
      <c r="AV541" s="174">
        <f t="shared" si="139"/>
        <v>1081.9012298600771</v>
      </c>
      <c r="AW541" s="174">
        <f t="shared" si="139"/>
        <v>1078.9635581316754</v>
      </c>
      <c r="AX541" s="174">
        <f t="shared" si="139"/>
        <v>1076.0338630234551</v>
      </c>
      <c r="AY541" s="174">
        <f t="shared" si="139"/>
        <v>1073.1121228766067</v>
      </c>
      <c r="AZ541" s="174">
        <f t="shared" si="139"/>
        <v>1070.1983160911323</v>
      </c>
      <c r="BA541" s="174">
        <f t="shared" si="139"/>
        <v>1067.2924211256829</v>
      </c>
      <c r="BB541" s="174">
        <f t="shared" si="139"/>
        <v>1064.3944164974014</v>
      </c>
      <c r="BC541" s="174">
        <f t="shared" si="139"/>
        <v>1061.504280781762</v>
      </c>
      <c r="BD541" s="174">
        <f t="shared" si="139"/>
        <v>1058.6219926124131</v>
      </c>
      <c r="BE541" s="174">
        <f t="shared" si="139"/>
        <v>1055.7475306810186</v>
      </c>
      <c r="BF541" s="174">
        <f t="shared" si="139"/>
        <v>1052.8808737371012</v>
      </c>
      <c r="BG541" s="174">
        <f t="shared" si="139"/>
        <v>1050.0220005878839</v>
      </c>
      <c r="BH541" s="174">
        <f t="shared" si="139"/>
        <v>1047.1708900981348</v>
      </c>
      <c r="BI541" s="174">
        <f t="shared" si="139"/>
        <v>1044.3275211900097</v>
      </c>
      <c r="BJ541" s="174">
        <f t="shared" si="139"/>
        <v>1041.4918728428975</v>
      </c>
      <c r="BK541" s="174">
        <f t="shared" si="139"/>
        <v>1038.6639240932632</v>
      </c>
      <c r="BL541" s="174">
        <f t="shared" si="139"/>
        <v>1035.8436540344946</v>
      </c>
      <c r="BM541" s="174">
        <f t="shared" si="139"/>
        <v>1033.0310418167467</v>
      </c>
      <c r="BN541" s="174">
        <f t="shared" si="139"/>
        <v>1030.2260666467871</v>
      </c>
      <c r="BO541" s="174">
        <f t="shared" si="139"/>
        <v>1027.4287077878439</v>
      </c>
      <c r="BP541" s="174">
        <f t="shared" si="139"/>
        <v>1024.6389445594514</v>
      </c>
    </row>
    <row r="542" spans="2:68">
      <c r="B542" s="29">
        <v>59</v>
      </c>
      <c r="C542" s="68">
        <v>1144.71</v>
      </c>
      <c r="D542" s="68">
        <v>1081.4000000000001</v>
      </c>
      <c r="F542" s="13"/>
      <c r="G542" s="13"/>
      <c r="H542" s="245"/>
      <c r="I542" s="60" t="s">
        <v>112</v>
      </c>
      <c r="J542" s="174">
        <f t="shared" si="134"/>
        <v>1187.8357698544964</v>
      </c>
      <c r="K542" s="174">
        <f t="shared" si="139"/>
        <v>1184.4614857934855</v>
      </c>
      <c r="L542" s="174">
        <f t="shared" si="139"/>
        <v>1181.0967870583363</v>
      </c>
      <c r="M542" s="174">
        <f t="shared" si="139"/>
        <v>1177.7416464200217</v>
      </c>
      <c r="N542" s="174">
        <f t="shared" si="139"/>
        <v>1174.3960367268646</v>
      </c>
      <c r="O542" s="174">
        <f t="shared" si="139"/>
        <v>1171.0599309043166</v>
      </c>
      <c r="P542" s="174">
        <f t="shared" si="139"/>
        <v>1167.7333019547414</v>
      </c>
      <c r="Q542" s="174">
        <f t="shared" si="139"/>
        <v>1164.416122957193</v>
      </c>
      <c r="R542" s="174">
        <f t="shared" si="139"/>
        <v>1161.1083670672012</v>
      </c>
      <c r="S542" s="174">
        <f t="shared" si="139"/>
        <v>1157.8100075165528</v>
      </c>
      <c r="T542" s="174">
        <f t="shared" si="139"/>
        <v>1154.5210176130745</v>
      </c>
      <c r="U542" s="174">
        <f t="shared" si="139"/>
        <v>1151.2413707404164</v>
      </c>
      <c r="V542" s="174">
        <f t="shared" si="139"/>
        <v>1147.9710403578404</v>
      </c>
      <c r="W542" s="174">
        <f t="shared" si="139"/>
        <v>1144.71</v>
      </c>
      <c r="X542" s="174">
        <f t="shared" si="139"/>
        <v>1141.4582232767302</v>
      </c>
      <c r="Y542" s="174">
        <f t="shared" si="139"/>
        <v>1138.2156838728322</v>
      </c>
      <c r="Z542" s="174">
        <f t="shared" si="139"/>
        <v>1134.9823555478606</v>
      </c>
      <c r="AA542" s="174">
        <f t="shared" si="139"/>
        <v>1131.7582121359114</v>
      </c>
      <c r="AB542" s="174">
        <f t="shared" si="139"/>
        <v>1128.54322754541</v>
      </c>
      <c r="AC542" s="174">
        <f t="shared" si="139"/>
        <v>1125.3373757589</v>
      </c>
      <c r="AD542" s="174">
        <f t="shared" si="139"/>
        <v>1122.1406308328328</v>
      </c>
      <c r="AE542" s="174">
        <f t="shared" si="139"/>
        <v>1118.952966897358</v>
      </c>
      <c r="AF542" s="174">
        <f t="shared" si="139"/>
        <v>1115.7743581561128</v>
      </c>
      <c r="AG542" s="174">
        <f t="shared" si="139"/>
        <v>1112.6047788860155</v>
      </c>
      <c r="AH542" s="174">
        <f t="shared" si="139"/>
        <v>1109.4442034370545</v>
      </c>
      <c r="AI542" s="174">
        <f t="shared" si="139"/>
        <v>1106.2926062320826</v>
      </c>
      <c r="AJ542" s="174">
        <f t="shared" si="139"/>
        <v>1103.1499617666104</v>
      </c>
      <c r="AK542" s="174">
        <f t="shared" si="139"/>
        <v>1100.0162446085978</v>
      </c>
      <c r="AL542" s="174">
        <f t="shared" si="139"/>
        <v>1096.8914293982502</v>
      </c>
      <c r="AM542" s="174">
        <f t="shared" si="139"/>
        <v>1093.7754908478128</v>
      </c>
      <c r="AN542" s="174">
        <f t="shared" si="139"/>
        <v>1090.668403741365</v>
      </c>
      <c r="AO542" s="174">
        <f t="shared" si="139"/>
        <v>1087.5701429346175</v>
      </c>
      <c r="AP542" s="174">
        <f t="shared" si="139"/>
        <v>1084.4806833547082</v>
      </c>
      <c r="AQ542" s="174">
        <f t="shared" si="139"/>
        <v>1081.3999999999996</v>
      </c>
      <c r="AR542" s="174">
        <f t="shared" si="139"/>
        <v>1078.3280679398761</v>
      </c>
      <c r="AS542" s="174">
        <f t="shared" si="139"/>
        <v>1075.2648623145428</v>
      </c>
      <c r="AT542" s="174">
        <f t="shared" si="139"/>
        <v>1072.2103583348237</v>
      </c>
      <c r="AU542" s="174">
        <f t="shared" si="139"/>
        <v>1069.1645312819614</v>
      </c>
      <c r="AV542" s="174">
        <f t="shared" si="139"/>
        <v>1066.1273565074173</v>
      </c>
      <c r="AW542" s="174">
        <f t="shared" si="139"/>
        <v>1063.0988094326719</v>
      </c>
      <c r="AX542" s="174">
        <f t="shared" si="139"/>
        <v>1060.0788655490253</v>
      </c>
      <c r="AY542" s="174">
        <f t="shared" si="139"/>
        <v>1057.0675004174002</v>
      </c>
      <c r="AZ542" s="174">
        <f t="shared" si="139"/>
        <v>1054.0646896681433</v>
      </c>
      <c r="BA542" s="174">
        <f t="shared" si="139"/>
        <v>1051.0704090008271</v>
      </c>
      <c r="BB542" s="174">
        <f t="shared" si="139"/>
        <v>1048.0846341840554</v>
      </c>
      <c r="BC542" s="174">
        <f t="shared" si="139"/>
        <v>1045.1073410552663</v>
      </c>
      <c r="BD542" s="174">
        <f t="shared" si="139"/>
        <v>1042.1385055205353</v>
      </c>
      <c r="BE542" s="174">
        <f t="shared" si="139"/>
        <v>1039.1781035543825</v>
      </c>
      <c r="BF542" s="174">
        <f t="shared" si="139"/>
        <v>1036.2261111995765</v>
      </c>
      <c r="BG542" s="174">
        <f t="shared" si="139"/>
        <v>1033.282504566942</v>
      </c>
      <c r="BH542" s="174">
        <f t="shared" si="139"/>
        <v>1030.3472598351648</v>
      </c>
      <c r="BI542" s="174">
        <f t="shared" si="139"/>
        <v>1027.4203532506006</v>
      </c>
      <c r="BJ542" s="174">
        <f t="shared" si="139"/>
        <v>1024.501761127081</v>
      </c>
      <c r="BK542" s="174">
        <f t="shared" si="139"/>
        <v>1021.5914598457242</v>
      </c>
      <c r="BL542" s="174">
        <f t="shared" si="139"/>
        <v>1018.6894258547417</v>
      </c>
      <c r="BM542" s="174">
        <f t="shared" si="139"/>
        <v>1015.795635669249</v>
      </c>
      <c r="BN542" s="174">
        <f t="shared" si="139"/>
        <v>1012.9100658710745</v>
      </c>
      <c r="BO542" s="174">
        <f t="shared" si="139"/>
        <v>1010.0326931085712</v>
      </c>
      <c r="BP542" s="174">
        <f t="shared" si="139"/>
        <v>1007.1634940964268</v>
      </c>
    </row>
    <row r="543" spans="2:68">
      <c r="B543" s="29">
        <v>60</v>
      </c>
      <c r="C543" s="68">
        <v>1131.42</v>
      </c>
      <c r="D543" s="68">
        <v>1066.08</v>
      </c>
      <c r="F543" s="13"/>
      <c r="G543" s="13"/>
      <c r="H543" s="245"/>
      <c r="I543" s="60" t="s">
        <v>112</v>
      </c>
      <c r="J543" s="174">
        <f t="shared" si="134"/>
        <v>1176.0234658529857</v>
      </c>
      <c r="K543" s="174">
        <f t="shared" si="139"/>
        <v>1172.5308680376804</v>
      </c>
      <c r="L543" s="174">
        <f t="shared" si="139"/>
        <v>1169.0486426680393</v>
      </c>
      <c r="M543" s="174">
        <f t="shared" si="139"/>
        <v>1165.5767589395914</v>
      </c>
      <c r="N543" s="174">
        <f t="shared" si="139"/>
        <v>1162.1151861393494</v>
      </c>
      <c r="O543" s="174">
        <f t="shared" si="139"/>
        <v>1158.6638936455388</v>
      </c>
      <c r="P543" s="174">
        <f t="shared" si="139"/>
        <v>1155.222850927327</v>
      </c>
      <c r="Q543" s="174">
        <f t="shared" si="139"/>
        <v>1151.7920275445529</v>
      </c>
      <c r="R543" s="174">
        <f t="shared" si="139"/>
        <v>1148.3713931474574</v>
      </c>
      <c r="S543" s="174">
        <f t="shared" si="139"/>
        <v>1144.9609174764157</v>
      </c>
      <c r="T543" s="174">
        <f t="shared" si="139"/>
        <v>1141.5605703616686</v>
      </c>
      <c r="U543" s="174">
        <f t="shared" si="139"/>
        <v>1138.1703217230565</v>
      </c>
      <c r="V543" s="174">
        <f t="shared" si="139"/>
        <v>1134.7901415697534</v>
      </c>
      <c r="W543" s="174">
        <f t="shared" si="139"/>
        <v>1131.42</v>
      </c>
      <c r="X543" s="174">
        <f t="shared" si="139"/>
        <v>1128.0598672008416</v>
      </c>
      <c r="Y543" s="174">
        <f t="shared" si="139"/>
        <v>1124.7097134478622</v>
      </c>
      <c r="Z543" s="174">
        <f t="shared" si="139"/>
        <v>1121.3695091049228</v>
      </c>
      <c r="AA543" s="174">
        <f t="shared" si="139"/>
        <v>1118.0392246238994</v>
      </c>
      <c r="AB543" s="174">
        <f t="shared" si="139"/>
        <v>1114.7188305444199</v>
      </c>
      <c r="AC543" s="174">
        <f t="shared" si="139"/>
        <v>1111.4082974936059</v>
      </c>
      <c r="AD543" s="174">
        <f t="shared" si="139"/>
        <v>1108.1075961858112</v>
      </c>
      <c r="AE543" s="174">
        <f t="shared" si="139"/>
        <v>1104.8166974223629</v>
      </c>
      <c r="AF543" s="174">
        <f t="shared" si="139"/>
        <v>1101.5355720913039</v>
      </c>
      <c r="AG543" s="174">
        <f t="shared" si="139"/>
        <v>1098.2641911671344</v>
      </c>
      <c r="AH543" s="174">
        <f t="shared" si="139"/>
        <v>1095.0025257105558</v>
      </c>
      <c r="AI543" s="174">
        <f t="shared" si="139"/>
        <v>1091.750546868215</v>
      </c>
      <c r="AJ543" s="174">
        <f t="shared" si="139"/>
        <v>1088.5082258724474</v>
      </c>
      <c r="AK543" s="174">
        <f t="shared" si="139"/>
        <v>1085.2755340410251</v>
      </c>
      <c r="AL543" s="174">
        <f t="shared" si="139"/>
        <v>1082.0524427769008</v>
      </c>
      <c r="AM543" s="174">
        <f t="shared" si="139"/>
        <v>1078.838923567956</v>
      </c>
      <c r="AN543" s="174">
        <f t="shared" si="139"/>
        <v>1075.6349479867488</v>
      </c>
      <c r="AO543" s="174">
        <f t="shared" si="139"/>
        <v>1072.4404876902618</v>
      </c>
      <c r="AP543" s="174">
        <f t="shared" si="139"/>
        <v>1069.2555144196517</v>
      </c>
      <c r="AQ543" s="174">
        <f t="shared" si="139"/>
        <v>1066.0799999999997</v>
      </c>
      <c r="AR543" s="174">
        <f t="shared" si="139"/>
        <v>1062.9139163400619</v>
      </c>
      <c r="AS543" s="174">
        <f t="shared" si="139"/>
        <v>1059.7572354320205</v>
      </c>
      <c r="AT543" s="174">
        <f t="shared" si="139"/>
        <v>1056.6099293512364</v>
      </c>
      <c r="AU543" s="174">
        <f t="shared" si="139"/>
        <v>1053.4719702560024</v>
      </c>
      <c r="AV543" s="174">
        <f t="shared" si="139"/>
        <v>1050.3433303872964</v>
      </c>
      <c r="AW543" s="174">
        <f t="shared" si="139"/>
        <v>1047.2239820685361</v>
      </c>
      <c r="AX543" s="174">
        <f t="shared" si="139"/>
        <v>1044.1138977053342</v>
      </c>
      <c r="AY543" s="174">
        <f t="shared" si="139"/>
        <v>1041.0130497852542</v>
      </c>
      <c r="AZ543" s="174">
        <f t="shared" si="139"/>
        <v>1037.9214108775668</v>
      </c>
      <c r="BA543" s="174">
        <f t="shared" si="139"/>
        <v>1034.8389536330083</v>
      </c>
      <c r="BB543" s="174">
        <f t="shared" si="139"/>
        <v>1031.7656507835366</v>
      </c>
      <c r="BC543" s="174">
        <f t="shared" si="139"/>
        <v>1028.7014751420925</v>
      </c>
      <c r="BD543" s="174">
        <f t="shared" si="139"/>
        <v>1025.6463996023567</v>
      </c>
      <c r="BE543" s="174">
        <f t="shared" si="139"/>
        <v>1022.6003971385124</v>
      </c>
      <c r="BF543" s="174">
        <f t="shared" si="139"/>
        <v>1019.5634408050045</v>
      </c>
      <c r="BG543" s="174">
        <f t="shared" si="139"/>
        <v>1016.5355037363016</v>
      </c>
      <c r="BH543" s="174">
        <f t="shared" si="139"/>
        <v>1013.5165591466589</v>
      </c>
      <c r="BI543" s="174">
        <f t="shared" si="139"/>
        <v>1010.506580329881</v>
      </c>
      <c r="BJ543" s="174">
        <f t="shared" si="139"/>
        <v>1007.505540659085</v>
      </c>
      <c r="BK543" s="174">
        <f t="shared" si="139"/>
        <v>1004.5134135864661</v>
      </c>
      <c r="BL543" s="174">
        <f t="shared" si="139"/>
        <v>1001.5301726430616</v>
      </c>
      <c r="BM543" s="174">
        <f t="shared" si="139"/>
        <v>998.55579143851799</v>
      </c>
      <c r="BN543" s="174">
        <f t="shared" si="139"/>
        <v>995.59024366085612</v>
      </c>
      <c r="BO543" s="174">
        <f t="shared" si="139"/>
        <v>992.63350307623932</v>
      </c>
      <c r="BP543" s="174">
        <f t="shared" si="139"/>
        <v>989.68554352874128</v>
      </c>
    </row>
    <row r="544" spans="2:68">
      <c r="B544" s="29">
        <v>61</v>
      </c>
      <c r="C544" s="68">
        <v>1131.74</v>
      </c>
      <c r="D544" s="68">
        <v>1070.2</v>
      </c>
      <c r="F544" s="13"/>
      <c r="G544" s="13"/>
      <c r="H544" s="245"/>
      <c r="I544" s="60" t="s">
        <v>112</v>
      </c>
      <c r="J544" s="174">
        <f t="shared" si="134"/>
        <v>1173.6261651363852</v>
      </c>
      <c r="K544" s="174">
        <f t="shared" si="139"/>
        <v>1170.3498323627991</v>
      </c>
      <c r="L544" s="174">
        <f t="shared" si="139"/>
        <v>1167.0826459057846</v>
      </c>
      <c r="M544" s="174">
        <f t="shared" si="139"/>
        <v>1163.8245802321887</v>
      </c>
      <c r="N544" s="174">
        <f t="shared" si="139"/>
        <v>1160.5756098801373</v>
      </c>
      <c r="O544" s="174">
        <f t="shared" si="139"/>
        <v>1157.3357094588364</v>
      </c>
      <c r="P544" s="174">
        <f t="shared" si="139"/>
        <v>1154.1048536483738</v>
      </c>
      <c r="Q544" s="174">
        <f t="shared" si="139"/>
        <v>1150.8830171995216</v>
      </c>
      <c r="R544" s="174">
        <f t="shared" si="139"/>
        <v>1147.6701749335377</v>
      </c>
      <c r="S544" s="174">
        <f t="shared" si="139"/>
        <v>1144.4663017419707</v>
      </c>
      <c r="T544" s="174">
        <f t="shared" si="139"/>
        <v>1141.2713725864619</v>
      </c>
      <c r="U544" s="174">
        <f t="shared" si="139"/>
        <v>1138.0853624985509</v>
      </c>
      <c r="V544" s="174">
        <f t="shared" si="139"/>
        <v>1134.9082465794802</v>
      </c>
      <c r="W544" s="174">
        <f t="shared" si="139"/>
        <v>1131.74</v>
      </c>
      <c r="X544" s="174">
        <f t="shared" si="139"/>
        <v>1128.5805980001753</v>
      </c>
      <c r="Y544" s="174">
        <f t="shared" si="139"/>
        <v>1125.4300158891913</v>
      </c>
      <c r="Z544" s="174">
        <f t="shared" si="139"/>
        <v>1122.2882290451607</v>
      </c>
      <c r="AA544" s="174">
        <f t="shared" si="139"/>
        <v>1119.155212914932</v>
      </c>
      <c r="AB544" s="174">
        <f t="shared" si="139"/>
        <v>1116.0309430138966</v>
      </c>
      <c r="AC544" s="174">
        <f t="shared" si="139"/>
        <v>1112.9153949257984</v>
      </c>
      <c r="AD544" s="174">
        <f t="shared" si="139"/>
        <v>1109.808544302542</v>
      </c>
      <c r="AE544" s="174">
        <f t="shared" si="139"/>
        <v>1106.7103668640032</v>
      </c>
      <c r="AF544" s="174">
        <f t="shared" si="139"/>
        <v>1103.6208383978387</v>
      </c>
      <c r="AG544" s="174">
        <f t="shared" si="139"/>
        <v>1100.5399347592977</v>
      </c>
      <c r="AH544" s="174">
        <f t="shared" si="139"/>
        <v>1097.4676318710324</v>
      </c>
      <c r="AI544" s="174">
        <f t="shared" ref="K544:BP548" si="140">$C544*POWER(POWER($D544/$C544,1/($D$486-$C$486)),AI$486-$C$486)</f>
        <v>1094.4039057229097</v>
      </c>
      <c r="AJ544" s="174">
        <f t="shared" si="140"/>
        <v>1091.3487323718248</v>
      </c>
      <c r="AK544" s="174">
        <f t="shared" si="140"/>
        <v>1088.3020879415124</v>
      </c>
      <c r="AL544" s="174">
        <f t="shared" si="140"/>
        <v>1085.2639486223616</v>
      </c>
      <c r="AM544" s="174">
        <f t="shared" si="140"/>
        <v>1082.2342906712286</v>
      </c>
      <c r="AN544" s="174">
        <f t="shared" si="140"/>
        <v>1079.2130904112523</v>
      </c>
      <c r="AO544" s="174">
        <f t="shared" si="140"/>
        <v>1076.2003242316682</v>
      </c>
      <c r="AP544" s="174">
        <f t="shared" si="140"/>
        <v>1073.1959685876252</v>
      </c>
      <c r="AQ544" s="174">
        <f t="shared" si="140"/>
        <v>1070.1999999999994</v>
      </c>
      <c r="AR544" s="174">
        <f t="shared" si="140"/>
        <v>1067.2123950552129</v>
      </c>
      <c r="AS544" s="174">
        <f t="shared" si="140"/>
        <v>1064.2331304050504</v>
      </c>
      <c r="AT544" s="174">
        <f t="shared" si="140"/>
        <v>1061.262182766475</v>
      </c>
      <c r="AU544" s="174">
        <f t="shared" si="140"/>
        <v>1058.299528921448</v>
      </c>
      <c r="AV544" s="174">
        <f t="shared" si="140"/>
        <v>1055.3451457167473</v>
      </c>
      <c r="AW544" s="174">
        <f t="shared" si="140"/>
        <v>1052.3990100637857</v>
      </c>
      <c r="AX544" s="174">
        <f t="shared" si="140"/>
        <v>1049.461098938431</v>
      </c>
      <c r="AY544" s="174">
        <f t="shared" si="140"/>
        <v>1046.5313893808254</v>
      </c>
      <c r="AZ544" s="174">
        <f t="shared" si="140"/>
        <v>1043.6098584952076</v>
      </c>
      <c r="BA544" s="174">
        <f t="shared" si="140"/>
        <v>1040.6964834497319</v>
      </c>
      <c r="BB544" s="174">
        <f t="shared" si="140"/>
        <v>1037.7912414762914</v>
      </c>
      <c r="BC544" s="174">
        <f t="shared" si="140"/>
        <v>1034.8941098703388</v>
      </c>
      <c r="BD544" s="174">
        <f t="shared" si="140"/>
        <v>1032.0050659907099</v>
      </c>
      <c r="BE544" s="174">
        <f t="shared" si="140"/>
        <v>1029.1240872594462</v>
      </c>
      <c r="BF544" s="174">
        <f t="shared" si="140"/>
        <v>1026.251151161619</v>
      </c>
      <c r="BG544" s="174">
        <f t="shared" si="140"/>
        <v>1023.3862352451519</v>
      </c>
      <c r="BH544" s="174">
        <f t="shared" si="140"/>
        <v>1020.5293171206473</v>
      </c>
      <c r="BI544" s="174">
        <f t="shared" si="140"/>
        <v>1017.6803744612108</v>
      </c>
      <c r="BJ544" s="174">
        <f t="shared" si="140"/>
        <v>1014.8393850022758</v>
      </c>
      <c r="BK544" s="174">
        <f t="shared" si="140"/>
        <v>1012.0063265414306</v>
      </c>
      <c r="BL544" s="174">
        <f t="shared" si="140"/>
        <v>1009.181176938244</v>
      </c>
      <c r="BM544" s="174">
        <f t="shared" si="140"/>
        <v>1006.3639141140935</v>
      </c>
      <c r="BN544" s="174">
        <f t="shared" si="140"/>
        <v>1003.5545160519913</v>
      </c>
      <c r="BO544" s="174">
        <f t="shared" si="140"/>
        <v>1000.7529607964133</v>
      </c>
      <c r="BP544" s="174">
        <f t="shared" si="140"/>
        <v>997.95922645312726</v>
      </c>
    </row>
    <row r="545" spans="1:68">
      <c r="B545" s="29">
        <v>62</v>
      </c>
      <c r="C545" s="68">
        <v>1132.07</v>
      </c>
      <c r="D545" s="68">
        <v>1074.31</v>
      </c>
      <c r="F545" s="13"/>
      <c r="G545" s="13"/>
      <c r="H545" s="245"/>
      <c r="I545" s="60" t="s">
        <v>112</v>
      </c>
      <c r="J545" s="174">
        <f t="shared" si="134"/>
        <v>1171.2690375862378</v>
      </c>
      <c r="K545" s="174">
        <f t="shared" si="140"/>
        <v>1168.2061270796696</v>
      </c>
      <c r="L545" s="174">
        <f t="shared" si="140"/>
        <v>1165.1512261938378</v>
      </c>
      <c r="M545" s="174">
        <f t="shared" si="140"/>
        <v>1162.1043139832971</v>
      </c>
      <c r="N545" s="174">
        <f t="shared" si="140"/>
        <v>1159.0653695573751</v>
      </c>
      <c r="O545" s="174">
        <f t="shared" si="140"/>
        <v>1156.0343720800302</v>
      </c>
      <c r="P545" s="174">
        <f t="shared" si="140"/>
        <v>1153.0113007697057</v>
      </c>
      <c r="Q545" s="174">
        <f t="shared" si="140"/>
        <v>1149.9961348991924</v>
      </c>
      <c r="R545" s="174">
        <f t="shared" si="140"/>
        <v>1146.9888537954807</v>
      </c>
      <c r="S545" s="174">
        <f t="shared" si="140"/>
        <v>1143.9894368396235</v>
      </c>
      <c r="T545" s="174">
        <f t="shared" si="140"/>
        <v>1140.9978634665924</v>
      </c>
      <c r="U545" s="174">
        <f t="shared" si="140"/>
        <v>1138.0141131651367</v>
      </c>
      <c r="V545" s="174">
        <f t="shared" si="140"/>
        <v>1135.0381654776445</v>
      </c>
      <c r="W545" s="174">
        <f t="shared" si="140"/>
        <v>1132.07</v>
      </c>
      <c r="X545" s="174">
        <f t="shared" si="140"/>
        <v>1129.109596381446</v>
      </c>
      <c r="Y545" s="174">
        <f t="shared" si="140"/>
        <v>1126.1569343244428</v>
      </c>
      <c r="Z545" s="174">
        <f t="shared" si="140"/>
        <v>1123.2119935845294</v>
      </c>
      <c r="AA545" s="174">
        <f t="shared" si="140"/>
        <v>1120.274753970185</v>
      </c>
      <c r="AB545" s="174">
        <f t="shared" si="140"/>
        <v>1117.3451953426902</v>
      </c>
      <c r="AC545" s="174">
        <f t="shared" si="140"/>
        <v>1114.423297615989</v>
      </c>
      <c r="AD545" s="174">
        <f t="shared" si="140"/>
        <v>1111.5090407565519</v>
      </c>
      <c r="AE545" s="174">
        <f t="shared" si="140"/>
        <v>1108.6024047832364</v>
      </c>
      <c r="AF545" s="174">
        <f t="shared" si="140"/>
        <v>1105.7033697671527</v>
      </c>
      <c r="AG545" s="174">
        <f t="shared" si="140"/>
        <v>1102.8119158315249</v>
      </c>
      <c r="AH545" s="174">
        <f t="shared" si="140"/>
        <v>1099.9280231515563</v>
      </c>
      <c r="AI545" s="174">
        <f t="shared" si="140"/>
        <v>1097.051671954292</v>
      </c>
      <c r="AJ545" s="174">
        <f t="shared" si="140"/>
        <v>1094.1828425184851</v>
      </c>
      <c r="AK545" s="174">
        <f t="shared" si="140"/>
        <v>1091.3215151744591</v>
      </c>
      <c r="AL545" s="174">
        <f t="shared" si="140"/>
        <v>1088.4676703039756</v>
      </c>
      <c r="AM545" s="174">
        <f t="shared" si="140"/>
        <v>1085.6212883400981</v>
      </c>
      <c r="AN545" s="174">
        <f t="shared" si="140"/>
        <v>1082.7823497670581</v>
      </c>
      <c r="AO545" s="174">
        <f t="shared" si="140"/>
        <v>1079.9508351201223</v>
      </c>
      <c r="AP545" s="174">
        <f t="shared" si="140"/>
        <v>1077.1267249854575</v>
      </c>
      <c r="AQ545" s="174">
        <f t="shared" si="140"/>
        <v>1074.3099999999988</v>
      </c>
      <c r="AR545" s="174">
        <f t="shared" si="140"/>
        <v>1071.5006408513166</v>
      </c>
      <c r="AS545" s="174">
        <f t="shared" si="140"/>
        <v>1068.6986282774833</v>
      </c>
      <c r="AT545" s="174">
        <f t="shared" si="140"/>
        <v>1065.9039430669432</v>
      </c>
      <c r="AU545" s="174">
        <f t="shared" si="140"/>
        <v>1063.1165660583779</v>
      </c>
      <c r="AV545" s="174">
        <f t="shared" si="140"/>
        <v>1060.336478140578</v>
      </c>
      <c r="AW545" s="174">
        <f t="shared" si="140"/>
        <v>1057.5636602523093</v>
      </c>
      <c r="AX545" s="174">
        <f t="shared" si="140"/>
        <v>1054.7980933821848</v>
      </c>
      <c r="AY545" s="174">
        <f t="shared" si="140"/>
        <v>1052.0397585685312</v>
      </c>
      <c r="AZ545" s="174">
        <f t="shared" si="140"/>
        <v>1049.2886368992629</v>
      </c>
      <c r="BA545" s="174">
        <f t="shared" si="140"/>
        <v>1046.5447095117477</v>
      </c>
      <c r="BB545" s="174">
        <f t="shared" si="140"/>
        <v>1043.8079575926818</v>
      </c>
      <c r="BC545" s="174">
        <f t="shared" si="140"/>
        <v>1041.0783623779573</v>
      </c>
      <c r="BD545" s="174">
        <f t="shared" si="140"/>
        <v>1038.3559051525367</v>
      </c>
      <c r="BE545" s="174">
        <f t="shared" si="140"/>
        <v>1035.6405672503217</v>
      </c>
      <c r="BF545" s="174">
        <f t="shared" si="140"/>
        <v>1032.9323300540273</v>
      </c>
      <c r="BG545" s="174">
        <f t="shared" si="140"/>
        <v>1030.2311749950527</v>
      </c>
      <c r="BH545" s="174">
        <f t="shared" si="140"/>
        <v>1027.5370835533552</v>
      </c>
      <c r="BI545" s="174">
        <f t="shared" si="140"/>
        <v>1024.8500372573224</v>
      </c>
      <c r="BJ545" s="174">
        <f t="shared" si="140"/>
        <v>1022.1700176836462</v>
      </c>
      <c r="BK545" s="174">
        <f t="shared" si="140"/>
        <v>1019.4970064571954</v>
      </c>
      <c r="BL545" s="174">
        <f t="shared" si="140"/>
        <v>1016.8309852508912</v>
      </c>
      <c r="BM545" s="174">
        <f t="shared" si="140"/>
        <v>1014.1719357855802</v>
      </c>
      <c r="BN545" s="174">
        <f t="shared" si="140"/>
        <v>1011.5198398299102</v>
      </c>
      <c r="BO545" s="174">
        <f t="shared" si="140"/>
        <v>1008.8746792002037</v>
      </c>
      <c r="BP545" s="174">
        <f t="shared" si="140"/>
        <v>1006.2364357603354</v>
      </c>
    </row>
    <row r="546" spans="1:68">
      <c r="B546" s="29">
        <v>63</v>
      </c>
      <c r="C546" s="68">
        <v>1132.3900000000001</v>
      </c>
      <c r="D546" s="68">
        <v>1078.43</v>
      </c>
      <c r="F546" s="13"/>
      <c r="G546" s="13"/>
      <c r="H546" s="245"/>
      <c r="I546" s="60" t="s">
        <v>112</v>
      </c>
      <c r="J546" s="174">
        <f t="shared" si="134"/>
        <v>1168.9035232402841</v>
      </c>
      <c r="K546" s="174">
        <f t="shared" si="140"/>
        <v>1166.0534666018907</v>
      </c>
      <c r="L546" s="174">
        <f t="shared" si="140"/>
        <v>1163.2103590595354</v>
      </c>
      <c r="M546" s="174">
        <f t="shared" si="140"/>
        <v>1160.3741836697177</v>
      </c>
      <c r="N546" s="174">
        <f t="shared" si="140"/>
        <v>1157.544923530249</v>
      </c>
      <c r="O546" s="174">
        <f t="shared" si="140"/>
        <v>1154.722561780153</v>
      </c>
      <c r="P546" s="174">
        <f t="shared" si="140"/>
        <v>1151.9070815995638</v>
      </c>
      <c r="Q546" s="174">
        <f t="shared" si="140"/>
        <v>1149.0984662096262</v>
      </c>
      <c r="R546" s="174">
        <f t="shared" si="140"/>
        <v>1146.2966988723956</v>
      </c>
      <c r="S546" s="174">
        <f t="shared" si="140"/>
        <v>1143.501762890739</v>
      </c>
      <c r="T546" s="174">
        <f t="shared" si="140"/>
        <v>1140.713641608234</v>
      </c>
      <c r="U546" s="174">
        <f t="shared" si="140"/>
        <v>1137.9323184090713</v>
      </c>
      <c r="V546" s="174">
        <f t="shared" si="140"/>
        <v>1135.157776717954</v>
      </c>
      <c r="W546" s="174">
        <f t="shared" si="140"/>
        <v>1132.3900000000001</v>
      </c>
      <c r="X546" s="174">
        <f t="shared" si="140"/>
        <v>1129.6289717606433</v>
      </c>
      <c r="Y546" s="174">
        <f t="shared" si="140"/>
        <v>1126.8746755455347</v>
      </c>
      <c r="Z546" s="174">
        <f t="shared" si="140"/>
        <v>1124.127094940445</v>
      </c>
      <c r="AA546" s="174">
        <f t="shared" si="140"/>
        <v>1121.386213571167</v>
      </c>
      <c r="AB546" s="174">
        <f t="shared" si="140"/>
        <v>1118.6520151034169</v>
      </c>
      <c r="AC546" s="174">
        <f t="shared" si="140"/>
        <v>1115.9244832427382</v>
      </c>
      <c r="AD546" s="174">
        <f t="shared" si="140"/>
        <v>1113.2036017344037</v>
      </c>
      <c r="AE546" s="174">
        <f t="shared" si="140"/>
        <v>1110.4893543633193</v>
      </c>
      <c r="AF546" s="174">
        <f t="shared" si="140"/>
        <v>1107.7817249539264</v>
      </c>
      <c r="AG546" s="174">
        <f t="shared" si="140"/>
        <v>1105.0806973701071</v>
      </c>
      <c r="AH546" s="174">
        <f t="shared" si="140"/>
        <v>1102.3862555150863</v>
      </c>
      <c r="AI546" s="174">
        <f t="shared" si="140"/>
        <v>1099.6983833313368</v>
      </c>
      <c r="AJ546" s="174">
        <f t="shared" si="140"/>
        <v>1097.0170648004835</v>
      </c>
      <c r="AK546" s="174">
        <f t="shared" si="140"/>
        <v>1094.3422839432078</v>
      </c>
      <c r="AL546" s="174">
        <f t="shared" si="140"/>
        <v>1091.674024819152</v>
      </c>
      <c r="AM546" s="174">
        <f t="shared" si="140"/>
        <v>1089.0122715268251</v>
      </c>
      <c r="AN546" s="174">
        <f t="shared" si="140"/>
        <v>1086.3570082035073</v>
      </c>
      <c r="AO546" s="174">
        <f t="shared" si="140"/>
        <v>1083.7082190251563</v>
      </c>
      <c r="AP546" s="174">
        <f t="shared" si="140"/>
        <v>1081.0658882063115</v>
      </c>
      <c r="AQ546" s="174">
        <f t="shared" si="140"/>
        <v>1078.4300000000019</v>
      </c>
      <c r="AR546" s="174">
        <f t="shared" si="140"/>
        <v>1075.8005386976506</v>
      </c>
      <c r="AS546" s="174">
        <f t="shared" si="140"/>
        <v>1073.177488628982</v>
      </c>
      <c r="AT546" s="174">
        <f t="shared" si="140"/>
        <v>1070.5608341619284</v>
      </c>
      <c r="AU546" s="174">
        <f t="shared" si="140"/>
        <v>1067.9505597025368</v>
      </c>
      <c r="AV546" s="174">
        <f t="shared" si="140"/>
        <v>1065.3466496948754</v>
      </c>
      <c r="AW546" s="174">
        <f t="shared" si="140"/>
        <v>1062.7490886209418</v>
      </c>
      <c r="AX546" s="174">
        <f t="shared" si="140"/>
        <v>1060.1578610005695</v>
      </c>
      <c r="AY546" s="174">
        <f t="shared" si="140"/>
        <v>1057.572951391337</v>
      </c>
      <c r="AZ546" s="174">
        <f t="shared" si="140"/>
        <v>1054.9943443884747</v>
      </c>
      <c r="BA546" s="174">
        <f t="shared" si="140"/>
        <v>1052.4220246247728</v>
      </c>
      <c r="BB546" s="174">
        <f t="shared" si="140"/>
        <v>1049.855976770491</v>
      </c>
      <c r="BC546" s="174">
        <f t="shared" si="140"/>
        <v>1047.2961855332662</v>
      </c>
      <c r="BD546" s="174">
        <f t="shared" si="140"/>
        <v>1044.742635658022</v>
      </c>
      <c r="BE546" s="174">
        <f t="shared" si="140"/>
        <v>1042.1953119268765</v>
      </c>
      <c r="BF546" s="174">
        <f t="shared" si="140"/>
        <v>1039.654199159053</v>
      </c>
      <c r="BG546" s="174">
        <f t="shared" si="140"/>
        <v>1037.1192822107894</v>
      </c>
      <c r="BH546" s="174">
        <f t="shared" si="140"/>
        <v>1034.5905459752473</v>
      </c>
      <c r="BI546" s="174">
        <f t="shared" si="140"/>
        <v>1032.0679753824222</v>
      </c>
      <c r="BJ546" s="174">
        <f t="shared" si="140"/>
        <v>1029.5515553990535</v>
      </c>
      <c r="BK546" s="174">
        <f t="shared" si="140"/>
        <v>1027.0412710285359</v>
      </c>
      <c r="BL546" s="174">
        <f t="shared" si="140"/>
        <v>1024.5371073108286</v>
      </c>
      <c r="BM546" s="174">
        <f t="shared" si="140"/>
        <v>1022.0390493223668</v>
      </c>
      <c r="BN546" s="174">
        <f t="shared" si="140"/>
        <v>1019.5470821759733</v>
      </c>
      <c r="BO546" s="174">
        <f t="shared" si="140"/>
        <v>1017.061191020769</v>
      </c>
      <c r="BP546" s="174">
        <f t="shared" si="140"/>
        <v>1014.5813610420847</v>
      </c>
    </row>
    <row r="547" spans="1:68">
      <c r="B547" s="29">
        <v>64</v>
      </c>
      <c r="C547" s="68">
        <v>1132.72</v>
      </c>
      <c r="D547" s="68">
        <v>1082.54</v>
      </c>
      <c r="F547" s="13"/>
      <c r="G547" s="13"/>
      <c r="H547" s="245"/>
      <c r="I547" s="60" t="s">
        <v>112</v>
      </c>
      <c r="J547" s="174">
        <f t="shared" si="134"/>
        <v>1166.577697201315</v>
      </c>
      <c r="K547" s="174">
        <f t="shared" si="140"/>
        <v>1163.9377086404174</v>
      </c>
      <c r="L547" s="174">
        <f t="shared" si="140"/>
        <v>1161.303694426208</v>
      </c>
      <c r="M547" s="174">
        <f t="shared" si="140"/>
        <v>1158.6756410386215</v>
      </c>
      <c r="N547" s="174">
        <f t="shared" si="140"/>
        <v>1156.0535349881877</v>
      </c>
      <c r="O547" s="174">
        <f t="shared" si="140"/>
        <v>1153.4373628159649</v>
      </c>
      <c r="P547" s="174">
        <f t="shared" si="140"/>
        <v>1150.8271110934681</v>
      </c>
      <c r="Q547" s="174">
        <f t="shared" si="140"/>
        <v>1148.2227664226023</v>
      </c>
      <c r="R547" s="174">
        <f t="shared" si="140"/>
        <v>1145.6243154355914</v>
      </c>
      <c r="S547" s="174">
        <f t="shared" si="140"/>
        <v>1143.0317447949117</v>
      </c>
      <c r="T547" s="174">
        <f t="shared" si="140"/>
        <v>1140.4450411932221</v>
      </c>
      <c r="U547" s="174">
        <f t="shared" si="140"/>
        <v>1137.864191353297</v>
      </c>
      <c r="V547" s="174">
        <f t="shared" si="140"/>
        <v>1135.2891820279565</v>
      </c>
      <c r="W547" s="174">
        <f t="shared" si="140"/>
        <v>1132.72</v>
      </c>
      <c r="X547" s="174">
        <f t="shared" si="140"/>
        <v>1130.1566320821375</v>
      </c>
      <c r="Y547" s="174">
        <f t="shared" si="140"/>
        <v>1127.599065116922</v>
      </c>
      <c r="Z547" s="174">
        <f t="shared" si="140"/>
        <v>1125.0472859766821</v>
      </c>
      <c r="AA547" s="174">
        <f t="shared" si="140"/>
        <v>1122.5012815634548</v>
      </c>
      <c r="AB547" s="174">
        <f t="shared" si="140"/>
        <v>1119.9610388089177</v>
      </c>
      <c r="AC547" s="174">
        <f t="shared" si="140"/>
        <v>1117.4265446743225</v>
      </c>
      <c r="AD547" s="174">
        <f t="shared" si="140"/>
        <v>1114.8977861504277</v>
      </c>
      <c r="AE547" s="174">
        <f t="shared" si="140"/>
        <v>1112.374750257432</v>
      </c>
      <c r="AF547" s="174">
        <f t="shared" si="140"/>
        <v>1109.8574240449079</v>
      </c>
      <c r="AG547" s="174">
        <f t="shared" si="140"/>
        <v>1107.3457945917348</v>
      </c>
      <c r="AH547" s="174">
        <f t="shared" si="140"/>
        <v>1104.8398490060331</v>
      </c>
      <c r="AI547" s="174">
        <f t="shared" si="140"/>
        <v>1102.3395744250965</v>
      </c>
      <c r="AJ547" s="174">
        <f t="shared" si="140"/>
        <v>1099.8449580153294</v>
      </c>
      <c r="AK547" s="174">
        <f t="shared" si="140"/>
        <v>1097.3559869721773</v>
      </c>
      <c r="AL547" s="174">
        <f t="shared" si="140"/>
        <v>1094.8726485200632</v>
      </c>
      <c r="AM547" s="174">
        <f t="shared" si="140"/>
        <v>1092.394929912321</v>
      </c>
      <c r="AN547" s="174">
        <f t="shared" si="140"/>
        <v>1089.9228184311316</v>
      </c>
      <c r="AO547" s="174">
        <f t="shared" si="140"/>
        <v>1087.4563013874556</v>
      </c>
      <c r="AP547" s="174">
        <f t="shared" si="140"/>
        <v>1084.9953661209697</v>
      </c>
      <c r="AQ547" s="174">
        <f t="shared" si="140"/>
        <v>1082.5400000000006</v>
      </c>
      <c r="AR547" s="174">
        <f t="shared" si="140"/>
        <v>1080.0901904214616</v>
      </c>
      <c r="AS547" s="174">
        <f t="shared" si="140"/>
        <v>1077.645924810786</v>
      </c>
      <c r="AT547" s="174">
        <f t="shared" si="140"/>
        <v>1075.2071906218646</v>
      </c>
      <c r="AU547" s="174">
        <f t="shared" si="140"/>
        <v>1072.7739753369792</v>
      </c>
      <c r="AV547" s="174">
        <f t="shared" si="140"/>
        <v>1070.3462664667406</v>
      </c>
      <c r="AW547" s="174">
        <f t="shared" si="140"/>
        <v>1067.9240515500228</v>
      </c>
      <c r="AX547" s="174">
        <f t="shared" si="140"/>
        <v>1065.5073181538992</v>
      </c>
      <c r="AY547" s="174">
        <f t="shared" si="140"/>
        <v>1063.0960538735799</v>
      </c>
      <c r="AZ547" s="174">
        <f t="shared" si="140"/>
        <v>1060.6902463323465</v>
      </c>
      <c r="BA547" s="174">
        <f t="shared" si="140"/>
        <v>1058.2898831814903</v>
      </c>
      <c r="BB547" s="174">
        <f t="shared" si="140"/>
        <v>1055.8949521002471</v>
      </c>
      <c r="BC547" s="174">
        <f t="shared" si="140"/>
        <v>1053.505440795735</v>
      </c>
      <c r="BD547" s="174">
        <f t="shared" si="140"/>
        <v>1051.1213370028918</v>
      </c>
      <c r="BE547" s="174">
        <f t="shared" si="140"/>
        <v>1048.7426284844105</v>
      </c>
      <c r="BF547" s="174">
        <f t="shared" si="140"/>
        <v>1046.3693030306783</v>
      </c>
      <c r="BG547" s="174">
        <f t="shared" si="140"/>
        <v>1044.0013484597121</v>
      </c>
      <c r="BH547" s="174">
        <f t="shared" si="140"/>
        <v>1041.638752617097</v>
      </c>
      <c r="BI547" s="174">
        <f t="shared" si="140"/>
        <v>1039.2815033759243</v>
      </c>
      <c r="BJ547" s="174">
        <f t="shared" si="140"/>
        <v>1036.9295886367288</v>
      </c>
      <c r="BK547" s="174">
        <f t="shared" si="140"/>
        <v>1034.5829963274257</v>
      </c>
      <c r="BL547" s="174">
        <f t="shared" si="140"/>
        <v>1032.2417144032504</v>
      </c>
      <c r="BM547" s="174">
        <f t="shared" si="140"/>
        <v>1029.9057308466956</v>
      </c>
      <c r="BN547" s="174">
        <f t="shared" si="140"/>
        <v>1027.57503366745</v>
      </c>
      <c r="BO547" s="174">
        <f t="shared" si="140"/>
        <v>1025.2496109023361</v>
      </c>
      <c r="BP547" s="174">
        <f t="shared" si="140"/>
        <v>1022.9294506152502</v>
      </c>
    </row>
    <row r="548" spans="1:68">
      <c r="B548" s="29">
        <v>65</v>
      </c>
      <c r="C548" s="68">
        <v>1133.04</v>
      </c>
      <c r="D548" s="68">
        <v>1086.6600000000001</v>
      </c>
      <c r="F548" s="13"/>
      <c r="G548" s="13"/>
      <c r="H548" s="245"/>
      <c r="I548" s="60" t="s">
        <v>112</v>
      </c>
      <c r="J548" s="174">
        <f t="shared" si="134"/>
        <v>1164.2433256937247</v>
      </c>
      <c r="K548" s="174">
        <f t="shared" si="140"/>
        <v>1161.8128587210069</v>
      </c>
      <c r="L548" s="174">
        <f t="shared" si="140"/>
        <v>1159.3874655757058</v>
      </c>
      <c r="M548" s="174">
        <f t="shared" si="140"/>
        <v>1156.9671356657316</v>
      </c>
      <c r="N548" s="174">
        <f t="shared" si="140"/>
        <v>1154.5518584211059</v>
      </c>
      <c r="O548" s="174">
        <f t="shared" si="140"/>
        <v>1152.1416232939166</v>
      </c>
      <c r="P548" s="174">
        <f t="shared" si="140"/>
        <v>1149.7364197582722</v>
      </c>
      <c r="Q548" s="174">
        <f t="shared" si="140"/>
        <v>1147.3362373102534</v>
      </c>
      <c r="R548" s="174">
        <f t="shared" si="140"/>
        <v>1144.9410654678695</v>
      </c>
      <c r="S548" s="174">
        <f t="shared" si="140"/>
        <v>1142.5508937710124</v>
      </c>
      <c r="T548" s="174">
        <f t="shared" si="140"/>
        <v>1140.1657117814102</v>
      </c>
      <c r="U548" s="174">
        <f t="shared" si="140"/>
        <v>1137.7855090825808</v>
      </c>
      <c r="V548" s="174">
        <f t="shared" si="140"/>
        <v>1135.4102752797896</v>
      </c>
      <c r="W548" s="174">
        <f t="shared" si="140"/>
        <v>1133.04</v>
      </c>
      <c r="X548" s="174">
        <f t="shared" si="140"/>
        <v>1130.6746728918311</v>
      </c>
      <c r="Y548" s="174">
        <f t="shared" si="140"/>
        <v>1128.3142836255113</v>
      </c>
      <c r="Z548" s="174">
        <f t="shared" si="140"/>
        <v>1125.9588218928332</v>
      </c>
      <c r="AA548" s="174">
        <f t="shared" si="140"/>
        <v>1123.6082774071087</v>
      </c>
      <c r="AB548" s="174">
        <f t="shared" si="140"/>
        <v>1121.2626399031249</v>
      </c>
      <c r="AC548" s="174">
        <f t="shared" si="140"/>
        <v>1118.9218991370972</v>
      </c>
      <c r="AD548" s="174">
        <f t="shared" si="140"/>
        <v>1116.586044886627</v>
      </c>
      <c r="AE548" s="174">
        <f t="shared" si="140"/>
        <v>1114.2550669506554</v>
      </c>
      <c r="AF548" s="174">
        <f t="shared" si="140"/>
        <v>1111.9289551494189</v>
      </c>
      <c r="AG548" s="174">
        <f t="shared" si="140"/>
        <v>1109.6076993244058</v>
      </c>
      <c r="AH548" s="174">
        <f t="shared" si="140"/>
        <v>1107.2912893383109</v>
      </c>
      <c r="AI548" s="174">
        <f t="shared" si="140"/>
        <v>1104.9797150749916</v>
      </c>
      <c r="AJ548" s="174">
        <f t="shared" si="140"/>
        <v>1102.672966439424</v>
      </c>
      <c r="AK548" s="174">
        <f t="shared" si="140"/>
        <v>1100.371033357658</v>
      </c>
      <c r="AL548" s="174">
        <f t="shared" si="140"/>
        <v>1098.0739057767739</v>
      </c>
      <c r="AM548" s="174">
        <f t="shared" si="140"/>
        <v>1095.7815736648392</v>
      </c>
      <c r="AN548" s="174">
        <f t="shared" si="140"/>
        <v>1093.4940270108627</v>
      </c>
      <c r="AO548" s="174">
        <f t="shared" si="140"/>
        <v>1091.2112558247532</v>
      </c>
      <c r="AP548" s="174">
        <f t="shared" si="140"/>
        <v>1088.9332501372739</v>
      </c>
      <c r="AQ548" s="174">
        <f t="shared" si="140"/>
        <v>1086.6600000000008</v>
      </c>
      <c r="AR548" s="174">
        <f t="shared" si="140"/>
        <v>1084.3914954852769</v>
      </c>
      <c r="AS548" s="174">
        <f t="shared" si="140"/>
        <v>1082.1277266861707</v>
      </c>
      <c r="AT548" s="174">
        <f t="shared" si="140"/>
        <v>1079.8686837164328</v>
      </c>
      <c r="AU548" s="174">
        <f t="shared" si="140"/>
        <v>1077.6143567104514</v>
      </c>
      <c r="AV548" s="174">
        <f t="shared" si="140"/>
        <v>1075.3647358232106</v>
      </c>
      <c r="AW548" s="174">
        <f t="shared" si="140"/>
        <v>1073.119811230247</v>
      </c>
      <c r="AX548" s="174">
        <f t="shared" si="140"/>
        <v>1070.8795731276064</v>
      </c>
      <c r="AY548" s="174">
        <f t="shared" si="140"/>
        <v>1068.6440117318011</v>
      </c>
      <c r="AZ548" s="174">
        <f t="shared" si="140"/>
        <v>1066.4131172797681</v>
      </c>
      <c r="BA548" s="174">
        <f t="shared" si="140"/>
        <v>1064.1868800288248</v>
      </c>
      <c r="BB548" s="174">
        <f t="shared" si="140"/>
        <v>1061.9652902566279</v>
      </c>
      <c r="BC548" s="174">
        <f t="shared" si="140"/>
        <v>1059.7483382611306</v>
      </c>
      <c r="BD548" s="174">
        <f t="shared" si="140"/>
        <v>1057.5360143605392</v>
      </c>
      <c r="BE548" s="174">
        <f t="shared" si="140"/>
        <v>1055.3283088932726</v>
      </c>
      <c r="BF548" s="174">
        <f t="shared" ref="K548:BP553" si="141">$C548*POWER(POWER($D548/$C548,1/($D$486-$C$486)),BF$486-$C$486)</f>
        <v>1053.1252122179183</v>
      </c>
      <c r="BG548" s="174">
        <f t="shared" si="141"/>
        <v>1050.926714713192</v>
      </c>
      <c r="BH548" s="174">
        <f t="shared" si="141"/>
        <v>1048.732806777894</v>
      </c>
      <c r="BI548" s="174">
        <f t="shared" si="141"/>
        <v>1046.5434788308685</v>
      </c>
      <c r="BJ548" s="174">
        <f t="shared" si="141"/>
        <v>1044.3587213109608</v>
      </c>
      <c r="BK548" s="174">
        <f t="shared" si="141"/>
        <v>1042.1785246769768</v>
      </c>
      <c r="BL548" s="174">
        <f t="shared" si="141"/>
        <v>1040.0028794076395</v>
      </c>
      <c r="BM548" s="174">
        <f t="shared" si="141"/>
        <v>1037.8317760015491</v>
      </c>
      <c r="BN548" s="174">
        <f t="shared" si="141"/>
        <v>1035.6652049771408</v>
      </c>
      <c r="BO548" s="174">
        <f t="shared" si="141"/>
        <v>1033.5031568726436</v>
      </c>
      <c r="BP548" s="174">
        <f t="shared" si="141"/>
        <v>1031.3456222460381</v>
      </c>
    </row>
    <row r="549" spans="1:68">
      <c r="B549" s="29">
        <v>66</v>
      </c>
      <c r="C549" s="68">
        <v>1151.08</v>
      </c>
      <c r="D549" s="68">
        <v>1103.78</v>
      </c>
      <c r="F549" s="13"/>
      <c r="G549" s="13"/>
      <c r="H549" s="245"/>
      <c r="I549" s="60" t="s">
        <v>112</v>
      </c>
      <c r="J549" s="174">
        <f t="shared" si="134"/>
        <v>1182.9065866275171</v>
      </c>
      <c r="K549" s="174">
        <f t="shared" si="141"/>
        <v>1180.4274513441164</v>
      </c>
      <c r="L549" s="174">
        <f t="shared" si="141"/>
        <v>1177.9535118317287</v>
      </c>
      <c r="M549" s="174">
        <f t="shared" si="141"/>
        <v>1175.4847572010578</v>
      </c>
      <c r="N549" s="174">
        <f t="shared" si="141"/>
        <v>1173.0211765856309</v>
      </c>
      <c r="O549" s="174">
        <f t="shared" si="141"/>
        <v>1170.5627591417476</v>
      </c>
      <c r="P549" s="174">
        <f t="shared" si="141"/>
        <v>1168.1094940484352</v>
      </c>
      <c r="Q549" s="174">
        <f t="shared" si="141"/>
        <v>1165.661370507398</v>
      </c>
      <c r="R549" s="174">
        <f t="shared" si="141"/>
        <v>1163.218377742973</v>
      </c>
      <c r="S549" s="174">
        <f t="shared" si="141"/>
        <v>1160.7805050020795</v>
      </c>
      <c r="T549" s="174">
        <f t="shared" si="141"/>
        <v>1158.347741554174</v>
      </c>
      <c r="U549" s="174">
        <f t="shared" si="141"/>
        <v>1155.9200766912018</v>
      </c>
      <c r="V549" s="174">
        <f t="shared" si="141"/>
        <v>1153.4974997275497</v>
      </c>
      <c r="W549" s="174">
        <f t="shared" si="141"/>
        <v>1151.08</v>
      </c>
      <c r="X549" s="174">
        <f t="shared" si="141"/>
        <v>1148.6675668676826</v>
      </c>
      <c r="Y549" s="174">
        <f t="shared" si="141"/>
        <v>1146.2601897120289</v>
      </c>
      <c r="Z549" s="174">
        <f t="shared" si="141"/>
        <v>1143.8578579367243</v>
      </c>
      <c r="AA549" s="174">
        <f t="shared" si="141"/>
        <v>1141.4605609676621</v>
      </c>
      <c r="AB549" s="174">
        <f t="shared" si="141"/>
        <v>1139.0682882528968</v>
      </c>
      <c r="AC549" s="174">
        <f t="shared" si="141"/>
        <v>1136.681029262598</v>
      </c>
      <c r="AD549" s="174">
        <f t="shared" si="141"/>
        <v>1134.298773489003</v>
      </c>
      <c r="AE549" s="174">
        <f t="shared" si="141"/>
        <v>1131.9215104463719</v>
      </c>
      <c r="AF549" s="174">
        <f t="shared" si="141"/>
        <v>1129.5492296709406</v>
      </c>
      <c r="AG549" s="174">
        <f t="shared" si="141"/>
        <v>1127.1819207208748</v>
      </c>
      <c r="AH549" s="174">
        <f t="shared" si="141"/>
        <v>1124.8195731762246</v>
      </c>
      <c r="AI549" s="174">
        <f t="shared" si="141"/>
        <v>1122.4621766388777</v>
      </c>
      <c r="AJ549" s="174">
        <f t="shared" si="141"/>
        <v>1120.1097207325142</v>
      </c>
      <c r="AK549" s="174">
        <f t="shared" si="141"/>
        <v>1117.7621951025617</v>
      </c>
      <c r="AL549" s="174">
        <f t="shared" si="141"/>
        <v>1115.419589416148</v>
      </c>
      <c r="AM549" s="174">
        <f t="shared" si="141"/>
        <v>1113.0818933620567</v>
      </c>
      <c r="AN549" s="174">
        <f t="shared" si="141"/>
        <v>1110.7490966506821</v>
      </c>
      <c r="AO549" s="174">
        <f t="shared" si="141"/>
        <v>1108.4211890139829</v>
      </c>
      <c r="AP549" s="174">
        <f t="shared" si="141"/>
        <v>1106.098160205438</v>
      </c>
      <c r="AQ549" s="174">
        <f t="shared" si="141"/>
        <v>1103.7800000000009</v>
      </c>
      <c r="AR549" s="174">
        <f t="shared" si="141"/>
        <v>1101.4666981940538</v>
      </c>
      <c r="AS549" s="174">
        <f t="shared" si="141"/>
        <v>1099.1582446053656</v>
      </c>
      <c r="AT549" s="174">
        <f t="shared" si="141"/>
        <v>1096.854629073043</v>
      </c>
      <c r="AU549" s="174">
        <f t="shared" si="141"/>
        <v>1094.5558414574896</v>
      </c>
      <c r="AV549" s="174">
        <f t="shared" si="141"/>
        <v>1092.2618716403581</v>
      </c>
      <c r="AW549" s="174">
        <f t="shared" si="141"/>
        <v>1089.9727095245084</v>
      </c>
      <c r="AX549" s="174">
        <f t="shared" si="141"/>
        <v>1087.6883450339617</v>
      </c>
      <c r="AY549" s="174">
        <f t="shared" si="141"/>
        <v>1085.408768113856</v>
      </c>
      <c r="AZ549" s="174">
        <f t="shared" si="141"/>
        <v>1083.1339687304026</v>
      </c>
      <c r="BA549" s="174">
        <f t="shared" si="141"/>
        <v>1080.8639368708414</v>
      </c>
      <c r="BB549" s="174">
        <f t="shared" si="141"/>
        <v>1078.5986625433975</v>
      </c>
      <c r="BC549" s="174">
        <f t="shared" si="141"/>
        <v>1076.3381357772364</v>
      </c>
      <c r="BD549" s="174">
        <f t="shared" si="141"/>
        <v>1074.0823466224201</v>
      </c>
      <c r="BE549" s="174">
        <f t="shared" si="141"/>
        <v>1071.8312851498649</v>
      </c>
      <c r="BF549" s="174">
        <f t="shared" si="141"/>
        <v>1069.584941451295</v>
      </c>
      <c r="BG549" s="174">
        <f t="shared" si="141"/>
        <v>1067.3433056392014</v>
      </c>
      <c r="BH549" s="174">
        <f t="shared" si="141"/>
        <v>1065.1063678467965</v>
      </c>
      <c r="BI549" s="174">
        <f t="shared" si="141"/>
        <v>1062.8741182279728</v>
      </c>
      <c r="BJ549" s="174">
        <f t="shared" si="141"/>
        <v>1060.6465469572568</v>
      </c>
      <c r="BK549" s="174">
        <f t="shared" si="141"/>
        <v>1058.4236442297681</v>
      </c>
      <c r="BL549" s="174">
        <f t="shared" si="141"/>
        <v>1056.2054002611751</v>
      </c>
      <c r="BM549" s="174">
        <f t="shared" si="141"/>
        <v>1053.9918052876526</v>
      </c>
      <c r="BN549" s="174">
        <f t="shared" si="141"/>
        <v>1051.7828495658375</v>
      </c>
      <c r="BO549" s="174">
        <f t="shared" si="141"/>
        <v>1049.5785233727877</v>
      </c>
      <c r="BP549" s="174">
        <f t="shared" si="141"/>
        <v>1047.3788170059381</v>
      </c>
    </row>
    <row r="550" spans="1:68">
      <c r="B550" s="29">
        <v>67</v>
      </c>
      <c r="C550" s="68">
        <v>1169.1199999999999</v>
      </c>
      <c r="D550" s="68">
        <v>1120.9000000000001</v>
      </c>
      <c r="F550" s="13"/>
      <c r="G550" s="13"/>
      <c r="H550" s="245"/>
      <c r="I550" s="60" t="s">
        <v>112</v>
      </c>
      <c r="J550" s="174">
        <f t="shared" si="134"/>
        <v>1201.5698808235725</v>
      </c>
      <c r="K550" s="174">
        <f t="shared" si="141"/>
        <v>1199.0420736780445</v>
      </c>
      <c r="L550" s="174">
        <f t="shared" si="141"/>
        <v>1196.5195844162843</v>
      </c>
      <c r="M550" s="174">
        <f t="shared" si="141"/>
        <v>1194.0024018507736</v>
      </c>
      <c r="N550" s="174">
        <f t="shared" si="141"/>
        <v>1191.4905148175308</v>
      </c>
      <c r="O550" s="174">
        <f t="shared" si="141"/>
        <v>1188.9839121760597</v>
      </c>
      <c r="P550" s="174">
        <f t="shared" si="141"/>
        <v>1186.4825828093012</v>
      </c>
      <c r="Q550" s="174">
        <f t="shared" si="141"/>
        <v>1183.986515623584</v>
      </c>
      <c r="R550" s="174">
        <f t="shared" si="141"/>
        <v>1181.495699548575</v>
      </c>
      <c r="S550" s="174">
        <f t="shared" si="141"/>
        <v>1179.0101235372301</v>
      </c>
      <c r="T550" s="174">
        <f t="shared" si="141"/>
        <v>1176.529776565746</v>
      </c>
      <c r="U550" s="174">
        <f t="shared" si="141"/>
        <v>1174.0546476335103</v>
      </c>
      <c r="V550" s="174">
        <f t="shared" si="141"/>
        <v>1171.5847257630537</v>
      </c>
      <c r="W550" s="174">
        <f t="shared" si="141"/>
        <v>1169.1199999999999</v>
      </c>
      <c r="X550" s="174">
        <f t="shared" si="141"/>
        <v>1166.6604594130188</v>
      </c>
      <c r="Y550" s="174">
        <f t="shared" si="141"/>
        <v>1164.2060930937766</v>
      </c>
      <c r="Z550" s="174">
        <f t="shared" si="141"/>
        <v>1161.7568901568884</v>
      </c>
      <c r="AA550" s="174">
        <f t="shared" si="141"/>
        <v>1159.3128397398689</v>
      </c>
      <c r="AB550" s="174">
        <f t="shared" si="141"/>
        <v>1156.8739310030851</v>
      </c>
      <c r="AC550" s="174">
        <f t="shared" si="141"/>
        <v>1154.4401531297081</v>
      </c>
      <c r="AD550" s="174">
        <f t="shared" si="141"/>
        <v>1152.0114953256648</v>
      </c>
      <c r="AE550" s="174">
        <f t="shared" si="141"/>
        <v>1149.5879468195897</v>
      </c>
      <c r="AF550" s="174">
        <f t="shared" si="141"/>
        <v>1147.1694968627785</v>
      </c>
      <c r="AG550" s="174">
        <f t="shared" si="141"/>
        <v>1144.7561347291389</v>
      </c>
      <c r="AH550" s="174">
        <f t="shared" si="141"/>
        <v>1142.3478497151439</v>
      </c>
      <c r="AI550" s="174">
        <f t="shared" si="141"/>
        <v>1139.9446311397837</v>
      </c>
      <c r="AJ550" s="174">
        <f t="shared" si="141"/>
        <v>1137.5464683445193</v>
      </c>
      <c r="AK550" s="174">
        <f t="shared" si="141"/>
        <v>1135.1533506932342</v>
      </c>
      <c r="AL550" s="174">
        <f t="shared" si="141"/>
        <v>1132.7652675721879</v>
      </c>
      <c r="AM550" s="174">
        <f t="shared" si="141"/>
        <v>1130.3822083899686</v>
      </c>
      <c r="AN550" s="174">
        <f t="shared" si="141"/>
        <v>1128.0041625774459</v>
      </c>
      <c r="AO550" s="174">
        <f t="shared" si="141"/>
        <v>1125.6311195877247</v>
      </c>
      <c r="AP550" s="174">
        <f t="shared" si="141"/>
        <v>1123.2630688960976</v>
      </c>
      <c r="AQ550" s="174">
        <f t="shared" si="141"/>
        <v>1120.899999999999</v>
      </c>
      <c r="AR550" s="174">
        <f t="shared" si="141"/>
        <v>1118.5419024189573</v>
      </c>
      <c r="AS550" s="174">
        <f t="shared" si="141"/>
        <v>1116.1887656945505</v>
      </c>
      <c r="AT550" s="174">
        <f t="shared" si="141"/>
        <v>1113.8405793903576</v>
      </c>
      <c r="AU550" s="174">
        <f t="shared" si="141"/>
        <v>1111.4973330919133</v>
      </c>
      <c r="AV550" s="174">
        <f t="shared" si="141"/>
        <v>1109.159016406662</v>
      </c>
      <c r="AW550" s="174">
        <f t="shared" si="141"/>
        <v>1106.8256189639119</v>
      </c>
      <c r="AX550" s="174">
        <f t="shared" si="141"/>
        <v>1104.4971304147875</v>
      </c>
      <c r="AY550" s="174">
        <f t="shared" si="141"/>
        <v>1102.1735404321857</v>
      </c>
      <c r="AZ550" s="174">
        <f t="shared" si="141"/>
        <v>1099.8548387107289</v>
      </c>
      <c r="BA550" s="174">
        <f t="shared" si="141"/>
        <v>1097.5410149667191</v>
      </c>
      <c r="BB550" s="174">
        <f t="shared" si="141"/>
        <v>1095.2320589380931</v>
      </c>
      <c r="BC550" s="174">
        <f t="shared" si="141"/>
        <v>1092.9279603843765</v>
      </c>
      <c r="BD550" s="174">
        <f t="shared" si="141"/>
        <v>1090.6287090866383</v>
      </c>
      <c r="BE550" s="174">
        <f t="shared" si="141"/>
        <v>1088.3342948474451</v>
      </c>
      <c r="BF550" s="174">
        <f t="shared" si="141"/>
        <v>1086.0447074908172</v>
      </c>
      <c r="BG550" s="174">
        <f t="shared" si="141"/>
        <v>1083.7599368621823</v>
      </c>
      <c r="BH550" s="174">
        <f t="shared" si="141"/>
        <v>1081.4799728283306</v>
      </c>
      <c r="BI550" s="174">
        <f t="shared" si="141"/>
        <v>1079.2048052773705</v>
      </c>
      <c r="BJ550" s="174">
        <f t="shared" si="141"/>
        <v>1076.934424118683</v>
      </c>
      <c r="BK550" s="174">
        <f t="shared" si="141"/>
        <v>1074.6688192828774</v>
      </c>
      <c r="BL550" s="174">
        <f t="shared" si="141"/>
        <v>1072.4079807217465</v>
      </c>
      <c r="BM550" s="174">
        <f t="shared" si="141"/>
        <v>1070.1518984082222</v>
      </c>
      <c r="BN550" s="174">
        <f t="shared" si="141"/>
        <v>1067.9005623363305</v>
      </c>
      <c r="BO550" s="174">
        <f t="shared" si="141"/>
        <v>1065.6539625211478</v>
      </c>
      <c r="BP550" s="174">
        <f t="shared" si="141"/>
        <v>1063.4120889987566</v>
      </c>
    </row>
    <row r="551" spans="1:68">
      <c r="B551" s="29">
        <v>68</v>
      </c>
      <c r="C551" s="68">
        <v>1187.17</v>
      </c>
      <c r="D551" s="68">
        <v>1138.02</v>
      </c>
      <c r="F551" s="13"/>
      <c r="G551" s="13"/>
      <c r="H551" s="245"/>
      <c r="I551" s="60" t="s">
        <v>112</v>
      </c>
      <c r="J551" s="174">
        <f t="shared" si="134"/>
        <v>1220.2501665005009</v>
      </c>
      <c r="K551" s="174">
        <f t="shared" si="141"/>
        <v>1217.6731354424849</v>
      </c>
      <c r="L551" s="174">
        <f t="shared" si="141"/>
        <v>1215.1015467841148</v>
      </c>
      <c r="M551" s="174">
        <f t="shared" si="141"/>
        <v>1212.5353890316546</v>
      </c>
      <c r="N551" s="174">
        <f t="shared" si="141"/>
        <v>1209.9746507156426</v>
      </c>
      <c r="O551" s="174">
        <f t="shared" si="141"/>
        <v>1207.4193203908383</v>
      </c>
      <c r="P551" s="174">
        <f t="shared" si="141"/>
        <v>1204.8693866361732</v>
      </c>
      <c r="Q551" s="174">
        <f t="shared" si="141"/>
        <v>1202.3248380546975</v>
      </c>
      <c r="R551" s="174">
        <f t="shared" si="141"/>
        <v>1199.7856632735322</v>
      </c>
      <c r="S551" s="174">
        <f t="shared" si="141"/>
        <v>1197.2518509438155</v>
      </c>
      <c r="T551" s="174">
        <f t="shared" si="141"/>
        <v>1194.7233897406527</v>
      </c>
      <c r="U551" s="174">
        <f t="shared" si="141"/>
        <v>1192.2002683630672</v>
      </c>
      <c r="V551" s="174">
        <f t="shared" si="141"/>
        <v>1189.682475533948</v>
      </c>
      <c r="W551" s="174">
        <f t="shared" si="141"/>
        <v>1187.17</v>
      </c>
      <c r="X551" s="174">
        <f t="shared" si="141"/>
        <v>1184.6628305316945</v>
      </c>
      <c r="Y551" s="174">
        <f t="shared" si="141"/>
        <v>1182.1609559232177</v>
      </c>
      <c r="Z551" s="174">
        <f t="shared" si="141"/>
        <v>1179.6643649924213</v>
      </c>
      <c r="AA551" s="174">
        <f t="shared" si="141"/>
        <v>1177.1730465807727</v>
      </c>
      <c r="AB551" s="174">
        <f t="shared" si="141"/>
        <v>1174.6869895533043</v>
      </c>
      <c r="AC551" s="174">
        <f t="shared" si="141"/>
        <v>1172.2061827985651</v>
      </c>
      <c r="AD551" s="174">
        <f t="shared" si="141"/>
        <v>1169.7306152285696</v>
      </c>
      <c r="AE551" s="174">
        <f t="shared" si="141"/>
        <v>1167.2602757787495</v>
      </c>
      <c r="AF551" s="174">
        <f t="shared" si="141"/>
        <v>1164.7951534079025</v>
      </c>
      <c r="AG551" s="174">
        <f t="shared" si="141"/>
        <v>1162.3352370981452</v>
      </c>
      <c r="AH551" s="174">
        <f t="shared" si="141"/>
        <v>1159.8805158548623</v>
      </c>
      <c r="AI551" s="174">
        <f t="shared" si="141"/>
        <v>1157.4309787066582</v>
      </c>
      <c r="AJ551" s="174">
        <f t="shared" si="141"/>
        <v>1154.9866147053067</v>
      </c>
      <c r="AK551" s="174">
        <f t="shared" si="141"/>
        <v>1152.5474129257041</v>
      </c>
      <c r="AL551" s="174">
        <f t="shared" si="141"/>
        <v>1150.1133624658191</v>
      </c>
      <c r="AM551" s="174">
        <f t="shared" si="141"/>
        <v>1147.6844524466437</v>
      </c>
      <c r="AN551" s="174">
        <f t="shared" si="141"/>
        <v>1145.2606720121455</v>
      </c>
      <c r="AO551" s="174">
        <f t="shared" si="141"/>
        <v>1142.842010329219</v>
      </c>
      <c r="AP551" s="174">
        <f t="shared" si="141"/>
        <v>1140.4284565876367</v>
      </c>
      <c r="AQ551" s="174">
        <f t="shared" si="141"/>
        <v>1138.0200000000011</v>
      </c>
      <c r="AR551" s="174">
        <f t="shared" si="141"/>
        <v>1135.6166298016967</v>
      </c>
      <c r="AS551" s="174">
        <f t="shared" si="141"/>
        <v>1133.2183352508416</v>
      </c>
      <c r="AT551" s="174">
        <f t="shared" si="141"/>
        <v>1130.825105628239</v>
      </c>
      <c r="AU551" s="174">
        <f t="shared" si="141"/>
        <v>1128.4369302373311</v>
      </c>
      <c r="AV551" s="174">
        <f t="shared" si="141"/>
        <v>1126.0537984041484</v>
      </c>
      <c r="AW551" s="174">
        <f t="shared" si="141"/>
        <v>1123.6756994772647</v>
      </c>
      <c r="AX551" s="174">
        <f t="shared" si="141"/>
        <v>1121.3026228277483</v>
      </c>
      <c r="AY551" s="174">
        <f t="shared" si="141"/>
        <v>1118.9345578491148</v>
      </c>
      <c r="AZ551" s="174">
        <f t="shared" si="141"/>
        <v>1116.5714939572786</v>
      </c>
      <c r="BA551" s="174">
        <f t="shared" si="141"/>
        <v>1114.2134205905072</v>
      </c>
      <c r="BB551" s="174">
        <f t="shared" si="141"/>
        <v>1111.8603272093733</v>
      </c>
      <c r="BC551" s="174">
        <f t="shared" si="141"/>
        <v>1109.5122032967076</v>
      </c>
      <c r="BD551" s="174">
        <f t="shared" si="141"/>
        <v>1107.1690383575515</v>
      </c>
      <c r="BE551" s="174">
        <f t="shared" si="141"/>
        <v>1104.8308219191113</v>
      </c>
      <c r="BF551" s="174">
        <f t="shared" si="141"/>
        <v>1102.4975435307099</v>
      </c>
      <c r="BG551" s="174">
        <f t="shared" si="141"/>
        <v>1100.1691927637412</v>
      </c>
      <c r="BH551" s="174">
        <f t="shared" si="141"/>
        <v>1097.8457592116235</v>
      </c>
      <c r="BI551" s="174">
        <f t="shared" si="141"/>
        <v>1095.5272324897521</v>
      </c>
      <c r="BJ551" s="174">
        <f t="shared" si="141"/>
        <v>1093.2136022354537</v>
      </c>
      <c r="BK551" s="174">
        <f t="shared" si="141"/>
        <v>1090.9048581079396</v>
      </c>
      <c r="BL551" s="174">
        <f t="shared" si="141"/>
        <v>1088.6009897882598</v>
      </c>
      <c r="BM551" s="174">
        <f t="shared" si="141"/>
        <v>1086.3019869792565</v>
      </c>
      <c r="BN551" s="174">
        <f t="shared" si="141"/>
        <v>1084.007839405519</v>
      </c>
      <c r="BO551" s="174">
        <f t="shared" si="141"/>
        <v>1081.7185368133366</v>
      </c>
      <c r="BP551" s="174">
        <f t="shared" si="141"/>
        <v>1079.434068970653</v>
      </c>
    </row>
    <row r="552" spans="1:68">
      <c r="B552" s="29">
        <v>69</v>
      </c>
      <c r="C552" s="68">
        <v>1205.21</v>
      </c>
      <c r="D552" s="68">
        <v>1155.1400000000001</v>
      </c>
      <c r="F552" s="13"/>
      <c r="G552" s="13"/>
      <c r="H552" s="245"/>
      <c r="I552" s="60" t="s">
        <v>112</v>
      </c>
      <c r="J552" s="174">
        <f t="shared" ref="J552:Y553" si="142">$C552*POWER(POWER($D552/$C552,1/($D$486-$C$486)),J$486-$C$486)</f>
        <v>1238.913524454327</v>
      </c>
      <c r="K552" s="174">
        <f t="shared" si="142"/>
        <v>1236.2878147260219</v>
      </c>
      <c r="L552" s="174">
        <f t="shared" si="142"/>
        <v>1233.6676698345204</v>
      </c>
      <c r="M552" s="174">
        <f t="shared" si="142"/>
        <v>1231.0530779859037</v>
      </c>
      <c r="N552" s="174">
        <f t="shared" si="142"/>
        <v>1228.4440274112471</v>
      </c>
      <c r="O552" s="174">
        <f t="shared" si="142"/>
        <v>1225.84050636657</v>
      </c>
      <c r="P552" s="174">
        <f t="shared" si="142"/>
        <v>1223.2425031327812</v>
      </c>
      <c r="Q552" s="174">
        <f t="shared" si="142"/>
        <v>1220.6500060156266</v>
      </c>
      <c r="R552" s="174">
        <f t="shared" si="142"/>
        <v>1218.0630033456359</v>
      </c>
      <c r="S552" s="174">
        <f t="shared" si="142"/>
        <v>1215.4814834780716</v>
      </c>
      <c r="T552" s="174">
        <f t="shared" si="142"/>
        <v>1212.9054347928752</v>
      </c>
      <c r="U552" s="174">
        <f t="shared" si="142"/>
        <v>1210.3348456946146</v>
      </c>
      <c r="V552" s="174">
        <f t="shared" si="142"/>
        <v>1207.7697046124342</v>
      </c>
      <c r="W552" s="174">
        <f t="shared" si="142"/>
        <v>1205.21</v>
      </c>
      <c r="X552" s="174">
        <f t="shared" si="142"/>
        <v>1202.6557203354494</v>
      </c>
      <c r="Y552" s="174">
        <f t="shared" si="142"/>
        <v>1200.1068541213388</v>
      </c>
      <c r="Z552" s="174">
        <f t="shared" si="141"/>
        <v>1197.5633898845917</v>
      </c>
      <c r="AA552" s="174">
        <f t="shared" si="141"/>
        <v>1195.0253161764474</v>
      </c>
      <c r="AB552" s="174">
        <f t="shared" si="141"/>
        <v>1192.4926215724095</v>
      </c>
      <c r="AC552" s="174">
        <f t="shared" si="141"/>
        <v>1189.9652946721937</v>
      </c>
      <c r="AD552" s="174">
        <f t="shared" si="141"/>
        <v>1187.4433240996777</v>
      </c>
      <c r="AE552" s="174">
        <f t="shared" si="141"/>
        <v>1184.9266985028487</v>
      </c>
      <c r="AF552" s="174">
        <f t="shared" si="141"/>
        <v>1182.4154065537537</v>
      </c>
      <c r="AG552" s="174">
        <f t="shared" si="141"/>
        <v>1179.9094369484469</v>
      </c>
      <c r="AH552" s="174">
        <f t="shared" si="141"/>
        <v>1177.4087784069409</v>
      </c>
      <c r="AI552" s="174">
        <f t="shared" si="141"/>
        <v>1174.9134196731532</v>
      </c>
      <c r="AJ552" s="174">
        <f t="shared" si="141"/>
        <v>1172.423349514858</v>
      </c>
      <c r="AK552" s="174">
        <f t="shared" si="141"/>
        <v>1169.938556723635</v>
      </c>
      <c r="AL552" s="174">
        <f t="shared" si="141"/>
        <v>1167.4590301148176</v>
      </c>
      <c r="AM552" s="174">
        <f t="shared" si="141"/>
        <v>1164.9847585274442</v>
      </c>
      <c r="AN552" s="174">
        <f t="shared" si="141"/>
        <v>1162.5157308242074</v>
      </c>
      <c r="AO552" s="174">
        <f t="shared" si="141"/>
        <v>1160.0519358914037</v>
      </c>
      <c r="AP552" s="174">
        <f t="shared" si="141"/>
        <v>1157.5933626388835</v>
      </c>
      <c r="AQ552" s="174">
        <f t="shared" si="141"/>
        <v>1155.140000000001</v>
      </c>
      <c r="AR552" s="174">
        <f t="shared" si="141"/>
        <v>1152.6918369315656</v>
      </c>
      <c r="AS552" s="174">
        <f t="shared" si="141"/>
        <v>1150.2488624137904</v>
      </c>
      <c r="AT552" s="174">
        <f t="shared" si="141"/>
        <v>1147.8110654502441</v>
      </c>
      <c r="AU552" s="174">
        <f t="shared" si="141"/>
        <v>1145.3784350677995</v>
      </c>
      <c r="AV552" s="174">
        <f t="shared" si="141"/>
        <v>1142.9509603165873</v>
      </c>
      <c r="AW552" s="174">
        <f t="shared" si="141"/>
        <v>1140.528630269944</v>
      </c>
      <c r="AX552" s="174">
        <f t="shared" si="141"/>
        <v>1138.1114340243635</v>
      </c>
      <c r="AY552" s="174">
        <f t="shared" si="141"/>
        <v>1135.6993606994481</v>
      </c>
      <c r="AZ552" s="174">
        <f t="shared" si="141"/>
        <v>1133.2923994378607</v>
      </c>
      <c r="BA552" s="174">
        <f t="shared" si="141"/>
        <v>1130.890539405274</v>
      </c>
      <c r="BB552" s="174">
        <f t="shared" si="141"/>
        <v>1128.4937697903226</v>
      </c>
      <c r="BC552" s="174">
        <f t="shared" si="141"/>
        <v>1126.1020798045547</v>
      </c>
      <c r="BD552" s="174">
        <f t="shared" si="141"/>
        <v>1123.7154586823826</v>
      </c>
      <c r="BE552" s="174">
        <f t="shared" si="141"/>
        <v>1121.3338956810355</v>
      </c>
      <c r="BF552" s="174">
        <f t="shared" si="141"/>
        <v>1118.9573800805101</v>
      </c>
      <c r="BG552" s="174">
        <f t="shared" si="141"/>
        <v>1116.5859011835223</v>
      </c>
      <c r="BH552" s="174">
        <f t="shared" si="141"/>
        <v>1114.2194483154603</v>
      </c>
      <c r="BI552" s="174">
        <f t="shared" si="141"/>
        <v>1111.8580108243352</v>
      </c>
      <c r="BJ552" s="174">
        <f t="shared" si="141"/>
        <v>1109.5015780807335</v>
      </c>
      <c r="BK552" s="174">
        <f t="shared" si="141"/>
        <v>1107.1501394777692</v>
      </c>
      <c r="BL552" s="174">
        <f t="shared" si="141"/>
        <v>1104.8036844310368</v>
      </c>
      <c r="BM552" s="174">
        <f t="shared" si="141"/>
        <v>1102.4622023785623</v>
      </c>
      <c r="BN552" s="174">
        <f t="shared" si="141"/>
        <v>1100.125682780757</v>
      </c>
      <c r="BO552" s="174">
        <f t="shared" si="141"/>
        <v>1097.7941151203684</v>
      </c>
      <c r="BP552" s="174">
        <f t="shared" si="141"/>
        <v>1095.467488902435</v>
      </c>
    </row>
    <row r="553" spans="1:68">
      <c r="B553" s="29">
        <v>70</v>
      </c>
      <c r="C553" s="68">
        <v>1223.25</v>
      </c>
      <c r="D553" s="68">
        <v>1172.25</v>
      </c>
      <c r="F553" s="13"/>
      <c r="G553" s="13"/>
      <c r="H553" s="245"/>
      <c r="I553" s="60" t="s">
        <v>112</v>
      </c>
      <c r="J553" s="174">
        <f t="shared" si="142"/>
        <v>1257.583884492466</v>
      </c>
      <c r="K553" s="174">
        <f t="shared" si="141"/>
        <v>1254.9089429169569</v>
      </c>
      <c r="L553" s="174">
        <f t="shared" si="141"/>
        <v>1252.2396910711911</v>
      </c>
      <c r="M553" s="174">
        <f t="shared" si="141"/>
        <v>1249.5761168528388</v>
      </c>
      <c r="N553" s="174">
        <f t="shared" si="141"/>
        <v>1246.9182081853135</v>
      </c>
      <c r="O553" s="174">
        <f t="shared" si="141"/>
        <v>1244.2659530177143</v>
      </c>
      <c r="P553" s="174">
        <f t="shared" si="141"/>
        <v>1241.619339324775</v>
      </c>
      <c r="Q553" s="174">
        <f t="shared" si="141"/>
        <v>1238.9783551068062</v>
      </c>
      <c r="R553" s="174">
        <f t="shared" si="141"/>
        <v>1236.342988389644</v>
      </c>
      <c r="S553" s="174">
        <f t="shared" si="141"/>
        <v>1233.7132272245926</v>
      </c>
      <c r="T553" s="174">
        <f t="shared" si="141"/>
        <v>1231.0890596883723</v>
      </c>
      <c r="U553" s="174">
        <f t="shared" si="141"/>
        <v>1228.4704738830651</v>
      </c>
      <c r="V553" s="174">
        <f t="shared" si="141"/>
        <v>1225.8574579360602</v>
      </c>
      <c r="W553" s="174">
        <f t="shared" si="141"/>
        <v>1223.25</v>
      </c>
      <c r="X553" s="174">
        <f t="shared" si="141"/>
        <v>1220.6480882527273</v>
      </c>
      <c r="Y553" s="174">
        <f t="shared" si="141"/>
        <v>1218.0517108972313</v>
      </c>
      <c r="Z553" s="174">
        <f t="shared" si="141"/>
        <v>1215.4608561615933</v>
      </c>
      <c r="AA553" s="174">
        <f t="shared" si="141"/>
        <v>1212.8755122989351</v>
      </c>
      <c r="AB553" s="174">
        <f t="shared" si="141"/>
        <v>1210.2956675873634</v>
      </c>
      <c r="AC553" s="174">
        <f t="shared" si="141"/>
        <v>1207.7213103299191</v>
      </c>
      <c r="AD553" s="174">
        <f t="shared" si="141"/>
        <v>1205.1524288545224</v>
      </c>
      <c r="AE553" s="174">
        <f t="shared" si="141"/>
        <v>1202.5890115139212</v>
      </c>
      <c r="AF553" s="174">
        <f t="shared" si="141"/>
        <v>1200.0310466856365</v>
      </c>
      <c r="AG553" s="174">
        <f t="shared" si="141"/>
        <v>1197.4785227719121</v>
      </c>
      <c r="AH553" s="174">
        <f t="shared" si="141"/>
        <v>1194.9314281996606</v>
      </c>
      <c r="AI553" s="174">
        <f t="shared" si="141"/>
        <v>1192.3897514204102</v>
      </c>
      <c r="AJ553" s="174">
        <f t="shared" si="141"/>
        <v>1189.8534809102543</v>
      </c>
      <c r="AK553" s="174">
        <f t="shared" si="141"/>
        <v>1187.3226051697977</v>
      </c>
      <c r="AL553" s="174">
        <f t="shared" ref="AL553:BP553" si="143">$C553*POWER(POWER($D553/$C553,1/($D$486-$C$486)),AL$486-$C$486)</f>
        <v>1184.7971127241049</v>
      </c>
      <c r="AM553" s="174">
        <f t="shared" si="143"/>
        <v>1182.2769921226486</v>
      </c>
      <c r="AN553" s="174">
        <f t="shared" si="143"/>
        <v>1179.7622319392567</v>
      </c>
      <c r="AO553" s="174">
        <f t="shared" si="143"/>
        <v>1177.2528207720616</v>
      </c>
      <c r="AP553" s="174">
        <f t="shared" si="143"/>
        <v>1174.748747243448</v>
      </c>
      <c r="AQ553" s="174">
        <f t="shared" si="143"/>
        <v>1172.2500000000011</v>
      </c>
      <c r="AR553" s="174">
        <f t="shared" si="143"/>
        <v>1169.7565677124553</v>
      </c>
      <c r="AS553" s="174">
        <f t="shared" si="143"/>
        <v>1167.2684390756433</v>
      </c>
      <c r="AT553" s="174">
        <f t="shared" si="143"/>
        <v>1164.7856028084439</v>
      </c>
      <c r="AU553" s="174">
        <f t="shared" si="143"/>
        <v>1162.308047653732</v>
      </c>
      <c r="AV553" s="174">
        <f t="shared" si="143"/>
        <v>1159.8357623783265</v>
      </c>
      <c r="AW553" s="174">
        <f t="shared" si="143"/>
        <v>1157.36873577294</v>
      </c>
      <c r="AX553" s="174">
        <f t="shared" si="143"/>
        <v>1154.9069566521277</v>
      </c>
      <c r="AY553" s="174">
        <f t="shared" si="143"/>
        <v>1152.4504138542368</v>
      </c>
      <c r="AZ553" s="174">
        <f t="shared" si="143"/>
        <v>1149.999096241356</v>
      </c>
      <c r="BA553" s="174">
        <f t="shared" si="143"/>
        <v>1147.5529926992647</v>
      </c>
      <c r="BB553" s="174">
        <f t="shared" si="143"/>
        <v>1145.1120921373827</v>
      </c>
      <c r="BC553" s="174">
        <f t="shared" si="143"/>
        <v>1142.6763834887204</v>
      </c>
      <c r="BD553" s="174">
        <f t="shared" si="143"/>
        <v>1140.2458557098278</v>
      </c>
      <c r="BE553" s="174">
        <f t="shared" si="143"/>
        <v>1137.8204977807452</v>
      </c>
      <c r="BF553" s="174">
        <f t="shared" si="143"/>
        <v>1135.4002987049525</v>
      </c>
      <c r="BG553" s="174">
        <f t="shared" si="143"/>
        <v>1132.9852475093203</v>
      </c>
      <c r="BH553" s="174">
        <f t="shared" si="143"/>
        <v>1130.5753332440588</v>
      </c>
      <c r="BI553" s="174">
        <f t="shared" si="143"/>
        <v>1128.1705449826695</v>
      </c>
      <c r="BJ553" s="174">
        <f t="shared" si="143"/>
        <v>1125.7708718218948</v>
      </c>
      <c r="BK553" s="174">
        <f t="shared" si="143"/>
        <v>1123.3763028816697</v>
      </c>
      <c r="BL553" s="174">
        <f t="shared" si="143"/>
        <v>1120.9868273050702</v>
      </c>
      <c r="BM553" s="174">
        <f t="shared" si="143"/>
        <v>1118.6024342582659</v>
      </c>
      <c r="BN553" s="174">
        <f t="shared" si="143"/>
        <v>1116.2231129304719</v>
      </c>
      <c r="BO553" s="174">
        <f t="shared" si="143"/>
        <v>1113.8488525338962</v>
      </c>
      <c r="BP553" s="174">
        <f t="shared" si="143"/>
        <v>1111.4796423036948</v>
      </c>
    </row>
    <row r="554" spans="1:68">
      <c r="B554" s="29"/>
      <c r="F554" s="13"/>
      <c r="G554" s="13"/>
      <c r="H554" s="245"/>
      <c r="I554" s="44"/>
    </row>
    <row r="555" spans="1:68" ht="15.75">
      <c r="A555" s="108" t="s">
        <v>103</v>
      </c>
      <c r="B555" s="108"/>
      <c r="C555" s="108"/>
      <c r="D555" s="108"/>
      <c r="E555" s="108"/>
      <c r="F555" s="108"/>
      <c r="G555" s="108"/>
    </row>
    <row r="556" spans="1:68">
      <c r="A556" s="28" t="s">
        <v>100</v>
      </c>
      <c r="C556" s="256"/>
      <c r="D556" s="256"/>
      <c r="E556" s="256"/>
      <c r="F556" s="256"/>
    </row>
    <row r="557" spans="1:68">
      <c r="B557" s="245" t="s">
        <v>99</v>
      </c>
      <c r="C557" s="256">
        <v>2016</v>
      </c>
      <c r="D557" s="256">
        <v>2036</v>
      </c>
      <c r="E557" s="256"/>
      <c r="F557" s="256"/>
      <c r="H557" s="245"/>
      <c r="I557" s="44"/>
      <c r="J557" s="43">
        <f t="shared" ref="J557:X557" si="144">K557-1</f>
        <v>2003</v>
      </c>
      <c r="K557" s="43">
        <f t="shared" si="144"/>
        <v>2004</v>
      </c>
      <c r="L557" s="43">
        <f t="shared" si="144"/>
        <v>2005</v>
      </c>
      <c r="M557" s="43">
        <f t="shared" si="144"/>
        <v>2006</v>
      </c>
      <c r="N557" s="43">
        <f t="shared" si="144"/>
        <v>2007</v>
      </c>
      <c r="O557" s="43">
        <f t="shared" si="144"/>
        <v>2008</v>
      </c>
      <c r="P557" s="43">
        <f t="shared" si="144"/>
        <v>2009</v>
      </c>
      <c r="Q557" s="43">
        <f t="shared" si="144"/>
        <v>2010</v>
      </c>
      <c r="R557" s="43">
        <f t="shared" si="144"/>
        <v>2011</v>
      </c>
      <c r="S557" s="43">
        <f t="shared" si="144"/>
        <v>2012</v>
      </c>
      <c r="T557" s="43">
        <f t="shared" si="144"/>
        <v>2013</v>
      </c>
      <c r="U557" s="43">
        <f t="shared" si="144"/>
        <v>2014</v>
      </c>
      <c r="V557" s="43">
        <f t="shared" si="144"/>
        <v>2015</v>
      </c>
      <c r="W557" s="43">
        <f t="shared" si="144"/>
        <v>2016</v>
      </c>
      <c r="X557" s="43">
        <f t="shared" si="144"/>
        <v>2017</v>
      </c>
      <c r="Y557" s="43">
        <f>Z557-1</f>
        <v>2018</v>
      </c>
      <c r="Z557" s="338">
        <f>$Z$54</f>
        <v>2019</v>
      </c>
      <c r="AA557" s="43">
        <f t="shared" ref="AA557:BP557" si="145">Z557+1</f>
        <v>2020</v>
      </c>
      <c r="AB557" s="43">
        <f t="shared" si="145"/>
        <v>2021</v>
      </c>
      <c r="AC557" s="43">
        <f t="shared" si="145"/>
        <v>2022</v>
      </c>
      <c r="AD557" s="43">
        <f t="shared" si="145"/>
        <v>2023</v>
      </c>
      <c r="AE557" s="43">
        <f t="shared" si="145"/>
        <v>2024</v>
      </c>
      <c r="AF557" s="43">
        <f t="shared" si="145"/>
        <v>2025</v>
      </c>
      <c r="AG557" s="43">
        <f t="shared" si="145"/>
        <v>2026</v>
      </c>
      <c r="AH557" s="43">
        <f t="shared" si="145"/>
        <v>2027</v>
      </c>
      <c r="AI557" s="43">
        <f t="shared" si="145"/>
        <v>2028</v>
      </c>
      <c r="AJ557" s="43">
        <f t="shared" si="145"/>
        <v>2029</v>
      </c>
      <c r="AK557" s="43">
        <f t="shared" si="145"/>
        <v>2030</v>
      </c>
      <c r="AL557" s="43">
        <f t="shared" si="145"/>
        <v>2031</v>
      </c>
      <c r="AM557" s="43">
        <f t="shared" si="145"/>
        <v>2032</v>
      </c>
      <c r="AN557" s="43">
        <f t="shared" si="145"/>
        <v>2033</v>
      </c>
      <c r="AO557" s="43">
        <f t="shared" si="145"/>
        <v>2034</v>
      </c>
      <c r="AP557" s="43">
        <f t="shared" si="145"/>
        <v>2035</v>
      </c>
      <c r="AQ557" s="43">
        <f t="shared" si="145"/>
        <v>2036</v>
      </c>
      <c r="AR557" s="43">
        <f t="shared" si="145"/>
        <v>2037</v>
      </c>
      <c r="AS557" s="43">
        <f t="shared" si="145"/>
        <v>2038</v>
      </c>
      <c r="AT557" s="43">
        <f t="shared" si="145"/>
        <v>2039</v>
      </c>
      <c r="AU557" s="43">
        <f t="shared" si="145"/>
        <v>2040</v>
      </c>
      <c r="AV557" s="43">
        <f t="shared" si="145"/>
        <v>2041</v>
      </c>
      <c r="AW557" s="43">
        <f t="shared" si="145"/>
        <v>2042</v>
      </c>
      <c r="AX557" s="43">
        <f t="shared" si="145"/>
        <v>2043</v>
      </c>
      <c r="AY557" s="43">
        <f t="shared" si="145"/>
        <v>2044</v>
      </c>
      <c r="AZ557" s="43">
        <f t="shared" si="145"/>
        <v>2045</v>
      </c>
      <c r="BA557" s="43">
        <f t="shared" si="145"/>
        <v>2046</v>
      </c>
      <c r="BB557" s="43">
        <f t="shared" si="145"/>
        <v>2047</v>
      </c>
      <c r="BC557" s="43">
        <f t="shared" si="145"/>
        <v>2048</v>
      </c>
      <c r="BD557" s="43">
        <f t="shared" si="145"/>
        <v>2049</v>
      </c>
      <c r="BE557" s="43">
        <f t="shared" si="145"/>
        <v>2050</v>
      </c>
      <c r="BF557" s="43">
        <f t="shared" si="145"/>
        <v>2051</v>
      </c>
      <c r="BG557" s="43">
        <f t="shared" si="145"/>
        <v>2052</v>
      </c>
      <c r="BH557" s="43">
        <f t="shared" si="145"/>
        <v>2053</v>
      </c>
      <c r="BI557" s="43">
        <f t="shared" si="145"/>
        <v>2054</v>
      </c>
      <c r="BJ557" s="43">
        <f t="shared" si="145"/>
        <v>2055</v>
      </c>
      <c r="BK557" s="43">
        <f t="shared" si="145"/>
        <v>2056</v>
      </c>
      <c r="BL557" s="43">
        <f t="shared" si="145"/>
        <v>2057</v>
      </c>
      <c r="BM557" s="43">
        <f t="shared" si="145"/>
        <v>2058</v>
      </c>
      <c r="BN557" s="43">
        <f t="shared" si="145"/>
        <v>2059</v>
      </c>
      <c r="BO557" s="43">
        <f t="shared" si="145"/>
        <v>2060</v>
      </c>
      <c r="BP557" s="43">
        <f t="shared" si="145"/>
        <v>2061</v>
      </c>
    </row>
    <row r="558" spans="1:68">
      <c r="B558" s="29">
        <v>0</v>
      </c>
      <c r="C558" s="68">
        <v>0.27400000000000002</v>
      </c>
      <c r="D558" s="68">
        <v>3.3099999999999997E-2</v>
      </c>
      <c r="I558" s="60" t="s">
        <v>112</v>
      </c>
      <c r="J558" s="174">
        <f t="shared" ref="J558:J589" si="146">$C558*POWER(POWER($D558/$C558,1/($D$557-$C$557)),J$557-$C$557)</f>
        <v>1.0824310275865856</v>
      </c>
      <c r="K558" s="174">
        <f t="shared" ref="K558:BP562" si="147">$C558*POWER(POWER($D558/$C558,1/($D$557-$C$557)),K$557-$C$557)</f>
        <v>0.97387698879120166</v>
      </c>
      <c r="L558" s="174">
        <f t="shared" si="147"/>
        <v>0.87620953679762381</v>
      </c>
      <c r="M558" s="174">
        <f t="shared" si="147"/>
        <v>0.78833688567592808</v>
      </c>
      <c r="N558" s="174">
        <f t="shared" si="147"/>
        <v>0.70927674171248145</v>
      </c>
      <c r="O558" s="174">
        <f t="shared" si="147"/>
        <v>0.63814532273589331</v>
      </c>
      <c r="P558" s="174">
        <f t="shared" si="147"/>
        <v>0.5741474786646471</v>
      </c>
      <c r="Q558" s="174">
        <f t="shared" si="147"/>
        <v>0.51656780283791326</v>
      </c>
      <c r="R558" s="174">
        <f t="shared" si="147"/>
        <v>0.46476263476661323</v>
      </c>
      <c r="S558" s="174">
        <f t="shared" si="147"/>
        <v>0.41815286490664488</v>
      </c>
      <c r="T558" s="174">
        <f t="shared" si="147"/>
        <v>0.37621746102166531</v>
      </c>
      <c r="U558" s="174">
        <f t="shared" si="147"/>
        <v>0.33848764376919394</v>
      </c>
      <c r="V558" s="174">
        <f t="shared" si="147"/>
        <v>0.30454164640120923</v>
      </c>
      <c r="W558" s="174">
        <f t="shared" si="147"/>
        <v>0.27400000000000002</v>
      </c>
      <c r="X558" s="174">
        <f t="shared" si="147"/>
        <v>0.24652129154478072</v>
      </c>
      <c r="Y558" s="174">
        <f t="shared" si="147"/>
        <v>0.22179834739017068</v>
      </c>
      <c r="Z558" s="174">
        <f t="shared" si="147"/>
        <v>0.19955479949314897</v>
      </c>
      <c r="AA558" s="174">
        <f t="shared" si="147"/>
        <v>0.1795419960036892</v>
      </c>
      <c r="AB558" s="174">
        <f t="shared" si="147"/>
        <v>0.16153622168378581</v>
      </c>
      <c r="AC558" s="174">
        <f t="shared" si="147"/>
        <v>0.14533619708303244</v>
      </c>
      <c r="AD558" s="174">
        <f t="shared" si="147"/>
        <v>0.13076082851502172</v>
      </c>
      <c r="AE558" s="174">
        <f t="shared" si="147"/>
        <v>0.11764718368244065</v>
      </c>
      <c r="AF558" s="174">
        <f t="shared" si="147"/>
        <v>0.10584867032117271</v>
      </c>
      <c r="AG558" s="174">
        <f t="shared" si="147"/>
        <v>9.5233397503186837E-2</v>
      </c>
      <c r="AH558" s="174">
        <f t="shared" si="147"/>
        <v>8.5682701279865381E-2</v>
      </c>
      <c r="AI558" s="174">
        <f t="shared" si="147"/>
        <v>7.7089818184518419E-2</v>
      </c>
      <c r="AJ558" s="174">
        <f t="shared" si="147"/>
        <v>6.9358691765692718E-2</v>
      </c>
      <c r="AK558" s="174">
        <f t="shared" si="147"/>
        <v>6.2402898809981427E-2</v>
      </c>
      <c r="AL558" s="174">
        <f t="shared" si="147"/>
        <v>5.6144683251003219E-2</v>
      </c>
      <c r="AM558" s="174">
        <f t="shared" si="147"/>
        <v>5.0514086964999746E-2</v>
      </c>
      <c r="AN558" s="174">
        <f t="shared" si="147"/>
        <v>4.5448167736558791E-2</v>
      </c>
      <c r="AO558" s="174">
        <f t="shared" si="147"/>
        <v>4.0890295652409876E-2</v>
      </c>
      <c r="AP558" s="174">
        <f t="shared" si="147"/>
        <v>3.6789520057956257E-2</v>
      </c>
      <c r="AQ558" s="174">
        <f t="shared" si="147"/>
        <v>3.309999999999997E-2</v>
      </c>
      <c r="AR558" s="174">
        <f t="shared" si="147"/>
        <v>2.9780491788803772E-2</v>
      </c>
      <c r="AS558" s="174">
        <f t="shared" si="147"/>
        <v>2.6793887951148333E-2</v>
      </c>
      <c r="AT558" s="174">
        <f t="shared" si="147"/>
        <v>2.4106802420522717E-2</v>
      </c>
      <c r="AU558" s="174">
        <f t="shared" si="147"/>
        <v>2.1689197327452944E-2</v>
      </c>
      <c r="AV558" s="174">
        <f t="shared" si="147"/>
        <v>1.9514047218004763E-2</v>
      </c>
      <c r="AW558" s="174">
        <f t="shared" si="147"/>
        <v>1.7557036946891858E-2</v>
      </c>
      <c r="AX558" s="174">
        <f t="shared" si="147"/>
        <v>1.5796289868055525E-2</v>
      </c>
      <c r="AY558" s="174">
        <f t="shared" si="147"/>
        <v>1.4212123284265627E-2</v>
      </c>
      <c r="AZ558" s="174">
        <f t="shared" si="147"/>
        <v>1.2786828422010269E-2</v>
      </c>
      <c r="BA558" s="174">
        <f t="shared" si="147"/>
        <v>1.1504472472100295E-2</v>
      </c>
      <c r="BB558" s="174">
        <f t="shared" si="147"/>
        <v>1.0350720483078616E-2</v>
      </c>
      <c r="BC558" s="174">
        <f t="shared" si="147"/>
        <v>9.3126751164509386E-3</v>
      </c>
      <c r="BD558" s="174">
        <f t="shared" si="147"/>
        <v>8.378732472424915E-3</v>
      </c>
      <c r="BE558" s="174">
        <f t="shared" si="147"/>
        <v>7.538452374490451E-3</v>
      </c>
      <c r="BF558" s="174">
        <f t="shared" si="147"/>
        <v>6.7824416628036671E-3</v>
      </c>
      <c r="BG558" s="174">
        <f t="shared" si="147"/>
        <v>6.1022491917572625E-3</v>
      </c>
      <c r="BH558" s="174">
        <f t="shared" si="147"/>
        <v>5.4902713579565495E-3</v>
      </c>
      <c r="BI558" s="174">
        <f t="shared" si="147"/>
        <v>4.9396671025356406E-3</v>
      </c>
      <c r="BJ558" s="174">
        <f t="shared" si="147"/>
        <v>4.4442814376582148E-3</v>
      </c>
      <c r="BK558" s="174">
        <f t="shared" si="147"/>
        <v>3.9985766423357586E-3</v>
      </c>
      <c r="BL558" s="174">
        <f t="shared" si="147"/>
        <v>3.5975703584284818E-3</v>
      </c>
      <c r="BM558" s="174">
        <f t="shared" si="147"/>
        <v>3.2367798948284995E-3</v>
      </c>
      <c r="BN558" s="174">
        <f t="shared" si="147"/>
        <v>2.912172117223727E-3</v>
      </c>
      <c r="BO558" s="174">
        <f t="shared" si="147"/>
        <v>2.6201183632798965E-3</v>
      </c>
      <c r="BP558" s="174">
        <f t="shared" si="147"/>
        <v>2.3573538792553178E-3</v>
      </c>
    </row>
    <row r="559" spans="1:68">
      <c r="B559" s="29">
        <v>5</v>
      </c>
      <c r="C559" s="68">
        <v>0.34649999999999997</v>
      </c>
      <c r="D559" s="68">
        <v>6.9900000000000004E-2</v>
      </c>
      <c r="I559" s="60" t="s">
        <v>112</v>
      </c>
      <c r="J559" s="174">
        <f t="shared" si="146"/>
        <v>0.98084454262285703</v>
      </c>
      <c r="K559" s="174">
        <f t="shared" ref="K559:Y559" si="148">$C559*POWER(POWER($D559/$C559,1/($D$557-$C$557)),K$557-$C$557)</f>
        <v>0.90539663668265702</v>
      </c>
      <c r="L559" s="174">
        <f t="shared" si="148"/>
        <v>0.83575228702828752</v>
      </c>
      <c r="M559" s="174">
        <f t="shared" si="148"/>
        <v>0.77146507615957949</v>
      </c>
      <c r="N559" s="174">
        <f t="shared" si="148"/>
        <v>0.71212292562205282</v>
      </c>
      <c r="O559" s="174">
        <f t="shared" si="148"/>
        <v>0.65734545460047866</v>
      </c>
      <c r="P559" s="174">
        <f t="shared" si="148"/>
        <v>0.60678154169304388</v>
      </c>
      <c r="Q559" s="174">
        <f t="shared" si="148"/>
        <v>0.56010707423718609</v>
      </c>
      <c r="R559" s="174">
        <f t="shared" si="148"/>
        <v>0.51702287076037001</v>
      </c>
      <c r="S559" s="174">
        <f t="shared" si="148"/>
        <v>0.47725276323879551</v>
      </c>
      <c r="T559" s="174">
        <f t="shared" si="148"/>
        <v>0.44054182687139365</v>
      </c>
      <c r="U559" s="174">
        <f t="shared" si="148"/>
        <v>0.40665474602203117</v>
      </c>
      <c r="V559" s="174">
        <f t="shared" si="148"/>
        <v>0.37537430585568027</v>
      </c>
      <c r="W559" s="174">
        <f t="shared" si="148"/>
        <v>0.34649999999999997</v>
      </c>
      <c r="X559" s="174">
        <f t="shared" si="148"/>
        <v>0.31984674530749635</v>
      </c>
      <c r="Y559" s="174">
        <f t="shared" si="148"/>
        <v>0.29524369547993773</v>
      </c>
      <c r="Z559" s="174">
        <f t="shared" si="147"/>
        <v>0.27253314595040595</v>
      </c>
      <c r="AA559" s="174">
        <f t="shared" si="147"/>
        <v>0.25156952300331953</v>
      </c>
      <c r="AB559" s="174">
        <f t="shared" si="147"/>
        <v>0.23221845065273039</v>
      </c>
      <c r="AC559" s="174">
        <f t="shared" si="147"/>
        <v>0.21435588929761981</v>
      </c>
      <c r="AD559" s="174">
        <f t="shared" si="147"/>
        <v>0.1978673406330092</v>
      </c>
      <c r="AE559" s="174">
        <f t="shared" si="147"/>
        <v>0.18264711372039744</v>
      </c>
      <c r="AF559" s="174">
        <f t="shared" si="147"/>
        <v>0.16859764751306575</v>
      </c>
      <c r="AG559" s="174">
        <f t="shared" si="147"/>
        <v>0.15562888549366402</v>
      </c>
      <c r="AH559" s="174">
        <f t="shared" si="147"/>
        <v>0.14365769841553094</v>
      </c>
      <c r="AI559" s="174">
        <f t="shared" si="147"/>
        <v>0.1326073514475424</v>
      </c>
      <c r="AJ559" s="174">
        <f t="shared" si="147"/>
        <v>0.12240701230690838</v>
      </c>
      <c r="AK559" s="174">
        <f t="shared" si="147"/>
        <v>0.11299129722706867</v>
      </c>
      <c r="AL559" s="174">
        <f t="shared" si="147"/>
        <v>0.10429985185036031</v>
      </c>
      <c r="AM559" s="174">
        <f t="shared" si="147"/>
        <v>9.6276964358995076E-2</v>
      </c>
      <c r="AN559" s="174">
        <f t="shared" si="147"/>
        <v>8.8871208364532189E-2</v>
      </c>
      <c r="AO559" s="174">
        <f t="shared" si="147"/>
        <v>8.2035113266782006E-2</v>
      </c>
      <c r="AP559" s="174">
        <f t="shared" si="147"/>
        <v>7.5724859969154512E-2</v>
      </c>
      <c r="AQ559" s="174">
        <f t="shared" si="147"/>
        <v>6.9899999999999962E-2</v>
      </c>
      <c r="AR559" s="174">
        <f t="shared" si="147"/>
        <v>6.452319623952088E-2</v>
      </c>
      <c r="AS559" s="174">
        <f t="shared" si="147"/>
        <v>5.9559983590325084E-2</v>
      </c>
      <c r="AT559" s="174">
        <f t="shared" si="147"/>
        <v>5.4978548057527755E-2</v>
      </c>
      <c r="AU559" s="174">
        <f t="shared" si="147"/>
        <v>5.0749522822314652E-2</v>
      </c>
      <c r="AV559" s="174">
        <f t="shared" si="147"/>
        <v>4.6845800001806201E-2</v>
      </c>
      <c r="AW559" s="174">
        <f t="shared" si="147"/>
        <v>4.3242356888610736E-2</v>
      </c>
      <c r="AX559" s="174">
        <f t="shared" si="147"/>
        <v>3.991609555626937E-2</v>
      </c>
      <c r="AY559" s="174">
        <f t="shared" si="147"/>
        <v>3.6845694802469769E-2</v>
      </c>
      <c r="AZ559" s="174">
        <f t="shared" si="147"/>
        <v>3.4011473480990741E-2</v>
      </c>
      <c r="BA559" s="174">
        <f t="shared" si="147"/>
        <v>3.1395264346340865E-2</v>
      </c>
      <c r="BB559" s="174">
        <f t="shared" si="147"/>
        <v>2.8980297602440426E-2</v>
      </c>
      <c r="BC559" s="174">
        <f t="shared" si="147"/>
        <v>2.6751093408898148E-2</v>
      </c>
      <c r="BD559" s="174">
        <f t="shared" si="147"/>
        <v>2.4693362655852501E-2</v>
      </c>
      <c r="BE559" s="174">
        <f t="shared" si="147"/>
        <v>2.2793915371348041E-2</v>
      </c>
      <c r="BF559" s="174">
        <f t="shared" si="147"/>
        <v>2.1040576174141939E-2</v>
      </c>
      <c r="BG559" s="174">
        <f t="shared" si="147"/>
        <v>1.9422106229996402E-2</v>
      </c>
      <c r="BH559" s="174">
        <f t="shared" si="147"/>
        <v>1.7928131211199988E-2</v>
      </c>
      <c r="BI559" s="174">
        <f t="shared" si="147"/>
        <v>1.6549074797541297E-2</v>
      </c>
      <c r="BJ559" s="174">
        <f t="shared" si="147"/>
        <v>1.5276097292478781E-2</v>
      </c>
      <c r="BK559" s="174">
        <f t="shared" si="147"/>
        <v>1.4101038961038948E-2</v>
      </c>
      <c r="BL559" s="174">
        <f t="shared" si="147"/>
        <v>1.3016367726241001E-2</v>
      </c>
      <c r="BM559" s="174">
        <f t="shared" si="147"/>
        <v>1.2015130888784187E-2</v>
      </c>
      <c r="BN559" s="174">
        <f t="shared" si="147"/>
        <v>1.1090910560522908E-2</v>
      </c>
      <c r="BO559" s="174">
        <f t="shared" si="147"/>
        <v>1.0237782526060007E-2</v>
      </c>
      <c r="BP559" s="174">
        <f t="shared" si="147"/>
        <v>9.4502782687626314E-3</v>
      </c>
    </row>
    <row r="560" spans="1:68">
      <c r="B560" s="29">
        <v>6</v>
      </c>
      <c r="C560" s="68">
        <v>0.32819999999999999</v>
      </c>
      <c r="D560" s="68">
        <v>6.7400000000000002E-2</v>
      </c>
      <c r="I560" s="60" t="s">
        <v>112</v>
      </c>
      <c r="J560" s="174">
        <f t="shared" si="146"/>
        <v>0.91833200194988474</v>
      </c>
      <c r="K560" s="174">
        <f t="shared" si="147"/>
        <v>0.84844908340281544</v>
      </c>
      <c r="L560" s="174">
        <f t="shared" si="147"/>
        <v>0.78388409159061645</v>
      </c>
      <c r="M560" s="174">
        <f t="shared" si="147"/>
        <v>0.72423234472057774</v>
      </c>
      <c r="N560" s="174">
        <f t="shared" si="147"/>
        <v>0.66911995633838239</v>
      </c>
      <c r="O560" s="174">
        <f t="shared" si="147"/>
        <v>0.61820149187484574</v>
      </c>
      <c r="P560" s="174">
        <f t="shared" si="147"/>
        <v>0.5711578035239695</v>
      </c>
      <c r="Q560" s="174">
        <f t="shared" si="147"/>
        <v>0.52769402988171465</v>
      </c>
      <c r="R560" s="174">
        <f t="shared" si="147"/>
        <v>0.48753774780758641</v>
      </c>
      <c r="S560" s="174">
        <f t="shared" si="147"/>
        <v>0.45043726492523284</v>
      </c>
      <c r="T560" s="174">
        <f t="shared" si="147"/>
        <v>0.41616004205975704</v>
      </c>
      <c r="U560" s="174">
        <f t="shared" si="147"/>
        <v>0.38449123572386068</v>
      </c>
      <c r="V560" s="174">
        <f t="shared" si="147"/>
        <v>0.35523235151738514</v>
      </c>
      <c r="W560" s="174">
        <f t="shared" si="147"/>
        <v>0.32819999999999999</v>
      </c>
      <c r="X560" s="174">
        <f t="shared" si="147"/>
        <v>0.30322474723907122</v>
      </c>
      <c r="Y560" s="174">
        <f t="shared" si="147"/>
        <v>0.28015005282814937</v>
      </c>
      <c r="Z560" s="174">
        <f t="shared" si="147"/>
        <v>0.25883128871976857</v>
      </c>
      <c r="AA560" s="174">
        <f t="shared" si="147"/>
        <v>0.23913483272277536</v>
      </c>
      <c r="AB560" s="174">
        <f t="shared" si="147"/>
        <v>0.22093723098239224</v>
      </c>
      <c r="AC560" s="174">
        <f t="shared" si="147"/>
        <v>0.20412442419358981</v>
      </c>
      <c r="AD560" s="174">
        <f t="shared" si="147"/>
        <v>0.18859103269781302</v>
      </c>
      <c r="AE560" s="174">
        <f t="shared" si="147"/>
        <v>0.17423969598217476</v>
      </c>
      <c r="AF560" s="174">
        <f t="shared" si="147"/>
        <v>0.16098046244121741</v>
      </c>
      <c r="AG560" s="174">
        <f t="shared" si="147"/>
        <v>0.14873022557637705</v>
      </c>
      <c r="AH560" s="174">
        <f t="shared" si="147"/>
        <v>0.13741220309935093</v>
      </c>
      <c r="AI560" s="174">
        <f t="shared" si="147"/>
        <v>0.12695545567448077</v>
      </c>
      <c r="AJ560" s="174">
        <f t="shared" si="147"/>
        <v>0.11729444228371586</v>
      </c>
      <c r="AK560" s="174">
        <f t="shared" si="147"/>
        <v>0.10836860942726254</v>
      </c>
      <c r="AL560" s="174">
        <f t="shared" si="147"/>
        <v>0.10012201158510456</v>
      </c>
      <c r="AM560" s="174">
        <f t="shared" si="147"/>
        <v>9.2502960560513992E-2</v>
      </c>
      <c r="AN560" s="174">
        <f t="shared" si="147"/>
        <v>8.5463701507701481E-2</v>
      </c>
      <c r="AO560" s="174">
        <f t="shared" si="147"/>
        <v>7.8960113613004909E-2</v>
      </c>
      <c r="AP560" s="174">
        <f t="shared" si="147"/>
        <v>7.2951433553539793E-2</v>
      </c>
      <c r="AQ560" s="174">
        <f t="shared" si="147"/>
        <v>6.7400000000000002E-2</v>
      </c>
      <c r="AR560" s="174">
        <f t="shared" si="147"/>
        <v>6.2271017562198043E-2</v>
      </c>
      <c r="AS560" s="174">
        <f t="shared" si="147"/>
        <v>5.7532338697797891E-2</v>
      </c>
      <c r="AT560" s="174">
        <f t="shared" si="147"/>
        <v>5.3154262217283366E-2</v>
      </c>
      <c r="AU560" s="174">
        <f t="shared" si="147"/>
        <v>4.9109347122227483E-2</v>
      </c>
      <c r="AV560" s="174">
        <f t="shared" si="147"/>
        <v>4.537224061003424E-2</v>
      </c>
      <c r="AW560" s="174">
        <f t="shared" si="147"/>
        <v>4.1919519167117475E-2</v>
      </c>
      <c r="AX560" s="174">
        <f t="shared" si="147"/>
        <v>3.8729541754517358E-2</v>
      </c>
      <c r="AY560" s="174">
        <f t="shared" si="147"/>
        <v>3.5782314165748258E-2</v>
      </c>
      <c r="AZ560" s="174">
        <f t="shared" si="147"/>
        <v>3.3059363706697292E-2</v>
      </c>
      <c r="BA560" s="174">
        <f t="shared" si="147"/>
        <v>3.0543623412089615E-2</v>
      </c>
      <c r="BB560" s="174">
        <f t="shared" si="147"/>
        <v>2.8219325072810029E-2</v>
      </c>
      <c r="BC560" s="174">
        <f t="shared" si="147"/>
        <v>2.6071900403595388E-2</v>
      </c>
      <c r="BD560" s="174">
        <f t="shared" si="147"/>
        <v>2.4087889731634525E-2</v>
      </c>
      <c r="BE560" s="174">
        <f t="shared" si="147"/>
        <v>2.2254857633752276E-2</v>
      </c>
      <c r="BF560" s="174">
        <f t="shared" si="147"/>
        <v>2.0561314993406608E-2</v>
      </c>
      <c r="BG560" s="174">
        <f t="shared" si="147"/>
        <v>1.8996646988966005E-2</v>
      </c>
      <c r="BH560" s="174">
        <f t="shared" si="147"/>
        <v>1.7551046561910665E-2</v>
      </c>
      <c r="BI560" s="174">
        <f t="shared" si="147"/>
        <v>1.6215452947947993E-2</v>
      </c>
      <c r="BJ560" s="174">
        <f t="shared" si="147"/>
        <v>1.4981494885766554E-2</v>
      </c>
      <c r="BK560" s="174">
        <f t="shared" si="147"/>
        <v>1.3841438147471056E-2</v>
      </c>
      <c r="BL560" s="174">
        <f t="shared" si="147"/>
        <v>1.2788137061828606E-2</v>
      </c>
      <c r="BM560" s="174">
        <f t="shared" si="147"/>
        <v>1.1814989726482567E-2</v>
      </c>
      <c r="BN560" s="174">
        <f t="shared" si="147"/>
        <v>1.0915896628412245E-2</v>
      </c>
      <c r="BO560" s="174">
        <f t="shared" si="147"/>
        <v>1.0085222413278892E-2</v>
      </c>
      <c r="BP560" s="174">
        <f t="shared" si="147"/>
        <v>9.317760564035063E-3</v>
      </c>
    </row>
    <row r="561" spans="2:68">
      <c r="B561" s="29">
        <v>7</v>
      </c>
      <c r="C561" s="68">
        <v>0.30990000000000001</v>
      </c>
      <c r="D561" s="68">
        <v>6.5000000000000002E-2</v>
      </c>
      <c r="I561" s="60" t="s">
        <v>112</v>
      </c>
      <c r="J561" s="174">
        <f t="shared" si="146"/>
        <v>0.85530678844956354</v>
      </c>
      <c r="K561" s="174">
        <f t="shared" si="147"/>
        <v>0.79105468685656466</v>
      </c>
      <c r="L561" s="174">
        <f t="shared" si="147"/>
        <v>0.73162931248573659</v>
      </c>
      <c r="M561" s="174">
        <f t="shared" si="147"/>
        <v>0.67666807337355406</v>
      </c>
      <c r="N561" s="174">
        <f t="shared" si="147"/>
        <v>0.62583561608188565</v>
      </c>
      <c r="O561" s="174">
        <f t="shared" si="147"/>
        <v>0.57882177949361024</v>
      </c>
      <c r="P561" s="174">
        <f t="shared" si="147"/>
        <v>0.5353397023225871</v>
      </c>
      <c r="Q561" s="174">
        <f t="shared" si="147"/>
        <v>0.49512407279069898</v>
      </c>
      <c r="R561" s="174">
        <f t="shared" si="147"/>
        <v>0.4579295097921342</v>
      </c>
      <c r="S561" s="174">
        <f t="shared" si="147"/>
        <v>0.42352906566736342</v>
      </c>
      <c r="T561" s="174">
        <f t="shared" si="147"/>
        <v>0.39171284145128255</v>
      </c>
      <c r="U561" s="174">
        <f t="shared" si="147"/>
        <v>0.36228670614627295</v>
      </c>
      <c r="V561" s="174">
        <f t="shared" si="147"/>
        <v>0.33507111220564806</v>
      </c>
      <c r="W561" s="174">
        <f t="shared" si="147"/>
        <v>0.30990000000000001</v>
      </c>
      <c r="X561" s="174">
        <f t="shared" si="147"/>
        <v>0.28661978458189857</v>
      </c>
      <c r="Y561" s="174">
        <f t="shared" si="147"/>
        <v>0.2650884185665503</v>
      </c>
      <c r="Z561" s="174">
        <f t="shared" si="147"/>
        <v>0.24517452541045756</v>
      </c>
      <c r="AA561" s="174">
        <f t="shared" si="147"/>
        <v>0.22675659779965976</v>
      </c>
      <c r="AB561" s="174">
        <f t="shared" si="147"/>
        <v>0.20972225625641397</v>
      </c>
      <c r="AC561" s="174">
        <f t="shared" si="147"/>
        <v>0.19396756344060373</v>
      </c>
      <c r="AD561" s="174">
        <f t="shared" si="147"/>
        <v>0.17939638996199286</v>
      </c>
      <c r="AE561" s="174">
        <f t="shared" si="147"/>
        <v>0.16591982783374201</v>
      </c>
      <c r="AF561" s="174">
        <f t="shared" si="147"/>
        <v>0.1534556479882957</v>
      </c>
      <c r="AG561" s="174">
        <f t="shared" si="147"/>
        <v>0.14192779854559848</v>
      </c>
      <c r="AH561" s="174">
        <f t="shared" si="147"/>
        <v>0.13126594077225726</v>
      </c>
      <c r="AI561" s="174">
        <f t="shared" si="147"/>
        <v>0.12140501990024082</v>
      </c>
      <c r="AJ561" s="174">
        <f t="shared" si="147"/>
        <v>0.11228486818640895</v>
      </c>
      <c r="AK561" s="174">
        <f t="shared" si="147"/>
        <v>0.10384983779088545</v>
      </c>
      <c r="AL561" s="174">
        <f t="shared" si="147"/>
        <v>9.6048461234232649E-2</v>
      </c>
      <c r="AM561" s="174">
        <f t="shared" si="147"/>
        <v>8.8833137361660514E-2</v>
      </c>
      <c r="AN561" s="174">
        <f t="shared" si="147"/>
        <v>8.21598408981392E-2</v>
      </c>
      <c r="AO561" s="174">
        <f t="shared" si="147"/>
        <v>7.5987853822225615E-2</v>
      </c>
      <c r="AP561" s="174">
        <f t="shared" si="147"/>
        <v>7.0279516919545343E-2</v>
      </c>
      <c r="AQ561" s="174">
        <f t="shared" si="147"/>
        <v>6.4999999999999933E-2</v>
      </c>
      <c r="AR561" s="174">
        <f t="shared" si="147"/>
        <v>6.0117089376648558E-2</v>
      </c>
      <c r="AS561" s="174">
        <f t="shared" si="147"/>
        <v>5.5600991309537752E-2</v>
      </c>
      <c r="AT561" s="174">
        <f t="shared" si="147"/>
        <v>5.1424150215165297E-2</v>
      </c>
      <c r="AU561" s="174">
        <f t="shared" si="147"/>
        <v>4.7561080532358392E-2</v>
      </c>
      <c r="AV561" s="174">
        <f t="shared" si="147"/>
        <v>4.3988211218673419E-2</v>
      </c>
      <c r="AW561" s="174">
        <f t="shared" si="147"/>
        <v>4.0683741928490572E-2</v>
      </c>
      <c r="AX561" s="174">
        <f t="shared" si="147"/>
        <v>3.7627509995254993E-2</v>
      </c>
      <c r="AY561" s="174">
        <f t="shared" si="147"/>
        <v>3.4800867406238209E-2</v>
      </c>
      <c r="AZ561" s="174">
        <f t="shared" si="147"/>
        <v>3.2186567019164926E-2</v>
      </c>
      <c r="BA561" s="174">
        <f t="shared" si="147"/>
        <v>2.9768657326440431E-2</v>
      </c>
      <c r="BB561" s="174">
        <f t="shared" si="147"/>
        <v>2.7532385124868389E-2</v>
      </c>
      <c r="BC561" s="174">
        <f t="shared" si="147"/>
        <v>2.5464105496984975E-2</v>
      </c>
      <c r="BD561" s="174">
        <f t="shared" si="147"/>
        <v>2.3551198554748541E-2</v>
      </c>
      <c r="BE561" s="174">
        <f t="shared" si="147"/>
        <v>2.1781992437584857E-2</v>
      </c>
      <c r="BF561" s="174">
        <f t="shared" si="147"/>
        <v>2.0145692094950356E-2</v>
      </c>
      <c r="BG561" s="174">
        <f t="shared" si="147"/>
        <v>1.8632313418870367E-2</v>
      </c>
      <c r="BH561" s="174">
        <f t="shared" si="147"/>
        <v>1.7232622324553221E-2</v>
      </c>
      <c r="BI561" s="174">
        <f t="shared" si="147"/>
        <v>1.5938078407372248E-2</v>
      </c>
      <c r="BJ561" s="174">
        <f t="shared" si="147"/>
        <v>1.4740782832431243E-2</v>
      </c>
      <c r="BK561" s="174">
        <f t="shared" si="147"/>
        <v>1.3633430138754407E-2</v>
      </c>
      <c r="BL561" s="174">
        <f t="shared" si="147"/>
        <v>1.2609263664027594E-2</v>
      </c>
      <c r="BM561" s="174">
        <f t="shared" si="147"/>
        <v>1.1662034317908842E-2</v>
      </c>
      <c r="BN561" s="174">
        <f t="shared" si="147"/>
        <v>1.0785962452357988E-2</v>
      </c>
      <c r="BO561" s="174">
        <f t="shared" si="147"/>
        <v>9.9757025963320197E-3</v>
      </c>
      <c r="BP561" s="174">
        <f t="shared" si="147"/>
        <v>9.2263108396701179E-3</v>
      </c>
    </row>
    <row r="562" spans="2:68">
      <c r="B562" s="29">
        <v>8</v>
      </c>
      <c r="C562" s="68">
        <v>0.29170000000000001</v>
      </c>
      <c r="D562" s="68">
        <v>6.2600000000000003E-2</v>
      </c>
      <c r="I562" s="60" t="s">
        <v>112</v>
      </c>
      <c r="J562" s="174">
        <f t="shared" si="146"/>
        <v>0.79318006667995633</v>
      </c>
      <c r="K562" s="174">
        <f t="shared" si="147"/>
        <v>0.73443554349054874</v>
      </c>
      <c r="L562" s="174">
        <f t="shared" si="147"/>
        <v>0.68004175873963391</v>
      </c>
      <c r="M562" s="174">
        <f t="shared" si="147"/>
        <v>0.62967648792129272</v>
      </c>
      <c r="N562" s="174">
        <f t="shared" si="147"/>
        <v>0.58304137112953103</v>
      </c>
      <c r="O562" s="174">
        <f t="shared" si="147"/>
        <v>0.53986014559764606</v>
      </c>
      <c r="P562" s="174">
        <f t="shared" si="147"/>
        <v>0.49987700913930855</v>
      </c>
      <c r="Q562" s="174">
        <f t="shared" si="147"/>
        <v>0.46285510479651515</v>
      </c>
      <c r="R562" s="174">
        <f t="shared" si="147"/>
        <v>0.42857511771758416</v>
      </c>
      <c r="S562" s="174">
        <f t="shared" si="147"/>
        <v>0.39683397595321057</v>
      </c>
      <c r="T562" s="174">
        <f t="shared" si="147"/>
        <v>0.36744364747419911</v>
      </c>
      <c r="U562" s="174">
        <f t="shared" si="147"/>
        <v>0.3402300262845</v>
      </c>
      <c r="V562" s="174">
        <f t="shared" si="147"/>
        <v>0.31503190103097284</v>
      </c>
      <c r="W562" s="174">
        <f t="shared" si="147"/>
        <v>0.29170000000000001</v>
      </c>
      <c r="X562" s="174">
        <f t="shared" si="147"/>
        <v>0.27009610684358715</v>
      </c>
      <c r="Y562" s="174">
        <f t="shared" si="147"/>
        <v>0.25009224179658018</v>
      </c>
      <c r="Z562" s="174">
        <f t="shared" si="147"/>
        <v>0.23156990353459497</v>
      </c>
      <c r="AA562" s="174">
        <f t="shared" si="147"/>
        <v>0.21441936718148488</v>
      </c>
      <c r="AB562" s="174">
        <f t="shared" si="147"/>
        <v>0.19853903430779801</v>
      </c>
      <c r="AC562" s="174">
        <f t="shared" si="147"/>
        <v>0.18383483106966619</v>
      </c>
      <c r="AD562" s="174">
        <f t="shared" si="147"/>
        <v>0.17021965092274718</v>
      </c>
      <c r="AE562" s="174">
        <f t="shared" si="147"/>
        <v>0.15761283860990205</v>
      </c>
      <c r="AF562" s="174">
        <f t="shared" si="147"/>
        <v>0.14593971236579073</v>
      </c>
      <c r="AG562" s="174">
        <f t="shared" si="147"/>
        <v>0.13513112150796364</v>
      </c>
      <c r="AH562" s="174">
        <f t="shared" si="147"/>
        <v>0.12512303679365344</v>
      </c>
      <c r="AI562" s="174">
        <f t="shared" si="147"/>
        <v>0.1158561711155732</v>
      </c>
      <c r="AJ562" s="174">
        <f t="shared" si="147"/>
        <v>0.1072756282897524</v>
      </c>
      <c r="AK562" s="174">
        <f t="shared" si="147"/>
        <v>9.9330577854857396E-2</v>
      </c>
      <c r="AL562" s="174">
        <f t="shared" si="147"/>
        <v>9.1973953956533475E-2</v>
      </c>
      <c r="AM562" s="174">
        <f t="shared" si="147"/>
        <v>8.5162176532982609E-2</v>
      </c>
      <c r="AN562" s="174">
        <f t="shared" si="147"/>
        <v>7.8854893150102509E-2</v>
      </c>
      <c r="AO562" s="174">
        <f t="shared" si="147"/>
        <v>7.3014739956838312E-2</v>
      </c>
      <c r="AP562" s="174">
        <f t="shared" si="147"/>
        <v>6.7607120344665511E-2</v>
      </c>
      <c r="AQ562" s="174">
        <f t="shared" si="147"/>
        <v>6.2600000000000114E-2</v>
      </c>
      <c r="AR562" s="174">
        <f t="shared" si="147"/>
        <v>5.7963717135442523E-2</v>
      </c>
      <c r="AS562" s="174">
        <f t="shared" si="147"/>
        <v>5.367080677568032E-2</v>
      </c>
      <c r="AT562" s="174">
        <f t="shared" si="147"/>
        <v>4.9695838057132916E-2</v>
      </c>
      <c r="AU562" s="174">
        <f t="shared" si="147"/>
        <v>4.6015263577514488E-2</v>
      </c>
      <c r="AV562" s="174">
        <f t="shared" si="147"/>
        <v>4.2607279902873413E-2</v>
      </c>
      <c r="AW562" s="174">
        <f t="shared" ref="K562:BP567" si="149">$C562*POWER(POWER($D562/$C562,1/($D$557-$C$557)),AW$557-$C$557)</f>
        <v>3.9451698405763194E-2</v>
      </c>
      <c r="AX562" s="174">
        <f t="shared" si="149"/>
        <v>3.6529825669400037E-2</v>
      </c>
      <c r="AY562" s="174">
        <f t="shared" si="149"/>
        <v>3.3824352749331113E-2</v>
      </c>
      <c r="AZ562" s="174">
        <f t="shared" si="149"/>
        <v>3.1319252636607869E-2</v>
      </c>
      <c r="BA562" s="174">
        <f t="shared" si="149"/>
        <v>2.8999685315044699E-2</v>
      </c>
      <c r="BB562" s="174">
        <f t="shared" si="149"/>
        <v>2.68519098501293E-2</v>
      </c>
      <c r="BC562" s="174">
        <f t="shared" si="149"/>
        <v>2.4863202988806628E-2</v>
      </c>
      <c r="BD562" s="174">
        <f t="shared" si="149"/>
        <v>2.3021783787927699E-2</v>
      </c>
      <c r="BE562" s="174">
        <f t="shared" si="149"/>
        <v>2.1316743824868298E-2</v>
      </c>
      <c r="BF562" s="174">
        <f t="shared" si="149"/>
        <v>1.9737982576890654E-2</v>
      </c>
      <c r="BG562" s="174">
        <f t="shared" si="149"/>
        <v>1.8276147586440594E-2</v>
      </c>
      <c r="BH562" s="174">
        <f t="shared" si="149"/>
        <v>1.6922579057923978E-2</v>
      </c>
      <c r="BI562" s="174">
        <f t="shared" si="149"/>
        <v>1.5669258557758269E-2</v>
      </c>
      <c r="BJ562" s="174">
        <f t="shared" si="149"/>
        <v>1.4508761513802086E-2</v>
      </c>
      <c r="BK562" s="174">
        <f t="shared" si="149"/>
        <v>1.3434213232773443E-2</v>
      </c>
      <c r="BL562" s="174">
        <f t="shared" si="149"/>
        <v>1.2439248175106986E-2</v>
      </c>
      <c r="BM562" s="174">
        <f t="shared" si="149"/>
        <v>1.151797224599792E-2</v>
      </c>
      <c r="BN562" s="174">
        <f t="shared" si="149"/>
        <v>1.0664927879247603E-2</v>
      </c>
      <c r="BO562" s="174">
        <f t="shared" si="149"/>
        <v>9.8750617070703182E-3</v>
      </c>
      <c r="BP562" s="174">
        <f t="shared" si="149"/>
        <v>9.1436946243396659E-3</v>
      </c>
    </row>
    <row r="563" spans="2:68">
      <c r="B563" s="29">
        <v>9</v>
      </c>
      <c r="C563" s="68">
        <v>0.27339999999999998</v>
      </c>
      <c r="D563" s="68">
        <v>6.0100000000000001E-2</v>
      </c>
      <c r="I563" s="60" t="s">
        <v>112</v>
      </c>
      <c r="J563" s="174">
        <f t="shared" si="146"/>
        <v>0.73189559797822945</v>
      </c>
      <c r="K563" s="174">
        <f t="shared" si="149"/>
        <v>0.67850481374669347</v>
      </c>
      <c r="L563" s="174">
        <f t="shared" si="149"/>
        <v>0.62900881430240407</v>
      </c>
      <c r="M563" s="174">
        <f t="shared" si="149"/>
        <v>0.58312348041472473</v>
      </c>
      <c r="N563" s="174">
        <f t="shared" si="149"/>
        <v>0.54058541896283585</v>
      </c>
      <c r="O563" s="174">
        <f t="shared" si="149"/>
        <v>0.50115045099433364</v>
      </c>
      <c r="P563" s="174">
        <f t="shared" si="149"/>
        <v>0.46459221007788626</v>
      </c>
      <c r="Q563" s="174">
        <f t="shared" si="149"/>
        <v>0.43070084290415084</v>
      </c>
      <c r="R563" s="174">
        <f t="shared" si="149"/>
        <v>0.39928180467607799</v>
      </c>
      <c r="S563" s="174">
        <f t="shared" si="149"/>
        <v>0.37015474237384938</v>
      </c>
      <c r="T563" s="174">
        <f t="shared" si="149"/>
        <v>0.34315245948411149</v>
      </c>
      <c r="U563" s="174">
        <f t="shared" si="149"/>
        <v>0.3181199562507992</v>
      </c>
      <c r="V563" s="174">
        <f t="shared" si="149"/>
        <v>0.29491353993834957</v>
      </c>
      <c r="W563" s="174">
        <f t="shared" si="149"/>
        <v>0.27339999999999998</v>
      </c>
      <c r="X563" s="174">
        <f t="shared" si="149"/>
        <v>0.25345584341643201</v>
      </c>
      <c r="Y563" s="174">
        <f t="shared" si="149"/>
        <v>0.2349665858154166</v>
      </c>
      <c r="Z563" s="174">
        <f t="shared" si="149"/>
        <v>0.21782609430331332</v>
      </c>
      <c r="AA563" s="174">
        <f t="shared" si="149"/>
        <v>0.20193597823611387</v>
      </c>
      <c r="AB563" s="174">
        <f t="shared" si="149"/>
        <v>0.18720502443290601</v>
      </c>
      <c r="AC563" s="174">
        <f t="shared" si="149"/>
        <v>0.1735486735897438</v>
      </c>
      <c r="AD563" s="174">
        <f t="shared" si="149"/>
        <v>0.16088853488841101</v>
      </c>
      <c r="AE563" s="174">
        <f t="shared" si="149"/>
        <v>0.14915193601381224</v>
      </c>
      <c r="AF563" s="174">
        <f t="shared" si="149"/>
        <v>0.13827150599698051</v>
      </c>
      <c r="AG563" s="174">
        <f t="shared" si="149"/>
        <v>0.1281847884891183</v>
      </c>
      <c r="AH563" s="174">
        <f t="shared" si="149"/>
        <v>0.11883388324676819</v>
      </c>
      <c r="AI563" s="174">
        <f t="shared" si="149"/>
        <v>0.11016511377015156</v>
      </c>
      <c r="AJ563" s="174">
        <f t="shared" si="149"/>
        <v>0.10212871918683597</v>
      </c>
      <c r="AK563" s="174">
        <f t="shared" si="149"/>
        <v>9.467856861206822E-2</v>
      </c>
      <c r="AL563" s="174">
        <f t="shared" si="149"/>
        <v>8.7771896346131223E-2</v>
      </c>
      <c r="AM563" s="174">
        <f t="shared" si="149"/>
        <v>8.136905638869181E-2</v>
      </c>
      <c r="AN563" s="174">
        <f t="shared" si="149"/>
        <v>7.5433294860991582E-2</v>
      </c>
      <c r="AO563" s="174">
        <f t="shared" si="149"/>
        <v>6.9930539029528269E-2</v>
      </c>
      <c r="AP563" s="174">
        <f t="shared" si="149"/>
        <v>6.482920172017119E-2</v>
      </c>
      <c r="AQ563" s="174">
        <f t="shared" si="149"/>
        <v>6.0099999999999973E-2</v>
      </c>
      <c r="AR563" s="174">
        <f t="shared" si="149"/>
        <v>5.5715787086055443E-2</v>
      </c>
      <c r="AS563" s="174">
        <f t="shared" si="149"/>
        <v>5.1651396516117533E-2</v>
      </c>
      <c r="AT563" s="174">
        <f t="shared" si="149"/>
        <v>4.7883497687012166E-2</v>
      </c>
      <c r="AU563" s="174">
        <f t="shared" si="149"/>
        <v>4.4390461931201317E-2</v>
      </c>
      <c r="AV563" s="174">
        <f t="shared" si="149"/>
        <v>4.1152238362902882E-2</v>
      </c>
      <c r="AW563" s="174">
        <f t="shared" si="149"/>
        <v>3.8150238781066569E-2</v>
      </c>
      <c r="AX563" s="174">
        <f t="shared" si="149"/>
        <v>3.5367230968520486E-2</v>
      </c>
      <c r="AY563" s="174">
        <f t="shared" si="149"/>
        <v>3.2787239774799241E-2</v>
      </c>
      <c r="AZ563" s="174">
        <f t="shared" si="149"/>
        <v>3.039545541484465E-2</v>
      </c>
      <c r="BA563" s="174">
        <f t="shared" si="149"/>
        <v>2.8178148457190952E-2</v>
      </c>
      <c r="BB563" s="174">
        <f t="shared" si="149"/>
        <v>2.6122591013645811E-2</v>
      </c>
      <c r="BC563" s="174">
        <f t="shared" si="149"/>
        <v>2.4216983678076474E-2</v>
      </c>
      <c r="BD563" s="174">
        <f t="shared" si="149"/>
        <v>2.2450387794911632E-2</v>
      </c>
      <c r="BE563" s="174">
        <f t="shared" si="149"/>
        <v>2.0812662668563638E-2</v>
      </c>
      <c r="BF563" s="174">
        <f t="shared" si="149"/>
        <v>1.929440735333755E-2</v>
      </c>
      <c r="BG563" s="174">
        <f t="shared" si="149"/>
        <v>1.7886906689686819E-2</v>
      </c>
      <c r="BH563" s="174">
        <f t="shared" si="149"/>
        <v>1.6582081277050451E-2</v>
      </c>
      <c r="BI563" s="174">
        <f t="shared" si="149"/>
        <v>1.537244109610332E-2</v>
      </c>
      <c r="BJ563" s="174">
        <f t="shared" si="149"/>
        <v>1.4251042514200027E-2</v>
      </c>
      <c r="BK563" s="174">
        <f t="shared" si="149"/>
        <v>1.3211448427212868E-2</v>
      </c>
      <c r="BL563" s="174">
        <f t="shared" si="149"/>
        <v>1.2247691308968292E-2</v>
      </c>
      <c r="BM563" s="174">
        <f t="shared" si="149"/>
        <v>1.1354238956176529E-2</v>
      </c>
      <c r="BN563" s="174">
        <f t="shared" si="149"/>
        <v>1.0525962732221767E-2</v>
      </c>
      <c r="BO563" s="174">
        <f t="shared" si="149"/>
        <v>9.7581081275245011E-3</v>
      </c>
      <c r="BP563" s="174">
        <f t="shared" si="149"/>
        <v>9.0462674674852313E-3</v>
      </c>
    </row>
    <row r="564" spans="2:68">
      <c r="B564" s="29">
        <v>10</v>
      </c>
      <c r="C564" s="68">
        <v>0.25519999999999998</v>
      </c>
      <c r="D564" s="68">
        <v>5.7700000000000001E-2</v>
      </c>
      <c r="I564" s="60" t="s">
        <v>112</v>
      </c>
      <c r="J564" s="174">
        <f t="shared" si="146"/>
        <v>0.67079347126507638</v>
      </c>
      <c r="K564" s="174">
        <f t="shared" si="149"/>
        <v>0.62273544282984727</v>
      </c>
      <c r="L564" s="174">
        <f t="shared" si="149"/>
        <v>0.57812046236097026</v>
      </c>
      <c r="M564" s="174">
        <f t="shared" si="149"/>
        <v>0.53670185766475342</v>
      </c>
      <c r="N564" s="174">
        <f t="shared" si="149"/>
        <v>0.49825062902019118</v>
      </c>
      <c r="O564" s="174">
        <f t="shared" si="149"/>
        <v>0.46255418306020835</v>
      </c>
      <c r="P564" s="174">
        <f t="shared" si="149"/>
        <v>0.42941515736215236</v>
      </c>
      <c r="Q564" s="174">
        <f t="shared" si="149"/>
        <v>0.39865032924880051</v>
      </c>
      <c r="R564" s="174">
        <f t="shared" si="149"/>
        <v>0.37008960276674224</v>
      </c>
      <c r="S564" s="174">
        <f t="shared" si="149"/>
        <v>0.34357506824122902</v>
      </c>
      <c r="T564" s="174">
        <f t="shared" si="149"/>
        <v>0.31896012920785866</v>
      </c>
      <c r="U564" s="174">
        <f t="shared" si="149"/>
        <v>0.29610869189397604</v>
      </c>
      <c r="V564" s="174">
        <f t="shared" si="149"/>
        <v>0.27489441276850768</v>
      </c>
      <c r="W564" s="174">
        <f t="shared" si="149"/>
        <v>0.25519999999999998</v>
      </c>
      <c r="X564" s="174">
        <f t="shared" si="149"/>
        <v>0.23691656496068675</v>
      </c>
      <c r="Y564" s="174">
        <f t="shared" si="149"/>
        <v>0.21994302019111014</v>
      </c>
      <c r="Z564" s="174">
        <f t="shared" si="149"/>
        <v>0.20418552049669586</v>
      </c>
      <c r="AA564" s="174">
        <f t="shared" si="149"/>
        <v>0.18955694408615631</v>
      </c>
      <c r="AB564" s="174">
        <f t="shared" si="149"/>
        <v>0.17597641088298246</v>
      </c>
      <c r="AC564" s="174">
        <f t="shared" si="149"/>
        <v>0.16336883534681276</v>
      </c>
      <c r="AD564" s="174">
        <f t="shared" si="149"/>
        <v>0.15166451133226844</v>
      </c>
      <c r="AE564" s="174">
        <f t="shared" si="149"/>
        <v>0.14079872668997725</v>
      </c>
      <c r="AF564" s="174">
        <f t="shared" si="149"/>
        <v>0.13071140547894977</v>
      </c>
      <c r="AG564" s="174">
        <f t="shared" si="149"/>
        <v>0.12134677581213271</v>
      </c>
      <c r="AH564" s="174">
        <f t="shared" si="149"/>
        <v>0.11265306149868744</v>
      </c>
      <c r="AI564" s="174">
        <f t="shared" si="149"/>
        <v>0.1045821957781114</v>
      </c>
      <c r="AJ564" s="174">
        <f t="shared" si="149"/>
        <v>9.70895555634647E-2</v>
      </c>
      <c r="AK564" s="174">
        <f t="shared" si="149"/>
        <v>9.0133714724356551E-2</v>
      </c>
      <c r="AL564" s="174">
        <f t="shared" si="149"/>
        <v>8.3676215045615301E-2</v>
      </c>
      <c r="AM564" s="174">
        <f t="shared" si="149"/>
        <v>7.7681353595293559E-2</v>
      </c>
      <c r="AN564" s="174">
        <f t="shared" si="149"/>
        <v>7.2115985326384968E-2</v>
      </c>
      <c r="AO564" s="174">
        <f t="shared" si="149"/>
        <v>6.694933982085588E-2</v>
      </c>
      <c r="AP564" s="174">
        <f t="shared" si="149"/>
        <v>6.2152851162785634E-2</v>
      </c>
      <c r="AQ564" s="174">
        <f t="shared" si="149"/>
        <v>5.7700000000000001E-2</v>
      </c>
      <c r="AR564" s="174">
        <f t="shared" si="149"/>
        <v>5.3566166920970319E-2</v>
      </c>
      <c r="AS564" s="174">
        <f t="shared" si="149"/>
        <v>4.9728496336312919E-2</v>
      </c>
      <c r="AT564" s="174">
        <f t="shared" si="149"/>
        <v>4.6165770112301538E-2</v>
      </c>
      <c r="AU564" s="174">
        <f t="shared" si="149"/>
        <v>4.2858290257724224E-2</v>
      </c>
      <c r="AV564" s="174">
        <f t="shared" si="149"/>
        <v>3.9787770015470569E-2</v>
      </c>
      <c r="AW564" s="174">
        <f t="shared" si="149"/>
        <v>3.6937232756704928E-2</v>
      </c>
      <c r="AX564" s="174">
        <f t="shared" si="149"/>
        <v>3.4290918118620263E-2</v>
      </c>
      <c r="AY564" s="174">
        <f t="shared" si="149"/>
        <v>3.1834194866816962E-2</v>
      </c>
      <c r="AZ564" s="174">
        <f t="shared" si="149"/>
        <v>2.9553480000530576E-2</v>
      </c>
      <c r="BA564" s="174">
        <f t="shared" si="149"/>
        <v>2.7436163653448507E-2</v>
      </c>
      <c r="BB564" s="174">
        <f t="shared" si="149"/>
        <v>2.5470539374899161E-2</v>
      </c>
      <c r="BC564" s="174">
        <f t="shared" si="149"/>
        <v>2.3645739405944468E-2</v>
      </c>
      <c r="BD564" s="174">
        <f t="shared" si="149"/>
        <v>2.1951674592523174E-2</v>
      </c>
      <c r="BE564" s="174">
        <f t="shared" si="149"/>
        <v>2.0378978603430149E-2</v>
      </c>
      <c r="BF564" s="174">
        <f t="shared" si="149"/>
        <v>1.8918956144717884E-2</v>
      </c>
      <c r="BG564" s="174">
        <f t="shared" si="149"/>
        <v>1.7563534884202349E-2</v>
      </c>
      <c r="BH564" s="174">
        <f t="shared" si="149"/>
        <v>1.6305220820268078E-2</v>
      </c>
      <c r="BI564" s="174">
        <f t="shared" si="149"/>
        <v>1.5137056848210755E-2</v>
      </c>
      <c r="BJ564" s="174">
        <f t="shared" si="149"/>
        <v>1.4052584295034214E-2</v>
      </c>
      <c r="BK564" s="174">
        <f t="shared" si="149"/>
        <v>1.3045807210031351E-2</v>
      </c>
      <c r="BL564" s="174">
        <f t="shared" si="149"/>
        <v>1.2111159213714688E-2</v>
      </c>
      <c r="BM564" s="174">
        <f t="shared" si="149"/>
        <v>1.1243472721807429E-2</v>
      </c>
      <c r="BN564" s="174">
        <f t="shared" si="149"/>
        <v>1.0437950374137145E-2</v>
      </c>
      <c r="BO564" s="174">
        <f t="shared" si="149"/>
        <v>9.6901385104650791E-3</v>
      </c>
      <c r="BP564" s="174">
        <f t="shared" si="149"/>
        <v>8.9959025466013025E-3</v>
      </c>
    </row>
    <row r="565" spans="2:68">
      <c r="B565" s="29">
        <v>11</v>
      </c>
      <c r="C565" s="68">
        <v>0.24970000000000001</v>
      </c>
      <c r="D565" s="68">
        <v>5.6399999999999999E-2</v>
      </c>
      <c r="I565" s="60" t="s">
        <v>112</v>
      </c>
      <c r="J565" s="174">
        <f t="shared" si="146"/>
        <v>0.65676375506888252</v>
      </c>
      <c r="K565" s="174">
        <f t="shared" si="149"/>
        <v>0.60968036044102891</v>
      </c>
      <c r="L565" s="174">
        <f t="shared" si="149"/>
        <v>0.56597237444766924</v>
      </c>
      <c r="M565" s="174">
        <f t="shared" si="149"/>
        <v>0.52539781403851871</v>
      </c>
      <c r="N565" s="174">
        <f t="shared" si="149"/>
        <v>0.48773204392854563</v>
      </c>
      <c r="O565" s="174">
        <f t="shared" si="149"/>
        <v>0.45276653293665348</v>
      </c>
      <c r="P565" s="174">
        <f t="shared" si="149"/>
        <v>0.42030769948244484</v>
      </c>
      <c r="Q565" s="174">
        <f t="shared" si="149"/>
        <v>0.39017583984932352</v>
      </c>
      <c r="R565" s="174">
        <f t="shared" si="149"/>
        <v>0.36220413328041712</v>
      </c>
      <c r="S565" s="174">
        <f t="shared" si="149"/>
        <v>0.33623771839917421</v>
      </c>
      <c r="T565" s="174">
        <f t="shared" si="149"/>
        <v>0.31213283584137075</v>
      </c>
      <c r="U565" s="174">
        <f t="shared" si="149"/>
        <v>0.28975603235182834</v>
      </c>
      <c r="V565" s="174">
        <f t="shared" si="149"/>
        <v>0.26898342193944136</v>
      </c>
      <c r="W565" s="174">
        <f t="shared" si="149"/>
        <v>0.24970000000000001</v>
      </c>
      <c r="X565" s="174">
        <f t="shared" si="149"/>
        <v>0.23179900660955022</v>
      </c>
      <c r="Y565" s="174">
        <f t="shared" si="149"/>
        <v>0.2151813354632531</v>
      </c>
      <c r="Z565" s="174">
        <f t="shared" si="149"/>
        <v>0.19975498518741872</v>
      </c>
      <c r="AA565" s="174">
        <f t="shared" si="149"/>
        <v>0.18543454998698067</v>
      </c>
      <c r="AB565" s="174">
        <f t="shared" si="149"/>
        <v>0.17214074680845454</v>
      </c>
      <c r="AC565" s="174">
        <f t="shared" si="149"/>
        <v>0.15979997640058416</v>
      </c>
      <c r="AD565" s="174">
        <f t="shared" si="149"/>
        <v>0.14834391584255097</v>
      </c>
      <c r="AE565" s="174">
        <f t="shared" si="149"/>
        <v>0.13770914028383674</v>
      </c>
      <c r="AF565" s="174">
        <f t="shared" si="149"/>
        <v>0.12783677180155606</v>
      </c>
      <c r="AG565" s="174">
        <f t="shared" si="149"/>
        <v>0.11867215343120728</v>
      </c>
      <c r="AH565" s="174">
        <f t="shared" si="149"/>
        <v>0.11016454656615929</v>
      </c>
      <c r="AI565" s="174">
        <f t="shared" si="149"/>
        <v>0.10226685005056972</v>
      </c>
      <c r="AJ565" s="174">
        <f t="shared" si="149"/>
        <v>9.4935339410532199E-2</v>
      </c>
      <c r="AK565" s="174">
        <f t="shared" si="149"/>
        <v>8.812942477974306E-2</v>
      </c>
      <c r="AL565" s="174">
        <f t="shared" si="149"/>
        <v>8.1811426179477467E-2</v>
      </c>
      <c r="AM565" s="174">
        <f t="shared" si="149"/>
        <v>7.5946364908744207E-2</v>
      </c>
      <c r="AN565" s="174">
        <f t="shared" si="149"/>
        <v>7.0501769889680863E-2</v>
      </c>
      <c r="AO565" s="174">
        <f t="shared" si="149"/>
        <v>6.5447497896047743E-2</v>
      </c>
      <c r="AP565" s="174">
        <f t="shared" si="149"/>
        <v>6.0755566669541426E-2</v>
      </c>
      <c r="AQ565" s="174">
        <f t="shared" si="149"/>
        <v>5.6400000000000006E-2</v>
      </c>
      <c r="AR565" s="174">
        <f t="shared" si="149"/>
        <v>5.2356683911808699E-2</v>
      </c>
      <c r="AS565" s="174">
        <f t="shared" si="149"/>
        <v>4.8603233160302267E-2</v>
      </c>
      <c r="AT565" s="174">
        <f t="shared" si="149"/>
        <v>4.5118867299040515E-2</v>
      </c>
      <c r="AU565" s="174">
        <f t="shared" si="149"/>
        <v>4.1884295631821035E-2</v>
      </c>
      <c r="AV565" s="174">
        <f t="shared" si="149"/>
        <v>3.888161041248233E-2</v>
      </c>
      <c r="AW565" s="174">
        <f t="shared" si="149"/>
        <v>3.6094187701213247E-2</v>
      </c>
      <c r="AX565" s="174">
        <f t="shared" si="149"/>
        <v>3.3506595328473672E-2</v>
      </c>
      <c r="AY565" s="174">
        <f t="shared" si="149"/>
        <v>3.1104507456981952E-2</v>
      </c>
      <c r="AZ565" s="174">
        <f t="shared" si="149"/>
        <v>2.8874625268753559E-2</v>
      </c>
      <c r="BA565" s="174">
        <f t="shared" si="149"/>
        <v>2.6804603338086066E-2</v>
      </c>
      <c r="BB565" s="174">
        <f t="shared" si="149"/>
        <v>2.4882981282864976E-2</v>
      </c>
      <c r="BC565" s="174">
        <f t="shared" si="149"/>
        <v>2.3099120315787473E-2</v>
      </c>
      <c r="BD565" s="174">
        <f t="shared" si="149"/>
        <v>2.1443144344229143E-2</v>
      </c>
      <c r="BE565" s="174">
        <f t="shared" si="149"/>
        <v>1.990588529266123E-2</v>
      </c>
      <c r="BF565" s="174">
        <f t="shared" si="149"/>
        <v>1.8478832344904002E-2</v>
      </c>
      <c r="BG565" s="174">
        <f t="shared" si="149"/>
        <v>1.7154084825202937E-2</v>
      </c>
      <c r="BH565" s="174">
        <f t="shared" si="149"/>
        <v>1.5924308457260714E-2</v>
      </c>
      <c r="BI565" s="174">
        <f t="shared" si="149"/>
        <v>1.478269475905924E-2</v>
      </c>
      <c r="BJ565" s="174">
        <f t="shared" si="149"/>
        <v>1.3722923348666946E-2</v>
      </c>
      <c r="BK565" s="174">
        <f t="shared" si="149"/>
        <v>1.2739126952342814E-2</v>
      </c>
      <c r="BL565" s="174">
        <f t="shared" si="149"/>
        <v>1.1825858921209496E-2</v>
      </c>
      <c r="BM565" s="174">
        <f t="shared" si="149"/>
        <v>1.0978063076656179E-2</v>
      </c>
      <c r="BN565" s="174">
        <f t="shared" si="149"/>
        <v>1.019104571752457E-2</v>
      </c>
      <c r="BO565" s="174">
        <f t="shared" si="149"/>
        <v>9.4604496340997442E-3</v>
      </c>
      <c r="BP565" s="174">
        <f t="shared" si="149"/>
        <v>8.7822299850380606E-3</v>
      </c>
    </row>
    <row r="566" spans="2:68">
      <c r="B566" s="29">
        <v>12</v>
      </c>
      <c r="C566" s="68">
        <v>0.24429999999999999</v>
      </c>
      <c r="D566" s="68">
        <v>5.5E-2</v>
      </c>
      <c r="I566" s="60" t="s">
        <v>112</v>
      </c>
      <c r="J566" s="174">
        <f t="shared" si="146"/>
        <v>0.64392898206957117</v>
      </c>
      <c r="K566" s="174">
        <f t="shared" si="149"/>
        <v>0.59766790332718389</v>
      </c>
      <c r="L566" s="174">
        <f t="shared" si="149"/>
        <v>0.55473030817693314</v>
      </c>
      <c r="M566" s="174">
        <f t="shared" si="149"/>
        <v>0.51487743125736429</v>
      </c>
      <c r="N566" s="174">
        <f t="shared" si="149"/>
        <v>0.47788766056320797</v>
      </c>
      <c r="O566" s="174">
        <f t="shared" si="149"/>
        <v>0.44355530511575386</v>
      </c>
      <c r="P566" s="174">
        <f t="shared" si="149"/>
        <v>0.41168945116612293</v>
      </c>
      <c r="Q566" s="174">
        <f t="shared" si="149"/>
        <v>0.3821129005710629</v>
      </c>
      <c r="R566" s="174">
        <f t="shared" si="149"/>
        <v>0.35466118543784025</v>
      </c>
      <c r="S566" s="174">
        <f t="shared" si="149"/>
        <v>0.32918165355891066</v>
      </c>
      <c r="T566" s="174">
        <f t="shared" si="149"/>
        <v>0.30553261955069649</v>
      </c>
      <c r="U566" s="174">
        <f t="shared" si="149"/>
        <v>0.28358257697616379</v>
      </c>
      <c r="V566" s="174">
        <f t="shared" si="149"/>
        <v>0.26320946707000648</v>
      </c>
      <c r="W566" s="174">
        <f t="shared" si="149"/>
        <v>0.24429999999999999</v>
      </c>
      <c r="X566" s="174">
        <f t="shared" si="149"/>
        <v>0.22674902489022591</v>
      </c>
      <c r="Y566" s="174">
        <f t="shared" si="149"/>
        <v>0.2104589451030221</v>
      </c>
      <c r="Z566" s="174">
        <f t="shared" si="149"/>
        <v>0.19533917552818605</v>
      </c>
      <c r="AA566" s="174">
        <f t="shared" si="149"/>
        <v>0.18130563886155082</v>
      </c>
      <c r="AB566" s="174">
        <f t="shared" si="149"/>
        <v>0.16828029807186287</v>
      </c>
      <c r="AC566" s="174">
        <f t="shared" si="149"/>
        <v>0.15619072245612559</v>
      </c>
      <c r="AD566" s="174">
        <f t="shared" si="149"/>
        <v>0.14496968487034953</v>
      </c>
      <c r="AE566" s="174">
        <f t="shared" si="149"/>
        <v>0.13455478789600939</v>
      </c>
      <c r="AF566" s="174">
        <f t="shared" si="149"/>
        <v>0.12488811686341099</v>
      </c>
      <c r="AG566" s="174">
        <f t="shared" si="149"/>
        <v>0.11591591780251749</v>
      </c>
      <c r="AH566" s="174">
        <f t="shared" si="149"/>
        <v>0.10758829853039878</v>
      </c>
      <c r="AI566" s="174">
        <f t="shared" si="149"/>
        <v>9.9858951213125061E-2</v>
      </c>
      <c r="AJ566" s="174">
        <f t="shared" si="149"/>
        <v>9.2684894859339936E-2</v>
      </c>
      <c r="AK566" s="174">
        <f t="shared" si="149"/>
        <v>8.6026236313583498E-2</v>
      </c>
      <c r="AL566" s="174">
        <f t="shared" si="149"/>
        <v>7.984594842030783E-2</v>
      </c>
      <c r="AM566" s="174">
        <f t="shared" si="149"/>
        <v>7.4109664125010535E-2</v>
      </c>
      <c r="AN566" s="174">
        <f t="shared" si="149"/>
        <v>6.8785485367532942E-2</v>
      </c>
      <c r="AO566" s="174">
        <f t="shared" si="149"/>
        <v>6.3843805704826034E-2</v>
      </c>
      <c r="AP566" s="174">
        <f t="shared" si="149"/>
        <v>5.9257145676833184E-2</v>
      </c>
      <c r="AQ566" s="174">
        <f t="shared" si="149"/>
        <v>5.4999999999999966E-2</v>
      </c>
      <c r="AR566" s="174">
        <f t="shared" si="149"/>
        <v>5.1048695738691842E-2</v>
      </c>
      <c r="AS566" s="174">
        <f t="shared" si="149"/>
        <v>4.738126066584613E-2</v>
      </c>
      <c r="AT566" s="174">
        <f t="shared" si="149"/>
        <v>4.3977301080844154E-2</v>
      </c>
      <c r="AU566" s="174">
        <f t="shared" si="149"/>
        <v>4.0817888405179248E-2</v>
      </c>
      <c r="AV566" s="174">
        <f t="shared" si="149"/>
        <v>3.788545392530681E-2</v>
      </c>
      <c r="AW566" s="174">
        <f t="shared" si="149"/>
        <v>3.516369109736759E-2</v>
      </c>
      <c r="AX566" s="174">
        <f t="shared" si="149"/>
        <v>3.2637464870524838E-2</v>
      </c>
      <c r="AY566" s="174">
        <f t="shared" si="149"/>
        <v>3.0292727524684863E-2</v>
      </c>
      <c r="AZ566" s="174">
        <f t="shared" si="149"/>
        <v>2.8116440554595168E-2</v>
      </c>
      <c r="BA566" s="174">
        <f t="shared" si="149"/>
        <v>2.6096502165937206E-2</v>
      </c>
      <c r="BB566" s="174">
        <f t="shared" si="149"/>
        <v>2.4221679980237124E-2</v>
      </c>
      <c r="BC566" s="174">
        <f t="shared" si="149"/>
        <v>2.2481548574383441E-2</v>
      </c>
      <c r="BD566" s="174">
        <f t="shared" si="149"/>
        <v>2.0866431507424045E-2</v>
      </c>
      <c r="BE566" s="174">
        <f t="shared" si="149"/>
        <v>1.9367347512268072E-2</v>
      </c>
      <c r="BF566" s="174">
        <f t="shared" si="149"/>
        <v>1.7975960553077888E-2</v>
      </c>
      <c r="BG566" s="174">
        <f t="shared" si="149"/>
        <v>1.6684533470632736E-2</v>
      </c>
      <c r="BH566" s="174">
        <f t="shared" si="149"/>
        <v>1.5485884957897296E-2</v>
      </c>
      <c r="BI566" s="174">
        <f t="shared" si="149"/>
        <v>1.437334962654699E-2</v>
      </c>
      <c r="BJ566" s="174">
        <f t="shared" si="149"/>
        <v>1.3340740942389781E-2</v>
      </c>
      <c r="BK566" s="174">
        <f t="shared" si="149"/>
        <v>1.2382316823577554E-2</v>
      </c>
      <c r="BL566" s="174">
        <f t="shared" si="149"/>
        <v>1.1492747710307205E-2</v>
      </c>
      <c r="BM566" s="174">
        <f t="shared" si="149"/>
        <v>1.0667086928454915E-2</v>
      </c>
      <c r="BN566" s="174">
        <f t="shared" si="149"/>
        <v>9.9007431823431302E-3</v>
      </c>
      <c r="BO566" s="174">
        <f t="shared" si="149"/>
        <v>9.1894550236793181E-3</v>
      </c>
      <c r="BP566" s="174">
        <f t="shared" si="149"/>
        <v>8.5292671546945281E-3</v>
      </c>
    </row>
    <row r="567" spans="2:68">
      <c r="B567" s="29">
        <v>13</v>
      </c>
      <c r="C567" s="68">
        <v>0.2389</v>
      </c>
      <c r="D567" s="68">
        <v>5.3699999999999998E-2</v>
      </c>
      <c r="I567" s="60" t="s">
        <v>112</v>
      </c>
      <c r="J567" s="174">
        <f t="shared" si="146"/>
        <v>0.63033781418244816</v>
      </c>
      <c r="K567" s="174">
        <f t="shared" si="149"/>
        <v>0.58500727673745012</v>
      </c>
      <c r="L567" s="174">
        <f t="shared" si="149"/>
        <v>0.54293667004516699</v>
      </c>
      <c r="M567" s="174">
        <f t="shared" si="149"/>
        <v>0.50389155725328028</v>
      </c>
      <c r="N567" s="174">
        <f t="shared" ref="K567:BP571" si="150">$C567*POWER(POWER($D567/$C567,1/($D$557-$C$557)),N$557-$C$557)</f>
        <v>0.46765436095891871</v>
      </c>
      <c r="O567" s="174">
        <f t="shared" si="150"/>
        <v>0.43402315076687253</v>
      </c>
      <c r="P567" s="174">
        <f t="shared" si="150"/>
        <v>0.40281051804016293</v>
      </c>
      <c r="Q567" s="174">
        <f t="shared" si="150"/>
        <v>0.37384253157255515</v>
      </c>
      <c r="R567" s="174">
        <f t="shared" si="150"/>
        <v>0.34695776836354114</v>
      </c>
      <c r="S567" s="174">
        <f t="shared" si="150"/>
        <v>0.32200641409482178</v>
      </c>
      <c r="T567" s="174">
        <f t="shared" si="150"/>
        <v>0.29884942829572791</v>
      </c>
      <c r="U567" s="174">
        <f t="shared" si="150"/>
        <v>0.27735776954549685</v>
      </c>
      <c r="V567" s="174">
        <f t="shared" si="150"/>
        <v>0.25741167639487372</v>
      </c>
      <c r="W567" s="174">
        <f t="shared" si="150"/>
        <v>0.2389</v>
      </c>
      <c r="X567" s="174">
        <f t="shared" si="150"/>
        <v>0.22171958474971726</v>
      </c>
      <c r="Y567" s="174">
        <f t="shared" si="150"/>
        <v>0.20577469343485583</v>
      </c>
      <c r="Z567" s="174">
        <f t="shared" si="150"/>
        <v>0.19097647375628549</v>
      </c>
      <c r="AA567" s="174">
        <f t="shared" si="150"/>
        <v>0.17724246319886519</v>
      </c>
      <c r="AB567" s="174">
        <f t="shared" si="150"/>
        <v>0.16449612951222031</v>
      </c>
      <c r="AC567" s="174">
        <f t="shared" si="150"/>
        <v>0.15266644423769443</v>
      </c>
      <c r="AD567" s="174">
        <f t="shared" si="150"/>
        <v>0.14168748690497057</v>
      </c>
      <c r="AE567" s="174">
        <f t="shared" si="150"/>
        <v>0.131498077692763</v>
      </c>
      <c r="AF567" s="174">
        <f t="shared" si="150"/>
        <v>0.1220414365065947</v>
      </c>
      <c r="AG567" s="174">
        <f t="shared" si="150"/>
        <v>0.11326486657388514</v>
      </c>
      <c r="AH567" s="174">
        <f t="shared" si="150"/>
        <v>0.10511946079319356</v>
      </c>
      <c r="AI567" s="174">
        <f t="shared" si="150"/>
        <v>9.7559829201260218E-2</v>
      </c>
      <c r="AJ567" s="174">
        <f t="shared" si="150"/>
        <v>9.0543846039165987E-2</v>
      </c>
      <c r="AK567" s="174">
        <f t="shared" si="150"/>
        <v>8.4032415008146566E-2</v>
      </c>
      <c r="AL567" s="174">
        <f t="shared" si="150"/>
        <v>7.7989251406957574E-2</v>
      </c>
      <c r="AM567" s="174">
        <f t="shared" si="150"/>
        <v>7.2380679936759881E-2</v>
      </c>
      <c r="AN567" s="174">
        <f t="shared" si="150"/>
        <v>6.7175447046800299E-2</v>
      </c>
      <c r="AO567" s="174">
        <f t="shared" si="150"/>
        <v>6.2344546775191231E-2</v>
      </c>
      <c r="AP567" s="174">
        <f t="shared" si="150"/>
        <v>5.7861059114293525E-2</v>
      </c>
      <c r="AQ567" s="174">
        <f t="shared" si="150"/>
        <v>5.3700000000000012E-2</v>
      </c>
      <c r="AR567" s="174">
        <f t="shared" si="150"/>
        <v>4.9838182088990456E-2</v>
      </c>
      <c r="AS567" s="174">
        <f t="shared" si="150"/>
        <v>4.6254085548144662E-2</v>
      </c>
      <c r="AT567" s="174">
        <f t="shared" si="150"/>
        <v>4.2927738136092651E-2</v>
      </c>
      <c r="AU567" s="174">
        <f t="shared" si="150"/>
        <v>3.9840603908660802E-2</v>
      </c>
      <c r="AV567" s="174">
        <f t="shared" si="150"/>
        <v>3.697547992802945E-2</v>
      </c>
      <c r="AW567" s="174">
        <f t="shared" si="150"/>
        <v>3.4316400400017551E-2</v>
      </c>
      <c r="AX567" s="174">
        <f t="shared" si="150"/>
        <v>3.1848547705303154E-2</v>
      </c>
      <c r="AY567" s="174">
        <f t="shared" si="150"/>
        <v>2.955816982880442E-2</v>
      </c>
      <c r="AZ567" s="174">
        <f t="shared" si="150"/>
        <v>2.743250372709978E-2</v>
      </c>
      <c r="BA567" s="174">
        <f t="shared" si="150"/>
        <v>2.5459704206854897E-2</v>
      </c>
      <c r="BB567" s="174">
        <f t="shared" si="150"/>
        <v>2.3628777917934267E-2</v>
      </c>
      <c r="BC567" s="174">
        <f t="shared" si="150"/>
        <v>2.1929522093376622E-2</v>
      </c>
      <c r="BD567" s="174">
        <f t="shared" si="150"/>
        <v>2.0352467694864859E-2</v>
      </c>
      <c r="BE567" s="174">
        <f t="shared" si="150"/>
        <v>1.888882664687096E-2</v>
      </c>
      <c r="BF567" s="174">
        <f t="shared" si="150"/>
        <v>1.7530442865440029E-2</v>
      </c>
      <c r="BG567" s="174">
        <f t="shared" si="150"/>
        <v>1.6269746808723343E-2</v>
      </c>
      <c r="BH567" s="174">
        <f t="shared" si="150"/>
        <v>1.5099713295994882E-2</v>
      </c>
      <c r="BI567" s="174">
        <f t="shared" si="150"/>
        <v>1.4013822360099498E-2</v>
      </c>
      <c r="BJ567" s="174">
        <f t="shared" si="150"/>
        <v>1.3006022915184443E-2</v>
      </c>
      <c r="BK567" s="174">
        <f t="shared" si="150"/>
        <v>1.2070699037254091E-2</v>
      </c>
      <c r="BL567" s="174">
        <f t="shared" si="150"/>
        <v>1.1202638669647505E-2</v>
      </c>
      <c r="BM567" s="174">
        <f t="shared" si="150"/>
        <v>1.0397004579051359E-2</v>
      </c>
      <c r="BN567" s="174">
        <f t="shared" si="150"/>
        <v>9.6493074002016576E-3</v>
      </c>
      <c r="BO567" s="174">
        <f t="shared" si="150"/>
        <v>8.9553806190669129E-3</v>
      </c>
      <c r="BP567" s="174">
        <f t="shared" si="150"/>
        <v>8.3113573551075008E-3</v>
      </c>
    </row>
    <row r="568" spans="2:68">
      <c r="B568" s="29">
        <v>14</v>
      </c>
      <c r="C568" s="68">
        <v>0.23350000000000001</v>
      </c>
      <c r="D568" s="68">
        <v>5.2400000000000002E-2</v>
      </c>
      <c r="I568" s="60" t="s">
        <v>112</v>
      </c>
      <c r="J568" s="174">
        <f t="shared" si="146"/>
        <v>0.61674838871667648</v>
      </c>
      <c r="K568" s="174">
        <f t="shared" si="150"/>
        <v>0.57234809763403838</v>
      </c>
      <c r="L568" s="174">
        <f t="shared" si="150"/>
        <v>0.53114422487091151</v>
      </c>
      <c r="M568" s="174">
        <f t="shared" si="150"/>
        <v>0.49290665729460736</v>
      </c>
      <c r="N568" s="174">
        <f t="shared" si="150"/>
        <v>0.45742184783123913</v>
      </c>
      <c r="O568" s="174">
        <f t="shared" si="150"/>
        <v>0.42449162285971492</v>
      </c>
      <c r="P568" s="174">
        <f t="shared" si="150"/>
        <v>0.39393207546254938</v>
      </c>
      <c r="Q568" s="174">
        <f t="shared" si="150"/>
        <v>0.36557253835257913</v>
      </c>
      <c r="R568" s="174">
        <f t="shared" si="150"/>
        <v>0.33925463073964196</v>
      </c>
      <c r="S568" s="174">
        <f t="shared" si="150"/>
        <v>0.31483137381421095</v>
      </c>
      <c r="T568" s="174">
        <f t="shared" si="150"/>
        <v>0.29216636990818645</v>
      </c>
      <c r="U568" s="174">
        <f t="shared" si="150"/>
        <v>0.2711330407486669</v>
      </c>
      <c r="V568" s="174">
        <f t="shared" si="150"/>
        <v>0.25161392055054055</v>
      </c>
      <c r="W568" s="174">
        <f t="shared" si="150"/>
        <v>0.23350000000000001</v>
      </c>
      <c r="X568" s="174">
        <f t="shared" si="150"/>
        <v>0.2166901174652949</v>
      </c>
      <c r="Y568" s="174">
        <f t="shared" si="150"/>
        <v>0.20109039403478929</v>
      </c>
      <c r="Z568" s="174">
        <f t="shared" si="150"/>
        <v>0.186613709227156</v>
      </c>
      <c r="AA568" s="174">
        <f t="shared" si="150"/>
        <v>0.17317921444568229</v>
      </c>
      <c r="AB568" s="174">
        <f t="shared" si="150"/>
        <v>0.16071188145945348</v>
      </c>
      <c r="AC568" s="174">
        <f t="shared" si="150"/>
        <v>0.1491420833897967</v>
      </c>
      <c r="AD568" s="174">
        <f t="shared" si="150"/>
        <v>0.13840520586190083</v>
      </c>
      <c r="AE568" s="174">
        <f t="shared" si="150"/>
        <v>0.12844128614999406</v>
      </c>
      <c r="AF568" s="174">
        <f t="shared" si="150"/>
        <v>0.11919467830079557</v>
      </c>
      <c r="AG568" s="174">
        <f t="shared" si="150"/>
        <v>0.11061374236504251</v>
      </c>
      <c r="AH568" s="174">
        <f t="shared" si="150"/>
        <v>0.1026505560015286</v>
      </c>
      <c r="AI568" s="174">
        <f t="shared" si="150"/>
        <v>9.5260646843036673E-2</v>
      </c>
      <c r="AJ568" s="174">
        <f t="shared" si="150"/>
        <v>8.8402744129497168E-2</v>
      </c>
      <c r="AK568" s="174">
        <f t="shared" si="150"/>
        <v>8.2038548221306865E-2</v>
      </c>
      <c r="AL568" s="174">
        <f t="shared" si="150"/>
        <v>7.6132516705598452E-2</v>
      </c>
      <c r="AM568" s="174">
        <f t="shared" si="150"/>
        <v>7.0651665900919286E-2</v>
      </c>
      <c r="AN568" s="174">
        <f t="shared" si="150"/>
        <v>6.5565386651772889E-2</v>
      </c>
      <c r="AO568" s="174">
        <f t="shared" si="150"/>
        <v>6.0845273384283277E-2</v>
      </c>
      <c r="AP568" s="174">
        <f t="shared" si="150"/>
        <v>5.6464965468301181E-2</v>
      </c>
      <c r="AQ568" s="174">
        <f t="shared" si="150"/>
        <v>5.2400000000000002E-2</v>
      </c>
      <c r="AR568" s="174">
        <f t="shared" si="150"/>
        <v>4.8627675182789945E-2</v>
      </c>
      <c r="AS568" s="174">
        <f t="shared" si="150"/>
        <v>4.5126923543567281E-2</v>
      </c>
      <c r="AT568" s="174">
        <f t="shared" si="150"/>
        <v>4.1878194276244E-2</v>
      </c>
      <c r="AU568" s="174">
        <f t="shared" si="150"/>
        <v>3.8863344055476458E-2</v>
      </c>
      <c r="AV568" s="174">
        <f t="shared" si="150"/>
        <v>3.6065535710815257E-2</v>
      </c>
      <c r="AW568" s="174">
        <f t="shared" si="150"/>
        <v>3.3469144195397628E-2</v>
      </c>
      <c r="AX568" s="174">
        <f t="shared" si="150"/>
        <v>3.1059669324041132E-2</v>
      </c>
      <c r="AY568" s="174">
        <f t="shared" si="150"/>
        <v>2.8823654793403378E-2</v>
      </c>
      <c r="AZ568" s="174">
        <f t="shared" si="150"/>
        <v>2.6748613031955838E-2</v>
      </c>
      <c r="BA568" s="174">
        <f t="shared" si="150"/>
        <v>2.482295546007807E-2</v>
      </c>
      <c r="BB568" s="174">
        <f t="shared" si="150"/>
        <v>2.3035927770792716E-2</v>
      </c>
      <c r="BC568" s="174">
        <f t="shared" si="150"/>
        <v>2.1377549869700734E-2</v>
      </c>
      <c r="BD568" s="174">
        <f t="shared" si="150"/>
        <v>1.983856013869658E-2</v>
      </c>
      <c r="BE568" s="174">
        <f t="shared" si="150"/>
        <v>1.8410363712190486E-2</v>
      </c>
      <c r="BF568" s="174">
        <f t="shared" si="150"/>
        <v>1.7084984476973701E-2</v>
      </c>
      <c r="BG568" s="174">
        <f t="shared" si="150"/>
        <v>1.585502052765812E-2</v>
      </c>
      <c r="BH568" s="174">
        <f t="shared" si="150"/>
        <v>1.4713602828920343E-2</v>
      </c>
      <c r="BI568" s="174">
        <f t="shared" si="150"/>
        <v>1.365435685368927E-2</v>
      </c>
      <c r="BJ568" s="174">
        <f t="shared" si="150"/>
        <v>1.2671366983036324E-2</v>
      </c>
      <c r="BK568" s="174">
        <f t="shared" si="150"/>
        <v>1.1759143468950749E-2</v>
      </c>
      <c r="BL568" s="174">
        <f t="shared" si="150"/>
        <v>1.0912591775495474E-2</v>
      </c>
      <c r="BM568" s="174">
        <f t="shared" si="150"/>
        <v>1.0126984127121734E-2</v>
      </c>
      <c r="BN568" s="174">
        <f t="shared" si="150"/>
        <v>9.3979331052470461E-3</v>
      </c>
      <c r="BO568" s="174">
        <f t="shared" si="150"/>
        <v>8.7213671456401118E-3</v>
      </c>
      <c r="BP568" s="174">
        <f t="shared" si="150"/>
        <v>8.093507799771818E-3</v>
      </c>
    </row>
    <row r="569" spans="2:68">
      <c r="B569" s="29">
        <v>15</v>
      </c>
      <c r="C569" s="68">
        <v>0.2281</v>
      </c>
      <c r="D569" s="68">
        <v>5.0999999999999997E-2</v>
      </c>
      <c r="I569" s="60" t="s">
        <v>112</v>
      </c>
      <c r="J569" s="174">
        <f t="shared" si="146"/>
        <v>0.60392930842771564</v>
      </c>
      <c r="K569" s="174">
        <f t="shared" si="150"/>
        <v>0.56034867686499068</v>
      </c>
      <c r="L569" s="174">
        <f t="shared" si="150"/>
        <v>0.51991290252462929</v>
      </c>
      <c r="M569" s="174">
        <f t="shared" si="150"/>
        <v>0.482395046819594</v>
      </c>
      <c r="N569" s="174">
        <f t="shared" si="150"/>
        <v>0.44758454746187915</v>
      </c>
      <c r="O569" s="174">
        <f t="shared" si="150"/>
        <v>0.41528603671914399</v>
      </c>
      <c r="P569" s="174">
        <f t="shared" si="150"/>
        <v>0.38531824494808525</v>
      </c>
      <c r="Q569" s="174">
        <f t="shared" si="150"/>
        <v>0.35751298325082459</v>
      </c>
      <c r="R569" s="174">
        <f t="shared" si="150"/>
        <v>0.33171419954465231</v>
      </c>
      <c r="S569" s="174">
        <f t="shared" si="150"/>
        <v>0.30777710274748632</v>
      </c>
      <c r="T569" s="174">
        <f t="shared" si="150"/>
        <v>0.28556735016369272</v>
      </c>
      <c r="U569" s="174">
        <f t="shared" si="150"/>
        <v>0.26496029350961559</v>
      </c>
      <c r="V569" s="174">
        <f t="shared" si="150"/>
        <v>0.2458402793472691</v>
      </c>
      <c r="W569" s="174">
        <f t="shared" si="150"/>
        <v>0.2281</v>
      </c>
      <c r="X569" s="174">
        <f t="shared" si="150"/>
        <v>0.21163989130724994</v>
      </c>
      <c r="Y569" s="174">
        <f t="shared" si="150"/>
        <v>0.19636757383842426</v>
      </c>
      <c r="Z569" s="174">
        <f t="shared" si="150"/>
        <v>0.18219733442977856</v>
      </c>
      <c r="AA569" s="174">
        <f t="shared" si="150"/>
        <v>0.1690496451345419</v>
      </c>
      <c r="AB569" s="174">
        <f t="shared" si="150"/>
        <v>0.15685071688646918</v>
      </c>
      <c r="AC569" s="174">
        <f t="shared" si="150"/>
        <v>0.14553208537183943</v>
      </c>
      <c r="AD569" s="174">
        <f t="shared" si="150"/>
        <v>0.13503022678567961</v>
      </c>
      <c r="AE569" s="174">
        <f t="shared" si="150"/>
        <v>0.12528620131571477</v>
      </c>
      <c r="AF569" s="174">
        <f t="shared" si="150"/>
        <v>0.11624532235316137</v>
      </c>
      <c r="AG569" s="174">
        <f t="shared" si="150"/>
        <v>0.10785684957386808</v>
      </c>
      <c r="AH569" s="174">
        <f t="shared" si="150"/>
        <v>0.10007370416727684</v>
      </c>
      <c r="AI569" s="174">
        <f t="shared" si="150"/>
        <v>9.2852204614977465E-2</v>
      </c>
      <c r="AJ569" s="174">
        <f t="shared" si="150"/>
        <v>8.6151821535959502E-2</v>
      </c>
      <c r="AK569" s="174">
        <f t="shared" si="150"/>
        <v>7.993495022267455E-2</v>
      </c>
      <c r="AL569" s="174">
        <f t="shared" si="150"/>
        <v>7.4166699591307658E-2</v>
      </c>
      <c r="AM569" s="174">
        <f t="shared" si="150"/>
        <v>6.8814696361779101E-2</v>
      </c>
      <c r="AN569" s="174">
        <f t="shared" si="150"/>
        <v>6.3848903368471446E-2</v>
      </c>
      <c r="AO569" s="174">
        <f t="shared" si="150"/>
        <v>5.924145098198335E-2</v>
      </c>
      <c r="AP569" s="174">
        <f t="shared" si="150"/>
        <v>5.4966480695794538E-2</v>
      </c>
      <c r="AQ569" s="174">
        <f t="shared" si="150"/>
        <v>5.1000000000000045E-2</v>
      </c>
      <c r="AR569" s="174">
        <f t="shared" si="150"/>
        <v>4.7319747727618391E-2</v>
      </c>
      <c r="AS569" s="174">
        <f t="shared" si="150"/>
        <v>4.3905069117753812E-2</v>
      </c>
      <c r="AT569" s="174">
        <f t="shared" si="150"/>
        <v>4.0736799894426627E-2</v>
      </c>
      <c r="AU569" s="174">
        <f t="shared" si="150"/>
        <v>3.7797158710485064E-2</v>
      </c>
      <c r="AV569" s="174">
        <f t="shared" si="150"/>
        <v>3.5069647352958942E-2</v>
      </c>
      <c r="AW569" s="174">
        <f t="shared" si="150"/>
        <v>3.2538958149775615E-2</v>
      </c>
      <c r="AX569" s="174">
        <f t="shared" si="150"/>
        <v>3.019088805817477E-2</v>
      </c>
      <c r="AY569" s="174">
        <f t="shared" si="150"/>
        <v>2.8012258952658742E-2</v>
      </c>
      <c r="AZ569" s="174">
        <f t="shared" si="150"/>
        <v>2.599084366510844E-2</v>
      </c>
      <c r="BA569" s="174">
        <f t="shared" si="150"/>
        <v>2.4115297361978417E-2</v>
      </c>
      <c r="BB569" s="174">
        <f t="shared" si="150"/>
        <v>2.2375093873437626E-2</v>
      </c>
      <c r="BC569" s="174">
        <f t="shared" si="150"/>
        <v>2.0760466617114663E-2</v>
      </c>
      <c r="BD569" s="174">
        <f t="shared" si="150"/>
        <v>1.9262353784892324E-2</v>
      </c>
      <c r="BE569" s="174">
        <f t="shared" si="150"/>
        <v>1.7872347485122342E-2</v>
      </c>
      <c r="BF569" s="174">
        <f t="shared" si="150"/>
        <v>1.6582646554829873E-2</v>
      </c>
      <c r="BG569" s="174">
        <f t="shared" si="150"/>
        <v>1.5386012777074692E-2</v>
      </c>
      <c r="BH569" s="174">
        <f t="shared" si="150"/>
        <v>1.4275730257746809E-2</v>
      </c>
      <c r="BI569" s="174">
        <f t="shared" si="150"/>
        <v>1.3245567733806023E-2</v>
      </c>
      <c r="BJ569" s="174">
        <f t="shared" si="150"/>
        <v>1.228974360142711E-2</v>
      </c>
      <c r="BK569" s="174">
        <f t="shared" si="150"/>
        <v>1.1402893467777309E-2</v>
      </c>
      <c r="BL569" s="174">
        <f t="shared" si="150"/>
        <v>1.0580040044316263E-2</v>
      </c>
      <c r="BM569" s="174">
        <f t="shared" si="150"/>
        <v>9.8165652126499178E-3</v>
      </c>
      <c r="BN569" s="174">
        <f t="shared" si="150"/>
        <v>9.1081841061629101E-3</v>
      </c>
      <c r="BO569" s="174">
        <f t="shared" si="150"/>
        <v>8.4509210619672943E-3</v>
      </c>
      <c r="BP569" s="174">
        <f t="shared" si="150"/>
        <v>7.8410873082021375E-3</v>
      </c>
    </row>
    <row r="570" spans="2:68">
      <c r="B570" s="29">
        <v>16</v>
      </c>
      <c r="C570" s="68">
        <v>0.2225</v>
      </c>
      <c r="D570" s="68">
        <v>4.99E-2</v>
      </c>
      <c r="I570" s="60" t="s">
        <v>112</v>
      </c>
      <c r="J570" s="174">
        <f t="shared" si="146"/>
        <v>0.58793480497467421</v>
      </c>
      <c r="K570" s="174">
        <f t="shared" si="150"/>
        <v>0.54559162749742562</v>
      </c>
      <c r="L570" s="174">
        <f t="shared" si="150"/>
        <v>0.50629801378762063</v>
      </c>
      <c r="M570" s="174">
        <f t="shared" si="150"/>
        <v>0.4698343336775257</v>
      </c>
      <c r="N570" s="174">
        <f t="shared" si="150"/>
        <v>0.43599677480623344</v>
      </c>
      <c r="O570" s="174">
        <f t="shared" si="150"/>
        <v>0.40459620341818031</v>
      </c>
      <c r="P570" s="174">
        <f t="shared" si="150"/>
        <v>0.37545710720717279</v>
      </c>
      <c r="Q570" s="174">
        <f t="shared" si="150"/>
        <v>0.34841661429698956</v>
      </c>
      <c r="R570" s="174">
        <f t="shared" si="150"/>
        <v>0.32332358287518936</v>
      </c>
      <c r="S570" s="174">
        <f t="shared" si="150"/>
        <v>0.30003775639166669</v>
      </c>
      <c r="T570" s="174">
        <f t="shared" si="150"/>
        <v>0.27842897959996943</v>
      </c>
      <c r="U570" s="174">
        <f t="shared" si="150"/>
        <v>0.25837647105947131</v>
      </c>
      <c r="V570" s="174">
        <f t="shared" si="150"/>
        <v>0.2397681480320778</v>
      </c>
      <c r="W570" s="174">
        <f t="shared" si="150"/>
        <v>0.2225</v>
      </c>
      <c r="X570" s="174">
        <f t="shared" si="150"/>
        <v>0.20647550730289962</v>
      </c>
      <c r="Y570" s="174">
        <f t="shared" si="150"/>
        <v>0.1916051016448978</v>
      </c>
      <c r="Z570" s="174">
        <f t="shared" si="150"/>
        <v>0.17780566545597268</v>
      </c>
      <c r="AA570" s="174">
        <f t="shared" si="150"/>
        <v>0.16500006730944547</v>
      </c>
      <c r="AB570" s="174">
        <f t="shared" si="150"/>
        <v>0.15311673079878801</v>
      </c>
      <c r="AC570" s="174">
        <f t="shared" si="150"/>
        <v>0.14208923446400573</v>
      </c>
      <c r="AD570" s="174">
        <f t="shared" si="150"/>
        <v>0.13185594053139879</v>
      </c>
      <c r="AE570" s="174">
        <f t="shared" si="150"/>
        <v>0.12235965039155744</v>
      </c>
      <c r="AF570" s="174">
        <f t="shared" si="150"/>
        <v>0.11354728488989781</v>
      </c>
      <c r="AG570" s="174">
        <f t="shared" si="150"/>
        <v>0.10536958764273492</v>
      </c>
      <c r="AH570" s="174">
        <f t="shared" si="150"/>
        <v>9.7780849720588939E-2</v>
      </c>
      <c r="AI570" s="174">
        <f t="shared" si="150"/>
        <v>9.073865415985255E-2</v>
      </c>
      <c r="AJ570" s="174">
        <f t="shared" si="150"/>
        <v>8.4203638874777151E-2</v>
      </c>
      <c r="AK570" s="174">
        <f t="shared" si="150"/>
        <v>7.8139276644583255E-2</v>
      </c>
      <c r="AL570" s="174">
        <f t="shared" si="150"/>
        <v>7.2511670945941326E-2</v>
      </c>
      <c r="AM570" s="174">
        <f t="shared" si="150"/>
        <v>6.7289366489636682E-2</v>
      </c>
      <c r="AN570" s="174">
        <f t="shared" si="150"/>
        <v>6.2443173402420074E-2</v>
      </c>
      <c r="AO570" s="174">
        <f t="shared" si="150"/>
        <v>5.794600407131513E-2</v>
      </c>
      <c r="AP570" s="174">
        <f t="shared" si="150"/>
        <v>5.3772721738430014E-2</v>
      </c>
      <c r="AQ570" s="174">
        <f t="shared" si="150"/>
        <v>4.9899999999999972E-2</v>
      </c>
      <c r="AR570" s="174">
        <f t="shared" si="150"/>
        <v>4.6306192424335674E-2</v>
      </c>
      <c r="AS570" s="174">
        <f t="shared" si="150"/>
        <v>4.297121155991189E-2</v>
      </c>
      <c r="AT570" s="174">
        <f t="shared" si="150"/>
        <v>3.9876416657316997E-2</v>
      </c>
      <c r="AU570" s="174">
        <f t="shared" si="150"/>
        <v>3.7004509477489102E-2</v>
      </c>
      <c r="AV570" s="174">
        <f t="shared" si="150"/>
        <v>3.4339437603863002E-2</v>
      </c>
      <c r="AW570" s="174">
        <f t="shared" si="150"/>
        <v>3.1866304717994974E-2</v>
      </c>
      <c r="AX570" s="174">
        <f t="shared" si="150"/>
        <v>2.9571287337154143E-2</v>
      </c>
      <c r="AY570" s="174">
        <f t="shared" si="150"/>
        <v>2.74415575484886E-2</v>
      </c>
      <c r="AZ570" s="174">
        <f t="shared" si="150"/>
        <v>2.5465211307891675E-2</v>
      </c>
      <c r="BA570" s="174">
        <f t="shared" si="150"/>
        <v>2.3631201902797619E-2</v>
      </c>
      <c r="BB570" s="174">
        <f t="shared" si="150"/>
        <v>2.1929278206999487E-2</v>
      </c>
      <c r="BC570" s="174">
        <f t="shared" si="150"/>
        <v>2.0349927382366916E-2</v>
      </c>
      <c r="BD570" s="174">
        <f t="shared" si="150"/>
        <v>1.8884321707197203E-2</v>
      </c>
      <c r="BE570" s="174">
        <f t="shared" si="150"/>
        <v>1.7524269233998663E-2</v>
      </c>
      <c r="BF570" s="174">
        <f t="shared" si="150"/>
        <v>1.6262168000909977E-2</v>
      </c>
      <c r="BG570" s="174">
        <f t="shared" si="150"/>
        <v>1.5090963540821883E-2</v>
      </c>
      <c r="BH570" s="174">
        <f t="shared" si="150"/>
        <v>1.4004109450700047E-2</v>
      </c>
      <c r="BI570" s="174">
        <f t="shared" si="150"/>
        <v>1.2995530800712914E-2</v>
      </c>
      <c r="BJ570" s="174">
        <f t="shared" si="150"/>
        <v>1.2059590178641152E-2</v>
      </c>
      <c r="BK570" s="174">
        <f t="shared" si="150"/>
        <v>1.1191056179775271E-2</v>
      </c>
      <c r="BL570" s="174">
        <f t="shared" si="150"/>
        <v>1.0385074166176848E-2</v>
      </c>
      <c r="BM570" s="174">
        <f t="shared" si="150"/>
        <v>9.6371391318633808E-3</v>
      </c>
      <c r="BN570" s="174">
        <f t="shared" si="150"/>
        <v>8.9430705222477182E-3</v>
      </c>
      <c r="BO570" s="174">
        <f t="shared" si="150"/>
        <v>8.2989888670863144E-3</v>
      </c>
      <c r="BP570" s="174">
        <f t="shared" si="150"/>
        <v>7.7012940963270254E-3</v>
      </c>
    </row>
    <row r="571" spans="2:68">
      <c r="B571" s="29">
        <v>17</v>
      </c>
      <c r="C571" s="68">
        <v>0.21679999999999999</v>
      </c>
      <c r="D571" s="68">
        <v>4.8899999999999999E-2</v>
      </c>
      <c r="I571" s="60" t="s">
        <v>112</v>
      </c>
      <c r="J571" s="174">
        <f t="shared" si="146"/>
        <v>0.57075148489972971</v>
      </c>
      <c r="K571" s="174">
        <f t="shared" si="150"/>
        <v>0.52979704191145249</v>
      </c>
      <c r="L571" s="174">
        <f t="shared" si="150"/>
        <v>0.4917812971917831</v>
      </c>
      <c r="M571" s="174">
        <f t="shared" si="150"/>
        <v>0.45649338357018265</v>
      </c>
      <c r="N571" s="174">
        <f t="shared" si="150"/>
        <v>0.42373756471281215</v>
      </c>
      <c r="O571" s="174">
        <f t="shared" si="150"/>
        <v>0.39333214940483269</v>
      </c>
      <c r="P571" s="174">
        <f t="shared" si="150"/>
        <v>0.36510848373870364</v>
      </c>
      <c r="Q571" s="174">
        <f t="shared" si="150"/>
        <v>0.33891001561830975</v>
      </c>
      <c r="R571" s="174">
        <f t="shared" si="150"/>
        <v>0.31459142638987414</v>
      </c>
      <c r="S571" s="174">
        <f t="shared" si="150"/>
        <v>0.29201782478295346</v>
      </c>
      <c r="T571" s="174">
        <f t="shared" si="150"/>
        <v>0.27106399869043757</v>
      </c>
      <c r="U571" s="174">
        <f t="shared" si="150"/>
        <v>0.25161372063729814</v>
      </c>
      <c r="V571" s="174">
        <f t="shared" si="150"/>
        <v>0.23355910308563491</v>
      </c>
      <c r="W571" s="174">
        <f t="shared" si="150"/>
        <v>0.21679999999999999</v>
      </c>
      <c r="X571" s="174">
        <f t="shared" si="150"/>
        <v>0.20124345135358107</v>
      </c>
      <c r="Y571" s="174">
        <f t="shared" si="150"/>
        <v>0.18680316749400902</v>
      </c>
      <c r="Z571" s="174">
        <f t="shared" si="150"/>
        <v>0.17339905050865062</v>
      </c>
      <c r="AA571" s="174">
        <f t="shared" si="150"/>
        <v>0.16095674993447778</v>
      </c>
      <c r="AB571" s="174">
        <f t="shared" si="150"/>
        <v>0.14940725034810698</v>
      </c>
      <c r="AC571" s="174">
        <f t="shared" si="150"/>
        <v>0.13868648854843901</v>
      </c>
      <c r="AD571" s="174">
        <f t="shared" si="150"/>
        <v>0.12873499820847215</v>
      </c>
      <c r="AE571" s="174">
        <f t="shared" si="150"/>
        <v>0.11949758002523071</v>
      </c>
      <c r="AF571" s="174">
        <f t="shared" si="150"/>
        <v>0.11092299553818349</v>
      </c>
      <c r="AG571" s="174">
        <f t="shared" si="150"/>
        <v>0.10296368291781328</v>
      </c>
      <c r="AH571" s="174">
        <f t="shared" si="150"/>
        <v>9.5575493147862095E-2</v>
      </c>
      <c r="AI571" s="174">
        <f t="shared" si="150"/>
        <v>8.8717445137898102E-2</v>
      </c>
      <c r="AJ571" s="174">
        <f t="shared" si="150"/>
        <v>8.2351498407853288E-2</v>
      </c>
      <c r="AK571" s="174">
        <f t="shared" ref="K571:BP575" si="151">$C571*POWER(POWER($D571/$C571,1/($D$557-$C$557)),AK$557-$C$557)</f>
        <v>7.6442342083650069E-2</v>
      </c>
      <c r="AL571" s="174">
        <f t="shared" si="151"/>
        <v>7.0957199033509388E-2</v>
      </c>
      <c r="AM571" s="174">
        <f t="shared" si="151"/>
        <v>6.5865644058516692E-2</v>
      </c>
      <c r="AN571" s="174">
        <f t="shared" si="151"/>
        <v>6.113943512897782E-2</v>
      </c>
      <c r="AO571" s="174">
        <f t="shared" si="151"/>
        <v>5.6752356730460675E-2</v>
      </c>
      <c r="AP571" s="174">
        <f t="shared" si="151"/>
        <v>5.2680074450588289E-2</v>
      </c>
      <c r="AQ571" s="174">
        <f t="shared" si="151"/>
        <v>4.8899999999999971E-2</v>
      </c>
      <c r="AR571" s="174">
        <f t="shared" si="151"/>
        <v>4.5391165918773568E-2</v>
      </c>
      <c r="AS571" s="174">
        <f t="shared" si="151"/>
        <v>4.2134109273325816E-2</v>
      </c>
      <c r="AT571" s="174">
        <f t="shared" si="151"/>
        <v>3.9110763698676256E-2</v>
      </c>
      <c r="AU571" s="174">
        <f t="shared" si="151"/>
        <v>3.6304359187250744E-2</v>
      </c>
      <c r="AV571" s="174">
        <f t="shared" si="151"/>
        <v>3.3699329068369144E-2</v>
      </c>
      <c r="AW571" s="174">
        <f t="shared" si="151"/>
        <v>3.1281223662447719E-2</v>
      </c>
      <c r="AX571" s="174">
        <f t="shared" si="151"/>
        <v>2.9036630130969958E-2</v>
      </c>
      <c r="AY571" s="174">
        <f t="shared" si="151"/>
        <v>2.6953098077646585E-2</v>
      </c>
      <c r="AZ571" s="174">
        <f t="shared" si="151"/>
        <v>2.5019070488086576E-2</v>
      </c>
      <c r="BA571" s="174">
        <f t="shared" si="151"/>
        <v>2.322381962491267E-2</v>
      </c>
      <c r="BB571" s="174">
        <f t="shared" si="151"/>
        <v>2.1557387522741944E-2</v>
      </c>
      <c r="BC571" s="174">
        <f t="shared" si="151"/>
        <v>2.0010530752966861E-2</v>
      </c>
      <c r="BD571" s="174">
        <f t="shared" si="151"/>
        <v>1.8574669151955835E-2</v>
      </c>
      <c r="BE571" s="174">
        <f t="shared" si="151"/>
        <v>1.7241838228277157E-2</v>
      </c>
      <c r="BF571" s="174">
        <f t="shared" si="151"/>
        <v>1.6004644984956677E-2</v>
      </c>
      <c r="BG571" s="174">
        <f t="shared" si="151"/>
        <v>1.4856226911722623E-2</v>
      </c>
      <c r="BH571" s="174">
        <f t="shared" si="151"/>
        <v>1.3790213919774049E-2</v>
      </c>
      <c r="BI571" s="174">
        <f t="shared" si="151"/>
        <v>1.280069300793139E-2</v>
      </c>
      <c r="BJ571" s="174">
        <f t="shared" si="151"/>
        <v>1.1882175464177887E-2</v>
      </c>
      <c r="BK571" s="174">
        <f t="shared" si="151"/>
        <v>1.1029566420664197E-2</v>
      </c>
      <c r="BL571" s="174">
        <f t="shared" si="151"/>
        <v>1.0238136593302707E-2</v>
      </c>
      <c r="BM571" s="174">
        <f t="shared" si="151"/>
        <v>9.5034960491957188E-3</v>
      </c>
      <c r="BN571" s="174">
        <f t="shared" si="151"/>
        <v>8.8215698563896133E-3</v>
      </c>
      <c r="BO571" s="174">
        <f t="shared" si="151"/>
        <v>8.1885754808881939E-3</v>
      </c>
      <c r="BP571" s="174">
        <f t="shared" si="151"/>
        <v>7.6010018055500455E-3</v>
      </c>
    </row>
    <row r="572" spans="2:68">
      <c r="B572" s="29">
        <v>18</v>
      </c>
      <c r="C572" s="68">
        <v>0.2112</v>
      </c>
      <c r="D572" s="68">
        <v>4.7800000000000002E-2</v>
      </c>
      <c r="I572" s="60" t="s">
        <v>112</v>
      </c>
      <c r="J572" s="174">
        <f t="shared" si="146"/>
        <v>0.55477492716227339</v>
      </c>
      <c r="K572" s="174">
        <f t="shared" si="151"/>
        <v>0.51505490118927388</v>
      </c>
      <c r="L572" s="174">
        <f t="shared" si="151"/>
        <v>0.47817869599124291</v>
      </c>
      <c r="M572" s="174">
        <f t="shared" si="151"/>
        <v>0.4439427035291113</v>
      </c>
      <c r="N572" s="174">
        <f t="shared" si="151"/>
        <v>0.41215789341720416</v>
      </c>
      <c r="O572" s="174">
        <f t="shared" si="151"/>
        <v>0.38264876921210184</v>
      </c>
      <c r="P572" s="174">
        <f t="shared" si="151"/>
        <v>0.35525239942772024</v>
      </c>
      <c r="Q572" s="174">
        <f t="shared" si="151"/>
        <v>0.32981751792646591</v>
      </c>
      <c r="R572" s="174">
        <f t="shared" si="151"/>
        <v>0.30620368871936909</v>
      </c>
      <c r="S572" s="174">
        <f t="shared" si="151"/>
        <v>0.28428053056373015</v>
      </c>
      <c r="T572" s="174">
        <f t="shared" si="151"/>
        <v>0.26392699707697503</v>
      </c>
      <c r="U572" s="174">
        <f t="shared" si="151"/>
        <v>0.24503070839194788</v>
      </c>
      <c r="V572" s="174">
        <f t="shared" si="151"/>
        <v>0.22748733066344462</v>
      </c>
      <c r="W572" s="174">
        <f t="shared" si="151"/>
        <v>0.2112</v>
      </c>
      <c r="X572" s="174">
        <f t="shared" si="151"/>
        <v>0.19607878764022849</v>
      </c>
      <c r="Y572" s="174">
        <f t="shared" si="151"/>
        <v>0.18204020342074725</v>
      </c>
      <c r="Z572" s="174">
        <f t="shared" si="151"/>
        <v>0.16900673479413211</v>
      </c>
      <c r="AA572" s="174">
        <f t="shared" si="151"/>
        <v>0.15690641885164319</v>
      </c>
      <c r="AB572" s="174">
        <f t="shared" si="151"/>
        <v>0.14567244498768983</v>
      </c>
      <c r="AC572" s="174">
        <f t="shared" si="151"/>
        <v>0.13524278601218798</v>
      </c>
      <c r="AD572" s="174">
        <f t="shared" si="151"/>
        <v>0.12555985567403727</v>
      </c>
      <c r="AE572" s="174">
        <f t="shared" si="151"/>
        <v>0.11657019070476939</v>
      </c>
      <c r="AF572" s="174">
        <f t="shared" si="151"/>
        <v>0.10822415562680594</v>
      </c>
      <c r="AG572" s="174">
        <f t="shared" si="151"/>
        <v>0.10047566869645606</v>
      </c>
      <c r="AH572" s="174">
        <f t="shared" si="151"/>
        <v>9.3281947468477094E-2</v>
      </c>
      <c r="AI572" s="174">
        <f t="shared" si="151"/>
        <v>8.6603272577360182E-2</v>
      </c>
      <c r="AJ572" s="174">
        <f t="shared" si="151"/>
        <v>8.0402768431084431E-2</v>
      </c>
      <c r="AK572" s="174">
        <f t="shared" si="151"/>
        <v>7.4646199606463404E-2</v>
      </c>
      <c r="AL572" s="174">
        <f t="shared" si="151"/>
        <v>6.9301781821902678E-2</v>
      </c>
      <c r="AM572" s="174">
        <f t="shared" si="151"/>
        <v>6.4340006443874539E-2</v>
      </c>
      <c r="AN572" s="174">
        <f t="shared" si="151"/>
        <v>5.9733477558141138E-2</v>
      </c>
      <c r="AO572" s="174">
        <f t="shared" si="151"/>
        <v>5.5456760706132154E-2</v>
      </c>
      <c r="AP572" s="174">
        <f t="shared" si="151"/>
        <v>5.1486242451290985E-2</v>
      </c>
      <c r="AQ572" s="174">
        <f t="shared" si="151"/>
        <v>4.7800000000000009E-2</v>
      </c>
      <c r="AR572" s="174">
        <f t="shared" si="151"/>
        <v>4.4377680157210816E-2</v>
      </c>
      <c r="AS572" s="174">
        <f t="shared" si="151"/>
        <v>4.1200386948445647E-2</v>
      </c>
      <c r="AT572" s="174">
        <f t="shared" si="151"/>
        <v>3.8250577287687104E-2</v>
      </c>
      <c r="AU572" s="174">
        <f t="shared" si="151"/>
        <v>3.5511964115097286E-2</v>
      </c>
      <c r="AV572" s="174">
        <f t="shared" si="151"/>
        <v>3.2969426469751782E-2</v>
      </c>
      <c r="AW572" s="174">
        <f t="shared" si="151"/>
        <v>3.0608926000864518E-2</v>
      </c>
      <c r="AX572" s="174">
        <f t="shared" si="151"/>
        <v>2.8417429456529274E-2</v>
      </c>
      <c r="AY572" s="174">
        <f t="shared" si="151"/>
        <v>2.6382836722007467E-2</v>
      </c>
      <c r="AZ572" s="174">
        <f t="shared" si="151"/>
        <v>2.4493914010233549E-2</v>
      </c>
      <c r="BA572" s="174">
        <f t="shared" si="151"/>
        <v>2.2740231835656252E-2</v>
      </c>
      <c r="BB572" s="174">
        <f t="shared" si="151"/>
        <v>2.1112107428945107E-2</v>
      </c>
      <c r="BC572" s="174">
        <f t="shared" si="151"/>
        <v>1.960055127461088E-2</v>
      </c>
      <c r="BD572" s="174">
        <f t="shared" si="151"/>
        <v>1.8197217476353392E-2</v>
      </c>
      <c r="BE572" s="174">
        <f t="shared" si="151"/>
        <v>1.6894357676084052E-2</v>
      </c>
      <c r="BF572" s="174">
        <f t="shared" si="151"/>
        <v>1.5684778272191991E-2</v>
      </c>
      <c r="BG572" s="174">
        <f t="shared" si="151"/>
        <v>1.4561800700839032E-2</v>
      </c>
      <c r="BH572" s="174">
        <f t="shared" si="151"/>
        <v>1.351922456098081E-2</v>
      </c>
      <c r="BI572" s="174">
        <f t="shared" si="151"/>
        <v>1.2551293379512867E-2</v>
      </c>
      <c r="BJ572" s="174">
        <f t="shared" si="151"/>
        <v>1.1652662827517563E-2</v>
      </c>
      <c r="BK572" s="174">
        <f t="shared" si="151"/>
        <v>1.0818371212121217E-2</v>
      </c>
      <c r="BL572" s="174">
        <f t="shared" si="151"/>
        <v>1.0043812081035405E-2</v>
      </c>
      <c r="BM572" s="174">
        <f t="shared" si="151"/>
        <v>9.3247087885213169E-3</v>
      </c>
      <c r="BN572" s="174">
        <f t="shared" si="151"/>
        <v>8.6570908823458519E-3</v>
      </c>
      <c r="BO572" s="174">
        <f t="shared" si="151"/>
        <v>8.037272181352511E-3</v>
      </c>
      <c r="BP572" s="174">
        <f t="shared" si="151"/>
        <v>7.4618304226048079E-3</v>
      </c>
    </row>
    <row r="573" spans="2:68">
      <c r="B573" s="29">
        <v>19</v>
      </c>
      <c r="C573" s="68">
        <v>0.2056</v>
      </c>
      <c r="D573" s="68">
        <v>4.6699999999999998E-2</v>
      </c>
      <c r="I573" s="60" t="s">
        <v>112</v>
      </c>
      <c r="J573" s="174">
        <f t="shared" si="146"/>
        <v>0.53880567296551873</v>
      </c>
      <c r="K573" s="174">
        <f t="shared" si="151"/>
        <v>0.50031882986054432</v>
      </c>
      <c r="L573" s="174">
        <f t="shared" si="151"/>
        <v>0.46458109866457126</v>
      </c>
      <c r="M573" s="174">
        <f t="shared" si="151"/>
        <v>0.43139611054922855</v>
      </c>
      <c r="N573" s="174">
        <f t="shared" si="151"/>
        <v>0.4005815232947495</v>
      </c>
      <c r="O573" s="174">
        <f t="shared" si="151"/>
        <v>0.37196801937051877</v>
      </c>
      <c r="P573" s="174">
        <f t="shared" si="151"/>
        <v>0.34539837558264175</v>
      </c>
      <c r="Q573" s="174">
        <f t="shared" si="151"/>
        <v>0.3207265991765072</v>
      </c>
      <c r="R573" s="174">
        <f t="shared" si="151"/>
        <v>0.29781712564747082</v>
      </c>
      <c r="S573" s="174">
        <f t="shared" si="151"/>
        <v>0.2765440738518522</v>
      </c>
      <c r="T573" s="174">
        <f t="shared" si="151"/>
        <v>0.25679055432529035</v>
      </c>
      <c r="U573" s="174">
        <f t="shared" si="151"/>
        <v>0.23844802700785933</v>
      </c>
      <c r="V573" s="174">
        <f t="shared" si="151"/>
        <v>0.22141570484682399</v>
      </c>
      <c r="W573" s="174">
        <f t="shared" si="151"/>
        <v>0.2056</v>
      </c>
      <c r="X573" s="174">
        <f t="shared" si="151"/>
        <v>0.1909140095967603</v>
      </c>
      <c r="Y573" s="174">
        <f t="shared" si="151"/>
        <v>0.17727703823108892</v>
      </c>
      <c r="Z573" s="174">
        <f t="shared" si="151"/>
        <v>0.16461415456291514</v>
      </c>
      <c r="AA573" s="174">
        <f t="shared" si="151"/>
        <v>0.15285577959137628</v>
      </c>
      <c r="AB573" s="174">
        <f t="shared" si="151"/>
        <v>0.14193730433768623</v>
      </c>
      <c r="AC573" s="174">
        <f t="shared" si="151"/>
        <v>0.13179873483688384</v>
      </c>
      <c r="AD573" s="174">
        <f t="shared" si="151"/>
        <v>0.1223843624877904</v>
      </c>
      <c r="AE573" s="174">
        <f t="shared" si="151"/>
        <v>0.11364245794984149</v>
      </c>
      <c r="AF573" s="174">
        <f t="shared" si="151"/>
        <v>0.10552498690484174</v>
      </c>
      <c r="AG573" s="174">
        <f t="shared" si="151"/>
        <v>9.7987346121833491E-2</v>
      </c>
      <c r="AH573" s="174">
        <f t="shared" si="151"/>
        <v>9.0988118374828744E-2</v>
      </c>
      <c r="AI573" s="174">
        <f t="shared" si="151"/>
        <v>8.4488844866747168E-2</v>
      </c>
      <c r="AJ573" s="174">
        <f t="shared" si="151"/>
        <v>7.8453813909092229E-2</v>
      </c>
      <c r="AK573" s="174">
        <f t="shared" si="151"/>
        <v>7.2849864696220235E-2</v>
      </c>
      <c r="AL573" s="174">
        <f t="shared" si="151"/>
        <v>6.7646205095996489E-2</v>
      </c>
      <c r="AM573" s="174">
        <f t="shared" si="151"/>
        <v>6.2814242455649275E-2</v>
      </c>
      <c r="AN573" s="174">
        <f t="shared" si="151"/>
        <v>5.8327426493147143E-2</v>
      </c>
      <c r="AO573" s="174">
        <f t="shared" si="151"/>
        <v>5.4161103410831829E-2</v>
      </c>
      <c r="AP573" s="174">
        <f t="shared" si="151"/>
        <v>5.0292380429701723E-2</v>
      </c>
      <c r="AQ573" s="174">
        <f t="shared" si="151"/>
        <v>4.6699999999999978E-2</v>
      </c>
      <c r="AR573" s="174">
        <f t="shared" si="151"/>
        <v>4.3364222996929484E-2</v>
      </c>
      <c r="AS573" s="174">
        <f t="shared" si="151"/>
        <v>4.0266720259687985E-2</v>
      </c>
      <c r="AT573" s="174">
        <f t="shared" si="151"/>
        <v>3.739047187786057E-2</v>
      </c>
      <c r="AU573" s="174">
        <f t="shared" si="151"/>
        <v>3.4719673671776599E-2</v>
      </c>
      <c r="AV573" s="174">
        <f t="shared" si="151"/>
        <v>3.2239650352966651E-2</v>
      </c>
      <c r="AW573" s="174">
        <f t="shared" si="151"/>
        <v>2.9936774887560663E-2</v>
      </c>
      <c r="AX573" s="174">
        <f t="shared" si="151"/>
        <v>2.7798393619551599E-2</v>
      </c>
      <c r="AY573" s="174">
        <f t="shared" si="151"/>
        <v>2.5812756742498028E-2</v>
      </c>
      <c r="AZ573" s="174">
        <f t="shared" si="151"/>
        <v>2.3968953737626982E-2</v>
      </c>
      <c r="BA573" s="174">
        <f t="shared" si="151"/>
        <v>2.2256853423587651E-2</v>
      </c>
      <c r="BB573" s="174">
        <f t="shared" si="151"/>
        <v>2.066704828844601E-2</v>
      </c>
      <c r="BC573" s="174">
        <f t="shared" si="151"/>
        <v>1.9190802798040325E-2</v>
      </c>
      <c r="BD573" s="174">
        <f t="shared" si="151"/>
        <v>1.7820005396666366E-2</v>
      </c>
      <c r="BE573" s="174">
        <f t="shared" si="151"/>
        <v>1.6547123936349627E-2</v>
      </c>
      <c r="BF573" s="174">
        <f t="shared" si="151"/>
        <v>1.536516428980075E-2</v>
      </c>
      <c r="BG573" s="174">
        <f t="shared" si="151"/>
        <v>1.4267631919644062E-2</v>
      </c>
      <c r="BH573" s="174">
        <f t="shared" si="151"/>
        <v>1.3248496192752774E-2</v>
      </c>
      <c r="BI573" s="174">
        <f t="shared" si="151"/>
        <v>1.2302157243608197E-2</v>
      </c>
      <c r="BJ573" s="174">
        <f t="shared" si="151"/>
        <v>1.1423415204606368E-2</v>
      </c>
      <c r="BK573" s="174">
        <f t="shared" si="151"/>
        <v>1.0607441634241235E-2</v>
      </c>
      <c r="BL573" s="174">
        <f t="shared" si="151"/>
        <v>9.8497529861702598E-3</v>
      </c>
      <c r="BM573" s="174">
        <f t="shared" si="151"/>
        <v>9.1461859733824296E-3</v>
      </c>
      <c r="BN573" s="174">
        <f t="shared" si="151"/>
        <v>8.492874692101594E-3</v>
      </c>
      <c r="BO573" s="174">
        <f t="shared" si="151"/>
        <v>7.8862293797274628E-3</v>
      </c>
      <c r="BP573" s="174">
        <f t="shared" si="151"/>
        <v>7.3229166900950484E-3</v>
      </c>
    </row>
    <row r="574" spans="2:68">
      <c r="B574" s="29">
        <v>20</v>
      </c>
      <c r="C574" s="68">
        <v>0.19989999999999999</v>
      </c>
      <c r="D574" s="68">
        <v>4.5600000000000002E-2</v>
      </c>
      <c r="I574" s="60" t="s">
        <v>112</v>
      </c>
      <c r="J574" s="174">
        <f t="shared" si="146"/>
        <v>0.5224129843010662</v>
      </c>
      <c r="K574" s="174">
        <f t="shared" si="151"/>
        <v>0.48520086337926654</v>
      </c>
      <c r="L574" s="174">
        <f t="shared" si="151"/>
        <v>0.45063940770720451</v>
      </c>
      <c r="M574" s="174">
        <f t="shared" si="151"/>
        <v>0.41853980713130345</v>
      </c>
      <c r="N574" s="174">
        <f t="shared" si="151"/>
        <v>0.38872670067799775</v>
      </c>
      <c r="O574" s="174">
        <f t="shared" si="151"/>
        <v>0.3610372185520605</v>
      </c>
      <c r="P574" s="174">
        <f t="shared" si="151"/>
        <v>0.33532009237457072</v>
      </c>
      <c r="Q574" s="174">
        <f t="shared" si="151"/>
        <v>0.31143482879972711</v>
      </c>
      <c r="R574" s="174">
        <f t="shared" si="151"/>
        <v>0.28925094199595536</v>
      </c>
      <c r="S574" s="174">
        <f t="shared" si="151"/>
        <v>0.26864724079833185</v>
      </c>
      <c r="T574" s="174">
        <f t="shared" si="151"/>
        <v>0.24951116663801931</v>
      </c>
      <c r="U574" s="174">
        <f t="shared" si="151"/>
        <v>0.23173817863180537</v>
      </c>
      <c r="V574" s="174">
        <f t="shared" si="151"/>
        <v>0.2152311824724705</v>
      </c>
      <c r="W574" s="174">
        <f t="shared" si="151"/>
        <v>0.19989999999999999</v>
      </c>
      <c r="X574" s="174">
        <f t="shared" si="151"/>
        <v>0.18566087655589195</v>
      </c>
      <c r="Y574" s="174">
        <f t="shared" si="151"/>
        <v>0.17243602342922534</v>
      </c>
      <c r="Z574" s="174">
        <f t="shared" si="151"/>
        <v>0.16015319289485894</v>
      </c>
      <c r="AA574" s="174">
        <f t="shared" si="151"/>
        <v>0.14874528352218286</v>
      </c>
      <c r="AB574" s="174">
        <f t="shared" si="151"/>
        <v>0.13814997359821482</v>
      </c>
      <c r="AC574" s="174">
        <f t="shared" si="151"/>
        <v>0.12830938066242067</v>
      </c>
      <c r="AD574" s="174">
        <f t="shared" si="151"/>
        <v>0.1191697452932898</v>
      </c>
      <c r="AE574" s="174">
        <f t="shared" si="151"/>
        <v>0.1106811374191824</v>
      </c>
      <c r="AF574" s="174">
        <f t="shared" si="151"/>
        <v>0.10279718354901718</v>
      </c>
      <c r="AG574" s="174">
        <f t="shared" si="151"/>
        <v>9.5474813432653557E-2</v>
      </c>
      <c r="AH574" s="174">
        <f t="shared" si="151"/>
        <v>8.8674024766967008E-2</v>
      </c>
      <c r="AI574" s="174">
        <f t="shared" si="151"/>
        <v>8.235766466220093E-2</v>
      </c>
      <c r="AJ574" s="174">
        <f t="shared" si="151"/>
        <v>7.6491226674739538E-2</v>
      </c>
      <c r="AK574" s="174">
        <f t="shared" si="151"/>
        <v>7.104266229748657E-2</v>
      </c>
      <c r="AL574" s="174">
        <f t="shared" si="151"/>
        <v>6.598220587801687E-2</v>
      </c>
      <c r="AM574" s="174">
        <f t="shared" si="151"/>
        <v>6.1282212008023695E-2</v>
      </c>
      <c r="AN574" s="174">
        <f t="shared" si="151"/>
        <v>5.6917004495716288E-2</v>
      </c>
      <c r="AO574" s="174">
        <f t="shared" si="151"/>
        <v>5.2862736096099691E-2</v>
      </c>
      <c r="AP574" s="174">
        <f t="shared" si="151"/>
        <v>4.9097258232839718E-2</v>
      </c>
      <c r="AQ574" s="174">
        <f t="shared" si="151"/>
        <v>4.5600000000000016E-2</v>
      </c>
      <c r="AR574" s="174">
        <f t="shared" si="151"/>
        <v>4.2351855782634694E-2</v>
      </c>
      <c r="AS574" s="174">
        <f t="shared" si="151"/>
        <v>3.933508088230455E-2</v>
      </c>
      <c r="AT574" s="174">
        <f t="shared" si="151"/>
        <v>3.6533194577316505E-2</v>
      </c>
      <c r="AU574" s="174">
        <f t="shared" si="151"/>
        <v>3.3930890088101746E-2</v>
      </c>
      <c r="AV574" s="174">
        <f t="shared" si="151"/>
        <v>3.1513950955870916E-2</v>
      </c>
      <c r="AW574" s="174">
        <f t="shared" si="151"/>
        <v>2.9269173377720781E-2</v>
      </c>
      <c r="AX574" s="174">
        <f t="shared" si="151"/>
        <v>2.7184294073907038E-2</v>
      </c>
      <c r="AY574" s="174">
        <f t="shared" si="151"/>
        <v>2.5247923293220204E-2</v>
      </c>
      <c r="AZ574" s="174">
        <f t="shared" si="151"/>
        <v>2.3449482590471162E-2</v>
      </c>
      <c r="BA574" s="174">
        <f t="shared" si="151"/>
        <v>2.1779147036163099E-2</v>
      </c>
      <c r="BB574" s="174">
        <f t="shared" si="151"/>
        <v>2.0227791542639807E-2</v>
      </c>
      <c r="BC574" s="174">
        <f t="shared" si="151"/>
        <v>1.8786941013488562E-2</v>
      </c>
      <c r="BD574" s="174">
        <f t="shared" si="151"/>
        <v>1.7448724043862548E-2</v>
      </c>
      <c r="BE574" s="174">
        <f t="shared" si="151"/>
        <v>1.6205829918786333E-2</v>
      </c>
      <c r="BF574" s="174">
        <f t="shared" si="151"/>
        <v>1.5051468674525115E-2</v>
      </c>
      <c r="BG574" s="174">
        <f t="shared" si="151"/>
        <v>1.3979334004831824E-2</v>
      </c>
      <c r="BH574" s="174">
        <f t="shared" si="151"/>
        <v>1.2983568809428032E-2</v>
      </c>
      <c r="BI574" s="174">
        <f t="shared" si="151"/>
        <v>1.205873319650899E-2</v>
      </c>
      <c r="BJ574" s="174">
        <f t="shared" si="151"/>
        <v>1.1199774764469693E-2</v>
      </c>
      <c r="BK574" s="174">
        <f t="shared" si="151"/>
        <v>1.0402001000500257E-2</v>
      </c>
      <c r="BL574" s="174">
        <f t="shared" si="151"/>
        <v>9.6610536452633438E-3</v>
      </c>
      <c r="BM574" s="174">
        <f t="shared" si="151"/>
        <v>8.9728848836072416E-3</v>
      </c>
      <c r="BN574" s="174">
        <f t="shared" si="151"/>
        <v>8.3337352312437881E-3</v>
      </c>
      <c r="BO574" s="174">
        <f t="shared" si="151"/>
        <v>7.7401129965854942E-3</v>
      </c>
      <c r="BP574" s="174">
        <f t="shared" si="151"/>
        <v>7.1887752055413423E-3</v>
      </c>
    </row>
    <row r="575" spans="2:68">
      <c r="B575" s="29">
        <v>21</v>
      </c>
      <c r="C575" s="68">
        <v>0.1948</v>
      </c>
      <c r="D575" s="68">
        <v>4.48E-2</v>
      </c>
      <c r="I575" s="60" t="s">
        <v>112</v>
      </c>
      <c r="J575" s="174">
        <f t="shared" si="146"/>
        <v>0.50639692820734539</v>
      </c>
      <c r="K575" s="174">
        <f t="shared" si="151"/>
        <v>0.470517212736559</v>
      </c>
      <c r="L575" s="174">
        <f t="shared" si="151"/>
        <v>0.43717968089793213</v>
      </c>
      <c r="M575" s="174">
        <f t="shared" si="151"/>
        <v>0.40620421148551822</v>
      </c>
      <c r="N575" s="174">
        <f t="shared" si="151"/>
        <v>0.37742344541189787</v>
      </c>
      <c r="O575" s="174">
        <f t="shared" si="151"/>
        <v>0.35068188147445228</v>
      </c>
      <c r="P575" s="174">
        <f t="shared" si="151"/>
        <v>0.32583503618926224</v>
      </c>
      <c r="Q575" s="174">
        <f t="shared" si="151"/>
        <v>0.30274866315325272</v>
      </c>
      <c r="R575" s="174">
        <f t="shared" si="151"/>
        <v>0.28129802771683088</v>
      </c>
      <c r="S575" s="174">
        <f t="shared" si="151"/>
        <v>0.26136723304810666</v>
      </c>
      <c r="T575" s="174">
        <f t="shared" si="151"/>
        <v>0.24284859394745037</v>
      </c>
      <c r="U575" s="174">
        <f t="shared" si="151"/>
        <v>0.22564205502913498</v>
      </c>
      <c r="V575" s="174">
        <f t="shared" si="151"/>
        <v>0.20965465012652471</v>
      </c>
      <c r="W575" s="174">
        <f t="shared" si="151"/>
        <v>0.1948</v>
      </c>
      <c r="X575" s="174">
        <f t="shared" si="151"/>
        <v>0.18099784563375673</v>
      </c>
      <c r="Y575" s="174">
        <f t="shared" si="151"/>
        <v>0.16817361459990365</v>
      </c>
      <c r="Z575" s="174">
        <f t="shared" si="151"/>
        <v>0.15625801814694179</v>
      </c>
      <c r="AA575" s="174">
        <f t="shared" si="151"/>
        <v>0.14518667683571321</v>
      </c>
      <c r="AB575" s="174">
        <f t="shared" si="151"/>
        <v>0.13489977270014653</v>
      </c>
      <c r="AC575" s="174">
        <f t="shared" si="151"/>
        <v>0.12534172605343938</v>
      </c>
      <c r="AD575" s="174">
        <f t="shared" si="151"/>
        <v>0.11646089519347561</v>
      </c>
      <c r="AE575" s="174">
        <f t="shared" si="151"/>
        <v>0.10820929738499906</v>
      </c>
      <c r="AF575" s="174">
        <f t="shared" si="151"/>
        <v>0.10054234961102329</v>
      </c>
      <c r="AG575" s="174">
        <f t="shared" si="151"/>
        <v>9.3418627692767944E-2</v>
      </c>
      <c r="AH575" s="174">
        <f t="shared" si="151"/>
        <v>8.679964247665814E-2</v>
      </c>
      <c r="AI575" s="174">
        <f t="shared" si="151"/>
        <v>8.0649631879134723E-2</v>
      </c>
      <c r="AJ575" s="174">
        <f t="shared" si="151"/>
        <v>7.493536766570294E-2</v>
      </c>
      <c r="AK575" s="174">
        <f t="shared" si="151"/>
        <v>6.962597592025517E-2</v>
      </c>
      <c r="AL575" s="174">
        <f t="shared" si="151"/>
        <v>6.4692770234671501E-2</v>
      </c>
      <c r="AM575" s="174">
        <f t="shared" si="151"/>
        <v>6.0109096717428971E-2</v>
      </c>
      <c r="AN575" s="174">
        <f t="shared" si="151"/>
        <v>5.5850189983807821E-2</v>
      </c>
      <c r="AO575" s="174">
        <f t="shared" si="151"/>
        <v>5.1893039349616192E-2</v>
      </c>
      <c r="AP575" s="174">
        <f t="shared" si="151"/>
        <v>4.8216264505484066E-2</v>
      </c>
      <c r="AQ575" s="174">
        <f t="shared" si="151"/>
        <v>4.4799999999999944E-2</v>
      </c>
      <c r="AR575" s="174">
        <f t="shared" si="151"/>
        <v>4.1625787907557964E-2</v>
      </c>
      <c r="AS575" s="174">
        <f t="shared" si="151"/>
        <v>3.8676478101004497E-2</v>
      </c>
      <c r="AT575" s="174">
        <f t="shared" si="151"/>
        <v>3.5936135590261729E-2</v>
      </c>
      <c r="AU575" s="174">
        <f t="shared" si="151"/>
        <v>3.3389954426283071E-2</v>
      </c>
      <c r="AV575" s="174">
        <f t="shared" si="151"/>
        <v>3.1024177705167126E-2</v>
      </c>
      <c r="AW575" s="174">
        <f t="shared" si="151"/>
        <v>2.8826023240216003E-2</v>
      </c>
      <c r="AX575" s="174">
        <f t="shared" si="151"/>
        <v>2.6783614500347535E-2</v>
      </c>
      <c r="AY575" s="174">
        <f t="shared" si="151"/>
        <v>2.4885916441724599E-2</v>
      </c>
      <c r="AZ575" s="174">
        <f t="shared" si="151"/>
        <v>2.3122675885902659E-2</v>
      </c>
      <c r="BA575" s="174">
        <f t="shared" si="151"/>
        <v>2.148436612236139E-2</v>
      </c>
      <c r="BB575" s="174">
        <f t="shared" si="151"/>
        <v>1.9962135436110265E-2</v>
      </c>
      <c r="BC575" s="174">
        <f t="shared" si="151"/>
        <v>1.8547759282265045E-2</v>
      </c>
      <c r="BD575" s="174">
        <f t="shared" si="151"/>
        <v>1.7233595849196547E-2</v>
      </c>
      <c r="BE575" s="174">
        <f t="shared" si="151"/>
        <v>1.6012544770161331E-2</v>
      </c>
      <c r="BF575" s="174">
        <f t="shared" si="151"/>
        <v>1.4878008760335111E-2</v>
      </c>
      <c r="BG575" s="174">
        <f t="shared" si="151"/>
        <v>1.3823857971975436E-2</v>
      </c>
      <c r="BH575" s="174">
        <f t="shared" ref="K575:BP580" si="152">$C575*POWER(POWER($D575/$C575,1/($D$557-$C$557)),BH$557-$C$557)</f>
        <v>1.2844396875126217E-2</v>
      </c>
      <c r="BI575" s="174">
        <f t="shared" si="152"/>
        <v>1.1934333484921986E-2</v>
      </c>
      <c r="BJ575" s="174">
        <f t="shared" si="152"/>
        <v>1.1088750769228356E-2</v>
      </c>
      <c r="BK575" s="174">
        <f t="shared" si="152"/>
        <v>1.0303080082135497E-2</v>
      </c>
      <c r="BL575" s="174">
        <f t="shared" si="152"/>
        <v>9.5730764797669118E-3</v>
      </c>
      <c r="BM575" s="174">
        <f t="shared" si="152"/>
        <v>8.8947957850359291E-3</v>
      </c>
      <c r="BN575" s="174">
        <f t="shared" si="152"/>
        <v>8.2645732774318439E-3</v>
      </c>
      <c r="BO575" s="174">
        <f t="shared" si="152"/>
        <v>7.6790038926975342E-3</v>
      </c>
      <c r="BP575" s="174">
        <f t="shared" si="152"/>
        <v>7.1349238254183028E-3</v>
      </c>
    </row>
    <row r="576" spans="2:68">
      <c r="B576" s="29">
        <v>22</v>
      </c>
      <c r="C576" s="68">
        <v>0.18970000000000001</v>
      </c>
      <c r="D576" s="68">
        <v>4.3999999999999997E-2</v>
      </c>
      <c r="I576" s="60" t="s">
        <v>112</v>
      </c>
      <c r="J576" s="174">
        <f t="shared" si="146"/>
        <v>0.49041851308857431</v>
      </c>
      <c r="K576" s="174">
        <f t="shared" si="152"/>
        <v>0.45586486766424095</v>
      </c>
      <c r="L576" s="174">
        <f t="shared" si="152"/>
        <v>0.42374578451732087</v>
      </c>
      <c r="M576" s="174">
        <f t="shared" si="152"/>
        <v>0.39388973056035487</v>
      </c>
      <c r="N576" s="174">
        <f t="shared" si="152"/>
        <v>0.36613725849246104</v>
      </c>
      <c r="O576" s="174">
        <f t="shared" si="152"/>
        <v>0.34034015526544431</v>
      </c>
      <c r="P576" s="174">
        <f t="shared" si="152"/>
        <v>0.31636065054682705</v>
      </c>
      <c r="Q576" s="174">
        <f t="shared" si="152"/>
        <v>0.29407068095256711</v>
      </c>
      <c r="R576" s="174">
        <f t="shared" si="152"/>
        <v>0.2733512061200743</v>
      </c>
      <c r="S576" s="174">
        <f t="shared" si="152"/>
        <v>0.25409157296898849</v>
      </c>
      <c r="T576" s="174">
        <f t="shared" si="152"/>
        <v>0.23618892475453201</v>
      </c>
      <c r="U576" s="174">
        <f t="shared" si="152"/>
        <v>0.21954765175746496</v>
      </c>
      <c r="V576" s="174">
        <f t="shared" si="152"/>
        <v>0.20407888067703409</v>
      </c>
      <c r="W576" s="174">
        <f t="shared" si="152"/>
        <v>0.18970000000000001</v>
      </c>
      <c r="X576" s="174">
        <f t="shared" si="152"/>
        <v>0.1763342188109604</v>
      </c>
      <c r="Y576" s="174">
        <f t="shared" si="152"/>
        <v>0.16391015668777892</v>
      </c>
      <c r="Z576" s="174">
        <f t="shared" si="152"/>
        <v>0.1523614624919431</v>
      </c>
      <c r="AA576" s="174">
        <f t="shared" si="152"/>
        <v>0.14162646001798751</v>
      </c>
      <c r="AB576" s="174">
        <f t="shared" si="152"/>
        <v>0.13164781860956007</v>
      </c>
      <c r="AC576" s="174">
        <f t="shared" si="152"/>
        <v>0.12237224698304579</v>
      </c>
      <c r="AD576" s="174">
        <f t="shared" si="152"/>
        <v>0.11375020862360193</v>
      </c>
      <c r="AE576" s="174">
        <f t="shared" si="152"/>
        <v>0.10573565723366693</v>
      </c>
      <c r="AF576" s="174">
        <f t="shared" si="152"/>
        <v>9.828579082109716E-2</v>
      </c>
      <c r="AG576" s="174">
        <f t="shared" si="152"/>
        <v>9.1360823113630085E-2</v>
      </c>
      <c r="AH576" s="174">
        <f t="shared" si="152"/>
        <v>8.4923771078905086E-2</v>
      </c>
      <c r="AI576" s="174">
        <f t="shared" si="152"/>
        <v>7.8940257415284973E-2</v>
      </c>
      <c r="AJ576" s="174">
        <f t="shared" si="152"/>
        <v>7.337832695867369E-2</v>
      </c>
      <c r="AK576" s="174">
        <f t="shared" si="152"/>
        <v>6.8208276024844292E-2</v>
      </c>
      <c r="AL576" s="174">
        <f t="shared" si="152"/>
        <v>6.3402493775873883E-2</v>
      </c>
      <c r="AM576" s="174">
        <f t="shared" si="152"/>
        <v>5.8935314763497629E-2</v>
      </c>
      <c r="AN576" s="174">
        <f t="shared" si="152"/>
        <v>5.4782881861884104E-2</v>
      </c>
      <c r="AO576" s="174">
        <f t="shared" si="152"/>
        <v>5.0923018857820058E-2</v>
      </c>
      <c r="AP576" s="174">
        <f t="shared" si="152"/>
        <v>4.7335112017867713E-2</v>
      </c>
      <c r="AQ576" s="174">
        <f t="shared" si="152"/>
        <v>4.4000000000000032E-2</v>
      </c>
      <c r="AR576" s="174">
        <f t="shared" si="152"/>
        <v>4.0899871521783149E-2</v>
      </c>
      <c r="AS576" s="174">
        <f t="shared" si="152"/>
        <v>3.8018170238599248E-2</v>
      </c>
      <c r="AT576" s="174">
        <f t="shared" si="152"/>
        <v>3.5339506323908809E-2</v>
      </c>
      <c r="AU576" s="174">
        <f t="shared" si="152"/>
        <v>3.2849574279343464E-2</v>
      </c>
      <c r="AV576" s="174">
        <f t="shared" si="152"/>
        <v>3.053507653569134E-2</v>
      </c>
      <c r="AW576" s="174">
        <f t="shared" si="152"/>
        <v>2.8383652436763409E-2</v>
      </c>
      <c r="AX576" s="174">
        <f t="shared" si="152"/>
        <v>2.6383812226876583E-2</v>
      </c>
      <c r="AY576" s="174">
        <f t="shared" si="152"/>
        <v>2.4524875689411432E-2</v>
      </c>
      <c r="AZ576" s="174">
        <f t="shared" si="152"/>
        <v>2.2796915108741579E-2</v>
      </c>
      <c r="BA576" s="174">
        <f t="shared" si="152"/>
        <v>2.1190702250921067E-2</v>
      </c>
      <c r="BB576" s="174">
        <f t="shared" si="152"/>
        <v>1.9697659079977999E-2</v>
      </c>
      <c r="BC576" s="174">
        <f t="shared" si="152"/>
        <v>1.8309811946613293E-2</v>
      </c>
      <c r="BD576" s="174">
        <f t="shared" si="152"/>
        <v>1.7019749004647575E-2</v>
      </c>
      <c r="BE576" s="174">
        <f t="shared" si="152"/>
        <v>1.5820580627797318E-2</v>
      </c>
      <c r="BF576" s="174">
        <f t="shared" si="152"/>
        <v>1.4705902615384571E-2</v>
      </c>
      <c r="BG576" s="174">
        <f t="shared" si="152"/>
        <v>1.3669761990479165E-2</v>
      </c>
      <c r="BH576" s="174">
        <f t="shared" si="152"/>
        <v>1.2706625207817094E-2</v>
      </c>
      <c r="BI576" s="174">
        <f t="shared" si="152"/>
        <v>1.1811348601708405E-2</v>
      </c>
      <c r="BJ576" s="174">
        <f t="shared" si="152"/>
        <v>1.0979150916110601E-2</v>
      </c>
      <c r="BK576" s="174">
        <f t="shared" si="152"/>
        <v>1.0205587770163432E-2</v>
      </c>
      <c r="BL576" s="174">
        <f t="shared" si="152"/>
        <v>9.4865279228173952E-3</v>
      </c>
      <c r="BM576" s="174">
        <f t="shared" si="152"/>
        <v>8.8181312097963538E-3</v>
      </c>
      <c r="BN576" s="174">
        <f t="shared" si="152"/>
        <v>8.1968280350658337E-3</v>
      </c>
      <c r="BO576" s="174">
        <f t="shared" si="152"/>
        <v>7.6193003072805143E-3</v>
      </c>
      <c r="BP576" s="174">
        <f t="shared" si="152"/>
        <v>7.0824637194012649E-3</v>
      </c>
    </row>
    <row r="577" spans="2:68">
      <c r="B577" s="29">
        <v>23</v>
      </c>
      <c r="C577" s="68">
        <v>0.18459999999999999</v>
      </c>
      <c r="D577" s="68">
        <v>4.3099999999999999E-2</v>
      </c>
      <c r="I577" s="60" t="s">
        <v>112</v>
      </c>
      <c r="J577" s="174">
        <f t="shared" si="146"/>
        <v>0.47519523150773069</v>
      </c>
      <c r="K577" s="174">
        <f t="shared" si="152"/>
        <v>0.44185965854013498</v>
      </c>
      <c r="L577" s="174">
        <f t="shared" si="152"/>
        <v>0.41086262003457924</v>
      </c>
      <c r="M577" s="174">
        <f t="shared" si="152"/>
        <v>0.38204006471060514</v>
      </c>
      <c r="N577" s="174">
        <f t="shared" si="152"/>
        <v>0.35523944970170179</v>
      </c>
      <c r="O577" s="174">
        <f t="shared" si="152"/>
        <v>0.33031893322487138</v>
      </c>
      <c r="P577" s="174">
        <f t="shared" si="152"/>
        <v>0.30714662388549008</v>
      </c>
      <c r="Q577" s="174">
        <f t="shared" si="152"/>
        <v>0.28559988264442426</v>
      </c>
      <c r="R577" s="174">
        <f t="shared" si="152"/>
        <v>0.26556467375307602</v>
      </c>
      <c r="S577" s="174">
        <f t="shared" si="152"/>
        <v>0.24693496122119132</v>
      </c>
      <c r="T577" s="174">
        <f t="shared" si="152"/>
        <v>0.22961214762324902</v>
      </c>
      <c r="U577" s="174">
        <f t="shared" si="152"/>
        <v>0.21350455227332252</v>
      </c>
      <c r="V577" s="174">
        <f t="shared" si="152"/>
        <v>0.19852692600666375</v>
      </c>
      <c r="W577" s="174">
        <f t="shared" si="152"/>
        <v>0.18459999999999999</v>
      </c>
      <c r="X577" s="174">
        <f t="shared" si="152"/>
        <v>0.1716500662426827</v>
      </c>
      <c r="Y577" s="174">
        <f t="shared" si="152"/>
        <v>0.15960858743833889</v>
      </c>
      <c r="Z577" s="174">
        <f t="shared" si="152"/>
        <v>0.14841183427243707</v>
      </c>
      <c r="AA577" s="174">
        <f t="shared" si="152"/>
        <v>0.13800054812601231</v>
      </c>
      <c r="AB577" s="174">
        <f t="shared" si="152"/>
        <v>0.12831962745046877</v>
      </c>
      <c r="AC577" s="174">
        <f t="shared" si="152"/>
        <v>0.11931783614360417</v>
      </c>
      <c r="AD577" s="174">
        <f t="shared" si="152"/>
        <v>0.11094753238344104</v>
      </c>
      <c r="AE577" s="174">
        <f t="shared" si="152"/>
        <v>0.10316441648472287</v>
      </c>
      <c r="AF577" s="174">
        <f t="shared" si="152"/>
        <v>9.5927296443609894E-2</v>
      </c>
      <c r="AG577" s="174">
        <f t="shared" si="152"/>
        <v>8.9197869929724269E-2</v>
      </c>
      <c r="AH577" s="174">
        <f t="shared" si="152"/>
        <v>8.294052157174088E-2</v>
      </c>
      <c r="AI577" s="174">
        <f t="shared" si="152"/>
        <v>7.712213446366184E-2</v>
      </c>
      <c r="AJ577" s="174">
        <f t="shared" si="152"/>
        <v>7.1711914894174639E-2</v>
      </c>
      <c r="AK577" s="174">
        <f t="shared" si="152"/>
        <v>6.668122937147726E-2</v>
      </c>
      <c r="AL577" s="174">
        <f t="shared" si="152"/>
        <v>6.2003453081027032E-2</v>
      </c>
      <c r="AM577" s="174">
        <f t="shared" si="152"/>
        <v>5.7653828974178541E-2</v>
      </c>
      <c r="AN577" s="174">
        <f t="shared" si="152"/>
        <v>5.360933674193958E-2</v>
      </c>
      <c r="AO577" s="174">
        <f t="shared" si="152"/>
        <v>4.9848570980391187E-2</v>
      </c>
      <c r="AP577" s="174">
        <f t="shared" si="152"/>
        <v>4.6351627902964342E-2</v>
      </c>
      <c r="AQ577" s="174">
        <f t="shared" si="152"/>
        <v>4.3100000000000048E-2</v>
      </c>
      <c r="AR577" s="174">
        <f t="shared" si="152"/>
        <v>4.0076478088080354E-2</v>
      </c>
      <c r="AS577" s="174">
        <f t="shared" si="152"/>
        <v>3.7265060230728141E-2</v>
      </c>
      <c r="AT577" s="174">
        <f t="shared" si="152"/>
        <v>3.4650867048440122E-2</v>
      </c>
      <c r="AU577" s="174">
        <f t="shared" si="152"/>
        <v>3.2220062969832819E-2</v>
      </c>
      <c r="AV577" s="174">
        <f t="shared" si="152"/>
        <v>2.9959783007124652E-2</v>
      </c>
      <c r="AW577" s="174">
        <f t="shared" si="152"/>
        <v>2.7858064668414662E-2</v>
      </c>
      <c r="AX577" s="174">
        <f t="shared" si="152"/>
        <v>2.5903784646404741E-2</v>
      </c>
      <c r="AY577" s="174">
        <f t="shared" si="152"/>
        <v>2.408659994849166E-2</v>
      </c>
      <c r="AZ577" s="174">
        <f t="shared" si="152"/>
        <v>2.2396893156660845E-2</v>
      </c>
      <c r="BA577" s="174">
        <f t="shared" si="152"/>
        <v>2.0825721527470861E-2</v>
      </c>
      <c r="BB577" s="174">
        <f t="shared" si="152"/>
        <v>1.9364769662741258E-2</v>
      </c>
      <c r="BC577" s="174">
        <f t="shared" si="152"/>
        <v>1.8006305500454116E-2</v>
      </c>
      <c r="BD577" s="174">
        <f t="shared" si="152"/>
        <v>1.6743139392951956E-2</v>
      </c>
      <c r="BE577" s="174">
        <f t="shared" si="152"/>
        <v>1.5568586055854136E-2</v>
      </c>
      <c r="BF577" s="174">
        <f t="shared" si="152"/>
        <v>1.4476429186306981E-2</v>
      </c>
      <c r="BG577" s="174">
        <f t="shared" si="152"/>
        <v>1.3460888563310392E-2</v>
      </c>
      <c r="BH577" s="174">
        <f t="shared" si="152"/>
        <v>1.2516589455999993E-2</v>
      </c>
      <c r="BI577" s="174">
        <f t="shared" si="152"/>
        <v>1.1638534177978672E-2</v>
      </c>
      <c r="BJ577" s="174">
        <f t="shared" si="152"/>
        <v>1.0822075637149327E-2</v>
      </c>
      <c r="BK577" s="174">
        <f t="shared" si="152"/>
        <v>1.006289274106178E-2</v>
      </c>
      <c r="BL577" s="174">
        <f t="shared" si="152"/>
        <v>9.3569675276070716E-3</v>
      </c>
      <c r="BM577" s="174">
        <f t="shared" si="152"/>
        <v>8.7005639000237531E-3</v>
      </c>
      <c r="BN577" s="174">
        <f t="shared" si="152"/>
        <v>8.090207853671566E-3</v>
      </c>
      <c r="BO577" s="174">
        <f t="shared" si="152"/>
        <v>7.5226690899230552E-3</v>
      </c>
      <c r="BP577" s="174">
        <f t="shared" si="152"/>
        <v>6.9949439198649741E-3</v>
      </c>
    </row>
    <row r="578" spans="2:68">
      <c r="B578" s="29">
        <v>24</v>
      </c>
      <c r="C578" s="68">
        <v>0.17949999999999999</v>
      </c>
      <c r="D578" s="68">
        <v>4.2299999999999997E-2</v>
      </c>
      <c r="I578" s="60" t="s">
        <v>112</v>
      </c>
      <c r="J578" s="174">
        <f t="shared" si="146"/>
        <v>0.45928801050480134</v>
      </c>
      <c r="K578" s="174">
        <f t="shared" si="152"/>
        <v>0.42726656012858166</v>
      </c>
      <c r="L578" s="174">
        <f t="shared" si="152"/>
        <v>0.39747763762320654</v>
      </c>
      <c r="M578" s="174">
        <f t="shared" si="152"/>
        <v>0.36976559167883394</v>
      </c>
      <c r="N578" s="174">
        <f t="shared" si="152"/>
        <v>0.34398562295776175</v>
      </c>
      <c r="O578" s="174">
        <f t="shared" si="152"/>
        <v>0.32000302749752202</v>
      </c>
      <c r="P578" s="174">
        <f t="shared" si="152"/>
        <v>0.29769249286373184</v>
      </c>
      <c r="Q578" s="174">
        <f t="shared" si="152"/>
        <v>0.27693744337499837</v>
      </c>
      <c r="R578" s="174">
        <f t="shared" si="152"/>
        <v>0.25762943097858731</v>
      </c>
      <c r="S578" s="174">
        <f t="shared" si="152"/>
        <v>0.23966756859409494</v>
      </c>
      <c r="T578" s="174">
        <f t="shared" si="152"/>
        <v>0.22295800296426277</v>
      </c>
      <c r="U578" s="174">
        <f t="shared" si="152"/>
        <v>0.20741342425850848</v>
      </c>
      <c r="V578" s="174">
        <f t="shared" si="152"/>
        <v>0.1929526098667812</v>
      </c>
      <c r="W578" s="174">
        <f t="shared" si="152"/>
        <v>0.17949999999999999</v>
      </c>
      <c r="X578" s="174">
        <f t="shared" si="152"/>
        <v>0.1669853028795287</v>
      </c>
      <c r="Y578" s="174">
        <f t="shared" si="152"/>
        <v>0.15534312745274617</v>
      </c>
      <c r="Z578" s="174">
        <f t="shared" si="152"/>
        <v>0.14451264171559916</v>
      </c>
      <c r="AA578" s="174">
        <f t="shared" si="152"/>
        <v>0.13443725485682528</v>
      </c>
      <c r="AB578" s="174">
        <f t="shared" si="152"/>
        <v>0.12506432156300482</v>
      </c>
      <c r="AC578" s="174">
        <f t="shared" si="152"/>
        <v>0.11634486693939348</v>
      </c>
      <c r="AD578" s="174">
        <f t="shared" si="152"/>
        <v>0.10823333060920939</v>
      </c>
      <c r="AE578" s="174">
        <f t="shared" si="152"/>
        <v>0.10068732865425624</v>
      </c>
      <c r="AF578" s="174">
        <f t="shared" si="152"/>
        <v>9.366743215298956E-2</v>
      </c>
      <c r="AG578" s="174">
        <f t="shared" si="152"/>
        <v>8.7136961158856094E-2</v>
      </c>
      <c r="AH578" s="174">
        <f t="shared" si="152"/>
        <v>8.1061793042413996E-2</v>
      </c>
      <c r="AI578" s="174">
        <f t="shared" si="152"/>
        <v>7.5410184195794844E-2</v>
      </c>
      <c r="AJ578" s="174">
        <f t="shared" si="152"/>
        <v>7.0152604167887739E-2</v>
      </c>
      <c r="AK578" s="174">
        <f t="shared" si="152"/>
        <v>6.5261581363578958E-2</v>
      </c>
      <c r="AL578" s="174">
        <f t="shared" si="152"/>
        <v>6.0711559500803557E-2</v>
      </c>
      <c r="AM578" s="174">
        <f t="shared" si="152"/>
        <v>5.6478764075377212E-2</v>
      </c>
      <c r="AN578" s="174">
        <f t="shared" si="152"/>
        <v>5.2541078135868009E-2</v>
      </c>
      <c r="AO578" s="174">
        <f t="shared" si="152"/>
        <v>4.8877926719414509E-2</v>
      </c>
      <c r="AP578" s="174">
        <f t="shared" si="152"/>
        <v>4.547016934465091E-2</v>
      </c>
      <c r="AQ578" s="174">
        <f t="shared" si="152"/>
        <v>4.229999999999997E-2</v>
      </c>
      <c r="AR578" s="174">
        <f t="shared" si="152"/>
        <v>3.9350854104757992E-2</v>
      </c>
      <c r="AS578" s="174">
        <f t="shared" si="152"/>
        <v>3.6607321956830967E-2</v>
      </c>
      <c r="AT578" s="174">
        <f t="shared" si="152"/>
        <v>3.4055068214873759E-2</v>
      </c>
      <c r="AU578" s="174">
        <f t="shared" si="152"/>
        <v>3.1680756994115357E-2</v>
      </c>
      <c r="AV578" s="174">
        <f t="shared" si="152"/>
        <v>2.947198218448523E-2</v>
      </c>
      <c r="AW578" s="174">
        <f t="shared" si="152"/>
        <v>2.7417202626943409E-2</v>
      </c>
      <c r="AX578" s="174">
        <f t="shared" si="152"/>
        <v>2.5505681809301135E-2</v>
      </c>
      <c r="AY578" s="174">
        <f t="shared" si="152"/>
        <v>2.3727431766434739E-2</v>
      </c>
      <c r="AZ578" s="174">
        <f t="shared" si="152"/>
        <v>2.2073160891762988E-2</v>
      </c>
      <c r="BA578" s="174">
        <f t="shared" si="152"/>
        <v>2.0534225387295879E-2</v>
      </c>
      <c r="BB578" s="174">
        <f t="shared" si="152"/>
        <v>1.9102584098574429E-2</v>
      </c>
      <c r="BC578" s="174">
        <f t="shared" si="152"/>
        <v>1.777075649850763E-2</v>
      </c>
      <c r="BD578" s="174">
        <f t="shared" si="152"/>
        <v>1.6531783600566292E-2</v>
      </c>
      <c r="BE578" s="174">
        <f t="shared" si="152"/>
        <v>1.5379191597099657E-2</v>
      </c>
      <c r="BF578" s="174">
        <f t="shared" si="152"/>
        <v>1.4306958032779881E-2</v>
      </c>
      <c r="BG578" s="174">
        <f t="shared" si="152"/>
        <v>1.3309480336425931E-2</v>
      </c>
      <c r="BH578" s="174">
        <f t="shared" si="152"/>
        <v>1.2381546546781147E-2</v>
      </c>
      <c r="BI578" s="174">
        <f t="shared" si="152"/>
        <v>1.1518308079282632E-2</v>
      </c>
      <c r="BJ578" s="174">
        <f t="shared" si="152"/>
        <v>1.0715254391524973E-2</v>
      </c>
      <c r="BK578" s="174">
        <f t="shared" si="152"/>
        <v>9.9681894150417689E-3</v>
      </c>
      <c r="BL578" s="174">
        <f t="shared" si="152"/>
        <v>9.2732096302577255E-3</v>
      </c>
      <c r="BM578" s="174">
        <f t="shared" si="152"/>
        <v>8.6266836700498555E-3</v>
      </c>
      <c r="BN578" s="174">
        <f t="shared" si="152"/>
        <v>8.0252333453435052E-3</v>
      </c>
      <c r="BO578" s="174">
        <f t="shared" si="152"/>
        <v>7.4657159935993247E-3</v>
      </c>
      <c r="BP578" s="174">
        <f t="shared" si="152"/>
        <v>6.9452080579594693E-3</v>
      </c>
    </row>
    <row r="579" spans="2:68">
      <c r="B579" s="29">
        <v>25</v>
      </c>
      <c r="C579" s="68">
        <v>0.1744</v>
      </c>
      <c r="D579" s="68">
        <v>4.1500000000000002E-2</v>
      </c>
      <c r="I579" s="60" t="s">
        <v>112</v>
      </c>
      <c r="J579" s="174">
        <f t="shared" si="146"/>
        <v>0.44342526079520345</v>
      </c>
      <c r="K579" s="174">
        <f t="shared" si="152"/>
        <v>0.41271049313789948</v>
      </c>
      <c r="L579" s="174">
        <f t="shared" si="152"/>
        <v>0.38412324737808584</v>
      </c>
      <c r="M579" s="174">
        <f t="shared" si="152"/>
        <v>0.35751615631198608</v>
      </c>
      <c r="N579" s="174">
        <f t="shared" si="152"/>
        <v>0.33275206042993705</v>
      </c>
      <c r="O579" s="174">
        <f t="shared" si="152"/>
        <v>0.30970330085934733</v>
      </c>
      <c r="P579" s="174">
        <f t="shared" si="152"/>
        <v>0.28825106128342398</v>
      </c>
      <c r="Q579" s="174">
        <f t="shared" si="152"/>
        <v>0.26828475544325969</v>
      </c>
      <c r="R579" s="174">
        <f t="shared" si="152"/>
        <v>0.2497014570658537</v>
      </c>
      <c r="S579" s="174">
        <f t="shared" si="152"/>
        <v>0.23240536927934813</v>
      </c>
      <c r="T579" s="174">
        <f t="shared" si="152"/>
        <v>0.21630733078031472</v>
      </c>
      <c r="U579" s="174">
        <f t="shared" si="152"/>
        <v>0.2013243562073857</v>
      </c>
      <c r="V579" s="174">
        <f t="shared" si="152"/>
        <v>0.18737920835185545</v>
      </c>
      <c r="W579" s="174">
        <f t="shared" si="152"/>
        <v>0.1744</v>
      </c>
      <c r="X579" s="174">
        <f t="shared" si="152"/>
        <v>0.16231982335461084</v>
      </c>
      <c r="Y579" s="174">
        <f t="shared" si="152"/>
        <v>0.15107640512541323</v>
      </c>
      <c r="Z579" s="174">
        <f t="shared" si="152"/>
        <v>0.14061178551035952</v>
      </c>
      <c r="AA579" s="174">
        <f t="shared" si="152"/>
        <v>0.13087201941294715</v>
      </c>
      <c r="AB579" s="174">
        <f t="shared" si="152"/>
        <v>0.12180689835533705</v>
      </c>
      <c r="AC579" s="174">
        <f t="shared" si="152"/>
        <v>0.1133696916537348</v>
      </c>
      <c r="AD579" s="174">
        <f t="shared" si="152"/>
        <v>0.10551690552179435</v>
      </c>
      <c r="AE579" s="174">
        <f t="shared" si="152"/>
        <v>9.8208058860222575E-2</v>
      </c>
      <c r="AF579" s="174">
        <f t="shared" si="152"/>
        <v>9.1405474576780679E-2</v>
      </c>
      <c r="AG579" s="174">
        <f t="shared" si="152"/>
        <v>8.5074085360936996E-2</v>
      </c>
      <c r="AH579" s="174">
        <f t="shared" si="152"/>
        <v>7.9181252911940253E-2</v>
      </c>
      <c r="AI579" s="174">
        <f t="shared" si="152"/>
        <v>7.3696599688434089E-2</v>
      </c>
      <c r="AJ579" s="174">
        <f t="shared" si="152"/>
        <v>6.8591852312282611E-2</v>
      </c>
      <c r="AK579" s="174">
        <f t="shared" si="152"/>
        <v>6.3840695819353616E-2</v>
      </c>
      <c r="AL579" s="174">
        <f t="shared" si="152"/>
        <v>5.9418638005922723E-2</v>
      </c>
      <c r="AM579" s="174">
        <f t="shared" si="152"/>
        <v>5.5302883171404478E-2</v>
      </c>
      <c r="AN579" s="174">
        <f t="shared" si="152"/>
        <v>5.1472214606554219E-2</v>
      </c>
      <c r="AO579" s="174">
        <f t="shared" si="152"/>
        <v>4.7906885221367546E-2</v>
      </c>
      <c r="AP579" s="174">
        <f t="shared" si="152"/>
        <v>4.458851574886466E-2</v>
      </c>
      <c r="AQ579" s="174">
        <f t="shared" si="152"/>
        <v>4.1499999999999974E-2</v>
      </c>
      <c r="AR579" s="174">
        <f t="shared" si="152"/>
        <v>3.8625416681286377E-2</v>
      </c>
      <c r="AS579" s="174">
        <f t="shared" si="152"/>
        <v>3.5949947320554156E-2</v>
      </c>
      <c r="AT579" s="174">
        <f t="shared" si="152"/>
        <v>3.3459799877751814E-2</v>
      </c>
      <c r="AU579" s="174">
        <f t="shared" si="152"/>
        <v>3.1142137647002882E-2</v>
      </c>
      <c r="AV579" s="174">
        <f t="shared" si="152"/>
        <v>2.8985013083408739E-2</v>
      </c>
      <c r="AW579" s="174">
        <f t="shared" si="152"/>
        <v>2.6977306213474717E-2</v>
      </c>
      <c r="AX579" s="174">
        <f t="shared" si="152"/>
        <v>2.5108667311665493E-2</v>
      </c>
      <c r="AY579" s="174">
        <f t="shared" si="152"/>
        <v>2.3369463547587347E-2</v>
      </c>
      <c r="AZ579" s="174">
        <f t="shared" si="152"/>
        <v>2.1750729328763735E-2</v>
      </c>
      <c r="BA579" s="174">
        <f t="shared" si="152"/>
        <v>2.0244120083021119E-2</v>
      </c>
      <c r="BB579" s="174">
        <f t="shared" si="152"/>
        <v>1.8841869242233474E-2</v>
      </c>
      <c r="BC579" s="174">
        <f t="shared" si="152"/>
        <v>1.7536748205676675E-2</v>
      </c>
      <c r="BD579" s="174">
        <f t="shared" si="152"/>
        <v>1.6322029076603937E-2</v>
      </c>
      <c r="BE579" s="174">
        <f t="shared" si="152"/>
        <v>1.5191449979949385E-2</v>
      </c>
      <c r="BF579" s="174">
        <f t="shared" si="152"/>
        <v>1.4139182782372655E-2</v>
      </c>
      <c r="BG579" s="174">
        <f t="shared" si="152"/>
        <v>1.3159803048241308E-2</v>
      </c>
      <c r="BH579" s="174">
        <f t="shared" si="152"/>
        <v>1.2248262076674302E-2</v>
      </c>
      <c r="BI579" s="174">
        <f t="shared" si="152"/>
        <v>1.1399860875497431E-2</v>
      </c>
      <c r="BJ579" s="174">
        <f t="shared" si="152"/>
        <v>1.0610225937946574E-2</v>
      </c>
      <c r="BK579" s="174">
        <f t="shared" si="152"/>
        <v>9.8752866972476924E-3</v>
      </c>
      <c r="BL579" s="174">
        <f t="shared" si="152"/>
        <v>9.1912545428519711E-3</v>
      </c>
      <c r="BM579" s="174">
        <f t="shared" si="152"/>
        <v>8.5546032901547952E-3</v>
      </c>
      <c r="BN579" s="174">
        <f t="shared" si="152"/>
        <v>7.9620510030200629E-3</v>
      </c>
      <c r="BO579" s="174">
        <f t="shared" si="152"/>
        <v>7.410543075404924E-3</v>
      </c>
      <c r="BP579" s="174">
        <f t="shared" si="152"/>
        <v>6.897236484870767E-3</v>
      </c>
    </row>
    <row r="580" spans="2:68">
      <c r="B580" s="29">
        <v>26</v>
      </c>
      <c r="C580" s="68">
        <v>0.1719</v>
      </c>
      <c r="D580" s="68">
        <v>4.0899999999999999E-2</v>
      </c>
      <c r="I580" s="60" t="s">
        <v>112</v>
      </c>
      <c r="J580" s="174">
        <f t="shared" si="146"/>
        <v>0.43710426724916579</v>
      </c>
      <c r="K580" s="174">
        <f t="shared" si="152"/>
        <v>0.40682479839635644</v>
      </c>
      <c r="L580" s="174">
        <f t="shared" si="152"/>
        <v>0.37864287537575381</v>
      </c>
      <c r="M580" s="174">
        <f t="shared" si="152"/>
        <v>0.35241319515910485</v>
      </c>
      <c r="N580" s="174">
        <f t="shared" si="152"/>
        <v>0.32800052027653198</v>
      </c>
      <c r="O580" s="174">
        <f t="shared" si="152"/>
        <v>0.30527898154637573</v>
      </c>
      <c r="P580" s="174">
        <f t="shared" si="152"/>
        <v>0.28413142910694467</v>
      </c>
      <c r="Q580" s="174">
        <f t="shared" si="152"/>
        <v>0.26444882840416156</v>
      </c>
      <c r="R580" s="174">
        <f t="shared" si="152"/>
        <v>0.24612969802088111</v>
      </c>
      <c r="S580" s="174">
        <f t="shared" si="152"/>
        <v>0.22907958644938661</v>
      </c>
      <c r="T580" s="174">
        <f t="shared" si="152"/>
        <v>0.21321058510935936</v>
      </c>
      <c r="U580" s="174">
        <f t="shared" si="152"/>
        <v>0.19844087510049324</v>
      </c>
      <c r="V580" s="174">
        <f t="shared" si="152"/>
        <v>0.18469430535285811</v>
      </c>
      <c r="W580" s="174">
        <f t="shared" si="152"/>
        <v>0.1719</v>
      </c>
      <c r="X580" s="174">
        <f t="shared" si="152"/>
        <v>0.1599919929504352</v>
      </c>
      <c r="Y580" s="174">
        <f t="shared" ref="K580:BP584" si="153">$C580*POWER(POWER($D580/$C580,1/($D$557-$C$557)),Y$557-$C$557)</f>
        <v>0.14890888777342703</v>
      </c>
      <c r="Z580" s="174">
        <f t="shared" si="153"/>
        <v>0.13859354114545253</v>
      </c>
      <c r="AA580" s="174">
        <f t="shared" si="153"/>
        <v>0.12899276822524194</v>
      </c>
      <c r="AB580" s="174">
        <f t="shared" si="153"/>
        <v>0.12005706843833643</v>
      </c>
      <c r="AC580" s="174">
        <f t="shared" si="153"/>
        <v>0.11174037025733703</v>
      </c>
      <c r="AD580" s="174">
        <f t="shared" si="153"/>
        <v>0.10399979366195979</v>
      </c>
      <c r="AE580" s="174">
        <f t="shared" si="153"/>
        <v>9.6795429054165133E-2</v>
      </c>
      <c r="AF580" s="174">
        <f t="shared" si="153"/>
        <v>9.0090131488472017E-2</v>
      </c>
      <c r="AG580" s="174">
        <f t="shared" si="153"/>
        <v>8.3849329156529345E-2</v>
      </c>
      <c r="AH580" s="174">
        <f t="shared" si="153"/>
        <v>7.8040845138511727E-2</v>
      </c>
      <c r="AI580" s="174">
        <f t="shared" si="153"/>
        <v>7.2634731502308161E-2</v>
      </c>
      <c r="AJ580" s="174">
        <f t="shared" si="153"/>
        <v>6.7603114895136943E-2</v>
      </c>
      <c r="AK580" s="174">
        <f t="shared" si="153"/>
        <v>6.292005283147302E-2</v>
      </c>
      <c r="AL580" s="174">
        <f t="shared" si="153"/>
        <v>5.8561399936323678E-2</v>
      </c>
      <c r="AM580" s="174">
        <f t="shared" si="153"/>
        <v>5.4504683454217079E-2</v>
      </c>
      <c r="AN580" s="174">
        <f t="shared" si="153"/>
        <v>5.0728987382040736E-2</v>
      </c>
      <c r="AO580" s="174">
        <f t="shared" si="153"/>
        <v>4.7214844628331448E-2</v>
      </c>
      <c r="AP580" s="174">
        <f t="shared" si="153"/>
        <v>4.3944136643001168E-2</v>
      </c>
      <c r="AQ580" s="174">
        <f t="shared" si="153"/>
        <v>4.090000000000002E-2</v>
      </c>
      <c r="AR580" s="174">
        <f t="shared" si="153"/>
        <v>3.806673945126704E-2</v>
      </c>
      <c r="AS580" s="174">
        <f t="shared" si="153"/>
        <v>3.5429747003683357E-2</v>
      </c>
      <c r="AT580" s="174">
        <f t="shared" si="153"/>
        <v>3.2975426601797614E-2</v>
      </c>
      <c r="AU580" s="174">
        <f t="shared" si="153"/>
        <v>3.0691124027995335E-2</v>
      </c>
      <c r="AV580" s="174">
        <f t="shared" si="153"/>
        <v>2.8565061658685064E-2</v>
      </c>
      <c r="AW580" s="174">
        <f t="shared" si="153"/>
        <v>2.6586277740111037E-2</v>
      </c>
      <c r="AX580" s="174">
        <f t="shared" si="153"/>
        <v>2.4744569870704811E-2</v>
      </c>
      <c r="AY580" s="174">
        <f t="shared" si="153"/>
        <v>2.3030442398576826E-2</v>
      </c>
      <c r="AZ580" s="174">
        <f t="shared" si="153"/>
        <v>2.1435057462934889E-2</v>
      </c>
      <c r="BA580" s="174">
        <f t="shared" si="153"/>
        <v>1.9950189427004376E-2</v>
      </c>
      <c r="BB580" s="174">
        <f t="shared" si="153"/>
        <v>1.8568182467510939E-2</v>
      </c>
      <c r="BC580" s="174">
        <f t="shared" si="153"/>
        <v>1.7281911102061696E-2</v>
      </c>
      <c r="BD580" s="174">
        <f t="shared" si="153"/>
        <v>1.6084743450908101E-2</v>
      </c>
      <c r="BE580" s="174">
        <f t="shared" si="153"/>
        <v>1.4970507043672181E-2</v>
      </c>
      <c r="BF580" s="174">
        <f t="shared" si="153"/>
        <v>1.3933456994739035E-2</v>
      </c>
      <c r="BG580" s="174">
        <f t="shared" si="153"/>
        <v>1.2968246383231411E-2</v>
      </c>
      <c r="BH580" s="174">
        <f t="shared" si="153"/>
        <v>1.2069898684848559E-2</v>
      </c>
      <c r="BI580" s="174">
        <f t="shared" si="153"/>
        <v>1.1233782113430816E-2</v>
      </c>
      <c r="BJ580" s="174">
        <f t="shared" si="153"/>
        <v>1.0455585739957814E-2</v>
      </c>
      <c r="BK580" s="174">
        <f t="shared" si="153"/>
        <v>9.7312972658522498E-3</v>
      </c>
      <c r="BL580" s="174">
        <f t="shared" si="153"/>
        <v>9.0571823359908224E-3</v>
      </c>
      <c r="BM580" s="174">
        <f t="shared" si="153"/>
        <v>8.4297652847623618E-3</v>
      </c>
      <c r="BN580" s="174">
        <f t="shared" si="153"/>
        <v>7.8458112159018236E-3</v>
      </c>
      <c r="BO580" s="174">
        <f t="shared" si="153"/>
        <v>7.3023093237057001E-3</v>
      </c>
      <c r="BP580" s="174">
        <f t="shared" si="153"/>
        <v>6.7964573696347851E-3</v>
      </c>
    </row>
    <row r="581" spans="2:68">
      <c r="B581" s="29">
        <v>27</v>
      </c>
      <c r="C581" s="68">
        <v>0.16930000000000001</v>
      </c>
      <c r="D581" s="68">
        <v>4.02E-2</v>
      </c>
      <c r="I581" s="60" t="s">
        <v>112</v>
      </c>
      <c r="J581" s="174">
        <f t="shared" si="146"/>
        <v>0.43105932684498582</v>
      </c>
      <c r="K581" s="174">
        <f t="shared" si="153"/>
        <v>0.40115804034923863</v>
      </c>
      <c r="L581" s="174">
        <f t="shared" si="153"/>
        <v>0.37333091598946638</v>
      </c>
      <c r="M581" s="174">
        <f t="shared" si="153"/>
        <v>0.34743407538883331</v>
      </c>
      <c r="N581" s="174">
        <f t="shared" si="153"/>
        <v>0.32333362057992376</v>
      </c>
      <c r="O581" s="174">
        <f t="shared" si="153"/>
        <v>0.30090494169381699</v>
      </c>
      <c r="P581" s="174">
        <f t="shared" si="153"/>
        <v>0.28003207267268443</v>
      </c>
      <c r="Q581" s="174">
        <f t="shared" si="153"/>
        <v>0.26060709167466278</v>
      </c>
      <c r="R581" s="174">
        <f t="shared" si="153"/>
        <v>0.24252956307083365</v>
      </c>
      <c r="S581" s="174">
        <f t="shared" si="153"/>
        <v>0.22570601814919158</v>
      </c>
      <c r="T581" s="174">
        <f t="shared" si="153"/>
        <v>0.21004947184061287</v>
      </c>
      <c r="U581" s="174">
        <f t="shared" si="153"/>
        <v>0.19547897296808717</v>
      </c>
      <c r="V581" s="174">
        <f t="shared" si="153"/>
        <v>0.18191918569380511</v>
      </c>
      <c r="W581" s="174">
        <f t="shared" si="153"/>
        <v>0.16930000000000001</v>
      </c>
      <c r="X581" s="174">
        <f t="shared" si="153"/>
        <v>0.15755616918955923</v>
      </c>
      <c r="Y581" s="174">
        <f t="shared" si="153"/>
        <v>0.14662697253212645</v>
      </c>
      <c r="Z581" s="174">
        <f t="shared" si="153"/>
        <v>0.13645590131142685</v>
      </c>
      <c r="AA581" s="174">
        <f t="shared" si="153"/>
        <v>0.1269903666505432</v>
      </c>
      <c r="AB581" s="174">
        <f t="shared" si="153"/>
        <v>0.1181814276044722</v>
      </c>
      <c r="AC581" s="174">
        <f t="shared" si="153"/>
        <v>0.10998353811408071</v>
      </c>
      <c r="AD581" s="174">
        <f t="shared" si="153"/>
        <v>0.10235431151310358</v>
      </c>
      <c r="AE581" s="174">
        <f t="shared" si="153"/>
        <v>9.525430137058119E-2</v>
      </c>
      <c r="AF581" s="174">
        <f t="shared" si="153"/>
        <v>8.8646797535596872E-2</v>
      </c>
      <c r="AG581" s="174">
        <f t="shared" si="153"/>
        <v>8.249763632977615E-2</v>
      </c>
      <c r="AH581" s="174">
        <f t="shared" si="153"/>
        <v>7.6775023906160297E-2</v>
      </c>
      <c r="AI581" s="174">
        <f t="shared" si="153"/>
        <v>7.1449371861142613E-2</v>
      </c>
      <c r="AJ581" s="174">
        <f t="shared" si="153"/>
        <v>6.6493144249509251E-2</v>
      </c>
      <c r="AK581" s="174">
        <f t="shared" si="153"/>
        <v>6.188071521158562E-2</v>
      </c>
      <c r="AL581" s="174">
        <f t="shared" si="153"/>
        <v>5.7588236476358627E-2</v>
      </c>
      <c r="AM581" s="174">
        <f t="shared" si="153"/>
        <v>5.3593514055507996E-2</v>
      </c>
      <c r="AN581" s="174">
        <f t="shared" si="153"/>
        <v>4.9875893490801168E-2</v>
      </c>
      <c r="AO581" s="174">
        <f t="shared" si="153"/>
        <v>4.6416153061530442E-2</v>
      </c>
      <c r="AP581" s="174">
        <f t="shared" si="153"/>
        <v>4.3196404399828511E-2</v>
      </c>
      <c r="AQ581" s="174">
        <f t="shared" si="153"/>
        <v>4.0200000000000007E-2</v>
      </c>
      <c r="AR581" s="174">
        <f t="shared" si="153"/>
        <v>3.7411447143651987E-2</v>
      </c>
      <c r="AS581" s="174">
        <f t="shared" si="153"/>
        <v>3.4816327795578757E-2</v>
      </c>
      <c r="AT581" s="174">
        <f t="shared" si="153"/>
        <v>3.2401224056227758E-2</v>
      </c>
      <c r="AU581" s="174">
        <f t="shared" si="153"/>
        <v>3.0153648785303234E-2</v>
      </c>
      <c r="AV581" s="174">
        <f t="shared" si="153"/>
        <v>2.8061981037801432E-2</v>
      </c>
      <c r="AW581" s="174">
        <f t="shared" si="153"/>
        <v>2.6115405978653545E-2</v>
      </c>
      <c r="AX581" s="174">
        <f t="shared" si="153"/>
        <v>2.4303858965308709E-2</v>
      </c>
      <c r="AY581" s="174">
        <f t="shared" si="153"/>
        <v>2.2617973509139778E-2</v>
      </c>
      <c r="AZ581" s="174">
        <f t="shared" si="153"/>
        <v>2.1049032846609538E-2</v>
      </c>
      <c r="BA581" s="174">
        <f t="shared" si="153"/>
        <v>1.9588924869799181E-2</v>
      </c>
      <c r="BB581" s="174">
        <f t="shared" si="153"/>
        <v>1.8230100183270197E-2</v>
      </c>
      <c r="BC581" s="174">
        <f t="shared" si="153"/>
        <v>1.6965533070395354E-2</v>
      </c>
      <c r="BD581" s="174">
        <f t="shared" si="153"/>
        <v>1.5788685167337699E-2</v>
      </c>
      <c r="BE581" s="174">
        <f t="shared" si="153"/>
        <v>1.4693471656856128E-2</v>
      </c>
      <c r="BF581" s="174">
        <f t="shared" si="153"/>
        <v>1.3674229807144812E-2</v>
      </c>
      <c r="BG581" s="174">
        <f t="shared" si="153"/>
        <v>1.2725689693038523E-2</v>
      </c>
      <c r="BH581" s="174">
        <f t="shared" si="153"/>
        <v>1.1842946948199689E-2</v>
      </c>
      <c r="BI581" s="174">
        <f t="shared" si="153"/>
        <v>1.1021437407404159E-2</v>
      </c>
      <c r="BJ581" s="174">
        <f t="shared" si="153"/>
        <v>1.0256913507815159E-2</v>
      </c>
      <c r="BK581" s="174">
        <f t="shared" si="153"/>
        <v>9.5454223272297724E-3</v>
      </c>
      <c r="BL581" s="174">
        <f t="shared" si="153"/>
        <v>8.8832851457460726E-3</v>
      </c>
      <c r="BM581" s="174">
        <f t="shared" si="153"/>
        <v>8.2670784251758188E-3</v>
      </c>
      <c r="BN581" s="174">
        <f t="shared" si="153"/>
        <v>7.6936161078579816E-3</v>
      </c>
      <c r="BO581" s="174">
        <f t="shared" si="153"/>
        <v>7.1599331433502078E-3</v>
      </c>
      <c r="BP581" s="174">
        <f t="shared" si="153"/>
        <v>6.663270157824086E-3</v>
      </c>
    </row>
    <row r="582" spans="2:68">
      <c r="B582" s="29">
        <v>28</v>
      </c>
      <c r="C582" s="68">
        <v>0.1668</v>
      </c>
      <c r="D582" s="68">
        <v>3.95E-2</v>
      </c>
      <c r="I582" s="60" t="s">
        <v>112</v>
      </c>
      <c r="J582" s="174">
        <f t="shared" si="146"/>
        <v>0.42543710452535244</v>
      </c>
      <c r="K582" s="174">
        <f t="shared" si="153"/>
        <v>0.39587257561998768</v>
      </c>
      <c r="L582" s="174">
        <f t="shared" si="153"/>
        <v>0.36836254868471152</v>
      </c>
      <c r="M582" s="174">
        <f t="shared" si="153"/>
        <v>0.34276425200959387</v>
      </c>
      <c r="N582" s="174">
        <f t="shared" si="153"/>
        <v>0.31894483539437118</v>
      </c>
      <c r="O582" s="174">
        <f t="shared" si="153"/>
        <v>0.29678068068164609</v>
      </c>
      <c r="P582" s="174">
        <f t="shared" si="153"/>
        <v>0.27615676020260022</v>
      </c>
      <c r="Q582" s="174">
        <f t="shared" si="153"/>
        <v>0.25696603980567928</v>
      </c>
      <c r="R582" s="174">
        <f t="shared" si="153"/>
        <v>0.23910892337008302</v>
      </c>
      <c r="S582" s="174">
        <f t="shared" si="153"/>
        <v>0.2224927359211949</v>
      </c>
      <c r="T582" s="174">
        <f t="shared" si="153"/>
        <v>0.20703124266541825</v>
      </c>
      <c r="U582" s="174">
        <f t="shared" si="153"/>
        <v>0.19264420144830549</v>
      </c>
      <c r="V582" s="174">
        <f t="shared" si="153"/>
        <v>0.17925694631332242</v>
      </c>
      <c r="W582" s="174">
        <f t="shared" si="153"/>
        <v>0.1668</v>
      </c>
      <c r="X582" s="174">
        <f t="shared" si="153"/>
        <v>0.15520871337041317</v>
      </c>
      <c r="Y582" s="174">
        <f t="shared" si="153"/>
        <v>0.14442292989268027</v>
      </c>
      <c r="Z582" s="174">
        <f t="shared" si="153"/>
        <v>0.13438667344021757</v>
      </c>
      <c r="AA582" s="174">
        <f t="shared" si="153"/>
        <v>0.12504785778648708</v>
      </c>
      <c r="AB582" s="174">
        <f t="shared" si="153"/>
        <v>0.11635801628757231</v>
      </c>
      <c r="AC582" s="174">
        <f t="shared" si="153"/>
        <v>0.1082720503496863</v>
      </c>
      <c r="AD582" s="174">
        <f t="shared" si="153"/>
        <v>0.10074799537620746</v>
      </c>
      <c r="AE582" s="174">
        <f t="shared" si="153"/>
        <v>9.3746802979553318E-2</v>
      </c>
      <c r="AF582" s="174">
        <f t="shared" si="153"/>
        <v>8.7232138327614436E-2</v>
      </c>
      <c r="AG582" s="174">
        <f t="shared" si="153"/>
        <v>8.1170191573015235E-2</v>
      </c>
      <c r="AH582" s="174">
        <f t="shared" si="153"/>
        <v>7.5529502386556632E-2</v>
      </c>
      <c r="AI582" s="174">
        <f t="shared" si="153"/>
        <v>7.0280796684202673E-2</v>
      </c>
      <c r="AJ582" s="174">
        <f t="shared" si="153"/>
        <v>6.5396834700255979E-2</v>
      </c>
      <c r="AK582" s="174">
        <f t="shared" si="153"/>
        <v>6.0852269618251312E-2</v>
      </c>
      <c r="AL582" s="174">
        <f t="shared" si="153"/>
        <v>5.6623516025888901E-2</v>
      </c>
      <c r="AM582" s="174">
        <f t="shared" si="153"/>
        <v>5.2688627511314069E-2</v>
      </c>
      <c r="AN582" s="174">
        <f t="shared" si="153"/>
        <v>4.9027182765491679E-2</v>
      </c>
      <c r="AO582" s="174">
        <f t="shared" si="153"/>
        <v>4.562017959956869E-2</v>
      </c>
      <c r="AP582" s="174">
        <f t="shared" si="153"/>
        <v>4.2449936327195605E-2</v>
      </c>
      <c r="AQ582" s="174">
        <f t="shared" si="153"/>
        <v>3.9499999999999952E-2</v>
      </c>
      <c r="AR582" s="174">
        <f t="shared" si="153"/>
        <v>3.6755061019971898E-2</v>
      </c>
      <c r="AS582" s="174">
        <f t="shared" si="153"/>
        <v>3.4200873685616688E-2</v>
      </c>
      <c r="AT582" s="174">
        <f t="shared" si="153"/>
        <v>3.1824182259523902E-2</v>
      </c>
      <c r="AU582" s="174">
        <f t="shared" si="153"/>
        <v>2.9612652173658473E-2</v>
      </c>
      <c r="AV582" s="174">
        <f t="shared" si="153"/>
        <v>2.7554806015342329E-2</v>
      </c>
      <c r="AW582" s="174">
        <f t="shared" si="153"/>
        <v>2.5639963961706258E-2</v>
      </c>
      <c r="AX582" s="174">
        <f t="shared" si="153"/>
        <v>2.3858188353478357E-2</v>
      </c>
      <c r="AY582" s="174">
        <f t="shared" si="153"/>
        <v>2.2200232120457745E-2</v>
      </c>
      <c r="AZ582" s="174">
        <f t="shared" si="153"/>
        <v>2.0657490791011788E-2</v>
      </c>
      <c r="BA582" s="174">
        <f t="shared" si="153"/>
        <v>1.9221957836535356E-2</v>
      </c>
      <c r="BB582" s="174">
        <f t="shared" si="153"/>
        <v>1.7886183119118604E-2</v>
      </c>
      <c r="BC582" s="174">
        <f t="shared" si="153"/>
        <v>1.6643234226774592E-2</v>
      </c>
      <c r="BD582" s="174">
        <f t="shared" si="153"/>
        <v>1.5486660495564195E-2</v>
      </c>
      <c r="BE582" s="174">
        <f t="shared" si="153"/>
        <v>1.4410459531900021E-2</v>
      </c>
      <c r="BF582" s="174">
        <f t="shared" si="153"/>
        <v>1.3409046061286622E-2</v>
      </c>
      <c r="BG582" s="174">
        <f t="shared" si="153"/>
        <v>1.2477222941827956E-2</v>
      </c>
      <c r="BH582" s="174">
        <f t="shared" si="153"/>
        <v>1.1610154192067857E-2</v>
      </c>
      <c r="BI582" s="174">
        <f t="shared" si="153"/>
        <v>1.0803339893183219E-2</v>
      </c>
      <c r="BJ582" s="174">
        <f t="shared" si="153"/>
        <v>1.0052592835277124E-2</v>
      </c>
      <c r="BK582" s="174">
        <f t="shared" si="153"/>
        <v>9.3540167865707215E-3</v>
      </c>
      <c r="BL582" s="174">
        <f t="shared" si="153"/>
        <v>8.7039862727151564E-3</v>
      </c>
      <c r="BM582" s="174">
        <f t="shared" si="153"/>
        <v>8.09912776128212E-3</v>
      </c>
      <c r="BN582" s="174">
        <f t="shared" si="153"/>
        <v>7.5363021537841277E-3</v>
      </c>
      <c r="BO582" s="174">
        <f t="shared" si="153"/>
        <v>7.0125884943615597E-3</v>
      </c>
      <c r="BP582" s="174">
        <f t="shared" si="153"/>
        <v>6.5252688105876533E-3</v>
      </c>
    </row>
    <row r="583" spans="2:68">
      <c r="B583" s="29">
        <v>29</v>
      </c>
      <c r="C583" s="68">
        <v>0.1643</v>
      </c>
      <c r="D583" s="68">
        <v>3.8899999999999997E-2</v>
      </c>
      <c r="I583" s="60" t="s">
        <v>112</v>
      </c>
      <c r="J583" s="174">
        <f t="shared" si="146"/>
        <v>0.41911648079636421</v>
      </c>
      <c r="K583" s="174">
        <f t="shared" si="153"/>
        <v>0.38998718893304052</v>
      </c>
      <c r="L583" s="174">
        <f t="shared" si="153"/>
        <v>0.36288243125850955</v>
      </c>
      <c r="M583" s="174">
        <f t="shared" si="153"/>
        <v>0.33766149928247141</v>
      </c>
      <c r="N583" s="174">
        <f t="shared" si="153"/>
        <v>0.31419346398851822</v>
      </c>
      <c r="O583" s="174">
        <f t="shared" si="153"/>
        <v>0.2923564961444477</v>
      </c>
      <c r="P583" s="174">
        <f t="shared" si="153"/>
        <v>0.27203723385214001</v>
      </c>
      <c r="Q583" s="174">
        <f t="shared" si="153"/>
        <v>0.25313019405376863</v>
      </c>
      <c r="R583" s="174">
        <f t="shared" si="153"/>
        <v>0.23553722493930779</v>
      </c>
      <c r="S583" s="174">
        <f t="shared" si="153"/>
        <v>0.21916699641262768</v>
      </c>
      <c r="T583" s="174">
        <f t="shared" si="153"/>
        <v>0.20393452597104342</v>
      </c>
      <c r="U583" s="174">
        <f t="shared" si="153"/>
        <v>0.18976073753702249</v>
      </c>
      <c r="V583" s="174">
        <f t="shared" si="153"/>
        <v>0.17657205095182191</v>
      </c>
      <c r="W583" s="174">
        <f t="shared" si="153"/>
        <v>0.1643</v>
      </c>
      <c r="X583" s="174">
        <f t="shared" si="153"/>
        <v>0.15288087698185887</v>
      </c>
      <c r="Y583" s="174">
        <f t="shared" si="153"/>
        <v>0.14225540198869302</v>
      </c>
      <c r="Z583" s="174">
        <f t="shared" si="153"/>
        <v>0.13236841516395775</v>
      </c>
      <c r="AA583" s="174">
        <f t="shared" si="153"/>
        <v>0.12316859035279761</v>
      </c>
      <c r="AB583" s="174">
        <f t="shared" si="153"/>
        <v>0.1146081686534085</v>
      </c>
      <c r="AC583" s="174">
        <f t="shared" si="153"/>
        <v>0.10664271048702301</v>
      </c>
      <c r="AD583" s="174">
        <f t="shared" si="153"/>
        <v>9.9230864899443424E-2</v>
      </c>
      <c r="AE583" s="174">
        <f t="shared" si="153"/>
        <v>9.233415489650193E-2</v>
      </c>
      <c r="AF583" s="174">
        <f t="shared" si="153"/>
        <v>8.5916777699062766E-2</v>
      </c>
      <c r="AG583" s="174">
        <f t="shared" si="153"/>
        <v>7.9945418880633778E-2</v>
      </c>
      <c r="AH583" s="174">
        <f t="shared" si="153"/>
        <v>7.4389079422722756E-2</v>
      </c>
      <c r="AI583" s="174">
        <f t="shared" si="153"/>
        <v>6.9218914790133937E-2</v>
      </c>
      <c r="AJ583" s="174">
        <f t="shared" si="153"/>
        <v>6.4408085190798769E-2</v>
      </c>
      <c r="AK583" s="174">
        <f t="shared" si="153"/>
        <v>5.9931616242797282E-2</v>
      </c>
      <c r="AL583" s="174">
        <f t="shared" si="153"/>
        <v>5.5766269325252985E-2</v>
      </c>
      <c r="AM583" s="174">
        <f t="shared" si="153"/>
        <v>5.189042094005606E-2</v>
      </c>
      <c r="AN583" s="174">
        <f t="shared" si="153"/>
        <v>4.8283950458147186E-2</v>
      </c>
      <c r="AO583" s="174">
        <f t="shared" si="153"/>
        <v>4.492813566762123E-2</v>
      </c>
      <c r="AP583" s="174">
        <f t="shared" si="153"/>
        <v>4.180555558141124E-2</v>
      </c>
      <c r="AQ583" s="174">
        <f t="shared" si="153"/>
        <v>3.8899999999999976E-2</v>
      </c>
      <c r="AR583" s="174">
        <f t="shared" si="153"/>
        <v>3.6196385359673192E-2</v>
      </c>
      <c r="AS583" s="174">
        <f t="shared" si="153"/>
        <v>3.3680676429459253E-2</v>
      </c>
      <c r="AT583" s="174">
        <f t="shared" si="153"/>
        <v>3.1339813450261426E-2</v>
      </c>
      <c r="AU583" s="174">
        <f t="shared" si="153"/>
        <v>2.9161644337941713E-2</v>
      </c>
      <c r="AV583" s="174">
        <f t="shared" si="153"/>
        <v>2.7134861598402848E-2</v>
      </c>
      <c r="AW583" s="174">
        <f t="shared" si="153"/>
        <v>2.5248943627177067E-2</v>
      </c>
      <c r="AX583" s="174">
        <f t="shared" si="153"/>
        <v>2.3494100088790909E-2</v>
      </c>
      <c r="AY583" s="174">
        <f t="shared" si="153"/>
        <v>2.1861221092354974E-2</v>
      </c>
      <c r="AZ583" s="174">
        <f t="shared" si="153"/>
        <v>2.0341829899534623E-2</v>
      </c>
      <c r="BA583" s="174">
        <f t="shared" si="153"/>
        <v>1.8928038919395325E-2</v>
      </c>
      <c r="BB583" s="174">
        <f t="shared" si="153"/>
        <v>1.7612508761679326E-2</v>
      </c>
      <c r="BC583" s="174">
        <f t="shared" si="153"/>
        <v>1.6388410135947707E-2</v>
      </c>
      <c r="BD583" s="174">
        <f t="shared" si="153"/>
        <v>1.5249388398795317E-2</v>
      </c>
      <c r="BE583" s="174">
        <f t="shared" si="153"/>
        <v>1.4189530565093197E-2</v>
      </c>
      <c r="BF583" s="174">
        <f t="shared" si="153"/>
        <v>1.32033346120045E-2</v>
      </c>
      <c r="BG583" s="174">
        <f t="shared" si="153"/>
        <v>1.2285680916422272E-2</v>
      </c>
      <c r="BH583" s="174">
        <f t="shared" si="153"/>
        <v>1.1431805677552795E-2</v>
      </c>
      <c r="BI583" s="174">
        <f t="shared" si="153"/>
        <v>1.0637276186673553E-2</v>
      </c>
      <c r="BJ583" s="174">
        <f t="shared" si="153"/>
        <v>9.8979678156840903E-3</v>
      </c>
      <c r="BK583" s="174">
        <f t="shared" si="153"/>
        <v>9.2100426049908559E-3</v>
      </c>
      <c r="BL583" s="174">
        <f t="shared" si="153"/>
        <v>8.5699293395696038E-3</v>
      </c>
      <c r="BM583" s="174">
        <f t="shared" si="153"/>
        <v>7.9743050097745814E-3</v>
      </c>
      <c r="BN583" s="174">
        <f t="shared" si="153"/>
        <v>7.4200775606522744E-3</v>
      </c>
      <c r="BO583" s="174">
        <f t="shared" si="153"/>
        <v>6.9043698402065238E-3</v>
      </c>
      <c r="BP583" s="174">
        <f t="shared" si="153"/>
        <v>6.4245046632858786E-3</v>
      </c>
    </row>
    <row r="584" spans="2:68">
      <c r="B584" s="29">
        <v>30</v>
      </c>
      <c r="C584" s="68">
        <v>0.16170000000000001</v>
      </c>
      <c r="D584" s="68">
        <v>3.8199999999999998E-2</v>
      </c>
      <c r="I584" s="60" t="s">
        <v>112</v>
      </c>
      <c r="J584" s="174">
        <f t="shared" si="146"/>
        <v>0.41307636528818464</v>
      </c>
      <c r="K584" s="174">
        <f t="shared" si="153"/>
        <v>0.38432444978793256</v>
      </c>
      <c r="L584" s="174">
        <f t="shared" si="153"/>
        <v>0.35757379292748881</v>
      </c>
      <c r="M584" s="174">
        <f t="shared" si="153"/>
        <v>0.3326850983826356</v>
      </c>
      <c r="N584" s="174">
        <f t="shared" si="153"/>
        <v>0.30952876546047164</v>
      </c>
      <c r="O584" s="174">
        <f t="shared" si="153"/>
        <v>0.28798421424121218</v>
      </c>
      <c r="P584" s="174">
        <f t="shared" si="153"/>
        <v>0.26793925769306109</v>
      </c>
      <c r="Q584" s="174">
        <f t="shared" si="153"/>
        <v>0.24928951749062514</v>
      </c>
      <c r="R584" s="174">
        <f t="shared" si="153"/>
        <v>0.23193788049491218</v>
      </c>
      <c r="S584" s="174">
        <f t="shared" si="153"/>
        <v>0.21579399306469124</v>
      </c>
      <c r="T584" s="174">
        <f t="shared" si="153"/>
        <v>0.20077379056598518</v>
      </c>
      <c r="U584" s="174">
        <f t="shared" si="153"/>
        <v>0.18679905962975449</v>
      </c>
      <c r="V584" s="174">
        <f t="shared" si="153"/>
        <v>0.17379703087835335</v>
      </c>
      <c r="W584" s="174">
        <f t="shared" si="153"/>
        <v>0.16170000000000001</v>
      </c>
      <c r="X584" s="174">
        <f t="shared" si="153"/>
        <v>0.15044497519811562</v>
      </c>
      <c r="Y584" s="174">
        <f t="shared" si="153"/>
        <v>0.13997334917972556</v>
      </c>
      <c r="Z584" s="174">
        <f t="shared" si="153"/>
        <v>0.13023059397489789</v>
      </c>
      <c r="AA584" s="174">
        <f t="shared" si="153"/>
        <v>0.12116597699807903</v>
      </c>
      <c r="AB584" s="174">
        <f t="shared" si="153"/>
        <v>0.11273229687279807</v>
      </c>
      <c r="AC584" s="174">
        <f t="shared" si="153"/>
        <v>0.10488563764412312</v>
      </c>
      <c r="AD584" s="174">
        <f t="shared" si="153"/>
        <v>9.7585140099002154E-2</v>
      </c>
      <c r="AE584" s="174">
        <f t="shared" si="153"/>
        <v>9.079278900370448E-2</v>
      </c>
      <c r="AF584" s="174">
        <f t="shared" si="153"/>
        <v>8.4473215150464243E-2</v>
      </c>
      <c r="AG584" s="174">
        <f t="shared" si="153"/>
        <v>7.8593511182539724E-2</v>
      </c>
      <c r="AH584" s="174">
        <f t="shared" si="153"/>
        <v>7.3123060238651907E-2</v>
      </c>
      <c r="AI584" s="174">
        <f t="shared" si="153"/>
        <v>6.8033376524516381E-2</v>
      </c>
      <c r="AJ584" s="174">
        <f t="shared" si="153"/>
        <v>6.3297956981292078E-2</v>
      </c>
      <c r="AK584" s="174">
        <f t="shared" si="153"/>
        <v>5.8892143278552099E-2</v>
      </c>
      <c r="AL584" s="174">
        <f t="shared" si="153"/>
        <v>5.4792993413145599E-2</v>
      </c>
      <c r="AM584" s="174">
        <f t="shared" si="153"/>
        <v>5.0979162245338293E-2</v>
      </c>
      <c r="AN584" s="174">
        <f t="shared" si="153"/>
        <v>4.7430790350158514E-2</v>
      </c>
      <c r="AO584" s="174">
        <f t="shared" si="153"/>
        <v>4.4129400605173896E-2</v>
      </c>
      <c r="AP584" s="174">
        <f t="shared" si="153"/>
        <v>4.1057801976209618E-2</v>
      </c>
      <c r="AQ584" s="174">
        <f t="shared" si="153"/>
        <v>3.8199999999999984E-2</v>
      </c>
      <c r="AR584" s="174">
        <f t="shared" si="153"/>
        <v>3.5541113497637694E-2</v>
      </c>
      <c r="AS584" s="174">
        <f t="shared" si="153"/>
        <v>3.3067297085129954E-2</v>
      </c>
      <c r="AT584" s="174">
        <f t="shared" si="153"/>
        <v>3.076566907755781E-2</v>
      </c>
      <c r="AU584" s="174">
        <f t="shared" si="153"/>
        <v>2.8624244411420016E-2</v>
      </c>
      <c r="AV584" s="174">
        <f t="shared" ref="K584:BP589" si="154">$C584*POWER(POWER($D584/$C584,1/($D$557-$C$557)),AV$557-$C$557)</f>
        <v>2.6631872235874366E-2</v>
      </c>
      <c r="AW584" s="174">
        <f t="shared" si="154"/>
        <v>2.4778177847900443E-2</v>
      </c>
      <c r="AX584" s="174">
        <f t="shared" si="154"/>
        <v>2.3053508669028326E-2</v>
      </c>
      <c r="AY584" s="174">
        <f t="shared" si="154"/>
        <v>2.1448883982322264E-2</v>
      </c>
      <c r="AZ584" s="174">
        <f t="shared" si="154"/>
        <v>1.9955948167889502E-2</v>
      </c>
      <c r="BA584" s="174">
        <f t="shared" si="154"/>
        <v>1.8566927193401462E-2</v>
      </c>
      <c r="BB584" s="174">
        <f t="shared" si="154"/>
        <v>1.7274588133064324E-2</v>
      </c>
      <c r="BC584" s="174">
        <f t="shared" si="154"/>
        <v>1.6072201504245671E-2</v>
      </c>
      <c r="BD584" s="174">
        <f t="shared" si="154"/>
        <v>1.4953506225636095E-2</v>
      </c>
      <c r="BE584" s="174">
        <f t="shared" si="154"/>
        <v>1.3912677014475509E-2</v>
      </c>
      <c r="BF584" s="174">
        <f t="shared" si="154"/>
        <v>1.294429405307459E-2</v>
      </c>
      <c r="BG584" s="174">
        <f t="shared" si="154"/>
        <v>1.2043314766678553E-2</v>
      </c>
      <c r="BH584" s="174">
        <f t="shared" si="154"/>
        <v>1.1205047565714624E-2</v>
      </c>
      <c r="BI584" s="174">
        <f t="shared" si="154"/>
        <v>1.0425127415693519E-2</v>
      </c>
      <c r="BJ584" s="174">
        <f t="shared" si="154"/>
        <v>9.6994931075522987E-3</v>
      </c>
      <c r="BK584" s="174">
        <f t="shared" si="154"/>
        <v>9.0243661100803899E-3</v>
      </c>
      <c r="BL584" s="174">
        <f t="shared" si="154"/>
        <v>8.396230894308963E-3</v>
      </c>
      <c r="BM584" s="174">
        <f t="shared" si="154"/>
        <v>7.8118166274085583E-3</v>
      </c>
      <c r="BN584" s="174">
        <f t="shared" si="154"/>
        <v>7.2680801407712303E-3</v>
      </c>
      <c r="BO584" s="174">
        <f t="shared" si="154"/>
        <v>6.7621900835883996E-3</v>
      </c>
      <c r="BP584" s="174">
        <f t="shared" si="154"/>
        <v>6.2915121794087829E-3</v>
      </c>
    </row>
    <row r="585" spans="2:68">
      <c r="B585" s="29">
        <v>31</v>
      </c>
      <c r="C585" s="68">
        <v>0.1613</v>
      </c>
      <c r="D585" s="68">
        <v>3.7999999999999999E-2</v>
      </c>
      <c r="I585" s="60" t="s">
        <v>112</v>
      </c>
      <c r="J585" s="174">
        <f t="shared" si="146"/>
        <v>0.41279779461236171</v>
      </c>
      <c r="K585" s="174">
        <f t="shared" si="154"/>
        <v>0.3840120300583767</v>
      </c>
      <c r="L585" s="174">
        <f t="shared" si="154"/>
        <v>0.3572335927037425</v>
      </c>
      <c r="M585" s="174">
        <f t="shared" si="154"/>
        <v>0.33232250493981536</v>
      </c>
      <c r="N585" s="174">
        <f t="shared" si="154"/>
        <v>0.3091485502626321</v>
      </c>
      <c r="O585" s="174">
        <f t="shared" si="154"/>
        <v>0.28759059259858349</v>
      </c>
      <c r="P585" s="174">
        <f t="shared" si="154"/>
        <v>0.2675359430957735</v>
      </c>
      <c r="Q585" s="174">
        <f t="shared" si="154"/>
        <v>0.2488797710711261</v>
      </c>
      <c r="R585" s="174">
        <f t="shared" si="154"/>
        <v>0.23152455603411104</v>
      </c>
      <c r="S585" s="174">
        <f t="shared" si="154"/>
        <v>0.21537957792267939</v>
      </c>
      <c r="T585" s="174">
        <f t="shared" si="154"/>
        <v>0.20036044288674512</v>
      </c>
      <c r="U585" s="174">
        <f t="shared" si="154"/>
        <v>0.18638864214036266</v>
      </c>
      <c r="V585" s="174">
        <f t="shared" si="154"/>
        <v>0.1733911415766114</v>
      </c>
      <c r="W585" s="174">
        <f t="shared" si="154"/>
        <v>0.1613</v>
      </c>
      <c r="X585" s="174">
        <f t="shared" si="154"/>
        <v>0.15005201398079673</v>
      </c>
      <c r="Y585" s="174">
        <f t="shared" si="154"/>
        <v>0.13958838747484945</v>
      </c>
      <c r="Z585" s="174">
        <f t="shared" si="154"/>
        <v>0.12985442448191556</v>
      </c>
      <c r="AA585" s="174">
        <f t="shared" si="154"/>
        <v>0.12079924313594984</v>
      </c>
      <c r="AB585" s="174">
        <f t="shared" si="154"/>
        <v>0.11237550973282831</v>
      </c>
      <c r="AC585" s="174">
        <f t="shared" si="154"/>
        <v>0.10453919130520468</v>
      </c>
      <c r="AD585" s="174">
        <f t="shared" si="154"/>
        <v>9.7249325451145424E-2</v>
      </c>
      <c r="AE585" s="174">
        <f t="shared" si="154"/>
        <v>9.0467806213380811E-2</v>
      </c>
      <c r="AF585" s="174">
        <f t="shared" si="154"/>
        <v>8.4159184889908409E-2</v>
      </c>
      <c r="AG585" s="174">
        <f t="shared" si="154"/>
        <v>7.8290484734736474E-2</v>
      </c>
      <c r="AH585" s="174">
        <f t="shared" si="154"/>
        <v>7.2831028580161383E-2</v>
      </c>
      <c r="AI585" s="174">
        <f t="shared" si="154"/>
        <v>6.775227847951755E-2</v>
      </c>
      <c r="AJ585" s="174">
        <f t="shared" si="154"/>
        <v>6.3027686532172361E-2</v>
      </c>
      <c r="AK585" s="174">
        <f t="shared" si="154"/>
        <v>5.8632556110990712E-2</v>
      </c>
      <c r="AL585" s="174">
        <f t="shared" si="154"/>
        <v>5.4543912766870588E-2</v>
      </c>
      <c r="AM585" s="174">
        <f t="shared" si="154"/>
        <v>5.0740384135535173E-2</v>
      </c>
      <c r="AN585" s="174">
        <f t="shared" si="154"/>
        <v>4.7202088218824066E-2</v>
      </c>
      <c r="AO585" s="174">
        <f t="shared" si="154"/>
        <v>4.3910529456502097E-2</v>
      </c>
      <c r="AP585" s="174">
        <f t="shared" si="154"/>
        <v>4.0848502045326966E-2</v>
      </c>
      <c r="AQ585" s="174">
        <f t="shared" si="154"/>
        <v>3.8000000000000034E-2</v>
      </c>
      <c r="AR585" s="174">
        <f t="shared" si="154"/>
        <v>3.5350133485866589E-2</v>
      </c>
      <c r="AS585" s="174">
        <f t="shared" si="154"/>
        <v>3.28850509860154E-2</v>
      </c>
      <c r="AT585" s="174">
        <f t="shared" si="154"/>
        <v>3.0591866895925583E-2</v>
      </c>
      <c r="AU585" s="174">
        <f t="shared" si="154"/>
        <v>2.8458594167179777E-2</v>
      </c>
      <c r="AV585" s="174">
        <f t="shared" si="154"/>
        <v>2.6474081648155491E-2</v>
      </c>
      <c r="AW585" s="174">
        <f t="shared" si="154"/>
        <v>2.4627955794158597E-2</v>
      </c>
      <c r="AX585" s="174">
        <f t="shared" si="154"/>
        <v>2.2910566442303344E-2</v>
      </c>
      <c r="AY585" s="174">
        <f t="shared" si="154"/>
        <v>2.1312936367690476E-2</v>
      </c>
      <c r="AZ585" s="174">
        <f t="shared" si="154"/>
        <v>1.9826714357201007E-2</v>
      </c>
      <c r="BA585" s="174">
        <f t="shared" si="154"/>
        <v>1.8444131555610595E-2</v>
      </c>
      <c r="BB585" s="174">
        <f t="shared" si="154"/>
        <v>1.7157960855834688E-2</v>
      </c>
      <c r="BC585" s="174">
        <f t="shared" si="154"/>
        <v>1.5961479121027092E-2</v>
      </c>
      <c r="BD585" s="174">
        <f t="shared" si="154"/>
        <v>1.4848432041057361E-2</v>
      </c>
      <c r="BE585" s="174">
        <f t="shared" si="154"/>
        <v>1.3813001439663046E-2</v>
      </c>
      <c r="BF585" s="174">
        <f t="shared" si="154"/>
        <v>1.2849774861383041E-2</v>
      </c>
      <c r="BG585" s="174">
        <f t="shared" si="154"/>
        <v>1.1953717279295341E-2</v>
      </c>
      <c r="BH585" s="174">
        <f t="shared" si="154"/>
        <v>1.1120144775668419E-2</v>
      </c>
      <c r="BI585" s="174">
        <f t="shared" si="154"/>
        <v>1.0344700057948427E-2</v>
      </c>
      <c r="BJ585" s="174">
        <f t="shared" si="154"/>
        <v>9.6233296820981157E-3</v>
      </c>
      <c r="BK585" s="174">
        <f t="shared" si="154"/>
        <v>8.9522628642281638E-3</v>
      </c>
      <c r="BL585" s="174">
        <f t="shared" si="154"/>
        <v>8.327991769763992E-3</v>
      </c>
      <c r="BM585" s="174">
        <f t="shared" si="154"/>
        <v>7.7472531771146085E-3</v>
      </c>
      <c r="BN585" s="174">
        <f t="shared" si="154"/>
        <v>7.2070114199948741E-3</v>
      </c>
      <c r="BO585" s="174">
        <f t="shared" si="154"/>
        <v>6.704442519236407E-3</v>
      </c>
      <c r="BP585" s="174">
        <f t="shared" si="154"/>
        <v>6.2369194211401701E-3</v>
      </c>
    </row>
    <row r="586" spans="2:68">
      <c r="B586" s="29">
        <v>32</v>
      </c>
      <c r="C586" s="68">
        <v>0.1608</v>
      </c>
      <c r="D586" s="68">
        <v>3.78E-2</v>
      </c>
      <c r="I586" s="60" t="s">
        <v>112</v>
      </c>
      <c r="J586" s="174">
        <f t="shared" si="146"/>
        <v>0.41209970476245728</v>
      </c>
      <c r="K586" s="174">
        <f t="shared" si="154"/>
        <v>0.38332098120113711</v>
      </c>
      <c r="L586" s="174">
        <f t="shared" si="154"/>
        <v>0.35655200169021928</v>
      </c>
      <c r="M586" s="174">
        <f t="shared" si="154"/>
        <v>0.33165241701860954</v>
      </c>
      <c r="N586" s="174">
        <f t="shared" si="154"/>
        <v>0.30849167917405346</v>
      </c>
      <c r="O586" s="174">
        <f t="shared" si="154"/>
        <v>0.28694835688258274</v>
      </c>
      <c r="P586" s="174">
        <f t="shared" si="154"/>
        <v>0.26690949894683397</v>
      </c>
      <c r="Q586" s="174">
        <f t="shared" si="154"/>
        <v>0.24827004204523523</v>
      </c>
      <c r="R586" s="174">
        <f t="shared" si="154"/>
        <v>0.23093225988716348</v>
      </c>
      <c r="S586" s="174">
        <f t="shared" si="154"/>
        <v>0.21480525083600566</v>
      </c>
      <c r="T586" s="174">
        <f t="shared" si="154"/>
        <v>0.19980446131373999</v>
      </c>
      <c r="U586" s="174">
        <f t="shared" si="154"/>
        <v>0.18585124248825916</v>
      </c>
      <c r="V586" s="174">
        <f t="shared" si="154"/>
        <v>0.17287243791915491</v>
      </c>
      <c r="W586" s="174">
        <f t="shared" si="154"/>
        <v>0.1608</v>
      </c>
      <c r="X586" s="174">
        <f t="shared" si="154"/>
        <v>0.14957063318614183</v>
      </c>
      <c r="Y586" s="174">
        <f t="shared" si="154"/>
        <v>0.13912546213745894</v>
      </c>
      <c r="Z586" s="174">
        <f t="shared" si="154"/>
        <v>0.1294097230361588</v>
      </c>
      <c r="AA586" s="174">
        <f t="shared" si="154"/>
        <v>0.12037247646120348</v>
      </c>
      <c r="AB586" s="174">
        <f t="shared" si="154"/>
        <v>0.11196634031396865</v>
      </c>
      <c r="AC586" s="174">
        <f t="shared" si="154"/>
        <v>0.10414724139487147</v>
      </c>
      <c r="AD586" s="174">
        <f t="shared" si="154"/>
        <v>9.6874184328488114E-2</v>
      </c>
      <c r="AE586" s="174">
        <f t="shared" si="154"/>
        <v>9.010903662564046E-2</v>
      </c>
      <c r="AF586" s="174">
        <f t="shared" si="154"/>
        <v>8.3816328755536643E-2</v>
      </c>
      <c r="AG586" s="174">
        <f t="shared" si="154"/>
        <v>7.7963068179747783E-2</v>
      </c>
      <c r="AH586" s="174">
        <f t="shared" si="154"/>
        <v>7.2518566373005119E-2</v>
      </c>
      <c r="AI586" s="174">
        <f t="shared" si="154"/>
        <v>6.7454277923890735E-2</v>
      </c>
      <c r="AJ586" s="174">
        <f t="shared" si="154"/>
        <v>6.2743650871830384E-2</v>
      </c>
      <c r="AK586" s="174">
        <f t="shared" si="154"/>
        <v>5.8361987495708284E-2</v>
      </c>
      <c r="AL586" s="174">
        <f t="shared" si="154"/>
        <v>5.4286314824221284E-2</v>
      </c>
      <c r="AM586" s="174">
        <f t="shared" si="154"/>
        <v>5.0495264189061036E-2</v>
      </c>
      <c r="AN586" s="174">
        <f t="shared" si="154"/>
        <v>4.696895918942396E-2</v>
      </c>
      <c r="AO586" s="174">
        <f t="shared" si="154"/>
        <v>4.368891148044899E-2</v>
      </c>
      <c r="AP586" s="174">
        <f t="shared" si="154"/>
        <v>4.063792383920433E-2</v>
      </c>
      <c r="AQ586" s="174">
        <f t="shared" si="154"/>
        <v>3.7800000000000007E-2</v>
      </c>
      <c r="AR586" s="174">
        <f t="shared" si="154"/>
        <v>3.5160260786294542E-2</v>
      </c>
      <c r="AS586" s="174">
        <f t="shared" si="154"/>
        <v>3.2704866099477294E-2</v>
      </c>
      <c r="AT586" s="174">
        <f t="shared" si="154"/>
        <v>3.042094235551495E-2</v>
      </c>
      <c r="AU586" s="174">
        <f t="shared" si="154"/>
        <v>2.8296514989014254E-2</v>
      </c>
      <c r="AV586" s="174">
        <f t="shared" si="154"/>
        <v>2.6320445670820997E-2</v>
      </c>
      <c r="AW586" s="174">
        <f t="shared" si="154"/>
        <v>2.4482373909988444E-2</v>
      </c>
      <c r="AX586" s="174">
        <f t="shared" si="154"/>
        <v>2.2772662733935644E-2</v>
      </c>
      <c r="AY586" s="174">
        <f t="shared" si="154"/>
        <v>2.1182348161997579E-2</v>
      </c>
      <c r="AZ586" s="174">
        <f t="shared" si="154"/>
        <v>1.970309220745824E-2</v>
      </c>
      <c r="BA586" s="174">
        <f t="shared" si="154"/>
        <v>1.8327139161657131E-2</v>
      </c>
      <c r="BB586" s="174">
        <f t="shared" si="154"/>
        <v>1.7047274930967627E-2</v>
      </c>
      <c r="BC586" s="174">
        <f t="shared" si="154"/>
        <v>1.5856789213451926E-2</v>
      </c>
      <c r="BD586" s="174">
        <f t="shared" si="154"/>
        <v>1.4749440316885503E-2</v>
      </c>
      <c r="BE586" s="174">
        <f t="shared" si="154"/>
        <v>1.3719422433692618E-2</v>
      </c>
      <c r="BF586" s="174">
        <f t="shared" si="154"/>
        <v>1.2761335201216195E-2</v>
      </c>
      <c r="BG586" s="174">
        <f t="shared" si="154"/>
        <v>1.1870155387727037E-2</v>
      </c>
      <c r="BH586" s="174">
        <f t="shared" si="154"/>
        <v>1.1041210555722795E-2</v>
      </c>
      <c r="BI586" s="174">
        <f t="shared" si="154"/>
        <v>1.0270154564433904E-2</v>
      </c>
      <c r="BJ586" s="174">
        <f t="shared" si="154"/>
        <v>9.5529447830965432E-3</v>
      </c>
      <c r="BK586" s="174">
        <f t="shared" si="154"/>
        <v>8.8858208955223898E-3</v>
      </c>
      <c r="BL586" s="174">
        <f t="shared" si="154"/>
        <v>8.2652851848378991E-3</v>
      </c>
      <c r="BM586" s="174">
        <f t="shared" si="154"/>
        <v>7.6880841950263791E-3</v>
      </c>
      <c r="BN586" s="174">
        <f t="shared" si="154"/>
        <v>7.1511916731247837E-3</v>
      </c>
      <c r="BO586" s="174">
        <f t="shared" si="154"/>
        <v>6.6517927026414122E-3</v>
      </c>
      <c r="BP586" s="174">
        <f t="shared" si="154"/>
        <v>6.1872689450064283E-3</v>
      </c>
    </row>
    <row r="587" spans="2:68">
      <c r="B587" s="29">
        <v>33</v>
      </c>
      <c r="C587" s="68">
        <v>0.1603</v>
      </c>
      <c r="D587" s="68">
        <v>3.7600000000000001E-2</v>
      </c>
      <c r="I587" s="60" t="s">
        <v>112</v>
      </c>
      <c r="J587" s="174">
        <f t="shared" si="146"/>
        <v>0.41140371841021517</v>
      </c>
      <c r="K587" s="174">
        <f t="shared" si="154"/>
        <v>0.38263168370662037</v>
      </c>
      <c r="L587" s="174">
        <f t="shared" si="154"/>
        <v>0.35587185731311044</v>
      </c>
      <c r="M587" s="174">
        <f t="shared" si="154"/>
        <v>0.33098351291940226</v>
      </c>
      <c r="N587" s="174">
        <f t="shared" si="154"/>
        <v>0.30783576608610991</v>
      </c>
      <c r="O587" s="174">
        <f t="shared" si="154"/>
        <v>0.28630688594116727</v>
      </c>
      <c r="P587" s="174">
        <f t="shared" si="154"/>
        <v>0.26628365501362472</v>
      </c>
      <c r="Q587" s="174">
        <f t="shared" si="154"/>
        <v>0.24766077383827104</v>
      </c>
      <c r="R587" s="174">
        <f t="shared" si="154"/>
        <v>0.23034030719997789</v>
      </c>
      <c r="S587" s="174">
        <f t="shared" si="154"/>
        <v>0.21423116910563952</v>
      </c>
      <c r="T587" s="174">
        <f t="shared" si="154"/>
        <v>0.19924864377524593</v>
      </c>
      <c r="U587" s="174">
        <f t="shared" si="154"/>
        <v>0.18531394013304561</v>
      </c>
      <c r="V587" s="174">
        <f t="shared" si="154"/>
        <v>0.17235377745592698</v>
      </c>
      <c r="W587" s="174">
        <f t="shared" si="154"/>
        <v>0.1603</v>
      </c>
      <c r="X587" s="174">
        <f t="shared" si="154"/>
        <v>0.14908921857875038</v>
      </c>
      <c r="Y587" s="174">
        <f t="shared" si="154"/>
        <v>0.13866247720787528</v>
      </c>
      <c r="Z587" s="174">
        <f t="shared" si="154"/>
        <v>0.12896494306372994</v>
      </c>
      <c r="AA587" s="174">
        <f t="shared" si="154"/>
        <v>0.11994561812491908</v>
      </c>
      <c r="AB587" s="174">
        <f t="shared" si="154"/>
        <v>0.11155707098059504</v>
      </c>
      <c r="AC587" s="174">
        <f t="shared" si="154"/>
        <v>0.10375518739507864</v>
      </c>
      <c r="AD587" s="174">
        <f t="shared" si="154"/>
        <v>9.6498938317056041E-2</v>
      </c>
      <c r="AE587" s="174">
        <f t="shared" si="154"/>
        <v>8.9750164113343217E-2</v>
      </c>
      <c r="AF587" s="174">
        <f t="shared" si="154"/>
        <v>8.3473373892532413E-2</v>
      </c>
      <c r="AG587" s="174">
        <f t="shared" si="154"/>
        <v>7.7635558863191012E-2</v>
      </c>
      <c r="AH587" s="174">
        <f t="shared" si="154"/>
        <v>7.2206018745088751E-2</v>
      </c>
      <c r="AI587" s="174">
        <f t="shared" si="154"/>
        <v>6.7156200320573192E-2</v>
      </c>
      <c r="AJ587" s="174">
        <f t="shared" si="154"/>
        <v>6.2459547277057284E-2</v>
      </c>
      <c r="AK587" s="174">
        <f t="shared" si="154"/>
        <v>5.8091360550960619E-2</v>
      </c>
      <c r="AL587" s="174">
        <f t="shared" si="154"/>
        <v>5.402866843867226E-2</v>
      </c>
      <c r="AM587" s="174">
        <f t="shared" si="154"/>
        <v>5.0250105791466257E-2</v>
      </c>
      <c r="AN587" s="174">
        <f t="shared" si="154"/>
        <v>4.6735801659072013E-2</v>
      </c>
      <c r="AO587" s="174">
        <f t="shared" si="154"/>
        <v>4.3467274791032511E-2</v>
      </c>
      <c r="AP587" s="174">
        <f t="shared" si="154"/>
        <v>4.0427336446306E-2</v>
      </c>
      <c r="AQ587" s="174">
        <f t="shared" si="154"/>
        <v>3.7599999999999981E-2</v>
      </c>
      <c r="AR587" s="174">
        <f t="shared" si="154"/>
        <v>3.4970396871871562E-2</v>
      </c>
      <c r="AS587" s="174">
        <f t="shared" si="154"/>
        <v>3.2524698334473537E-2</v>
      </c>
      <c r="AT587" s="174">
        <f t="shared" si="154"/>
        <v>3.0250042789745746E-2</v>
      </c>
      <c r="AU587" s="174">
        <f t="shared" si="154"/>
        <v>2.8134468131609202E-2</v>
      </c>
      <c r="AV587" s="174">
        <f t="shared" si="154"/>
        <v>2.6166848838866944E-2</v>
      </c>
      <c r="AW587" s="174">
        <f t="shared" si="154"/>
        <v>2.4336837467591733E-2</v>
      </c>
      <c r="AX587" s="174">
        <f t="shared" si="154"/>
        <v>2.2634810235316938E-2</v>
      </c>
      <c r="AY587" s="174">
        <f t="shared" si="154"/>
        <v>2.1051816410865273E-2</v>
      </c>
      <c r="AZ587" s="174">
        <f t="shared" si="154"/>
        <v>1.9579531243663236E-2</v>
      </c>
      <c r="BA587" s="174">
        <f t="shared" si="154"/>
        <v>1.8210212185003002E-2</v>
      </c>
      <c r="BB587" s="174">
        <f t="shared" si="154"/>
        <v>1.6936658171025173E-2</v>
      </c>
      <c r="BC587" s="174">
        <f t="shared" si="154"/>
        <v>1.5752171753297264E-2</v>
      </c>
      <c r="BD587" s="174">
        <f t="shared" si="154"/>
        <v>1.4650523877837511E-2</v>
      </c>
      <c r="BE587" s="174">
        <f t="shared" si="154"/>
        <v>1.3625921127361936E-2</v>
      </c>
      <c r="BF587" s="174">
        <f t="shared" si="154"/>
        <v>1.2672975254485816E-2</v>
      </c>
      <c r="BG587" s="174">
        <f t="shared" si="154"/>
        <v>1.1786674845658957E-2</v>
      </c>
      <c r="BH587" s="174">
        <f t="shared" si="154"/>
        <v>1.0962358966819132E-2</v>
      </c>
      <c r="BI587" s="174">
        <f t="shared" si="154"/>
        <v>1.0195692652169817E-2</v>
      </c>
      <c r="BJ587" s="174">
        <f t="shared" si="154"/>
        <v>9.4826441071809413E-3</v>
      </c>
      <c r="BK587" s="174">
        <f t="shared" si="154"/>
        <v>8.8194635059263803E-3</v>
      </c>
      <c r="BL587" s="174">
        <f t="shared" si="154"/>
        <v>8.2026632712562074E-3</v>
      </c>
      <c r="BM587" s="174">
        <f t="shared" si="154"/>
        <v>7.6289997340998408E-3</v>
      </c>
      <c r="BN587" s="174">
        <f t="shared" si="154"/>
        <v>7.0954560754487818E-3</v>
      </c>
      <c r="BO587" s="174">
        <f t="shared" si="154"/>
        <v>6.5992264613131974E-3</v>
      </c>
      <c r="BP587" s="174">
        <f t="shared" si="154"/>
        <v>6.1377012872201918E-3</v>
      </c>
    </row>
    <row r="588" spans="2:68">
      <c r="B588" s="29">
        <v>34</v>
      </c>
      <c r="C588" s="68">
        <v>0.1598</v>
      </c>
      <c r="D588" s="68">
        <v>3.7400000000000003E-2</v>
      </c>
      <c r="I588" s="60" t="s">
        <v>112</v>
      </c>
      <c r="J588" s="174">
        <f t="shared" si="146"/>
        <v>0.4107098676633803</v>
      </c>
      <c r="K588" s="174">
        <f t="shared" si="154"/>
        <v>0.38194416411282439</v>
      </c>
      <c r="L588" s="174">
        <f t="shared" si="154"/>
        <v>0.35519318133210565</v>
      </c>
      <c r="M588" s="174">
        <f t="shared" si="154"/>
        <v>0.33031581031711849</v>
      </c>
      <c r="N588" s="174">
        <f t="shared" si="154"/>
        <v>0.30718082519562251</v>
      </c>
      <c r="O588" s="174">
        <f t="shared" si="154"/>
        <v>0.28566619102268692</v>
      </c>
      <c r="P588" s="174">
        <f t="shared" si="154"/>
        <v>0.26565842005744172</v>
      </c>
      <c r="Q588" s="174">
        <f t="shared" si="154"/>
        <v>0.24705197312555377</v>
      </c>
      <c r="R588" s="174">
        <f t="shared" si="154"/>
        <v>0.22974870290966939</v>
      </c>
      <c r="S588" s="174">
        <f t="shared" si="154"/>
        <v>0.21365733623123118</v>
      </c>
      <c r="T588" s="174">
        <f t="shared" si="154"/>
        <v>0.19869299259275222</v>
      </c>
      <c r="U588" s="174">
        <f t="shared" si="154"/>
        <v>0.18477673644090251</v>
      </c>
      <c r="V588" s="174">
        <f t="shared" si="154"/>
        <v>0.17183516078863553</v>
      </c>
      <c r="W588" s="174">
        <f t="shared" si="154"/>
        <v>0.1598</v>
      </c>
      <c r="X588" s="174">
        <f t="shared" si="154"/>
        <v>0.1486077696951115</v>
      </c>
      <c r="Y588" s="174">
        <f t="shared" si="154"/>
        <v>0.13819943187581538</v>
      </c>
      <c r="Z588" s="174">
        <f t="shared" si="154"/>
        <v>0.12852008350560967</v>
      </c>
      <c r="AA588" s="174">
        <f t="shared" si="154"/>
        <v>0.11951866690111476</v>
      </c>
      <c r="AB588" s="174">
        <f t="shared" si="154"/>
        <v>0.11114770040743184</v>
      </c>
      <c r="AC588" s="174">
        <f t="shared" si="154"/>
        <v>0.10336302793672641</v>
      </c>
      <c r="AD588" s="174">
        <f t="shared" si="154"/>
        <v>9.6123586048876192E-2</v>
      </c>
      <c r="AE588" s="174">
        <f t="shared" si="154"/>
        <v>8.939118734555461E-2</v>
      </c>
      <c r="AF588" s="174">
        <f t="shared" si="154"/>
        <v>8.3130319035173622E-2</v>
      </c>
      <c r="AG588" s="174">
        <f t="shared" si="154"/>
        <v>7.7307955606134071E-2</v>
      </c>
      <c r="AH588" s="174">
        <f t="shared" si="154"/>
        <v>7.1893384620252035E-2</v>
      </c>
      <c r="AI588" s="174">
        <f t="shared" si="154"/>
        <v>6.6858044707437336E-2</v>
      </c>
      <c r="AJ588" s="174">
        <f t="shared" si="154"/>
        <v>6.2175374907060807E-2</v>
      </c>
      <c r="AK588" s="174">
        <f t="shared" si="154"/>
        <v>5.7820674561299794E-2</v>
      </c>
      <c r="AL588" s="174">
        <f t="shared" si="154"/>
        <v>5.3770973021411962E-2</v>
      </c>
      <c r="AM588" s="174">
        <f t="shared" si="154"/>
        <v>5.0004908479649827E-2</v>
      </c>
      <c r="AN588" s="174">
        <f t="shared" si="154"/>
        <v>4.6502615287665389E-2</v>
      </c>
      <c r="AO588" s="174">
        <f t="shared" si="154"/>
        <v>4.324561916701971E-2</v>
      </c>
      <c r="AP588" s="174">
        <f t="shared" si="154"/>
        <v>4.021673975904233E-2</v>
      </c>
      <c r="AQ588" s="174">
        <f t="shared" si="154"/>
        <v>3.7399999999999975E-2</v>
      </c>
      <c r="AR588" s="174">
        <f t="shared" si="154"/>
        <v>3.4780541843536718E-2</v>
      </c>
      <c r="AS588" s="174">
        <f t="shared" si="154"/>
        <v>3.2344547885829113E-2</v>
      </c>
      <c r="AT588" s="174">
        <f t="shared" si="154"/>
        <v>3.0079168480036292E-2</v>
      </c>
      <c r="AU588" s="174">
        <f t="shared" si="154"/>
        <v>2.7972453955580037E-2</v>
      </c>
      <c r="AV588" s="174">
        <f t="shared" si="154"/>
        <v>2.6013291584718077E-2</v>
      </c>
      <c r="AW588" s="174">
        <f t="shared" si="154"/>
        <v>2.419134696391468E-2</v>
      </c>
      <c r="AX588" s="174">
        <f t="shared" si="154"/>
        <v>2.2497009500800799E-2</v>
      </c>
      <c r="AY588" s="174">
        <f t="shared" si="154"/>
        <v>2.0921341719172346E-2</v>
      </c>
      <c r="AZ588" s="174">
        <f t="shared" si="154"/>
        <v>1.9456032114615093E-2</v>
      </c>
      <c r="BA588" s="174">
        <f t="shared" si="154"/>
        <v>1.8093351312073923E-2</v>
      </c>
      <c r="BB588" s="174">
        <f t="shared" si="154"/>
        <v>1.6826111294101533E-2</v>
      </c>
      <c r="BC588" s="174">
        <f t="shared" si="154"/>
        <v>1.5647627484719366E-2</v>
      </c>
      <c r="BD588" s="174">
        <f t="shared" si="154"/>
        <v>1.4551683488886561E-2</v>
      </c>
      <c r="BE588" s="174">
        <f t="shared" si="154"/>
        <v>1.3532498301580794E-2</v>
      </c>
      <c r="BF588" s="174">
        <f t="shared" si="154"/>
        <v>1.2584695813521941E-2</v>
      </c>
      <c r="BG588" s="174">
        <f t="shared" si="154"/>
        <v>1.1703276452683993E-2</v>
      </c>
      <c r="BH588" s="174">
        <f t="shared" si="154"/>
        <v>1.0883590812006787E-2</v>
      </c>
      <c r="BI588" s="174">
        <f t="shared" si="154"/>
        <v>1.0121315124196097E-2</v>
      </c>
      <c r="BJ588" s="174">
        <f t="shared" si="154"/>
        <v>9.412428454243945E-3</v>
      </c>
      <c r="BK588" s="174">
        <f t="shared" si="154"/>
        <v>8.7531914893616922E-3</v>
      </c>
      <c r="BL588" s="174">
        <f t="shared" si="154"/>
        <v>8.1401268144447574E-3</v>
      </c>
      <c r="BM588" s="174">
        <f t="shared" si="154"/>
        <v>7.570000569023831E-3</v>
      </c>
      <c r="BN588" s="174">
        <f t="shared" si="154"/>
        <v>7.0398053889446583E-3</v>
      </c>
      <c r="BO588" s="174">
        <f t="shared" si="154"/>
        <v>6.5467445427953236E-3</v>
      </c>
      <c r="BP588" s="174">
        <f t="shared" si="154"/>
        <v>6.0882171794020999E-3</v>
      </c>
    </row>
    <row r="589" spans="2:68">
      <c r="B589" s="29">
        <v>35</v>
      </c>
      <c r="C589" s="68">
        <v>0.1593</v>
      </c>
      <c r="D589" s="68">
        <v>3.7199999999999997E-2</v>
      </c>
      <c r="I589" s="60" t="s">
        <v>112</v>
      </c>
      <c r="J589" s="174">
        <f t="shared" si="146"/>
        <v>0.41001818528975725</v>
      </c>
      <c r="K589" s="174">
        <f t="shared" si="154"/>
        <v>0.38125844949967952</v>
      </c>
      <c r="L589" s="174">
        <f t="shared" si="154"/>
        <v>0.35451599594826771</v>
      </c>
      <c r="M589" s="174">
        <f t="shared" ref="K589:BP593" si="155">$C589*POWER(POWER($D589/$C589,1/($D$557-$C$557)),M$557-$C$557)</f>
        <v>0.32964932724277313</v>
      </c>
      <c r="N589" s="174">
        <f t="shared" si="155"/>
        <v>0.30652687098347542</v>
      </c>
      <c r="O589" s="174">
        <f t="shared" si="155"/>
        <v>0.28502628359900595</v>
      </c>
      <c r="P589" s="174">
        <f t="shared" si="155"/>
        <v>0.26503380301246265</v>
      </c>
      <c r="Q589" s="174">
        <f t="shared" si="155"/>
        <v>0.2464436467131968</v>
      </c>
      <c r="R589" s="174">
        <f t="shared" si="155"/>
        <v>0.22915745204940152</v>
      </c>
      <c r="S589" s="174">
        <f t="shared" si="155"/>
        <v>0.21308375578002575</v>
      </c>
      <c r="T589" s="174">
        <f t="shared" si="155"/>
        <v>0.19813751013226205</v>
      </c>
      <c r="U589" s="174">
        <f t="shared" si="155"/>
        <v>0.18423963280401451</v>
      </c>
      <c r="V589" s="174">
        <f t="shared" si="155"/>
        <v>0.17131658853035658</v>
      </c>
      <c r="W589" s="174">
        <f t="shared" si="155"/>
        <v>0.1593</v>
      </c>
      <c r="X589" s="174">
        <f t="shared" si="155"/>
        <v>0.14812628606308834</v>
      </c>
      <c r="Y589" s="174">
        <f t="shared" si="155"/>
        <v>0.13773632531603186</v>
      </c>
      <c r="Z589" s="174">
        <f t="shared" si="155"/>
        <v>0.12807514328337183</v>
      </c>
      <c r="AA589" s="174">
        <f t="shared" si="155"/>
        <v>0.11909162154151764</v>
      </c>
      <c r="AB589" s="174">
        <f t="shared" si="155"/>
        <v>0.11073822724529753</v>
      </c>
      <c r="AC589" s="174">
        <f t="shared" si="155"/>
        <v>0.10297076162621609</v>
      </c>
      <c r="AD589" s="174">
        <f t="shared" si="155"/>
        <v>9.57481261316947E-2</v>
      </c>
      <c r="AE589" s="174">
        <f t="shared" si="155"/>
        <v>8.9032104967910058E-2</v>
      </c>
      <c r="AF589" s="174">
        <f t="shared" si="155"/>
        <v>8.2787162895640629E-2</v>
      </c>
      <c r="AG589" s="174">
        <f t="shared" si="155"/>
        <v>7.6980257209235139E-2</v>
      </c>
      <c r="AH589" s="174">
        <f t="shared" si="155"/>
        <v>7.1580662903862405E-2</v>
      </c>
      <c r="AI589" s="174">
        <f t="shared" si="155"/>
        <v>6.6559810105982539E-2</v>
      </c>
      <c r="AJ589" s="174">
        <f t="shared" si="155"/>
        <v>6.1891132906865085E-2</v>
      </c>
      <c r="AK589" s="174">
        <f t="shared" si="155"/>
        <v>5.7549928799315232E-2</v>
      </c>
      <c r="AL589" s="174">
        <f t="shared" si="155"/>
        <v>5.3513227973871522E-2</v>
      </c>
      <c r="AM589" s="174">
        <f t="shared" si="155"/>
        <v>4.9759671782906176E-2</v>
      </c>
      <c r="AN589" s="174">
        <f t="shared" si="155"/>
        <v>4.626939972956777E-2</v>
      </c>
      <c r="AO589" s="174">
        <f t="shared" si="155"/>
        <v>4.3023944383611658E-2</v>
      </c>
      <c r="AP589" s="174">
        <f t="shared" si="155"/>
        <v>4.0006133668105862E-2</v>
      </c>
      <c r="AQ589" s="174">
        <f t="shared" si="155"/>
        <v>3.7199999999999983E-2</v>
      </c>
      <c r="AR589" s="174">
        <f t="shared" si="155"/>
        <v>3.459069580380969E-2</v>
      </c>
      <c r="AS589" s="174">
        <f t="shared" si="155"/>
        <v>3.2164414951389726E-2</v>
      </c>
      <c r="AT589" s="174">
        <f t="shared" si="155"/>
        <v>2.9908319712124484E-2</v>
      </c>
      <c r="AU589" s="174">
        <f t="shared" si="155"/>
        <v>2.7810472827021062E-2</v>
      </c>
      <c r="AV589" s="174">
        <f t="shared" si="155"/>
        <v>2.585977434730111E-2</v>
      </c>
      <c r="AW589" s="174">
        <f t="shared" si="155"/>
        <v>2.404590290329716E-2</v>
      </c>
      <c r="AX589" s="174">
        <f t="shared" si="155"/>
        <v>2.2359261092900446E-2</v>
      </c>
      <c r="AY589" s="174">
        <f t="shared" si="155"/>
        <v>2.0790924700604223E-2</v>
      </c>
      <c r="AZ589" s="174">
        <f t="shared" si="155"/>
        <v>1.933259547845468E-2</v>
      </c>
      <c r="BA589" s="174">
        <f t="shared" si="155"/>
        <v>1.7976557239068082E-2</v>
      </c>
      <c r="BB589" s="174">
        <f t="shared" si="155"/>
        <v>1.6715635028397242E-2</v>
      </c>
      <c r="BC589" s="174">
        <f t="shared" si="155"/>
        <v>1.5543157162225672E-2</v>
      </c>
      <c r="BD589" s="174">
        <f t="shared" si="155"/>
        <v>1.4452919925520277E-2</v>
      </c>
      <c r="BE589" s="174">
        <f t="shared" si="155"/>
        <v>1.3439154747862687E-2</v>
      </c>
      <c r="BF589" s="174">
        <f t="shared" si="155"/>
        <v>1.2496497681280729E-2</v>
      </c>
      <c r="BG589" s="174">
        <f t="shared" si="155"/>
        <v>1.1619961018983736E-2</v>
      </c>
      <c r="BH589" s="174">
        <f t="shared" si="155"/>
        <v>1.0804906904833147E-2</v>
      </c>
      <c r="BI589" s="174">
        <f t="shared" si="155"/>
        <v>1.0047022793913077E-2</v>
      </c>
      <c r="BJ589" s="174">
        <f t="shared" si="155"/>
        <v>9.3422986343599333E-3</v>
      </c>
      <c r="BK589" s="174">
        <f t="shared" si="155"/>
        <v>8.6870056497175083E-3</v>
      </c>
      <c r="BL589" s="174">
        <f t="shared" si="155"/>
        <v>8.0776766095525428E-3</v>
      </c>
      <c r="BM589" s="174">
        <f t="shared" si="155"/>
        <v>7.5110874839403484E-3</v>
      </c>
      <c r="BN589" s="174">
        <f t="shared" si="155"/>
        <v>6.9842403847522301E-3</v>
      </c>
      <c r="BO589" s="174">
        <f t="shared" si="155"/>
        <v>6.4943477034851418E-3</v>
      </c>
      <c r="BP589" s="174">
        <f t="shared" si="155"/>
        <v>6.0388173617049647E-3</v>
      </c>
    </row>
    <row r="590" spans="2:68">
      <c r="B590" s="29">
        <v>36</v>
      </c>
      <c r="C590" s="68">
        <v>0.15939999999999999</v>
      </c>
      <c r="D590" s="68">
        <v>3.6999999999999998E-2</v>
      </c>
      <c r="I590" s="60" t="s">
        <v>112</v>
      </c>
      <c r="J590" s="174">
        <f t="shared" ref="J590:J622" si="156">$C590*POWER(POWER($D590/$C590,1/($D$557-$C$557)),J$557-$C$557)</f>
        <v>0.41188369724929702</v>
      </c>
      <c r="K590" s="174">
        <f t="shared" si="155"/>
        <v>0.38287787671543638</v>
      </c>
      <c r="L590" s="174">
        <f t="shared" si="155"/>
        <v>0.35591471441364786</v>
      </c>
      <c r="M590" s="174">
        <f t="shared" si="155"/>
        <v>0.33085036153785535</v>
      </c>
      <c r="N590" s="174">
        <f t="shared" si="155"/>
        <v>0.30755109945387571</v>
      </c>
      <c r="O590" s="174">
        <f t="shared" si="155"/>
        <v>0.28589262630884316</v>
      </c>
      <c r="P590" s="174">
        <f t="shared" si="155"/>
        <v>0.26575939387927899</v>
      </c>
      <c r="Q590" s="174">
        <f t="shared" si="155"/>
        <v>0.24704399111988246</v>
      </c>
      <c r="R590" s="174">
        <f t="shared" si="155"/>
        <v>0.22964657112426945</v>
      </c>
      <c r="S590" s="174">
        <f t="shared" si="155"/>
        <v>0.21347431844048501</v>
      </c>
      <c r="T590" s="174">
        <f t="shared" si="155"/>
        <v>0.1984409538994138</v>
      </c>
      <c r="U590" s="174">
        <f t="shared" si="155"/>
        <v>0.18446627431433993</v>
      </c>
      <c r="V590" s="174">
        <f t="shared" si="155"/>
        <v>0.17147572459594912</v>
      </c>
      <c r="W590" s="174">
        <f t="shared" si="155"/>
        <v>0.15939999999999999</v>
      </c>
      <c r="X590" s="174">
        <f t="shared" si="155"/>
        <v>0.14817467638565229</v>
      </c>
      <c r="Y590" s="174">
        <f t="shared" si="155"/>
        <v>0.13773986651187445</v>
      </c>
      <c r="Z590" s="174">
        <f t="shared" si="155"/>
        <v>0.12803990053826814</v>
      </c>
      <c r="AA590" s="174">
        <f t="shared" si="155"/>
        <v>0.11902302902577787</v>
      </c>
      <c r="AB590" s="174">
        <f t="shared" si="155"/>
        <v>0.11064114685279007</v>
      </c>
      <c r="AC590" s="174">
        <f t="shared" si="155"/>
        <v>0.10284953657371144</v>
      </c>
      <c r="AD590" s="174">
        <f t="shared" si="155"/>
        <v>9.560662985084066E-2</v>
      </c>
      <c r="AE590" s="174">
        <f t="shared" si="155"/>
        <v>8.8873785686770165E-2</v>
      </c>
      <c r="AF590" s="174">
        <f t="shared" si="155"/>
        <v>8.2615084274184361E-2</v>
      </c>
      <c r="AG590" s="174">
        <f t="shared" si="155"/>
        <v>7.6797135363241287E-2</v>
      </c>
      <c r="AH590" s="174">
        <f t="shared" si="155"/>
        <v>7.1388900124174481E-2</v>
      </c>
      <c r="AI590" s="174">
        <f t="shared" si="155"/>
        <v>6.6361525554750375E-2</v>
      </c>
      <c r="AJ590" s="174">
        <f t="shared" si="155"/>
        <v>6.1688190549142603E-2</v>
      </c>
      <c r="AK590" s="174">
        <f t="shared" si="155"/>
        <v>5.7343962806999126E-2</v>
      </c>
      <c r="AL590" s="174">
        <f t="shared" si="155"/>
        <v>5.3305665819309768E-2</v>
      </c>
      <c r="AM590" s="174">
        <f t="shared" si="155"/>
        <v>4.9551755221442624E-2</v>
      </c>
      <c r="AN590" s="174">
        <f t="shared" si="155"/>
        <v>4.6062203853690822E-2</v>
      </c>
      <c r="AO590" s="174">
        <f t="shared" si="155"/>
        <v>4.2818394916126629E-2</v>
      </c>
      <c r="AP590" s="174">
        <f t="shared" si="155"/>
        <v>3.9803022647742305E-2</v>
      </c>
      <c r="AQ590" s="174">
        <f t="shared" si="155"/>
        <v>3.700000000000004E-2</v>
      </c>
      <c r="AR590" s="174">
        <f t="shared" si="155"/>
        <v>3.4394372812227986E-2</v>
      </c>
      <c r="AS590" s="174">
        <f t="shared" si="155"/>
        <v>3.1972240030987205E-2</v>
      </c>
      <c r="AT590" s="174">
        <f t="shared" si="155"/>
        <v>2.9720679547778711E-2</v>
      </c>
      <c r="AU590" s="174">
        <f t="shared" si="155"/>
        <v>2.7627679259434042E-2</v>
      </c>
      <c r="AV590" s="174">
        <f t="shared" si="155"/>
        <v>2.5682072983395469E-2</v>
      </c>
      <c r="AW590" s="174">
        <f t="shared" si="155"/>
        <v>2.3873480885993274E-2</v>
      </c>
      <c r="AX590" s="174">
        <f t="shared" si="155"/>
        <v>2.2192254105904075E-2</v>
      </c>
      <c r="AY590" s="174">
        <f t="shared" si="155"/>
        <v>2.0629423277355709E-2</v>
      </c>
      <c r="AZ590" s="174">
        <f t="shared" si="155"/>
        <v>1.9176650678449338E-2</v>
      </c>
      <c r="BA590" s="174">
        <f t="shared" si="155"/>
        <v>1.7826185749309477E-2</v>
      </c>
      <c r="BB590" s="174">
        <f t="shared" si="155"/>
        <v>1.6570823742750682E-2</v>
      </c>
      <c r="BC590" s="174">
        <f t="shared" si="155"/>
        <v>1.5403867286861772E-2</v>
      </c>
      <c r="BD590" s="174">
        <f t="shared" si="155"/>
        <v>1.4319090654443405E-2</v>
      </c>
      <c r="BE590" s="174">
        <f t="shared" si="155"/>
        <v>1.3310706548676098E-2</v>
      </c>
      <c r="BF590" s="174">
        <f t="shared" si="155"/>
        <v>1.2373335227819722E-2</v>
      </c>
      <c r="BG590" s="174">
        <f t="shared" si="155"/>
        <v>1.1501975804224461E-2</v>
      </c>
      <c r="BH590" s="174">
        <f t="shared" si="155"/>
        <v>1.0691979564533015E-2</v>
      </c>
      <c r="BI590" s="174">
        <f t="shared" si="155"/>
        <v>9.9390251687370579E-3</v>
      </c>
      <c r="BJ590" s="174">
        <f t="shared" si="155"/>
        <v>9.2390955957745713E-3</v>
      </c>
      <c r="BK590" s="174">
        <f t="shared" si="155"/>
        <v>8.5884567126725403E-3</v>
      </c>
      <c r="BL590" s="174">
        <f t="shared" si="155"/>
        <v>7.9836373529011094E-3</v>
      </c>
      <c r="BM590" s="174">
        <f t="shared" si="155"/>
        <v>7.4214107976570132E-3</v>
      </c>
      <c r="BN590" s="174">
        <f t="shared" si="155"/>
        <v>6.8987775612786304E-3</v>
      </c>
      <c r="BO590" s="174">
        <f t="shared" si="155"/>
        <v>6.4129493889527028E-3</v>
      </c>
      <c r="BP590" s="174">
        <f t="shared" si="155"/>
        <v>5.9613343813402341E-3</v>
      </c>
    </row>
    <row r="591" spans="2:68">
      <c r="B591" s="29">
        <v>37</v>
      </c>
      <c r="C591" s="68">
        <v>0.15939999999999999</v>
      </c>
      <c r="D591" s="68">
        <v>3.6799999999999999E-2</v>
      </c>
      <c r="I591" s="60" t="s">
        <v>112</v>
      </c>
      <c r="J591" s="174">
        <f t="shared" si="156"/>
        <v>0.4133373406991751</v>
      </c>
      <c r="K591" s="174">
        <f t="shared" si="155"/>
        <v>0.38412503788018287</v>
      </c>
      <c r="L591" s="174">
        <f t="shared" si="155"/>
        <v>0.35697729238994547</v>
      </c>
      <c r="M591" s="174">
        <f t="shared" si="155"/>
        <v>0.33174819320631155</v>
      </c>
      <c r="N591" s="174">
        <f t="shared" si="155"/>
        <v>0.30830214145786944</v>
      </c>
      <c r="O591" s="174">
        <f t="shared" si="155"/>
        <v>0.28651312162052134</v>
      </c>
      <c r="P591" s="174">
        <f t="shared" si="155"/>
        <v>0.26626402422168544</v>
      </c>
      <c r="Q591" s="174">
        <f t="shared" si="155"/>
        <v>0.24744601641186539</v>
      </c>
      <c r="R591" s="174">
        <f t="shared" si="155"/>
        <v>0.22995795702059552</v>
      </c>
      <c r="S591" s="174">
        <f t="shared" si="155"/>
        <v>0.21370585295286393</v>
      </c>
      <c r="T591" s="174">
        <f t="shared" si="155"/>
        <v>0.19860235400430512</v>
      </c>
      <c r="U591" s="174">
        <f t="shared" si="155"/>
        <v>0.18456628337994591</v>
      </c>
      <c r="V591" s="174">
        <f t="shared" si="155"/>
        <v>0.17152220139318225</v>
      </c>
      <c r="W591" s="174">
        <f t="shared" si="155"/>
        <v>0.15939999999999999</v>
      </c>
      <c r="X591" s="174">
        <f t="shared" si="155"/>
        <v>0.14813452598918159</v>
      </c>
      <c r="Y591" s="174">
        <f t="shared" si="155"/>
        <v>0.13766523080325918</v>
      </c>
      <c r="Z591" s="174">
        <f t="shared" si="155"/>
        <v>0.12793584510810588</v>
      </c>
      <c r="AA591" s="174">
        <f t="shared" si="155"/>
        <v>0.11889407636207416</v>
      </c>
      <c r="AB591" s="174">
        <f t="shared" si="155"/>
        <v>0.11049132775920587</v>
      </c>
      <c r="AC591" s="174">
        <f t="shared" si="155"/>
        <v>0.10268243703591758</v>
      </c>
      <c r="AD591" s="174">
        <f t="shared" si="155"/>
        <v>9.5425433737325191E-2</v>
      </c>
      <c r="AE591" s="174">
        <f t="shared" si="155"/>
        <v>8.8681313638586723E-2</v>
      </c>
      <c r="AF591" s="174">
        <f t="shared" si="155"/>
        <v>8.2413829108845607E-2</v>
      </c>
      <c r="AG591" s="174">
        <f t="shared" si="155"/>
        <v>7.6589294291043025E-2</v>
      </c>
      <c r="AH591" s="174">
        <f t="shared" si="155"/>
        <v>7.1176404050499312E-2</v>
      </c>
      <c r="AI591" s="174">
        <f t="shared" si="155"/>
        <v>6.6146065719166744E-2</v>
      </c>
      <c r="AJ591" s="174">
        <f t="shared" si="155"/>
        <v>6.1471242731229732E-2</v>
      </c>
      <c r="AK591" s="174">
        <f t="shared" si="155"/>
        <v>5.7126809309640154E-2</v>
      </c>
      <c r="AL591" s="174">
        <f t="shared" si="155"/>
        <v>5.3089415422571583E-2</v>
      </c>
      <c r="AM591" s="174">
        <f t="shared" si="155"/>
        <v>4.933736128397357E-2</v>
      </c>
      <c r="AN591" s="174">
        <f t="shared" si="155"/>
        <v>4.585048072370404E-2</v>
      </c>
      <c r="AO591" s="174">
        <f t="shared" si="155"/>
        <v>4.2610032800389004E-2</v>
      </c>
      <c r="AP591" s="174">
        <f t="shared" si="155"/>
        <v>3.9598601074461129E-2</v>
      </c>
      <c r="AQ591" s="174">
        <f t="shared" si="155"/>
        <v>3.6799999999999972E-2</v>
      </c>
      <c r="AR591" s="174">
        <f t="shared" si="155"/>
        <v>3.4199187932257707E-2</v>
      </c>
      <c r="AS591" s="174">
        <f t="shared" si="155"/>
        <v>3.178218628331201E-2</v>
      </c>
      <c r="AT591" s="174">
        <f t="shared" si="155"/>
        <v>2.9536004391331836E-2</v>
      </c>
      <c r="AU591" s="174">
        <f t="shared" si="155"/>
        <v>2.7448569699650732E-2</v>
      </c>
      <c r="AV591" s="174">
        <f t="shared" si="155"/>
        <v>2.5508662870381265E-2</v>
      </c>
      <c r="AW591" s="174">
        <f t="shared" si="155"/>
        <v>2.3705857483825376E-2</v>
      </c>
      <c r="AX591" s="174">
        <f t="shared" si="155"/>
        <v>2.2030463999583218E-2</v>
      </c>
      <c r="AY591" s="174">
        <f t="shared" si="155"/>
        <v>2.047347767816806E-2</v>
      </c>
      <c r="AZ591" s="174">
        <f t="shared" si="155"/>
        <v>1.9026530183221556E-2</v>
      </c>
      <c r="BA591" s="174">
        <f t="shared" si="155"/>
        <v>1.7681844604205656E-2</v>
      </c>
      <c r="BB591" s="174">
        <f t="shared" si="155"/>
        <v>1.64321936578317E-2</v>
      </c>
      <c r="BC591" s="174">
        <f t="shared" si="155"/>
        <v>1.5270860843571736E-2</v>
      </c>
      <c r="BD591" s="174">
        <f t="shared" si="155"/>
        <v>1.4191604344474609E-2</v>
      </c>
      <c r="BE591" s="174">
        <f t="shared" si="155"/>
        <v>1.3188623479264468E-2</v>
      </c>
      <c r="BF591" s="174">
        <f t="shared" si="155"/>
        <v>1.225652752541175E-2</v>
      </c>
      <c r="BG591" s="174">
        <f t="shared" si="155"/>
        <v>1.1390306745609953E-2</v>
      </c>
      <c r="BH591" s="174">
        <f t="shared" si="155"/>
        <v>1.0585305461934178E-2</v>
      </c>
      <c r="BI591" s="174">
        <f t="shared" si="155"/>
        <v>9.8371970329630756E-3</v>
      </c>
      <c r="BJ591" s="174">
        <f t="shared" si="155"/>
        <v>9.1419605993737062E-3</v>
      </c>
      <c r="BK591" s="174">
        <f t="shared" si="155"/>
        <v>8.4958594730238281E-3</v>
      </c>
      <c r="BL591" s="174">
        <f t="shared" si="155"/>
        <v>7.8954210533694041E-3</v>
      </c>
      <c r="BM591" s="174">
        <f t="shared" si="155"/>
        <v>7.3374181632740367E-3</v>
      </c>
      <c r="BN591" s="174">
        <f t="shared" si="155"/>
        <v>6.8188517038959267E-3</v>
      </c>
      <c r="BO591" s="174">
        <f t="shared" si="155"/>
        <v>6.3369345354275172E-3</v>
      </c>
      <c r="BP591" s="174">
        <f t="shared" si="155"/>
        <v>5.8890764970516308E-3</v>
      </c>
    </row>
    <row r="592" spans="2:68">
      <c r="B592" s="29">
        <v>38</v>
      </c>
      <c r="C592" s="68">
        <v>0.15939999999999999</v>
      </c>
      <c r="D592" s="68">
        <v>3.6600000000000001E-2</v>
      </c>
      <c r="I592" s="60" t="s">
        <v>112</v>
      </c>
      <c r="J592" s="174">
        <f t="shared" si="156"/>
        <v>0.41480407827867033</v>
      </c>
      <c r="K592" s="174">
        <f t="shared" si="155"/>
        <v>0.38538309131018034</v>
      </c>
      <c r="L592" s="174">
        <f t="shared" si="155"/>
        <v>0.35804885931717667</v>
      </c>
      <c r="M592" s="174">
        <f t="shared" si="155"/>
        <v>0.33265337413350304</v>
      </c>
      <c r="N592" s="174">
        <f t="shared" si="155"/>
        <v>0.30905912543175568</v>
      </c>
      <c r="O592" s="174">
        <f t="shared" si="155"/>
        <v>0.28713835613856681</v>
      </c>
      <c r="P592" s="174">
        <f t="shared" si="155"/>
        <v>0.26677237066136755</v>
      </c>
      <c r="Q592" s="174">
        <f t="shared" si="155"/>
        <v>0.2478508921808488</v>
      </c>
      <c r="R592" s="174">
        <f t="shared" si="155"/>
        <v>0.23027146552901509</v>
      </c>
      <c r="S592" s="174">
        <f t="shared" si="155"/>
        <v>0.21393890241956356</v>
      </c>
      <c r="T592" s="174">
        <f t="shared" si="155"/>
        <v>0.19876476602664589</v>
      </c>
      <c r="U592" s="174">
        <f t="shared" si="155"/>
        <v>0.18466689212113371</v>
      </c>
      <c r="V592" s="174">
        <f t="shared" si="155"/>
        <v>0.17156894417145754</v>
      </c>
      <c r="W592" s="174">
        <f t="shared" si="155"/>
        <v>0.15939999999999999</v>
      </c>
      <c r="X592" s="174">
        <f t="shared" si="155"/>
        <v>0.14809416775688808</v>
      </c>
      <c r="Y592" s="174">
        <f t="shared" si="155"/>
        <v>0.13759022913177735</v>
      </c>
      <c r="Z592" s="174">
        <f t="shared" si="155"/>
        <v>0.12783130787170707</v>
      </c>
      <c r="AA592" s="174">
        <f t="shared" si="155"/>
        <v>0.11876456181013172</v>
      </c>
      <c r="AB592" s="174">
        <f t="shared" si="155"/>
        <v>0.11034089673954173</v>
      </c>
      <c r="AC592" s="174">
        <f t="shared" si="155"/>
        <v>0.10251470057836361</v>
      </c>
      <c r="AD592" s="174">
        <f t="shared" si="155"/>
        <v>9.5243596392718524E-2</v>
      </c>
      <c r="AE592" s="174">
        <f t="shared" si="155"/>
        <v>8.8488212935712657E-2</v>
      </c>
      <c r="AF592" s="174">
        <f t="shared" si="155"/>
        <v>8.2211971461785854E-2</v>
      </c>
      <c r="AG592" s="174">
        <f t="shared" si="155"/>
        <v>7.6380887661770466E-2</v>
      </c>
      <c r="AH592" s="174">
        <f t="shared" si="155"/>
        <v>7.0963387646187329E-2</v>
      </c>
      <c r="AI592" s="174">
        <f t="shared" si="155"/>
        <v>6.5930136980373547E-2</v>
      </c>
      <c r="AJ592" s="174">
        <f t="shared" si="155"/>
        <v>6.1253881845709235E-2</v>
      </c>
      <c r="AK592" s="174">
        <f t="shared" si="155"/>
        <v>5.690930146686992E-2</v>
      </c>
      <c r="AL592" s="174">
        <f t="shared" si="155"/>
        <v>5.2872871006034827E-2</v>
      </c>
      <c r="AM592" s="174">
        <f t="shared" si="155"/>
        <v>4.9122734181656372E-2</v>
      </c>
      <c r="AN592" s="174">
        <f t="shared" si="155"/>
        <v>4.5638584922052944E-2</v>
      </c>
      <c r="AO592" s="174">
        <f t="shared" si="155"/>
        <v>4.2401557413008106E-2</v>
      </c>
      <c r="AP592" s="174">
        <f t="shared" si="155"/>
        <v>3.9394123944010949E-2</v>
      </c>
      <c r="AQ592" s="174">
        <f t="shared" si="155"/>
        <v>3.6599999999999994E-2</v>
      </c>
      <c r="AR592" s="174">
        <f t="shared" si="155"/>
        <v>3.4004056084705789E-2</v>
      </c>
      <c r="AS592" s="174">
        <f t="shared" si="155"/>
        <v>3.159223579813708E-2</v>
      </c>
      <c r="AT592" s="174">
        <f t="shared" si="155"/>
        <v>2.9351479724620311E-2</v>
      </c>
      <c r="AU592" s="174">
        <f t="shared" si="155"/>
        <v>2.7269654719264874E-2</v>
      </c>
      <c r="AV592" s="174">
        <f t="shared" si="155"/>
        <v>2.5335488209957509E-2</v>
      </c>
      <c r="AW592" s="174">
        <f t="shared" si="155"/>
        <v>2.3538507159147473E-2</v>
      </c>
      <c r="AX592" s="174">
        <f t="shared" si="155"/>
        <v>2.1868981354915294E-2</v>
      </c>
      <c r="AY592" s="174">
        <f t="shared" si="155"/>
        <v>2.0317870724260244E-2</v>
      </c>
      <c r="AZ592" s="174">
        <f t="shared" si="155"/>
        <v>1.8876776383320967E-2</v>
      </c>
      <c r="BA592" s="174">
        <f t="shared" si="155"/>
        <v>1.7537895159478033E-2</v>
      </c>
      <c r="BB592" s="174">
        <f t="shared" si="155"/>
        <v>1.6293977339086923E-2</v>
      </c>
      <c r="BC592" s="174">
        <f t="shared" si="155"/>
        <v>1.5138287412055655E-2</v>
      </c>
      <c r="BD592" s="174">
        <f t="shared" si="155"/>
        <v>1.4064567600708643E-2</v>
      </c>
      <c r="BE592" s="174">
        <f t="shared" si="155"/>
        <v>1.3067003975454445E-2</v>
      </c>
      <c r="BF592" s="174">
        <f t="shared" si="155"/>
        <v>1.2140194973782149E-2</v>
      </c>
      <c r="BG592" s="174">
        <f t="shared" si="155"/>
        <v>1.1279122152124361E-2</v>
      </c>
      <c r="BH592" s="174">
        <f t="shared" si="155"/>
        <v>1.0479123012215418E-2</v>
      </c>
      <c r="BI592" s="174">
        <f t="shared" si="155"/>
        <v>9.7358657548061271E-3</v>
      </c>
      <c r="BJ592" s="174">
        <f t="shared" si="155"/>
        <v>9.045325824032625E-3</v>
      </c>
      <c r="BK592" s="174">
        <f t="shared" si="155"/>
        <v>8.4037641154328709E-3</v>
      </c>
      <c r="BL592" s="174">
        <f t="shared" si="155"/>
        <v>7.8077067296124965E-3</v>
      </c>
      <c r="BM592" s="174">
        <f t="shared" si="155"/>
        <v>7.2539261619310987E-3</v>
      </c>
      <c r="BN592" s="174">
        <f t="shared" si="155"/>
        <v>6.7394238263557308E-3</v>
      </c>
      <c r="BO592" s="174">
        <f t="shared" si="155"/>
        <v>6.2614138188525348E-3</v>
      </c>
      <c r="BP592" s="174">
        <f t="shared" si="155"/>
        <v>5.817307832399277E-3</v>
      </c>
    </row>
    <row r="593" spans="2:68">
      <c r="B593" s="29">
        <v>39</v>
      </c>
      <c r="C593" s="68">
        <v>0.15939999999999999</v>
      </c>
      <c r="D593" s="68">
        <v>3.6400000000000002E-2</v>
      </c>
      <c r="I593" s="60" t="s">
        <v>112</v>
      </c>
      <c r="J593" s="174">
        <f t="shared" si="156"/>
        <v>0.4162841004615257</v>
      </c>
      <c r="K593" s="174">
        <f t="shared" si="155"/>
        <v>0.38665219243897103</v>
      </c>
      <c r="L593" s="174">
        <f t="shared" si="155"/>
        <v>0.35912954098442768</v>
      </c>
      <c r="M593" s="174">
        <f t="shared" si="155"/>
        <v>0.33356600513274703</v>
      </c>
      <c r="N593" s="174">
        <f t="shared" si="155"/>
        <v>0.30982213124328994</v>
      </c>
      <c r="O593" s="174">
        <f t="shared" si="155"/>
        <v>0.28776839225548173</v>
      </c>
      <c r="P593" s="174">
        <f t="shared" si="155"/>
        <v>0.26728448109562958</v>
      </c>
      <c r="Q593" s="174">
        <f t="shared" si="155"/>
        <v>0.24825865438041023</v>
      </c>
      <c r="R593" s="174">
        <f t="shared" si="155"/>
        <v>0.23058712283681382</v>
      </c>
      <c r="S593" s="174">
        <f t="shared" si="155"/>
        <v>0.21417348511317588</v>
      </c>
      <c r="T593" s="174">
        <f t="shared" si="155"/>
        <v>0.1989282018926361</v>
      </c>
      <c r="U593" s="174">
        <f t="shared" si="155"/>
        <v>0.18476810744021879</v>
      </c>
      <c r="V593" s="174">
        <f t="shared" si="155"/>
        <v>0.17161595591893802</v>
      </c>
      <c r="W593" s="174">
        <f t="shared" si="155"/>
        <v>0.15939999999999999</v>
      </c>
      <c r="X593" s="174">
        <f t="shared" si="155"/>
        <v>0.14805359946834731</v>
      </c>
      <c r="Y593" s="174">
        <f t="shared" si="155"/>
        <v>0.1375148576884179</v>
      </c>
      <c r="Z593" s="174">
        <f t="shared" si="155"/>
        <v>0.12772628394697494</v>
      </c>
      <c r="AA593" s="174">
        <f t="shared" si="155"/>
        <v>0.11863447983102778</v>
      </c>
      <c r="AB593" s="174">
        <f t="shared" si="155"/>
        <v>0.11018984792997939</v>
      </c>
      <c r="AC593" s="174">
        <f t="shared" si="155"/>
        <v>0.10234632127291889</v>
      </c>
      <c r="AD593" s="174">
        <f t="shared" si="155"/>
        <v>9.5061112025091141E-2</v>
      </c>
      <c r="AE593" s="174">
        <f t="shared" si="155"/>
        <v>8.8294478072638252E-2</v>
      </c>
      <c r="AF593" s="174">
        <f t="shared" si="155"/>
        <v>8.2009506222290834E-2</v>
      </c>
      <c r="AG593" s="174">
        <f t="shared" si="155"/>
        <v>7.6171910833324877E-2</v>
      </c>
      <c r="AH593" s="174">
        <f t="shared" si="155"/>
        <v>7.0749846783285747E-2</v>
      </c>
      <c r="AI593" s="174">
        <f t="shared" si="155"/>
        <v>6.5713735747173957E-2</v>
      </c>
      <c r="AJ593" s="174">
        <f t="shared" ref="K593:BP597" si="157">$C593*POWER(POWER($D593/$C593,1/($D$557-$C$557)),AJ$557-$C$557)</f>
        <v>6.103610484241475E-2</v>
      </c>
      <c r="AK593" s="174">
        <f t="shared" si="157"/>
        <v>5.6691436759391013E-2</v>
      </c>
      <c r="AL593" s="174">
        <f t="shared" si="157"/>
        <v>5.2656030559975024E-2</v>
      </c>
      <c r="AM593" s="174">
        <f t="shared" si="157"/>
        <v>4.8907872384690076E-2</v>
      </c>
      <c r="AN593" s="174">
        <f t="shared" si="157"/>
        <v>4.5426515363186627E-2</v>
      </c>
      <c r="AO593" s="174">
        <f t="shared" si="157"/>
        <v>4.2192968072923207E-2</v>
      </c>
      <c r="AP593" s="174">
        <f t="shared" si="157"/>
        <v>3.9189590937574278E-2</v>
      </c>
      <c r="AQ593" s="174">
        <f t="shared" si="157"/>
        <v>3.6399999999999974E-2</v>
      </c>
      <c r="AR593" s="174">
        <f t="shared" si="157"/>
        <v>3.3808977544842148E-2</v>
      </c>
      <c r="AS593" s="174">
        <f t="shared" si="157"/>
        <v>3.1402389083176968E-2</v>
      </c>
      <c r="AT593" s="174">
        <f t="shared" si="157"/>
        <v>2.9167106246360631E-2</v>
      </c>
      <c r="AU593" s="174">
        <f t="shared" si="157"/>
        <v>2.7090935168440453E-2</v>
      </c>
      <c r="AV593" s="174">
        <f t="shared" si="157"/>
        <v>2.5162549966444462E-2</v>
      </c>
      <c r="AW593" s="174">
        <f t="shared" si="157"/>
        <v>2.3371430955672803E-2</v>
      </c>
      <c r="AX593" s="174">
        <f t="shared" si="157"/>
        <v>2.1707807262944259E-2</v>
      </c>
      <c r="AY593" s="174">
        <f t="shared" si="157"/>
        <v>2.0162603524742976E-2</v>
      </c>
      <c r="AZ593" s="174">
        <f t="shared" si="157"/>
        <v>1.8727390379494255E-2</v>
      </c>
      <c r="BA593" s="174">
        <f t="shared" si="157"/>
        <v>1.7394338483896009E-2</v>
      </c>
      <c r="BB593" s="174">
        <f t="shared" si="157"/>
        <v>1.6156175802456707E-2</v>
      </c>
      <c r="BC593" s="174">
        <f t="shared" si="157"/>
        <v>1.5006147937246739E-2</v>
      </c>
      <c r="BD593" s="174">
        <f t="shared" si="157"/>
        <v>1.3937981281454799E-2</v>
      </c>
      <c r="BE593" s="174">
        <f t="shared" si="157"/>
        <v>1.2945848795745491E-2</v>
      </c>
      <c r="BF593" s="174">
        <f t="shared" si="157"/>
        <v>1.2024338220722016E-2</v>
      </c>
      <c r="BG593" s="174">
        <f t="shared" si="157"/>
        <v>1.1168422552087312E-2</v>
      </c>
      <c r="BH593" s="174">
        <f t="shared" si="157"/>
        <v>1.0373432617440354E-2</v>
      </c>
      <c r="BI593" s="174">
        <f t="shared" si="157"/>
        <v>9.6350316051091837E-3</v>
      </c>
      <c r="BJ593" s="174">
        <f t="shared" si="157"/>
        <v>8.9491914060709065E-3</v>
      </c>
      <c r="BK593" s="174">
        <f t="shared" si="157"/>
        <v>8.3121706398996114E-3</v>
      </c>
      <c r="BL593" s="174">
        <f t="shared" si="157"/>
        <v>7.7204942448698454E-3</v>
      </c>
      <c r="BM593" s="174">
        <f t="shared" si="157"/>
        <v>7.1709345208760397E-3</v>
      </c>
      <c r="BN593" s="174">
        <f t="shared" si="157"/>
        <v>6.6604935217536151E-3</v>
      </c>
      <c r="BO593" s="174">
        <f t="shared" si="157"/>
        <v>6.1863867009487568E-3</v>
      </c>
      <c r="BP593" s="174">
        <f t="shared" si="157"/>
        <v>5.7460277213210653E-3</v>
      </c>
    </row>
    <row r="594" spans="2:68">
      <c r="B594" s="29">
        <v>40</v>
      </c>
      <c r="C594" s="68">
        <v>0.15939999999999999</v>
      </c>
      <c r="D594" s="68">
        <v>3.6200000000000003E-2</v>
      </c>
      <c r="I594" s="60" t="s">
        <v>112</v>
      </c>
      <c r="J594" s="174">
        <f t="shared" si="156"/>
        <v>0.41777760155883364</v>
      </c>
      <c r="K594" s="174">
        <f t="shared" si="157"/>
        <v>0.38793249978819427</v>
      </c>
      <c r="L594" s="174">
        <f t="shared" si="157"/>
        <v>0.36021946564486745</v>
      </c>
      <c r="M594" s="174">
        <f t="shared" si="157"/>
        <v>0.3344861889641107</v>
      </c>
      <c r="N594" s="174">
        <f t="shared" si="157"/>
        <v>0.31059124028026813</v>
      </c>
      <c r="O594" s="174">
        <f t="shared" si="157"/>
        <v>0.28840329353384997</v>
      </c>
      <c r="P594" s="174">
        <f t="shared" si="157"/>
        <v>0.26780040430668983</v>
      </c>
      <c r="Q594" s="174">
        <f t="shared" si="157"/>
        <v>0.24866933961837387</v>
      </c>
      <c r="R594" s="174">
        <f t="shared" si="157"/>
        <v>0.23090495560052246</v>
      </c>
      <c r="S594" s="174">
        <f t="shared" si="157"/>
        <v>0.21440961962863436</v>
      </c>
      <c r="T594" s="174">
        <f t="shared" si="157"/>
        <v>0.19909267373554657</v>
      </c>
      <c r="U594" s="174">
        <f t="shared" si="157"/>
        <v>0.18486993635744106</v>
      </c>
      <c r="V594" s="174">
        <f t="shared" si="157"/>
        <v>0.17166323967400857</v>
      </c>
      <c r="W594" s="174">
        <f t="shared" si="157"/>
        <v>0.15939999999999999</v>
      </c>
      <c r="X594" s="174">
        <f t="shared" si="157"/>
        <v>0.14801281886704984</v>
      </c>
      <c r="Y594" s="174">
        <f t="shared" si="157"/>
        <v>0.13743911260332567</v>
      </c>
      <c r="Z594" s="174">
        <f t="shared" si="157"/>
        <v>0.12762076837518263</v>
      </c>
      <c r="AA594" s="174">
        <f t="shared" si="157"/>
        <v>0.11850382480043685</v>
      </c>
      <c r="AB594" s="174">
        <f t="shared" si="157"/>
        <v>0.11003817537791513</v>
      </c>
      <c r="AC594" s="174">
        <f t="shared" si="157"/>
        <v>0.10217729310333763</v>
      </c>
      <c r="AD594" s="174">
        <f t="shared" si="157"/>
        <v>9.4877974758028699E-2</v>
      </c>
      <c r="AE594" s="174">
        <f t="shared" si="157"/>
        <v>8.8100103465072979E-2</v>
      </c>
      <c r="AF594" s="174">
        <f t="shared" si="157"/>
        <v>8.1806428207930978E-2</v>
      </c>
      <c r="AG594" s="174">
        <f t="shared" si="157"/>
        <v>7.5962359099754129E-2</v>
      </c>
      <c r="AH594" s="174">
        <f t="shared" si="157"/>
        <v>7.0535777278203912E-2</v>
      </c>
      <c r="AI594" s="174">
        <f t="shared" si="157"/>
        <v>6.5496858380962156E-2</v>
      </c>
      <c r="AJ594" s="174">
        <f t="shared" si="157"/>
        <v>6.081790863175765E-2</v>
      </c>
      <c r="AK594" s="174">
        <f t="shared" si="157"/>
        <v>5.6473212636042242E-2</v>
      </c>
      <c r="AL594" s="174">
        <f t="shared" si="157"/>
        <v>5.2438892049804967E-2</v>
      </c>
      <c r="AM594" s="174">
        <f t="shared" si="157"/>
        <v>4.8692774344771421E-2</v>
      </c>
      <c r="AN594" s="174">
        <f t="shared" si="157"/>
        <v>4.521427094872512E-2</v>
      </c>
      <c r="AO594" s="174">
        <f t="shared" si="157"/>
        <v>4.1984264091213093E-2</v>
      </c>
      <c r="AP594" s="174">
        <f t="shared" si="157"/>
        <v>3.8985001732742212E-2</v>
      </c>
      <c r="AQ594" s="174">
        <f t="shared" si="157"/>
        <v>3.6199999999999996E-2</v>
      </c>
      <c r="AR594" s="174">
        <f t="shared" si="157"/>
        <v>3.361395259088585E-2</v>
      </c>
      <c r="AS594" s="174">
        <f t="shared" si="157"/>
        <v>3.1212646651445349E-2</v>
      </c>
      <c r="AT594" s="174">
        <f t="shared" si="157"/>
        <v>2.8982884662368948E-2</v>
      </c>
      <c r="AU594" s="174">
        <f t="shared" si="157"/>
        <v>2.6912411905745379E-2</v>
      </c>
      <c r="AV594" s="174">
        <f t="shared" si="157"/>
        <v>2.4989849113428646E-2</v>
      </c>
      <c r="AW594" s="174">
        <f t="shared" si="157"/>
        <v>2.3204629926855843E-2</v>
      </c>
      <c r="AX594" s="174">
        <f t="shared" si="157"/>
        <v>2.1546942824596224E-2</v>
      </c>
      <c r="AY594" s="174">
        <f t="shared" si="157"/>
        <v>2.0007677198467008E-2</v>
      </c>
      <c r="AZ594" s="174">
        <f t="shared" si="157"/>
        <v>1.8578373281851326E-2</v>
      </c>
      <c r="BA594" s="174">
        <f t="shared" si="157"/>
        <v>1.7251175655025715E-2</v>
      </c>
      <c r="BB594" s="174">
        <f t="shared" si="157"/>
        <v>1.6018790071963496E-2</v>
      </c>
      <c r="BC594" s="174">
        <f t="shared" si="157"/>
        <v>1.4874443371335195E-2</v>
      </c>
      <c r="BD594" s="174">
        <f t="shared" si="157"/>
        <v>1.3811846251377833E-2</v>
      </c>
      <c r="BE594" s="174">
        <f t="shared" si="157"/>
        <v>1.2825158704044725E-2</v>
      </c>
      <c r="BF594" s="174">
        <f t="shared" si="157"/>
        <v>1.1908957918462606E-2</v>
      </c>
      <c r="BG594" s="174">
        <f t="shared" si="157"/>
        <v>1.1058208477294386E-2</v>
      </c>
      <c r="BH594" s="174">
        <f t="shared" si="157"/>
        <v>1.0268234682207337E-2</v>
      </c>
      <c r="BI594" s="174">
        <f t="shared" si="157"/>
        <v>9.5346948563482664E-3</v>
      </c>
      <c r="BJ594" s="174">
        <f t="shared" si="157"/>
        <v>8.8535574825926479E-3</v>
      </c>
      <c r="BK594" s="174">
        <f t="shared" si="157"/>
        <v>8.2210790464240877E-3</v>
      </c>
      <c r="BL594" s="174">
        <f t="shared" si="157"/>
        <v>7.6337834616691811E-3</v>
      </c>
      <c r="BM594" s="174">
        <f t="shared" si="157"/>
        <v>7.0884429660120546E-3</v>
      </c>
      <c r="BN594" s="174">
        <f t="shared" si="157"/>
        <v>6.5820603812908147E-3</v>
      </c>
      <c r="BO594" s="174">
        <f t="shared" si="157"/>
        <v>6.1118526410789383E-3</v>
      </c>
      <c r="BP594" s="174">
        <f t="shared" si="157"/>
        <v>5.6752354950195556E-3</v>
      </c>
    </row>
    <row r="595" spans="2:68">
      <c r="B595" s="29">
        <v>41</v>
      </c>
      <c r="C595" s="68">
        <v>0.1598</v>
      </c>
      <c r="D595" s="68">
        <v>3.6200000000000003E-2</v>
      </c>
      <c r="I595" s="60" t="s">
        <v>112</v>
      </c>
      <c r="J595" s="174">
        <f t="shared" si="156"/>
        <v>0.41950883134411882</v>
      </c>
      <c r="K595" s="174">
        <f t="shared" si="157"/>
        <v>0.38949124286152403</v>
      </c>
      <c r="L595" s="174">
        <f t="shared" si="157"/>
        <v>0.36162153673798081</v>
      </c>
      <c r="M595" s="174">
        <f t="shared" si="157"/>
        <v>0.33574602312491936</v>
      </c>
      <c r="N595" s="174">
        <f t="shared" si="157"/>
        <v>0.31172200931681793</v>
      </c>
      <c r="O595" s="174">
        <f t="shared" si="157"/>
        <v>0.28941701286022548</v>
      </c>
      <c r="P595" s="174">
        <f t="shared" si="157"/>
        <v>0.26870803096808088</v>
      </c>
      <c r="Q595" s="174">
        <f t="shared" si="157"/>
        <v>0.24948086221045399</v>
      </c>
      <c r="R595" s="174">
        <f t="shared" si="157"/>
        <v>0.23162947674111364</v>
      </c>
      <c r="S595" s="174">
        <f t="shared" si="157"/>
        <v>0.21505543158698415</v>
      </c>
      <c r="T595" s="174">
        <f t="shared" si="157"/>
        <v>0.19966732777605492</v>
      </c>
      <c r="U595" s="174">
        <f t="shared" si="157"/>
        <v>0.18538030631002869</v>
      </c>
      <c r="V595" s="174">
        <f t="shared" si="157"/>
        <v>0.17211558020220769</v>
      </c>
      <c r="W595" s="174">
        <f t="shared" si="157"/>
        <v>0.1598</v>
      </c>
      <c r="X595" s="174">
        <f t="shared" si="157"/>
        <v>0.14836565039608457</v>
      </c>
      <c r="Y595" s="174">
        <f t="shared" si="157"/>
        <v>0.13774947570371207</v>
      </c>
      <c r="Z595" s="174">
        <f t="shared" si="157"/>
        <v>0.12789293213079406</v>
      </c>
      <c r="AA595" s="174">
        <f t="shared" si="157"/>
        <v>0.11874166493521628</v>
      </c>
      <c r="AB595" s="174">
        <f t="shared" si="157"/>
        <v>0.11024520868102197</v>
      </c>
      <c r="AC595" s="174">
        <f t="shared" si="157"/>
        <v>0.10235670894250246</v>
      </c>
      <c r="AD595" s="174">
        <f t="shared" si="157"/>
        <v>9.5032663921508775E-2</v>
      </c>
      <c r="AE595" s="174">
        <f t="shared" si="157"/>
        <v>8.8232684553111201E-2</v>
      </c>
      <c r="AF595" s="174">
        <f t="shared" si="157"/>
        <v>8.1919271776689034E-2</v>
      </c>
      <c r="AG595" s="174">
        <f t="shared" si="157"/>
        <v>7.6057609744193247E-2</v>
      </c>
      <c r="AH595" s="174">
        <f t="shared" si="157"/>
        <v>7.0615373825211589E-2</v>
      </c>
      <c r="AI595" s="174">
        <f t="shared" si="157"/>
        <v>6.5562552350063585E-2</v>
      </c>
      <c r="AJ595" s="174">
        <f t="shared" si="157"/>
        <v>6.0871281107913185E-2</v>
      </c>
      <c r="AK595" s="174">
        <f t="shared" si="157"/>
        <v>5.6515689687224251E-2</v>
      </c>
      <c r="AL595" s="174">
        <f t="shared" si="157"/>
        <v>5.2471758811190955E-2</v>
      </c>
      <c r="AM595" s="174">
        <f t="shared" si="157"/>
        <v>4.8717187881406929E-2</v>
      </c>
      <c r="AN595" s="174">
        <f t="shared" si="157"/>
        <v>4.5231271999331586E-2</v>
      </c>
      <c r="AO595" s="174">
        <f t="shared" si="157"/>
        <v>4.1994787787378224E-2</v>
      </c>
      <c r="AP595" s="174">
        <f t="shared" si="157"/>
        <v>3.8989887379974462E-2</v>
      </c>
      <c r="AQ595" s="174">
        <f t="shared" si="157"/>
        <v>3.6200000000000003E-2</v>
      </c>
      <c r="AR595" s="174">
        <f t="shared" si="157"/>
        <v>3.3609740577836431E-2</v>
      </c>
      <c r="AS595" s="174">
        <f t="shared" si="157"/>
        <v>3.1204824909101234E-2</v>
      </c>
      <c r="AT595" s="174">
        <f t="shared" si="157"/>
        <v>2.8971990883196148E-2</v>
      </c>
      <c r="AU595" s="174">
        <f t="shared" si="157"/>
        <v>2.6898925348278032E-2</v>
      </c>
      <c r="AV595" s="174">
        <f t="shared" si="157"/>
        <v>2.4974196209342905E-2</v>
      </c>
      <c r="AW595" s="174">
        <f t="shared" si="157"/>
        <v>2.3187189384972395E-2</v>
      </c>
      <c r="AX595" s="174">
        <f t="shared" si="157"/>
        <v>2.1528050275085218E-2</v>
      </c>
      <c r="AY595" s="174">
        <f t="shared" si="157"/>
        <v>1.9987629416912549E-2</v>
      </c>
      <c r="AZ595" s="174">
        <f t="shared" si="157"/>
        <v>1.8557432029512783E-2</v>
      </c>
      <c r="BA595" s="174">
        <f t="shared" si="157"/>
        <v>1.7229571168584455E-2</v>
      </c>
      <c r="BB595" s="174">
        <f t="shared" si="157"/>
        <v>1.599672423324568E-2</v>
      </c>
      <c r="BC595" s="174">
        <f t="shared" si="157"/>
        <v>1.4852092584933056E-2</v>
      </c>
      <c r="BD595" s="174">
        <f t="shared" si="157"/>
        <v>1.378936405573503E-2</v>
      </c>
      <c r="BE595" s="174">
        <f t="shared" si="157"/>
        <v>1.280267813940875E-2</v>
      </c>
      <c r="BF595" s="174">
        <f t="shared" si="157"/>
        <v>1.188659367312336E-2</v>
      </c>
      <c r="BG595" s="174">
        <f t="shared" si="157"/>
        <v>1.1036058831707954E-2</v>
      </c>
      <c r="BH595" s="174">
        <f t="shared" si="157"/>
        <v>1.0246383268934942E-2</v>
      </c>
      <c r="BI595" s="174">
        <f t="shared" si="157"/>
        <v>9.5132122522095849E-3</v>
      </c>
      <c r="BJ595" s="174">
        <f t="shared" si="157"/>
        <v>8.8325026480292577E-3</v>
      </c>
      <c r="BK595" s="174">
        <f t="shared" si="157"/>
        <v>8.2005006257822276E-3</v>
      </c>
      <c r="BL595" s="174">
        <f t="shared" si="157"/>
        <v>7.6137209569316572E-3</v>
      </c>
      <c r="BM595" s="174">
        <f t="shared" si="157"/>
        <v>7.0689277954284393E-3</v>
      </c>
      <c r="BN595" s="174">
        <f t="shared" si="157"/>
        <v>6.5631168333648354E-3</v>
      </c>
      <c r="BO595" s="174">
        <f t="shared" si="157"/>
        <v>6.0934987334647353E-3</v>
      </c>
      <c r="BP595" s="174">
        <f t="shared" si="157"/>
        <v>5.6574837470476404E-3</v>
      </c>
    </row>
    <row r="596" spans="2:68">
      <c r="B596" s="29">
        <v>42</v>
      </c>
      <c r="C596" s="68">
        <v>0.16020000000000001</v>
      </c>
      <c r="D596" s="68">
        <v>3.6200000000000003E-2</v>
      </c>
      <c r="I596" s="60" t="s">
        <v>112</v>
      </c>
      <c r="J596" s="174">
        <f t="shared" si="156"/>
        <v>0.42124288019348799</v>
      </c>
      <c r="K596" s="174">
        <f t="shared" si="157"/>
        <v>0.39105232873633705</v>
      </c>
      <c r="L596" s="174">
        <f t="shared" si="157"/>
        <v>0.3630255394224613</v>
      </c>
      <c r="M596" s="174">
        <f t="shared" si="157"/>
        <v>0.33700743503774233</v>
      </c>
      <c r="N596" s="174">
        <f t="shared" si="157"/>
        <v>0.31285405277932643</v>
      </c>
      <c r="O596" s="174">
        <f t="shared" si="157"/>
        <v>0.29043174768380992</v>
      </c>
      <c r="P596" s="174">
        <f t="shared" si="157"/>
        <v>0.26961645314586824</v>
      </c>
      <c r="Q596" s="174">
        <f t="shared" si="157"/>
        <v>0.25029299443564379</v>
      </c>
      <c r="R596" s="174">
        <f t="shared" si="157"/>
        <v>0.23235445141646485</v>
      </c>
      <c r="S596" s="174">
        <f t="shared" si="157"/>
        <v>0.21570156693669695</v>
      </c>
      <c r="T596" s="174">
        <f t="shared" si="157"/>
        <v>0.20024219762225481</v>
      </c>
      <c r="U596" s="174">
        <f t="shared" si="157"/>
        <v>0.18589080403091179</v>
      </c>
      <c r="V596" s="174">
        <f t="shared" si="157"/>
        <v>0.17256797734734006</v>
      </c>
      <c r="W596" s="174">
        <f t="shared" si="157"/>
        <v>0.16020000000000001</v>
      </c>
      <c r="X596" s="174">
        <f t="shared" si="157"/>
        <v>0.14871843776869523</v>
      </c>
      <c r="Y596" s="174">
        <f t="shared" si="157"/>
        <v>0.13805976112585067</v>
      </c>
      <c r="Z596" s="174">
        <f t="shared" si="157"/>
        <v>0.12816499371632803</v>
      </c>
      <c r="AA596" s="174">
        <f t="shared" si="157"/>
        <v>0.118979386030755</v>
      </c>
      <c r="AB596" s="174">
        <f t="shared" si="157"/>
        <v>0.11045211246674409</v>
      </c>
      <c r="AC596" s="174">
        <f t="shared" si="157"/>
        <v>0.10253599010178782</v>
      </c>
      <c r="AD596" s="174">
        <f t="shared" si="157"/>
        <v>9.5187217621749573E-2</v>
      </c>
      <c r="AE596" s="174">
        <f t="shared" si="157"/>
        <v>8.8365132960395859E-2</v>
      </c>
      <c r="AF596" s="174">
        <f t="shared" si="157"/>
        <v>8.2031988308945758E-2</v>
      </c>
      <c r="AG596" s="174">
        <f t="shared" si="157"/>
        <v>7.6152741250725881E-2</v>
      </c>
      <c r="AH596" s="174">
        <f t="shared" si="157"/>
        <v>7.0694860865241113E-2</v>
      </c>
      <c r="AI596" s="174">
        <f t="shared" si="157"/>
        <v>6.5628147728801059E-2</v>
      </c>
      <c r="AJ596" s="174">
        <f t="shared" si="157"/>
        <v>6.0924566815733078E-2</v>
      </c>
      <c r="AK596" s="174">
        <f t="shared" si="157"/>
        <v>5.6558092375594962E-2</v>
      </c>
      <c r="AL596" s="174">
        <f t="shared" si="157"/>
        <v>5.2504563928065136E-2</v>
      </c>
      <c r="AM596" s="174">
        <f t="shared" si="157"/>
        <v>4.8741552578704356E-2</v>
      </c>
      <c r="AN596" s="174">
        <f t="shared" si="157"/>
        <v>4.5248236915890326E-2</v>
      </c>
      <c r="AO596" s="174">
        <f t="shared" si="157"/>
        <v>4.2005287802241033E-2</v>
      </c>
      <c r="AP596" s="174">
        <f t="shared" si="157"/>
        <v>3.8994761423056905E-2</v>
      </c>
      <c r="AQ596" s="174">
        <f t="shared" si="157"/>
        <v>3.6200000000000045E-2</v>
      </c>
      <c r="AR596" s="174">
        <f t="shared" si="157"/>
        <v>3.3605539620641535E-2</v>
      </c>
      <c r="AS596" s="174">
        <f t="shared" si="157"/>
        <v>3.1197024673881399E-2</v>
      </c>
      <c r="AT596" s="174">
        <f t="shared" si="157"/>
        <v>2.8961128417797005E-2</v>
      </c>
      <c r="AU596" s="174">
        <f t="shared" si="157"/>
        <v>2.6885479240407836E-2</v>
      </c>
      <c r="AV596" s="174">
        <f t="shared" si="157"/>
        <v>2.4958592205344198E-2</v>
      </c>
      <c r="AW596" s="174">
        <f t="shared" si="157"/>
        <v>2.3169805503649957E-2</v>
      </c>
      <c r="AX596" s="174">
        <f t="shared" si="157"/>
        <v>2.1509221460095741E-2</v>
      </c>
      <c r="AY596" s="174">
        <f t="shared" si="157"/>
        <v>1.9967651767580107E-2</v>
      </c>
      <c r="AZ596" s="174">
        <f t="shared" si="157"/>
        <v>1.8536566646590761E-2</v>
      </c>
      <c r="BA596" s="174">
        <f t="shared" si="157"/>
        <v>1.7208047648416228E-2</v>
      </c>
      <c r="BB596" s="174">
        <f t="shared" si="157"/>
        <v>1.5974743840959617E-2</v>
      </c>
      <c r="BC596" s="174">
        <f t="shared" si="157"/>
        <v>1.4829831134722853E-2</v>
      </c>
      <c r="BD596" s="174">
        <f t="shared" si="157"/>
        <v>1.376697452390474E-2</v>
      </c>
      <c r="BE596" s="174">
        <f t="shared" si="157"/>
        <v>1.2780293033686267E-2</v>
      </c>
      <c r="BF596" s="174">
        <f t="shared" si="157"/>
        <v>1.1864327179750063E-2</v>
      </c>
      <c r="BG596" s="174">
        <f t="shared" si="157"/>
        <v>1.1014008759981894E-2</v>
      </c>
      <c r="BH596" s="174">
        <f t="shared" si="157"/>
        <v>1.0224632811206188E-2</v>
      </c>
      <c r="BI596" s="174">
        <f t="shared" si="157"/>
        <v>9.4918315757873094E-3</v>
      </c>
      <c r="BJ596" s="174">
        <f t="shared" si="157"/>
        <v>8.811550334049071E-3</v>
      </c>
      <c r="BK596" s="174">
        <f t="shared" si="157"/>
        <v>8.1800249687890309E-3</v>
      </c>
      <c r="BL596" s="174">
        <f t="shared" si="157"/>
        <v>7.5937611377479694E-3</v>
      </c>
      <c r="BM596" s="174">
        <f t="shared" si="157"/>
        <v>7.0495149387921835E-3</v>
      </c>
      <c r="BN596" s="174">
        <f t="shared" si="157"/>
        <v>6.5442749608255468E-3</v>
      </c>
      <c r="BO596" s="174">
        <f t="shared" si="157"/>
        <v>6.0752456211158835E-3</v>
      </c>
      <c r="BP596" s="174">
        <f t="shared" si="157"/>
        <v>5.6398316968380834E-3</v>
      </c>
    </row>
    <row r="597" spans="2:68">
      <c r="B597" s="29">
        <v>43</v>
      </c>
      <c r="C597" s="68">
        <v>0.16070000000000001</v>
      </c>
      <c r="D597" s="68">
        <v>3.6299999999999999E-2</v>
      </c>
      <c r="I597" s="60" t="s">
        <v>112</v>
      </c>
      <c r="J597" s="174">
        <f t="shared" si="156"/>
        <v>0.42265585578267301</v>
      </c>
      <c r="K597" s="174">
        <f t="shared" si="157"/>
        <v>0.39235702040238085</v>
      </c>
      <c r="L597" s="174">
        <f t="shared" si="157"/>
        <v>0.36423021082710699</v>
      </c>
      <c r="M597" s="174">
        <f t="shared" si="157"/>
        <v>0.33811972153093095</v>
      </c>
      <c r="N597" s="174">
        <f t="shared" si="157"/>
        <v>0.31388100901498839</v>
      </c>
      <c r="O597" s="174">
        <f t="shared" si="157"/>
        <v>0.29137989163774514</v>
      </c>
      <c r="P597" s="174">
        <f t="shared" si="157"/>
        <v>0.27049180680685864</v>
      </c>
      <c r="Q597" s="174">
        <f t="shared" si="157"/>
        <v>0.25110112142055957</v>
      </c>
      <c r="R597" s="174">
        <f t="shared" si="157"/>
        <v>0.23310049174126726</v>
      </c>
      <c r="S597" s="174">
        <f t="shared" si="157"/>
        <v>0.21639026915780118</v>
      </c>
      <c r="T597" s="174">
        <f t="shared" si="157"/>
        <v>0.2008779485465837</v>
      </c>
      <c r="U597" s="174">
        <f t="shared" si="157"/>
        <v>0.18647765617804898</v>
      </c>
      <c r="V597" s="174">
        <f t="shared" si="157"/>
        <v>0.17310967433339036</v>
      </c>
      <c r="W597" s="174">
        <f t="shared" si="157"/>
        <v>0.16070000000000001</v>
      </c>
      <c r="X597" s="174">
        <f t="shared" si="157"/>
        <v>0.14917993520260947</v>
      </c>
      <c r="Y597" s="174">
        <f t="shared" si="157"/>
        <v>0.13848570670226981</v>
      </c>
      <c r="Z597" s="174">
        <f t="shared" si="157"/>
        <v>0.12855811295788544</v>
      </c>
      <c r="AA597" s="174">
        <f t="shared" si="157"/>
        <v>0.11934219639593711</v>
      </c>
      <c r="AB597" s="174">
        <f t="shared" si="157"/>
        <v>0.11078693917413186</v>
      </c>
      <c r="AC597" s="174">
        <f t="shared" si="157"/>
        <v>0.10284498075477554</v>
      </c>
      <c r="AD597" s="174">
        <f t="shared" si="157"/>
        <v>9.5472355724399702E-2</v>
      </c>
      <c r="AE597" s="174">
        <f t="shared" si="157"/>
        <v>8.8628250408254047E-2</v>
      </c>
      <c r="AF597" s="174">
        <f t="shared" si="157"/>
        <v>8.2274776932320992E-2</v>
      </c>
      <c r="AG597" s="174">
        <f t="shared" si="157"/>
        <v>7.6376763482095794E-2</v>
      </c>
      <c r="AH597" s="174">
        <f t="shared" si="157"/>
        <v>7.0901559597038449E-2</v>
      </c>
      <c r="AI597" s="174">
        <f t="shared" si="157"/>
        <v>6.581885542283851E-2</v>
      </c>
      <c r="AJ597" s="174">
        <f t="shared" si="157"/>
        <v>6.1100513920902107E-2</v>
      </c>
      <c r="AK597" s="174">
        <f t="shared" si="157"/>
        <v>5.672041510619983E-2</v>
      </c>
      <c r="AL597" s="174">
        <f t="shared" si="157"/>
        <v>5.2654311451201009E-2</v>
      </c>
      <c r="AM597" s="174">
        <f t="shared" si="157"/>
        <v>4.8879693655433626E-2</v>
      </c>
      <c r="AN597" s="174">
        <f t="shared" si="157"/>
        <v>4.537566603759171E-2</v>
      </c>
      <c r="AO597" s="174">
        <f t="shared" si="157"/>
        <v>4.2122830860380697E-2</v>
      </c>
      <c r="AP597" s="174">
        <f t="shared" si="157"/>
        <v>3.9103180947741574E-2</v>
      </c>
      <c r="AQ597" s="174">
        <f t="shared" si="157"/>
        <v>3.6300000000000006E-2</v>
      </c>
      <c r="AR597" s="174">
        <f t="shared" si="157"/>
        <v>3.369777005510096E-2</v>
      </c>
      <c r="AS597" s="174">
        <f t="shared" si="157"/>
        <v>3.1282085583649005E-2</v>
      </c>
      <c r="AT597" s="174">
        <f t="shared" si="157"/>
        <v>2.9039573742198146E-2</v>
      </c>
      <c r="AU597" s="174">
        <f t="shared" si="157"/>
        <v>2.6957820343326184E-2</v>
      </c>
      <c r="AV597" s="174">
        <f t="shared" si="157"/>
        <v>2.5025301132675714E-2</v>
      </c>
      <c r="AW597" s="174">
        <f t="shared" si="157"/>
        <v>2.3231317992522413E-2</v>
      </c>
      <c r="AX597" s="174">
        <f t="shared" si="157"/>
        <v>2.1565939718703853E-2</v>
      </c>
      <c r="AY597" s="174">
        <f t="shared" si="157"/>
        <v>2.0019947043059254E-2</v>
      </c>
      <c r="AZ597" s="174">
        <f t="shared" si="157"/>
        <v>1.8584781597033306E-2</v>
      </c>
      <c r="BA597" s="174">
        <f t="shared" si="157"/>
        <v>1.7252498533914608E-2</v>
      </c>
      <c r="BB597" s="174">
        <f t="shared" si="157"/>
        <v>1.6015722547433081E-2</v>
      </c>
      <c r="BC597" s="174">
        <f t="shared" si="157"/>
        <v>1.4867607043242304E-2</v>
      </c>
      <c r="BD597" s="174">
        <f t="shared" si="157"/>
        <v>1.3801796237266625E-2</v>
      </c>
      <c r="BE597" s="174">
        <f t="shared" si="157"/>
        <v>1.2812389971095546E-2</v>
      </c>
      <c r="BF597" s="174">
        <f t="shared" si="157"/>
        <v>1.1893911049649016E-2</v>
      </c>
      <c r="BG597" s="174">
        <f t="shared" ref="K597:BP602" si="158">$C597*POWER(POWER($D597/$C597,1/($D$557-$C$557)),BG$557-$C$557)</f>
        <v>1.1041274920300192E-2</v>
      </c>
      <c r="BH597" s="174">
        <f t="shared" si="158"/>
        <v>1.0249761525604105E-2</v>
      </c>
      <c r="BI597" s="174">
        <f t="shared" si="158"/>
        <v>9.5149891738134391E-3</v>
      </c>
      <c r="BJ597" s="174">
        <f t="shared" si="158"/>
        <v>8.8328902825327901E-3</v>
      </c>
      <c r="BK597" s="174">
        <f t="shared" si="158"/>
        <v>8.1996888612321118E-3</v>
      </c>
      <c r="BL597" s="174">
        <f t="shared" si="158"/>
        <v>7.6118796079661785E-3</v>
      </c>
      <c r="BM597" s="174">
        <f t="shared" si="158"/>
        <v>7.0662085045828183E-3</v>
      </c>
      <c r="BN597" s="174">
        <f t="shared" si="158"/>
        <v>6.5596548029980871E-3</v>
      </c>
      <c r="BO597" s="174">
        <f t="shared" si="158"/>
        <v>6.0894143028173029E-3</v>
      </c>
      <c r="BP597" s="174">
        <f t="shared" si="158"/>
        <v>5.6528838277294866E-3</v>
      </c>
    </row>
    <row r="598" spans="2:68">
      <c r="B598" s="29">
        <v>44</v>
      </c>
      <c r="C598" s="68">
        <v>0.16109999999999999</v>
      </c>
      <c r="D598" s="68">
        <v>3.6299999999999999E-2</v>
      </c>
      <c r="I598" s="60" t="s">
        <v>112</v>
      </c>
      <c r="J598" s="174">
        <f t="shared" si="156"/>
        <v>0.42439312063190693</v>
      </c>
      <c r="K598" s="174">
        <f t="shared" si="158"/>
        <v>0.39392077859708763</v>
      </c>
      <c r="L598" s="174">
        <f t="shared" si="158"/>
        <v>0.36563641648923906</v>
      </c>
      <c r="M598" s="174">
        <f t="shared" si="158"/>
        <v>0.33938293262725755</v>
      </c>
      <c r="N598" s="174">
        <f t="shared" si="158"/>
        <v>0.31501450556981792</v>
      </c>
      <c r="O598" s="174">
        <f t="shared" si="158"/>
        <v>0.29239578416981027</v>
      </c>
      <c r="P598" s="174">
        <f t="shared" si="158"/>
        <v>0.27140113578461739</v>
      </c>
      <c r="Q598" s="174">
        <f t="shared" si="158"/>
        <v>0.25191394846651666</v>
      </c>
      <c r="R598" s="174">
        <f t="shared" si="158"/>
        <v>0.23382598325731724</v>
      </c>
      <c r="S598" s="174">
        <f t="shared" si="158"/>
        <v>0.2170367729896398</v>
      </c>
      <c r="T598" s="174">
        <f t="shared" si="158"/>
        <v>0.20145306425556261</v>
      </c>
      <c r="U598" s="174">
        <f t="shared" si="158"/>
        <v>0.18698829944312281</v>
      </c>
      <c r="V598" s="174">
        <f t="shared" si="158"/>
        <v>0.17356213596371498</v>
      </c>
      <c r="W598" s="174">
        <f t="shared" si="158"/>
        <v>0.16109999999999999</v>
      </c>
      <c r="X598" s="174">
        <f t="shared" si="158"/>
        <v>0.1495326722956774</v>
      </c>
      <c r="Y598" s="174">
        <f t="shared" si="158"/>
        <v>0.13879590368644598</v>
      </c>
      <c r="Z598" s="174">
        <f t="shared" si="158"/>
        <v>0.12883005823667121</v>
      </c>
      <c r="AA598" s="174">
        <f t="shared" si="158"/>
        <v>0.11957978199961013</v>
      </c>
      <c r="AB598" s="174">
        <f t="shared" si="158"/>
        <v>0.11099369556136714</v>
      </c>
      <c r="AC598" s="174">
        <f t="shared" si="158"/>
        <v>0.10302410866085721</v>
      </c>
      <c r="AD598" s="174">
        <f t="shared" si="158"/>
        <v>9.5626755300671759E-2</v>
      </c>
      <c r="AE598" s="174">
        <f t="shared" si="158"/>
        <v>8.8760547877556079E-2</v>
      </c>
      <c r="AF598" s="174">
        <f t="shared" si="158"/>
        <v>8.2387348966849031E-2</v>
      </c>
      <c r="AG598" s="174">
        <f t="shared" si="158"/>
        <v>7.6471759493292685E-2</v>
      </c>
      <c r="AH598" s="174">
        <f t="shared" si="158"/>
        <v>7.0980922111634967E-2</v>
      </c>
      <c r="AI598" s="174">
        <f t="shared" si="158"/>
        <v>6.5884338704929324E-2</v>
      </c>
      <c r="AJ598" s="174">
        <f t="shared" si="158"/>
        <v>6.1153700986850475E-2</v>
      </c>
      <c r="AK598" s="174">
        <f t="shared" si="158"/>
        <v>5.6762733267129467E-2</v>
      </c>
      <c r="AL598" s="174">
        <f t="shared" si="158"/>
        <v>5.2687046506769808E-2</v>
      </c>
      <c r="AM598" s="174">
        <f t="shared" si="158"/>
        <v>4.890400285241419E-2</v>
      </c>
      <c r="AN598" s="174">
        <f t="shared" si="158"/>
        <v>4.5392589897435907E-2</v>
      </c>
      <c r="AO598" s="174">
        <f t="shared" si="158"/>
        <v>4.2133303971355437E-2</v>
      </c>
      <c r="AP598" s="174">
        <f t="shared" si="158"/>
        <v>3.9108041809328711E-2</v>
      </c>
      <c r="AQ598" s="174">
        <f t="shared" si="158"/>
        <v>3.6300000000000013E-2</v>
      </c>
      <c r="AR598" s="174">
        <f t="shared" si="158"/>
        <v>3.3693581653215961E-2</v>
      </c>
      <c r="AS598" s="174">
        <f t="shared" si="158"/>
        <v>3.1274309769199204E-2</v>
      </c>
      <c r="AT598" s="174">
        <f t="shared" si="158"/>
        <v>2.9028746828002269E-2</v>
      </c>
      <c r="AU598" s="174">
        <f t="shared" si="158"/>
        <v>2.6944420152612347E-2</v>
      </c>
      <c r="AV598" s="174">
        <f t="shared" si="158"/>
        <v>2.5009752631146052E-2</v>
      </c>
      <c r="AW598" s="174">
        <f t="shared" si="158"/>
        <v>2.3213998413340275E-2</v>
      </c>
      <c r="AX598" s="174">
        <f t="shared" si="158"/>
        <v>2.1547183224173719E-2</v>
      </c>
      <c r="AY598" s="174">
        <f t="shared" si="158"/>
        <v>2.0000048963099235E-2</v>
      </c>
      <c r="AZ598" s="174">
        <f t="shared" si="158"/>
        <v>1.8564002281170829E-2</v>
      </c>
      <c r="BA598" s="174">
        <f t="shared" si="158"/>
        <v>1.7231066850443982E-2</v>
      </c>
      <c r="BB598" s="174">
        <f t="shared" si="158"/>
        <v>1.5993839060535999E-2</v>
      </c>
      <c r="BC598" s="174">
        <f t="shared" si="158"/>
        <v>1.4845446896268998E-2</v>
      </c>
      <c r="BD598" s="174">
        <f t="shared" si="158"/>
        <v>1.37795117679868E-2</v>
      </c>
      <c r="BE598" s="174">
        <f t="shared" si="158"/>
        <v>1.2790113082537559E-2</v>
      </c>
      <c r="BF598" s="174">
        <f t="shared" si="158"/>
        <v>1.187175535813622E-2</v>
      </c>
      <c r="BG598" s="174">
        <f t="shared" si="158"/>
        <v>1.1019337700450873E-2</v>
      </c>
      <c r="BH598" s="174">
        <f t="shared" si="158"/>
        <v>1.0228125470371966E-2</v>
      </c>
      <c r="BI598" s="174">
        <f t="shared" si="158"/>
        <v>9.4937239860968525E-3</v>
      </c>
      <c r="BJ598" s="174">
        <f t="shared" si="158"/>
        <v>8.8120541134614067E-3</v>
      </c>
      <c r="BK598" s="174">
        <f t="shared" si="158"/>
        <v>8.1793296089385532E-3</v>
      </c>
      <c r="BL598" s="174">
        <f t="shared" si="158"/>
        <v>7.5920360894583486E-3</v>
      </c>
      <c r="BM598" s="174">
        <f t="shared" si="158"/>
        <v>7.0469115122404179E-3</v>
      </c>
      <c r="BN598" s="174">
        <f t="shared" si="158"/>
        <v>6.5409280562165294E-3</v>
      </c>
      <c r="BO598" s="174">
        <f t="shared" si="158"/>
        <v>6.0712753044061367E-3</v>
      </c>
      <c r="BP598" s="174">
        <f t="shared" si="158"/>
        <v>5.6353446338336553E-3</v>
      </c>
    </row>
    <row r="599" spans="2:68">
      <c r="B599" s="29">
        <v>45</v>
      </c>
      <c r="C599" s="68">
        <v>0.1615</v>
      </c>
      <c r="D599" s="68">
        <v>3.6299999999999999E-2</v>
      </c>
      <c r="I599" s="60" t="s">
        <v>112</v>
      </c>
      <c r="J599" s="174">
        <f t="shared" si="156"/>
        <v>0.42613319152621909</v>
      </c>
      <c r="K599" s="174">
        <f t="shared" si="158"/>
        <v>0.39548686815076733</v>
      </c>
      <c r="L599" s="174">
        <f t="shared" si="158"/>
        <v>0.36704454379512663</v>
      </c>
      <c r="M599" s="174">
        <f t="shared" si="158"/>
        <v>0.34064771293092361</v>
      </c>
      <c r="N599" s="174">
        <f t="shared" si="158"/>
        <v>0.31614926931004739</v>
      </c>
      <c r="O599" s="174">
        <f t="shared" si="158"/>
        <v>0.29341268615986488</v>
      </c>
      <c r="P599" s="174">
        <f t="shared" si="158"/>
        <v>0.27231125533653527</v>
      </c>
      <c r="Q599" s="174">
        <f t="shared" si="158"/>
        <v>0.25272738119631777</v>
      </c>
      <c r="R599" s="174">
        <f t="shared" si="158"/>
        <v>0.23455192524970706</v>
      </c>
      <c r="S599" s="174">
        <f t="shared" si="158"/>
        <v>0.21768359794623521</v>
      </c>
      <c r="T599" s="174">
        <f t="shared" si="158"/>
        <v>0.20202839420043245</v>
      </c>
      <c r="U599" s="174">
        <f t="shared" si="158"/>
        <v>0.18749906951320316</v>
      </c>
      <c r="V599" s="174">
        <f t="shared" si="158"/>
        <v>0.17401465376910738</v>
      </c>
      <c r="W599" s="174">
        <f t="shared" si="158"/>
        <v>0.1615</v>
      </c>
      <c r="X599" s="174">
        <f t="shared" si="158"/>
        <v>0.14988536560034438</v>
      </c>
      <c r="Y599" s="174">
        <f t="shared" si="158"/>
        <v>0.1391060236603647</v>
      </c>
      <c r="Z599" s="174">
        <f t="shared" si="158"/>
        <v>0.12910190225104592</v>
      </c>
      <c r="AA599" s="174">
        <f t="shared" si="158"/>
        <v>0.11981724965076124</v>
      </c>
      <c r="AB599" s="174">
        <f t="shared" si="158"/>
        <v>0.11120032364787669</v>
      </c>
      <c r="AC599" s="174">
        <f t="shared" si="158"/>
        <v>0.10320310318785521</v>
      </c>
      <c r="AD599" s="174">
        <f t="shared" si="158"/>
        <v>9.5781020757905538E-2</v>
      </c>
      <c r="AE599" s="174">
        <f t="shared" si="158"/>
        <v>8.8892714017788504E-2</v>
      </c>
      <c r="AF599" s="174">
        <f t="shared" si="158"/>
        <v>8.2499795292650696E-2</v>
      </c>
      <c r="AG599" s="174">
        <f t="shared" si="158"/>
        <v>7.6566637643297339E-2</v>
      </c>
      <c r="AH599" s="174">
        <f t="shared" si="158"/>
        <v>7.1060176321700988E-2</v>
      </c>
      <c r="AI599" s="174">
        <f t="shared" si="158"/>
        <v>6.5949724505282276E-2</v>
      </c>
      <c r="AJ599" s="174">
        <f t="shared" si="158"/>
        <v>6.1206802283072605E-2</v>
      </c>
      <c r="AK599" s="174">
        <f t="shared" si="158"/>
        <v>5.6804977940720307E-2</v>
      </c>
      <c r="AL599" s="174">
        <f t="shared" si="158"/>
        <v>5.2719720659841242E-2</v>
      </c>
      <c r="AM599" s="174">
        <f t="shared" si="158"/>
        <v>4.8928263810825587E-2</v>
      </c>
      <c r="AN599" s="174">
        <f t="shared" si="158"/>
        <v>4.540947807724887E-2</v>
      </c>
      <c r="AO599" s="174">
        <f t="shared" si="158"/>
        <v>4.2143753704825197E-2</v>
      </c>
      <c r="AP599" s="174">
        <f t="shared" si="158"/>
        <v>3.9112891218690979E-2</v>
      </c>
      <c r="AQ599" s="174">
        <f t="shared" si="158"/>
        <v>3.6299999999999978E-2</v>
      </c>
      <c r="AR599" s="174">
        <f t="shared" si="158"/>
        <v>3.3689404156609891E-2</v>
      </c>
      <c r="AS599" s="174">
        <f t="shared" si="158"/>
        <v>3.1266555163289377E-2</v>
      </c>
      <c r="AT599" s="174">
        <f t="shared" si="158"/>
        <v>2.9017950784600392E-2</v>
      </c>
      <c r="AU599" s="174">
        <f t="shared" si="158"/>
        <v>2.6931059828623094E-2</v>
      </c>
      <c r="AV599" s="174">
        <f t="shared" si="158"/>
        <v>2.4994252312185265E-2</v>
      </c>
      <c r="AW599" s="174">
        <f t="shared" si="158"/>
        <v>2.3196734648415738E-2</v>
      </c>
      <c r="AX599" s="174">
        <f t="shared" si="158"/>
        <v>2.1528489495430143E-2</v>
      </c>
      <c r="AY599" s="174">
        <f t="shared" si="158"/>
        <v>1.9980219930933251E-2</v>
      </c>
      <c r="AZ599" s="174">
        <f t="shared" si="158"/>
        <v>1.8543297641629836E-2</v>
      </c>
      <c r="BA599" s="174">
        <f t="shared" si="158"/>
        <v>1.7209714838710165E-2</v>
      </c>
      <c r="BB599" s="174">
        <f t="shared" si="158"/>
        <v>1.5972039631441139E-2</v>
      </c>
      <c r="BC599" s="174">
        <f t="shared" si="158"/>
        <v>1.4823374610165604E-2</v>
      </c>
      <c r="BD599" s="174">
        <f t="shared" si="158"/>
        <v>1.3757318407898043E-2</v>
      </c>
      <c r="BE599" s="174">
        <f t="shared" si="158"/>
        <v>1.2767930026304308E-2</v>
      </c>
      <c r="BF599" s="174">
        <f t="shared" si="158"/>
        <v>1.1849695727258424E-2</v>
      </c>
      <c r="BG599" s="174">
        <f t="shared" si="158"/>
        <v>1.0997498305467293E-2</v>
      </c>
      <c r="BH599" s="174">
        <f t="shared" si="158"/>
        <v>1.0206588570923422E-2</v>
      </c>
      <c r="BI599" s="174">
        <f t="shared" si="158"/>
        <v>9.4725588822610132E-3</v>
      </c>
      <c r="BJ599" s="174">
        <f t="shared" si="158"/>
        <v>8.7913185835200094E-3</v>
      </c>
      <c r="BK599" s="174">
        <f t="shared" si="158"/>
        <v>8.1590712074303285E-3</v>
      </c>
      <c r="BL599" s="174">
        <f t="shared" si="158"/>
        <v>7.5722933181729913E-3</v>
      </c>
      <c r="BM599" s="174">
        <f t="shared" si="158"/>
        <v>7.0277148757114782E-3</v>
      </c>
      <c r="BN599" s="174">
        <f t="shared" si="158"/>
        <v>6.5223010122662135E-3</v>
      </c>
      <c r="BO599" s="174">
        <f t="shared" si="158"/>
        <v>6.0532351193747225E-3</v>
      </c>
      <c r="BP599" s="174">
        <f t="shared" si="158"/>
        <v>5.617903151283743E-3</v>
      </c>
    </row>
    <row r="600" spans="2:68">
      <c r="B600" s="29">
        <v>46</v>
      </c>
      <c r="C600" s="68">
        <v>0.1623</v>
      </c>
      <c r="D600" s="68">
        <v>3.6400000000000002E-2</v>
      </c>
      <c r="I600" s="60" t="s">
        <v>112</v>
      </c>
      <c r="J600" s="174">
        <f t="shared" si="156"/>
        <v>0.4288541907446991</v>
      </c>
      <c r="K600" s="174">
        <f t="shared" si="158"/>
        <v>0.39796859472592605</v>
      </c>
      <c r="L600" s="174">
        <f t="shared" si="158"/>
        <v>0.36930734456180908</v>
      </c>
      <c r="M600" s="174">
        <f t="shared" si="158"/>
        <v>0.34271024536803646</v>
      </c>
      <c r="N600" s="174">
        <f t="shared" si="158"/>
        <v>0.31802863931551922</v>
      </c>
      <c r="O600" s="174">
        <f t="shared" si="158"/>
        <v>0.29512457474466219</v>
      </c>
      <c r="P600" s="174">
        <f t="shared" si="158"/>
        <v>0.27387003511909019</v>
      </c>
      <c r="Q600" s="174">
        <f t="shared" si="158"/>
        <v>0.25414622350925814</v>
      </c>
      <c r="R600" s="174">
        <f t="shared" si="158"/>
        <v>0.23584289860674693</v>
      </c>
      <c r="S600" s="174">
        <f t="shared" si="158"/>
        <v>0.21885775855806133</v>
      </c>
      <c r="T600" s="174">
        <f t="shared" si="158"/>
        <v>0.20309586917402478</v>
      </c>
      <c r="U600" s="174">
        <f t="shared" si="158"/>
        <v>0.18846913331888954</v>
      </c>
      <c r="V600" s="174">
        <f t="shared" si="158"/>
        <v>0.17489579851344564</v>
      </c>
      <c r="W600" s="174">
        <f t="shared" si="158"/>
        <v>0.1623</v>
      </c>
      <c r="X600" s="174">
        <f t="shared" si="158"/>
        <v>0.150611336715301</v>
      </c>
      <c r="Y600" s="174">
        <f t="shared" si="158"/>
        <v>0.13976447780141574</v>
      </c>
      <c r="Z600" s="174">
        <f t="shared" si="158"/>
        <v>0.12969879745525101</v>
      </c>
      <c r="AA600" s="174">
        <f t="shared" si="158"/>
        <v>0.12035803607580058</v>
      </c>
      <c r="AB600" s="174">
        <f t="shared" si="158"/>
        <v>0.11168998581518637</v>
      </c>
      <c r="AC600" s="174">
        <f t="shared" si="158"/>
        <v>0.1036461987759595</v>
      </c>
      <c r="AD600" s="174">
        <f t="shared" si="158"/>
        <v>9.6181716223703348E-2</v>
      </c>
      <c r="AE600" s="174">
        <f t="shared" si="158"/>
        <v>8.9254817301440012E-2</v>
      </c>
      <c r="AF600" s="174">
        <f t="shared" si="158"/>
        <v>8.2826785841342287E-2</v>
      </c>
      <c r="AG600" s="174">
        <f t="shared" si="158"/>
        <v>7.6861693970403752E-2</v>
      </c>
      <c r="AH600" s="174">
        <f t="shared" si="158"/>
        <v>7.132620130058473E-2</v>
      </c>
      <c r="AI600" s="174">
        <f t="shared" si="158"/>
        <v>6.6189368581057964E-2</v>
      </c>
      <c r="AJ600" s="174">
        <f t="shared" si="158"/>
        <v>6.1422484771009762E-2</v>
      </c>
      <c r="AK600" s="174">
        <f t="shared" si="158"/>
        <v>5.6998906566463337E-2</v>
      </c>
      <c r="AL600" s="174">
        <f t="shared" si="158"/>
        <v>5.2893909484199572E-2</v>
      </c>
      <c r="AM600" s="174">
        <f t="shared" si="158"/>
        <v>4.9084549670446294E-2</v>
      </c>
      <c r="AN600" s="174">
        <f t="shared" si="158"/>
        <v>4.5549535661950115E-2</v>
      </c>
      <c r="AO600" s="174">
        <f t="shared" si="158"/>
        <v>4.226910938267147E-2</v>
      </c>
      <c r="AP600" s="174">
        <f t="shared" si="158"/>
        <v>3.9224935710963776E-2</v>
      </c>
      <c r="AQ600" s="174">
        <f t="shared" si="158"/>
        <v>3.6400000000000002E-2</v>
      </c>
      <c r="AR600" s="174">
        <f t="shared" si="158"/>
        <v>3.377851297866271E-2</v>
      </c>
      <c r="AS600" s="174">
        <f t="shared" si="158"/>
        <v>3.1345822501364966E-2</v>
      </c>
      <c r="AT600" s="174">
        <f t="shared" si="158"/>
        <v>2.9088331653549827E-2</v>
      </c>
      <c r="AU600" s="174">
        <f t="shared" si="158"/>
        <v>2.6993422755139503E-2</v>
      </c>
      <c r="AV600" s="174">
        <f t="shared" si="158"/>
        <v>2.5049386837170572E-2</v>
      </c>
      <c r="AW600" s="174">
        <f t="shared" si="158"/>
        <v>2.3245358197442549E-2</v>
      </c>
      <c r="AX600" s="174">
        <f t="shared" si="158"/>
        <v>2.1571253669394962E-2</v>
      </c>
      <c r="AY600" s="174">
        <f t="shared" si="158"/>
        <v>2.0017716264771515E-2</v>
      </c>
      <c r="AZ600" s="174">
        <f t="shared" si="158"/>
        <v>1.8576062875076155E-2</v>
      </c>
      <c r="BA600" s="174">
        <f t="shared" si="158"/>
        <v>1.723823573951138E-2</v>
      </c>
      <c r="BB600" s="174">
        <f t="shared" si="158"/>
        <v>1.5996757408141001E-2</v>
      </c>
      <c r="BC600" s="174">
        <f t="shared" si="158"/>
        <v>1.4844688948555203E-2</v>
      </c>
      <c r="BD600" s="174">
        <f t="shared" si="158"/>
        <v>1.3775591162444581E-2</v>
      </c>
      <c r="BE600" s="174">
        <f t="shared" si="158"/>
        <v>1.2783488595312786E-2</v>
      </c>
      <c r="BF600" s="174">
        <f t="shared" si="158"/>
        <v>1.1862836138169217E-2</v>
      </c>
      <c r="BG600" s="174">
        <f t="shared" si="158"/>
        <v>1.100848803453016E-2</v>
      </c>
      <c r="BH600" s="174">
        <f t="shared" si="158"/>
        <v>1.0215669119500828E-2</v>
      </c>
      <c r="BI600" s="174">
        <f t="shared" si="158"/>
        <v>9.4799481301863307E-3</v>
      </c>
      <c r="BJ600" s="174">
        <f t="shared" si="158"/>
        <v>8.7972129382568199E-3</v>
      </c>
      <c r="BK600" s="174">
        <f t="shared" si="158"/>
        <v>8.1636475662353672E-3</v>
      </c>
      <c r="BL600" s="174">
        <f t="shared" si="158"/>
        <v>7.5757108590469658E-3</v>
      </c>
      <c r="BM600" s="174">
        <f t="shared" si="158"/>
        <v>7.0301166916185128E-3</v>
      </c>
      <c r="BN600" s="174">
        <f t="shared" si="158"/>
        <v>6.5238156019051989E-3</v>
      </c>
      <c r="BO600" s="174">
        <f t="shared" si="158"/>
        <v>6.053977746685632E-3</v>
      </c>
      <c r="BP600" s="174">
        <f t="shared" si="158"/>
        <v>5.6179770848614223E-3</v>
      </c>
    </row>
    <row r="601" spans="2:68">
      <c r="B601" s="29">
        <v>47</v>
      </c>
      <c r="C601" s="68">
        <v>0.16309999999999999</v>
      </c>
      <c r="D601" s="68">
        <v>3.6400000000000002E-2</v>
      </c>
      <c r="I601" s="60" t="s">
        <v>112</v>
      </c>
      <c r="J601" s="174">
        <f t="shared" si="156"/>
        <v>0.43234768345774494</v>
      </c>
      <c r="K601" s="174">
        <f t="shared" si="158"/>
        <v>0.40111186384768849</v>
      </c>
      <c r="L601" s="174">
        <f t="shared" si="158"/>
        <v>0.37213273824581772</v>
      </c>
      <c r="M601" s="174">
        <f t="shared" si="158"/>
        <v>0.34524726729827016</v>
      </c>
      <c r="N601" s="174">
        <f t="shared" si="158"/>
        <v>0.32030419075407113</v>
      </c>
      <c r="O601" s="174">
        <f t="shared" si="158"/>
        <v>0.29716317646038154</v>
      </c>
      <c r="P601" s="174">
        <f t="shared" si="158"/>
        <v>0.27569403084028016</v>
      </c>
      <c r="Q601" s="174">
        <f t="shared" si="158"/>
        <v>0.25577596641115047</v>
      </c>
      <c r="R601" s="174">
        <f t="shared" si="158"/>
        <v>0.23729692222266149</v>
      </c>
      <c r="S601" s="174">
        <f t="shared" si="158"/>
        <v>0.22015293339105935</v>
      </c>
      <c r="T601" s="174">
        <f t="shared" si="158"/>
        <v>0.20424754618271093</v>
      </c>
      <c r="U601" s="174">
        <f t="shared" si="158"/>
        <v>0.18949127535610125</v>
      </c>
      <c r="V601" s="174">
        <f t="shared" si="158"/>
        <v>0.17580110070923935</v>
      </c>
      <c r="W601" s="174">
        <f t="shared" si="158"/>
        <v>0.16309999999999999</v>
      </c>
      <c r="X601" s="174">
        <f t="shared" si="158"/>
        <v>0.15131651561156542</v>
      </c>
      <c r="Y601" s="174">
        <f t="shared" si="158"/>
        <v>0.14038435252498541</v>
      </c>
      <c r="Z601" s="174">
        <f t="shared" si="158"/>
        <v>0.1302420053370108</v>
      </c>
      <c r="AA601" s="174">
        <f t="shared" si="158"/>
        <v>0.12083241222476628</v>
      </c>
      <c r="AB601" s="174">
        <f t="shared" si="158"/>
        <v>0.11210263391043504</v>
      </c>
      <c r="AC601" s="174">
        <f t="shared" si="158"/>
        <v>0.10400355581977895</v>
      </c>
      <c r="AD601" s="174">
        <f t="shared" si="158"/>
        <v>9.6489611758809921E-2</v>
      </c>
      <c r="AE601" s="174">
        <f t="shared" si="158"/>
        <v>8.9518527553990479E-2</v>
      </c>
      <c r="AF601" s="174">
        <f t="shared" si="158"/>
        <v>8.3051083213658783E-2</v>
      </c>
      <c r="AG601" s="174">
        <f t="shared" si="158"/>
        <v>7.7050892272575236E-2</v>
      </c>
      <c r="AH601" s="174">
        <f t="shared" si="158"/>
        <v>7.1484197078161713E-2</v>
      </c>
      <c r="AI601" s="174">
        <f t="shared" si="158"/>
        <v>6.6319678866694515E-2</v>
      </c>
      <c r="AJ601" s="174">
        <f t="shared" si="158"/>
        <v>6.1528281560920821E-2</v>
      </c>
      <c r="AK601" s="174">
        <f t="shared" si="158"/>
        <v>5.708304829776744E-2</v>
      </c>
      <c r="AL601" s="174">
        <f t="shared" si="158"/>
        <v>5.2958969766430837E-2</v>
      </c>
      <c r="AM601" s="174">
        <f t="shared" si="158"/>
        <v>4.913284350358401E-2</v>
      </c>
      <c r="AN601" s="174">
        <f t="shared" si="158"/>
        <v>4.5583143354081361E-2</v>
      </c>
      <c r="AO601" s="174">
        <f t="shared" si="158"/>
        <v>4.2289898362734994E-2</v>
      </c>
      <c r="AP601" s="174">
        <f t="shared" si="158"/>
        <v>3.9234580415795861E-2</v>
      </c>
      <c r="AQ601" s="174">
        <f t="shared" si="158"/>
        <v>3.639999999999996E-2</v>
      </c>
      <c r="AR601" s="174">
        <f t="shared" si="158"/>
        <v>3.3770209492709848E-2</v>
      </c>
      <c r="AS601" s="174">
        <f t="shared" si="158"/>
        <v>3.1330413439052504E-2</v>
      </c>
      <c r="AT601" s="174">
        <f t="shared" si="158"/>
        <v>2.9066885311264178E-2</v>
      </c>
      <c r="AU601" s="174">
        <f t="shared" si="158"/>
        <v>2.6966890281922059E-2</v>
      </c>
      <c r="AV601" s="174">
        <f t="shared" si="158"/>
        <v>2.5018613576577749E-2</v>
      </c>
      <c r="AW601" s="174">
        <f t="shared" si="158"/>
        <v>2.3211094002697424E-2</v>
      </c>
      <c r="AX601" s="174">
        <f t="shared" si="158"/>
        <v>2.1534162280936096E-2</v>
      </c>
      <c r="AY601" s="174">
        <f t="shared" si="158"/>
        <v>1.9978383831791846E-2</v>
      </c>
      <c r="AZ601" s="174">
        <f t="shared" si="158"/>
        <v>1.8535005695752158E-2</v>
      </c>
      <c r="BA601" s="174">
        <f t="shared" si="158"/>
        <v>1.7195907288300033E-2</v>
      </c>
      <c r="BB601" s="174">
        <f t="shared" si="158"/>
        <v>1.5953554712722768E-2</v>
      </c>
      <c r="BC601" s="174">
        <f t="shared" si="158"/>
        <v>1.4800958373682881E-2</v>
      </c>
      <c r="BD601" s="174">
        <f t="shared" si="158"/>
        <v>1.3731633653081027E-2</v>
      </c>
      <c r="BE601" s="174">
        <f t="shared" si="158"/>
        <v>1.2739564426969543E-2</v>
      </c>
      <c r="BF601" s="174">
        <f t="shared" si="158"/>
        <v>1.1819169218259231E-2</v>
      </c>
      <c r="BG601" s="174">
        <f t="shared" si="158"/>
        <v>1.0965269794791271E-2</v>
      </c>
      <c r="BH601" s="174">
        <f t="shared" si="158"/>
        <v>1.0173062036103986E-2</v>
      </c>
      <c r="BI601" s="174">
        <f t="shared" si="158"/>
        <v>9.4380889049880592E-3</v>
      </c>
      <c r="BJ601" s="174">
        <f t="shared" si="158"/>
        <v>8.75621537176559E-3</v>
      </c>
      <c r="BK601" s="174">
        <f t="shared" si="158"/>
        <v>8.1236051502145742E-3</v>
      </c>
      <c r="BL601" s="174">
        <f t="shared" si="158"/>
        <v>7.5366991142528312E-3</v>
      </c>
      <c r="BM601" s="174">
        <f t="shared" si="158"/>
        <v>6.9921952739516249E-3</v>
      </c>
      <c r="BN601" s="174">
        <f t="shared" si="158"/>
        <v>6.4870301982220416E-3</v>
      </c>
      <c r="BO601" s="174">
        <f t="shared" si="158"/>
        <v>6.0183617796564191E-3</v>
      </c>
      <c r="BP601" s="174">
        <f t="shared" si="158"/>
        <v>5.5835532445581183E-3</v>
      </c>
    </row>
    <row r="602" spans="2:68">
      <c r="B602" s="29">
        <v>48</v>
      </c>
      <c r="C602" s="68">
        <v>0.16389999999999999</v>
      </c>
      <c r="D602" s="68">
        <v>3.6400000000000002E-2</v>
      </c>
      <c r="I602" s="60" t="s">
        <v>112</v>
      </c>
      <c r="J602" s="174">
        <f t="shared" si="156"/>
        <v>0.43585233202680984</v>
      </c>
      <c r="K602" s="174">
        <f t="shared" si="158"/>
        <v>0.40426439719841412</v>
      </c>
      <c r="L602" s="174">
        <f t="shared" si="158"/>
        <v>0.37496576439596602</v>
      </c>
      <c r="M602" s="174">
        <f t="shared" si="158"/>
        <v>0.34779051888668927</v>
      </c>
      <c r="N602" s="174">
        <f t="shared" si="158"/>
        <v>0.32258477043184125</v>
      </c>
      <c r="O602" s="174">
        <f t="shared" si="158"/>
        <v>0.29920578182427954</v>
      </c>
      <c r="P602" s="174">
        <f t="shared" si="158"/>
        <v>0.27752116058434267</v>
      </c>
      <c r="Q602" s="174">
        <f t="shared" si="158"/>
        <v>0.25740810923671398</v>
      </c>
      <c r="R602" s="174">
        <f t="shared" si="158"/>
        <v>0.23875272992267202</v>
      </c>
      <c r="S602" s="174">
        <f t="shared" si="158"/>
        <v>0.22144937940983128</v>
      </c>
      <c r="T602" s="174">
        <f t="shared" si="158"/>
        <v>0.2054000708468656</v>
      </c>
      <c r="U602" s="174">
        <f t="shared" si="158"/>
        <v>0.19051391887542324</v>
      </c>
      <c r="V602" s="174">
        <f t="shared" si="158"/>
        <v>0.17670662495696607</v>
      </c>
      <c r="W602" s="174">
        <f t="shared" si="158"/>
        <v>0.16389999999999999</v>
      </c>
      <c r="X602" s="174">
        <f t="shared" ref="K602:BP606" si="159">$C602*POWER(POWER($D602/$C602,1/($D$557-$C$557)),X$557-$C$557)</f>
        <v>0.15202152158438925</v>
      </c>
      <c r="Y602" s="174">
        <f t="shared" si="159"/>
        <v>0.1410039232753687</v>
      </c>
      <c r="Z602" s="174">
        <f t="shared" si="159"/>
        <v>0.13078481370158654</v>
      </c>
      <c r="AA602" s="174">
        <f t="shared" si="159"/>
        <v>0.12130632324006142</v>
      </c>
      <c r="AB602" s="174">
        <f t="shared" si="159"/>
        <v>0.11251477630727212</v>
      </c>
      <c r="AC602" s="174">
        <f t="shared" si="159"/>
        <v>0.10436038740060219</v>
      </c>
      <c r="AD602" s="174">
        <f t="shared" si="159"/>
        <v>9.6796979168858294E-2</v>
      </c>
      <c r="AE602" s="174">
        <f t="shared" si="159"/>
        <v>8.9781720915328045E-2</v>
      </c>
      <c r="AF602" s="174">
        <f t="shared" si="159"/>
        <v>8.3274886052551289E-2</v>
      </c>
      <c r="AG602" s="174">
        <f t="shared" si="159"/>
        <v>7.7239627135298861E-2</v>
      </c>
      <c r="AH602" s="174">
        <f t="shared" si="159"/>
        <v>7.1641767197797537E-2</v>
      </c>
      <c r="AI602" s="174">
        <f t="shared" si="159"/>
        <v>6.6449606213567838E-2</v>
      </c>
      <c r="AJ602" s="174">
        <f t="shared" si="159"/>
        <v>6.1633741581879627E-2</v>
      </c>
      <c r="AK602" s="174">
        <f t="shared" si="159"/>
        <v>5.7166901624261031E-2</v>
      </c>
      <c r="AL602" s="174">
        <f t="shared" si="159"/>
        <v>5.3023791148171191E-2</v>
      </c>
      <c r="AM602" s="174">
        <f t="shared" si="159"/>
        <v>4.9180948203281602E-2</v>
      </c>
      <c r="AN602" s="174">
        <f t="shared" si="159"/>
        <v>4.5616611219194053E-2</v>
      </c>
      <c r="AO602" s="174">
        <f t="shared" si="159"/>
        <v>4.2310595772211121E-2</v>
      </c>
      <c r="AP602" s="174">
        <f t="shared" si="159"/>
        <v>3.9244180283304224E-2</v>
      </c>
      <c r="AQ602" s="174">
        <f t="shared" si="159"/>
        <v>3.6399999999999981E-2</v>
      </c>
      <c r="AR602" s="174">
        <f t="shared" si="159"/>
        <v>3.3761948661816761E-2</v>
      </c>
      <c r="AS602" s="174">
        <f t="shared" si="159"/>
        <v>3.131508729239426E-2</v>
      </c>
      <c r="AT602" s="174">
        <f t="shared" si="159"/>
        <v>2.9045559601816644E-2</v>
      </c>
      <c r="AU602" s="174">
        <f t="shared" si="159"/>
        <v>2.6940513520062437E-2</v>
      </c>
      <c r="AV602" s="174">
        <f t="shared" si="159"/>
        <v>2.4988028417234305E-2</v>
      </c>
      <c r="AW602" s="174">
        <f t="shared" si="159"/>
        <v>2.3177047598425368E-2</v>
      </c>
      <c r="AX602" s="174">
        <f t="shared" si="159"/>
        <v>2.1497315690948381E-2</v>
      </c>
      <c r="AY602" s="174">
        <f t="shared" si="159"/>
        <v>1.9939320569358994E-2</v>
      </c>
      <c r="AZ602" s="174">
        <f t="shared" si="159"/>
        <v>1.8494239489401255E-2</v>
      </c>
      <c r="BA602" s="174">
        <f t="shared" si="159"/>
        <v>1.7153889125838175E-2</v>
      </c>
      <c r="BB602" s="174">
        <f t="shared" si="159"/>
        <v>1.5910679231237519E-2</v>
      </c>
      <c r="BC602" s="174">
        <f t="shared" si="159"/>
        <v>1.4757569653287787E-2</v>
      </c>
      <c r="BD602" s="174">
        <f t="shared" si="159"/>
        <v>1.3688030467238665E-2</v>
      </c>
      <c r="BE602" s="174">
        <f t="shared" si="159"/>
        <v>1.2696004997700433E-2</v>
      </c>
      <c r="BF602" s="174">
        <f t="shared" si="159"/>
        <v>1.1775875520399208E-2</v>
      </c>
      <c r="BG602" s="174">
        <f t="shared" si="159"/>
        <v>1.0922431449661072E-2</v>
      </c>
      <c r="BH602" s="174">
        <f t="shared" si="159"/>
        <v>1.0130839831474453E-2</v>
      </c>
      <c r="BI602" s="174">
        <f t="shared" si="159"/>
        <v>9.3966179750365093E-3</v>
      </c>
      <c r="BJ602" s="174">
        <f t="shared" si="159"/>
        <v>8.7156080677991046E-3</v>
      </c>
      <c r="BK602" s="174">
        <f t="shared" si="159"/>
        <v>8.0839536302623471E-3</v>
      </c>
      <c r="BL602" s="174">
        <f t="shared" si="159"/>
        <v>7.4980776771819977E-3</v>
      </c>
      <c r="BM602" s="174">
        <f t="shared" si="159"/>
        <v>6.9546624615201367E-3</v>
      </c>
      <c r="BN602" s="174">
        <f t="shared" si="159"/>
        <v>6.4506306864315147E-3</v>
      </c>
      <c r="BO602" s="174">
        <f t="shared" si="159"/>
        <v>5.9831280788912276E-3</v>
      </c>
      <c r="BP602" s="174">
        <f t="shared" si="159"/>
        <v>5.5495072262802224E-3</v>
      </c>
    </row>
    <row r="603" spans="2:68">
      <c r="B603" s="29">
        <v>49</v>
      </c>
      <c r="C603" s="68">
        <v>0.16470000000000001</v>
      </c>
      <c r="D603" s="68">
        <v>3.6400000000000002E-2</v>
      </c>
      <c r="I603" s="60" t="s">
        <v>112</v>
      </c>
      <c r="J603" s="174">
        <f t="shared" si="156"/>
        <v>0.43936811736327386</v>
      </c>
      <c r="K603" s="174">
        <f t="shared" si="159"/>
        <v>0.40742617666387437</v>
      </c>
      <c r="L603" s="174">
        <f t="shared" si="159"/>
        <v>0.37780640622518208</v>
      </c>
      <c r="M603" s="174">
        <f t="shared" si="159"/>
        <v>0.35033998491104701</v>
      </c>
      <c r="N603" s="174">
        <f t="shared" si="159"/>
        <v>0.32487036483525816</v>
      </c>
      <c r="O603" s="174">
        <f t="shared" si="159"/>
        <v>0.30125237909966524</v>
      </c>
      <c r="P603" s="174">
        <f t="shared" si="159"/>
        <v>0.27935141439949224</v>
      </c>
      <c r="Q603" s="174">
        <f t="shared" si="159"/>
        <v>0.25904264378001574</v>
      </c>
      <c r="R603" s="174">
        <f t="shared" si="159"/>
        <v>0.24021031517162089</v>
      </c>
      <c r="S603" s="174">
        <f t="shared" si="159"/>
        <v>0.22274709164816242</v>
      </c>
      <c r="T603" s="174">
        <f t="shared" si="159"/>
        <v>0.20655343964835973</v>
      </c>
      <c r="U603" s="174">
        <f t="shared" si="159"/>
        <v>0.19153706167332826</v>
      </c>
      <c r="V603" s="174">
        <f t="shared" si="159"/>
        <v>0.17761237022684304</v>
      </c>
      <c r="W603" s="174">
        <f t="shared" si="159"/>
        <v>0.16470000000000001</v>
      </c>
      <c r="X603" s="174">
        <f t="shared" si="159"/>
        <v>0.15272635551991728</v>
      </c>
      <c r="Y603" s="174">
        <f t="shared" si="159"/>
        <v>0.14162319168425117</v>
      </c>
      <c r="Z603" s="174">
        <f t="shared" si="159"/>
        <v>0.13132722479073669</v>
      </c>
      <c r="AA603" s="174">
        <f t="shared" si="159"/>
        <v>0.12177977184477319</v>
      </c>
      <c r="AB603" s="174">
        <f t="shared" si="159"/>
        <v>0.1129264160892486</v>
      </c>
      <c r="AC603" s="174">
        <f t="shared" si="159"/>
        <v>0.10471669685025309</v>
      </c>
      <c r="AD603" s="174">
        <f t="shared" si="159"/>
        <v>9.7103821930923831E-2</v>
      </c>
      <c r="AE603" s="174">
        <f t="shared" si="159"/>
        <v>9.0044400914177369E-2</v>
      </c>
      <c r="AF603" s="174">
        <f t="shared" si="159"/>
        <v>8.3498197854259965E-2</v>
      </c>
      <c r="AG603" s="174">
        <f t="shared" si="159"/>
        <v>7.7427901947553737E-2</v>
      </c>
      <c r="AH603" s="174">
        <f t="shared" si="159"/>
        <v>7.1798914875551831E-2</v>
      </c>
      <c r="AI603" s="174">
        <f t="shared" si="159"/>
        <v>6.6579153607940533E-2</v>
      </c>
      <c r="AJ603" s="174">
        <f t="shared" si="159"/>
        <v>6.1738867541842796E-2</v>
      </c>
      <c r="AK603" s="174">
        <f t="shared" si="159"/>
        <v>5.7250468934988238E-2</v>
      </c>
      <c r="AL603" s="174">
        <f t="shared" si="159"/>
        <v>5.3088375666344827E-2</v>
      </c>
      <c r="AM603" s="174">
        <f t="shared" si="159"/>
        <v>4.9228865428009139E-2</v>
      </c>
      <c r="AN603" s="174">
        <f t="shared" si="159"/>
        <v>4.5649940517305941E-2</v>
      </c>
      <c r="AO603" s="174">
        <f t="shared" si="159"/>
        <v>4.2331202458464737E-2</v>
      </c>
      <c r="AP603" s="174">
        <f t="shared" si="159"/>
        <v>3.9253735739265827E-2</v>
      </c>
      <c r="AQ603" s="174">
        <f t="shared" si="159"/>
        <v>3.6399999999999974E-2</v>
      </c>
      <c r="AR603" s="174">
        <f t="shared" si="159"/>
        <v>3.3753730060260986E-2</v>
      </c>
      <c r="AS603" s="174">
        <f t="shared" si="159"/>
        <v>3.1299843213762828E-2</v>
      </c>
      <c r="AT603" s="174">
        <f t="shared" si="159"/>
        <v>2.9024353262797883E-2</v>
      </c>
      <c r="AU603" s="174">
        <f t="shared" si="159"/>
        <v>2.6914290802366365E-2</v>
      </c>
      <c r="AV603" s="174">
        <f t="shared" si="159"/>
        <v>2.4957629299627471E-2</v>
      </c>
      <c r="AW603" s="174">
        <f t="shared" si="159"/>
        <v>2.3143216547354035E-2</v>
      </c>
      <c r="AX603" s="174">
        <f t="shared" si="159"/>
        <v>2.146071110070203E-2</v>
      </c>
      <c r="AY603" s="174">
        <f t="shared" si="159"/>
        <v>1.990052333500943E-2</v>
      </c>
      <c r="AZ603" s="174">
        <f t="shared" si="159"/>
        <v>1.8453760788676749E-2</v>
      </c>
      <c r="BA603" s="174">
        <f t="shared" si="159"/>
        <v>1.711217747960506E-2</v>
      </c>
      <c r="BB603" s="174">
        <f t="shared" si="159"/>
        <v>1.5868126906315023E-2</v>
      </c>
      <c r="BC603" s="174">
        <f t="shared" si="159"/>
        <v>1.4714518465871483E-2</v>
      </c>
      <c r="BD603" s="174">
        <f t="shared" si="159"/>
        <v>1.364477704021297E-2</v>
      </c>
      <c r="BE603" s="174">
        <f t="shared" si="159"/>
        <v>1.2652805520543839E-2</v>
      </c>
      <c r="BF603" s="174">
        <f t="shared" si="159"/>
        <v>1.1732950056192777E-2</v>
      </c>
      <c r="BG603" s="174">
        <f t="shared" si="159"/>
        <v>1.0879967829869649E-2</v>
      </c>
      <c r="BH603" s="174">
        <f t="shared" si="159"/>
        <v>1.0088997175652306E-2</v>
      </c>
      <c r="BI603" s="174">
        <f t="shared" si="159"/>
        <v>9.3555298693874644E-3</v>
      </c>
      <c r="BJ603" s="174">
        <f t="shared" si="159"/>
        <v>8.6753854335717973E-3</v>
      </c>
      <c r="BK603" s="174">
        <f t="shared" si="159"/>
        <v>8.0446873102610686E-3</v>
      </c>
      <c r="BL603" s="174">
        <f t="shared" si="159"/>
        <v>7.4598407662021795E-3</v>
      </c>
      <c r="BM603" s="174">
        <f t="shared" si="159"/>
        <v>6.9175124042560173E-3</v>
      </c>
      <c r="BN603" s="174">
        <f t="shared" si="159"/>
        <v>6.4146111643341962E-3</v>
      </c>
      <c r="BO603" s="174">
        <f t="shared" si="159"/>
        <v>5.9482707055624456E-3</v>
      </c>
      <c r="BP603" s="174">
        <f t="shared" si="159"/>
        <v>5.515833069255854E-3</v>
      </c>
    </row>
    <row r="604" spans="2:68">
      <c r="B604" s="29">
        <v>50</v>
      </c>
      <c r="C604" s="68">
        <v>0.16550000000000001</v>
      </c>
      <c r="D604" s="68">
        <v>3.6499999999999998E-2</v>
      </c>
      <c r="I604" s="60" t="s">
        <v>112</v>
      </c>
      <c r="J604" s="174">
        <f t="shared" si="156"/>
        <v>0.44210592472505461</v>
      </c>
      <c r="K604" s="174">
        <f t="shared" si="159"/>
        <v>0.40992185966612665</v>
      </c>
      <c r="L604" s="174">
        <f t="shared" si="159"/>
        <v>0.38008070381919684</v>
      </c>
      <c r="M604" s="174">
        <f t="shared" si="159"/>
        <v>0.35241189999810441</v>
      </c>
      <c r="N604" s="174">
        <f t="shared" si="159"/>
        <v>0.32675730709905421</v>
      </c>
      <c r="O604" s="174">
        <f t="shared" si="159"/>
        <v>0.30297029624482014</v>
      </c>
      <c r="P604" s="174">
        <f t="shared" si="159"/>
        <v>0.28091491272710317</v>
      </c>
      <c r="Q604" s="174">
        <f t="shared" si="159"/>
        <v>0.26046509895712316</v>
      </c>
      <c r="R604" s="174">
        <f t="shared" si="159"/>
        <v>0.24150397398321685</v>
      </c>
      <c r="S604" s="174">
        <f t="shared" si="159"/>
        <v>0.22392316545752411</v>
      </c>
      <c r="T604" s="174">
        <f t="shared" si="159"/>
        <v>0.20762219023361611</v>
      </c>
      <c r="U604" s="174">
        <f t="shared" si="159"/>
        <v>0.19250788005487007</v>
      </c>
      <c r="V604" s="174">
        <f t="shared" si="159"/>
        <v>0.17849384905111157</v>
      </c>
      <c r="W604" s="174">
        <f t="shared" si="159"/>
        <v>0.16550000000000001</v>
      </c>
      <c r="X604" s="174">
        <f t="shared" si="159"/>
        <v>0.15345206653119361</v>
      </c>
      <c r="Y604" s="174">
        <f t="shared" si="159"/>
        <v>0.14228118865676057</v>
      </c>
      <c r="Z604" s="174">
        <f t="shared" si="159"/>
        <v>0.13192351920177964</v>
      </c>
      <c r="AA604" s="174">
        <f t="shared" si="159"/>
        <v>0.12231985888568392</v>
      </c>
      <c r="AB604" s="174">
        <f t="shared" si="159"/>
        <v>0.11341531796865367</v>
      </c>
      <c r="AC604" s="174">
        <f t="shared" si="159"/>
        <v>0.10515900252919831</v>
      </c>
      <c r="AD604" s="174">
        <f t="shared" si="159"/>
        <v>9.7503723579845908E-2</v>
      </c>
      <c r="AE604" s="174">
        <f t="shared" si="159"/>
        <v>9.0405727358390475E-2</v>
      </c>
      <c r="AF604" s="174">
        <f t="shared" si="159"/>
        <v>8.3824445253176352E-2</v>
      </c>
      <c r="AG604" s="174">
        <f t="shared" si="159"/>
        <v>7.772226193311671E-2</v>
      </c>
      <c r="AH604" s="174">
        <f t="shared" si="159"/>
        <v>7.2064300357193231E-2</v>
      </c>
      <c r="AI604" s="174">
        <f t="shared" si="159"/>
        <v>6.6818222434658223E-2</v>
      </c>
      <c r="AJ604" s="174">
        <f t="shared" si="159"/>
        <v>6.1954044196611893E-2</v>
      </c>
      <c r="AK604" s="174">
        <f t="shared" si="159"/>
        <v>5.744396442256796E-2</v>
      </c>
      <c r="AL604" s="174">
        <f t="shared" si="159"/>
        <v>5.3262205742522162E-2</v>
      </c>
      <c r="AM604" s="174">
        <f t="shared" si="159"/>
        <v>4.9384867306342187E-2</v>
      </c>
      <c r="AN604" s="174">
        <f t="shared" si="159"/>
        <v>4.5789788178410812E-2</v>
      </c>
      <c r="AO604" s="174">
        <f t="shared" si="159"/>
        <v>4.2456420676753828E-2</v>
      </c>
      <c r="AP604" s="174">
        <f t="shared" si="159"/>
        <v>3.9365712932722494E-2</v>
      </c>
      <c r="AQ604" s="174">
        <f t="shared" si="159"/>
        <v>3.6500000000000005E-2</v>
      </c>
      <c r="AR604" s="174">
        <f t="shared" si="159"/>
        <v>3.3842902890565366E-2</v>
      </c>
      <c r="AS604" s="174">
        <f t="shared" si="159"/>
        <v>3.1379234960554447E-2</v>
      </c>
      <c r="AT604" s="174">
        <f t="shared" si="159"/>
        <v>2.9094915110966506E-2</v>
      </c>
      <c r="AU604" s="174">
        <f t="shared" si="159"/>
        <v>2.6976887307114582E-2</v>
      </c>
      <c r="AV604" s="174">
        <f t="shared" si="159"/>
        <v>2.5013045956832985E-2</v>
      </c>
      <c r="AW604" s="174">
        <f t="shared" si="159"/>
        <v>2.3192166720941015E-2</v>
      </c>
      <c r="AX604" s="174">
        <f t="shared" si="159"/>
        <v>2.1503842360509822E-2</v>
      </c>
      <c r="AY604" s="174">
        <f t="shared" si="159"/>
        <v>1.9938423254267385E-2</v>
      </c>
      <c r="AZ604" s="174">
        <f t="shared" si="159"/>
        <v>1.8486962246168807E-2</v>
      </c>
      <c r="BA604" s="174">
        <f t="shared" si="159"/>
        <v>1.7141163507907915E-2</v>
      </c>
      <c r="BB604" s="174">
        <f t="shared" si="159"/>
        <v>1.589333512409398E-2</v>
      </c>
      <c r="BC604" s="174">
        <f t="shared" si="159"/>
        <v>1.4736345129093806E-2</v>
      </c>
      <c r="BD604" s="174">
        <f t="shared" si="159"/>
        <v>1.3663580744267876E-2</v>
      </c>
      <c r="BE604" s="174">
        <f t="shared" si="159"/>
        <v>1.2668910582620728E-2</v>
      </c>
      <c r="BF604" s="174">
        <f t="shared" si="159"/>
        <v>1.1746649604846275E-2</v>
      </c>
      <c r="BG604" s="174">
        <f t="shared" si="159"/>
        <v>1.0891526626474258E-2</v>
      </c>
      <c r="BH604" s="174">
        <f t="shared" si="159"/>
        <v>1.0098654190404803E-2</v>
      </c>
      <c r="BI604" s="174">
        <f t="shared" si="159"/>
        <v>9.363500632637552E-3</v>
      </c>
      <c r="BJ604" s="174">
        <f t="shared" si="159"/>
        <v>8.681864181536986E-3</v>
      </c>
      <c r="BK604" s="174">
        <f t="shared" si="159"/>
        <v>8.0498489425981888E-3</v>
      </c>
      <c r="BL604" s="174">
        <f t="shared" si="159"/>
        <v>7.4638426314539933E-3</v>
      </c>
      <c r="BM604" s="174">
        <f t="shared" si="159"/>
        <v>6.9204959278564189E-3</v>
      </c>
      <c r="BN604" s="174">
        <f t="shared" si="159"/>
        <v>6.4167033326300756E-3</v>
      </c>
      <c r="BO604" s="174">
        <f t="shared" si="159"/>
        <v>5.9495854181853903E-3</v>
      </c>
      <c r="BP604" s="174">
        <f t="shared" si="159"/>
        <v>5.5164723711444352E-3</v>
      </c>
    </row>
    <row r="605" spans="2:68">
      <c r="B605" s="29">
        <v>51</v>
      </c>
      <c r="C605" s="68">
        <v>0.1663</v>
      </c>
      <c r="D605" s="68">
        <v>3.6499999999999998E-2</v>
      </c>
      <c r="I605" s="60" t="s">
        <v>112</v>
      </c>
      <c r="J605" s="174">
        <f t="shared" si="156"/>
        <v>0.44563762325427142</v>
      </c>
      <c r="K605" s="174">
        <f t="shared" si="159"/>
        <v>0.41309684688683124</v>
      </c>
      <c r="L605" s="174">
        <f t="shared" si="159"/>
        <v>0.38293222116588066</v>
      </c>
      <c r="M605" s="174">
        <f t="shared" si="159"/>
        <v>0.35497023788033538</v>
      </c>
      <c r="N605" s="174">
        <f t="shared" si="159"/>
        <v>0.3290500585121533</v>
      </c>
      <c r="O605" s="174">
        <f t="shared" si="159"/>
        <v>0.30502258908633328</v>
      </c>
      <c r="P605" s="174">
        <f t="shared" si="159"/>
        <v>0.28274962257602454</v>
      </c>
      <c r="Q605" s="174">
        <f t="shared" si="159"/>
        <v>0.26210304392982547</v>
      </c>
      <c r="R605" s="174">
        <f t="shared" si="159"/>
        <v>0.24296409314855513</v>
      </c>
      <c r="S605" s="174">
        <f t="shared" si="159"/>
        <v>0.22522268217268265</v>
      </c>
      <c r="T605" s="174">
        <f t="shared" si="159"/>
        <v>0.20877676165112338</v>
      </c>
      <c r="U605" s="174">
        <f t="shared" si="159"/>
        <v>0.1935317339490274</v>
      </c>
      <c r="V605" s="174">
        <f t="shared" si="159"/>
        <v>0.17939990901815769</v>
      </c>
      <c r="W605" s="174">
        <f t="shared" si="159"/>
        <v>0.1663</v>
      </c>
      <c r="X605" s="174">
        <f t="shared" si="159"/>
        <v>0.15415665566029285</v>
      </c>
      <c r="Y605" s="174">
        <f t="shared" si="159"/>
        <v>0.14290002696552073</v>
      </c>
      <c r="Z605" s="174">
        <f t="shared" si="159"/>
        <v>0.1324653653083003</v>
      </c>
      <c r="AA605" s="174">
        <f t="shared" si="159"/>
        <v>0.12279265007063471</v>
      </c>
      <c r="AB605" s="174">
        <f t="shared" si="159"/>
        <v>0.11382624338276409</v>
      </c>
      <c r="AC605" s="174">
        <f t="shared" si="159"/>
        <v>0.10551457009177061</v>
      </c>
      <c r="AD605" s="174">
        <f t="shared" si="159"/>
        <v>9.7809821099103508E-2</v>
      </c>
      <c r="AE605" s="174">
        <f t="shared" si="159"/>
        <v>9.0667678360609419E-2</v>
      </c>
      <c r="AF605" s="174">
        <f t="shared" si="159"/>
        <v>8.4047059967255866E-2</v>
      </c>
      <c r="AG605" s="174">
        <f t="shared" si="159"/>
        <v>7.7909883840242014E-2</v>
      </c>
      <c r="AH605" s="174">
        <f t="shared" si="159"/>
        <v>7.2220848681260372E-2</v>
      </c>
      <c r="AI605" s="174">
        <f t="shared" si="159"/>
        <v>6.6947230917926467E-2</v>
      </c>
      <c r="AJ605" s="174">
        <f t="shared" si="159"/>
        <v>6.205869647639748E-2</v>
      </c>
      <c r="AK605" s="174">
        <f t="shared" si="159"/>
        <v>5.7527126298488489E-2</v>
      </c>
      <c r="AL605" s="174">
        <f t="shared" si="159"/>
        <v>5.3326454599652837E-2</v>
      </c>
      <c r="AM605" s="174">
        <f t="shared" si="159"/>
        <v>4.9432518937479991E-2</v>
      </c>
      <c r="AN605" s="174">
        <f t="shared" si="159"/>
        <v>4.58229212282983E-2</v>
      </c>
      <c r="AO605" s="174">
        <f t="shared" si="159"/>
        <v>4.2476898912444404E-2</v>
      </c>
      <c r="AP605" s="174">
        <f t="shared" si="159"/>
        <v>3.9375205527136255E-2</v>
      </c>
      <c r="AQ605" s="174">
        <f t="shared" si="159"/>
        <v>3.6500000000000019E-2</v>
      </c>
      <c r="AR605" s="174">
        <f t="shared" si="159"/>
        <v>3.3834744026462367E-2</v>
      </c>
      <c r="AS605" s="174">
        <f t="shared" si="159"/>
        <v>3.1364106940718638E-2</v>
      </c>
      <c r="AT605" s="174">
        <f t="shared" si="159"/>
        <v>2.907387753309058E-2</v>
      </c>
      <c r="AU605" s="174">
        <f t="shared" si="159"/>
        <v>2.6950882306543415E-2</v>
      </c>
      <c r="AV605" s="174">
        <f t="shared" si="159"/>
        <v>2.4982909702170125E-2</v>
      </c>
      <c r="AW605" s="174">
        <f t="shared" si="159"/>
        <v>2.31586398577849E-2</v>
      </c>
      <c r="AX605" s="174">
        <f t="shared" si="159"/>
        <v>2.1467579495593987E-2</v>
      </c>
      <c r="AY605" s="174">
        <f t="shared" si="159"/>
        <v>1.9900001564415189E-2</v>
      </c>
      <c r="AZ605" s="174">
        <f t="shared" si="159"/>
        <v>1.8446889289265429E-2</v>
      </c>
      <c r="BA605" s="174">
        <f t="shared" si="159"/>
        <v>1.7099884306487283E-2</v>
      </c>
      <c r="BB605" s="174">
        <f t="shared" si="159"/>
        <v>1.585123858608542E-2</v>
      </c>
      <c r="BC605" s="174">
        <f t="shared" si="159"/>
        <v>1.4693769864728307E-2</v>
      </c>
      <c r="BD605" s="174">
        <f t="shared" si="159"/>
        <v>1.3620820333063798E-2</v>
      </c>
      <c r="BE605" s="174">
        <f t="shared" si="159"/>
        <v>1.2626218339716362E-2</v>
      </c>
      <c r="BF605" s="174">
        <f t="shared" si="159"/>
        <v>1.1704242891685687E-2</v>
      </c>
      <c r="BG605" s="174">
        <f t="shared" si="159"/>
        <v>1.0849590746951417E-2</v>
      </c>
      <c r="BH605" s="174">
        <f t="shared" si="159"/>
        <v>1.0057345909999332E-2</v>
      </c>
      <c r="BI605" s="174">
        <f t="shared" si="159"/>
        <v>9.3229513548059029E-3</v>
      </c>
      <c r="BJ605" s="174">
        <f t="shared" si="159"/>
        <v>8.6421828126306312E-3</v>
      </c>
      <c r="BK605" s="174">
        <f t="shared" si="159"/>
        <v>8.0111244738424632E-3</v>
      </c>
      <c r="BL605" s="174">
        <f t="shared" si="159"/>
        <v>7.4261464640160988E-3</v>
      </c>
      <c r="BM605" s="174">
        <f t="shared" si="159"/>
        <v>6.8838839647398127E-3</v>
      </c>
      <c r="BN605" s="174">
        <f t="shared" si="159"/>
        <v>6.3812178590367226E-3</v>
      </c>
      <c r="BO605" s="174">
        <f t="shared" si="159"/>
        <v>5.9152567900711672E-3</v>
      </c>
      <c r="BP605" s="174">
        <f t="shared" si="159"/>
        <v>5.4833205299411316E-3</v>
      </c>
    </row>
    <row r="606" spans="2:68">
      <c r="B606" s="29">
        <v>52</v>
      </c>
      <c r="C606" s="68">
        <v>0.1671</v>
      </c>
      <c r="D606" s="68">
        <v>3.6499999999999998E-2</v>
      </c>
      <c r="I606" s="60" t="s">
        <v>112</v>
      </c>
      <c r="J606" s="174">
        <f t="shared" si="156"/>
        <v>0.44918038229014456</v>
      </c>
      <c r="K606" s="174">
        <f t="shared" si="159"/>
        <v>0.41628101149478702</v>
      </c>
      <c r="L606" s="174">
        <f t="shared" si="159"/>
        <v>0.38579129312728477</v>
      </c>
      <c r="M606" s="174">
        <f t="shared" si="159"/>
        <v>0.35753473673561104</v>
      </c>
      <c r="N606" s="174">
        <f t="shared" si="159"/>
        <v>0.33134777857837028</v>
      </c>
      <c r="O606" s="174">
        <f t="shared" si="159"/>
        <v>0.30707883483223325</v>
      </c>
      <c r="P606" s="174">
        <f t="shared" si="159"/>
        <v>0.28458742414540977</v>
      </c>
      <c r="Q606" s="174">
        <f t="shared" si="159"/>
        <v>0.2637433544580392</v>
      </c>
      <c r="R606" s="174">
        <f t="shared" si="159"/>
        <v>0.24442596938238909</v>
      </c>
      <c r="S606" s="174">
        <f t="shared" si="159"/>
        <v>0.2265234497805165</v>
      </c>
      <c r="T606" s="174">
        <f t="shared" si="159"/>
        <v>0.20993216649655752</v>
      </c>
      <c r="U606" s="174">
        <f t="shared" si="159"/>
        <v>0.19455608049692077</v>
      </c>
      <c r="V606" s="174">
        <f t="shared" si="159"/>
        <v>0.18030618694608197</v>
      </c>
      <c r="W606" s="174">
        <f t="shared" si="159"/>
        <v>0.1671</v>
      </c>
      <c r="X606" s="174">
        <f t="shared" si="159"/>
        <v>0.15486107533486804</v>
      </c>
      <c r="Y606" s="174">
        <f t="shared" si="159"/>
        <v>0.14351856764734694</v>
      </c>
      <c r="Z606" s="174">
        <f t="shared" si="159"/>
        <v>0.1330068205648603</v>
      </c>
      <c r="AA606" s="174">
        <f t="shared" si="159"/>
        <v>0.12326498659213707</v>
      </c>
      <c r="AB606" s="174">
        <f t="shared" si="159"/>
        <v>0.11423667489405409</v>
      </c>
      <c r="AC606" s="174">
        <f t="shared" si="159"/>
        <v>0.10586962487596013</v>
      </c>
      <c r="AD606" s="174">
        <f t="shared" si="159"/>
        <v>9.8115403671994519E-2</v>
      </c>
      <c r="AE606" s="174">
        <f t="shared" si="159"/>
        <v>9.09291257903036E-2</v>
      </c>
      <c r="AF606" s="174">
        <f t="shared" si="159"/>
        <v>8.4269193292315372E-2</v>
      </c>
      <c r="AG606" s="174">
        <f t="shared" si="159"/>
        <v>7.8097055002093407E-2</v>
      </c>
      <c r="AH606" s="174">
        <f t="shared" si="159"/>
        <v>7.2376983351948046E-2</v>
      </c>
      <c r="AI606" s="174">
        <f t="shared" si="159"/>
        <v>6.7075867572570419E-2</v>
      </c>
      <c r="AJ606" s="174">
        <f t="shared" si="159"/>
        <v>6.2163022030565299E-2</v>
      </c>
      <c r="AK606" s="174">
        <f t="shared" si="159"/>
        <v>5.761000860394036E-2</v>
      </c>
      <c r="AL606" s="174">
        <f t="shared" si="159"/>
        <v>5.3390472067368071E-2</v>
      </c>
      <c r="AM606" s="174">
        <f t="shared" si="159"/>
        <v>4.9479987534343836E-2</v>
      </c>
      <c r="AN606" s="174">
        <f t="shared" si="159"/>
        <v>4.5855919073155914E-2</v>
      </c>
      <c r="AO606" s="174">
        <f t="shared" si="159"/>
        <v>4.2497288678262177E-2</v>
      </c>
      <c r="AP606" s="174">
        <f t="shared" si="159"/>
        <v>3.9384654838611574E-2</v>
      </c>
      <c r="AQ606" s="174">
        <f t="shared" si="159"/>
        <v>3.6500000000000012E-2</v>
      </c>
      <c r="AR606" s="174">
        <f t="shared" si="159"/>
        <v>3.3826626270034028E-2</v>
      </c>
      <c r="AS606" s="174">
        <f t="shared" si="159"/>
        <v>3.1349058761987826E-2</v>
      </c>
      <c r="AT606" s="174">
        <f t="shared" si="159"/>
        <v>2.905295601805746E-2</v>
      </c>
      <c r="AU606" s="174">
        <f t="shared" ref="K606:BP611" si="160">$C606*POWER(POWER($D606/$C606,1/($D$557-$C$557)),AU$557-$C$557)</f>
        <v>2.6925026993494944E-2</v>
      </c>
      <c r="AV606" s="174">
        <f t="shared" si="160"/>
        <v>2.4952954121083042E-2</v>
      </c>
      <c r="AW606" s="174">
        <f t="shared" si="160"/>
        <v>2.3125322010607702E-2</v>
      </c>
      <c r="AX606" s="174">
        <f t="shared" si="160"/>
        <v>2.1431551370603236E-2</v>
      </c>
      <c r="AY606" s="174">
        <f t="shared" si="160"/>
        <v>1.986183776987482E-2</v>
      </c>
      <c r="AZ606" s="174">
        <f t="shared" si="160"/>
        <v>1.8407094884317847E-2</v>
      </c>
      <c r="BA606" s="174">
        <f t="shared" si="160"/>
        <v>1.7058901900517117E-2</v>
      </c>
      <c r="BB606" s="174">
        <f t="shared" si="160"/>
        <v>1.5809454771670287E-2</v>
      </c>
      <c r="BC606" s="174">
        <f t="shared" si="160"/>
        <v>1.4651521043679363E-2</v>
      </c>
      <c r="BD606" s="174">
        <f t="shared" si="160"/>
        <v>1.3578397989920013E-2</v>
      </c>
      <c r="BE606" s="174">
        <f t="shared" si="160"/>
        <v>1.2583873812350831E-2</v>
      </c>
      <c r="BF606" s="174">
        <f t="shared" si="160"/>
        <v>1.1662191684374238E-2</v>
      </c>
      <c r="BG606" s="174">
        <f t="shared" si="160"/>
        <v>1.0808016427310297E-2</v>
      </c>
      <c r="BH606" s="174">
        <f t="shared" si="160"/>
        <v>1.0016403627589416E-2</v>
      </c>
      <c r="BI606" s="174">
        <f t="shared" si="160"/>
        <v>9.2827710158980854E-3</v>
      </c>
      <c r="BJ606" s="174">
        <f t="shared" si="160"/>
        <v>8.6028719426051638E-3</v>
      </c>
      <c r="BK606" s="174">
        <f t="shared" si="160"/>
        <v>7.9727707959305859E-3</v>
      </c>
      <c r="BL606" s="174">
        <f t="shared" si="160"/>
        <v>7.3888202205639889E-3</v>
      </c>
      <c r="BM606" s="174">
        <f t="shared" si="160"/>
        <v>6.847640004862693E-3</v>
      </c>
      <c r="BN606" s="174">
        <f t="shared" si="160"/>
        <v>6.346097514417102E-3</v>
      </c>
      <c r="BO606" s="174">
        <f t="shared" si="160"/>
        <v>5.8812895587227144E-3</v>
      </c>
      <c r="BP606" s="174">
        <f t="shared" si="160"/>
        <v>5.4505255859936047E-3</v>
      </c>
    </row>
    <row r="607" spans="2:68">
      <c r="B607" s="29">
        <v>53</v>
      </c>
      <c r="C607" s="68">
        <v>0.1678</v>
      </c>
      <c r="D607" s="68">
        <v>3.6499999999999998E-2</v>
      </c>
      <c r="I607" s="60" t="s">
        <v>112</v>
      </c>
      <c r="J607" s="174">
        <f t="shared" si="156"/>
        <v>0.45228935492288525</v>
      </c>
      <c r="K607" s="174">
        <f t="shared" si="160"/>
        <v>0.41907467001316645</v>
      </c>
      <c r="L607" s="174">
        <f t="shared" si="160"/>
        <v>0.3882991654238423</v>
      </c>
      <c r="M607" s="174">
        <f t="shared" si="160"/>
        <v>0.35978371554671951</v>
      </c>
      <c r="N607" s="174">
        <f t="shared" si="160"/>
        <v>0.33336234918586483</v>
      </c>
      <c r="O607" s="174">
        <f t="shared" si="160"/>
        <v>0.30888128353960387</v>
      </c>
      <c r="P607" s="174">
        <f t="shared" si="160"/>
        <v>0.28619802912379588</v>
      </c>
      <c r="Q607" s="174">
        <f t="shared" si="160"/>
        <v>0.26518056042668237</v>
      </c>
      <c r="R607" s="174">
        <f t="shared" si="160"/>
        <v>0.24570654746819331</v>
      </c>
      <c r="S607" s="174">
        <f t="shared" si="160"/>
        <v>0.22766264379108295</v>
      </c>
      <c r="T607" s="174">
        <f t="shared" si="160"/>
        <v>0.2109438267397207</v>
      </c>
      <c r="U607" s="174">
        <f t="shared" si="160"/>
        <v>0.19545278618669962</v>
      </c>
      <c r="V607" s="174">
        <f t="shared" si="160"/>
        <v>0.18109935814940978</v>
      </c>
      <c r="W607" s="174">
        <f t="shared" si="160"/>
        <v>0.1678</v>
      </c>
      <c r="X607" s="174">
        <f t="shared" si="160"/>
        <v>0.15547730421424338</v>
      </c>
      <c r="Y607" s="174">
        <f t="shared" si="160"/>
        <v>0.14405954782913219</v>
      </c>
      <c r="Z607" s="174">
        <f t="shared" si="160"/>
        <v>0.13348027498686726</v>
      </c>
      <c r="AA607" s="174">
        <f t="shared" si="160"/>
        <v>0.12367791013548285</v>
      </c>
      <c r="AB607" s="174">
        <f t="shared" si="160"/>
        <v>0.11459539963478141</v>
      </c>
      <c r="AC607" s="174">
        <f t="shared" si="160"/>
        <v>0.10617987968158345</v>
      </c>
      <c r="AD607" s="174">
        <f t="shared" si="160"/>
        <v>9.838236862148575E-2</v>
      </c>
      <c r="AE607" s="174">
        <f t="shared" si="160"/>
        <v>9.1157481856260852E-2</v>
      </c>
      <c r="AF607" s="174">
        <f t="shared" si="160"/>
        <v>8.4463167687546109E-2</v>
      </c>
      <c r="AG607" s="174">
        <f t="shared" si="160"/>
        <v>7.8260462559328114E-2</v>
      </c>
      <c r="AH607" s="174">
        <f t="shared" si="160"/>
        <v>7.2513264274636835E-2</v>
      </c>
      <c r="AI607" s="174">
        <f t="shared" si="160"/>
        <v>6.7188121866481154E-2</v>
      </c>
      <c r="AJ607" s="174">
        <f t="shared" si="160"/>
        <v>6.2254040899991342E-2</v>
      </c>
      <c r="AK607" s="174">
        <f t="shared" si="160"/>
        <v>5.7682303072550067E-2</v>
      </c>
      <c r="AL607" s="174">
        <f t="shared" si="160"/>
        <v>5.3446299061913304E-2</v>
      </c>
      <c r="AM607" s="174">
        <f t="shared" si="160"/>
        <v>4.9521373649431023E-2</v>
      </c>
      <c r="AN607" s="174">
        <f t="shared" si="160"/>
        <v>4.5884682216923732E-2</v>
      </c>
      <c r="AO607" s="174">
        <f t="shared" si="160"/>
        <v>4.251505778196981E-2</v>
      </c>
      <c r="AP607" s="174">
        <f t="shared" si="160"/>
        <v>3.9392887797696396E-2</v>
      </c>
      <c r="AQ607" s="174">
        <f t="shared" si="160"/>
        <v>3.6499999999999991E-2</v>
      </c>
      <c r="AR607" s="174">
        <f t="shared" si="160"/>
        <v>3.3819556637782369E-2</v>
      </c>
      <c r="AS607" s="174">
        <f t="shared" si="160"/>
        <v>3.1335956470579997E-2</v>
      </c>
      <c r="AT607" s="174">
        <f t="shared" si="160"/>
        <v>2.9034743963174337E-2</v>
      </c>
      <c r="AU607" s="174">
        <f t="shared" si="160"/>
        <v>2.6902525148659845E-2</v>
      </c>
      <c r="AV607" s="174">
        <f t="shared" si="160"/>
        <v>2.4926889670259352E-2</v>
      </c>
      <c r="AW607" s="174">
        <f t="shared" si="160"/>
        <v>2.309633854813942E-2</v>
      </c>
      <c r="AX607" s="174">
        <f t="shared" si="160"/>
        <v>2.1400217250799932E-2</v>
      </c>
      <c r="AY607" s="174">
        <f t="shared" si="160"/>
        <v>1.9828653681487007E-2</v>
      </c>
      <c r="AZ607" s="174">
        <f t="shared" si="160"/>
        <v>1.8372500718685535E-2</v>
      </c>
      <c r="BA607" s="174">
        <f t="shared" si="160"/>
        <v>1.7023282976254321E-2</v>
      </c>
      <c r="BB607" s="174">
        <f t="shared" si="160"/>
        <v>1.5773147473326837E-2</v>
      </c>
      <c r="BC607" s="174">
        <f t="shared" si="160"/>
        <v>1.4614817926856741E-2</v>
      </c>
      <c r="BD607" s="174">
        <f t="shared" si="160"/>
        <v>1.3541552400772844E-2</v>
      </c>
      <c r="BE607" s="174">
        <f t="shared" si="160"/>
        <v>1.2547104065244799E-2</v>
      </c>
      <c r="BF607" s="174">
        <f t="shared" si="160"/>
        <v>1.1625684837662902E-2</v>
      </c>
      <c r="BG607" s="174">
        <f t="shared" si="160"/>
        <v>1.0771931693708176E-2</v>
      </c>
      <c r="BH607" s="174">
        <f t="shared" si="160"/>
        <v>9.9808754524297726E-3</v>
      </c>
      <c r="BI607" s="174">
        <f t="shared" si="160"/>
        <v>9.2479118536465885E-3</v>
      </c>
      <c r="BJ607" s="174">
        <f t="shared" si="160"/>
        <v>8.5687747593320499E-3</v>
      </c>
      <c r="BK607" s="174">
        <f t="shared" si="160"/>
        <v>7.9395113230035699E-3</v>
      </c>
      <c r="BL607" s="174">
        <f t="shared" si="160"/>
        <v>7.3564589825927049E-3</v>
      </c>
      <c r="BM607" s="174">
        <f t="shared" si="160"/>
        <v>6.8162241428853954E-3</v>
      </c>
      <c r="BN607" s="174">
        <f t="shared" si="160"/>
        <v>6.3156624234556782E-3</v>
      </c>
      <c r="BO607" s="174">
        <f t="shared" si="160"/>
        <v>5.8518603571280341E-3</v>
      </c>
      <c r="BP607" s="174">
        <f t="shared" si="160"/>
        <v>5.422118432446164E-3</v>
      </c>
    </row>
    <row r="608" spans="2:68">
      <c r="B608" s="29">
        <v>54</v>
      </c>
      <c r="C608" s="68">
        <v>0.1686</v>
      </c>
      <c r="D608" s="68">
        <v>3.6499999999999998E-2</v>
      </c>
      <c r="I608" s="60" t="s">
        <v>112</v>
      </c>
      <c r="J608" s="174">
        <f t="shared" si="156"/>
        <v>0.45585280247111654</v>
      </c>
      <c r="K608" s="174">
        <f t="shared" si="160"/>
        <v>0.42227599487639839</v>
      </c>
      <c r="L608" s="174">
        <f t="shared" si="160"/>
        <v>0.39117235845040232</v>
      </c>
      <c r="M608" s="174">
        <f t="shared" si="160"/>
        <v>0.36235972651118448</v>
      </c>
      <c r="N608" s="174">
        <f t="shared" si="160"/>
        <v>0.33566935025115996</v>
      </c>
      <c r="O608" s="174">
        <f t="shared" si="160"/>
        <v>0.31094491041503242</v>
      </c>
      <c r="P608" s="174">
        <f t="shared" si="160"/>
        <v>0.28804160177468702</v>
      </c>
      <c r="Q608" s="174">
        <f t="shared" si="160"/>
        <v>0.26682528503903219</v>
      </c>
      <c r="R608" s="174">
        <f t="shared" si="160"/>
        <v>0.24717170123172619</v>
      </c>
      <c r="S608" s="174">
        <f t="shared" si="160"/>
        <v>0.22896574393558189</v>
      </c>
      <c r="T608" s="174">
        <f t="shared" si="160"/>
        <v>0.21210078514135874</v>
      </c>
      <c r="U608" s="174">
        <f t="shared" si="160"/>
        <v>0.19647805075259456</v>
      </c>
      <c r="V608" s="174">
        <f t="shared" si="160"/>
        <v>0.18200604208895771</v>
      </c>
      <c r="W608" s="174">
        <f t="shared" si="160"/>
        <v>0.1686</v>
      </c>
      <c r="X608" s="174">
        <f t="shared" si="160"/>
        <v>0.15618140845075057</v>
      </c>
      <c r="Y608" s="174">
        <f t="shared" si="160"/>
        <v>0.14467753467176858</v>
      </c>
      <c r="Z608" s="174">
        <f t="shared" si="160"/>
        <v>0.13402100318042179</v>
      </c>
      <c r="AA608" s="174">
        <f t="shared" si="160"/>
        <v>0.12414940117853379</v>
      </c>
      <c r="AB608" s="174">
        <f t="shared" si="160"/>
        <v>0.11500491301530652</v>
      </c>
      <c r="AC608" s="174">
        <f t="shared" si="160"/>
        <v>0.1065339815746538</v>
      </c>
      <c r="AD608" s="174">
        <f t="shared" si="160"/>
        <v>9.8686994603770686E-2</v>
      </c>
      <c r="AE608" s="174">
        <f t="shared" si="160"/>
        <v>9.1417994145839426E-2</v>
      </c>
      <c r="AF608" s="174">
        <f t="shared" si="160"/>
        <v>8.4684407375087034E-2</v>
      </c>
      <c r="AG608" s="174">
        <f t="shared" si="160"/>
        <v>7.8446797257759313E-2</v>
      </c>
      <c r="AH608" s="174">
        <f t="shared" si="160"/>
        <v>7.2668631578691148E-2</v>
      </c>
      <c r="AI608" s="174">
        <f t="shared" si="160"/>
        <v>6.7316068980715738E-2</v>
      </c>
      <c r="AJ608" s="174">
        <f t="shared" si="160"/>
        <v>6.2357760763796358E-2</v>
      </c>
      <c r="AK608" s="174">
        <f t="shared" si="160"/>
        <v>5.7764667283064453E-2</v>
      </c>
      <c r="AL608" s="174">
        <f t="shared" si="160"/>
        <v>5.3509887870450745E-2</v>
      </c>
      <c r="AM608" s="174">
        <f t="shared" si="160"/>
        <v>4.956850328380031E-2</v>
      </c>
      <c r="AN608" s="174">
        <f t="shared" si="160"/>
        <v>4.5917429760733021E-2</v>
      </c>
      <c r="AO608" s="174">
        <f t="shared" si="160"/>
        <v>4.2535283822477427E-2</v>
      </c>
      <c r="AP608" s="174">
        <f t="shared" si="160"/>
        <v>3.9402257035865654E-2</v>
      </c>
      <c r="AQ608" s="174">
        <f t="shared" si="160"/>
        <v>3.649999999999997E-2</v>
      </c>
      <c r="AR608" s="174">
        <f t="shared" si="160"/>
        <v>3.3811514878128057E-2</v>
      </c>
      <c r="AS608" s="174">
        <f t="shared" si="160"/>
        <v>3.1321055845311675E-2</v>
      </c>
      <c r="AT608" s="174">
        <f t="shared" si="160"/>
        <v>2.9014036868833873E-2</v>
      </c>
      <c r="AU608" s="174">
        <f t="shared" si="160"/>
        <v>2.6876946281236529E-2</v>
      </c>
      <c r="AV608" s="174">
        <f t="shared" si="160"/>
        <v>2.4897267645662424E-2</v>
      </c>
      <c r="AW608" s="174">
        <f t="shared" si="160"/>
        <v>2.3063406450028828E-2</v>
      </c>
      <c r="AX608" s="174">
        <f t="shared" si="160"/>
        <v>2.1364622200697667E-2</v>
      </c>
      <c r="AY608" s="174">
        <f t="shared" si="160"/>
        <v>1.979096551793082E-2</v>
      </c>
      <c r="AZ608" s="174">
        <f t="shared" si="160"/>
        <v>1.8333219864713368E-2</v>
      </c>
      <c r="BA608" s="174">
        <f t="shared" si="160"/>
        <v>1.6982847567664369E-2</v>
      </c>
      <c r="BB608" s="174">
        <f t="shared" si="160"/>
        <v>1.5731939813892194E-2</v>
      </c>
      <c r="BC608" s="174">
        <f t="shared" si="160"/>
        <v>1.4573170330937853E-2</v>
      </c>
      <c r="BD608" s="174">
        <f t="shared" si="160"/>
        <v>1.349975247852055E-2</v>
      </c>
      <c r="BE608" s="174">
        <f t="shared" si="160"/>
        <v>1.2505399500782031E-2</v>
      </c>
      <c r="BF608" s="174">
        <f t="shared" si="160"/>
        <v>1.158428770623636E-2</v>
      </c>
      <c r="BG608" s="174">
        <f t="shared" si="160"/>
        <v>1.0731022359778825E-2</v>
      </c>
      <c r="BH608" s="174">
        <f t="shared" si="160"/>
        <v>9.9406060869914204E-3</v>
      </c>
      <c r="BI608" s="174">
        <f t="shared" si="160"/>
        <v>9.2084096056964694E-3</v>
      </c>
      <c r="BJ608" s="174">
        <f t="shared" si="160"/>
        <v>8.5301446133398285E-3</v>
      </c>
      <c r="BK608" s="174">
        <f t="shared" si="160"/>
        <v>7.9018386714116099E-3</v>
      </c>
      <c r="BL608" s="174">
        <f t="shared" si="160"/>
        <v>7.3198119398082614E-3</v>
      </c>
      <c r="BM608" s="174">
        <f t="shared" si="160"/>
        <v>6.7806556248747041E-3</v>
      </c>
      <c r="BN608" s="174">
        <f t="shared" si="160"/>
        <v>6.2812120149017521E-3</v>
      </c>
      <c r="BO608" s="174">
        <f t="shared" si="160"/>
        <v>5.8185559861514387E-3</v>
      </c>
      <c r="BP608" s="174">
        <f t="shared" si="160"/>
        <v>5.3899778710953597E-3</v>
      </c>
    </row>
    <row r="609" spans="2:68">
      <c r="B609" s="29">
        <v>55</v>
      </c>
      <c r="C609" s="68">
        <v>0.1694</v>
      </c>
      <c r="D609" s="68">
        <v>3.6499999999999998E-2</v>
      </c>
      <c r="I609" s="60" t="s">
        <v>112</v>
      </c>
      <c r="J609" s="174">
        <f t="shared" si="156"/>
        <v>0.45942725748016855</v>
      </c>
      <c r="K609" s="174">
        <f t="shared" si="160"/>
        <v>0.42548644684189313</v>
      </c>
      <c r="L609" s="174">
        <f t="shared" si="160"/>
        <v>0.39405305954001613</v>
      </c>
      <c r="M609" s="174">
        <f t="shared" si="160"/>
        <v>0.36494185628090597</v>
      </c>
      <c r="N609" s="174">
        <f t="shared" si="160"/>
        <v>0.3379812825745328</v>
      </c>
      <c r="O609" s="174">
        <f t="shared" si="160"/>
        <v>0.31301245775107567</v>
      </c>
      <c r="P609" s="174">
        <f t="shared" si="160"/>
        <v>0.28988823866529584</v>
      </c>
      <c r="Q609" s="174">
        <f t="shared" si="160"/>
        <v>0.26847235257101748</v>
      </c>
      <c r="R609" s="174">
        <f t="shared" si="160"/>
        <v>0.24863859405568051</v>
      </c>
      <c r="S609" s="174">
        <f t="shared" si="160"/>
        <v>0.23027008130243976</v>
      </c>
      <c r="T609" s="174">
        <f t="shared" si="160"/>
        <v>0.2132585672969092</v>
      </c>
      <c r="U609" s="174">
        <f t="shared" si="160"/>
        <v>0.19750380191943975</v>
      </c>
      <c r="V609" s="174">
        <f t="shared" si="160"/>
        <v>0.1829129411636943</v>
      </c>
      <c r="W609" s="174">
        <f t="shared" si="160"/>
        <v>0.1694</v>
      </c>
      <c r="X609" s="174">
        <f t="shared" si="160"/>
        <v>0.15688534565916121</v>
      </c>
      <c r="Y609" s="174">
        <f t="shared" si="160"/>
        <v>0.14529522835061684</v>
      </c>
      <c r="Z609" s="174">
        <f t="shared" si="160"/>
        <v>0.13456134664942906</v>
      </c>
      <c r="AA609" s="174">
        <f t="shared" si="160"/>
        <v>0.12462044499089667</v>
      </c>
      <c r="AB609" s="174">
        <f t="shared" si="160"/>
        <v>0.11541394090079875</v>
      </c>
      <c r="AC609" s="174">
        <f t="shared" si="160"/>
        <v>0.10688757976450895</v>
      </c>
      <c r="AD609" s="174">
        <f t="shared" si="160"/>
        <v>9.8991115100508564E-2</v>
      </c>
      <c r="AE609" s="174">
        <f t="shared" si="160"/>
        <v>9.1678012454126934E-2</v>
      </c>
      <c r="AF609" s="174">
        <f t="shared" si="160"/>
        <v>8.4905175166532412E-2</v>
      </c>
      <c r="AG609" s="174">
        <f t="shared" si="160"/>
        <v>7.8632690402910668E-2</v>
      </c>
      <c r="AH609" s="174">
        <f t="shared" si="160"/>
        <v>7.2823593943154963E-2</v>
      </c>
      <c r="AI609" s="174">
        <f t="shared" si="160"/>
        <v>6.7443652348962602E-2</v>
      </c>
      <c r="AJ609" s="174">
        <f t="shared" si="160"/>
        <v>6.2461161223632218E-2</v>
      </c>
      <c r="AK609" s="174">
        <f t="shared" si="160"/>
        <v>5.7846758375691483E-2</v>
      </c>
      <c r="AL609" s="174">
        <f t="shared" si="160"/>
        <v>5.3573250785314858E-2</v>
      </c>
      <c r="AM609" s="174">
        <f t="shared" si="160"/>
        <v>4.9615454353831481E-2</v>
      </c>
      <c r="AN609" s="174">
        <f t="shared" si="160"/>
        <v>4.5950045491955062E-2</v>
      </c>
      <c r="AO609" s="174">
        <f t="shared" si="160"/>
        <v>4.2555423672134308E-2</v>
      </c>
      <c r="AP609" s="174">
        <f t="shared" si="160"/>
        <v>3.941158413503449E-2</v>
      </c>
      <c r="AQ609" s="174">
        <f t="shared" si="160"/>
        <v>3.6500000000000005E-2</v>
      </c>
      <c r="AR609" s="174">
        <f t="shared" si="160"/>
        <v>3.3803513084766139E-2</v>
      </c>
      <c r="AS609" s="174">
        <f t="shared" si="160"/>
        <v>3.1306232791012488E-2</v>
      </c>
      <c r="AT609" s="174">
        <f t="shared" si="160"/>
        <v>2.899344245988289E-2</v>
      </c>
      <c r="AU609" s="174">
        <f t="shared" si="160"/>
        <v>2.6851512645618233E-2</v>
      </c>
      <c r="AV609" s="174">
        <f t="shared" si="160"/>
        <v>2.4867820796216977E-2</v>
      </c>
      <c r="AW609" s="174">
        <f t="shared" si="160"/>
        <v>2.3030676867795617E-2</v>
      </c>
      <c r="AX609" s="174">
        <f t="shared" si="160"/>
        <v>2.1329254434289045E-2</v>
      </c>
      <c r="AY609" s="174">
        <f t="shared" si="160"/>
        <v>1.9753526886514956E-2</v>
      </c>
      <c r="AZ609" s="174">
        <f t="shared" si="160"/>
        <v>1.829420834461885E-2</v>
      </c>
      <c r="BA609" s="174">
        <f t="shared" si="160"/>
        <v>1.6942698935692089E-2</v>
      </c>
      <c r="BB609" s="174">
        <f t="shared" si="160"/>
        <v>1.5691034114080023E-2</v>
      </c>
      <c r="BC609" s="174">
        <f t="shared" si="160"/>
        <v>1.4531837725720989E-2</v>
      </c>
      <c r="BD609" s="174">
        <f t="shared" si="160"/>
        <v>1.345827853992076E-2</v>
      </c>
      <c r="BE609" s="174">
        <f t="shared" si="160"/>
        <v>1.246402999240106E-2</v>
      </c>
      <c r="BF609" s="174">
        <f t="shared" si="160"/>
        <v>1.1543232902384846E-2</v>
      </c>
      <c r="BG609" s="174">
        <f t="shared" si="160"/>
        <v>1.0690460944007375E-2</v>
      </c>
      <c r="BH609" s="174">
        <f t="shared" si="160"/>
        <v>9.9006886685735519E-3</v>
      </c>
      <c r="BI609" s="174">
        <f t="shared" si="160"/>
        <v>9.1692618892143009E-3</v>
      </c>
      <c r="BJ609" s="174">
        <f t="shared" si="160"/>
        <v>8.4918702534165242E-3</v>
      </c>
      <c r="BK609" s="174">
        <f t="shared" si="160"/>
        <v>7.8645218417945709E-3</v>
      </c>
      <c r="BL609" s="174">
        <f t="shared" si="160"/>
        <v>7.2835196434118338E-3</v>
      </c>
      <c r="BM609" s="174">
        <f t="shared" si="160"/>
        <v>6.7454397690198111E-3</v>
      </c>
      <c r="BN609" s="174">
        <f t="shared" si="160"/>
        <v>6.2471112738236474E-3</v>
      </c>
      <c r="BO609" s="174">
        <f t="shared" si="160"/>
        <v>5.7855974708681569E-3</v>
      </c>
      <c r="BP609" s="174">
        <f t="shared" si="160"/>
        <v>5.3581786249227836E-3</v>
      </c>
    </row>
    <row r="610" spans="2:68">
      <c r="B610" s="29">
        <v>56</v>
      </c>
      <c r="C610" s="68">
        <v>0.16800000000000001</v>
      </c>
      <c r="D610" s="68">
        <v>3.6299999999999999E-2</v>
      </c>
      <c r="I610" s="60" t="s">
        <v>112</v>
      </c>
      <c r="J610" s="174">
        <f t="shared" si="156"/>
        <v>0.45480057864830825</v>
      </c>
      <c r="K610" s="174">
        <f t="shared" si="160"/>
        <v>0.4212606327437452</v>
      </c>
      <c r="L610" s="174">
        <f t="shared" si="160"/>
        <v>0.39019414009340714</v>
      </c>
      <c r="M610" s="174">
        <f t="shared" si="160"/>
        <v>0.36141869220390382</v>
      </c>
      <c r="N610" s="174">
        <f t="shared" si="160"/>
        <v>0.33476533256781016</v>
      </c>
      <c r="O610" s="174">
        <f t="shared" si="160"/>
        <v>0.3100775646269302</v>
      </c>
      <c r="P610" s="174">
        <f t="shared" si="160"/>
        <v>0.28721043289478687</v>
      </c>
      <c r="Q610" s="174">
        <f t="shared" si="160"/>
        <v>0.26602967184310322</v>
      </c>
      <c r="R610" s="174">
        <f t="shared" si="160"/>
        <v>0.24641091755491648</v>
      </c>
      <c r="S610" s="174">
        <f t="shared" si="160"/>
        <v>0.22823897751550734</v>
      </c>
      <c r="T610" s="174">
        <f t="shared" si="160"/>
        <v>0.21140715425368498</v>
      </c>
      <c r="U610" s="174">
        <f t="shared" si="160"/>
        <v>0.19581661886215185</v>
      </c>
      <c r="V610" s="174">
        <f t="shared" si="160"/>
        <v>0.18137583071854285</v>
      </c>
      <c r="W610" s="174">
        <f t="shared" si="160"/>
        <v>0.16800000000000001</v>
      </c>
      <c r="X610" s="174">
        <f t="shared" si="160"/>
        <v>0.1556105898354104</v>
      </c>
      <c r="Y610" s="174">
        <f t="shared" si="160"/>
        <v>0.14413485517216865</v>
      </c>
      <c r="Z610" s="174">
        <f t="shared" si="160"/>
        <v>0.13350541564989654</v>
      </c>
      <c r="AA610" s="174">
        <f t="shared" si="160"/>
        <v>0.12365985997322639</v>
      </c>
      <c r="AB610" s="174">
        <f t="shared" si="160"/>
        <v>0.11454037946070246</v>
      </c>
      <c r="AC610" s="174">
        <f t="shared" si="160"/>
        <v>0.10609342861816452</v>
      </c>
      <c r="AD610" s="174">
        <f t="shared" si="160"/>
        <v>9.8269410743652308E-2</v>
      </c>
      <c r="AE610" s="174">
        <f t="shared" si="160"/>
        <v>9.1022386717844961E-2</v>
      </c>
      <c r="AF610" s="174">
        <f t="shared" si="160"/>
        <v>8.4309805270182628E-2</v>
      </c>
      <c r="AG610" s="174">
        <f t="shared" si="160"/>
        <v>7.8092253136914938E-2</v>
      </c>
      <c r="AH610" s="174">
        <f t="shared" si="160"/>
        <v>7.2333223644116151E-2</v>
      </c>
      <c r="AI610" s="174">
        <f t="shared" si="160"/>
        <v>6.699890235689028E-2</v>
      </c>
      <c r="AJ610" s="174">
        <f t="shared" si="160"/>
        <v>6.2057968536195031E-2</v>
      </c>
      <c r="AK610" s="174">
        <f t="shared" si="160"/>
        <v>5.7481411237527681E-2</v>
      </c>
      <c r="AL610" s="174">
        <f t="shared" si="160"/>
        <v>5.3242358971687317E-2</v>
      </c>
      <c r="AM610" s="174">
        <f t="shared" si="160"/>
        <v>4.9315921927457845E-2</v>
      </c>
      <c r="AN610" s="174">
        <f t="shared" si="160"/>
        <v>4.5679045829814073E-2</v>
      </c>
      <c r="AO610" s="174">
        <f t="shared" si="160"/>
        <v>4.2310376575572094E-2</v>
      </c>
      <c r="AP610" s="174">
        <f t="shared" si="160"/>
        <v>3.9190134851685154E-2</v>
      </c>
      <c r="AQ610" s="174">
        <f t="shared" si="160"/>
        <v>3.6300000000000006E-2</v>
      </c>
      <c r="AR610" s="174">
        <f t="shared" si="160"/>
        <v>3.3623002446579751E-2</v>
      </c>
      <c r="AS610" s="174">
        <f t="shared" si="160"/>
        <v>3.1143424063986444E-2</v>
      </c>
      <c r="AT610" s="174">
        <f t="shared" si="160"/>
        <v>2.8846705881495502E-2</v>
      </c>
      <c r="AU610" s="174">
        <f t="shared" si="160"/>
        <v>2.6719362601357845E-2</v>
      </c>
      <c r="AV610" s="174">
        <f t="shared" si="160"/>
        <v>2.47489034191875E-2</v>
      </c>
      <c r="AW610" s="174">
        <f t="shared" si="160"/>
        <v>2.2923758683567691E-2</v>
      </c>
      <c r="AX610" s="174">
        <f t="shared" si="160"/>
        <v>2.1233211964253446E-2</v>
      </c>
      <c r="AY610" s="174">
        <f t="shared" si="160"/>
        <v>1.9667337130105787E-2</v>
      </c>
      <c r="AZ610" s="174">
        <f t="shared" si="160"/>
        <v>1.8216940067307317E-2</v>
      </c>
      <c r="BA610" s="174">
        <f t="shared" si="160"/>
        <v>1.687350469565484E-2</v>
      </c>
      <c r="BB610" s="174">
        <f t="shared" si="160"/>
        <v>1.5629142965960813E-2</v>
      </c>
      <c r="BC610" s="174">
        <f t="shared" si="160"/>
        <v>1.4476548544970937E-2</v>
      </c>
      <c r="BD610" s="174">
        <f t="shared" si="160"/>
        <v>1.3408953915856427E-2</v>
      </c>
      <c r="BE610" s="174">
        <f t="shared" si="160"/>
        <v>1.2420090642394374E-2</v>
      </c>
      <c r="BF610" s="174">
        <f t="shared" si="160"/>
        <v>1.1504152563525294E-2</v>
      </c>
      <c r="BG610" s="174">
        <f t="shared" si="160"/>
        <v>1.0655761702182857E-2</v>
      </c>
      <c r="BH610" s="174">
        <f t="shared" si="160"/>
        <v>9.8699366882276842E-3</v>
      </c>
      <c r="BI610" s="174">
        <f t="shared" si="160"/>
        <v>9.1420635100789727E-3</v>
      </c>
      <c r="BJ610" s="174">
        <f t="shared" si="160"/>
        <v>8.4678684233105428E-3</v>
      </c>
      <c r="BK610" s="174">
        <f t="shared" si="160"/>
        <v>7.8433928571428595E-3</v>
      </c>
      <c r="BL610" s="174">
        <f t="shared" si="160"/>
        <v>7.2649701714931269E-3</v>
      </c>
      <c r="BM610" s="174">
        <f t="shared" si="160"/>
        <v>6.7292041281113574E-3</v>
      </c>
      <c r="BN610" s="174">
        <f t="shared" si="160"/>
        <v>6.2329489493945641E-3</v>
      </c>
      <c r="BO610" s="174">
        <f t="shared" si="160"/>
        <v>5.7732908477933914E-3</v>
      </c>
      <c r="BP610" s="174">
        <f t="shared" si="160"/>
        <v>5.3475309173601562E-3</v>
      </c>
    </row>
    <row r="611" spans="2:68">
      <c r="B611" s="29">
        <v>57</v>
      </c>
      <c r="C611" s="68">
        <v>0.1666</v>
      </c>
      <c r="D611" s="68">
        <v>3.6200000000000003E-2</v>
      </c>
      <c r="I611" s="60" t="s">
        <v>112</v>
      </c>
      <c r="J611" s="174">
        <f t="shared" si="156"/>
        <v>0.44936906754458628</v>
      </c>
      <c r="K611" s="174">
        <f t="shared" si="160"/>
        <v>0.41634643755457196</v>
      </c>
      <c r="L611" s="174">
        <f t="shared" ref="K611:BP615" si="161">$C611*POWER(POWER($D611/$C611,1/($D$557-$C$557)),L$557-$C$557)</f>
        <v>0.38575053020796524</v>
      </c>
      <c r="M611" s="174">
        <f t="shared" si="161"/>
        <v>0.35740301377316847</v>
      </c>
      <c r="N611" s="174">
        <f t="shared" si="161"/>
        <v>0.33113866152116056</v>
      </c>
      <c r="O611" s="174">
        <f t="shared" si="161"/>
        <v>0.30680438868268378</v>
      </c>
      <c r="P611" s="174">
        <f t="shared" si="161"/>
        <v>0.28425836017622558</v>
      </c>
      <c r="Q611" s="174">
        <f t="shared" si="161"/>
        <v>0.26336916390608772</v>
      </c>
      <c r="R611" s="174">
        <f t="shared" si="161"/>
        <v>0.24401504481201541</v>
      </c>
      <c r="S611" s="174">
        <f t="shared" si="161"/>
        <v>0.22608319520595757</v>
      </c>
      <c r="T611" s="174">
        <f t="shared" si="161"/>
        <v>0.20946909725960586</v>
      </c>
      <c r="U611" s="174">
        <f t="shared" si="161"/>
        <v>0.1940759138103246</v>
      </c>
      <c r="V611" s="174">
        <f t="shared" si="161"/>
        <v>0.17981392393471668</v>
      </c>
      <c r="W611" s="174">
        <f t="shared" si="161"/>
        <v>0.1666</v>
      </c>
      <c r="X611" s="174">
        <f t="shared" si="161"/>
        <v>0.15435712314512942</v>
      </c>
      <c r="Y611" s="174">
        <f t="shared" si="161"/>
        <v>0.14301393436759097</v>
      </c>
      <c r="Z611" s="174">
        <f t="shared" si="161"/>
        <v>0.1325043185993259</v>
      </c>
      <c r="AA611" s="174">
        <f t="shared" si="161"/>
        <v>0.12276701934752471</v>
      </c>
      <c r="AB611" s="174">
        <f t="shared" si="161"/>
        <v>0.11374528165417981</v>
      </c>
      <c r="AC611" s="174">
        <f t="shared" si="161"/>
        <v>0.10538652129334734</v>
      </c>
      <c r="AD611" s="174">
        <f t="shared" si="161"/>
        <v>9.7642018277995332E-2</v>
      </c>
      <c r="AE611" s="174">
        <f t="shared" si="161"/>
        <v>9.0466632890009044E-2</v>
      </c>
      <c r="AF611" s="174">
        <f t="shared" si="161"/>
        <v>8.3818542578201344E-2</v>
      </c>
      <c r="AG611" s="174">
        <f t="shared" si="161"/>
        <v>7.7658998190808515E-2</v>
      </c>
      <c r="AH611" s="174">
        <f t="shared" si="161"/>
        <v>7.1952098121644742E-2</v>
      </c>
      <c r="AI611" s="174">
        <f t="shared" si="161"/>
        <v>6.6664579053500331E-2</v>
      </c>
      <c r="AJ611" s="174">
        <f t="shared" si="161"/>
        <v>6.1765622079107838E-2</v>
      </c>
      <c r="AK611" s="174">
        <f t="shared" si="161"/>
        <v>5.7226673069630099E-2</v>
      </c>
      <c r="AL611" s="174">
        <f t="shared" si="161"/>
        <v>5.3021276243667211E-2</v>
      </c>
      <c r="AM611" s="174">
        <f t="shared" si="161"/>
        <v>4.9124919966720679E-2</v>
      </c>
      <c r="AN611" s="174">
        <f t="shared" si="161"/>
        <v>4.5514893882339327E-2</v>
      </c>
      <c r="AO611" s="174">
        <f t="shared" si="161"/>
        <v>4.2170156542219388E-2</v>
      </c>
      <c r="AP611" s="174">
        <f t="shared" si="161"/>
        <v>3.9071212763725952E-2</v>
      </c>
      <c r="AQ611" s="174">
        <f t="shared" si="161"/>
        <v>3.6200000000000003E-2</v>
      </c>
      <c r="AR611" s="174">
        <f t="shared" si="161"/>
        <v>3.3539783060346252E-2</v>
      </c>
      <c r="AS611" s="174">
        <f t="shared" si="161"/>
        <v>3.1075056567267667E-2</v>
      </c>
      <c r="AT611" s="174">
        <f t="shared" si="161"/>
        <v>2.8791454581606236E-2</v>
      </c>
      <c r="AU611" s="174">
        <f t="shared" si="161"/>
        <v>2.6675666869029984E-2</v>
      </c>
      <c r="AV611" s="174">
        <f t="shared" si="161"/>
        <v>2.471536131981579E-2</v>
      </c>
      <c r="AW611" s="174">
        <f t="shared" si="161"/>
        <v>2.2899112069742947E-2</v>
      </c>
      <c r="AX611" s="174">
        <f t="shared" si="161"/>
        <v>2.1216332903141847E-2</v>
      </c>
      <c r="AY611" s="174">
        <f t="shared" si="161"/>
        <v>1.9657215549929937E-2</v>
      </c>
      <c r="AZ611" s="174">
        <f t="shared" si="161"/>
        <v>1.8212672516992125E-2</v>
      </c>
      <c r="BA611" s="174">
        <f t="shared" si="161"/>
        <v>1.6874284120691887E-2</v>
      </c>
      <c r="BB611" s="174">
        <f t="shared" si="161"/>
        <v>1.5634249411785959E-2</v>
      </c>
      <c r="BC611" s="174">
        <f t="shared" si="161"/>
        <v>1.4485340706702954E-2</v>
      </c>
      <c r="BD611" s="174">
        <f t="shared" si="161"/>
        <v>1.3420861460166291E-2</v>
      </c>
      <c r="BE611" s="174">
        <f t="shared" si="161"/>
        <v>1.2434607233617107E-2</v>
      </c>
      <c r="BF611" s="174">
        <f t="shared" si="161"/>
        <v>1.1520829531937293E-2</v>
      </c>
      <c r="BG611" s="174">
        <f t="shared" si="161"/>
        <v>1.0674202297690808E-2</v>
      </c>
      <c r="BH611" s="174">
        <f t="shared" si="161"/>
        <v>9.8897908675911386E-3</v>
      </c>
      <c r="BI611" s="174">
        <f t="shared" si="161"/>
        <v>9.1630232102541537E-3</v>
      </c>
      <c r="BJ611" s="174">
        <f t="shared" si="161"/>
        <v>8.4896632775923152E-3</v>
      </c>
      <c r="BK611" s="174">
        <f t="shared" si="161"/>
        <v>7.865786314525813E-3</v>
      </c>
      <c r="BL611" s="174">
        <f t="shared" si="161"/>
        <v>7.2877559831004482E-3</v>
      </c>
      <c r="BM611" s="174">
        <f t="shared" si="161"/>
        <v>6.7522031676776105E-3</v>
      </c>
      <c r="BN611" s="174">
        <f t="shared" si="161"/>
        <v>6.2560063376599388E-3</v>
      </c>
      <c r="BO611" s="174">
        <f t="shared" si="161"/>
        <v>5.7962733532946308E-3</v>
      </c>
      <c r="BP611" s="174">
        <f t="shared" si="161"/>
        <v>5.3703246085073921E-3</v>
      </c>
    </row>
    <row r="612" spans="2:68">
      <c r="B612" s="29">
        <v>58</v>
      </c>
      <c r="C612" s="68">
        <v>0.1651</v>
      </c>
      <c r="D612" s="68">
        <v>3.5999999999999997E-2</v>
      </c>
      <c r="I612" s="60" t="s">
        <v>112</v>
      </c>
      <c r="J612" s="174">
        <f t="shared" si="156"/>
        <v>0.44430995647011212</v>
      </c>
      <c r="K612" s="174">
        <f t="shared" si="161"/>
        <v>0.41173123671252376</v>
      </c>
      <c r="L612" s="174">
        <f t="shared" si="161"/>
        <v>0.38154132901189619</v>
      </c>
      <c r="M612" s="174">
        <f t="shared" si="161"/>
        <v>0.3535650753790282</v>
      </c>
      <c r="N612" s="174">
        <f t="shared" si="161"/>
        <v>0.32764016116293465</v>
      </c>
      <c r="O612" s="174">
        <f t="shared" si="161"/>
        <v>0.30361617332196816</v>
      </c>
      <c r="P612" s="174">
        <f t="shared" si="161"/>
        <v>0.28135372774656026</v>
      </c>
      <c r="Q612" s="174">
        <f t="shared" si="161"/>
        <v>0.26072366057041635</v>
      </c>
      <c r="R612" s="174">
        <f t="shared" si="161"/>
        <v>0.24160627877825852</v>
      </c>
      <c r="S612" s="174">
        <f t="shared" si="161"/>
        <v>0.22389066576223526</v>
      </c>
      <c r="T612" s="174">
        <f t="shared" si="161"/>
        <v>0.20747403779792722</v>
      </c>
      <c r="U612" s="174">
        <f t="shared" si="161"/>
        <v>0.19226114770630348</v>
      </c>
      <c r="V612" s="174">
        <f t="shared" si="161"/>
        <v>0.178163732241752</v>
      </c>
      <c r="W612" s="174">
        <f t="shared" si="161"/>
        <v>0.1651</v>
      </c>
      <c r="X612" s="174">
        <f t="shared" si="161"/>
        <v>0.15299415687483103</v>
      </c>
      <c r="Y612" s="174">
        <f t="shared" si="161"/>
        <v>0.14177596631035985</v>
      </c>
      <c r="Z612" s="174">
        <f t="shared" si="161"/>
        <v>0.13138034179750427</v>
      </c>
      <c r="AA612" s="174">
        <f t="shared" si="161"/>
        <v>0.12174696925037122</v>
      </c>
      <c r="AB612" s="174">
        <f t="shared" si="161"/>
        <v>0.11281995707163249</v>
      </c>
      <c r="AC612" s="174">
        <f t="shared" si="161"/>
        <v>0.10454751187661446</v>
      </c>
      <c r="AD612" s="174">
        <f t="shared" si="161"/>
        <v>9.6881637994694209E-2</v>
      </c>
      <c r="AE612" s="174">
        <f t="shared" si="161"/>
        <v>8.9777859004547766E-2</v>
      </c>
      <c r="AF612" s="174">
        <f t="shared" si="161"/>
        <v>8.3194959687633213E-2</v>
      </c>
      <c r="AG612" s="174">
        <f t="shared" si="161"/>
        <v>7.7094746902755917E-2</v>
      </c>
      <c r="AH612" s="174">
        <f t="shared" si="161"/>
        <v>7.1441827994340595E-2</v>
      </c>
      <c r="AI612" s="174">
        <f t="shared" si="161"/>
        <v>6.6203405448763422E-2</v>
      </c>
      <c r="AJ612" s="174">
        <f t="shared" si="161"/>
        <v>6.1349086607366168E-2</v>
      </c>
      <c r="AK612" s="174">
        <f t="shared" si="161"/>
        <v>5.6850707332131899E-2</v>
      </c>
      <c r="AL612" s="174">
        <f t="shared" si="161"/>
        <v>5.268216860095272E-2</v>
      </c>
      <c r="AM612" s="174">
        <f t="shared" si="161"/>
        <v>4.8819285084436462E-2</v>
      </c>
      <c r="AN612" s="174">
        <f t="shared" si="161"/>
        <v>4.5239644825713937E-2</v>
      </c>
      <c r="AO612" s="174">
        <f t="shared" si="161"/>
        <v>4.192247920912729E-2</v>
      </c>
      <c r="AP612" s="174">
        <f t="shared" si="161"/>
        <v>3.8848542463374103E-2</v>
      </c>
      <c r="AQ612" s="174">
        <f t="shared" si="161"/>
        <v>3.5999999999999956E-2</v>
      </c>
      <c r="AR612" s="174">
        <f t="shared" si="161"/>
        <v>3.3360324939393761E-2</v>
      </c>
      <c r="AS612" s="174">
        <f t="shared" si="161"/>
        <v>3.0914202223942748E-2</v>
      </c>
      <c r="AT612" s="174">
        <f t="shared" si="161"/>
        <v>2.8647439762023913E-2</v>
      </c>
      <c r="AU612" s="174">
        <f t="shared" si="161"/>
        <v>2.654688608730078E-2</v>
      </c>
      <c r="AV612" s="174">
        <f t="shared" si="161"/>
        <v>2.4600354055595186E-2</v>
      </c>
      <c r="AW612" s="174">
        <f t="shared" si="161"/>
        <v>2.2796550136633044E-2</v>
      </c>
      <c r="AX612" s="174">
        <f t="shared" si="161"/>
        <v>2.1125008890423905E-2</v>
      </c>
      <c r="AY612" s="174">
        <f t="shared" si="161"/>
        <v>1.9576032248114571E-2</v>
      </c>
      <c r="AZ612" s="174">
        <f t="shared" si="161"/>
        <v>1.814063324503205E-2</v>
      </c>
      <c r="BA612" s="174">
        <f t="shared" si="161"/>
        <v>1.6810483879462202E-2</v>
      </c>
      <c r="BB612" s="174">
        <f t="shared" si="161"/>
        <v>1.5577866794647231E-2</v>
      </c>
      <c r="BC612" s="174">
        <f t="shared" si="161"/>
        <v>1.4435630503667352E-2</v>
      </c>
      <c r="BD612" s="174">
        <f t="shared" si="161"/>
        <v>1.3377147897426889E-2</v>
      </c>
      <c r="BE612" s="174">
        <f t="shared" si="161"/>
        <v>1.2396277795013601E-2</v>
      </c>
      <c r="BF612" s="174">
        <f t="shared" si="161"/>
        <v>1.1487329313351275E-2</v>
      </c>
      <c r="BG612" s="174">
        <f t="shared" si="161"/>
        <v>1.0645028849422835E-2</v>
      </c>
      <c r="BH612" s="174">
        <f t="shared" si="161"/>
        <v>9.8644894834990886E-3</v>
      </c>
      <c r="BI612" s="174">
        <f t="shared" si="161"/>
        <v>9.1411826258545152E-3</v>
      </c>
      <c r="BJ612" s="174">
        <f t="shared" si="161"/>
        <v>8.4709117424679927E-3</v>
      </c>
      <c r="BK612" s="174">
        <f t="shared" si="161"/>
        <v>7.8497880072683004E-3</v>
      </c>
      <c r="BL612" s="174">
        <f t="shared" si="161"/>
        <v>7.2742077396618652E-3</v>
      </c>
      <c r="BM612" s="174">
        <f t="shared" si="161"/>
        <v>6.7408314964381424E-3</v>
      </c>
      <c r="BN612" s="174">
        <f t="shared" si="161"/>
        <v>6.2465646967465741E-3</v>
      </c>
      <c r="BO612" s="174">
        <f t="shared" si="161"/>
        <v>5.7885396677336571E-3</v>
      </c>
      <c r="BP612" s="174">
        <f t="shared" si="161"/>
        <v>5.3640990066712614E-3</v>
      </c>
    </row>
    <row r="613" spans="2:68">
      <c r="B613" s="29">
        <v>59</v>
      </c>
      <c r="C613" s="68">
        <v>0.16370000000000001</v>
      </c>
      <c r="D613" s="68">
        <v>3.5900000000000001E-2</v>
      </c>
      <c r="I613" s="60" t="s">
        <v>112</v>
      </c>
      <c r="J613" s="174">
        <f t="shared" si="156"/>
        <v>0.43890338413251745</v>
      </c>
      <c r="K613" s="174">
        <f t="shared" si="161"/>
        <v>0.40683772575017357</v>
      </c>
      <c r="L613" s="174">
        <f t="shared" si="161"/>
        <v>0.37711473886380237</v>
      </c>
      <c r="M613" s="174">
        <f t="shared" si="161"/>
        <v>0.34956327121847092</v>
      </c>
      <c r="N613" s="174">
        <f t="shared" si="161"/>
        <v>0.32402467470010415</v>
      </c>
      <c r="O613" s="174">
        <f t="shared" si="161"/>
        <v>0.30035189180069821</v>
      </c>
      <c r="P613" s="174">
        <f t="shared" si="161"/>
        <v>0.27840860882509</v>
      </c>
      <c r="Q613" s="174">
        <f t="shared" si="161"/>
        <v>0.2580684709632376</v>
      </c>
      <c r="R613" s="174">
        <f t="shared" si="161"/>
        <v>0.23921435470820662</v>
      </c>
      <c r="S613" s="174">
        <f t="shared" si="161"/>
        <v>0.22173769343026528</v>
      </c>
      <c r="T613" s="174">
        <f t="shared" si="161"/>
        <v>0.20553785222357951</v>
      </c>
      <c r="U613" s="174">
        <f t="shared" si="161"/>
        <v>0.19052154842572119</v>
      </c>
      <c r="V613" s="174">
        <f t="shared" si="161"/>
        <v>0.17660231447319868</v>
      </c>
      <c r="W613" s="174">
        <f t="shared" si="161"/>
        <v>0.16370000000000001</v>
      </c>
      <c r="X613" s="174">
        <f t="shared" si="161"/>
        <v>0.15174031031210999</v>
      </c>
      <c r="Y613" s="174">
        <f t="shared" si="161"/>
        <v>0.14065437858042415</v>
      </c>
      <c r="Z613" s="174">
        <f t="shared" si="161"/>
        <v>0.13037836928864116</v>
      </c>
      <c r="AA613" s="174">
        <f t="shared" si="161"/>
        <v>0.12085311065268957</v>
      </c>
      <c r="AB613" s="174">
        <f t="shared" si="161"/>
        <v>0.11202375389506952</v>
      </c>
      <c r="AC613" s="174">
        <f t="shared" si="161"/>
        <v>0.10383945741212761</v>
      </c>
      <c r="AD613" s="174">
        <f t="shared" si="161"/>
        <v>9.625309401562232E-2</v>
      </c>
      <c r="AE613" s="174">
        <f t="shared" si="161"/>
        <v>8.9220979562805294E-2</v>
      </c>
      <c r="AF613" s="174">
        <f t="shared" si="161"/>
        <v>8.2702621412403782E-2</v>
      </c>
      <c r="AG613" s="174">
        <f t="shared" si="161"/>
        <v>7.6660485258051941E-2</v>
      </c>
      <c r="AH613" s="174">
        <f t="shared" si="161"/>
        <v>7.105977899654084E-2</v>
      </c>
      <c r="AI613" s="174">
        <f t="shared" si="161"/>
        <v>6.5868252386347359E-2</v>
      </c>
      <c r="AJ613" s="174">
        <f t="shared" si="161"/>
        <v>6.1056011342826684E-2</v>
      </c>
      <c r="AK613" s="174">
        <f t="shared" si="161"/>
        <v>5.6595345800734449E-2</v>
      </c>
      <c r="AL613" s="174">
        <f t="shared" si="161"/>
        <v>5.2460570152868757E-2</v>
      </c>
      <c r="AM613" s="174">
        <f t="shared" si="161"/>
        <v>4.8627875346038608E-2</v>
      </c>
      <c r="AN613" s="174">
        <f t="shared" si="161"/>
        <v>4.5075191782690913E-2</v>
      </c>
      <c r="AO613" s="174">
        <f t="shared" si="161"/>
        <v>4.1782062238750084E-2</v>
      </c>
      <c r="AP613" s="174">
        <f t="shared" si="161"/>
        <v>3.8729524065900002E-2</v>
      </c>
      <c r="AQ613" s="174">
        <f t="shared" si="161"/>
        <v>3.5899999999999994E-2</v>
      </c>
      <c r="AR613" s="174">
        <f t="shared" si="161"/>
        <v>3.3277196946883005E-2</v>
      </c>
      <c r="AS613" s="174">
        <f t="shared" si="161"/>
        <v>3.0846012162719767E-2</v>
      </c>
      <c r="AT613" s="174">
        <f t="shared" si="161"/>
        <v>2.8592446288712381E-2</v>
      </c>
      <c r="AU613" s="174">
        <f t="shared" si="161"/>
        <v>2.6503522739349753E-2</v>
      </c>
      <c r="AV613" s="174">
        <f t="shared" si="161"/>
        <v>2.4567212980042729E-2</v>
      </c>
      <c r="AW613" s="174">
        <f t="shared" si="161"/>
        <v>2.277236726386915E-2</v>
      </c>
      <c r="AX613" s="174">
        <f t="shared" si="161"/>
        <v>2.1108650428594011E-2</v>
      </c>
      <c r="AY613" s="174">
        <f t="shared" si="161"/>
        <v>1.9566482384268231E-2</v>
      </c>
      <c r="AZ613" s="174">
        <f t="shared" si="161"/>
        <v>1.8136982948718967E-2</v>
      </c>
      <c r="BA613" s="174">
        <f t="shared" si="161"/>
        <v>1.6811920713280783E-2</v>
      </c>
      <c r="BB613" s="174">
        <f t="shared" si="161"/>
        <v>1.5583665644323856E-2</v>
      </c>
      <c r="BC613" s="174">
        <f t="shared" si="161"/>
        <v>1.4445145147647338E-2</v>
      </c>
      <c r="BD613" s="174">
        <f t="shared" si="161"/>
        <v>1.3389803342745737E-2</v>
      </c>
      <c r="BE613" s="174">
        <f t="shared" si="161"/>
        <v>1.241156331243962E-2</v>
      </c>
      <c r="BF613" s="174">
        <f t="shared" si="161"/>
        <v>1.1504792110494733E-2</v>
      </c>
      <c r="BG613" s="174">
        <f t="shared" si="161"/>
        <v>1.0664268325734791E-2</v>
      </c>
      <c r="BH613" s="174">
        <f t="shared" si="161"/>
        <v>9.8851520158741782E-3</v>
      </c>
      <c r="BI613" s="174">
        <f t="shared" si="161"/>
        <v>9.162956837942134E-3</v>
      </c>
      <c r="BJ613" s="174">
        <f t="shared" si="161"/>
        <v>8.4935242148186287E-3</v>
      </c>
      <c r="BK613" s="174">
        <f t="shared" si="161"/>
        <v>7.8729993891264467E-3</v>
      </c>
      <c r="BL613" s="174">
        <f t="shared" si="161"/>
        <v>7.2978092265919324E-3</v>
      </c>
      <c r="BM613" s="174">
        <f t="shared" si="161"/>
        <v>6.7646416410607159E-3</v>
      </c>
      <c r="BN613" s="174">
        <f t="shared" si="161"/>
        <v>6.2704265226925715E-3</v>
      </c>
      <c r="BO613" s="174">
        <f t="shared" si="161"/>
        <v>5.8123180595153071E-3</v>
      </c>
      <c r="BP613" s="174">
        <f t="shared" si="161"/>
        <v>5.3876783505408289E-3</v>
      </c>
    </row>
    <row r="614" spans="2:68">
      <c r="B614" s="29">
        <v>60</v>
      </c>
      <c r="C614" s="68">
        <v>0.1623</v>
      </c>
      <c r="D614" s="68">
        <v>3.5799999999999998E-2</v>
      </c>
      <c r="I614" s="60" t="s">
        <v>112</v>
      </c>
      <c r="J614" s="174">
        <f t="shared" si="156"/>
        <v>0.4335124659156287</v>
      </c>
      <c r="K614" s="174">
        <f t="shared" si="161"/>
        <v>0.40195720317531491</v>
      </c>
      <c r="L614" s="174">
        <f t="shared" si="161"/>
        <v>0.37269884002820458</v>
      </c>
      <c r="M614" s="174">
        <f t="shared" si="161"/>
        <v>0.34557018573389175</v>
      </c>
      <c r="N614" s="174">
        <f t="shared" si="161"/>
        <v>0.32041621932367487</v>
      </c>
      <c r="O614" s="174">
        <f t="shared" si="161"/>
        <v>0.29709320376595305</v>
      </c>
      <c r="P614" s="174">
        <f t="shared" si="161"/>
        <v>0.27546786461129813</v>
      </c>
      <c r="Q614" s="174">
        <f t="shared" si="161"/>
        <v>0.25541662842374535</v>
      </c>
      <c r="R614" s="174">
        <f t="shared" si="161"/>
        <v>0.2368249166464767</v>
      </c>
      <c r="S614" s="174">
        <f t="shared" si="161"/>
        <v>0.21958649086684312</v>
      </c>
      <c r="T614" s="174">
        <f t="shared" si="161"/>
        <v>0.20360284573938028</v>
      </c>
      <c r="U614" s="174">
        <f t="shared" si="161"/>
        <v>0.18878264609780382</v>
      </c>
      <c r="V614" s="174">
        <f t="shared" si="161"/>
        <v>0.17504120503948081</v>
      </c>
      <c r="W614" s="174">
        <f t="shared" si="161"/>
        <v>0.1623</v>
      </c>
      <c r="X614" s="174">
        <f t="shared" si="161"/>
        <v>0.15048622405255199</v>
      </c>
      <c r="Y614" s="174">
        <f t="shared" si="161"/>
        <v>0.13953236986811385</v>
      </c>
      <c r="Z614" s="174">
        <f t="shared" si="161"/>
        <v>0.12937584395906676</v>
      </c>
      <c r="AA614" s="174">
        <f t="shared" si="161"/>
        <v>0.11995860900192314</v>
      </c>
      <c r="AB614" s="174">
        <f t="shared" si="161"/>
        <v>0.11122685219529195</v>
      </c>
      <c r="AC614" s="174">
        <f t="shared" si="161"/>
        <v>0.10313067775798393</v>
      </c>
      <c r="AD614" s="174">
        <f t="shared" si="161"/>
        <v>9.562382181010172E-2</v>
      </c>
      <c r="AE614" s="174">
        <f t="shared" si="161"/>
        <v>8.8663388007863678E-2</v>
      </c>
      <c r="AF614" s="174">
        <f t="shared" si="161"/>
        <v>8.2209602421501687E-2</v>
      </c>
      <c r="AG614" s="174">
        <f t="shared" si="161"/>
        <v>7.6225586255534952E-2</v>
      </c>
      <c r="AH614" s="174">
        <f t="shared" si="161"/>
        <v>7.0677145112677517E-2</v>
      </c>
      <c r="AI614" s="174">
        <f t="shared" si="161"/>
        <v>6.5532573597172628E-2</v>
      </c>
      <c r="AJ614" s="174">
        <f t="shared" si="161"/>
        <v>6.0762474141001076E-2</v>
      </c>
      <c r="AK614" s="174">
        <f t="shared" si="161"/>
        <v>5.6339589017683822E-2</v>
      </c>
      <c r="AL614" s="174">
        <f t="shared" si="161"/>
        <v>5.223864458375764E-2</v>
      </c>
      <c r="AM614" s="174">
        <f t="shared" si="161"/>
        <v>4.8436206857874205E-2</v>
      </c>
      <c r="AN614" s="174">
        <f t="shared" si="161"/>
        <v>4.4910547612260085E-2</v>
      </c>
      <c r="AO614" s="174">
        <f t="shared" si="161"/>
        <v>4.1641520211345512E-2</v>
      </c>
      <c r="AP614" s="174">
        <f t="shared" si="161"/>
        <v>3.8610444488067851E-2</v>
      </c>
      <c r="AQ614" s="174">
        <f t="shared" si="161"/>
        <v>3.5799999999999998E-2</v>
      </c>
      <c r="AR614" s="174">
        <f t="shared" si="161"/>
        <v>3.3194127055338023E-2</v>
      </c>
      <c r="AS614" s="174">
        <f t="shared" si="161"/>
        <v>3.077793494318223E-2</v>
      </c>
      <c r="AT614" s="174">
        <f t="shared" si="161"/>
        <v>2.8537616843712817E-2</v>
      </c>
      <c r="AU614" s="174">
        <f t="shared" si="161"/>
        <v>2.6460370932032334E-2</v>
      </c>
      <c r="AV614" s="174">
        <f t="shared" si="161"/>
        <v>2.4534327224839506E-2</v>
      </c>
      <c r="AW614" s="174">
        <f t="shared" si="161"/>
        <v>2.2748479751915119E-2</v>
      </c>
      <c r="AX614" s="174">
        <f t="shared" si="161"/>
        <v>2.109262366482835E-2</v>
      </c>
      <c r="AY614" s="174">
        <f t="shared" si="161"/>
        <v>1.9557296923484405E-2</v>
      </c>
      <c r="AZ614" s="174">
        <f t="shared" si="161"/>
        <v>1.8133726227293655E-2</v>
      </c>
      <c r="BA614" s="174">
        <f t="shared" si="161"/>
        <v>1.6813776881997235E-2</v>
      </c>
      <c r="BB614" s="174">
        <f t="shared" si="161"/>
        <v>1.5589906315673785E-2</v>
      </c>
      <c r="BC614" s="174">
        <f t="shared" si="161"/>
        <v>1.4455120978304252E-2</v>
      </c>
      <c r="BD614" s="174">
        <f t="shared" si="161"/>
        <v>1.340293637860652E-2</v>
      </c>
      <c r="BE614" s="174">
        <f t="shared" si="161"/>
        <v>1.2427340029778685E-2</v>
      </c>
      <c r="BF614" s="174">
        <f t="shared" si="161"/>
        <v>1.1522757092412343E-2</v>
      </c>
      <c r="BG614" s="174">
        <f t="shared" si="161"/>
        <v>1.0684018518249516E-2</v>
      </c>
      <c r="BH614" s="174">
        <f t="shared" si="161"/>
        <v>9.9063315127474495E-3</v>
      </c>
      <c r="BI614" s="174">
        <f t="shared" si="161"/>
        <v>9.1852521476658601E-3</v>
      </c>
      <c r="BJ614" s="174">
        <f t="shared" si="161"/>
        <v>8.5166599671770114E-3</v>
      </c>
      <c r="BK614" s="174">
        <f t="shared" si="161"/>
        <v>7.8967344423906335E-3</v>
      </c>
      <c r="BL614" s="174">
        <f t="shared" si="161"/>
        <v>7.3219331397480049E-3</v>
      </c>
      <c r="BM614" s="174">
        <f t="shared" si="161"/>
        <v>6.7889714785331077E-3</v>
      </c>
      <c r="BN614" s="174">
        <f t="shared" si="161"/>
        <v>6.2948039618294432E-3</v>
      </c>
      <c r="BO614" s="174">
        <f t="shared" si="161"/>
        <v>5.836606773670718E-3</v>
      </c>
      <c r="BP614" s="174">
        <f t="shared" si="161"/>
        <v>5.4117616429405673E-3</v>
      </c>
    </row>
    <row r="615" spans="2:68">
      <c r="B615" s="29">
        <v>61</v>
      </c>
      <c r="C615" s="68">
        <v>0.16400000000000001</v>
      </c>
      <c r="D615" s="68">
        <v>3.6700000000000003E-2</v>
      </c>
      <c r="I615" s="60" t="s">
        <v>112</v>
      </c>
      <c r="J615" s="174">
        <f t="shared" si="156"/>
        <v>0.43396969962054183</v>
      </c>
      <c r="K615" s="174">
        <f t="shared" si="161"/>
        <v>0.40267115306504236</v>
      </c>
      <c r="L615" s="174">
        <f t="shared" si="161"/>
        <v>0.37362990469728113</v>
      </c>
      <c r="M615" s="174">
        <f t="shared" si="161"/>
        <v>0.34668315478151562</v>
      </c>
      <c r="N615" s="174">
        <f t="shared" si="161"/>
        <v>0.32167984494346835</v>
      </c>
      <c r="O615" s="174">
        <f t="shared" si="161"/>
        <v>0.29847981136570378</v>
      </c>
      <c r="P615" s="174">
        <f t="shared" si="161"/>
        <v>0.27695299905582432</v>
      </c>
      <c r="Q615" s="174">
        <f t="shared" si="161"/>
        <v>0.25697873278282574</v>
      </c>
      <c r="R615" s="174">
        <f t="shared" si="161"/>
        <v>0.23844504059461699</v>
      </c>
      <c r="S615" s="174">
        <f t="shared" si="161"/>
        <v>0.22124802612447286</v>
      </c>
      <c r="T615" s="174">
        <f t="shared" si="161"/>
        <v>0.20529128616768763</v>
      </c>
      <c r="U615" s="174">
        <f t="shared" si="161"/>
        <v>0.19048537026347601</v>
      </c>
      <c r="V615" s="174">
        <f t="shared" si="161"/>
        <v>0.1767472792526382</v>
      </c>
      <c r="W615" s="174">
        <f t="shared" si="161"/>
        <v>0.16400000000000001</v>
      </c>
      <c r="X615" s="174">
        <f t="shared" si="161"/>
        <v>0.1521720736733691</v>
      </c>
      <c r="Y615" s="174">
        <f t="shared" si="161"/>
        <v>0.14119719515886145</v>
      </c>
      <c r="Z615" s="174">
        <f t="shared" si="161"/>
        <v>0.13101384136699595</v>
      </c>
      <c r="AA615" s="174">
        <f t="shared" si="161"/>
        <v>0.12156492634591221</v>
      </c>
      <c r="AB615" s="174">
        <f t="shared" si="161"/>
        <v>0.11279748126834051</v>
      </c>
      <c r="AC615" s="174">
        <f t="shared" si="161"/>
        <v>0.10466235749839256</v>
      </c>
      <c r="AD615" s="174">
        <f t="shared" si="161"/>
        <v>9.7113951073621266E-2</v>
      </c>
      <c r="AE615" s="174">
        <f t="shared" si="161"/>
        <v>9.0109947057847931E-2</v>
      </c>
      <c r="AF615" s="174">
        <f t="shared" si="161"/>
        <v>8.3611082331647713E-2</v>
      </c>
      <c r="AG615" s="174">
        <f t="shared" si="161"/>
        <v>7.7580925490741609E-2</v>
      </c>
      <c r="AH615" s="174">
        <f t="shared" si="161"/>
        <v>7.1985672618446905E-2</v>
      </c>
      <c r="AI615" s="174">
        <f t="shared" ref="K615:BP619" si="162">$C615*POWER(POWER($D615/$C615,1/($D$557-$C$557)),AI$557-$C$557)</f>
        <v>6.6793957787325192E-2</v>
      </c>
      <c r="AJ615" s="174">
        <f t="shared" si="162"/>
        <v>6.197667722773631E-2</v>
      </c>
      <c r="AK615" s="174">
        <f t="shared" si="162"/>
        <v>5.7506826177620166E-2</v>
      </c>
      <c r="AL615" s="174">
        <f t="shared" si="162"/>
        <v>5.335934749891736E-2</v>
      </c>
      <c r="AM615" s="174">
        <f t="shared" si="162"/>
        <v>4.9510991212000949E-2</v>
      </c>
      <c r="AN615" s="174">
        <f t="shared" si="162"/>
        <v>4.5940184160695972E-2</v>
      </c>
      <c r="AO615" s="174">
        <f t="shared" si="162"/>
        <v>4.2626909077253486E-2</v>
      </c>
      <c r="AP615" s="174">
        <f t="shared" si="162"/>
        <v>3.9552592369340389E-2</v>
      </c>
      <c r="AQ615" s="174">
        <f t="shared" si="162"/>
        <v>3.670000000000001E-2</v>
      </c>
      <c r="AR615" s="174">
        <f t="shared" si="162"/>
        <v>3.405314087690639E-2</v>
      </c>
      <c r="AS615" s="174">
        <f t="shared" si="162"/>
        <v>3.1597177209330585E-2</v>
      </c>
      <c r="AT615" s="174">
        <f t="shared" si="162"/>
        <v>2.9318341330297273E-2</v>
      </c>
      <c r="AU615" s="174">
        <f t="shared" si="162"/>
        <v>2.7203858517652314E-2</v>
      </c>
      <c r="AV615" s="174">
        <f t="shared" si="162"/>
        <v>2.5241875381390843E-2</v>
      </c>
      <c r="AW615" s="174">
        <f t="shared" si="162"/>
        <v>2.3421393415798832E-2</v>
      </c>
      <c r="AX615" s="174">
        <f t="shared" si="162"/>
        <v>2.1732207343914036E-2</v>
      </c>
      <c r="AY615" s="174">
        <f t="shared" si="162"/>
        <v>2.0164847908676953E-2</v>
      </c>
      <c r="AZ615" s="174">
        <f t="shared" si="162"/>
        <v>1.8710528790069951E-2</v>
      </c>
      <c r="BA615" s="174">
        <f t="shared" si="162"/>
        <v>1.736109735067206E-2</v>
      </c>
      <c r="BB615" s="174">
        <f t="shared" si="162"/>
        <v>1.6108988933518305E-2</v>
      </c>
      <c r="BC615" s="174">
        <f t="shared" si="162"/>
        <v>1.4947184456066067E-2</v>
      </c>
      <c r="BD615" s="174">
        <f t="shared" si="162"/>
        <v>1.3869171062548313E-2</v>
      </c>
      <c r="BE615" s="174">
        <f t="shared" si="162"/>
        <v>1.2868905614138174E-2</v>
      </c>
      <c r="BF615" s="174">
        <f t="shared" si="162"/>
        <v>1.1940780812257728E-2</v>
      </c>
      <c r="BG615" s="174">
        <f t="shared" si="162"/>
        <v>1.1079593765124605E-2</v>
      </c>
      <c r="BH615" s="174">
        <f t="shared" si="162"/>
        <v>1.0280516821326479E-2</v>
      </c>
      <c r="BI615" s="174">
        <f t="shared" si="162"/>
        <v>9.5390705069219699E-3</v>
      </c>
      <c r="BJ615" s="174">
        <f t="shared" si="162"/>
        <v>8.8510984143584902E-3</v>
      </c>
      <c r="BK615" s="174">
        <f t="shared" si="162"/>
        <v>8.2127439024390295E-3</v>
      </c>
      <c r="BL615" s="174">
        <f t="shared" si="162"/>
        <v>7.6204284767223468E-3</v>
      </c>
      <c r="BM615" s="174">
        <f t="shared" si="162"/>
        <v>7.0708317291611764E-3</v>
      </c>
      <c r="BN615" s="174">
        <f t="shared" si="162"/>
        <v>6.5608727245238434E-3</v>
      </c>
      <c r="BO615" s="174">
        <f t="shared" si="162"/>
        <v>6.0876927292551229E-3</v>
      </c>
      <c r="BP615" s="174">
        <f t="shared" si="162"/>
        <v>5.6486391859575857E-3</v>
      </c>
    </row>
    <row r="616" spans="2:68">
      <c r="B616" s="29">
        <v>62</v>
      </c>
      <c r="C616" s="68">
        <v>0.1658</v>
      </c>
      <c r="D616" s="68">
        <v>3.7699999999999997E-2</v>
      </c>
      <c r="I616" s="60" t="s">
        <v>112</v>
      </c>
      <c r="J616" s="174">
        <f t="shared" si="156"/>
        <v>0.43420277090724813</v>
      </c>
      <c r="K616" s="174">
        <f t="shared" si="162"/>
        <v>0.40320919906954278</v>
      </c>
      <c r="L616" s="174">
        <f t="shared" si="162"/>
        <v>0.37442796109891952</v>
      </c>
      <c r="M616" s="174">
        <f t="shared" si="162"/>
        <v>0.34770113969675054</v>
      </c>
      <c r="N616" s="174">
        <f t="shared" si="162"/>
        <v>0.32288208976594007</v>
      </c>
      <c r="O616" s="174">
        <f t="shared" si="162"/>
        <v>0.29983463379655662</v>
      </c>
      <c r="P616" s="174">
        <f t="shared" si="162"/>
        <v>0.27843231468516899</v>
      </c>
      <c r="Q616" s="174">
        <f t="shared" si="162"/>
        <v>0.25855770188824428</v>
      </c>
      <c r="R616" s="174">
        <f t="shared" si="162"/>
        <v>0.24010174710260074</v>
      </c>
      <c r="S616" s="174">
        <f t="shared" si="162"/>
        <v>0.22296318593765449</v>
      </c>
      <c r="T616" s="174">
        <f t="shared" si="162"/>
        <v>0.20704798229654617</v>
      </c>
      <c r="U616" s="174">
        <f t="shared" si="162"/>
        <v>0.19226881241757104</v>
      </c>
      <c r="V616" s="174">
        <f t="shared" si="162"/>
        <v>0.17854458574494295</v>
      </c>
      <c r="W616" s="174">
        <f t="shared" si="162"/>
        <v>0.1658</v>
      </c>
      <c r="X616" s="174">
        <f t="shared" si="162"/>
        <v>0.15396512801160991</v>
      </c>
      <c r="Y616" s="174">
        <f t="shared" si="162"/>
        <v>0.14297503403879028</v>
      </c>
      <c r="Z616" s="174">
        <f t="shared" si="162"/>
        <v>0.13276941748037774</v>
      </c>
      <c r="AA616" s="174">
        <f t="shared" si="162"/>
        <v>0.12329228201684704</v>
      </c>
      <c r="AB616" s="174">
        <f t="shared" si="162"/>
        <v>0.11449162836892258</v>
      </c>
      <c r="AC616" s="174">
        <f t="shared" si="162"/>
        <v>0.10631916898720649</v>
      </c>
      <c r="AD616" s="174">
        <f t="shared" si="162"/>
        <v>9.8730063107377766E-2</v>
      </c>
      <c r="AE616" s="174">
        <f t="shared" si="162"/>
        <v>9.1682670717260217E-2</v>
      </c>
      <c r="AF616" s="174">
        <f t="shared" si="162"/>
        <v>8.5138324085821768E-2</v>
      </c>
      <c r="AG616" s="174">
        <f t="shared" si="162"/>
        <v>7.9061115600527629E-2</v>
      </c>
      <c r="AH616" s="174">
        <f t="shared" si="162"/>
        <v>7.3417700748950099E-2</v>
      </c>
      <c r="AI616" s="174">
        <f t="shared" si="162"/>
        <v>6.817711516363191E-2</v>
      </c>
      <c r="AJ616" s="174">
        <f t="shared" si="162"/>
        <v>6.3310604726362227E-2</v>
      </c>
      <c r="AK616" s="174">
        <f t="shared" si="162"/>
        <v>5.8791467799679115E-2</v>
      </c>
      <c r="AL616" s="174">
        <f t="shared" si="162"/>
        <v>5.4594908719951971E-2</v>
      </c>
      <c r="AM616" s="174">
        <f t="shared" si="162"/>
        <v>5.069790174818796E-2</v>
      </c>
      <c r="AN616" s="174">
        <f t="shared" si="162"/>
        <v>4.7079064732085528E-2</v>
      </c>
      <c r="AO616" s="174">
        <f t="shared" si="162"/>
        <v>4.3718541786142449E-2</v>
      </c>
      <c r="AP616" s="174">
        <f t="shared" si="162"/>
        <v>4.0597894346105785E-2</v>
      </c>
      <c r="AQ616" s="174">
        <f t="shared" si="162"/>
        <v>3.7699999999999949E-2</v>
      </c>
      <c r="AR616" s="174">
        <f t="shared" si="162"/>
        <v>3.500895854063743E-2</v>
      </c>
      <c r="AS616" s="174">
        <f t="shared" si="162"/>
        <v>3.2510004724139847E-2</v>
      </c>
      <c r="AT616" s="174">
        <f t="shared" si="162"/>
        <v>3.0189427255791521E-2</v>
      </c>
      <c r="AU616" s="174">
        <f t="shared" si="162"/>
        <v>2.8034493558716088E-2</v>
      </c>
      <c r="AV616" s="174">
        <f t="shared" si="162"/>
        <v>2.6033379912595755E-2</v>
      </c>
      <c r="AW616" s="174">
        <f t="shared" si="162"/>
        <v>2.4175106579117488E-2</v>
      </c>
      <c r="AX616" s="174">
        <f t="shared" si="162"/>
        <v>2.2449477558191416E-2</v>
      </c>
      <c r="AY616" s="174">
        <f t="shared" si="162"/>
        <v>2.0847024644395092E-2</v>
      </c>
      <c r="AZ616" s="174">
        <f t="shared" si="162"/>
        <v>1.9358955476691656E-2</v>
      </c>
      <c r="BA616" s="174">
        <f t="shared" si="162"/>
        <v>1.7977105296380504E-2</v>
      </c>
      <c r="BB616" s="174">
        <f t="shared" si="162"/>
        <v>1.6693892148585132E-2</v>
      </c>
      <c r="BC616" s="174">
        <f t="shared" si="162"/>
        <v>1.5502275281477197E-2</v>
      </c>
      <c r="BD616" s="174">
        <f t="shared" si="162"/>
        <v>1.4395716514981017E-2</v>
      </c>
      <c r="BE616" s="174">
        <f t="shared" si="162"/>
        <v>1.3368144366995774E-2</v>
      </c>
      <c r="BF616" s="174">
        <f t="shared" si="162"/>
        <v>1.2413920740302693E-2</v>
      </c>
      <c r="BG616" s="174">
        <f t="shared" si="162"/>
        <v>1.1527809987374446E-2</v>
      </c>
      <c r="BH616" s="174">
        <f t="shared" si="162"/>
        <v>1.0704950183351157E-2</v>
      </c>
      <c r="BI616" s="174">
        <f t="shared" si="162"/>
        <v>9.9408264495631383E-3</v>
      </c>
      <c r="BJ616" s="174">
        <f t="shared" si="162"/>
        <v>9.2312461812315214E-3</v>
      </c>
      <c r="BK616" s="174">
        <f t="shared" si="162"/>
        <v>8.5723160434257907E-3</v>
      </c>
      <c r="BL616" s="174">
        <f t="shared" si="162"/>
        <v>7.9604206090592849E-3</v>
      </c>
      <c r="BM616" s="174">
        <f t="shared" si="162"/>
        <v>7.3922025217133328E-3</v>
      </c>
      <c r="BN616" s="174">
        <f t="shared" si="162"/>
        <v>6.8645440744471587E-3</v>
      </c>
      <c r="BO616" s="174">
        <f t="shared" si="162"/>
        <v>6.3745501035198738E-3</v>
      </c>
      <c r="BP616" s="174">
        <f t="shared" si="162"/>
        <v>5.9195321031656123E-3</v>
      </c>
    </row>
    <row r="617" spans="2:68">
      <c r="B617" s="29">
        <v>63</v>
      </c>
      <c r="C617" s="68">
        <v>0.16750000000000001</v>
      </c>
      <c r="D617" s="68">
        <v>3.8699999999999998E-2</v>
      </c>
      <c r="I617" s="60" t="s">
        <v>112</v>
      </c>
      <c r="J617" s="174">
        <f t="shared" si="156"/>
        <v>0.43412251616091135</v>
      </c>
      <c r="K617" s="174">
        <f t="shared" si="162"/>
        <v>0.40345687392194624</v>
      </c>
      <c r="L617" s="174">
        <f t="shared" si="162"/>
        <v>0.3749573980966569</v>
      </c>
      <c r="M617" s="174">
        <f t="shared" si="162"/>
        <v>0.34847107454318477</v>
      </c>
      <c r="N617" s="174">
        <f t="shared" si="162"/>
        <v>0.32385569776644052</v>
      </c>
      <c r="O617" s="174">
        <f t="shared" si="162"/>
        <v>0.30097910741452483</v>
      </c>
      <c r="P617" s="174">
        <f t="shared" si="162"/>
        <v>0.27971847870768346</v>
      </c>
      <c r="Q617" s="174">
        <f t="shared" si="162"/>
        <v>0.25995966299009926</v>
      </c>
      <c r="R617" s="174">
        <f t="shared" si="162"/>
        <v>0.24159657486393191</v>
      </c>
      <c r="S617" s="174">
        <f t="shared" si="162"/>
        <v>0.22453062261511886</v>
      </c>
      <c r="T617" s="174">
        <f t="shared" si="162"/>
        <v>0.20867017887288455</v>
      </c>
      <c r="U617" s="174">
        <f t="shared" si="162"/>
        <v>0.19393008866092029</v>
      </c>
      <c r="V617" s="174">
        <f t="shared" si="162"/>
        <v>0.18023121219895336</v>
      </c>
      <c r="W617" s="174">
        <f t="shared" si="162"/>
        <v>0.16750000000000001</v>
      </c>
      <c r="X617" s="174">
        <f t="shared" si="162"/>
        <v>0.1556680979819928</v>
      </c>
      <c r="Y617" s="174">
        <f t="shared" si="162"/>
        <v>0.14467198047361973</v>
      </c>
      <c r="Z617" s="174">
        <f t="shared" si="162"/>
        <v>0.13445260914397839</v>
      </c>
      <c r="AA617" s="174">
        <f t="shared" si="162"/>
        <v>0.12495511602483228</v>
      </c>
      <c r="AB617" s="174">
        <f t="shared" si="162"/>
        <v>0.11612850892361114</v>
      </c>
      <c r="AC617" s="174">
        <f t="shared" si="162"/>
        <v>0.10792539764551295</v>
      </c>
      <c r="AD617" s="174">
        <f t="shared" si="162"/>
        <v>0.10030173955478953</v>
      </c>
      <c r="AE617" s="174">
        <f t="shared" si="162"/>
        <v>9.3216603109130117E-2</v>
      </c>
      <c r="AF617" s="174">
        <f t="shared" si="162"/>
        <v>8.6631948097555825E-2</v>
      </c>
      <c r="AG617" s="174">
        <f t="shared" si="162"/>
        <v>8.0512421401917805E-2</v>
      </c>
      <c r="AH617" s="174">
        <f t="shared" si="162"/>
        <v>7.4825167185440189E-2</v>
      </c>
      <c r="AI617" s="174">
        <f t="shared" si="162"/>
        <v>6.9539650489206531E-2</v>
      </c>
      <c r="AJ617" s="174">
        <f t="shared" si="162"/>
        <v>6.4627493289476617E-2</v>
      </c>
      <c r="AK617" s="174">
        <f t="shared" si="162"/>
        <v>6.0062322135622848E-2</v>
      </c>
      <c r="AL617" s="174">
        <f t="shared" si="162"/>
        <v>5.5819626550651653E-2</v>
      </c>
      <c r="AM617" s="174">
        <f t="shared" si="162"/>
        <v>5.1876627434060213E-2</v>
      </c>
      <c r="AN617" s="174">
        <f t="shared" si="162"/>
        <v>4.821215476048131E-2</v>
      </c>
      <c r="AO617" s="174">
        <f t="shared" si="162"/>
        <v>4.4806533917478228E-2</v>
      </c>
      <c r="AP617" s="174">
        <f t="shared" si="162"/>
        <v>4.1641480072235726E-2</v>
      </c>
      <c r="AQ617" s="174">
        <f t="shared" si="162"/>
        <v>3.8699999999999943E-2</v>
      </c>
      <c r="AR617" s="174">
        <f t="shared" si="162"/>
        <v>3.5966300847182754E-2</v>
      </c>
      <c r="AS617" s="174">
        <f t="shared" si="162"/>
        <v>3.3425705339278057E-2</v>
      </c>
      <c r="AT617" s="174">
        <f t="shared" si="162"/>
        <v>3.106457297834004E-2</v>
      </c>
      <c r="AU617" s="174">
        <f t="shared" si="162"/>
        <v>2.8870226806931354E-2</v>
      </c>
      <c r="AV617" s="174">
        <f t="shared" si="162"/>
        <v>2.683088534533579E-2</v>
      </c>
      <c r="AW617" s="174">
        <f t="shared" si="162"/>
        <v>2.4935599336605049E-2</v>
      </c>
      <c r="AX617" s="174">
        <f t="shared" si="162"/>
        <v>2.3174192959822974E-2</v>
      </c>
      <c r="AY617" s="174">
        <f t="shared" si="162"/>
        <v>2.153720919596018E-2</v>
      </c>
      <c r="AZ617" s="174">
        <f t="shared" si="162"/>
        <v>2.001585905298749E-2</v>
      </c>
      <c r="BA617" s="174">
        <f t="shared" si="162"/>
        <v>1.8601974377637099E-2</v>
      </c>
      <c r="BB617" s="174">
        <f t="shared" si="162"/>
        <v>1.7287964000456901E-2</v>
      </c>
      <c r="BC617" s="174">
        <f t="shared" si="162"/>
        <v>1.6066772978700228E-2</v>
      </c>
      <c r="BD617" s="174">
        <f t="shared" si="162"/>
        <v>1.4931844718225321E-2</v>
      </c>
      <c r="BE617" s="174">
        <f t="shared" si="162"/>
        <v>1.3877085771036423E-2</v>
      </c>
      <c r="BF617" s="174">
        <f t="shared" si="162"/>
        <v>1.2896833119463972E-2</v>
      </c>
      <c r="BG617" s="174">
        <f t="shared" si="162"/>
        <v>1.1985823771332102E-2</v>
      </c>
      <c r="BH617" s="174">
        <f t="shared" si="162"/>
        <v>1.1139166502869398E-2</v>
      </c>
      <c r="BI617" s="174">
        <f t="shared" si="162"/>
        <v>1.0352315597650178E-2</v>
      </c>
      <c r="BJ617" s="174">
        <f t="shared" si="162"/>
        <v>9.6210464405702707E-3</v>
      </c>
      <c r="BK617" s="174">
        <f t="shared" si="162"/>
        <v>8.9414328358208683E-3</v>
      </c>
      <c r="BL617" s="174">
        <f t="shared" si="162"/>
        <v>8.309825927080421E-3</v>
      </c>
      <c r="BM617" s="174">
        <f t="shared" si="162"/>
        <v>7.7228346067466204E-3</v>
      </c>
      <c r="BN617" s="174">
        <f t="shared" si="162"/>
        <v>7.1773073090254172E-3</v>
      </c>
      <c r="BO617" s="174">
        <f t="shared" si="162"/>
        <v>6.6703150891238303E-3</v>
      </c>
      <c r="BP617" s="174">
        <f t="shared" si="162"/>
        <v>6.1991358976984674E-3</v>
      </c>
    </row>
    <row r="618" spans="2:68">
      <c r="B618" s="29">
        <v>64</v>
      </c>
      <c r="C618" s="68">
        <v>0.16930000000000001</v>
      </c>
      <c r="D618" s="68">
        <v>3.9600000000000003E-2</v>
      </c>
      <c r="I618" s="60" t="s">
        <v>112</v>
      </c>
      <c r="J618" s="174">
        <f t="shared" si="156"/>
        <v>0.43529342773871493</v>
      </c>
      <c r="K618" s="174">
        <f t="shared" si="162"/>
        <v>0.40479395787603067</v>
      </c>
      <c r="L618" s="174">
        <f t="shared" si="162"/>
        <v>0.37643147792090625</v>
      </c>
      <c r="M618" s="174">
        <f t="shared" si="162"/>
        <v>0.35005625655389344</v>
      </c>
      <c r="N618" s="174">
        <f t="shared" si="162"/>
        <v>0.3255290535991589</v>
      </c>
      <c r="O618" s="174">
        <f t="shared" si="162"/>
        <v>0.30272038494718173</v>
      </c>
      <c r="P618" s="174">
        <f t="shared" si="162"/>
        <v>0.28150983898171689</v>
      </c>
      <c r="Q618" s="174">
        <f t="shared" si="162"/>
        <v>0.26178544090230077</v>
      </c>
      <c r="R618" s="174">
        <f t="shared" si="162"/>
        <v>0.24344306158642959</v>
      </c>
      <c r="S618" s="174">
        <f t="shared" si="162"/>
        <v>0.22638586787067314</v>
      </c>
      <c r="T618" s="174">
        <f t="shared" si="162"/>
        <v>0.21052381134864417</v>
      </c>
      <c r="U618" s="174">
        <f t="shared" si="162"/>
        <v>0.19577315298708595</v>
      </c>
      <c r="V618" s="174">
        <f t="shared" si="162"/>
        <v>0.18205602105042737</v>
      </c>
      <c r="W618" s="174">
        <f t="shared" si="162"/>
        <v>0.16930000000000001</v>
      </c>
      <c r="X618" s="174">
        <f t="shared" si="162"/>
        <v>0.15743774819763215</v>
      </c>
      <c r="Y618" s="174">
        <f t="shared" si="162"/>
        <v>0.14640664239539886</v>
      </c>
      <c r="Z618" s="174">
        <f t="shared" si="162"/>
        <v>0.13614844713471694</v>
      </c>
      <c r="AA618" s="174">
        <f t="shared" si="162"/>
        <v>0.12660900730947547</v>
      </c>
      <c r="AB618" s="174">
        <f t="shared" si="162"/>
        <v>0.11773796227017938</v>
      </c>
      <c r="AC618" s="174">
        <f t="shared" si="162"/>
        <v>0.10948847995980397</v>
      </c>
      <c r="AD618" s="174">
        <f t="shared" si="162"/>
        <v>0.10181700967780928</v>
      </c>
      <c r="AE618" s="174">
        <f t="shared" si="162"/>
        <v>9.4683052167104625E-2</v>
      </c>
      <c r="AF618" s="174">
        <f t="shared" si="162"/>
        <v>8.8048945810206058E-2</v>
      </c>
      <c r="AG618" s="174">
        <f t="shared" si="162"/>
        <v>8.1879667805872303E-2</v>
      </c>
      <c r="AH618" s="174">
        <f t="shared" si="162"/>
        <v>7.6142649276590021E-2</v>
      </c>
      <c r="AI618" s="174">
        <f t="shared" si="162"/>
        <v>7.0807603330823365E-2</v>
      </c>
      <c r="AJ618" s="174">
        <f t="shared" si="162"/>
        <v>6.5846365172333068E-2</v>
      </c>
      <c r="AK618" s="174">
        <f t="shared" si="162"/>
        <v>6.1232743412469634E-2</v>
      </c>
      <c r="AL618" s="174">
        <f t="shared" si="162"/>
        <v>5.6942381800487968E-2</v>
      </c>
      <c r="AM618" s="174">
        <f t="shared" si="162"/>
        <v>5.2952630641929441E-2</v>
      </c>
      <c r="AN618" s="174">
        <f t="shared" si="162"/>
        <v>4.9242427226262896E-2</v>
      </c>
      <c r="AO618" s="174">
        <f t="shared" si="162"/>
        <v>4.5792184632537522E-2</v>
      </c>
      <c r="AP618" s="174">
        <f t="shared" si="162"/>
        <v>4.258368832603026E-2</v>
      </c>
      <c r="AQ618" s="174">
        <f t="shared" si="162"/>
        <v>3.9599999999999996E-2</v>
      </c>
      <c r="AR618" s="174">
        <f t="shared" si="162"/>
        <v>3.6825368154909825E-2</v>
      </c>
      <c r="AS618" s="174">
        <f t="shared" si="162"/>
        <v>3.4245144943046625E-2</v>
      </c>
      <c r="AT618" s="174">
        <f t="shared" si="162"/>
        <v>3.1845708839543942E-2</v>
      </c>
      <c r="AU618" s="174">
        <f t="shared" si="162"/>
        <v>2.9614392731572518E-2</v>
      </c>
      <c r="AV618" s="174">
        <f t="shared" si="162"/>
        <v>2.7539417046066758E-2</v>
      </c>
      <c r="AW618" s="174">
        <f t="shared" si="162"/>
        <v>2.5609827562954737E-2</v>
      </c>
      <c r="AX618" s="174">
        <f t="shared" si="162"/>
        <v>2.3815437585595078E-2</v>
      </c>
      <c r="AY618" s="174">
        <f t="shared" si="162"/>
        <v>2.2146774163126656E-2</v>
      </c>
      <c r="AZ618" s="174">
        <f t="shared" si="162"/>
        <v>2.0595028080827877E-2</v>
      </c>
      <c r="BA618" s="174">
        <f t="shared" si="162"/>
        <v>1.9152007354474556E-2</v>
      </c>
      <c r="BB618" s="174">
        <f t="shared" si="162"/>
        <v>1.7810093983183485E-2</v>
      </c>
      <c r="BC618" s="174">
        <f t="shared" si="162"/>
        <v>1.6562203732431214E-2</v>
      </c>
      <c r="BD618" s="174">
        <f t="shared" si="162"/>
        <v>1.540174873493437E-2</v>
      </c>
      <c r="BE618" s="174">
        <f t="shared" si="162"/>
        <v>1.4322602711953908E-2</v>
      </c>
      <c r="BF618" s="174">
        <f t="shared" si="162"/>
        <v>1.3319068631419509E-2</v>
      </c>
      <c r="BG618" s="174">
        <f t="shared" si="162"/>
        <v>1.2385848632134704E-2</v>
      </c>
      <c r="BH618" s="174">
        <f t="shared" si="162"/>
        <v>1.1518016055286533E-2</v>
      </c>
      <c r="BI618" s="174">
        <f t="shared" si="162"/>
        <v>1.0710989435608302E-2</v>
      </c>
      <c r="BJ618" s="174">
        <f t="shared" si="162"/>
        <v>9.9605083148895327E-3</v>
      </c>
      <c r="BK618" s="174">
        <f t="shared" si="162"/>
        <v>9.2626107501476637E-3</v>
      </c>
      <c r="BL618" s="174">
        <f t="shared" si="162"/>
        <v>8.6136123977225542E-3</v>
      </c>
      <c r="BM618" s="174">
        <f t="shared" si="162"/>
        <v>8.0100870628744599E-3</v>
      </c>
      <c r="BN618" s="174">
        <f t="shared" si="162"/>
        <v>7.4488486122028345E-3</v>
      </c>
      <c r="BO618" s="174">
        <f t="shared" si="162"/>
        <v>6.9269341533979428E-3</v>
      </c>
      <c r="BP618" s="174">
        <f t="shared" si="162"/>
        <v>6.4415883935277233E-3</v>
      </c>
    </row>
    <row r="619" spans="2:68">
      <c r="B619" s="29">
        <v>65</v>
      </c>
      <c r="C619" s="68">
        <v>0.17100000000000001</v>
      </c>
      <c r="D619" s="68">
        <v>4.0599999999999997E-2</v>
      </c>
      <c r="I619" s="60" t="s">
        <v>112</v>
      </c>
      <c r="J619" s="174">
        <f t="shared" si="156"/>
        <v>0.43541326951092046</v>
      </c>
      <c r="K619" s="174">
        <f t="shared" si="162"/>
        <v>0.4052081357136591</v>
      </c>
      <c r="L619" s="174">
        <f t="shared" si="162"/>
        <v>0.37709836779428041</v>
      </c>
      <c r="M619" s="174">
        <f t="shared" si="162"/>
        <v>0.35093860774206781</v>
      </c>
      <c r="N619" s="174">
        <f t="shared" si="162"/>
        <v>0.32659358120353255</v>
      </c>
      <c r="O619" s="174">
        <f t="shared" si="162"/>
        <v>0.30393739796717856</v>
      </c>
      <c r="P619" s="174">
        <f t="shared" si="162"/>
        <v>0.28285290097446614</v>
      </c>
      <c r="Q619" s="174">
        <f t="shared" si="162"/>
        <v>0.26323106049065659</v>
      </c>
      <c r="R619" s="174">
        <f t="shared" si="162"/>
        <v>0.24497041030274166</v>
      </c>
      <c r="S619" s="174">
        <f t="shared" si="162"/>
        <v>0.22797652302898982</v>
      </c>
      <c r="T619" s="174">
        <f t="shared" si="162"/>
        <v>0.21216152182689083</v>
      </c>
      <c r="U619" s="174">
        <f t="shared" si="162"/>
        <v>0.19744362597449749</v>
      </c>
      <c r="V619" s="174">
        <f t="shared" si="162"/>
        <v>0.18374672797532768</v>
      </c>
      <c r="W619" s="174">
        <f t="shared" si="162"/>
        <v>0.17100000000000001</v>
      </c>
      <c r="X619" s="174">
        <f t="shared" si="162"/>
        <v>0.15913752762947861</v>
      </c>
      <c r="Y619" s="174">
        <f t="shared" si="162"/>
        <v>0.14809796900598288</v>
      </c>
      <c r="Z619" s="174">
        <f t="shared" si="162"/>
        <v>0.13782423762900156</v>
      </c>
      <c r="AA619" s="174">
        <f t="shared" si="162"/>
        <v>0.12826320715612316</v>
      </c>
      <c r="AB619" s="174">
        <f t="shared" si="162"/>
        <v>0.11936543668218179</v>
      </c>
      <c r="AC619" s="174">
        <f t="shared" si="162"/>
        <v>0.11108491507611394</v>
      </c>
      <c r="AD619" s="174">
        <f t="shared" si="162"/>
        <v>0.10337882305347</v>
      </c>
      <c r="AE619" s="174">
        <f t="shared" si="162"/>
        <v>9.6207311754237204E-2</v>
      </c>
      <c r="AF619" s="174">
        <f t="shared" si="162"/>
        <v>8.95332966809812E-2</v>
      </c>
      <c r="AG619" s="174">
        <f t="shared" si="162"/>
        <v>8.3322265931742398E-2</v>
      </c>
      <c r="AH619" s="174">
        <f t="shared" si="162"/>
        <v>7.7542101736043395E-2</v>
      </c>
      <c r="AI619" s="174">
        <f t="shared" si="162"/>
        <v>7.2162914371154671E-2</v>
      </c>
      <c r="AJ619" s="174">
        <f t="shared" si="162"/>
        <v>6.7156887599785525E-2</v>
      </c>
      <c r="AK619" s="174">
        <f t="shared" si="162"/>
        <v>6.2498134829945366E-2</v>
      </c>
      <c r="AL619" s="174">
        <f t="shared" si="162"/>
        <v>5.8162565253165571E-2</v>
      </c>
      <c r="AM619" s="174">
        <f t="shared" si="162"/>
        <v>5.4127759268871263E-2</v>
      </c>
      <c r="AN619" s="174">
        <f t="shared" si="162"/>
        <v>5.037285255071209E-2</v>
      </c>
      <c r="AO619" s="174">
        <f t="shared" si="162"/>
        <v>4.6878428155348519E-2</v>
      </c>
      <c r="AP619" s="174">
        <f t="shared" si="162"/>
        <v>4.3626416115779554E-2</v>
      </c>
      <c r="AQ619" s="174">
        <f t="shared" si="162"/>
        <v>4.0599999999999997E-2</v>
      </c>
      <c r="AR619" s="174">
        <f t="shared" si="162"/>
        <v>3.7783529951794327E-2</v>
      </c>
      <c r="AS619" s="174">
        <f t="shared" si="162"/>
        <v>3.5162441763993586E-2</v>
      </c>
      <c r="AT619" s="174">
        <f t="shared" si="162"/>
        <v>3.2723181565716151E-2</v>
      </c>
      <c r="AU619" s="174">
        <f t="shared" si="162"/>
        <v>3.0453135734143856E-2</v>
      </c>
      <c r="AV619" s="174">
        <f t="shared" si="162"/>
        <v>2.8340565668401051E-2</v>
      </c>
      <c r="AW619" s="174">
        <f t="shared" si="162"/>
        <v>2.6374547088246932E-2</v>
      </c>
      <c r="AX619" s="174">
        <f t="shared" si="162"/>
        <v>2.4544913543689366E-2</v>
      </c>
      <c r="AY619" s="174">
        <f t="shared" si="162"/>
        <v>2.2842203843403686E-2</v>
      </c>
      <c r="AZ619" s="174">
        <f t="shared" si="162"/>
        <v>2.1257613130104304E-2</v>
      </c>
      <c r="BA619" s="174">
        <f t="shared" si="162"/>
        <v>1.9782947349875679E-2</v>
      </c>
      <c r="BB619" s="174">
        <f t="shared" si="162"/>
        <v>1.8410580880019661E-2</v>
      </c>
      <c r="BC619" s="174">
        <f t="shared" si="162"/>
        <v>1.7133417096309233E-2</v>
      </c>
      <c r="BD619" s="174">
        <f t="shared" si="162"/>
        <v>1.5944851675738548E-2</v>
      </c>
      <c r="BE619" s="174">
        <f t="shared" si="162"/>
        <v>1.4838738445004569E-2</v>
      </c>
      <c r="BF619" s="174">
        <f t="shared" ref="K619:BP624" si="163">$C619*POWER(POWER($D619/$C619,1/($D$557-$C$557)),BF$557-$C$557)</f>
        <v>1.3809357598120006E-2</v>
      </c>
      <c r="BG619" s="174">
        <f t="shared" si="163"/>
        <v>1.2851386118808029E-2</v>
      </c>
      <c r="BH619" s="174">
        <f t="shared" si="163"/>
        <v>1.195987025473047E-2</v>
      </c>
      <c r="BI619" s="174">
        <f t="shared" si="163"/>
        <v>1.1130199901211401E-2</v>
      </c>
      <c r="BJ619" s="174">
        <f t="shared" si="163"/>
        <v>1.0358084761992103E-2</v>
      </c>
      <c r="BK619" s="174">
        <f t="shared" si="163"/>
        <v>9.6395321637426871E-3</v>
      </c>
      <c r="BL619" s="174">
        <f t="shared" si="163"/>
        <v>8.9708264096073093E-3</v>
      </c>
      <c r="BM619" s="174">
        <f t="shared" si="163"/>
        <v>8.348509565018359E-3</v>
      </c>
      <c r="BN619" s="174">
        <f t="shared" si="163"/>
        <v>7.7693635764214944E-3</v>
      </c>
      <c r="BO619" s="174">
        <f t="shared" si="163"/>
        <v>7.2303936304458508E-3</v>
      </c>
      <c r="BP619" s="174">
        <f t="shared" si="163"/>
        <v>6.7288126674683191E-3</v>
      </c>
    </row>
    <row r="620" spans="2:68">
      <c r="B620" s="29">
        <v>66</v>
      </c>
      <c r="C620" s="68">
        <v>0.1757</v>
      </c>
      <c r="D620" s="68">
        <v>4.0099999999999997E-2</v>
      </c>
      <c r="I620" s="60" t="s">
        <v>112</v>
      </c>
      <c r="J620" s="174">
        <f t="shared" si="156"/>
        <v>0.45901783924618222</v>
      </c>
      <c r="K620" s="174">
        <f t="shared" si="163"/>
        <v>0.42633225846762252</v>
      </c>
      <c r="L620" s="174">
        <f t="shared" si="163"/>
        <v>0.39597414102379114</v>
      </c>
      <c r="M620" s="174">
        <f t="shared" si="163"/>
        <v>0.36777775372453309</v>
      </c>
      <c r="N620" s="174">
        <f t="shared" si="163"/>
        <v>0.34158916485037977</v>
      </c>
      <c r="O620" s="174">
        <f t="shared" si="163"/>
        <v>0.31726540379757728</v>
      </c>
      <c r="P620" s="174">
        <f t="shared" si="163"/>
        <v>0.29467368056281557</v>
      </c>
      <c r="Q620" s="174">
        <f t="shared" si="163"/>
        <v>0.27369066080661442</v>
      </c>
      <c r="R620" s="174">
        <f t="shared" si="163"/>
        <v>0.2542017925377405</v>
      </c>
      <c r="S620" s="174">
        <f t="shared" si="163"/>
        <v>0.23610068074284396</v>
      </c>
      <c r="T620" s="174">
        <f t="shared" si="163"/>
        <v>0.21928850654724735</v>
      </c>
      <c r="U620" s="174">
        <f t="shared" si="163"/>
        <v>0.20367348773592917</v>
      </c>
      <c r="V620" s="174">
        <f t="shared" si="163"/>
        <v>0.18917037768953876</v>
      </c>
      <c r="W620" s="174">
        <f t="shared" si="163"/>
        <v>0.1757</v>
      </c>
      <c r="X620" s="174">
        <f t="shared" si="163"/>
        <v>0.16318881622504236</v>
      </c>
      <c r="Y620" s="174">
        <f t="shared" si="163"/>
        <v>0.15156852442191607</v>
      </c>
      <c r="Z620" s="174">
        <f t="shared" si="163"/>
        <v>0.14077568626857659</v>
      </c>
      <c r="AA620" s="174">
        <f t="shared" si="163"/>
        <v>0.13075138073669301</v>
      </c>
      <c r="AB620" s="174">
        <f t="shared" si="163"/>
        <v>0.12144088242578681</v>
      </c>
      <c r="AC620" s="174">
        <f t="shared" si="163"/>
        <v>0.11279336280243997</v>
      </c>
      <c r="AD620" s="174">
        <f t="shared" si="163"/>
        <v>0.10476161271355668</v>
      </c>
      <c r="AE620" s="174">
        <f t="shared" si="163"/>
        <v>9.7301784658802848E-2</v>
      </c>
      <c r="AF620" s="174">
        <f t="shared" si="163"/>
        <v>9.0373153415219273E-2</v>
      </c>
      <c r="AG620" s="174">
        <f t="shared" si="163"/>
        <v>8.3937893707192818E-2</v>
      </c>
      <c r="AH620" s="174">
        <f t="shared" si="163"/>
        <v>7.796087370802636E-2</v>
      </c>
      <c r="AI620" s="174">
        <f t="shared" si="163"/>
        <v>7.2409463245776032E-2</v>
      </c>
      <c r="AJ620" s="174">
        <f t="shared" si="163"/>
        <v>6.7253355666299974E-2</v>
      </c>
      <c r="AK620" s="174">
        <f t="shared" si="163"/>
        <v>6.2464402381020141E-2</v>
      </c>
      <c r="AL620" s="174">
        <f t="shared" si="163"/>
        <v>5.8016459196149096E-2</v>
      </c>
      <c r="AM620" s="174">
        <f t="shared" si="163"/>
        <v>5.3885243584451008E-2</v>
      </c>
      <c r="AN620" s="174">
        <f t="shared" si="163"/>
        <v>5.0048202120345019E-2</v>
      </c>
      <c r="AO620" s="174">
        <f t="shared" si="163"/>
        <v>4.6484387354642907E-2</v>
      </c>
      <c r="AP620" s="174">
        <f t="shared" si="163"/>
        <v>4.3174343456747324E-2</v>
      </c>
      <c r="AQ620" s="174">
        <f t="shared" si="163"/>
        <v>4.0099999999999997E-2</v>
      </c>
      <c r="AR620" s="174">
        <f t="shared" si="163"/>
        <v>3.7244573310325546E-2</v>
      </c>
      <c r="AS620" s="174">
        <f t="shared" si="163"/>
        <v>3.4592474839606334E-2</v>
      </c>
      <c r="AT620" s="174">
        <f t="shared" si="163"/>
        <v>3.2129226063573824E-2</v>
      </c>
      <c r="AU620" s="174">
        <f t="shared" si="163"/>
        <v>2.9841379439620886E-2</v>
      </c>
      <c r="AV620" s="174">
        <f t="shared" si="163"/>
        <v>2.771644499302249E-2</v>
      </c>
      <c r="AW620" s="174">
        <f t="shared" si="163"/>
        <v>2.5742822130778841E-2</v>
      </c>
      <c r="AX620" s="174">
        <f t="shared" si="163"/>
        <v>2.3909736310834505E-2</v>
      </c>
      <c r="AY620" s="174">
        <f t="shared" si="163"/>
        <v>2.2207180220933376E-2</v>
      </c>
      <c r="AZ620" s="174">
        <f t="shared" si="163"/>
        <v>2.0625859145989144E-2</v>
      </c>
      <c r="BA620" s="174">
        <f t="shared" si="163"/>
        <v>1.9157140225716743E-2</v>
      </c>
      <c r="BB620" s="174">
        <f t="shared" si="163"/>
        <v>1.7793005325508576E-2</v>
      </c>
      <c r="BC620" s="174">
        <f t="shared" si="163"/>
        <v>1.6526007263264759E-2</v>
      </c>
      <c r="BD620" s="174">
        <f t="shared" si="163"/>
        <v>1.5349229153207902E-2</v>
      </c>
      <c r="BE620" s="174">
        <f t="shared" si="163"/>
        <v>1.4256246644729124E-2</v>
      </c>
      <c r="BF620" s="174">
        <f t="shared" si="163"/>
        <v>1.3241092850117122E-2</v>
      </c>
      <c r="BG620" s="174">
        <f t="shared" si="163"/>
        <v>1.2298225769701111E-2</v>
      </c>
      <c r="BH620" s="174">
        <f t="shared" si="163"/>
        <v>1.1422498036572765E-2</v>
      </c>
      <c r="BI620" s="174">
        <f t="shared" si="163"/>
        <v>1.0609128815715312E-2</v>
      </c>
      <c r="BJ620" s="174">
        <f t="shared" si="163"/>
        <v>9.853677704129581E-3</v>
      </c>
      <c r="BK620" s="174">
        <f t="shared" si="163"/>
        <v>9.1520204894706882E-3</v>
      </c>
      <c r="BL620" s="174">
        <f t="shared" si="163"/>
        <v>8.5003266348551761E-3</v>
      </c>
      <c r="BM620" s="174">
        <f t="shared" si="163"/>
        <v>7.8950383669221056E-3</v>
      </c>
      <c r="BN620" s="174">
        <f t="shared" si="163"/>
        <v>7.332851252984122E-3</v>
      </c>
      <c r="BO620" s="174">
        <f t="shared" si="163"/>
        <v>6.8106961612339071E-3</v>
      </c>
      <c r="BP620" s="174">
        <f t="shared" si="163"/>
        <v>6.3257225055219218E-3</v>
      </c>
    </row>
    <row r="621" spans="2:68">
      <c r="B621" s="29">
        <v>67</v>
      </c>
      <c r="C621" s="68">
        <v>0.1804</v>
      </c>
      <c r="D621" s="68">
        <v>3.9600000000000003E-2</v>
      </c>
      <c r="I621" s="60" t="s">
        <v>112</v>
      </c>
      <c r="J621" s="174">
        <f t="shared" si="156"/>
        <v>0.48337970122675777</v>
      </c>
      <c r="K621" s="174">
        <f t="shared" si="163"/>
        <v>0.44808596548459256</v>
      </c>
      <c r="L621" s="174">
        <f t="shared" si="163"/>
        <v>0.41536918483482471</v>
      </c>
      <c r="M621" s="174">
        <f t="shared" si="163"/>
        <v>0.38504120414429555</v>
      </c>
      <c r="N621" s="174">
        <f t="shared" si="163"/>
        <v>0.35692760633614334</v>
      </c>
      <c r="O621" s="174">
        <f t="shared" si="163"/>
        <v>0.33086670931224893</v>
      </c>
      <c r="P621" s="174">
        <f t="shared" si="163"/>
        <v>0.3067086361149049</v>
      </c>
      <c r="Q621" s="174">
        <f t="shared" si="163"/>
        <v>0.28431445298018265</v>
      </c>
      <c r="R621" s="174">
        <f t="shared" si="163"/>
        <v>0.26355537032591636</v>
      </c>
      <c r="S621" s="174">
        <f t="shared" si="163"/>
        <v>0.24431200207916456</v>
      </c>
      <c r="T621" s="174">
        <f t="shared" si="163"/>
        <v>0.22647367908351942</v>
      </c>
      <c r="U621" s="174">
        <f t="shared" si="163"/>
        <v>0.2099378126376506</v>
      </c>
      <c r="V621" s="174">
        <f t="shared" si="163"/>
        <v>0.19460930450477482</v>
      </c>
      <c r="W621" s="174">
        <f t="shared" si="163"/>
        <v>0.1804</v>
      </c>
      <c r="X621" s="174">
        <f t="shared" si="163"/>
        <v>0.16722818101023282</v>
      </c>
      <c r="Y621" s="174">
        <f t="shared" si="163"/>
        <v>0.15501809603099331</v>
      </c>
      <c r="Z621" s="174">
        <f t="shared" si="163"/>
        <v>0.14369952451736476</v>
      </c>
      <c r="AA621" s="174">
        <f t="shared" si="163"/>
        <v>0.13320737304364891</v>
      </c>
      <c r="AB621" s="174">
        <f t="shared" si="163"/>
        <v>0.12348130094922909</v>
      </c>
      <c r="AC621" s="174">
        <f t="shared" si="163"/>
        <v>0.11446537331772015</v>
      </c>
      <c r="AD621" s="174">
        <f t="shared" si="163"/>
        <v>0.10610773929367838</v>
      </c>
      <c r="AE621" s="174">
        <f t="shared" si="163"/>
        <v>9.8360333886861648E-2</v>
      </c>
      <c r="AF621" s="174">
        <f t="shared" si="163"/>
        <v>9.1178601549107743E-2</v>
      </c>
      <c r="AG621" s="174">
        <f t="shared" si="163"/>
        <v>8.4521239934113548E-2</v>
      </c>
      <c r="AH621" s="174">
        <f t="shared" si="163"/>
        <v>7.8349962366470391E-2</v>
      </c>
      <c r="AI621" s="174">
        <f t="shared" si="163"/>
        <v>7.2629277653908197E-2</v>
      </c>
      <c r="AJ621" s="174">
        <f t="shared" si="163"/>
        <v>6.7326285976442454E-2</v>
      </c>
      <c r="AK621" s="174">
        <f t="shared" si="163"/>
        <v>6.2410489678576597E-2</v>
      </c>
      <c r="AL621" s="174">
        <f t="shared" si="163"/>
        <v>5.7853617876420592E-2</v>
      </c>
      <c r="AM621" s="174">
        <f t="shared" si="163"/>
        <v>5.3629463871036044E-2</v>
      </c>
      <c r="AN621" s="174">
        <f t="shared" si="163"/>
        <v>4.9713734432967616E-2</v>
      </c>
      <c r="AO621" s="174">
        <f t="shared" si="163"/>
        <v>4.6083910091191532E-2</v>
      </c>
      <c r="AP621" s="174">
        <f t="shared" si="163"/>
        <v>4.2719115622999293E-2</v>
      </c>
      <c r="AQ621" s="174">
        <f t="shared" si="163"/>
        <v>3.9599999999999941E-2</v>
      </c>
      <c r="AR621" s="174">
        <f t="shared" si="163"/>
        <v>3.670862509980715E-2</v>
      </c>
      <c r="AS621" s="174">
        <f t="shared" si="163"/>
        <v>3.4028362543388729E-2</v>
      </c>
      <c r="AT621" s="174">
        <f t="shared" si="163"/>
        <v>3.154379806478734E-2</v>
      </c>
      <c r="AU621" s="174">
        <f t="shared" si="163"/>
        <v>2.9240642863239959E-2</v>
      </c>
      <c r="AV621" s="174">
        <f t="shared" si="163"/>
        <v>2.7105651427879518E-2</v>
      </c>
      <c r="AW621" s="174">
        <f t="shared" si="163"/>
        <v>2.5126545362426339E-2</v>
      </c>
      <c r="AX621" s="174">
        <f t="shared" si="163"/>
        <v>2.3291942771783026E-2</v>
      </c>
      <c r="AY621" s="174">
        <f t="shared" si="163"/>
        <v>2.1591292804433015E-2</v>
      </c>
      <c r="AZ621" s="174">
        <f t="shared" si="163"/>
        <v>2.0014814974194352E-2</v>
      </c>
      <c r="BA621" s="174">
        <f t="shared" si="163"/>
        <v>1.8553442912366363E-2</v>
      </c>
      <c r="BB621" s="174">
        <f t="shared" si="163"/>
        <v>1.719877222678616E-2</v>
      </c>
      <c r="BC621" s="174">
        <f t="shared" si="163"/>
        <v>1.5943012167931044E-2</v>
      </c>
      <c r="BD621" s="174">
        <f t="shared" si="163"/>
        <v>1.47789408240971E-2</v>
      </c>
      <c r="BE621" s="174">
        <f t="shared" si="163"/>
        <v>1.3699863587980208E-2</v>
      </c>
      <c r="BF621" s="174">
        <f t="shared" si="163"/>
        <v>1.2699574655799621E-2</v>
      </c>
      <c r="BG621" s="174">
        <f t="shared" si="163"/>
        <v>1.1772321337544479E-2</v>
      </c>
      <c r="BH621" s="174">
        <f t="shared" si="163"/>
        <v>1.0912770973090435E-2</v>
      </c>
      <c r="BI621" s="174">
        <f t="shared" si="163"/>
        <v>1.0115980263920077E-2</v>
      </c>
      <c r="BJ621" s="174">
        <f t="shared" si="163"/>
        <v>9.3773668440730006E-3</v>
      </c>
      <c r="BK621" s="174">
        <f t="shared" si="163"/>
        <v>8.692682926829242E-3</v>
      </c>
      <c r="BL621" s="174">
        <f t="shared" si="163"/>
        <v>8.057990875567413E-3</v>
      </c>
      <c r="BM621" s="174">
        <f t="shared" si="163"/>
        <v>7.4696405583048308E-3</v>
      </c>
      <c r="BN621" s="174">
        <f t="shared" si="163"/>
        <v>6.9242483556850162E-3</v>
      </c>
      <c r="BO621" s="174">
        <f t="shared" si="163"/>
        <v>6.4186777016868113E-3</v>
      </c>
      <c r="BP621" s="174">
        <f t="shared" si="163"/>
        <v>5.9500210451442753E-3</v>
      </c>
    </row>
    <row r="622" spans="2:68">
      <c r="B622" s="29">
        <v>68</v>
      </c>
      <c r="C622" s="68">
        <v>0.185</v>
      </c>
      <c r="D622" s="68">
        <v>3.9100000000000003E-2</v>
      </c>
      <c r="I622" s="60" t="s">
        <v>112</v>
      </c>
      <c r="J622" s="174">
        <f t="shared" si="156"/>
        <v>0.50806404264678107</v>
      </c>
      <c r="K622" s="174">
        <f t="shared" si="163"/>
        <v>0.47007668451160528</v>
      </c>
      <c r="L622" s="174">
        <f t="shared" si="163"/>
        <v>0.43492959700564499</v>
      </c>
      <c r="M622" s="174">
        <f t="shared" si="163"/>
        <v>0.40241041639414182</v>
      </c>
      <c r="N622" s="174">
        <f t="shared" si="163"/>
        <v>0.37232265713203433</v>
      </c>
      <c r="O622" s="174">
        <f t="shared" si="163"/>
        <v>0.34448452467016316</v>
      </c>
      <c r="P622" s="174">
        <f t="shared" si="163"/>
        <v>0.31872781702657771</v>
      </c>
      <c r="Q622" s="174">
        <f t="shared" si="163"/>
        <v>0.29489690848607919</v>
      </c>
      <c r="R622" s="174">
        <f t="shared" si="163"/>
        <v>0.27284780928736851</v>
      </c>
      <c r="S622" s="174">
        <f t="shared" si="163"/>
        <v>0.25244729561629331</v>
      </c>
      <c r="T622" s="174">
        <f t="shared" si="163"/>
        <v>0.23357210464848893</v>
      </c>
      <c r="U622" s="174">
        <f t="shared" si="163"/>
        <v>0.21610818977774598</v>
      </c>
      <c r="V622" s="174">
        <f t="shared" si="163"/>
        <v>0.19995003153008753</v>
      </c>
      <c r="W622" s="174">
        <f t="shared" si="163"/>
        <v>0.185</v>
      </c>
      <c r="X622" s="174">
        <f t="shared" si="163"/>
        <v>0.17116776495656608</v>
      </c>
      <c r="Y622" s="174">
        <f t="shared" si="163"/>
        <v>0.15836975005527701</v>
      </c>
      <c r="Z622" s="174">
        <f t="shared" si="163"/>
        <v>0.14652862785779336</v>
      </c>
      <c r="AA622" s="174">
        <f t="shared" si="163"/>
        <v>0.13557285260849142</v>
      </c>
      <c r="AB622" s="174">
        <f t="shared" si="163"/>
        <v>0.12543622794476453</v>
      </c>
      <c r="AC622" s="174">
        <f t="shared" si="163"/>
        <v>0.1160575069291227</v>
      </c>
      <c r="AD622" s="174">
        <f t="shared" si="163"/>
        <v>0.10738002198642763</v>
      </c>
      <c r="AE622" s="174">
        <f t="shared" si="163"/>
        <v>9.93513425102905E-2</v>
      </c>
      <c r="AF622" s="174">
        <f t="shared" si="163"/>
        <v>9.192295806984159E-2</v>
      </c>
      <c r="AG622" s="174">
        <f t="shared" si="163"/>
        <v>8.5049985302761755E-2</v>
      </c>
      <c r="AH622" s="174">
        <f t="shared" si="163"/>
        <v>7.8690896723581205E-2</v>
      </c>
      <c r="AI622" s="174">
        <f t="shared" si="163"/>
        <v>7.2807269808666822E-2</v>
      </c>
      <c r="AJ622" s="174">
        <f t="shared" si="163"/>
        <v>6.7363554841833359E-2</v>
      </c>
      <c r="AK622" s="174">
        <f t="shared" si="163"/>
        <v>6.2326860117868553E-2</v>
      </c>
      <c r="AL622" s="174">
        <f t="shared" si="163"/>
        <v>5.7666753206141064E-2</v>
      </c>
      <c r="AM622" s="174">
        <f t="shared" si="163"/>
        <v>5.3355077073497605E-2</v>
      </c>
      <c r="AN622" s="174">
        <f t="shared" si="163"/>
        <v>4.9365779955437325E-2</v>
      </c>
      <c r="AO622" s="174">
        <f t="shared" si="163"/>
        <v>4.5674757947620846E-2</v>
      </c>
      <c r="AP622" s="174">
        <f t="shared" si="163"/>
        <v>4.2259709366629261E-2</v>
      </c>
      <c r="AQ622" s="174">
        <f t="shared" si="163"/>
        <v>3.9099999999999947E-2</v>
      </c>
      <c r="AR622" s="174">
        <f t="shared" si="163"/>
        <v>3.6176538431360677E-2</v>
      </c>
      <c r="AS622" s="174">
        <f t="shared" si="163"/>
        <v>3.3471660687358511E-2</v>
      </c>
      <c r="AT622" s="174">
        <f t="shared" si="163"/>
        <v>3.0969023509403858E-2</v>
      </c>
      <c r="AU622" s="174">
        <f t="shared" si="163"/>
        <v>2.8653505605362211E-2</v>
      </c>
      <c r="AV622" s="174">
        <f t="shared" si="163"/>
        <v>2.6511116284542093E-2</v>
      </c>
      <c r="AW622" s="174">
        <f t="shared" si="163"/>
        <v>2.4528910923938878E-2</v>
      </c>
      <c r="AX622" s="174">
        <f t="shared" si="163"/>
        <v>2.2694912754969272E-2</v>
      </c>
      <c r="AY622" s="174">
        <f t="shared" si="163"/>
        <v>2.0998040498120828E-2</v>
      </c>
      <c r="AZ622" s="174">
        <f t="shared" si="163"/>
        <v>1.9428041408274605E-2</v>
      </c>
      <c r="BA622" s="174">
        <f t="shared" si="163"/>
        <v>1.7975429326151246E-2</v>
      </c>
      <c r="BB622" s="174">
        <f t="shared" si="163"/>
        <v>1.6631427361578494E-2</v>
      </c>
      <c r="BC622" s="174">
        <f t="shared" si="163"/>
        <v>1.5387914862264162E-2</v>
      </c>
      <c r="BD622" s="174">
        <f t="shared" si="163"/>
        <v>1.4237378347652332E-2</v>
      </c>
      <c r="BE622" s="174">
        <f t="shared" si="163"/>
        <v>1.3172866111398149E-2</v>
      </c>
      <c r="BF622" s="174">
        <f t="shared" si="163"/>
        <v>1.2187946218162772E-2</v>
      </c>
      <c r="BG622" s="174">
        <f t="shared" si="163"/>
        <v>1.127666764093921E-2</v>
      </c>
      <c r="BH622" s="174">
        <f t="shared" si="163"/>
        <v>1.043352430409512E-2</v>
      </c>
      <c r="BI622" s="174">
        <f t="shared" si="163"/>
        <v>9.6534218148755305E-3</v>
      </c>
      <c r="BJ622" s="174">
        <f t="shared" si="163"/>
        <v>8.9316466823524451E-3</v>
      </c>
      <c r="BK622" s="174">
        <f t="shared" si="163"/>
        <v>8.2638378378378178E-3</v>
      </c>
      <c r="BL622" s="174">
        <f t="shared" si="163"/>
        <v>7.6459602846821661E-3</v>
      </c>
      <c r="BM622" s="174">
        <f t="shared" si="163"/>
        <v>7.0742807182471151E-3</v>
      </c>
      <c r="BN622" s="174">
        <f t="shared" si="163"/>
        <v>6.5453449687442669E-3</v>
      </c>
      <c r="BO622" s="174">
        <f t="shared" si="163"/>
        <v>6.0559571306468161E-3</v>
      </c>
      <c r="BP622" s="174">
        <f t="shared" si="163"/>
        <v>5.6031602525707814E-3</v>
      </c>
    </row>
    <row r="623" spans="2:68">
      <c r="B623" s="29">
        <v>69</v>
      </c>
      <c r="C623" s="68">
        <v>0.18970000000000001</v>
      </c>
      <c r="D623" s="68">
        <v>3.8600000000000002E-2</v>
      </c>
      <c r="I623" s="60" t="s">
        <v>112</v>
      </c>
      <c r="J623" s="174">
        <f t="shared" ref="J623:Y624" si="164">$C623*POWER(POWER($D623/$C623,1/($D$557-$C$557)),J$557-$C$557)</f>
        <v>0.53398535700570304</v>
      </c>
      <c r="K623" s="174">
        <f t="shared" si="164"/>
        <v>0.49312309931397541</v>
      </c>
      <c r="L623" s="174">
        <f t="shared" si="164"/>
        <v>0.45538775153046712</v>
      </c>
      <c r="M623" s="174">
        <f t="shared" si="164"/>
        <v>0.42054003256484096</v>
      </c>
      <c r="N623" s="174">
        <f t="shared" si="164"/>
        <v>0.38835897187675078</v>
      </c>
      <c r="O623" s="174">
        <f t="shared" si="164"/>
        <v>0.35864050829432581</v>
      </c>
      <c r="P623" s="174">
        <f t="shared" si="164"/>
        <v>0.33119619605551964</v>
      </c>
      <c r="Q623" s="174">
        <f t="shared" si="164"/>
        <v>0.3058520098672905</v>
      </c>
      <c r="R623" s="174">
        <f t="shared" si="164"/>
        <v>0.28244724140545313</v>
      </c>
      <c r="S623" s="174">
        <f t="shared" si="164"/>
        <v>0.26083348025787179</v>
      </c>
      <c r="T623" s="174">
        <f t="shared" si="164"/>
        <v>0.24087367284912023</v>
      </c>
      <c r="U623" s="174">
        <f t="shared" si="164"/>
        <v>0.22244125337921983</v>
      </c>
      <c r="V623" s="174">
        <f t="shared" si="164"/>
        <v>0.20541934126570946</v>
      </c>
      <c r="W623" s="174">
        <f t="shared" si="164"/>
        <v>0.18970000000000001</v>
      </c>
      <c r="X623" s="174">
        <f t="shared" si="164"/>
        <v>0.175183552718398</v>
      </c>
      <c r="Y623" s="174">
        <f t="shared" si="164"/>
        <v>0.16177795014781091</v>
      </c>
      <c r="Z623" s="174">
        <f t="shared" si="163"/>
        <v>0.14939818691825721</v>
      </c>
      <c r="AA623" s="174">
        <f t="shared" si="163"/>
        <v>0.13796576254099943</v>
      </c>
      <c r="AB623" s="174">
        <f t="shared" si="163"/>
        <v>0.12740818363434447</v>
      </c>
      <c r="AC623" s="174">
        <f t="shared" si="163"/>
        <v>0.11765850424070912</v>
      </c>
      <c r="AD623" s="174">
        <f t="shared" si="163"/>
        <v>0.10865490132008497</v>
      </c>
      <c r="AE623" s="174">
        <f t="shared" si="163"/>
        <v>0.10034028272809403</v>
      </c>
      <c r="AF623" s="174">
        <f t="shared" si="163"/>
        <v>9.2661925192809802E-2</v>
      </c>
      <c r="AG623" s="174">
        <f t="shared" si="163"/>
        <v>8.5571139994743514E-2</v>
      </c>
      <c r="AH623" s="174">
        <f t="shared" si="163"/>
        <v>7.9022964230060985E-2</v>
      </c>
      <c r="AI623" s="174">
        <f t="shared" si="163"/>
        <v>7.2975875699319792E-2</v>
      </c>
      <c r="AJ623" s="174">
        <f t="shared" si="163"/>
        <v>6.7391529613827342E-2</v>
      </c>
      <c r="AK623" s="174">
        <f t="shared" si="163"/>
        <v>6.2234515450065378E-2</v>
      </c>
      <c r="AL623" s="174">
        <f t="shared" si="163"/>
        <v>5.7472132410387365E-2</v>
      </c>
      <c r="AM623" s="174">
        <f t="shared" si="163"/>
        <v>5.3074182066177353E-2</v>
      </c>
      <c r="AN623" s="174">
        <f t="shared" si="163"/>
        <v>4.9012776868613779E-2</v>
      </c>
      <c r="AO623" s="174">
        <f t="shared" si="163"/>
        <v>4.5262163312798517E-2</v>
      </c>
      <c r="AP623" s="174">
        <f t="shared" si="163"/>
        <v>4.1798558633929256E-2</v>
      </c>
      <c r="AQ623" s="174">
        <f t="shared" si="163"/>
        <v>3.8599999999999968E-2</v>
      </c>
      <c r="AR623" s="174">
        <f t="shared" si="163"/>
        <v>3.5646205244755702E-2</v>
      </c>
      <c r="AS623" s="174">
        <f t="shared" si="163"/>
        <v>3.2918444257804408E-2</v>
      </c>
      <c r="AT623" s="174">
        <f t="shared" si="163"/>
        <v>3.0399420216366494E-2</v>
      </c>
      <c r="AU623" s="174">
        <f t="shared" si="163"/>
        <v>2.8073159905548619E-2</v>
      </c>
      <c r="AV623" s="174">
        <f t="shared" si="163"/>
        <v>2.5924912431658897E-2</v>
      </c>
      <c r="AW623" s="174">
        <f t="shared" si="163"/>
        <v>2.3941055686301359E-2</v>
      </c>
      <c r="AX623" s="174">
        <f t="shared" si="163"/>
        <v>2.2109009968135356E-2</v>
      </c>
      <c r="AY623" s="174">
        <f t="shared" si="163"/>
        <v>2.0417158214572621E-2</v>
      </c>
      <c r="AZ623" s="174">
        <f t="shared" si="163"/>
        <v>1.8854772337598604E-2</v>
      </c>
      <c r="BA623" s="174">
        <f t="shared" si="163"/>
        <v>1.7411945196610951E-2</v>
      </c>
      <c r="BB623" s="174">
        <f t="shared" si="163"/>
        <v>1.6079527776912763E-2</v>
      </c>
      <c r="BC623" s="174">
        <f t="shared" si="163"/>
        <v>1.4849071175507338E-2</v>
      </c>
      <c r="BD623" s="174">
        <f t="shared" si="163"/>
        <v>1.3712773026324374E-2</v>
      </c>
      <c r="BE623" s="174">
        <f t="shared" si="163"/>
        <v>1.266342802515826E-2</v>
      </c>
      <c r="BF623" s="174">
        <f t="shared" si="163"/>
        <v>1.1694382240595417E-2</v>
      </c>
      <c r="BG623" s="174">
        <f t="shared" si="163"/>
        <v>1.0799490921214783E-2</v>
      </c>
      <c r="BH623" s="174">
        <f t="shared" si="163"/>
        <v>9.973079531515501E-3</v>
      </c>
      <c r="BI623" s="174">
        <f t="shared" si="163"/>
        <v>9.2099077694993235E-3</v>
      </c>
      <c r="BJ623" s="174">
        <f t="shared" si="163"/>
        <v>8.5051363377420548E-3</v>
      </c>
      <c r="BK623" s="174">
        <f t="shared" si="163"/>
        <v>7.854296257248275E-3</v>
      </c>
      <c r="BL623" s="174">
        <f t="shared" si="163"/>
        <v>7.2532605295074814E-3</v>
      </c>
      <c r="BM623" s="174">
        <f t="shared" si="163"/>
        <v>6.6982179670598257E-3</v>
      </c>
      <c r="BN623" s="174">
        <f t="shared" si="163"/>
        <v>6.1856490266301838E-3</v>
      </c>
      <c r="BO623" s="174">
        <f t="shared" si="163"/>
        <v>5.7123034915876432E-3</v>
      </c>
      <c r="BP623" s="174">
        <f t="shared" si="163"/>
        <v>5.2751798622141946E-3</v>
      </c>
    </row>
    <row r="624" spans="2:68">
      <c r="B624" s="29">
        <v>70</v>
      </c>
      <c r="C624" s="68">
        <v>0.19439999999999999</v>
      </c>
      <c r="D624" s="68">
        <v>3.8199999999999998E-2</v>
      </c>
      <c r="I624" s="60" t="s">
        <v>112</v>
      </c>
      <c r="J624" s="174">
        <f t="shared" si="164"/>
        <v>0.55976745395802441</v>
      </c>
      <c r="K624" s="174">
        <f t="shared" si="163"/>
        <v>0.51603124598081962</v>
      </c>
      <c r="L624" s="174">
        <f t="shared" si="163"/>
        <v>0.47571227113265752</v>
      </c>
      <c r="M624" s="174">
        <f t="shared" si="163"/>
        <v>0.43854353136322005</v>
      </c>
      <c r="N624" s="174">
        <f t="shared" si="163"/>
        <v>0.40427888993196248</v>
      </c>
      <c r="O624" s="174">
        <f t="shared" si="163"/>
        <v>0.37269144145521743</v>
      </c>
      <c r="P624" s="174">
        <f t="shared" si="163"/>
        <v>0.34357200930610937</v>
      </c>
      <c r="Q624" s="174">
        <f t="shared" si="163"/>
        <v>0.31672776041684653</v>
      </c>
      <c r="R624" s="174">
        <f t="shared" si="163"/>
        <v>0.291980928310412</v>
      </c>
      <c r="S624" s="174">
        <f t="shared" si="163"/>
        <v>0.26916763590538567</v>
      </c>
      <c r="T624" s="174">
        <f t="shared" si="163"/>
        <v>0.24813681029834117</v>
      </c>
      <c r="U624" s="174">
        <f t="shared" si="163"/>
        <v>0.2287491823373517</v>
      </c>
      <c r="V624" s="174">
        <f t="shared" si="163"/>
        <v>0.21087636436163529</v>
      </c>
      <c r="W624" s="174">
        <f t="shared" si="163"/>
        <v>0.19439999999999999</v>
      </c>
      <c r="X624" s="174">
        <f t="shared" si="163"/>
        <v>0.1792109803979311</v>
      </c>
      <c r="Y624" s="174">
        <f t="shared" si="163"/>
        <v>0.165208721683064</v>
      </c>
      <c r="Z624" s="174">
        <f t="shared" si="163"/>
        <v>0.15230049888431502</v>
      </c>
      <c r="AA624" s="174">
        <f t="shared" si="163"/>
        <v>0.14040083189378655</v>
      </c>
      <c r="AB624" s="174">
        <f t="shared" si="163"/>
        <v>0.12943091940519857</v>
      </c>
      <c r="AC624" s="174">
        <f t="shared" si="163"/>
        <v>0.11931811708030472</v>
      </c>
      <c r="AD624" s="174">
        <f t="shared" si="163"/>
        <v>0.10999545648763651</v>
      </c>
      <c r="AE624" s="174">
        <f t="shared" si="163"/>
        <v>0.10140120162791826</v>
      </c>
      <c r="AF624" s="174">
        <f t="shared" si="163"/>
        <v>9.3478440109400804E-2</v>
      </c>
      <c r="AG624" s="174">
        <f t="shared" si="163"/>
        <v>8.6174706265817927E-2</v>
      </c>
      <c r="AH624" s="174">
        <f t="shared" si="163"/>
        <v>7.944163372119839E-2</v>
      </c>
      <c r="AI624" s="174">
        <f t="shared" si="163"/>
        <v>7.3234635100768025E-2</v>
      </c>
      <c r="AJ624" s="174">
        <f t="shared" si="163"/>
        <v>6.7512606766941249E-2</v>
      </c>
      <c r="AK624" s="174">
        <f t="shared" si="163"/>
        <v>6.2237656625121068E-2</v>
      </c>
      <c r="AL624" s="174">
        <f t="shared" ref="AL624:BP624" si="165">$C624*POWER(POWER($D624/$C624,1/($D$557-$C$557)),AL$557-$C$557)</f>
        <v>5.7374853196799067E-2</v>
      </c>
      <c r="AM624" s="174">
        <f t="shared" si="165"/>
        <v>5.2891994298280523E-2</v>
      </c>
      <c r="AN624" s="174">
        <f t="shared" si="165"/>
        <v>4.8759393793192558E-2</v>
      </c>
      <c r="AO624" s="174">
        <f t="shared" si="165"/>
        <v>4.4949685006619521E-2</v>
      </c>
      <c r="AP624" s="174">
        <f t="shared" si="165"/>
        <v>4.1437639499045616E-2</v>
      </c>
      <c r="AQ624" s="174">
        <f t="shared" si="165"/>
        <v>3.8200000000000005E-2</v>
      </c>
      <c r="AR624" s="174">
        <f t="shared" si="165"/>
        <v>3.5215326395066714E-2</v>
      </c>
      <c r="AS624" s="174">
        <f t="shared" si="165"/>
        <v>3.2463853746363402E-2</v>
      </c>
      <c r="AT624" s="174">
        <f t="shared" si="165"/>
        <v>2.9927361406280006E-2</v>
      </c>
      <c r="AU624" s="174">
        <f t="shared" si="165"/>
        <v>2.7589052357729661E-2</v>
      </c>
      <c r="AV624" s="174">
        <f t="shared" si="165"/>
        <v>2.5433441981885723E-2</v>
      </c>
      <c r="AW624" s="174">
        <f t="shared" si="165"/>
        <v>2.3446255516808852E-2</v>
      </c>
      <c r="AX624" s="174">
        <f t="shared" si="165"/>
        <v>2.1614333527920342E-2</v>
      </c>
      <c r="AY624" s="174">
        <f t="shared" si="165"/>
        <v>1.9925544764333732E-2</v>
      </c>
      <c r="AZ624" s="174">
        <f t="shared" si="165"/>
        <v>1.8368705823966623E-2</v>
      </c>
      <c r="BA624" s="174">
        <f t="shared" si="165"/>
        <v>1.6933507095443643E-2</v>
      </c>
      <c r="BB624" s="174">
        <f t="shared" si="165"/>
        <v>1.5610444486367173E-2</v>
      </c>
      <c r="BC624" s="174">
        <f t="shared" si="165"/>
        <v>1.439075648585051E-2</v>
      </c>
      <c r="BD624" s="174">
        <f t="shared" si="165"/>
        <v>1.3266366144532691E-2</v>
      </c>
      <c r="BE624" s="174">
        <f t="shared" si="165"/>
        <v>1.2229827587858155E-2</v>
      </c>
      <c r="BF624" s="174">
        <f t="shared" si="165"/>
        <v>1.127427670842451E-2</v>
      </c>
      <c r="BG624" s="174">
        <f t="shared" si="165"/>
        <v>1.0393385710876109E-2</v>
      </c>
      <c r="BH624" s="174">
        <f t="shared" si="165"/>
        <v>9.5813212083331063E-3</v>
      </c>
      <c r="BI624" s="174">
        <f t="shared" si="165"/>
        <v>8.832705592864535E-3</v>
      </c>
      <c r="BJ624" s="174">
        <f t="shared" si="165"/>
        <v>8.1425814241951784E-3</v>
      </c>
      <c r="BK624" s="174">
        <f t="shared" si="165"/>
        <v>7.506378600823046E-3</v>
      </c>
      <c r="BL624" s="174">
        <f t="shared" si="165"/>
        <v>6.919884096149939E-3</v>
      </c>
      <c r="BM624" s="174">
        <f t="shared" si="165"/>
        <v>6.3792140592133844E-3</v>
      </c>
      <c r="BN624" s="174">
        <f t="shared" si="165"/>
        <v>5.8807880952669563E-3</v>
      </c>
      <c r="BO624" s="174">
        <f t="shared" si="165"/>
        <v>5.4213055558913221E-3</v>
      </c>
      <c r="BP624" s="174">
        <f t="shared" si="165"/>
        <v>4.9977236816256942E-3</v>
      </c>
    </row>
    <row r="625" spans="1:68">
      <c r="A625" s="28" t="s">
        <v>10</v>
      </c>
      <c r="C625" s="256"/>
      <c r="D625" s="256"/>
      <c r="E625" s="256"/>
      <c r="F625" s="256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/>
      <c r="V625" s="174"/>
      <c r="W625" s="174"/>
      <c r="X625" s="174"/>
    </row>
    <row r="626" spans="1:68">
      <c r="B626" s="245" t="s">
        <v>99</v>
      </c>
      <c r="C626" s="256">
        <v>2016</v>
      </c>
      <c r="D626" s="256">
        <v>2036</v>
      </c>
      <c r="H626" s="245"/>
      <c r="I626" s="44"/>
      <c r="J626" s="43">
        <f t="shared" ref="J626:X626" si="166">K626-1</f>
        <v>2003</v>
      </c>
      <c r="K626" s="43">
        <f t="shared" si="166"/>
        <v>2004</v>
      </c>
      <c r="L626" s="43">
        <f t="shared" si="166"/>
        <v>2005</v>
      </c>
      <c r="M626" s="43">
        <f t="shared" si="166"/>
        <v>2006</v>
      </c>
      <c r="N626" s="43">
        <f t="shared" si="166"/>
        <v>2007</v>
      </c>
      <c r="O626" s="43">
        <f t="shared" si="166"/>
        <v>2008</v>
      </c>
      <c r="P626" s="43">
        <f t="shared" si="166"/>
        <v>2009</v>
      </c>
      <c r="Q626" s="43">
        <f t="shared" si="166"/>
        <v>2010</v>
      </c>
      <c r="R626" s="43">
        <f t="shared" si="166"/>
        <v>2011</v>
      </c>
      <c r="S626" s="43">
        <f t="shared" si="166"/>
        <v>2012</v>
      </c>
      <c r="T626" s="43">
        <f t="shared" si="166"/>
        <v>2013</v>
      </c>
      <c r="U626" s="43">
        <f t="shared" si="166"/>
        <v>2014</v>
      </c>
      <c r="V626" s="43">
        <f t="shared" si="166"/>
        <v>2015</v>
      </c>
      <c r="W626" s="43">
        <f t="shared" si="166"/>
        <v>2016</v>
      </c>
      <c r="X626" s="43">
        <f t="shared" si="166"/>
        <v>2017</v>
      </c>
      <c r="Y626" s="43">
        <f>Z626-1</f>
        <v>2018</v>
      </c>
      <c r="Z626" s="338">
        <f>$Z$54</f>
        <v>2019</v>
      </c>
      <c r="AA626" s="43">
        <f t="shared" ref="AA626:BP626" si="167">Z626+1</f>
        <v>2020</v>
      </c>
      <c r="AB626" s="43">
        <f t="shared" si="167"/>
        <v>2021</v>
      </c>
      <c r="AC626" s="43">
        <f t="shared" si="167"/>
        <v>2022</v>
      </c>
      <c r="AD626" s="43">
        <f t="shared" si="167"/>
        <v>2023</v>
      </c>
      <c r="AE626" s="43">
        <f t="shared" si="167"/>
        <v>2024</v>
      </c>
      <c r="AF626" s="43">
        <f t="shared" si="167"/>
        <v>2025</v>
      </c>
      <c r="AG626" s="43">
        <f t="shared" si="167"/>
        <v>2026</v>
      </c>
      <c r="AH626" s="43">
        <f t="shared" si="167"/>
        <v>2027</v>
      </c>
      <c r="AI626" s="43">
        <f t="shared" si="167"/>
        <v>2028</v>
      </c>
      <c r="AJ626" s="43">
        <f t="shared" si="167"/>
        <v>2029</v>
      </c>
      <c r="AK626" s="43">
        <f t="shared" si="167"/>
        <v>2030</v>
      </c>
      <c r="AL626" s="43">
        <f t="shared" si="167"/>
        <v>2031</v>
      </c>
      <c r="AM626" s="43">
        <f t="shared" si="167"/>
        <v>2032</v>
      </c>
      <c r="AN626" s="43">
        <f t="shared" si="167"/>
        <v>2033</v>
      </c>
      <c r="AO626" s="43">
        <f t="shared" si="167"/>
        <v>2034</v>
      </c>
      <c r="AP626" s="43">
        <f t="shared" si="167"/>
        <v>2035</v>
      </c>
      <c r="AQ626" s="43">
        <f t="shared" si="167"/>
        <v>2036</v>
      </c>
      <c r="AR626" s="43">
        <f t="shared" si="167"/>
        <v>2037</v>
      </c>
      <c r="AS626" s="43">
        <f t="shared" si="167"/>
        <v>2038</v>
      </c>
      <c r="AT626" s="43">
        <f t="shared" si="167"/>
        <v>2039</v>
      </c>
      <c r="AU626" s="43">
        <f t="shared" si="167"/>
        <v>2040</v>
      </c>
      <c r="AV626" s="43">
        <f t="shared" si="167"/>
        <v>2041</v>
      </c>
      <c r="AW626" s="43">
        <f t="shared" si="167"/>
        <v>2042</v>
      </c>
      <c r="AX626" s="43">
        <f t="shared" si="167"/>
        <v>2043</v>
      </c>
      <c r="AY626" s="43">
        <f t="shared" si="167"/>
        <v>2044</v>
      </c>
      <c r="AZ626" s="43">
        <f t="shared" si="167"/>
        <v>2045</v>
      </c>
      <c r="BA626" s="43">
        <f t="shared" si="167"/>
        <v>2046</v>
      </c>
      <c r="BB626" s="43">
        <f t="shared" si="167"/>
        <v>2047</v>
      </c>
      <c r="BC626" s="43">
        <f t="shared" si="167"/>
        <v>2048</v>
      </c>
      <c r="BD626" s="43">
        <f t="shared" si="167"/>
        <v>2049</v>
      </c>
      <c r="BE626" s="43">
        <f t="shared" si="167"/>
        <v>2050</v>
      </c>
      <c r="BF626" s="43">
        <f t="shared" si="167"/>
        <v>2051</v>
      </c>
      <c r="BG626" s="43">
        <f t="shared" si="167"/>
        <v>2052</v>
      </c>
      <c r="BH626" s="43">
        <f t="shared" si="167"/>
        <v>2053</v>
      </c>
      <c r="BI626" s="43">
        <f t="shared" si="167"/>
        <v>2054</v>
      </c>
      <c r="BJ626" s="43">
        <f t="shared" si="167"/>
        <v>2055</v>
      </c>
      <c r="BK626" s="43">
        <f t="shared" si="167"/>
        <v>2056</v>
      </c>
      <c r="BL626" s="43">
        <f t="shared" si="167"/>
        <v>2057</v>
      </c>
      <c r="BM626" s="43">
        <f t="shared" si="167"/>
        <v>2058</v>
      </c>
      <c r="BN626" s="43">
        <f t="shared" si="167"/>
        <v>2059</v>
      </c>
      <c r="BO626" s="43">
        <f t="shared" si="167"/>
        <v>2060</v>
      </c>
      <c r="BP626" s="43">
        <f t="shared" si="167"/>
        <v>2061</v>
      </c>
    </row>
    <row r="627" spans="1:68">
      <c r="B627" s="29">
        <v>0</v>
      </c>
      <c r="C627" s="68">
        <v>1.7997000000000001</v>
      </c>
      <c r="D627" s="68">
        <v>3.593</v>
      </c>
      <c r="F627" s="13"/>
      <c r="G627" s="13"/>
      <c r="H627" s="245"/>
      <c r="I627" s="60" t="s">
        <v>112</v>
      </c>
      <c r="J627" s="174">
        <f t="shared" ref="J627:J658" si="168">$C627*POWER(POWER($D627/$C627,1/($D$626-$C$626)),J$626-$C$626)</f>
        <v>1.1482408710585206</v>
      </c>
      <c r="K627" s="174">
        <f t="shared" ref="K627:BP631" si="169">$C627*POWER(POWER($D627/$C627,1/($D$626-$C$626)),K$626-$C$626)</f>
        <v>1.1886277257529014</v>
      </c>
      <c r="L627" s="174">
        <f t="shared" si="169"/>
        <v>1.23043509949796</v>
      </c>
      <c r="M627" s="174">
        <f t="shared" si="169"/>
        <v>1.2737129559362872</v>
      </c>
      <c r="N627" s="174">
        <f t="shared" si="169"/>
        <v>1.3185130160720386</v>
      </c>
      <c r="O627" s="174">
        <f t="shared" si="169"/>
        <v>1.3648888200822737</v>
      </c>
      <c r="P627" s="174">
        <f t="shared" si="169"/>
        <v>1.412895791302373</v>
      </c>
      <c r="Q627" s="174">
        <f t="shared" si="169"/>
        <v>1.4625913024620025</v>
      </c>
      <c r="R627" s="174">
        <f t="shared" si="169"/>
        <v>1.5140347442507838</v>
      </c>
      <c r="S627" s="174">
        <f t="shared" si="169"/>
        <v>1.567287596295609</v>
      </c>
      <c r="T627" s="174">
        <f t="shared" si="169"/>
        <v>1.62241350063443</v>
      </c>
      <c r="U627" s="174">
        <f t="shared" si="169"/>
        <v>1.6794783377743245</v>
      </c>
      <c r="V627" s="174">
        <f t="shared" si="169"/>
        <v>1.7385503054247387</v>
      </c>
      <c r="W627" s="174">
        <f t="shared" si="169"/>
        <v>1.7997000000000001</v>
      </c>
      <c r="X627" s="174">
        <f t="shared" si="169"/>
        <v>1.8630005009885013</v>
      </c>
      <c r="Y627" s="174">
        <f t="shared" si="169"/>
        <v>1.9285274582893857</v>
      </c>
      <c r="Z627" s="174">
        <f t="shared" si="169"/>
        <v>1.9963591826211073</v>
      </c>
      <c r="AA627" s="174">
        <f t="shared" si="169"/>
        <v>2.0665767391099172</v>
      </c>
      <c r="AB627" s="174">
        <f t="shared" si="169"/>
        <v>2.1392640441701167</v>
      </c>
      <c r="AC627" s="174">
        <f t="shared" si="169"/>
        <v>2.2145079657918627</v>
      </c>
      <c r="AD627" s="174">
        <f t="shared" si="169"/>
        <v>2.2923984273563747</v>
      </c>
      <c r="AE627" s="174">
        <f t="shared" si="169"/>
        <v>2.3730285151026163</v>
      </c>
      <c r="AF627" s="174">
        <f t="shared" si="169"/>
        <v>2.4564945893738814</v>
      </c>
      <c r="AG627" s="174">
        <f t="shared" si="169"/>
        <v>2.5428963997772316</v>
      </c>
      <c r="AH627" s="174">
        <f t="shared" si="169"/>
        <v>2.6323372043934206</v>
      </c>
      <c r="AI627" s="174">
        <f t="shared" si="169"/>
        <v>2.7249238931797599</v>
      </c>
      <c r="AJ627" s="174">
        <f t="shared" si="169"/>
        <v>2.8207671157134131</v>
      </c>
      <c r="AK627" s="174">
        <f t="shared" si="169"/>
        <v>2.9199814134277817</v>
      </c>
      <c r="AL627" s="174">
        <f t="shared" si="169"/>
        <v>3.0226853565000118</v>
      </c>
      <c r="AM627" s="174">
        <f t="shared" si="169"/>
        <v>3.1290016855532192</v>
      </c>
      <c r="AN627" s="174">
        <f t="shared" si="169"/>
        <v>3.2390574583427858</v>
      </c>
      <c r="AO627" s="174">
        <f t="shared" si="169"/>
        <v>3.3529842016020184</v>
      </c>
      <c r="AP627" s="174">
        <f t="shared" si="169"/>
        <v>3.4709180682286442</v>
      </c>
      <c r="AQ627" s="174">
        <f t="shared" si="169"/>
        <v>3.5930000000000031</v>
      </c>
      <c r="AR627" s="174">
        <f t="shared" si="169"/>
        <v>3.7193758960113863</v>
      </c>
      <c r="AS627" s="174">
        <f t="shared" si="169"/>
        <v>3.8501967870388221</v>
      </c>
      <c r="AT627" s="174">
        <f t="shared" si="169"/>
        <v>3.9856190160346974</v>
      </c>
      <c r="AU627" s="174">
        <f t="shared" si="169"/>
        <v>4.1258044249719061</v>
      </c>
      <c r="AV627" s="174">
        <f t="shared" si="169"/>
        <v>4.2709205482598414</v>
      </c>
      <c r="AW627" s="174">
        <f t="shared" si="169"/>
        <v>4.4211408129633654</v>
      </c>
      <c r="AX627" s="174">
        <f t="shared" si="169"/>
        <v>4.5766447460640451</v>
      </c>
      <c r="AY627" s="174">
        <f t="shared" si="169"/>
        <v>4.7376181890113394</v>
      </c>
      <c r="AZ627" s="174">
        <f t="shared" si="169"/>
        <v>4.9042535198201707</v>
      </c>
      <c r="BA627" s="174">
        <f t="shared" si="169"/>
        <v>5.0767498829802751</v>
      </c>
      <c r="BB627" s="174">
        <f t="shared" si="169"/>
        <v>5.2553134274521138</v>
      </c>
      <c r="BC627" s="174">
        <f t="shared" si="169"/>
        <v>5.4401575530337754</v>
      </c>
      <c r="BD627" s="174">
        <f t="shared" si="169"/>
        <v>5.6315031653932897</v>
      </c>
      <c r="BE627" s="174">
        <f t="shared" si="169"/>
        <v>5.8295789400711397</v>
      </c>
      <c r="BF627" s="174">
        <f t="shared" si="169"/>
        <v>6.0346215957684892</v>
      </c>
      <c r="BG627" s="174">
        <f t="shared" si="169"/>
        <v>6.2468761772477217</v>
      </c>
      <c r="BH627" s="174">
        <f t="shared" si="169"/>
        <v>6.4665963481833861</v>
      </c>
      <c r="BI627" s="174">
        <f t="shared" si="169"/>
        <v>6.6940446943135301</v>
      </c>
      <c r="BJ627" s="174">
        <f t="shared" si="169"/>
        <v>6.9294930372537253</v>
      </c>
      <c r="BK627" s="174">
        <f t="shared" si="169"/>
        <v>7.1732227593487918</v>
      </c>
      <c r="BL627" s="174">
        <f t="shared" si="169"/>
        <v>7.425525139950504</v>
      </c>
      <c r="BM627" s="174">
        <f t="shared" si="169"/>
        <v>7.686701703523088</v>
      </c>
      <c r="BN627" s="174">
        <f t="shared" si="169"/>
        <v>7.957064579992597</v>
      </c>
      <c r="BO627" s="174">
        <f t="shared" si="169"/>
        <v>8.2369368777707788</v>
      </c>
      <c r="BP627" s="174">
        <f t="shared" si="169"/>
        <v>8.5266530698992167</v>
      </c>
    </row>
    <row r="628" spans="1:68">
      <c r="B628" s="29">
        <v>5</v>
      </c>
      <c r="C628" s="68">
        <v>7.9756</v>
      </c>
      <c r="D628" s="68">
        <v>10.1441</v>
      </c>
      <c r="F628" s="13"/>
      <c r="G628" s="13"/>
      <c r="H628" s="245"/>
      <c r="I628" s="60" t="s">
        <v>112</v>
      </c>
      <c r="J628" s="174">
        <f t="shared" si="168"/>
        <v>6.8213567387415459</v>
      </c>
      <c r="K628" s="174">
        <f t="shared" ref="K628:Y628" si="170">$C628*POWER(POWER($D628/$C628,1/($D$626-$C$626)),K$626-$C$626)</f>
        <v>6.9038805778886685</v>
      </c>
      <c r="L628" s="174">
        <f t="shared" si="170"/>
        <v>6.9874027791341851</v>
      </c>
      <c r="M628" s="174">
        <f t="shared" si="170"/>
        <v>7.0719354205259624</v>
      </c>
      <c r="N628" s="174">
        <f t="shared" si="170"/>
        <v>7.1574907262304386</v>
      </c>
      <c r="O628" s="174">
        <f t="shared" si="170"/>
        <v>7.24408106830034</v>
      </c>
      <c r="P628" s="174">
        <f t="shared" si="170"/>
        <v>7.3317189684637931</v>
      </c>
      <c r="Q628" s="174">
        <f t="shared" si="170"/>
        <v>7.4204170999350749</v>
      </c>
      <c r="R628" s="174">
        <f t="shared" si="170"/>
        <v>7.5101882892472718</v>
      </c>
      <c r="S628" s="174">
        <f t="shared" si="170"/>
        <v>7.601045518107111</v>
      </c>
      <c r="T628" s="174">
        <f t="shared" si="170"/>
        <v>7.6930019252722266</v>
      </c>
      <c r="U628" s="174">
        <f t="shared" si="170"/>
        <v>7.7860708084511447</v>
      </c>
      <c r="V628" s="174">
        <f t="shared" si="170"/>
        <v>7.8802656262262474</v>
      </c>
      <c r="W628" s="174">
        <f t="shared" si="170"/>
        <v>7.9756</v>
      </c>
      <c r="X628" s="174">
        <f t="shared" si="170"/>
        <v>8.0720877159647291</v>
      </c>
      <c r="Y628" s="174">
        <f t="shared" si="170"/>
        <v>8.1697427270962297</v>
      </c>
      <c r="Z628" s="174">
        <f t="shared" si="169"/>
        <v>8.26857915517148</v>
      </c>
      <c r="AA628" s="174">
        <f t="shared" si="169"/>
        <v>8.3686112928107885</v>
      </c>
      <c r="AB628" s="174">
        <f t="shared" si="169"/>
        <v>8.469853605544623</v>
      </c>
      <c r="AC628" s="174">
        <f t="shared" si="169"/>
        <v>8.5723207339054515</v>
      </c>
      <c r="AD628" s="174">
        <f t="shared" si="169"/>
        <v>8.6760274955449059</v>
      </c>
      <c r="AE628" s="174">
        <f t="shared" si="169"/>
        <v>8.780988887376532</v>
      </c>
      <c r="AF628" s="174">
        <f t="shared" si="169"/>
        <v>8.8872200877444829</v>
      </c>
      <c r="AG628" s="174">
        <f t="shared" si="169"/>
        <v>8.9947364586184406</v>
      </c>
      <c r="AH628" s="174">
        <f t="shared" si="169"/>
        <v>9.1035535478150855</v>
      </c>
      <c r="AI628" s="174">
        <f t="shared" si="169"/>
        <v>9.213687091246463</v>
      </c>
      <c r="AJ628" s="174">
        <f t="shared" si="169"/>
        <v>9.3251530151955198</v>
      </c>
      <c r="AK628" s="174">
        <f t="shared" si="169"/>
        <v>9.4379674386191894</v>
      </c>
      <c r="AL628" s="174">
        <f t="shared" si="169"/>
        <v>9.5521466754793423</v>
      </c>
      <c r="AM628" s="174">
        <f t="shared" si="169"/>
        <v>9.6677072371019275</v>
      </c>
      <c r="AN628" s="174">
        <f t="shared" si="169"/>
        <v>9.7846658345646471</v>
      </c>
      <c r="AO628" s="174">
        <f t="shared" si="169"/>
        <v>9.903039381113528</v>
      </c>
      <c r="AP628" s="174">
        <f t="shared" si="169"/>
        <v>10.022844994608741</v>
      </c>
      <c r="AQ628" s="174">
        <f t="shared" si="169"/>
        <v>10.144099999999973</v>
      </c>
      <c r="AR628" s="174">
        <f t="shared" si="169"/>
        <v>10.266821931831787</v>
      </c>
      <c r="AS628" s="174">
        <f t="shared" si="169"/>
        <v>10.391028536779256</v>
      </c>
      <c r="AT628" s="174">
        <f t="shared" si="169"/>
        <v>10.516737776214304</v>
      </c>
      <c r="AU628" s="174">
        <f t="shared" si="169"/>
        <v>10.643967828803062</v>
      </c>
      <c r="AV628" s="174">
        <f t="shared" si="169"/>
        <v>10.772737093134683</v>
      </c>
      <c r="AW628" s="174">
        <f t="shared" si="169"/>
        <v>10.903064190381922</v>
      </c>
      <c r="AX628" s="174">
        <f t="shared" si="169"/>
        <v>11.034967966993937</v>
      </c>
      <c r="AY628" s="174">
        <f t="shared" si="169"/>
        <v>11.168467497421643</v>
      </c>
      <c r="AZ628" s="174">
        <f t="shared" si="169"/>
        <v>11.303582086876046</v>
      </c>
      <c r="BA628" s="174">
        <f t="shared" si="169"/>
        <v>11.44033127411995</v>
      </c>
      <c r="BB628" s="174">
        <f t="shared" si="169"/>
        <v>11.57873483429344</v>
      </c>
      <c r="BC628" s="174">
        <f t="shared" si="169"/>
        <v>11.718812781773535</v>
      </c>
      <c r="BD628" s="174">
        <f t="shared" si="169"/>
        <v>11.860585373068435</v>
      </c>
      <c r="BE628" s="174">
        <f t="shared" si="169"/>
        <v>12.004073109746811</v>
      </c>
      <c r="BF628" s="174">
        <f t="shared" si="169"/>
        <v>12.149296741402498</v>
      </c>
      <c r="BG628" s="174">
        <f t="shared" si="169"/>
        <v>12.296277268655075</v>
      </c>
      <c r="BH628" s="174">
        <f t="shared" si="169"/>
        <v>12.445035946186742</v>
      </c>
      <c r="BI628" s="174">
        <f t="shared" si="169"/>
        <v>12.595594285815924</v>
      </c>
      <c r="BJ628" s="174">
        <f t="shared" si="169"/>
        <v>12.747974059608087</v>
      </c>
      <c r="BK628" s="174">
        <f t="shared" si="169"/>
        <v>12.902197303024158</v>
      </c>
      <c r="BL628" s="174">
        <f t="shared" si="169"/>
        <v>13.058286318107047</v>
      </c>
      <c r="BM628" s="174">
        <f t="shared" si="169"/>
        <v>13.216263676706729</v>
      </c>
      <c r="BN628" s="174">
        <f t="shared" si="169"/>
        <v>13.376152223744326</v>
      </c>
      <c r="BO628" s="174">
        <f t="shared" si="169"/>
        <v>13.537975080515682</v>
      </c>
      <c r="BP628" s="174">
        <f t="shared" si="169"/>
        <v>13.701755648034915</v>
      </c>
    </row>
    <row r="629" spans="1:68">
      <c r="B629" s="29">
        <v>6</v>
      </c>
      <c r="C629" s="68">
        <v>7.8498999999999999</v>
      </c>
      <c r="D629" s="68">
        <v>9.6372</v>
      </c>
      <c r="F629" s="13"/>
      <c r="G629" s="13"/>
      <c r="H629" s="245"/>
      <c r="I629" s="60" t="s">
        <v>112</v>
      </c>
      <c r="J629" s="174">
        <f t="shared" si="168"/>
        <v>6.8700158386934875</v>
      </c>
      <c r="K629" s="174">
        <f t="shared" si="169"/>
        <v>6.9408406796266995</v>
      </c>
      <c r="L629" s="174">
        <f t="shared" si="169"/>
        <v>7.0123956728930352</v>
      </c>
      <c r="M629" s="174">
        <f t="shared" si="169"/>
        <v>7.0846883458292655</v>
      </c>
      <c r="N629" s="174">
        <f t="shared" si="169"/>
        <v>7.1577263033735044</v>
      </c>
      <c r="O629" s="174">
        <f t="shared" si="169"/>
        <v>7.2315172288652141</v>
      </c>
      <c r="P629" s="174">
        <f t="shared" si="169"/>
        <v>7.3060688848534712</v>
      </c>
      <c r="Q629" s="174">
        <f t="shared" si="169"/>
        <v>7.3813891139135608</v>
      </c>
      <c r="R629" s="174">
        <f t="shared" si="169"/>
        <v>7.4574858394719818</v>
      </c>
      <c r="S629" s="174">
        <f t="shared" si="169"/>
        <v>7.5343670666399731</v>
      </c>
      <c r="T629" s="174">
        <f t="shared" si="169"/>
        <v>7.6120408830556121</v>
      </c>
      <c r="U629" s="174">
        <f t="shared" si="169"/>
        <v>7.6905154597346153</v>
      </c>
      <c r="V629" s="174">
        <f t="shared" si="169"/>
        <v>7.7697990519298994</v>
      </c>
      <c r="W629" s="174">
        <f t="shared" si="169"/>
        <v>7.8498999999999999</v>
      </c>
      <c r="X629" s="174">
        <f t="shared" si="169"/>
        <v>7.930826730286455</v>
      </c>
      <c r="Y629" s="174">
        <f t="shared" si="169"/>
        <v>8.0125877560002223</v>
      </c>
      <c r="Z629" s="174">
        <f t="shared" si="169"/>
        <v>8.0951916781172404</v>
      </c>
      <c r="AA629" s="174">
        <f t="shared" si="169"/>
        <v>8.1786471862832233</v>
      </c>
      <c r="AB629" s="174">
        <f t="shared" si="169"/>
        <v>8.2629630597277792</v>
      </c>
      <c r="AC629" s="174">
        <f t="shared" si="169"/>
        <v>8.3481481681879544</v>
      </c>
      <c r="AD629" s="174">
        <f t="shared" si="169"/>
        <v>8.4342114728413016</v>
      </c>
      <c r="AE629" s="174">
        <f t="shared" si="169"/>
        <v>8.5211620272485611</v>
      </c>
      <c r="AF629" s="174">
        <f t="shared" si="169"/>
        <v>8.6090089783060684</v>
      </c>
      <c r="AG629" s="174">
        <f t="shared" si="169"/>
        <v>8.6977615672079711</v>
      </c>
      <c r="AH629" s="174">
        <f t="shared" si="169"/>
        <v>8.7874291304183725</v>
      </c>
      <c r="AI629" s="174">
        <f t="shared" si="169"/>
        <v>8.8780211006534966</v>
      </c>
      <c r="AJ629" s="174">
        <f t="shared" si="169"/>
        <v>8.9695470078739756</v>
      </c>
      <c r="AK629" s="174">
        <f t="shared" si="169"/>
        <v>9.0620164802873706</v>
      </c>
      <c r="AL629" s="174">
        <f t="shared" si="169"/>
        <v>9.1554392453610181</v>
      </c>
      <c r="AM629" s="174">
        <f t="shared" si="169"/>
        <v>9.2498251308453341</v>
      </c>
      <c r="AN629" s="174">
        <f t="shared" si="169"/>
        <v>9.3451840658076648</v>
      </c>
      <c r="AO629" s="174">
        <f t="shared" si="169"/>
        <v>9.4415260816767699</v>
      </c>
      <c r="AP629" s="174">
        <f t="shared" si="169"/>
        <v>9.5388613132981153</v>
      </c>
      <c r="AQ629" s="174">
        <f t="shared" si="169"/>
        <v>9.6372000000000071</v>
      </c>
      <c r="AR629" s="174">
        <f t="shared" si="169"/>
        <v>9.7365524866707442</v>
      </c>
      <c r="AS629" s="174">
        <f t="shared" si="169"/>
        <v>9.8369292248468625</v>
      </c>
      <c r="AT629" s="174">
        <f t="shared" si="169"/>
        <v>9.9383407738125982</v>
      </c>
      <c r="AU629" s="174">
        <f t="shared" si="169"/>
        <v>10.040797801710687</v>
      </c>
      <c r="AV629" s="174">
        <f t="shared" si="169"/>
        <v>10.144311086664619</v>
      </c>
      <c r="AW629" s="174">
        <f t="shared" si="169"/>
        <v>10.248891517912458</v>
      </c>
      <c r="AX629" s="174">
        <f t="shared" si="169"/>
        <v>10.354550096952346</v>
      </c>
      <c r="AY629" s="174">
        <f t="shared" si="169"/>
        <v>10.461297938699841</v>
      </c>
      <c r="AZ629" s="174">
        <f t="shared" si="169"/>
        <v>10.569146272657139</v>
      </c>
      <c r="BA629" s="174">
        <f t="shared" si="169"/>
        <v>10.678106444094411</v>
      </c>
      <c r="BB629" s="174">
        <f t="shared" si="169"/>
        <v>10.788189915243251</v>
      </c>
      <c r="BC629" s="174">
        <f t="shared" si="169"/>
        <v>10.899408266502494</v>
      </c>
      <c r="BD629" s="174">
        <f t="shared" si="169"/>
        <v>11.011773197656421</v>
      </c>
      <c r="BE629" s="174">
        <f t="shared" si="169"/>
        <v>11.125296529105528</v>
      </c>
      <c r="BF629" s="174">
        <f t="shared" si="169"/>
        <v>11.239990203110008</v>
      </c>
      <c r="BG629" s="174">
        <f t="shared" si="169"/>
        <v>11.355866285046016</v>
      </c>
      <c r="BH629" s="174">
        <f t="shared" si="169"/>
        <v>11.472936964674924</v>
      </c>
      <c r="BI629" s="174">
        <f t="shared" si="169"/>
        <v>11.591214557425628</v>
      </c>
      <c r="BJ629" s="174">
        <f t="shared" si="169"/>
        <v>11.710711505690092</v>
      </c>
      <c r="BK629" s="174">
        <f t="shared" si="169"/>
        <v>11.831440380132245</v>
      </c>
      <c r="BL629" s="174">
        <f t="shared" si="169"/>
        <v>11.953413881010375</v>
      </c>
      <c r="BM629" s="174">
        <f t="shared" si="169"/>
        <v>12.076644839513147</v>
      </c>
      <c r="BN629" s="174">
        <f t="shared" si="169"/>
        <v>12.201146219109393</v>
      </c>
      <c r="BO629" s="174">
        <f t="shared" si="169"/>
        <v>12.326931116911846</v>
      </c>
      <c r="BP629" s="174">
        <f t="shared" si="169"/>
        <v>12.454012765054882</v>
      </c>
    </row>
    <row r="630" spans="1:68">
      <c r="B630" s="29">
        <v>7</v>
      </c>
      <c r="C630" s="68">
        <v>7.7241999999999997</v>
      </c>
      <c r="D630" s="68">
        <v>9.1303000000000001</v>
      </c>
      <c r="F630" s="13"/>
      <c r="G630" s="13"/>
      <c r="H630" s="245"/>
      <c r="I630" s="60" t="s">
        <v>112</v>
      </c>
      <c r="J630" s="174">
        <f t="shared" si="168"/>
        <v>6.928560459035924</v>
      </c>
      <c r="K630" s="174">
        <f t="shared" si="169"/>
        <v>6.9867400943439852</v>
      </c>
      <c r="L630" s="174">
        <f t="shared" si="169"/>
        <v>7.0454082683585453</v>
      </c>
      <c r="M630" s="174">
        <f t="shared" si="169"/>
        <v>7.1045690833753081</v>
      </c>
      <c r="N630" s="174">
        <f t="shared" si="169"/>
        <v>7.1642266761372548</v>
      </c>
      <c r="O630" s="174">
        <f t="shared" si="169"/>
        <v>7.224385218123901</v>
      </c>
      <c r="P630" s="174">
        <f t="shared" si="169"/>
        <v>7.2850489158429896</v>
      </c>
      <c r="Q630" s="174">
        <f t="shared" si="169"/>
        <v>7.3462220111246168</v>
      </c>
      <c r="R630" s="174">
        <f t="shared" si="169"/>
        <v>7.4079087814178397</v>
      </c>
      <c r="S630" s="174">
        <f t="shared" si="169"/>
        <v>7.4701135400897787</v>
      </c>
      <c r="T630" s="174">
        <f t="shared" si="169"/>
        <v>7.5328406367272063</v>
      </c>
      <c r="U630" s="174">
        <f t="shared" si="169"/>
        <v>7.5960944574407092</v>
      </c>
      <c r="V630" s="174">
        <f t="shared" si="169"/>
        <v>7.6598794251713596</v>
      </c>
      <c r="W630" s="174">
        <f t="shared" si="169"/>
        <v>7.7241999999999997</v>
      </c>
      <c r="X630" s="174">
        <f t="shared" si="169"/>
        <v>7.789060679459098</v>
      </c>
      <c r="Y630" s="174">
        <f t="shared" si="169"/>
        <v>7.8544659988472363</v>
      </c>
      <c r="Z630" s="174">
        <f t="shared" si="169"/>
        <v>7.9204205315462364</v>
      </c>
      <c r="AA630" s="174">
        <f t="shared" si="169"/>
        <v>7.9869288893409429</v>
      </c>
      <c r="AB630" s="174">
        <f t="shared" si="169"/>
        <v>8.0539957227417052</v>
      </c>
      <c r="AC630" s="174">
        <f t="shared" si="169"/>
        <v>8.1216257213095417</v>
      </c>
      <c r="AD630" s="174">
        <f t="shared" si="169"/>
        <v>8.1898236139840748</v>
      </c>
      <c r="AE630" s="174">
        <f t="shared" si="169"/>
        <v>8.2585941694141738</v>
      </c>
      <c r="AF630" s="174">
        <f t="shared" si="169"/>
        <v>8.3279421962914082</v>
      </c>
      <c r="AG630" s="174">
        <f t="shared" si="169"/>
        <v>8.3978725436862938</v>
      </c>
      <c r="AH630" s="174">
        <f t="shared" si="169"/>
        <v>8.4683901013873371</v>
      </c>
      <c r="AI630" s="174">
        <f t="shared" si="169"/>
        <v>8.5394998002429681</v>
      </c>
      <c r="AJ630" s="174">
        <f t="shared" si="169"/>
        <v>8.6112066125063222</v>
      </c>
      <c r="AK630" s="174">
        <f t="shared" si="169"/>
        <v>8.6835155521829002</v>
      </c>
      <c r="AL630" s="174">
        <f t="shared" si="169"/>
        <v>8.7564316753811902</v>
      </c>
      <c r="AM630" s="174">
        <f t="shared" si="169"/>
        <v>8.82996008066619</v>
      </c>
      <c r="AN630" s="174">
        <f t="shared" si="169"/>
        <v>8.9041059094159269</v>
      </c>
      <c r="AO630" s="174">
        <f t="shared" si="169"/>
        <v>8.9788743461809641</v>
      </c>
      <c r="AP630" s="174">
        <f t="shared" si="169"/>
        <v>9.0542706190469122</v>
      </c>
      <c r="AQ630" s="174">
        <f t="shared" si="169"/>
        <v>9.1303000000000107</v>
      </c>
      <c r="AR630" s="174">
        <f t="shared" si="169"/>
        <v>9.2069678052957578</v>
      </c>
      <c r="AS630" s="174">
        <f t="shared" si="169"/>
        <v>9.2842793958306373</v>
      </c>
      <c r="AT630" s="174">
        <f t="shared" si="169"/>
        <v>9.3622401775169841</v>
      </c>
      <c r="AU630" s="174">
        <f t="shared" si="169"/>
        <v>9.4408556016609744</v>
      </c>
      <c r="AV630" s="174">
        <f t="shared" si="169"/>
        <v>9.520131165343809</v>
      </c>
      <c r="AW630" s="174">
        <f t="shared" si="169"/>
        <v>9.6000724118060905</v>
      </c>
      <c r="AX630" s="174">
        <f t="shared" si="169"/>
        <v>9.6806849308354117</v>
      </c>
      <c r="AY630" s="174">
        <f t="shared" si="169"/>
        <v>9.7619743591572341</v>
      </c>
      <c r="AZ630" s="174">
        <f t="shared" si="169"/>
        <v>9.843946380829026</v>
      </c>
      <c r="BA630" s="174">
        <f t="shared" si="169"/>
        <v>9.9266067276376901</v>
      </c>
      <c r="BB630" s="174">
        <f t="shared" si="169"/>
        <v>10.009961179500385</v>
      </c>
      <c r="BC630" s="174">
        <f t="shared" si="169"/>
        <v>10.094015564868656</v>
      </c>
      <c r="BD630" s="174">
        <f t="shared" si="169"/>
        <v>10.178775761135983</v>
      </c>
      <c r="BE630" s="174">
        <f t="shared" si="169"/>
        <v>10.264247695048761</v>
      </c>
      <c r="BF630" s="174">
        <f t="shared" si="169"/>
        <v>10.35043734312071</v>
      </c>
      <c r="BG630" s="174">
        <f t="shared" si="169"/>
        <v>10.437350732050778</v>
      </c>
      <c r="BH630" s="174">
        <f t="shared" si="169"/>
        <v>10.524993939144551</v>
      </c>
      <c r="BI630" s="174">
        <f t="shared" si="169"/>
        <v>10.6133730927392</v>
      </c>
      <c r="BJ630" s="174">
        <f t="shared" si="169"/>
        <v>10.702494372632003</v>
      </c>
      <c r="BK630" s="174">
        <f t="shared" si="169"/>
        <v>10.79236401051244</v>
      </c>
      <c r="BL630" s="174">
        <f t="shared" si="169"/>
        <v>10.882988290397963</v>
      </c>
      <c r="BM630" s="174">
        <f t="shared" si="169"/>
        <v>10.974373549073377</v>
      </c>
      <c r="BN630" s="174">
        <f t="shared" si="169"/>
        <v>11.066526176533936</v>
      </c>
      <c r="BO630" s="174">
        <f t="shared" si="169"/>
        <v>11.159452616432162</v>
      </c>
      <c r="BP630" s="174">
        <f t="shared" si="169"/>
        <v>11.253159366528406</v>
      </c>
    </row>
    <row r="631" spans="1:68">
      <c r="B631" s="29">
        <v>8</v>
      </c>
      <c r="C631" s="68">
        <v>7.5986000000000002</v>
      </c>
      <c r="D631" s="68">
        <v>8.6234000000000002</v>
      </c>
      <c r="F631" s="13"/>
      <c r="G631" s="13"/>
      <c r="H631" s="245"/>
      <c r="I631" s="60" t="s">
        <v>112</v>
      </c>
      <c r="J631" s="174">
        <f t="shared" si="168"/>
        <v>6.998732055113936</v>
      </c>
      <c r="K631" s="174">
        <f t="shared" si="169"/>
        <v>7.0431447551020723</v>
      </c>
      <c r="L631" s="174">
        <f t="shared" si="169"/>
        <v>7.0878392901289962</v>
      </c>
      <c r="M631" s="174">
        <f t="shared" si="169"/>
        <v>7.1328174486693845</v>
      </c>
      <c r="N631" s="174">
        <f t="shared" si="169"/>
        <v>7.1780810305472498</v>
      </c>
      <c r="O631" s="174">
        <f t="shared" si="169"/>
        <v>7.2236318470079643</v>
      </c>
      <c r="P631" s="174">
        <f t="shared" si="169"/>
        <v>7.2694717207907411</v>
      </c>
      <c r="Q631" s="174">
        <f t="shared" si="169"/>
        <v>7.3156024862015707</v>
      </c>
      <c r="R631" s="174">
        <f t="shared" si="169"/>
        <v>7.3620259891866171</v>
      </c>
      <c r="S631" s="174">
        <f t="shared" si="169"/>
        <v>7.4087440874060917</v>
      </c>
      <c r="T631" s="174">
        <f t="shared" si="169"/>
        <v>7.4557586503085815</v>
      </c>
      <c r="U631" s="174">
        <f t="shared" si="169"/>
        <v>7.5030715592058641</v>
      </c>
      <c r="V631" s="174">
        <f t="shared" si="169"/>
        <v>7.5506847073481813</v>
      </c>
      <c r="W631" s="174">
        <f t="shared" si="169"/>
        <v>7.5986000000000002</v>
      </c>
      <c r="X631" s="174">
        <f t="shared" si="169"/>
        <v>7.6468193545162588</v>
      </c>
      <c r="Y631" s="174">
        <f t="shared" si="169"/>
        <v>7.695344700419084</v>
      </c>
      <c r="Z631" s="174">
        <f t="shared" si="169"/>
        <v>7.7441779794750047</v>
      </c>
      <c r="AA631" s="174">
        <f t="shared" si="169"/>
        <v>7.7933211457726523</v>
      </c>
      <c r="AB631" s="174">
        <f t="shared" si="169"/>
        <v>7.8427761658009558</v>
      </c>
      <c r="AC631" s="174">
        <f t="shared" si="169"/>
        <v>7.8925450185278283</v>
      </c>
      <c r="AD631" s="174">
        <f t="shared" si="169"/>
        <v>7.9426296954793631</v>
      </c>
      <c r="AE631" s="174">
        <f t="shared" si="169"/>
        <v>7.9930322008195143</v>
      </c>
      <c r="AF631" s="174">
        <f t="shared" si="169"/>
        <v>8.0437545514303093</v>
      </c>
      <c r="AG631" s="174">
        <f t="shared" si="169"/>
        <v>8.0947987769925422</v>
      </c>
      <c r="AH631" s="174">
        <f t="shared" si="169"/>
        <v>8.1461669200670013</v>
      </c>
      <c r="AI631" s="174">
        <f t="shared" si="169"/>
        <v>8.1978610361761941</v>
      </c>
      <c r="AJ631" s="174">
        <f t="shared" si="169"/>
        <v>8.2498831938866175</v>
      </c>
      <c r="AK631" s="174">
        <f t="shared" si="169"/>
        <v>8.3022354748915035</v>
      </c>
      <c r="AL631" s="174">
        <f t="shared" si="169"/>
        <v>8.3549199740941535</v>
      </c>
      <c r="AM631" s="174">
        <f t="shared" si="169"/>
        <v>8.4079387996917401</v>
      </c>
      <c r="AN631" s="174">
        <f t="shared" si="169"/>
        <v>8.461294073259678</v>
      </c>
      <c r="AO631" s="174">
        <f t="shared" si="169"/>
        <v>8.5149879298365256</v>
      </c>
      <c r="AP631" s="174">
        <f t="shared" si="169"/>
        <v>8.5690225180094046</v>
      </c>
      <c r="AQ631" s="174">
        <f t="shared" si="169"/>
        <v>8.6233999999999948</v>
      </c>
      <c r="AR631" s="174">
        <f t="shared" si="169"/>
        <v>8.6781225517510432</v>
      </c>
      <c r="AS631" s="174">
        <f t="shared" si="169"/>
        <v>8.7331923630134352</v>
      </c>
      <c r="AT631" s="174">
        <f t="shared" si="169"/>
        <v>8.7886116374338314</v>
      </c>
      <c r="AU631" s="174">
        <f t="shared" si="169"/>
        <v>8.8443825926428357</v>
      </c>
      <c r="AV631" s="174">
        <f t="shared" si="169"/>
        <v>8.9005074603437375</v>
      </c>
      <c r="AW631" s="174">
        <f t="shared" ref="K631:BP636" si="171">$C631*POWER(POWER($D631/$C631,1/($D$626-$C$626)),AW$626-$C$626)</f>
        <v>8.9569884864018157</v>
      </c>
      <c r="AX631" s="174">
        <f t="shared" si="171"/>
        <v>9.0138279309342106</v>
      </c>
      <c r="AY631" s="174">
        <f t="shared" si="171"/>
        <v>9.0710280684003557</v>
      </c>
      <c r="AZ631" s="174">
        <f t="shared" si="171"/>
        <v>9.1285911876930079</v>
      </c>
      <c r="BA631" s="174">
        <f t="shared" si="171"/>
        <v>9.1865195922298124</v>
      </c>
      <c r="BB631" s="174">
        <f t="shared" si="171"/>
        <v>9.2448156000455004</v>
      </c>
      <c r="BC631" s="174">
        <f t="shared" si="171"/>
        <v>9.3034815438846312</v>
      </c>
      <c r="BD631" s="174">
        <f t="shared" si="171"/>
        <v>9.3625197712949486</v>
      </c>
      <c r="BE631" s="174">
        <f t="shared" si="171"/>
        <v>9.421932644721311</v>
      </c>
      <c r="BF631" s="174">
        <f t="shared" si="171"/>
        <v>9.4817225416002273</v>
      </c>
      <c r="BG631" s="174">
        <f t="shared" si="171"/>
        <v>9.5418918544549918</v>
      </c>
      <c r="BH631" s="174">
        <f t="shared" si="171"/>
        <v>9.6024429909914293</v>
      </c>
      <c r="BI631" s="174">
        <f t="shared" si="171"/>
        <v>9.6633783741942256</v>
      </c>
      <c r="BJ631" s="174">
        <f t="shared" si="171"/>
        <v>9.7247004424239023</v>
      </c>
      <c r="BK631" s="174">
        <f t="shared" si="171"/>
        <v>9.786411649514374</v>
      </c>
      <c r="BL631" s="174">
        <f t="shared" si="171"/>
        <v>9.8485144648711476</v>
      </c>
      <c r="BM631" s="174">
        <f t="shared" si="171"/>
        <v>9.9110113735701315</v>
      </c>
      <c r="BN631" s="174">
        <f t="shared" si="171"/>
        <v>9.9739048764570928</v>
      </c>
      <c r="BO631" s="174">
        <f t="shared" si="171"/>
        <v>10.037197490247699</v>
      </c>
      <c r="BP631" s="174">
        <f t="shared" si="171"/>
        <v>10.100891747628266</v>
      </c>
    </row>
    <row r="632" spans="1:68">
      <c r="B632" s="29">
        <v>9</v>
      </c>
      <c r="C632" s="68">
        <v>7.4729000000000001</v>
      </c>
      <c r="D632" s="68">
        <v>8.1165000000000003</v>
      </c>
      <c r="F632" s="13"/>
      <c r="G632" s="13"/>
      <c r="H632" s="245"/>
      <c r="I632" s="60" t="s">
        <v>112</v>
      </c>
      <c r="J632" s="174">
        <f t="shared" si="168"/>
        <v>7.0821874307345327</v>
      </c>
      <c r="K632" s="174">
        <f t="shared" si="171"/>
        <v>7.1115029958876645</v>
      </c>
      <c r="L632" s="174">
        <f t="shared" si="171"/>
        <v>7.1409399080636842</v>
      </c>
      <c r="M632" s="174">
        <f t="shared" si="171"/>
        <v>7.1704986695588895</v>
      </c>
      <c r="N632" s="174">
        <f t="shared" si="171"/>
        <v>7.2001797847487614</v>
      </c>
      <c r="O632" s="174">
        <f t="shared" si="171"/>
        <v>7.2299837600965553</v>
      </c>
      <c r="P632" s="174">
        <f t="shared" si="171"/>
        <v>7.2599111041619491</v>
      </c>
      <c r="Q632" s="174">
        <f t="shared" si="171"/>
        <v>7.2899623276097198</v>
      </c>
      <c r="R632" s="174">
        <f t="shared" si="171"/>
        <v>7.3201379432184632</v>
      </c>
      <c r="S632" s="174">
        <f t="shared" si="171"/>
        <v>7.3504384658893338</v>
      </c>
      <c r="T632" s="174">
        <f t="shared" si="171"/>
        <v>7.3808644126548408</v>
      </c>
      <c r="U632" s="174">
        <f t="shared" si="171"/>
        <v>7.4114163026876581</v>
      </c>
      <c r="V632" s="174">
        <f t="shared" si="171"/>
        <v>7.4420946573095001</v>
      </c>
      <c r="W632" s="174">
        <f t="shared" si="171"/>
        <v>7.4729000000000001</v>
      </c>
      <c r="X632" s="174">
        <f t="shared" si="171"/>
        <v>7.503832856405654</v>
      </c>
      <c r="Y632" s="174">
        <f t="shared" si="171"/>
        <v>7.5348937543487846</v>
      </c>
      <c r="Z632" s="174">
        <f t="shared" si="171"/>
        <v>7.5660832238365501</v>
      </c>
      <c r="AA632" s="174">
        <f t="shared" si="171"/>
        <v>7.5974017970699892</v>
      </c>
      <c r="AB632" s="174">
        <f t="shared" si="171"/>
        <v>7.6288500084530959</v>
      </c>
      <c r="AC632" s="174">
        <f t="shared" si="171"/>
        <v>7.6604283946019471</v>
      </c>
      <c r="AD632" s="174">
        <f t="shared" si="171"/>
        <v>7.6921374943538519</v>
      </c>
      <c r="AE632" s="174">
        <f t="shared" si="171"/>
        <v>7.7239778487765527</v>
      </c>
      <c r="AF632" s="174">
        <f t="shared" si="171"/>
        <v>7.7559500011774487</v>
      </c>
      <c r="AG632" s="174">
        <f t="shared" si="171"/>
        <v>7.788054497112876</v>
      </c>
      <c r="AH632" s="174">
        <f t="shared" si="171"/>
        <v>7.8202918843974087</v>
      </c>
      <c r="AI632" s="174">
        <f t="shared" si="171"/>
        <v>7.8526627131132178</v>
      </c>
      <c r="AJ632" s="174">
        <f t="shared" si="171"/>
        <v>7.8851675356194413</v>
      </c>
      <c r="AK632" s="174">
        <f t="shared" si="171"/>
        <v>7.9178069065616254</v>
      </c>
      <c r="AL632" s="174">
        <f t="shared" si="171"/>
        <v>7.9505813828811744</v>
      </c>
      <c r="AM632" s="174">
        <f t="shared" si="171"/>
        <v>7.9834915238248687</v>
      </c>
      <c r="AN632" s="174">
        <f t="shared" si="171"/>
        <v>8.0165378909543925</v>
      </c>
      <c r="AO632" s="174">
        <f t="shared" si="171"/>
        <v>8.0497210481559325</v>
      </c>
      <c r="AP632" s="174">
        <f t="shared" si="171"/>
        <v>8.0830415616497788</v>
      </c>
      <c r="AQ632" s="174">
        <f t="shared" si="171"/>
        <v>8.1165000000000092</v>
      </c>
      <c r="AR632" s="174">
        <f t="shared" si="171"/>
        <v>8.1500969341241785</v>
      </c>
      <c r="AS632" s="174">
        <f t="shared" si="171"/>
        <v>8.1838329373030536</v>
      </c>
      <c r="AT632" s="174">
        <f t="shared" si="171"/>
        <v>8.2177085851904135</v>
      </c>
      <c r="AU632" s="174">
        <f t="shared" si="171"/>
        <v>8.2517244558228597</v>
      </c>
      <c r="AV632" s="174">
        <f t="shared" si="171"/>
        <v>8.2858811296296793</v>
      </c>
      <c r="AW632" s="174">
        <f t="shared" si="171"/>
        <v>8.3201791894427597</v>
      </c>
      <c r="AX632" s="174">
        <f t="shared" si="171"/>
        <v>8.3546192205065122</v>
      </c>
      <c r="AY632" s="174">
        <f t="shared" si="171"/>
        <v>8.3892018104878936</v>
      </c>
      <c r="AZ632" s="174">
        <f t="shared" si="171"/>
        <v>8.4239275494863897</v>
      </c>
      <c r="BA632" s="174">
        <f t="shared" si="171"/>
        <v>8.4587970300441224</v>
      </c>
      <c r="BB632" s="174">
        <f t="shared" si="171"/>
        <v>8.4938108471559435</v>
      </c>
      <c r="BC632" s="174">
        <f t="shared" si="171"/>
        <v>8.5289695982795859</v>
      </c>
      <c r="BD632" s="174">
        <f t="shared" si="171"/>
        <v>8.5642738833458623</v>
      </c>
      <c r="BE632" s="174">
        <f t="shared" si="171"/>
        <v>8.5997243047689</v>
      </c>
      <c r="BF632" s="174">
        <f t="shared" si="171"/>
        <v>8.6353214674564285</v>
      </c>
      <c r="BG632" s="174">
        <f t="shared" si="171"/>
        <v>8.6710659788200886</v>
      </c>
      <c r="BH632" s="174">
        <f t="shared" si="171"/>
        <v>8.7069584487858034</v>
      </c>
      <c r="BI632" s="174">
        <f t="shared" si="171"/>
        <v>8.7429994898041858</v>
      </c>
      <c r="BJ632" s="174">
        <f t="shared" si="171"/>
        <v>8.7791897168609925</v>
      </c>
      <c r="BK632" s="174">
        <f t="shared" si="171"/>
        <v>8.8155297474876111</v>
      </c>
      <c r="BL632" s="174">
        <f t="shared" si="171"/>
        <v>8.8520202017715999</v>
      </c>
      <c r="BM632" s="174">
        <f t="shared" si="171"/>
        <v>8.8886617023672656</v>
      </c>
      <c r="BN632" s="174">
        <f t="shared" si="171"/>
        <v>8.9254548745062934</v>
      </c>
      <c r="BO632" s="174">
        <f t="shared" si="171"/>
        <v>8.9624003460084207</v>
      </c>
      <c r="BP632" s="174">
        <f t="shared" si="171"/>
        <v>8.9994987472921348</v>
      </c>
    </row>
    <row r="633" spans="1:68">
      <c r="B633" s="29">
        <v>10</v>
      </c>
      <c r="C633" s="68">
        <v>7.3472999999999997</v>
      </c>
      <c r="D633" s="68">
        <v>7.6096000000000004</v>
      </c>
      <c r="F633" s="13"/>
      <c r="G633" s="13"/>
      <c r="H633" s="245"/>
      <c r="I633" s="60" t="s">
        <v>112</v>
      </c>
      <c r="J633" s="174">
        <f t="shared" si="168"/>
        <v>7.1816731687207724</v>
      </c>
      <c r="K633" s="174">
        <f t="shared" si="171"/>
        <v>7.1942800531814264</v>
      </c>
      <c r="L633" s="174">
        <f t="shared" si="171"/>
        <v>7.2069090680749319</v>
      </c>
      <c r="M633" s="174">
        <f t="shared" si="171"/>
        <v>7.219560252249587</v>
      </c>
      <c r="N633" s="174">
        <f t="shared" si="171"/>
        <v>7.2322336446218918</v>
      </c>
      <c r="O633" s="174">
        <f t="shared" si="171"/>
        <v>7.2449292841766555</v>
      </c>
      <c r="P633" s="174">
        <f t="shared" si="171"/>
        <v>7.2576472099671312</v>
      </c>
      <c r="Q633" s="174">
        <f t="shared" si="171"/>
        <v>7.2703874611151154</v>
      </c>
      <c r="R633" s="174">
        <f t="shared" si="171"/>
        <v>7.2831500768110899</v>
      </c>
      <c r="S633" s="174">
        <f t="shared" si="171"/>
        <v>7.2959350963143264</v>
      </c>
      <c r="T633" s="174">
        <f t="shared" si="171"/>
        <v>7.3087425589530177</v>
      </c>
      <c r="U633" s="174">
        <f t="shared" si="171"/>
        <v>7.3215725041243873</v>
      </c>
      <c r="V633" s="174">
        <f t="shared" si="171"/>
        <v>7.3344249712948262</v>
      </c>
      <c r="W633" s="174">
        <f t="shared" si="171"/>
        <v>7.3472999999999997</v>
      </c>
      <c r="X633" s="174">
        <f t="shared" si="171"/>
        <v>7.3601976298449774</v>
      </c>
      <c r="Y633" s="174">
        <f t="shared" si="171"/>
        <v>7.3731179005043526</v>
      </c>
      <c r="Z633" s="174">
        <f t="shared" si="171"/>
        <v>7.3860608517223616</v>
      </c>
      <c r="AA633" s="174">
        <f t="shared" si="171"/>
        <v>7.3990265233130144</v>
      </c>
      <c r="AB633" s="174">
        <f t="shared" si="171"/>
        <v>7.4120149551602053</v>
      </c>
      <c r="AC633" s="174">
        <f t="shared" si="171"/>
        <v>7.4250261872178447</v>
      </c>
      <c r="AD633" s="174">
        <f t="shared" si="171"/>
        <v>7.438060259509979</v>
      </c>
      <c r="AE633" s="174">
        <f t="shared" si="171"/>
        <v>7.4511172121309155</v>
      </c>
      <c r="AF633" s="174">
        <f t="shared" si="171"/>
        <v>7.4641970852453392</v>
      </c>
      <c r="AG633" s="174">
        <f t="shared" si="171"/>
        <v>7.4772999190884457</v>
      </c>
      <c r="AH633" s="174">
        <f t="shared" si="171"/>
        <v>7.4904257539660586</v>
      </c>
      <c r="AI633" s="174">
        <f t="shared" si="171"/>
        <v>7.5035746302547572</v>
      </c>
      <c r="AJ633" s="174">
        <f t="shared" si="171"/>
        <v>7.5167465884019924</v>
      </c>
      <c r="AK633" s="174">
        <f t="shared" si="171"/>
        <v>7.5299416689262282</v>
      </c>
      <c r="AL633" s="174">
        <f t="shared" si="171"/>
        <v>7.5431599124170452</v>
      </c>
      <c r="AM633" s="174">
        <f t="shared" si="171"/>
        <v>7.5564013595352844</v>
      </c>
      <c r="AN633" s="174">
        <f t="shared" si="171"/>
        <v>7.569666051013157</v>
      </c>
      <c r="AO633" s="174">
        <f t="shared" si="171"/>
        <v>7.5829540276543801</v>
      </c>
      <c r="AP633" s="174">
        <f t="shared" si="171"/>
        <v>7.5962653303342984</v>
      </c>
      <c r="AQ633" s="174">
        <f t="shared" si="171"/>
        <v>7.6096000000000119</v>
      </c>
      <c r="AR633" s="174">
        <f t="shared" si="171"/>
        <v>7.6229580776704964</v>
      </c>
      <c r="AS633" s="174">
        <f t="shared" si="171"/>
        <v>7.636339604436734</v>
      </c>
      <c r="AT633" s="174">
        <f t="shared" si="171"/>
        <v>7.6497446214618394</v>
      </c>
      <c r="AU633" s="174">
        <f t="shared" si="171"/>
        <v>7.6631731699811905</v>
      </c>
      <c r="AV633" s="174">
        <f t="shared" si="171"/>
        <v>7.6766252913025443</v>
      </c>
      <c r="AW633" s="174">
        <f t="shared" si="171"/>
        <v>7.6901010268061736</v>
      </c>
      <c r="AX633" s="174">
        <f t="shared" si="171"/>
        <v>7.7036004179449913</v>
      </c>
      <c r="AY633" s="174">
        <f t="shared" si="171"/>
        <v>7.7171235062446772</v>
      </c>
      <c r="AZ633" s="174">
        <f t="shared" si="171"/>
        <v>7.7306703333038023</v>
      </c>
      <c r="BA633" s="174">
        <f t="shared" si="171"/>
        <v>7.7442409407939712</v>
      </c>
      <c r="BB633" s="174">
        <f t="shared" si="171"/>
        <v>7.7578353704599268</v>
      </c>
      <c r="BC633" s="174">
        <f t="shared" si="171"/>
        <v>7.7714536641197034</v>
      </c>
      <c r="BD633" s="174">
        <f t="shared" si="171"/>
        <v>7.7850958636647345</v>
      </c>
      <c r="BE633" s="174">
        <f t="shared" si="171"/>
        <v>7.7987620110599982</v>
      </c>
      <c r="BF633" s="174">
        <f t="shared" si="171"/>
        <v>7.812452148344132</v>
      </c>
      <c r="BG633" s="174">
        <f t="shared" si="171"/>
        <v>7.8261663176295775</v>
      </c>
      <c r="BH633" s="174">
        <f t="shared" si="171"/>
        <v>7.8399045611026938</v>
      </c>
      <c r="BI633" s="174">
        <f t="shared" si="171"/>
        <v>7.8536669210238959</v>
      </c>
      <c r="BJ633" s="174">
        <f t="shared" si="171"/>
        <v>7.8674534397277895</v>
      </c>
      <c r="BK633" s="174">
        <f t="shared" si="171"/>
        <v>7.8812641596232886</v>
      </c>
      <c r="BL633" s="174">
        <f t="shared" si="171"/>
        <v>7.8950991231937575</v>
      </c>
      <c r="BM633" s="174">
        <f t="shared" si="171"/>
        <v>7.9089583729971373</v>
      </c>
      <c r="BN633" s="174">
        <f t="shared" si="171"/>
        <v>7.9228419516660704</v>
      </c>
      <c r="BO633" s="174">
        <f t="shared" si="171"/>
        <v>7.936749901908045</v>
      </c>
      <c r="BP633" s="174">
        <f t="shared" si="171"/>
        <v>7.9506822665055124</v>
      </c>
    </row>
    <row r="634" spans="1:68">
      <c r="B634" s="29">
        <v>11</v>
      </c>
      <c r="C634" s="68">
        <v>6.7599</v>
      </c>
      <c r="D634" s="68">
        <v>6.8506999999999998</v>
      </c>
      <c r="F634" s="13"/>
      <c r="G634" s="13"/>
      <c r="H634" s="245"/>
      <c r="I634" s="60" t="s">
        <v>112</v>
      </c>
      <c r="J634" s="174">
        <f t="shared" si="168"/>
        <v>6.701526365410662</v>
      </c>
      <c r="K634" s="174">
        <f t="shared" si="171"/>
        <v>6.7059986931962685</v>
      </c>
      <c r="L634" s="174">
        <f t="shared" si="171"/>
        <v>6.7104740056326442</v>
      </c>
      <c r="M634" s="174">
        <f t="shared" si="171"/>
        <v>6.7149523047116233</v>
      </c>
      <c r="N634" s="174">
        <f t="shared" si="171"/>
        <v>6.7194335924263724</v>
      </c>
      <c r="O634" s="174">
        <f t="shared" si="171"/>
        <v>6.723917870771384</v>
      </c>
      <c r="P634" s="174">
        <f t="shared" si="171"/>
        <v>6.7284051417424866</v>
      </c>
      <c r="Q634" s="174">
        <f t="shared" si="171"/>
        <v>6.7328954073368363</v>
      </c>
      <c r="R634" s="174">
        <f t="shared" si="171"/>
        <v>6.7373886695529226</v>
      </c>
      <c r="S634" s="174">
        <f t="shared" si="171"/>
        <v>6.7418849303905715</v>
      </c>
      <c r="T634" s="174">
        <f t="shared" si="171"/>
        <v>6.7463841918509413</v>
      </c>
      <c r="U634" s="174">
        <f t="shared" si="171"/>
        <v>6.7508864559365263</v>
      </c>
      <c r="V634" s="174">
        <f t="shared" si="171"/>
        <v>6.7553917246511554</v>
      </c>
      <c r="W634" s="174">
        <f t="shared" si="171"/>
        <v>6.7599</v>
      </c>
      <c r="X634" s="174">
        <f t="shared" si="171"/>
        <v>6.7644112839895643</v>
      </c>
      <c r="Y634" s="174">
        <f t="shared" si="171"/>
        <v>6.7689255786276927</v>
      </c>
      <c r="Z634" s="174">
        <f t="shared" si="171"/>
        <v>6.773442885923572</v>
      </c>
      <c r="AA634" s="174">
        <f t="shared" si="171"/>
        <v>6.7779632078877263</v>
      </c>
      <c r="AB634" s="174">
        <f t="shared" si="171"/>
        <v>6.7824865465320263</v>
      </c>
      <c r="AC634" s="174">
        <f t="shared" si="171"/>
        <v>6.7870129038696785</v>
      </c>
      <c r="AD634" s="174">
        <f t="shared" si="171"/>
        <v>6.7915422819152402</v>
      </c>
      <c r="AE634" s="174">
        <f t="shared" si="171"/>
        <v>6.7960746826846075</v>
      </c>
      <c r="AF634" s="174">
        <f t="shared" si="171"/>
        <v>6.8006101081950252</v>
      </c>
      <c r="AG634" s="174">
        <f t="shared" si="171"/>
        <v>6.8051485604650841</v>
      </c>
      <c r="AH634" s="174">
        <f t="shared" si="171"/>
        <v>6.8096900415147186</v>
      </c>
      <c r="AI634" s="174">
        <f t="shared" si="171"/>
        <v>6.8142345533652158</v>
      </c>
      <c r="AJ634" s="174">
        <f t="shared" si="171"/>
        <v>6.8187820980392111</v>
      </c>
      <c r="AK634" s="174">
        <f t="shared" si="171"/>
        <v>6.8233326775606837</v>
      </c>
      <c r="AL634" s="174">
        <f t="shared" si="171"/>
        <v>6.8278862939549718</v>
      </c>
      <c r="AM634" s="174">
        <f t="shared" si="171"/>
        <v>6.8324429492487608</v>
      </c>
      <c r="AN634" s="174">
        <f t="shared" si="171"/>
        <v>6.8370026454700881</v>
      </c>
      <c r="AO634" s="174">
        <f t="shared" si="171"/>
        <v>6.8415653846483488</v>
      </c>
      <c r="AP634" s="174">
        <f t="shared" si="171"/>
        <v>6.846131168814285</v>
      </c>
      <c r="AQ634" s="174">
        <f t="shared" si="171"/>
        <v>6.8507000000000016</v>
      </c>
      <c r="AR634" s="174">
        <f t="shared" si="171"/>
        <v>6.8552718802389565</v>
      </c>
      <c r="AS634" s="174">
        <f t="shared" si="171"/>
        <v>6.8598468115659612</v>
      </c>
      <c r="AT634" s="174">
        <f t="shared" si="171"/>
        <v>6.8644247960171931</v>
      </c>
      <c r="AU634" s="174">
        <f t="shared" si="171"/>
        <v>6.8690058356301815</v>
      </c>
      <c r="AV634" s="174">
        <f t="shared" si="171"/>
        <v>6.8735899324438163</v>
      </c>
      <c r="AW634" s="174">
        <f t="shared" si="171"/>
        <v>6.8781770884983526</v>
      </c>
      <c r="AX634" s="174">
        <f t="shared" si="171"/>
        <v>6.8827673058354035</v>
      </c>
      <c r="AY634" s="174">
        <f t="shared" si="171"/>
        <v>6.8873605864979428</v>
      </c>
      <c r="AZ634" s="174">
        <f t="shared" si="171"/>
        <v>6.8919569325303147</v>
      </c>
      <c r="BA634" s="174">
        <f t="shared" si="171"/>
        <v>6.8965563459782189</v>
      </c>
      <c r="BB634" s="174">
        <f t="shared" si="171"/>
        <v>6.9011588288887262</v>
      </c>
      <c r="BC634" s="174">
        <f t="shared" si="171"/>
        <v>6.9057643833102711</v>
      </c>
      <c r="BD634" s="174">
        <f t="shared" si="171"/>
        <v>6.9103730112926565</v>
      </c>
      <c r="BE634" s="174">
        <f t="shared" si="171"/>
        <v>6.9149847148870522</v>
      </c>
      <c r="BF634" s="174">
        <f t="shared" si="171"/>
        <v>6.9195994961459988</v>
      </c>
      <c r="BG634" s="174">
        <f t="shared" si="171"/>
        <v>6.9242173571234025</v>
      </c>
      <c r="BH634" s="174">
        <f t="shared" si="171"/>
        <v>6.9288382998745464</v>
      </c>
      <c r="BI634" s="174">
        <f t="shared" si="171"/>
        <v>6.9334623264560777</v>
      </c>
      <c r="BJ634" s="174">
        <f t="shared" si="171"/>
        <v>6.9380894389260233</v>
      </c>
      <c r="BK634" s="174">
        <f t="shared" si="171"/>
        <v>6.9427196393437791</v>
      </c>
      <c r="BL634" s="174">
        <f t="shared" si="171"/>
        <v>6.9473529297701164</v>
      </c>
      <c r="BM634" s="174">
        <f t="shared" si="171"/>
        <v>6.9519893122671839</v>
      </c>
      <c r="BN634" s="174">
        <f t="shared" si="171"/>
        <v>6.9566287888985023</v>
      </c>
      <c r="BO634" s="174">
        <f t="shared" si="171"/>
        <v>6.9612713617289721</v>
      </c>
      <c r="BP634" s="174">
        <f t="shared" si="171"/>
        <v>6.9659170328248745</v>
      </c>
    </row>
    <row r="635" spans="1:68">
      <c r="B635" s="29">
        <v>12</v>
      </c>
      <c r="C635" s="68">
        <v>6.1725000000000003</v>
      </c>
      <c r="D635" s="68">
        <v>6.0918999999999999</v>
      </c>
      <c r="F635" s="13"/>
      <c r="G635" s="13"/>
      <c r="H635" s="245"/>
      <c r="I635" s="60" t="s">
        <v>112</v>
      </c>
      <c r="J635" s="174">
        <f t="shared" si="168"/>
        <v>6.2254609745048972</v>
      </c>
      <c r="K635" s="174">
        <f t="shared" si="171"/>
        <v>6.2213709698502164</v>
      </c>
      <c r="L635" s="174">
        <f t="shared" si="171"/>
        <v>6.2172836522476524</v>
      </c>
      <c r="M635" s="174">
        <f t="shared" si="171"/>
        <v>6.2131990199318592</v>
      </c>
      <c r="N635" s="174">
        <f t="shared" si="171"/>
        <v>6.2091170711386621</v>
      </c>
      <c r="O635" s="174">
        <f t="shared" si="171"/>
        <v>6.2050378041050385</v>
      </c>
      <c r="P635" s="174">
        <f t="shared" si="171"/>
        <v>6.2009612170691248</v>
      </c>
      <c r="Q635" s="174">
        <f t="shared" si="171"/>
        <v>6.1968873082702141</v>
      </c>
      <c r="R635" s="174">
        <f t="shared" si="171"/>
        <v>6.1928160759487607</v>
      </c>
      <c r="S635" s="174">
        <f t="shared" si="171"/>
        <v>6.1887475183463696</v>
      </c>
      <c r="T635" s="174">
        <f t="shared" si="171"/>
        <v>6.1846816337058055</v>
      </c>
      <c r="U635" s="174">
        <f t="shared" si="171"/>
        <v>6.1806184202709824</v>
      </c>
      <c r="V635" s="174">
        <f t="shared" si="171"/>
        <v>6.1765578762869735</v>
      </c>
      <c r="W635" s="174">
        <f t="shared" si="171"/>
        <v>6.1725000000000003</v>
      </c>
      <c r="X635" s="174">
        <f t="shared" si="171"/>
        <v>6.1684447896574408</v>
      </c>
      <c r="Y635" s="174">
        <f t="shared" si="171"/>
        <v>6.1643922435078213</v>
      </c>
      <c r="Z635" s="174">
        <f t="shared" si="171"/>
        <v>6.1603423598008193</v>
      </c>
      <c r="AA635" s="174">
        <f t="shared" si="171"/>
        <v>6.1562951367872634</v>
      </c>
      <c r="AB635" s="174">
        <f t="shared" si="171"/>
        <v>6.1522505727191312</v>
      </c>
      <c r="AC635" s="174">
        <f t="shared" si="171"/>
        <v>6.1482086658495465</v>
      </c>
      <c r="AD635" s="174">
        <f t="shared" si="171"/>
        <v>6.1441694144327839</v>
      </c>
      <c r="AE635" s="174">
        <f t="shared" si="171"/>
        <v>6.1401328167242628</v>
      </c>
      <c r="AF635" s="174">
        <f t="shared" si="171"/>
        <v>6.1360988709805495</v>
      </c>
      <c r="AG635" s="174">
        <f t="shared" si="171"/>
        <v>6.1320675754593559</v>
      </c>
      <c r="AH635" s="174">
        <f t="shared" si="171"/>
        <v>6.1280389284195369</v>
      </c>
      <c r="AI635" s="174">
        <f t="shared" si="171"/>
        <v>6.1240129281210951</v>
      </c>
      <c r="AJ635" s="174">
        <f t="shared" si="171"/>
        <v>6.1199895728251716</v>
      </c>
      <c r="AK635" s="174">
        <f t="shared" si="171"/>
        <v>6.1159688607940543</v>
      </c>
      <c r="AL635" s="174">
        <f t="shared" si="171"/>
        <v>6.1119507902911678</v>
      </c>
      <c r="AM635" s="174">
        <f t="shared" si="171"/>
        <v>6.1079353595810817</v>
      </c>
      <c r="AN635" s="174">
        <f t="shared" si="171"/>
        <v>6.103922566929505</v>
      </c>
      <c r="AO635" s="174">
        <f t="shared" si="171"/>
        <v>6.0999124106032845</v>
      </c>
      <c r="AP635" s="174">
        <f t="shared" si="171"/>
        <v>6.0959048888704066</v>
      </c>
      <c r="AQ635" s="174">
        <f t="shared" si="171"/>
        <v>6.0918999999999963</v>
      </c>
      <c r="AR635" s="174">
        <f t="shared" si="171"/>
        <v>6.0878977422623155</v>
      </c>
      <c r="AS635" s="174">
        <f t="shared" si="171"/>
        <v>6.0838981139287602</v>
      </c>
      <c r="AT635" s="174">
        <f t="shared" si="171"/>
        <v>6.0799011132718652</v>
      </c>
      <c r="AU635" s="174">
        <f t="shared" si="171"/>
        <v>6.0759067385652994</v>
      </c>
      <c r="AV635" s="174">
        <f t="shared" si="171"/>
        <v>6.0719149880838641</v>
      </c>
      <c r="AW635" s="174">
        <f t="shared" si="171"/>
        <v>6.0679258601034958</v>
      </c>
      <c r="AX635" s="174">
        <f t="shared" si="171"/>
        <v>6.0639393529012642</v>
      </c>
      <c r="AY635" s="174">
        <f t="shared" si="171"/>
        <v>6.0599554647553688</v>
      </c>
      <c r="AZ635" s="174">
        <f t="shared" si="171"/>
        <v>6.0559741939451408</v>
      </c>
      <c r="BA635" s="174">
        <f t="shared" si="171"/>
        <v>6.0519955387510453</v>
      </c>
      <c r="BB635" s="174">
        <f t="shared" si="171"/>
        <v>6.0480194974546713</v>
      </c>
      <c r="BC635" s="174">
        <f t="shared" si="171"/>
        <v>6.0440460683387407</v>
      </c>
      <c r="BD635" s="174">
        <f t="shared" si="171"/>
        <v>6.0400752496871029</v>
      </c>
      <c r="BE635" s="174">
        <f t="shared" si="171"/>
        <v>6.036107039784735</v>
      </c>
      <c r="BF635" s="174">
        <f t="shared" si="171"/>
        <v>6.0321414369177377</v>
      </c>
      <c r="BG635" s="174">
        <f t="shared" si="171"/>
        <v>6.0281784393733444</v>
      </c>
      <c r="BH635" s="174">
        <f t="shared" si="171"/>
        <v>6.0242180454399072</v>
      </c>
      <c r="BI635" s="174">
        <f t="shared" si="171"/>
        <v>6.0202602534069056</v>
      </c>
      <c r="BJ635" s="174">
        <f t="shared" si="171"/>
        <v>6.0163050615649425</v>
      </c>
      <c r="BK635" s="174">
        <f t="shared" si="171"/>
        <v>6.0123524682057443</v>
      </c>
      <c r="BL635" s="174">
        <f t="shared" si="171"/>
        <v>6.0084024716221585</v>
      </c>
      <c r="BM635" s="174">
        <f t="shared" si="171"/>
        <v>6.0044550701081558</v>
      </c>
      <c r="BN635" s="174">
        <f t="shared" si="171"/>
        <v>6.0005102619588255</v>
      </c>
      <c r="BO635" s="174">
        <f t="shared" si="171"/>
        <v>5.9965680454703802</v>
      </c>
      <c r="BP635" s="174">
        <f t="shared" si="171"/>
        <v>5.9926284189401482</v>
      </c>
    </row>
    <row r="636" spans="1:68">
      <c r="B636" s="29">
        <v>13</v>
      </c>
      <c r="C636" s="68">
        <v>5.5850999999999997</v>
      </c>
      <c r="D636" s="68">
        <v>5.3330000000000002</v>
      </c>
      <c r="F636" s="13"/>
      <c r="G636" s="13"/>
      <c r="H636" s="245"/>
      <c r="I636" s="60" t="s">
        <v>112</v>
      </c>
      <c r="J636" s="174">
        <f t="shared" si="168"/>
        <v>5.7553209025063836</v>
      </c>
      <c r="K636" s="174">
        <f t="shared" si="171"/>
        <v>5.742044783595424</v>
      </c>
      <c r="L636" s="174">
        <f t="shared" si="171"/>
        <v>5.7287992894465445</v>
      </c>
      <c r="M636" s="174">
        <f t="shared" si="171"/>
        <v>5.7155843494159049</v>
      </c>
      <c r="N636" s="174">
        <f t="shared" ref="K636:BP640" si="172">$C636*POWER(POWER($D636/$C636,1/($D$626-$C$626)),N$626-$C$626)</f>
        <v>5.7023998930226174</v>
      </c>
      <c r="O636" s="174">
        <f t="shared" si="172"/>
        <v>5.6892458499483842</v>
      </c>
      <c r="P636" s="174">
        <f t="shared" si="172"/>
        <v>5.6761221500371066</v>
      </c>
      <c r="Q636" s="174">
        <f t="shared" si="172"/>
        <v>5.6630287232945236</v>
      </c>
      <c r="R636" s="174">
        <f t="shared" si="172"/>
        <v>5.6499654998878324</v>
      </c>
      <c r="S636" s="174">
        <f t="shared" si="172"/>
        <v>5.6369324101453202</v>
      </c>
      <c r="T636" s="174">
        <f t="shared" si="172"/>
        <v>5.623929384555983</v>
      </c>
      <c r="U636" s="174">
        <f t="shared" si="172"/>
        <v>5.6109563537691711</v>
      </c>
      <c r="V636" s="174">
        <f t="shared" si="172"/>
        <v>5.5980132485942002</v>
      </c>
      <c r="W636" s="174">
        <f t="shared" si="172"/>
        <v>5.5850999999999997</v>
      </c>
      <c r="X636" s="174">
        <f t="shared" si="172"/>
        <v>5.5722165391147334</v>
      </c>
      <c r="Y636" s="174">
        <f t="shared" si="172"/>
        <v>5.5593627972254342</v>
      </c>
      <c r="Z636" s="174">
        <f t="shared" si="172"/>
        <v>5.5465387057776425</v>
      </c>
      <c r="AA636" s="174">
        <f t="shared" si="172"/>
        <v>5.5337441963750349</v>
      </c>
      <c r="AB636" s="174">
        <f t="shared" si="172"/>
        <v>5.5209792007790615</v>
      </c>
      <c r="AC636" s="174">
        <f t="shared" si="172"/>
        <v>5.5082436509085824</v>
      </c>
      <c r="AD636" s="174">
        <f t="shared" si="172"/>
        <v>5.4955374788395064</v>
      </c>
      <c r="AE636" s="174">
        <f t="shared" si="172"/>
        <v>5.4828606168044223</v>
      </c>
      <c r="AF636" s="174">
        <f t="shared" si="172"/>
        <v>5.4702129971922453</v>
      </c>
      <c r="AG636" s="174">
        <f t="shared" si="172"/>
        <v>5.4575945525478513</v>
      </c>
      <c r="AH636" s="174">
        <f t="shared" si="172"/>
        <v>5.4450052155717197</v>
      </c>
      <c r="AI636" s="174">
        <f t="shared" si="172"/>
        <v>5.4324449191195709</v>
      </c>
      <c r="AJ636" s="174">
        <f t="shared" si="172"/>
        <v>5.4199135962020151</v>
      </c>
      <c r="AK636" s="174">
        <f t="shared" si="172"/>
        <v>5.4074111799841855</v>
      </c>
      <c r="AL636" s="174">
        <f t="shared" si="172"/>
        <v>5.3949376037853929</v>
      </c>
      <c r="AM636" s="174">
        <f t="shared" si="172"/>
        <v>5.382492801078758</v>
      </c>
      <c r="AN636" s="174">
        <f t="shared" si="172"/>
        <v>5.3700767054908676</v>
      </c>
      <c r="AO636" s="174">
        <f t="shared" si="172"/>
        <v>5.3576892508014122</v>
      </c>
      <c r="AP636" s="174">
        <f t="shared" si="172"/>
        <v>5.3453303709428397</v>
      </c>
      <c r="AQ636" s="174">
        <f t="shared" si="172"/>
        <v>5.3329999999999966</v>
      </c>
      <c r="AR636" s="174">
        <f t="shared" si="172"/>
        <v>5.3206980722097823</v>
      </c>
      <c r="AS636" s="174">
        <f t="shared" si="172"/>
        <v>5.3084245219607924</v>
      </c>
      <c r="AT636" s="174">
        <f t="shared" si="172"/>
        <v>5.2961792837929762</v>
      </c>
      <c r="AU636" s="174">
        <f t="shared" si="172"/>
        <v>5.2839622923972787</v>
      </c>
      <c r="AV636" s="174">
        <f t="shared" si="172"/>
        <v>5.2717734826153011</v>
      </c>
      <c r="AW636" s="174">
        <f t="shared" si="172"/>
        <v>5.2596127894389459</v>
      </c>
      <c r="AX636" s="174">
        <f t="shared" si="172"/>
        <v>5.2474801480100757</v>
      </c>
      <c r="AY636" s="174">
        <f t="shared" si="172"/>
        <v>5.2353754936201629</v>
      </c>
      <c r="AZ636" s="174">
        <f t="shared" si="172"/>
        <v>5.2232987617099482</v>
      </c>
      <c r="BA636" s="174">
        <f t="shared" si="172"/>
        <v>5.2112498878690934</v>
      </c>
      <c r="BB636" s="174">
        <f t="shared" si="172"/>
        <v>5.1992288078358424</v>
      </c>
      <c r="BC636" s="174">
        <f t="shared" si="172"/>
        <v>5.187235457496671</v>
      </c>
      <c r="BD636" s="174">
        <f t="shared" si="172"/>
        <v>5.1752697728859518</v>
      </c>
      <c r="BE636" s="174">
        <f t="shared" si="172"/>
        <v>5.1633316901856103</v>
      </c>
      <c r="BF636" s="174">
        <f t="shared" si="172"/>
        <v>5.1514211457247834</v>
      </c>
      <c r="BG636" s="174">
        <f t="shared" si="172"/>
        <v>5.1395380759794813</v>
      </c>
      <c r="BH636" s="174">
        <f t="shared" si="172"/>
        <v>5.1276824175722515</v>
      </c>
      <c r="BI636" s="174">
        <f t="shared" si="172"/>
        <v>5.1158541072718329</v>
      </c>
      <c r="BJ636" s="174">
        <f t="shared" si="172"/>
        <v>5.1040530819928289</v>
      </c>
      <c r="BK636" s="174">
        <f t="shared" si="172"/>
        <v>5.0922792787953606</v>
      </c>
      <c r="BL636" s="174">
        <f t="shared" si="172"/>
        <v>5.0805326348847393</v>
      </c>
      <c r="BM636" s="174">
        <f t="shared" si="172"/>
        <v>5.068813087611125</v>
      </c>
      <c r="BN636" s="174">
        <f t="shared" si="172"/>
        <v>5.0571205744692005</v>
      </c>
      <c r="BO636" s="174">
        <f t="shared" si="172"/>
        <v>5.0454550330978272</v>
      </c>
      <c r="BP636" s="174">
        <f t="shared" si="172"/>
        <v>5.033816401279724</v>
      </c>
    </row>
    <row r="637" spans="1:68">
      <c r="B637" s="29">
        <v>14</v>
      </c>
      <c r="C637" s="68">
        <v>4.9977</v>
      </c>
      <c r="D637" s="68">
        <v>4.5742000000000003</v>
      </c>
      <c r="F637" s="13"/>
      <c r="G637" s="13"/>
      <c r="H637" s="245"/>
      <c r="I637" s="60" t="s">
        <v>112</v>
      </c>
      <c r="J637" s="174">
        <f t="shared" si="168"/>
        <v>5.2937808014698859</v>
      </c>
      <c r="K637" s="174">
        <f t="shared" si="172"/>
        <v>5.2703954544504699</v>
      </c>
      <c r="L637" s="174">
        <f t="shared" si="172"/>
        <v>5.2471134125121894</v>
      </c>
      <c r="M637" s="174">
        <f t="shared" si="172"/>
        <v>5.2239342193034792</v>
      </c>
      <c r="N637" s="174">
        <f t="shared" si="172"/>
        <v>5.200857420488707</v>
      </c>
      <c r="O637" s="174">
        <f t="shared" si="172"/>
        <v>5.1778825637392805</v>
      </c>
      <c r="P637" s="174">
        <f t="shared" si="172"/>
        <v>5.1550091987247697</v>
      </c>
      <c r="Q637" s="174">
        <f t="shared" si="172"/>
        <v>5.1322368771040869</v>
      </c>
      <c r="R637" s="174">
        <f t="shared" si="172"/>
        <v>5.1095651525166987</v>
      </c>
      <c r="S637" s="174">
        <f t="shared" si="172"/>
        <v>5.086993580573874</v>
      </c>
      <c r="T637" s="174">
        <f t="shared" si="172"/>
        <v>5.0645217188499743</v>
      </c>
      <c r="U637" s="174">
        <f t="shared" si="172"/>
        <v>5.0421491268737828</v>
      </c>
      <c r="V637" s="174">
        <f t="shared" si="172"/>
        <v>5.0198753661198703</v>
      </c>
      <c r="W637" s="174">
        <f t="shared" si="172"/>
        <v>4.9977</v>
      </c>
      <c r="X637" s="174">
        <f t="shared" si="172"/>
        <v>4.9756225938545677</v>
      </c>
      <c r="Y637" s="174">
        <f t="shared" si="172"/>
        <v>4.9536427149440865</v>
      </c>
      <c r="Z637" s="174">
        <f t="shared" si="172"/>
        <v>4.9317599324406984</v>
      </c>
      <c r="AA637" s="174">
        <f t="shared" si="172"/>
        <v>4.9099738174197372</v>
      </c>
      <c r="AB637" s="174">
        <f t="shared" si="172"/>
        <v>4.888283942851313</v>
      </c>
      <c r="AC637" s="174">
        <f t="shared" si="172"/>
        <v>4.8666898835919499</v>
      </c>
      <c r="AD637" s="174">
        <f t="shared" si="172"/>
        <v>4.8451912163762456</v>
      </c>
      <c r="AE637" s="174">
        <f t="shared" si="172"/>
        <v>4.8237875198085813</v>
      </c>
      <c r="AF637" s="174">
        <f t="shared" si="172"/>
        <v>4.8024783743548562</v>
      </c>
      <c r="AG637" s="174">
        <f t="shared" si="172"/>
        <v>4.7812633623342702</v>
      </c>
      <c r="AH637" s="174">
        <f t="shared" si="172"/>
        <v>4.7601420679111301</v>
      </c>
      <c r="AI637" s="174">
        <f t="shared" si="172"/>
        <v>4.7391140770867048</v>
      </c>
      <c r="AJ637" s="174">
        <f t="shared" si="172"/>
        <v>4.7181789776911076</v>
      </c>
      <c r="AK637" s="174">
        <f t="shared" si="172"/>
        <v>4.6973363593752167</v>
      </c>
      <c r="AL637" s="174">
        <f t="shared" si="172"/>
        <v>4.6765858136026353</v>
      </c>
      <c r="AM637" s="174">
        <f t="shared" si="172"/>
        <v>4.6559269336416795</v>
      </c>
      <c r="AN637" s="174">
        <f t="shared" si="172"/>
        <v>4.6353593145574079</v>
      </c>
      <c r="AO637" s="174">
        <f t="shared" si="172"/>
        <v>4.614882553203687</v>
      </c>
      <c r="AP637" s="174">
        <f t="shared" si="172"/>
        <v>4.5944962482152834</v>
      </c>
      <c r="AQ637" s="174">
        <f t="shared" si="172"/>
        <v>4.5742000000000012</v>
      </c>
      <c r="AR637" s="174">
        <f t="shared" si="172"/>
        <v>4.5539934107308513</v>
      </c>
      <c r="AS637" s="174">
        <f t="shared" si="172"/>
        <v>4.5338760843382451</v>
      </c>
      <c r="AT637" s="174">
        <f t="shared" si="172"/>
        <v>4.5138476265022414</v>
      </c>
      <c r="AU637" s="174">
        <f t="shared" si="172"/>
        <v>4.4939076446448105</v>
      </c>
      <c r="AV637" s="174">
        <f t="shared" si="172"/>
        <v>4.474055747922141</v>
      </c>
      <c r="AW637" s="174">
        <f t="shared" si="172"/>
        <v>4.4542915472169806</v>
      </c>
      <c r="AX637" s="174">
        <f t="shared" si="172"/>
        <v>4.4346146551310062</v>
      </c>
      <c r="AY637" s="174">
        <f t="shared" si="172"/>
        <v>4.4150246859772331</v>
      </c>
      <c r="AZ637" s="174">
        <f t="shared" si="172"/>
        <v>4.3955212557724535</v>
      </c>
      <c r="BA637" s="174">
        <f t="shared" si="172"/>
        <v>4.3761039822297105</v>
      </c>
      <c r="BB637" s="174">
        <f t="shared" si="172"/>
        <v>4.3567724847508051</v>
      </c>
      <c r="BC637" s="174">
        <f t="shared" si="172"/>
        <v>4.3375263844188359</v>
      </c>
      <c r="BD637" s="174">
        <f t="shared" si="172"/>
        <v>4.3183653039907703</v>
      </c>
      <c r="BE637" s="174">
        <f t="shared" si="172"/>
        <v>4.2992888678900547</v>
      </c>
      <c r="BF637" s="174">
        <f t="shared" si="172"/>
        <v>4.2802967021992488</v>
      </c>
      <c r="BG637" s="174">
        <f t="shared" si="172"/>
        <v>4.2613884346526962</v>
      </c>
      <c r="BH637" s="174">
        <f t="shared" si="172"/>
        <v>4.2425636946292311</v>
      </c>
      <c r="BI637" s="174">
        <f t="shared" si="172"/>
        <v>4.2238221131449087</v>
      </c>
      <c r="BJ637" s="174">
        <f t="shared" si="172"/>
        <v>4.2051633228457801</v>
      </c>
      <c r="BK637" s="174">
        <f t="shared" si="172"/>
        <v>4.1865869580006834</v>
      </c>
      <c r="BL637" s="174">
        <f t="shared" si="172"/>
        <v>4.1680926544940808</v>
      </c>
      <c r="BM637" s="174">
        <f t="shared" si="172"/>
        <v>4.1496800498189188</v>
      </c>
      <c r="BN637" s="174">
        <f t="shared" si="172"/>
        <v>4.1313487830695239</v>
      </c>
      <c r="BO637" s="174">
        <f t="shared" si="172"/>
        <v>4.1130984949345306</v>
      </c>
      <c r="BP637" s="174">
        <f t="shared" si="172"/>
        <v>4.0949288276898308</v>
      </c>
    </row>
    <row r="638" spans="1:68">
      <c r="B638" s="29">
        <v>15</v>
      </c>
      <c r="C638" s="68">
        <v>4.4103000000000003</v>
      </c>
      <c r="D638" s="68">
        <v>3.8153000000000001</v>
      </c>
      <c r="F638" s="13"/>
      <c r="G638" s="13"/>
      <c r="H638" s="245"/>
      <c r="I638" s="60" t="s">
        <v>112</v>
      </c>
      <c r="J638" s="174">
        <f t="shared" si="168"/>
        <v>4.8459482071991689</v>
      </c>
      <c r="K638" s="174">
        <f t="shared" si="172"/>
        <v>4.8109605552041153</v>
      </c>
      <c r="L638" s="174">
        <f t="shared" si="172"/>
        <v>4.776225513377347</v>
      </c>
      <c r="M638" s="174">
        <f t="shared" si="172"/>
        <v>4.7417412578783553</v>
      </c>
      <c r="N638" s="174">
        <f t="shared" si="172"/>
        <v>4.7075059780347175</v>
      </c>
      <c r="O638" s="174">
        <f t="shared" si="172"/>
        <v>4.6735178762470371</v>
      </c>
      <c r="P638" s="174">
        <f t="shared" si="172"/>
        <v>4.6397751678945474</v>
      </c>
      <c r="Q638" s="174">
        <f t="shared" si="172"/>
        <v>4.6062760812414085</v>
      </c>
      <c r="R638" s="174">
        <f t="shared" si="172"/>
        <v>4.5730188573436807</v>
      </c>
      <c r="S638" s="174">
        <f t="shared" si="172"/>
        <v>4.540001749956966</v>
      </c>
      <c r="T638" s="174">
        <f t="shared" si="172"/>
        <v>4.5072230254447119</v>
      </c>
      <c r="U638" s="174">
        <f t="shared" si="172"/>
        <v>4.474680962687196</v>
      </c>
      <c r="V638" s="174">
        <f t="shared" si="172"/>
        <v>4.442373852991139</v>
      </c>
      <c r="W638" s="174">
        <f t="shared" si="172"/>
        <v>4.4103000000000003</v>
      </c>
      <c r="X638" s="174">
        <f t="shared" si="172"/>
        <v>4.3784577196048966</v>
      </c>
      <c r="Y638" s="174">
        <f t="shared" si="172"/>
        <v>4.3468453398561806</v>
      </c>
      <c r="Z638" s="174">
        <f t="shared" si="172"/>
        <v>4.3154612008756468</v>
      </c>
      <c r="AA638" s="174">
        <f t="shared" si="172"/>
        <v>4.2843036547693787</v>
      </c>
      <c r="AB638" s="174">
        <f t="shared" si="172"/>
        <v>4.2533710655412236</v>
      </c>
      <c r="AC638" s="174">
        <f t="shared" si="172"/>
        <v>4.2226618090068868</v>
      </c>
      <c r="AD638" s="174">
        <f t="shared" si="172"/>
        <v>4.1921742727086553</v>
      </c>
      <c r="AE638" s="174">
        <f t="shared" si="172"/>
        <v>4.1619068558307273</v>
      </c>
      <c r="AF638" s="174">
        <f t="shared" si="172"/>
        <v>4.1318579691151607</v>
      </c>
      <c r="AG638" s="174">
        <f t="shared" si="172"/>
        <v>4.1020260347784241</v>
      </c>
      <c r="AH638" s="174">
        <f t="shared" si="172"/>
        <v>4.0724094864285547</v>
      </c>
      <c r="AI638" s="174">
        <f t="shared" si="172"/>
        <v>4.0430067689829077</v>
      </c>
      <c r="AJ638" s="174">
        <f t="shared" si="172"/>
        <v>4.0138163385865049</v>
      </c>
      <c r="AK638" s="174">
        <f t="shared" si="172"/>
        <v>3.9848366625309715</v>
      </c>
      <c r="AL638" s="174">
        <f t="shared" si="172"/>
        <v>3.956066219174057</v>
      </c>
      <c r="AM638" s="174">
        <f t="shared" si="172"/>
        <v>3.927503497859739</v>
      </c>
      <c r="AN638" s="174">
        <f t="shared" si="172"/>
        <v>3.8991469988389018</v>
      </c>
      <c r="AO638" s="174">
        <f t="shared" si="172"/>
        <v>3.8709952331905888</v>
      </c>
      <c r="AP638" s="174">
        <f t="shared" si="172"/>
        <v>3.843046722743825</v>
      </c>
      <c r="AQ638" s="174">
        <f t="shared" si="172"/>
        <v>3.8152999999999997</v>
      </c>
      <c r="AR638" s="174">
        <f t="shared" si="172"/>
        <v>3.787753608055815</v>
      </c>
      <c r="AS638" s="174">
        <f t="shared" si="172"/>
        <v>3.7604061005267857</v>
      </c>
      <c r="AT638" s="174">
        <f t="shared" si="172"/>
        <v>3.7332560414712948</v>
      </c>
      <c r="AU638" s="174">
        <f t="shared" si="172"/>
        <v>3.7063020053151958</v>
      </c>
      <c r="AV638" s="174">
        <f t="shared" si="172"/>
        <v>3.6795425767769605</v>
      </c>
      <c r="AW638" s="174">
        <f t="shared" si="172"/>
        <v>3.6529763507933639</v>
      </c>
      <c r="AX638" s="174">
        <f t="shared" si="172"/>
        <v>3.6266019324457139</v>
      </c>
      <c r="AY638" s="174">
        <f t="shared" si="172"/>
        <v>3.6004179368865996</v>
      </c>
      <c r="AZ638" s="174">
        <f t="shared" si="172"/>
        <v>3.5744229892671853</v>
      </c>
      <c r="BA638" s="174">
        <f t="shared" si="172"/>
        <v>3.5486157246650154</v>
      </c>
      <c r="BB638" s="174">
        <f t="shared" si="172"/>
        <v>3.5229947880123484</v>
      </c>
      <c r="BC638" s="174">
        <f t="shared" si="172"/>
        <v>3.4975588340250061</v>
      </c>
      <c r="BD638" s="174">
        <f t="shared" si="172"/>
        <v>3.4723065271317348</v>
      </c>
      <c r="BE638" s="174">
        <f t="shared" si="172"/>
        <v>3.44723654140408</v>
      </c>
      <c r="BF638" s="174">
        <f t="shared" si="172"/>
        <v>3.4223475604867648</v>
      </c>
      <c r="BG638" s="174">
        <f t="shared" si="172"/>
        <v>3.3976382775285718</v>
      </c>
      <c r="BH638" s="174">
        <f t="shared" si="172"/>
        <v>3.3731073951137249</v>
      </c>
      <c r="BI638" s="174">
        <f t="shared" si="172"/>
        <v>3.3487536251937624</v>
      </c>
      <c r="BJ638" s="174">
        <f t="shared" si="172"/>
        <v>3.3245756890199107</v>
      </c>
      <c r="BK638" s="174">
        <f t="shared" si="172"/>
        <v>3.3005723170759351</v>
      </c>
      <c r="BL638" s="174">
        <f t="shared" si="172"/>
        <v>3.2767422490114844</v>
      </c>
      <c r="BM638" s="174">
        <f t="shared" si="172"/>
        <v>3.2530842335759118</v>
      </c>
      <c r="BN638" s="174">
        <f t="shared" si="172"/>
        <v>3.2295970285525768</v>
      </c>
      <c r="BO638" s="174">
        <f t="shared" si="172"/>
        <v>3.2062794006936182</v>
      </c>
      <c r="BP638" s="174">
        <f t="shared" si="172"/>
        <v>3.1831301256552016</v>
      </c>
    </row>
    <row r="639" spans="1:68">
      <c r="B639" s="29">
        <v>16</v>
      </c>
      <c r="C639" s="68">
        <v>4.4801000000000002</v>
      </c>
      <c r="D639" s="68">
        <v>3.6086999999999998</v>
      </c>
      <c r="F639" s="13"/>
      <c r="G639" s="13"/>
      <c r="H639" s="245"/>
      <c r="I639" s="60" t="s">
        <v>112</v>
      </c>
      <c r="J639" s="174">
        <f t="shared" si="168"/>
        <v>5.1564013258021788</v>
      </c>
      <c r="K639" s="174">
        <f t="shared" si="172"/>
        <v>5.1009358870447263</v>
      </c>
      <c r="L639" s="174">
        <f t="shared" si="172"/>
        <v>5.0460670688181786</v>
      </c>
      <c r="M639" s="174">
        <f t="shared" si="172"/>
        <v>4.9917884535034576</v>
      </c>
      <c r="N639" s="174">
        <f t="shared" si="172"/>
        <v>4.9380936925133634</v>
      </c>
      <c r="O639" s="174">
        <f t="shared" si="172"/>
        <v>4.8849765055500205</v>
      </c>
      <c r="P639" s="174">
        <f t="shared" si="172"/>
        <v>4.8324306798703196</v>
      </c>
      <c r="Q639" s="174">
        <f t="shared" si="172"/>
        <v>4.7804500695592544</v>
      </c>
      <c r="R639" s="174">
        <f t="shared" si="172"/>
        <v>4.7290285948110782</v>
      </c>
      <c r="S639" s="174">
        <f t="shared" si="172"/>
        <v>4.6781602412181913</v>
      </c>
      <c r="T639" s="174">
        <f t="shared" si="172"/>
        <v>4.6278390590676777</v>
      </c>
      <c r="U639" s="174">
        <f t="shared" si="172"/>
        <v>4.5780591626454132</v>
      </c>
      <c r="V639" s="174">
        <f t="shared" si="172"/>
        <v>4.528814729547646</v>
      </c>
      <c r="W639" s="174">
        <f t="shared" si="172"/>
        <v>4.4801000000000002</v>
      </c>
      <c r="X639" s="174">
        <f t="shared" si="172"/>
        <v>4.4319092761837915</v>
      </c>
      <c r="Y639" s="174">
        <f t="shared" si="172"/>
        <v>4.3842369215695944</v>
      </c>
      <c r="Z639" s="174">
        <f t="shared" si="172"/>
        <v>4.3370773602579762</v>
      </c>
      <c r="AA639" s="174">
        <f t="shared" si="172"/>
        <v>4.2904250763273222</v>
      </c>
      <c r="AB639" s="174">
        <f t="shared" si="172"/>
        <v>4.244274613188681</v>
      </c>
      <c r="AC639" s="174">
        <f t="shared" si="172"/>
        <v>4.1986205729475436</v>
      </c>
      <c r="AD639" s="174">
        <f t="shared" si="172"/>
        <v>4.1534576157724885</v>
      </c>
      <c r="AE639" s="174">
        <f t="shared" si="172"/>
        <v>4.1087804592706201</v>
      </c>
      <c r="AF639" s="174">
        <f t="shared" si="172"/>
        <v>4.0645838778697261</v>
      </c>
      <c r="AG639" s="174">
        <f t="shared" si="172"/>
        <v>4.0208627022070775</v>
      </c>
      <c r="AH639" s="174">
        <f t="shared" si="172"/>
        <v>3.9776118185248039</v>
      </c>
      <c r="AI639" s="174">
        <f t="shared" si="172"/>
        <v>3.9348261680717749</v>
      </c>
      <c r="AJ639" s="174">
        <f t="shared" si="172"/>
        <v>3.8925007465119137</v>
      </c>
      <c r="AK639" s="174">
        <f t="shared" si="172"/>
        <v>3.8506306033388724</v>
      </c>
      <c r="AL639" s="174">
        <f t="shared" si="172"/>
        <v>3.8092108412970114</v>
      </c>
      <c r="AM639" s="174">
        <f t="shared" si="172"/>
        <v>3.7682366158085951</v>
      </c>
      <c r="AN639" s="174">
        <f t="shared" si="172"/>
        <v>3.7277031344071632</v>
      </c>
      <c r="AO639" s="174">
        <f t="shared" si="172"/>
        <v>3.687605656176983</v>
      </c>
      <c r="AP639" s="174">
        <f t="shared" si="172"/>
        <v>3.6479394911985423</v>
      </c>
      <c r="AQ639" s="174">
        <f t="shared" si="172"/>
        <v>3.6087000000000002</v>
      </c>
      <c r="AR639" s="174">
        <f t="shared" si="172"/>
        <v>3.5698825930145421</v>
      </c>
      <c r="AS639" s="174">
        <f t="shared" si="172"/>
        <v>3.5314827300435701</v>
      </c>
      <c r="AT639" s="174">
        <f t="shared" si="172"/>
        <v>3.4934959197256665</v>
      </c>
      <c r="AU639" s="174">
        <f t="shared" si="172"/>
        <v>3.4559177190112735</v>
      </c>
      <c r="AV639" s="174">
        <f t="shared" si="172"/>
        <v>3.4187437326430197</v>
      </c>
      <c r="AW639" s="174">
        <f t="shared" si="172"/>
        <v>3.3819696126416381</v>
      </c>
      <c r="AX639" s="174">
        <f t="shared" si="172"/>
        <v>3.3455910577974102</v>
      </c>
      <c r="AY639" s="174">
        <f t="shared" si="172"/>
        <v>3.309603813167092</v>
      </c>
      <c r="AZ639" s="174">
        <f t="shared" si="172"/>
        <v>3.2740036695762336</v>
      </c>
      <c r="BA639" s="174">
        <f t="shared" si="172"/>
        <v>3.2387864631268681</v>
      </c>
      <c r="BB639" s="174">
        <f t="shared" si="172"/>
        <v>3.2039480747104894</v>
      </c>
      <c r="BC639" s="174">
        <f t="shared" si="172"/>
        <v>3.1694844295262641</v>
      </c>
      <c r="BD639" s="174">
        <f t="shared" si="172"/>
        <v>3.1353914966044378</v>
      </c>
      <c r="BE639" s="174">
        <f t="shared" si="172"/>
        <v>3.1016652883348566</v>
      </c>
      <c r="BF639" s="174">
        <f t="shared" si="172"/>
        <v>3.0683018600005636</v>
      </c>
      <c r="BG639" s="174">
        <f t="shared" si="172"/>
        <v>3.0352973093164173</v>
      </c>
      <c r="BH639" s="174">
        <f t="shared" si="172"/>
        <v>3.002647775972664</v>
      </c>
      <c r="BI639" s="174">
        <f t="shared" si="172"/>
        <v>2.9703494411834295</v>
      </c>
      <c r="BJ639" s="174">
        <f t="shared" si="172"/>
        <v>2.9383985272400577</v>
      </c>
      <c r="BK639" s="174">
        <f t="shared" si="172"/>
        <v>2.9067912970692622</v>
      </c>
      <c r="BL639" s="174">
        <f t="shared" si="172"/>
        <v>2.8755240537960267</v>
      </c>
      <c r="BM639" s="174">
        <f t="shared" si="172"/>
        <v>2.8445931403112055</v>
      </c>
      <c r="BN639" s="174">
        <f t="shared" si="172"/>
        <v>2.8139949388437788</v>
      </c>
      <c r="BO639" s="174">
        <f t="shared" si="172"/>
        <v>2.7837258705377081</v>
      </c>
      <c r="BP639" s="174">
        <f t="shared" si="172"/>
        <v>2.7537823950333404</v>
      </c>
    </row>
    <row r="640" spans="1:68">
      <c r="B640" s="29">
        <v>17</v>
      </c>
      <c r="C640" s="68">
        <v>4.5499000000000001</v>
      </c>
      <c r="D640" s="68">
        <v>3.4020000000000001</v>
      </c>
      <c r="F640" s="13"/>
      <c r="G640" s="13"/>
      <c r="H640" s="245"/>
      <c r="I640" s="60" t="s">
        <v>112</v>
      </c>
      <c r="J640" s="174">
        <f t="shared" si="168"/>
        <v>5.4963673882823185</v>
      </c>
      <c r="K640" s="174">
        <f t="shared" si="172"/>
        <v>5.4170441728845775</v>
      </c>
      <c r="L640" s="174">
        <f t="shared" si="172"/>
        <v>5.338865744954</v>
      </c>
      <c r="M640" s="174">
        <f t="shared" si="172"/>
        <v>5.2618155829925817</v>
      </c>
      <c r="N640" s="174">
        <f t="shared" si="172"/>
        <v>5.1858774039394984</v>
      </c>
      <c r="O640" s="174">
        <f t="shared" si="172"/>
        <v>5.1110351597299957</v>
      </c>
      <c r="P640" s="174">
        <f t="shared" si="172"/>
        <v>5.0372730339039427</v>
      </c>
      <c r="Q640" s="174">
        <f t="shared" si="172"/>
        <v>4.9645754382633305</v>
      </c>
      <c r="R640" s="174">
        <f t="shared" si="172"/>
        <v>4.8929270095780035</v>
      </c>
      <c r="S640" s="174">
        <f t="shared" si="172"/>
        <v>4.8223126063389445</v>
      </c>
      <c r="T640" s="174">
        <f t="shared" si="172"/>
        <v>4.752717305558404</v>
      </c>
      <c r="U640" s="174">
        <f t="shared" si="172"/>
        <v>4.6841263996162157</v>
      </c>
      <c r="V640" s="174">
        <f t="shared" si="172"/>
        <v>4.6165253931516306</v>
      </c>
      <c r="W640" s="174">
        <f t="shared" si="172"/>
        <v>4.5499000000000001</v>
      </c>
      <c r="X640" s="174">
        <f t="shared" si="172"/>
        <v>4.4842361401736692</v>
      </c>
      <c r="Y640" s="174">
        <f t="shared" si="172"/>
        <v>4.4195199368864477</v>
      </c>
      <c r="Z640" s="174">
        <f t="shared" si="172"/>
        <v>4.3557377136210169</v>
      </c>
      <c r="AA640" s="174">
        <f t="shared" si="172"/>
        <v>4.2928759912386631</v>
      </c>
      <c r="AB640" s="174">
        <f t="shared" si="172"/>
        <v>4.2309214851307235</v>
      </c>
      <c r="AC640" s="174">
        <f t="shared" si="172"/>
        <v>4.1698611024111401</v>
      </c>
      <c r="AD640" s="174">
        <f t="shared" si="172"/>
        <v>4.1096819391495316</v>
      </c>
      <c r="AE640" s="174">
        <f t="shared" si="172"/>
        <v>4.0503712776441985</v>
      </c>
      <c r="AF640" s="174">
        <f t="shared" si="172"/>
        <v>3.991916583734481</v>
      </c>
      <c r="AG640" s="174">
        <f t="shared" si="172"/>
        <v>3.9343055041519088</v>
      </c>
      <c r="AH640" s="174">
        <f t="shared" si="172"/>
        <v>3.8775258639095758</v>
      </c>
      <c r="AI640" s="174">
        <f t="shared" si="172"/>
        <v>3.8215656637291917</v>
      </c>
      <c r="AJ640" s="174">
        <f t="shared" si="172"/>
        <v>3.766413077505268</v>
      </c>
      <c r="AK640" s="174">
        <f t="shared" ref="K640:BP644" si="173">$C640*POWER(POWER($D640/$C640,1/($D$626-$C$626)),AK$626-$C$626)</f>
        <v>3.7120564498058979</v>
      </c>
      <c r="AL640" s="174">
        <f t="shared" si="173"/>
        <v>3.6584842934096078</v>
      </c>
      <c r="AM640" s="174">
        <f t="shared" si="173"/>
        <v>3.6056852868777542</v>
      </c>
      <c r="AN640" s="174">
        <f t="shared" si="173"/>
        <v>3.5536482721619578</v>
      </c>
      <c r="AO640" s="174">
        <f t="shared" si="173"/>
        <v>3.5023622522460642</v>
      </c>
      <c r="AP640" s="174">
        <f t="shared" si="173"/>
        <v>3.4518163888221394</v>
      </c>
      <c r="AQ640" s="174">
        <f t="shared" si="173"/>
        <v>3.4020000000000006</v>
      </c>
      <c r="AR640" s="174">
        <f t="shared" si="173"/>
        <v>3.3529025580498093</v>
      </c>
      <c r="AS640" s="174">
        <f t="shared" si="173"/>
        <v>3.3045136871772347</v>
      </c>
      <c r="AT640" s="174">
        <f t="shared" si="173"/>
        <v>3.2568231613307335</v>
      </c>
      <c r="AU640" s="174">
        <f t="shared" si="173"/>
        <v>3.2098209020404704</v>
      </c>
      <c r="AV640" s="174">
        <f t="shared" si="173"/>
        <v>3.1634969762884295</v>
      </c>
      <c r="AW640" s="174">
        <f t="shared" si="173"/>
        <v>3.1178415944092621</v>
      </c>
      <c r="AX640" s="174">
        <f t="shared" si="173"/>
        <v>3.0728451080214314</v>
      </c>
      <c r="AY640" s="174">
        <f t="shared" si="173"/>
        <v>3.0284980079882118</v>
      </c>
      <c r="AZ640" s="174">
        <f t="shared" si="173"/>
        <v>2.9847909224081204</v>
      </c>
      <c r="BA640" s="174">
        <f t="shared" si="173"/>
        <v>2.9417146146343427</v>
      </c>
      <c r="BB640" s="174">
        <f t="shared" si="173"/>
        <v>2.89925998132275</v>
      </c>
      <c r="BC640" s="174">
        <f t="shared" si="173"/>
        <v>2.85741805050808</v>
      </c>
      <c r="BD640" s="174">
        <f t="shared" si="173"/>
        <v>2.816179979707889</v>
      </c>
      <c r="BE640" s="174">
        <f t="shared" si="173"/>
        <v>2.7755370540538622</v>
      </c>
      <c r="BF640" s="174">
        <f t="shared" si="173"/>
        <v>2.7354806844500952</v>
      </c>
      <c r="BG640" s="174">
        <f t="shared" si="173"/>
        <v>2.6960024057579557</v>
      </c>
      <c r="BH640" s="174">
        <f t="shared" si="173"/>
        <v>2.6570938750071393</v>
      </c>
      <c r="BI640" s="174">
        <f t="shared" si="173"/>
        <v>2.618746869632544</v>
      </c>
      <c r="BJ640" s="174">
        <f t="shared" si="173"/>
        <v>2.5809532857365918</v>
      </c>
      <c r="BK640" s="174">
        <f t="shared" si="173"/>
        <v>2.5437051363766252</v>
      </c>
      <c r="BL640" s="174">
        <f t="shared" si="173"/>
        <v>2.5069945498770205</v>
      </c>
      <c r="BM640" s="174">
        <f t="shared" si="173"/>
        <v>2.4708137681656641</v>
      </c>
      <c r="BN640" s="174">
        <f t="shared" si="173"/>
        <v>2.4351551451344338</v>
      </c>
      <c r="BO640" s="174">
        <f t="shared" si="173"/>
        <v>2.4000111450233375</v>
      </c>
      <c r="BP640" s="174">
        <f t="shared" si="173"/>
        <v>2.3653743408279828</v>
      </c>
    </row>
    <row r="641" spans="2:68">
      <c r="B641" s="29">
        <v>18</v>
      </c>
      <c r="C641" s="68">
        <v>4.6196999999999999</v>
      </c>
      <c r="D641" s="68">
        <v>3.1953</v>
      </c>
      <c r="F641" s="13"/>
      <c r="G641" s="13"/>
      <c r="H641" s="245"/>
      <c r="I641" s="60" t="s">
        <v>112</v>
      </c>
      <c r="J641" s="174">
        <f t="shared" si="168"/>
        <v>5.870568514374944</v>
      </c>
      <c r="K641" s="174">
        <f t="shared" si="173"/>
        <v>5.7633507937492681</v>
      </c>
      <c r="L641" s="174">
        <f t="shared" si="173"/>
        <v>5.65809125478658</v>
      </c>
      <c r="M641" s="174">
        <f t="shared" si="173"/>
        <v>5.554754134038423</v>
      </c>
      <c r="N641" s="174">
        <f t="shared" si="173"/>
        <v>5.4533043212256915</v>
      </c>
      <c r="O641" s="174">
        <f t="shared" si="173"/>
        <v>5.3537073473094052</v>
      </c>
      <c r="P641" s="174">
        <f t="shared" si="173"/>
        <v>5.2559293727793586</v>
      </c>
      <c r="Q641" s="174">
        <f t="shared" si="173"/>
        <v>5.159937176156653</v>
      </c>
      <c r="R641" s="174">
        <f t="shared" si="173"/>
        <v>5.0656981427062258</v>
      </c>
      <c r="S641" s="174">
        <f t="shared" si="173"/>
        <v>4.9731802533555189</v>
      </c>
      <c r="T641" s="174">
        <f t="shared" si="173"/>
        <v>4.8823520738155377</v>
      </c>
      <c r="U641" s="174">
        <f t="shared" si="173"/>
        <v>4.7931827439006005</v>
      </c>
      <c r="V641" s="174">
        <f t="shared" si="173"/>
        <v>4.7056419670431371</v>
      </c>
      <c r="W641" s="174">
        <f t="shared" si="173"/>
        <v>4.6196999999999999</v>
      </c>
      <c r="X641" s="174">
        <f t="shared" si="173"/>
        <v>4.5353276427467648</v>
      </c>
      <c r="Y641" s="174">
        <f t="shared" si="173"/>
        <v>4.4524962285566003</v>
      </c>
      <c r="Z641" s="174">
        <f t="shared" si="173"/>
        <v>4.3711776142603336</v>
      </c>
      <c r="AA641" s="174">
        <f t="shared" si="173"/>
        <v>4.2913441706844058</v>
      </c>
      <c r="AB641" s="174">
        <f t="shared" si="173"/>
        <v>4.2129687732634533</v>
      </c>
      <c r="AC641" s="174">
        <f t="shared" si="173"/>
        <v>4.1360247928243528</v>
      </c>
      <c r="AD641" s="174">
        <f t="shared" si="173"/>
        <v>4.0604860865385737</v>
      </c>
      <c r="AE641" s="174">
        <f t="shared" si="173"/>
        <v>3.9863269890397701</v>
      </c>
      <c r="AF641" s="174">
        <f t="shared" si="173"/>
        <v>3.9135223037036062</v>
      </c>
      <c r="AG641" s="174">
        <f t="shared" si="173"/>
        <v>3.8420472940868375</v>
      </c>
      <c r="AH641" s="174">
        <f t="shared" si="173"/>
        <v>3.7718776755227488</v>
      </c>
      <c r="AI641" s="174">
        <f t="shared" si="173"/>
        <v>3.7029896068700863</v>
      </c>
      <c r="AJ641" s="174">
        <f t="shared" si="173"/>
        <v>3.6353596824126839</v>
      </c>
      <c r="AK641" s="174">
        <f t="shared" si="173"/>
        <v>3.5689649239070382</v>
      </c>
      <c r="AL641" s="174">
        <f t="shared" si="173"/>
        <v>3.5037827727751139</v>
      </c>
      <c r="AM641" s="174">
        <f t="shared" si="173"/>
        <v>3.4397910824397431</v>
      </c>
      <c r="AN641" s="174">
        <f t="shared" si="173"/>
        <v>3.3769681108000049</v>
      </c>
      <c r="AO641" s="174">
        <f t="shared" si="173"/>
        <v>3.3152925128440334</v>
      </c>
      <c r="AP641" s="174">
        <f t="shared" si="173"/>
        <v>3.2547433333967417</v>
      </c>
      <c r="AQ641" s="174">
        <f t="shared" si="173"/>
        <v>3.1952999999999983</v>
      </c>
      <c r="AR641" s="174">
        <f t="shared" si="173"/>
        <v>3.1369423159228371</v>
      </c>
      <c r="AS641" s="174">
        <f t="shared" si="173"/>
        <v>3.0796504532993256</v>
      </c>
      <c r="AT641" s="174">
        <f t="shared" si="173"/>
        <v>3.0234049463917647</v>
      </c>
      <c r="AU641" s="174">
        <f t="shared" si="173"/>
        <v>2.9681866849769194</v>
      </c>
      <c r="AV641" s="174">
        <f t="shared" si="173"/>
        <v>2.9139769078530433</v>
      </c>
      <c r="AW641" s="174">
        <f t="shared" si="173"/>
        <v>2.860757196465495</v>
      </c>
      <c r="AX641" s="174">
        <f t="shared" si="173"/>
        <v>2.8085094686487646</v>
      </c>
      <c r="AY641" s="174">
        <f t="shared" si="173"/>
        <v>2.757215972482796</v>
      </c>
      <c r="AZ641" s="174">
        <f t="shared" si="173"/>
        <v>2.7068592802615163</v>
      </c>
      <c r="BA641" s="174">
        <f t="shared" si="173"/>
        <v>2.657422282571523</v>
      </c>
      <c r="BB641" s="174">
        <f t="shared" si="173"/>
        <v>2.6088881824789127</v>
      </c>
      <c r="BC641" s="174">
        <f t="shared" si="173"/>
        <v>2.561240489822278</v>
      </c>
      <c r="BD641" s="174">
        <f t="shared" si="173"/>
        <v>2.5144630156099401</v>
      </c>
      <c r="BE641" s="174">
        <f t="shared" si="173"/>
        <v>2.468539866519504</v>
      </c>
      <c r="BF641" s="174">
        <f t="shared" si="173"/>
        <v>2.4234554394978711</v>
      </c>
      <c r="BG641" s="174">
        <f t="shared" si="173"/>
        <v>2.3791944164598791</v>
      </c>
      <c r="BH641" s="174">
        <f t="shared" si="173"/>
        <v>2.3357417590837604</v>
      </c>
      <c r="BI641" s="174">
        <f t="shared" si="173"/>
        <v>2.2930827037016543</v>
      </c>
      <c r="BJ641" s="174">
        <f t="shared" si="173"/>
        <v>2.2512027562834387</v>
      </c>
      <c r="BK641" s="174">
        <f t="shared" si="173"/>
        <v>2.2100876875121735</v>
      </c>
      <c r="BL641" s="174">
        <f t="shared" si="173"/>
        <v>2.1697235279494849</v>
      </c>
      <c r="BM641" s="174">
        <f t="shared" si="173"/>
        <v>2.1300965632892463</v>
      </c>
      <c r="BN641" s="174">
        <f t="shared" si="173"/>
        <v>2.0911933296979459</v>
      </c>
      <c r="BO641" s="174">
        <f t="shared" si="173"/>
        <v>2.0530006092401551</v>
      </c>
      <c r="BP641" s="174">
        <f t="shared" si="173"/>
        <v>2.0155054253875413</v>
      </c>
    </row>
    <row r="642" spans="2:68">
      <c r="B642" s="29">
        <v>19</v>
      </c>
      <c r="C642" s="68">
        <v>4.6894999999999998</v>
      </c>
      <c r="D642" s="68">
        <v>2.9887000000000001</v>
      </c>
      <c r="F642" s="13"/>
      <c r="G642" s="13"/>
      <c r="H642" s="245"/>
      <c r="I642" s="60" t="s">
        <v>112</v>
      </c>
      <c r="J642" s="174">
        <f t="shared" si="168"/>
        <v>6.2848552693763624</v>
      </c>
      <c r="K642" s="174">
        <f t="shared" si="173"/>
        <v>6.1448752453525683</v>
      </c>
      <c r="L642" s="174">
        <f t="shared" si="173"/>
        <v>6.0080129394441251</v>
      </c>
      <c r="M642" s="174">
        <f t="shared" si="173"/>
        <v>5.8741989119840925</v>
      </c>
      <c r="N642" s="174">
        <f t="shared" si="173"/>
        <v>5.743365269906973</v>
      </c>
      <c r="O642" s="174">
        <f t="shared" si="173"/>
        <v>5.6154456323018929</v>
      </c>
      <c r="P642" s="174">
        <f t="shared" si="173"/>
        <v>5.4903750967329925</v>
      </c>
      <c r="Q642" s="174">
        <f t="shared" si="173"/>
        <v>5.3680902063099563</v>
      </c>
      <c r="R642" s="174">
        <f t="shared" si="173"/>
        <v>5.248528917491968</v>
      </c>
      <c r="S642" s="174">
        <f t="shared" si="173"/>
        <v>5.1316305686087462</v>
      </c>
      <c r="T642" s="174">
        <f t="shared" si="173"/>
        <v>5.0173358490827109</v>
      </c>
      <c r="U642" s="174">
        <f t="shared" si="173"/>
        <v>4.9055867693366428</v>
      </c>
      <c r="V642" s="174">
        <f t="shared" si="173"/>
        <v>4.7963266313715724</v>
      </c>
      <c r="W642" s="174">
        <f t="shared" si="173"/>
        <v>4.6894999999999998</v>
      </c>
      <c r="X642" s="174">
        <f t="shared" si="173"/>
        <v>4.5850526747197913</v>
      </c>
      <c r="Y642" s="174">
        <f t="shared" si="173"/>
        <v>4.4829316622145461</v>
      </c>
      <c r="Z642" s="174">
        <f t="shared" si="173"/>
        <v>4.3830851494664342</v>
      </c>
      <c r="AA642" s="174">
        <f t="shared" si="173"/>
        <v>4.2854624774678909</v>
      </c>
      <c r="AB642" s="174">
        <f t="shared" si="173"/>
        <v>4.1900141155188093</v>
      </c>
      <c r="AC642" s="174">
        <f t="shared" si="173"/>
        <v>4.0966916360962147</v>
      </c>
      <c r="AD642" s="174">
        <f t="shared" si="173"/>
        <v>4.0054476902836438</v>
      </c>
      <c r="AE642" s="174">
        <f t="shared" si="173"/>
        <v>3.9162359837477831</v>
      </c>
      <c r="AF642" s="174">
        <f t="shared" si="173"/>
        <v>3.8290112532501692</v>
      </c>
      <c r="AG642" s="174">
        <f t="shared" si="173"/>
        <v>3.743729243682028</v>
      </c>
      <c r="AH642" s="174">
        <f t="shared" si="173"/>
        <v>3.6603466856106159</v>
      </c>
      <c r="AI642" s="174">
        <f t="shared" si="173"/>
        <v>3.5788212733256586</v>
      </c>
      <c r="AJ642" s="174">
        <f t="shared" si="173"/>
        <v>3.4991116433747522</v>
      </c>
      <c r="AK642" s="174">
        <f t="shared" si="173"/>
        <v>3.4211773535768364</v>
      </c>
      <c r="AL642" s="174">
        <f t="shared" si="173"/>
        <v>3.3449788625030927</v>
      </c>
      <c r="AM642" s="174">
        <f t="shared" si="173"/>
        <v>3.2704775094148562</v>
      </c>
      <c r="AN642" s="174">
        <f t="shared" si="173"/>
        <v>3.1976354946483654</v>
      </c>
      <c r="AO642" s="174">
        <f t="shared" si="173"/>
        <v>3.1264158604363854</v>
      </c>
      <c r="AP642" s="174">
        <f t="shared" si="173"/>
        <v>3.0567824721569949</v>
      </c>
      <c r="AQ642" s="174">
        <f t="shared" si="173"/>
        <v>2.9887000000000015</v>
      </c>
      <c r="AR642" s="174">
        <f t="shared" si="173"/>
        <v>2.9221339010416987</v>
      </c>
      <c r="AS642" s="174">
        <f t="shared" si="173"/>
        <v>2.8570504017188658</v>
      </c>
      <c r="AT642" s="174">
        <f t="shared" si="173"/>
        <v>2.7934164806931099</v>
      </c>
      <c r="AU642" s="174">
        <f t="shared" si="173"/>
        <v>2.7311998520968741</v>
      </c>
      <c r="AV642" s="174">
        <f t="shared" si="173"/>
        <v>2.6703689491525902</v>
      </c>
      <c r="AW642" s="174">
        <f t="shared" si="173"/>
        <v>2.6108929081566825</v>
      </c>
      <c r="AX642" s="174">
        <f t="shared" si="173"/>
        <v>2.5527415528202861</v>
      </c>
      <c r="AY642" s="174">
        <f t="shared" si="173"/>
        <v>2.495885378958739</v>
      </c>
      <c r="AZ642" s="174">
        <f t="shared" si="173"/>
        <v>2.440295539522078</v>
      </c>
      <c r="BA642" s="174">
        <f t="shared" si="173"/>
        <v>2.385943829958947</v>
      </c>
      <c r="BB642" s="174">
        <f t="shared" si="173"/>
        <v>2.3328026739064835</v>
      </c>
      <c r="BC642" s="174">
        <f t="shared" si="173"/>
        <v>2.2808451091989341</v>
      </c>
      <c r="BD642" s="174">
        <f t="shared" si="173"/>
        <v>2.2300447741878937</v>
      </c>
      <c r="BE642" s="174">
        <f t="shared" si="173"/>
        <v>2.1803758943672236</v>
      </c>
      <c r="BF642" s="174">
        <f t="shared" si="173"/>
        <v>2.1318132692958729</v>
      </c>
      <c r="BG642" s="174">
        <f t="shared" si="173"/>
        <v>2.0843322598119598</v>
      </c>
      <c r="BH642" s="174">
        <f t="shared" si="173"/>
        <v>2.037908775531629</v>
      </c>
      <c r="BI642" s="174">
        <f t="shared" si="173"/>
        <v>1.9925192626263419</v>
      </c>
      <c r="BJ642" s="174">
        <f t="shared" si="173"/>
        <v>1.9481406918723991</v>
      </c>
      <c r="BK642" s="174">
        <f t="shared" si="173"/>
        <v>1.9047505469666295</v>
      </c>
      <c r="BL642" s="174">
        <f t="shared" si="173"/>
        <v>1.8623268131023201</v>
      </c>
      <c r="BM642" s="174">
        <f t="shared" si="173"/>
        <v>1.8208479657995902</v>
      </c>
      <c r="BN642" s="174">
        <f t="shared" si="173"/>
        <v>1.7802929599845405</v>
      </c>
      <c r="BO642" s="174">
        <f t="shared" si="173"/>
        <v>1.740641219311639</v>
      </c>
      <c r="BP642" s="174">
        <f t="shared" si="173"/>
        <v>1.7018726257239256</v>
      </c>
    </row>
    <row r="643" spans="2:68">
      <c r="B643" s="29">
        <v>20</v>
      </c>
      <c r="C643" s="68">
        <v>4.7592999999999996</v>
      </c>
      <c r="D643" s="68">
        <v>2.782</v>
      </c>
      <c r="F643" s="13"/>
      <c r="G643" s="13"/>
      <c r="H643" s="245"/>
      <c r="I643" s="60" t="s">
        <v>112</v>
      </c>
      <c r="J643" s="174">
        <f t="shared" si="168"/>
        <v>6.7470503684195027</v>
      </c>
      <c r="K643" s="174">
        <f t="shared" si="173"/>
        <v>6.5683253179310181</v>
      </c>
      <c r="L643" s="174">
        <f t="shared" si="173"/>
        <v>6.3943345797609403</v>
      </c>
      <c r="M643" s="174">
        <f t="shared" si="173"/>
        <v>6.2249527450028674</v>
      </c>
      <c r="N643" s="174">
        <f t="shared" si="173"/>
        <v>6.0600577267521469</v>
      </c>
      <c r="O643" s="174">
        <f t="shared" si="173"/>
        <v>5.8995306721081748</v>
      </c>
      <c r="P643" s="174">
        <f t="shared" si="173"/>
        <v>5.7432558765076971</v>
      </c>
      <c r="Q643" s="174">
        <f t="shared" si="173"/>
        <v>5.5911207003273589</v>
      </c>
      <c r="R643" s="174">
        <f t="shared" si="173"/>
        <v>5.4430154876954138</v>
      </c>
      <c r="S643" s="174">
        <f t="shared" si="173"/>
        <v>5.2988334874540488</v>
      </c>
      <c r="T643" s="174">
        <f t="shared" si="173"/>
        <v>5.1584707762153688</v>
      </c>
      <c r="U643" s="174">
        <f t="shared" si="173"/>
        <v>5.0218261834555822</v>
      </c>
      <c r="V643" s="174">
        <f t="shared" si="173"/>
        <v>4.8888012185933833</v>
      </c>
      <c r="W643" s="174">
        <f t="shared" si="173"/>
        <v>4.7592999999999996</v>
      </c>
      <c r="X643" s="174">
        <f t="shared" si="173"/>
        <v>4.633229185889701</v>
      </c>
      <c r="Y643" s="174">
        <f t="shared" si="173"/>
        <v>4.510497907040981</v>
      </c>
      <c r="Z643" s="174">
        <f t="shared" si="173"/>
        <v>4.3910177012999139</v>
      </c>
      <c r="AA643" s="174">
        <f t="shared" si="173"/>
        <v>4.2747024498184754</v>
      </c>
      <c r="AB643" s="174">
        <f t="shared" si="173"/>
        <v>4.1614683149818594</v>
      </c>
      <c r="AC643" s="174">
        <f t="shared" si="173"/>
        <v>4.0512336799800783</v>
      </c>
      <c r="AD643" s="174">
        <f t="shared" si="173"/>
        <v>3.9439190899802563</v>
      </c>
      <c r="AE643" s="174">
        <f t="shared" si="173"/>
        <v>3.8394471948572426</v>
      </c>
      <c r="AF643" s="174">
        <f t="shared" si="173"/>
        <v>3.7377426934412448</v>
      </c>
      <c r="AG643" s="174">
        <f t="shared" si="173"/>
        <v>3.6387322792423165</v>
      </c>
      <c r="AH643" s="174">
        <f t="shared" si="173"/>
        <v>3.5423445876125594</v>
      </c>
      <c r="AI643" s="174">
        <f t="shared" si="173"/>
        <v>3.4485101443079711</v>
      </c>
      <c r="AJ643" s="174">
        <f t="shared" si="173"/>
        <v>3.3571613154128541</v>
      </c>
      <c r="AK643" s="174">
        <f t="shared" si="173"/>
        <v>3.2682322585906949</v>
      </c>
      <c r="AL643" s="174">
        <f t="shared" si="173"/>
        <v>3.1816588756263786</v>
      </c>
      <c r="AM643" s="174">
        <f t="shared" si="173"/>
        <v>3.0973787662255265</v>
      </c>
      <c r="AN643" s="174">
        <f t="shared" si="173"/>
        <v>3.0153311830376617</v>
      </c>
      <c r="AO643" s="174">
        <f t="shared" si="173"/>
        <v>2.9354569878707819</v>
      </c>
      <c r="AP643" s="174">
        <f t="shared" si="173"/>
        <v>2.8576986090657823</v>
      </c>
      <c r="AQ643" s="174">
        <f t="shared" si="173"/>
        <v>2.7819999999999974</v>
      </c>
      <c r="AR643" s="174">
        <f t="shared" si="173"/>
        <v>2.7083065986899615</v>
      </c>
      <c r="AS643" s="174">
        <f t="shared" si="173"/>
        <v>2.636565288464269</v>
      </c>
      <c r="AT643" s="174">
        <f t="shared" si="173"/>
        <v>2.5667243596781772</v>
      </c>
      <c r="AU643" s="174">
        <f t="shared" si="173"/>
        <v>2.4987334724423729</v>
      </c>
      <c r="AV643" s="174">
        <f t="shared" si="173"/>
        <v>2.4325436203390249</v>
      </c>
      <c r="AW643" s="174">
        <f t="shared" si="173"/>
        <v>2.3681070950989782</v>
      </c>
      <c r="AX643" s="174">
        <f t="shared" si="173"/>
        <v>2.3053774522146244</v>
      </c>
      <c r="AY643" s="174">
        <f t="shared" si="173"/>
        <v>2.2443094774636685</v>
      </c>
      <c r="AZ643" s="174">
        <f t="shared" si="173"/>
        <v>2.1848591543196547</v>
      </c>
      <c r="BA643" s="174">
        <f t="shared" si="173"/>
        <v>2.1269836322257718</v>
      </c>
      <c r="BB643" s="174">
        <f t="shared" si="173"/>
        <v>2.0706411957090602</v>
      </c>
      <c r="BC643" s="174">
        <f t="shared" si="173"/>
        <v>2.0157912343127702</v>
      </c>
      <c r="BD643" s="174">
        <f t="shared" si="173"/>
        <v>1.9623942133251848</v>
      </c>
      <c r="BE643" s="174">
        <f t="shared" si="173"/>
        <v>1.9104116452838245</v>
      </c>
      <c r="BF643" s="174">
        <f t="shared" si="173"/>
        <v>1.8598060622344836</v>
      </c>
      <c r="BG643" s="174">
        <f t="shared" si="173"/>
        <v>1.810540988725108</v>
      </c>
      <c r="BH643" s="174">
        <f t="shared" si="173"/>
        <v>1.7625809155150476</v>
      </c>
      <c r="BI643" s="174">
        <f t="shared" si="173"/>
        <v>1.7158912739807342</v>
      </c>
      <c r="BJ643" s="174">
        <f t="shared" si="173"/>
        <v>1.6704384111993358</v>
      </c>
      <c r="BK643" s="174">
        <f t="shared" si="173"/>
        <v>1.6261895656924306</v>
      </c>
      <c r="BL643" s="174">
        <f t="shared" si="173"/>
        <v>1.5831128438122131</v>
      </c>
      <c r="BM643" s="174">
        <f t="shared" si="173"/>
        <v>1.5411771967532177</v>
      </c>
      <c r="BN643" s="174">
        <f t="shared" si="173"/>
        <v>1.500352398172984</v>
      </c>
      <c r="BO643" s="174">
        <f t="shared" si="173"/>
        <v>1.4606090224055377</v>
      </c>
      <c r="BP643" s="174">
        <f t="shared" si="173"/>
        <v>1.4219184232519826</v>
      </c>
    </row>
    <row r="644" spans="2:68">
      <c r="B644" s="29">
        <v>21</v>
      </c>
      <c r="C644" s="68">
        <v>4.6189999999999998</v>
      </c>
      <c r="D644" s="68">
        <v>2.5266999999999999</v>
      </c>
      <c r="F644" s="13"/>
      <c r="G644" s="13"/>
      <c r="H644" s="245"/>
      <c r="I644" s="60" t="s">
        <v>112</v>
      </c>
      <c r="J644" s="174">
        <f t="shared" si="168"/>
        <v>6.8366641452460648</v>
      </c>
      <c r="K644" s="174">
        <f t="shared" si="173"/>
        <v>6.6335274616585762</v>
      </c>
      <c r="L644" s="174">
        <f t="shared" si="173"/>
        <v>6.436426545126813</v>
      </c>
      <c r="M644" s="174">
        <f t="shared" si="173"/>
        <v>6.2451820558914148</v>
      </c>
      <c r="N644" s="174">
        <f t="shared" si="173"/>
        <v>6.0596199828859669</v>
      </c>
      <c r="O644" s="174">
        <f t="shared" si="173"/>
        <v>5.8795714854064078</v>
      </c>
      <c r="P644" s="174">
        <f t="shared" si="173"/>
        <v>5.7048727394849008</v>
      </c>
      <c r="Q644" s="174">
        <f t="shared" si="173"/>
        <v>5.535364788828371</v>
      </c>
      <c r="R644" s="174">
        <f t="shared" si="173"/>
        <v>5.370893400186084</v>
      </c>
      <c r="S644" s="174">
        <f t="shared" si="173"/>
        <v>5.2113089230146583</v>
      </c>
      <c r="T644" s="174">
        <f t="shared" si="173"/>
        <v>5.0564661533128303</v>
      </c>
      <c r="U644" s="174">
        <f t="shared" si="173"/>
        <v>4.9062242015020781</v>
      </c>
      <c r="V644" s="174">
        <f t="shared" si="173"/>
        <v>4.7604463642328856</v>
      </c>
      <c r="W644" s="174">
        <f t="shared" si="173"/>
        <v>4.6189999999999998</v>
      </c>
      <c r="X644" s="174">
        <f t="shared" si="173"/>
        <v>4.4817564084535206</v>
      </c>
      <c r="Y644" s="174">
        <f t="shared" si="173"/>
        <v>4.3485907132959953</v>
      </c>
      <c r="Z644" s="174">
        <f t="shared" si="173"/>
        <v>4.2193817486589724</v>
      </c>
      <c r="AA644" s="174">
        <f t="shared" si="173"/>
        <v>4.0940119488556341</v>
      </c>
      <c r="AB644" s="174">
        <f t="shared" si="173"/>
        <v>3.9723672414091857</v>
      </c>
      <c r="AC644" s="174">
        <f t="shared" si="173"/>
        <v>3.8543369432596779</v>
      </c>
      <c r="AD644" s="174">
        <f t="shared" si="173"/>
        <v>3.7398136600548204</v>
      </c>
      <c r="AE644" s="174">
        <f t="shared" si="173"/>
        <v>3.6286931884331479</v>
      </c>
      <c r="AF644" s="174">
        <f t="shared" si="173"/>
        <v>3.52087442121063</v>
      </c>
      <c r="AG644" s="174">
        <f t="shared" si="173"/>
        <v>3.4162592553844604</v>
      </c>
      <c r="AH644" s="174">
        <f t="shared" si="173"/>
        <v>3.3147525028703093</v>
      </c>
      <c r="AI644" s="174">
        <f t="shared" si="173"/>
        <v>3.2162618038918289</v>
      </c>
      <c r="AJ644" s="174">
        <f t="shared" si="173"/>
        <v>3.1206975429435992</v>
      </c>
      <c r="AK644" s="174">
        <f t="shared" si="173"/>
        <v>3.0279727672510575</v>
      </c>
      <c r="AL644" s="174">
        <f t="shared" si="173"/>
        <v>2.9380031076532078</v>
      </c>
      <c r="AM644" s="174">
        <f t="shared" si="173"/>
        <v>2.8507067018361387</v>
      </c>
      <c r="AN644" s="174">
        <f t="shared" si="173"/>
        <v>2.766004119847481</v>
      </c>
      <c r="AO644" s="174">
        <f t="shared" si="173"/>
        <v>2.6838182918240507</v>
      </c>
      <c r="AP644" s="174">
        <f t="shared" si="173"/>
        <v>2.6040744378669021</v>
      </c>
      <c r="AQ644" s="174">
        <f t="shared" si="173"/>
        <v>2.5266999999999973</v>
      </c>
      <c r="AR644" s="174">
        <f t="shared" si="173"/>
        <v>2.4516245761505737</v>
      </c>
      <c r="AS644" s="174">
        <f t="shared" si="173"/>
        <v>2.3787798560911413</v>
      </c>
      <c r="AT644" s="174">
        <f t="shared" si="173"/>
        <v>2.3080995592848272</v>
      </c>
      <c r="AU644" s="174">
        <f t="shared" si="173"/>
        <v>2.2395193745775104</v>
      </c>
      <c r="AV644" s="174">
        <f t="shared" si="173"/>
        <v>2.1729769016818747</v>
      </c>
      <c r="AW644" s="174">
        <f t="shared" si="173"/>
        <v>2.1084115944001343</v>
      </c>
      <c r="AX644" s="174">
        <f t="shared" si="173"/>
        <v>2.0457647055337747</v>
      </c>
      <c r="AY644" s="174">
        <f t="shared" si="173"/>
        <v>1.9849792334301855</v>
      </c>
      <c r="AZ644" s="174">
        <f t="shared" si="173"/>
        <v>1.925999870117534</v>
      </c>
      <c r="BA644" s="174">
        <f t="shared" si="173"/>
        <v>1.8687729509807118</v>
      </c>
      <c r="BB644" s="174">
        <f t="shared" si="173"/>
        <v>1.8132464059325402</v>
      </c>
      <c r="BC644" s="174">
        <f t="shared" si="173"/>
        <v>1.7593697120358254</v>
      </c>
      <c r="BD644" s="174">
        <f t="shared" si="173"/>
        <v>1.7070938475331425</v>
      </c>
      <c r="BE644" s="174">
        <f t="shared" si="173"/>
        <v>1.6563712472425287</v>
      </c>
      <c r="BF644" s="174">
        <f t="shared" si="173"/>
        <v>1.607155759278492</v>
      </c>
      <c r="BG644" s="174">
        <f t="shared" si="173"/>
        <v>1.5594026030589663</v>
      </c>
      <c r="BH644" s="174">
        <f t="shared" ref="K644:BP649" si="174">$C644*POWER(POWER($D644/$C644,1/($D$626-$C$626)),BH$626-$C$626)</f>
        <v>1.5130683285599968</v>
      </c>
      <c r="BI644" s="174">
        <f t="shared" si="174"/>
        <v>1.468110776781083</v>
      </c>
      <c r="BJ644" s="174">
        <f t="shared" si="174"/>
        <v>1.4244890413852125</v>
      </c>
      <c r="BK644" s="174">
        <f t="shared" si="174"/>
        <v>1.3821634314786726</v>
      </c>
      <c r="BL644" s="174">
        <f t="shared" si="174"/>
        <v>1.341095435496785</v>
      </c>
      <c r="BM644" s="174">
        <f t="shared" si="174"/>
        <v>1.3012476861626936</v>
      </c>
      <c r="BN644" s="174">
        <f t="shared" si="174"/>
        <v>1.2625839264873278</v>
      </c>
      <c r="BO644" s="174">
        <f t="shared" si="174"/>
        <v>1.2250689767796044</v>
      </c>
      <c r="BP644" s="174">
        <f t="shared" si="174"/>
        <v>1.1886687026368454</v>
      </c>
    </row>
    <row r="645" spans="2:68">
      <c r="B645" s="29">
        <v>22</v>
      </c>
      <c r="C645" s="68">
        <v>4.4786000000000001</v>
      </c>
      <c r="D645" s="68">
        <v>2.2713999999999999</v>
      </c>
      <c r="F645" s="13"/>
      <c r="G645" s="13"/>
      <c r="H645" s="245"/>
      <c r="I645" s="60" t="s">
        <v>112</v>
      </c>
      <c r="J645" s="174">
        <f t="shared" si="168"/>
        <v>6.9629600123143449</v>
      </c>
      <c r="K645" s="174">
        <f t="shared" si="174"/>
        <v>6.730564156471603</v>
      </c>
      <c r="L645" s="174">
        <f t="shared" si="174"/>
        <v>6.5059247481335651</v>
      </c>
      <c r="M645" s="174">
        <f t="shared" si="174"/>
        <v>6.2887829079941682</v>
      </c>
      <c r="N645" s="174">
        <f t="shared" si="174"/>
        <v>6.0788883971068728</v>
      </c>
      <c r="O645" s="174">
        <f t="shared" si="174"/>
        <v>5.875999328503906</v>
      </c>
      <c r="P645" s="174">
        <f t="shared" si="174"/>
        <v>5.6798818884404865</v>
      </c>
      <c r="Q645" s="174">
        <f t="shared" si="174"/>
        <v>5.4903100669428246</v>
      </c>
      <c r="R645" s="174">
        <f t="shared" si="174"/>
        <v>5.3070653973493371</v>
      </c>
      <c r="S645" s="174">
        <f t="shared" si="174"/>
        <v>5.1299367045449591</v>
      </c>
      <c r="T645" s="174">
        <f t="shared" si="174"/>
        <v>4.9587198615983672</v>
      </c>
      <c r="U645" s="174">
        <f t="shared" si="174"/>
        <v>4.7932175545217071</v>
      </c>
      <c r="V645" s="174">
        <f t="shared" si="174"/>
        <v>4.6332390548816837</v>
      </c>
      <c r="W645" s="174">
        <f t="shared" si="174"/>
        <v>4.4786000000000001</v>
      </c>
      <c r="X645" s="174">
        <f t="shared" si="174"/>
        <v>4.329122180489823</v>
      </c>
      <c r="Y645" s="174">
        <f t="shared" si="174"/>
        <v>4.1846333348834364</v>
      </c>
      <c r="Z645" s="174">
        <f t="shared" si="174"/>
        <v>4.0449669511144073</v>
      </c>
      <c r="AA645" s="174">
        <f t="shared" si="174"/>
        <v>3.9099620746254793</v>
      </c>
      <c r="AB645" s="174">
        <f t="shared" si="174"/>
        <v>3.7794631228810713</v>
      </c>
      <c r="AC645" s="174">
        <f t="shared" si="174"/>
        <v>3.6533197060705973</v>
      </c>
      <c r="AD645" s="174">
        <f t="shared" si="174"/>
        <v>3.5313864537960042</v>
      </c>
      <c r="AE645" s="174">
        <f t="shared" si="174"/>
        <v>3.4135228475437813</v>
      </c>
      <c r="AF645" s="174">
        <f t="shared" si="174"/>
        <v>3.2995930587483957</v>
      </c>
      <c r="AG645" s="174">
        <f t="shared" si="174"/>
        <v>3.1894657922605139</v>
      </c>
      <c r="AH645" s="174">
        <f t="shared" si="174"/>
        <v>3.0830141350396416</v>
      </c>
      <c r="AI645" s="174">
        <f t="shared" si="174"/>
        <v>2.9801154098967881</v>
      </c>
      <c r="AJ645" s="174">
        <f t="shared" si="174"/>
        <v>2.8806510341186322</v>
      </c>
      <c r="AK645" s="174">
        <f t="shared" si="174"/>
        <v>2.7845063828102345</v>
      </c>
      <c r="AL645" s="174">
        <f t="shared" si="174"/>
        <v>2.6915706567988376</v>
      </c>
      <c r="AM645" s="174">
        <f t="shared" si="174"/>
        <v>2.6017367549465025</v>
      </c>
      <c r="AN645" s="174">
        <f t="shared" si="174"/>
        <v>2.514901150724449</v>
      </c>
      <c r="AO645" s="174">
        <f t="shared" si="174"/>
        <v>2.4309637729068441</v>
      </c>
      <c r="AP645" s="174">
        <f t="shared" si="174"/>
        <v>2.3498278902465599</v>
      </c>
      <c r="AQ645" s="174">
        <f t="shared" si="174"/>
        <v>2.2713999999999972</v>
      </c>
      <c r="AR645" s="174">
        <f t="shared" si="174"/>
        <v>2.195589720172503</v>
      </c>
      <c r="AS645" s="174">
        <f t="shared" si="174"/>
        <v>2.1223096853602077</v>
      </c>
      <c r="AT645" s="174">
        <f t="shared" si="174"/>
        <v>2.0514754460682472</v>
      </c>
      <c r="AU645" s="174">
        <f t="shared" si="174"/>
        <v>1.983005371389341</v>
      </c>
      <c r="AV645" s="174">
        <f t="shared" si="174"/>
        <v>1.916820554930571</v>
      </c>
      <c r="AW645" s="174">
        <f t="shared" si="174"/>
        <v>1.8528447238799501</v>
      </c>
      <c r="AX645" s="174">
        <f t="shared" si="174"/>
        <v>1.7910041511079877</v>
      </c>
      <c r="AY645" s="174">
        <f t="shared" si="174"/>
        <v>1.7312275702029507</v>
      </c>
      <c r="AZ645" s="174">
        <f t="shared" si="174"/>
        <v>1.673446093341914</v>
      </c>
      <c r="BA645" s="174">
        <f t="shared" si="174"/>
        <v>1.6175931319029433</v>
      </c>
      <c r="BB645" s="174">
        <f t="shared" si="174"/>
        <v>1.5636043197269309</v>
      </c>
      <c r="BC645" s="174">
        <f t="shared" si="174"/>
        <v>1.5114174389406414</v>
      </c>
      <c r="BD645" s="174">
        <f t="shared" si="174"/>
        <v>1.4609723482554935</v>
      </c>
      <c r="BE645" s="174">
        <f t="shared" si="174"/>
        <v>1.4122109136594381</v>
      </c>
      <c r="BF645" s="174">
        <f t="shared" si="174"/>
        <v>1.3650769414220674</v>
      </c>
      <c r="BG645" s="174">
        <f t="shared" si="174"/>
        <v>1.3195161133357474</v>
      </c>
      <c r="BH645" s="174">
        <f t="shared" si="174"/>
        <v>1.2754759241181413</v>
      </c>
      <c r="BI645" s="174">
        <f t="shared" si="174"/>
        <v>1.2329056209039877</v>
      </c>
      <c r="BJ645" s="174">
        <f t="shared" si="174"/>
        <v>1.1917561447564038</v>
      </c>
      <c r="BK645" s="174">
        <f t="shared" si="174"/>
        <v>1.1519800741303057</v>
      </c>
      <c r="BL645" s="174">
        <f t="shared" si="174"/>
        <v>1.1135315702227966</v>
      </c>
      <c r="BM645" s="174">
        <f t="shared" si="174"/>
        <v>1.0763663241475392</v>
      </c>
      <c r="BN645" s="174">
        <f t="shared" si="174"/>
        <v>1.0404415058722394</v>
      </c>
      <c r="BO645" s="174">
        <f t="shared" si="174"/>
        <v>1.0057157148603901</v>
      </c>
      <c r="BP645" s="174">
        <f t="shared" si="174"/>
        <v>0.97214893236040123</v>
      </c>
    </row>
    <row r="646" spans="2:68">
      <c r="B646" s="29">
        <v>23</v>
      </c>
      <c r="C646" s="68">
        <v>4.3383000000000003</v>
      </c>
      <c r="D646" s="68">
        <v>2.0160999999999998</v>
      </c>
      <c r="F646" s="13"/>
      <c r="G646" s="13"/>
      <c r="H646" s="245"/>
      <c r="I646" s="60" t="s">
        <v>112</v>
      </c>
      <c r="J646" s="174">
        <f t="shared" si="168"/>
        <v>7.1391164022438032</v>
      </c>
      <c r="K646" s="174">
        <f t="shared" si="174"/>
        <v>6.8707490670713716</v>
      </c>
      <c r="L646" s="174">
        <f t="shared" si="174"/>
        <v>6.6124699588628433</v>
      </c>
      <c r="M646" s="174">
        <f t="shared" si="174"/>
        <v>6.3638998499331114</v>
      </c>
      <c r="N646" s="174">
        <f t="shared" si="174"/>
        <v>6.1246737681880363</v>
      </c>
      <c r="O646" s="174">
        <f t="shared" si="174"/>
        <v>5.8944404612409018</v>
      </c>
      <c r="P646" s="174">
        <f t="shared" si="174"/>
        <v>5.6728618806733406</v>
      </c>
      <c r="Q646" s="174">
        <f t="shared" si="174"/>
        <v>5.4596126856834575</v>
      </c>
      <c r="R646" s="174">
        <f t="shared" si="174"/>
        <v>5.2543797653923736</v>
      </c>
      <c r="S646" s="174">
        <f t="shared" si="174"/>
        <v>5.0568617791078099</v>
      </c>
      <c r="T646" s="174">
        <f t="shared" si="174"/>
        <v>4.8667687138696598</v>
      </c>
      <c r="U646" s="174">
        <f t="shared" si="174"/>
        <v>4.6838214586279241</v>
      </c>
      <c r="V646" s="174">
        <f t="shared" si="174"/>
        <v>4.5077513944277721</v>
      </c>
      <c r="W646" s="174">
        <f t="shared" si="174"/>
        <v>4.3383000000000003</v>
      </c>
      <c r="X646" s="174">
        <f t="shared" si="174"/>
        <v>4.175218472177785</v>
      </c>
      <c r="Y646" s="174">
        <f t="shared" si="174"/>
        <v>4.0182673605823931</v>
      </c>
      <c r="Z646" s="174">
        <f t="shared" si="174"/>
        <v>3.8672162160414629</v>
      </c>
      <c r="AA646" s="174">
        <f t="shared" si="174"/>
        <v>3.7218432522236333</v>
      </c>
      <c r="AB646" s="174">
        <f t="shared" si="174"/>
        <v>3.5819350199927058</v>
      </c>
      <c r="AC646" s="174">
        <f t="shared" si="174"/>
        <v>3.447286094003192</v>
      </c>
      <c r="AD646" s="174">
        <f t="shared" si="174"/>
        <v>3.317698771077088</v>
      </c>
      <c r="AE646" s="174">
        <f t="shared" si="174"/>
        <v>3.1929827799189989</v>
      </c>
      <c r="AF646" s="174">
        <f t="shared" si="174"/>
        <v>3.0729550017433964</v>
      </c>
      <c r="AG646" s="174">
        <f t="shared" si="174"/>
        <v>2.9574392014038096</v>
      </c>
      <c r="AH646" s="174">
        <f t="shared" si="174"/>
        <v>2.8462657686291637</v>
      </c>
      <c r="AI646" s="174">
        <f t="shared" si="174"/>
        <v>2.7392714689873414</v>
      </c>
      <c r="AJ646" s="174">
        <f t="shared" si="174"/>
        <v>2.6362992042102951</v>
      </c>
      <c r="AK646" s="174">
        <f t="shared" si="174"/>
        <v>2.537197781528806</v>
      </c>
      <c r="AL646" s="174">
        <f t="shared" si="174"/>
        <v>2.4418216916782072</v>
      </c>
      <c r="AM646" s="174">
        <f t="shared" si="174"/>
        <v>2.35003089524912</v>
      </c>
      <c r="AN646" s="174">
        <f t="shared" si="174"/>
        <v>2.2616906170695024</v>
      </c>
      <c r="AO646" s="174">
        <f t="shared" si="174"/>
        <v>2.176671148316105</v>
      </c>
      <c r="AP646" s="174">
        <f t="shared" si="174"/>
        <v>2.0948476560647795</v>
      </c>
      <c r="AQ646" s="174">
        <f t="shared" si="174"/>
        <v>2.0161000000000002</v>
      </c>
      <c r="AR646" s="174">
        <f t="shared" si="174"/>
        <v>1.9403125560144832</v>
      </c>
      <c r="AS646" s="174">
        <f t="shared" si="174"/>
        <v>1.8673740464398871</v>
      </c>
      <c r="AT646" s="174">
        <f t="shared" si="174"/>
        <v>1.7971773766593353</v>
      </c>
      <c r="AU646" s="174">
        <f t="shared" si="174"/>
        <v>1.729619477861851</v>
      </c>
      <c r="AV646" s="174">
        <f t="shared" si="174"/>
        <v>1.6646011557078335</v>
      </c>
      <c r="AW646" s="174">
        <f t="shared" si="174"/>
        <v>1.6020269446833637</v>
      </c>
      <c r="AX646" s="174">
        <f t="shared" si="174"/>
        <v>1.5418049679294925</v>
      </c>
      <c r="AY646" s="174">
        <f t="shared" si="174"/>
        <v>1.4838468023407081</v>
      </c>
      <c r="AZ646" s="174">
        <f t="shared" si="174"/>
        <v>1.4280673487344955</v>
      </c>
      <c r="BA646" s="174">
        <f t="shared" si="174"/>
        <v>1.3743847069013717</v>
      </c>
      <c r="BB646" s="174">
        <f t="shared" si="174"/>
        <v>1.3227200553519254</v>
      </c>
      <c r="BC646" s="174">
        <f t="shared" si="174"/>
        <v>1.2729975355843026</v>
      </c>
      <c r="BD646" s="174">
        <f t="shared" si="174"/>
        <v>1.2251441407022052</v>
      </c>
      <c r="BE646" s="174">
        <f t="shared" si="174"/>
        <v>1.1790896082198616</v>
      </c>
      <c r="BF646" s="174">
        <f t="shared" si="174"/>
        <v>1.1347663168965803</v>
      </c>
      <c r="BG646" s="174">
        <f t="shared" si="174"/>
        <v>1.0921091874494042</v>
      </c>
      <c r="BH646" s="174">
        <f t="shared" si="174"/>
        <v>1.0510555869980922</v>
      </c>
      <c r="BI646" s="174">
        <f t="shared" si="174"/>
        <v>1.0115452371021136</v>
      </c>
      <c r="BJ646" s="174">
        <f t="shared" si="174"/>
        <v>0.97352012525463949</v>
      </c>
      <c r="BK646" s="174">
        <f t="shared" si="174"/>
        <v>0.93692441970357077</v>
      </c>
      <c r="BL646" s="174">
        <f t="shared" si="174"/>
        <v>0.90170438747454074</v>
      </c>
      <c r="BM646" s="174">
        <f t="shared" si="174"/>
        <v>0.86780831547552195</v>
      </c>
      <c r="BN646" s="174">
        <f t="shared" si="174"/>
        <v>0.83518643456720043</v>
      </c>
      <c r="BO646" s="174">
        <f t="shared" si="174"/>
        <v>0.80379084648762833</v>
      </c>
      <c r="BP646" s="174">
        <f t="shared" si="174"/>
        <v>0.77357545352386026</v>
      </c>
    </row>
    <row r="647" spans="2:68">
      <c r="B647" s="29">
        <v>24</v>
      </c>
      <c r="C647" s="68">
        <v>4.1978999999999997</v>
      </c>
      <c r="D647" s="68">
        <v>1.7607999999999999</v>
      </c>
      <c r="F647" s="13"/>
      <c r="G647" s="13"/>
      <c r="H647" s="245"/>
      <c r="I647" s="60" t="s">
        <v>112</v>
      </c>
      <c r="J647" s="174">
        <f t="shared" si="168"/>
        <v>7.3839955689255499</v>
      </c>
      <c r="K647" s="174">
        <f t="shared" si="174"/>
        <v>7.0700962215849694</v>
      </c>
      <c r="L647" s="174">
        <f t="shared" si="174"/>
        <v>6.7695409776286724</v>
      </c>
      <c r="M647" s="174">
        <f t="shared" si="174"/>
        <v>6.4817625689287119</v>
      </c>
      <c r="N647" s="174">
        <f t="shared" si="174"/>
        <v>6.2062178423628227</v>
      </c>
      <c r="O647" s="174">
        <f t="shared" si="174"/>
        <v>5.9423867346669343</v>
      </c>
      <c r="P647" s="174">
        <f t="shared" si="174"/>
        <v>5.6897712908674878</v>
      </c>
      <c r="Q647" s="174">
        <f t="shared" si="174"/>
        <v>5.4478947244409506</v>
      </c>
      <c r="R647" s="174">
        <f t="shared" si="174"/>
        <v>5.2163005174266788</v>
      </c>
      <c r="S647" s="174">
        <f t="shared" si="174"/>
        <v>4.9945515587946758</v>
      </c>
      <c r="T647" s="174">
        <f t="shared" si="174"/>
        <v>4.7822293194419974</v>
      </c>
      <c r="U647" s="174">
        <f t="shared" si="174"/>
        <v>4.5789330622607016</v>
      </c>
      <c r="V647" s="174">
        <f t="shared" si="174"/>
        <v>4.3842790857864191</v>
      </c>
      <c r="W647" s="174">
        <f t="shared" si="174"/>
        <v>4.1978999999999997</v>
      </c>
      <c r="X647" s="174">
        <f t="shared" si="174"/>
        <v>4.0194440329153975</v>
      </c>
      <c r="Y647" s="174">
        <f t="shared" si="174"/>
        <v>3.8485743666450367</v>
      </c>
      <c r="Z647" s="174">
        <f t="shared" si="174"/>
        <v>3.6849685016895473</v>
      </c>
      <c r="AA647" s="174">
        <f t="shared" si="174"/>
        <v>3.5283176482520417</v>
      </c>
      <c r="AB647" s="174">
        <f t="shared" si="174"/>
        <v>3.3783261434280853</v>
      </c>
      <c r="AC647" s="174">
        <f t="shared" si="174"/>
        <v>3.2347108931713731</v>
      </c>
      <c r="AD647" s="174">
        <f t="shared" si="174"/>
        <v>3.097200837981875</v>
      </c>
      <c r="AE647" s="174">
        <f t="shared" si="174"/>
        <v>2.9655364413079917</v>
      </c>
      <c r="AF647" s="174">
        <f t="shared" si="174"/>
        <v>2.8394691996971275</v>
      </c>
      <c r="AG647" s="174">
        <f t="shared" si="174"/>
        <v>2.7187611737701425</v>
      </c>
      <c r="AH647" s="174">
        <f t="shared" si="174"/>
        <v>2.6031845391344395</v>
      </c>
      <c r="AI647" s="174">
        <f t="shared" si="174"/>
        <v>2.4925211563880851</v>
      </c>
      <c r="AJ647" s="174">
        <f t="shared" si="174"/>
        <v>2.3865621594033866</v>
      </c>
      <c r="AK647" s="174">
        <f t="shared" si="174"/>
        <v>2.2851075611128491</v>
      </c>
      <c r="AL647" s="174">
        <f t="shared" si="174"/>
        <v>2.1879658760534793</v>
      </c>
      <c r="AM647" s="174">
        <f t="shared" si="174"/>
        <v>2.0949537589570184</v>
      </c>
      <c r="AN647" s="174">
        <f t="shared" si="174"/>
        <v>2.005895658703988</v>
      </c>
      <c r="AO647" s="174">
        <f t="shared" si="174"/>
        <v>1.9206234869884098</v>
      </c>
      <c r="AP647" s="174">
        <f t="shared" si="174"/>
        <v>1.8389763010678504</v>
      </c>
      <c r="AQ647" s="174">
        <f t="shared" si="174"/>
        <v>1.7608000000000004</v>
      </c>
      <c r="AR647" s="174">
        <f t="shared" si="174"/>
        <v>1.685947033792476</v>
      </c>
      <c r="AS647" s="174">
        <f t="shared" si="174"/>
        <v>1.6142761249168829</v>
      </c>
      <c r="AT647" s="174">
        <f t="shared" si="174"/>
        <v>1.5456520016615349</v>
      </c>
      <c r="AU647" s="174">
        <f t="shared" si="174"/>
        <v>1.479945142819552</v>
      </c>
      <c r="AV647" s="174">
        <f t="shared" si="174"/>
        <v>1.4170315332304664</v>
      </c>
      <c r="AW647" s="174">
        <f t="shared" si="174"/>
        <v>1.3567924297139418</v>
      </c>
      <c r="AX647" s="174">
        <f t="shared" si="174"/>
        <v>1.299114136953831</v>
      </c>
      <c r="AY647" s="174">
        <f t="shared" si="174"/>
        <v>1.2438877929095771</v>
      </c>
      <c r="AZ647" s="174">
        <f t="shared" si="174"/>
        <v>1.1910091633499378</v>
      </c>
      <c r="BA647" s="174">
        <f t="shared" si="174"/>
        <v>1.1403784451212435</v>
      </c>
      <c r="BB647" s="174">
        <f t="shared" si="174"/>
        <v>1.091900077778871</v>
      </c>
      <c r="BC647" s="174">
        <f t="shared" si="174"/>
        <v>1.0454825632264086</v>
      </c>
      <c r="BD647" s="174">
        <f t="shared" si="174"/>
        <v>1.0010382930221025</v>
      </c>
      <c r="BE647" s="174">
        <f t="shared" si="174"/>
        <v>0.95848338302663372</v>
      </c>
      <c r="BF647" s="174">
        <f t="shared" si="174"/>
        <v>0.91773751508015133</v>
      </c>
      <c r="BG647" s="174">
        <f t="shared" si="174"/>
        <v>0.87872378540973328</v>
      </c>
      <c r="BH647" s="174">
        <f t="shared" si="174"/>
        <v>0.84136855948116518</v>
      </c>
      <c r="BI647" s="174">
        <f t="shared" si="174"/>
        <v>0.80560133302108039</v>
      </c>
      <c r="BJ647" s="174">
        <f t="shared" si="174"/>
        <v>0.77135459894715741</v>
      </c>
      <c r="BK647" s="174">
        <f t="shared" si="174"/>
        <v>0.73856371995521619</v>
      </c>
      <c r="BL647" s="174">
        <f t="shared" si="174"/>
        <v>0.70716680652273567</v>
      </c>
      <c r="BM647" s="174">
        <f t="shared" si="174"/>
        <v>0.67710460009853701</v>
      </c>
      <c r="BN647" s="174">
        <f t="shared" si="174"/>
        <v>0.64832036125816028</v>
      </c>
      <c r="BO647" s="174">
        <f t="shared" si="174"/>
        <v>0.62075976261384691</v>
      </c>
      <c r="BP647" s="174">
        <f t="shared" si="174"/>
        <v>0.59437078627699691</v>
      </c>
    </row>
    <row r="648" spans="2:68">
      <c r="B648" s="29">
        <v>25</v>
      </c>
      <c r="C648" s="68">
        <v>4.0575999999999999</v>
      </c>
      <c r="D648" s="68">
        <v>1.5055000000000001</v>
      </c>
      <c r="F648" s="13"/>
      <c r="G648" s="13"/>
      <c r="H648" s="245"/>
      <c r="I648" s="60" t="s">
        <v>112</v>
      </c>
      <c r="J648" s="174">
        <f t="shared" si="168"/>
        <v>7.7295060007158227</v>
      </c>
      <c r="K648" s="174">
        <f t="shared" si="174"/>
        <v>7.3556713207199467</v>
      </c>
      <c r="L648" s="174">
        <f t="shared" si="174"/>
        <v>6.9999170158417927</v>
      </c>
      <c r="M648" s="174">
        <f t="shared" si="174"/>
        <v>6.6613686354701915</v>
      </c>
      <c r="N648" s="174">
        <f t="shared" si="174"/>
        <v>6.3391940214722284</v>
      </c>
      <c r="O648" s="174">
        <f t="shared" si="174"/>
        <v>6.0326012627332641</v>
      </c>
      <c r="P648" s="174">
        <f t="shared" si="174"/>
        <v>5.7408367486248908</v>
      </c>
      <c r="Q648" s="174">
        <f t="shared" si="174"/>
        <v>5.4631833166161696</v>
      </c>
      <c r="R648" s="174">
        <f t="shared" si="174"/>
        <v>5.1989584894749692</v>
      </c>
      <c r="S648" s="174">
        <f t="shared" si="174"/>
        <v>4.9475127977263984</v>
      </c>
      <c r="T648" s="174">
        <f t="shared" si="174"/>
        <v>4.7082281832449215</v>
      </c>
      <c r="U648" s="174">
        <f t="shared" si="174"/>
        <v>4.4805164800561368</v>
      </c>
      <c r="V648" s="174">
        <f t="shared" si="174"/>
        <v>4.2638179686140187</v>
      </c>
      <c r="W648" s="174">
        <f t="shared" si="174"/>
        <v>4.0575999999999999</v>
      </c>
      <c r="X648" s="174">
        <f t="shared" si="174"/>
        <v>3.8613556866621499</v>
      </c>
      <c r="Y648" s="174">
        <f t="shared" si="174"/>
        <v>3.6746026564762726</v>
      </c>
      <c r="Z648" s="174">
        <f t="shared" si="174"/>
        <v>3.4968818670663691</v>
      </c>
      <c r="AA648" s="174">
        <f t="shared" si="174"/>
        <v>3.3277564774700519</v>
      </c>
      <c r="AB648" s="174">
        <f t="shared" si="174"/>
        <v>3.1668107743754406</v>
      </c>
      <c r="AC648" s="174">
        <f t="shared" si="174"/>
        <v>3.013649150290215</v>
      </c>
      <c r="AD648" s="174">
        <f t="shared" si="174"/>
        <v>2.8678951311311316</v>
      </c>
      <c r="AE648" s="174">
        <f t="shared" si="174"/>
        <v>2.7291904508438205</v>
      </c>
      <c r="AF648" s="174">
        <f t="shared" si="174"/>
        <v>2.5971941707782489</v>
      </c>
      <c r="AG648" s="174">
        <f t="shared" si="174"/>
        <v>2.4715818416552593</v>
      </c>
      <c r="AH648" s="174">
        <f t="shared" si="174"/>
        <v>2.3520447060642855</v>
      </c>
      <c r="AI648" s="174">
        <f t="shared" si="174"/>
        <v>2.2382889395319729</v>
      </c>
      <c r="AJ648" s="174">
        <f t="shared" si="174"/>
        <v>2.130034928296229</v>
      </c>
      <c r="AK648" s="174">
        <f t="shared" si="174"/>
        <v>2.0270165820104618</v>
      </c>
      <c r="AL648" s="174">
        <f t="shared" si="174"/>
        <v>1.9289806796886266</v>
      </c>
      <c r="AM648" s="174">
        <f t="shared" si="174"/>
        <v>1.8356862472833935</v>
      </c>
      <c r="AN648" s="174">
        <f t="shared" si="174"/>
        <v>1.746903965367516</v>
      </c>
      <c r="AO648" s="174">
        <f t="shared" si="174"/>
        <v>1.6624156054624699</v>
      </c>
      <c r="AP648" s="174">
        <f t="shared" si="174"/>
        <v>1.582013493628847</v>
      </c>
      <c r="AQ648" s="174">
        <f t="shared" si="174"/>
        <v>1.5055000000000009</v>
      </c>
      <c r="AR648" s="174">
        <f t="shared" si="174"/>
        <v>1.4326870530042068</v>
      </c>
      <c r="AS648" s="174">
        <f t="shared" si="174"/>
        <v>1.3633956770812874</v>
      </c>
      <c r="AT648" s="174">
        <f t="shared" si="174"/>
        <v>1.297455552757399</v>
      </c>
      <c r="AU648" s="174">
        <f t="shared" si="174"/>
        <v>1.2347045979966398</v>
      </c>
      <c r="AV648" s="174">
        <f t="shared" si="174"/>
        <v>1.174988569800431</v>
      </c>
      <c r="AW648" s="174">
        <f t="shared" si="174"/>
        <v>1.1181606850753947</v>
      </c>
      <c r="AX648" s="174">
        <f t="shared" si="174"/>
        <v>1.0640812598378158</v>
      </c>
      <c r="AY648" s="174">
        <f t="shared" si="174"/>
        <v>1.0126173658678466</v>
      </c>
      <c r="AZ648" s="174">
        <f t="shared" si="174"/>
        <v>0.96364250396950324</v>
      </c>
      <c r="BA648" s="174">
        <f t="shared" si="174"/>
        <v>0.91703629303331902</v>
      </c>
      <c r="BB648" s="174">
        <f t="shared" si="174"/>
        <v>0.87268417413736799</v>
      </c>
      <c r="BC648" s="174">
        <f t="shared" si="174"/>
        <v>0.83047712895933257</v>
      </c>
      <c r="BD648" s="174">
        <f t="shared" si="174"/>
        <v>0.79031141180746611</v>
      </c>
      <c r="BE648" s="174">
        <f t="shared" si="174"/>
        <v>0.75208829461177829</v>
      </c>
      <c r="BF648" s="174">
        <f t="shared" si="174"/>
        <v>0.71571382424862695</v>
      </c>
      <c r="BG648" s="174">
        <f t="shared" si="174"/>
        <v>0.68109859160221575</v>
      </c>
      <c r="BH648" s="174">
        <f t="shared" si="174"/>
        <v>0.6481575117953462</v>
      </c>
      <c r="BI648" s="174">
        <f t="shared" si="174"/>
        <v>0.6168096150492286</v>
      </c>
      <c r="BJ648" s="174">
        <f t="shared" si="174"/>
        <v>0.58697784765827854</v>
      </c>
      <c r="BK648" s="174">
        <f t="shared" si="174"/>
        <v>0.55858888259069461</v>
      </c>
      <c r="BL648" s="174">
        <f t="shared" si="174"/>
        <v>0.53157293924926918</v>
      </c>
      <c r="BM648" s="174">
        <f t="shared" si="174"/>
        <v>0.50586361194939855</v>
      </c>
      <c r="BN648" s="174">
        <f t="shared" si="174"/>
        <v>0.48139770669269155</v>
      </c>
      <c r="BO648" s="174">
        <f t="shared" si="174"/>
        <v>0.45811508583496208</v>
      </c>
      <c r="BP648" s="174">
        <f t="shared" si="174"/>
        <v>0.43595852026679566</v>
      </c>
    </row>
    <row r="649" spans="2:68">
      <c r="B649" s="29">
        <v>26</v>
      </c>
      <c r="C649" s="68">
        <v>4.0782999999999996</v>
      </c>
      <c r="D649" s="68">
        <v>1.4248000000000001</v>
      </c>
      <c r="F649" s="13"/>
      <c r="G649" s="13"/>
      <c r="H649" s="245"/>
      <c r="I649" s="60" t="s">
        <v>112</v>
      </c>
      <c r="J649" s="174">
        <f t="shared" si="168"/>
        <v>8.0788694498626779</v>
      </c>
      <c r="K649" s="174">
        <f t="shared" si="174"/>
        <v>7.6650382618730344</v>
      </c>
      <c r="L649" s="174">
        <f t="shared" si="174"/>
        <v>7.2724051206169991</v>
      </c>
      <c r="M649" s="174">
        <f t="shared" si="174"/>
        <v>6.8998841795021422</v>
      </c>
      <c r="N649" s="174">
        <f t="shared" si="174"/>
        <v>6.5464452132315767</v>
      </c>
      <c r="O649" s="174">
        <f t="shared" si="174"/>
        <v>6.2111107686643621</v>
      </c>
      <c r="P649" s="174">
        <f t="shared" si="174"/>
        <v>5.8929534616199533</v>
      </c>
      <c r="Q649" s="174">
        <f t="shared" si="174"/>
        <v>5.5910934121508644</v>
      </c>
      <c r="R649" s="174">
        <f t="shared" si="174"/>
        <v>5.3046958111906459</v>
      </c>
      <c r="S649" s="174">
        <f t="shared" si="174"/>
        <v>5.0329686118476706</v>
      </c>
      <c r="T649" s="174">
        <f t="shared" si="174"/>
        <v>4.7751603389598198</v>
      </c>
      <c r="U649" s="174">
        <f t="shared" si="174"/>
        <v>4.5305580108523449</v>
      </c>
      <c r="V649" s="174">
        <f t="shared" si="174"/>
        <v>4.2984851675513687</v>
      </c>
      <c r="W649" s="174">
        <f t="shared" si="174"/>
        <v>4.0782999999999996</v>
      </c>
      <c r="X649" s="174">
        <f t="shared" si="174"/>
        <v>3.8693935751032766</v>
      </c>
      <c r="Y649" s="174">
        <f t="shared" ref="K649:BP653" si="175">$C649*POWER(POWER($D649/$C649,1/($D$626-$C$626)),Y$626-$C$626)</f>
        <v>3.6711881516932348</v>
      </c>
      <c r="Z649" s="174">
        <f t="shared" si="175"/>
        <v>3.4831355827568053</v>
      </c>
      <c r="AA649" s="174">
        <f t="shared" si="175"/>
        <v>3.3047157995078318</v>
      </c>
      <c r="AB649" s="174">
        <f t="shared" si="175"/>
        <v>3.1354353731108291</v>
      </c>
      <c r="AC649" s="174">
        <f t="shared" si="175"/>
        <v>2.974826150078854</v>
      </c>
      <c r="AD649" s="174">
        <f t="shared" si="175"/>
        <v>2.8224439575716196</v>
      </c>
      <c r="AE649" s="174">
        <f t="shared" si="175"/>
        <v>2.6778673750132871</v>
      </c>
      <c r="AF649" s="174">
        <f t="shared" si="175"/>
        <v>2.5406965686327863</v>
      </c>
      <c r="AG649" s="174">
        <f t="shared" si="175"/>
        <v>2.4105521857035153</v>
      </c>
      <c r="AH649" s="174">
        <f t="shared" si="175"/>
        <v>2.2870743054244036</v>
      </c>
      <c r="AI649" s="174">
        <f t="shared" si="175"/>
        <v>2.1699214435409302</v>
      </c>
      <c r="AJ649" s="174">
        <f t="shared" si="175"/>
        <v>2.0587696079533391</v>
      </c>
      <c r="AK649" s="174">
        <f t="shared" si="175"/>
        <v>1.9533114027002783</v>
      </c>
      <c r="AL649" s="174">
        <f t="shared" si="175"/>
        <v>1.8532551778398911</v>
      </c>
      <c r="AM649" s="174">
        <f t="shared" si="175"/>
        <v>1.7583242228773153</v>
      </c>
      <c r="AN649" s="174">
        <f t="shared" si="175"/>
        <v>1.6682560015079682</v>
      </c>
      <c r="AO649" s="174">
        <f t="shared" si="175"/>
        <v>1.5828014255602618</v>
      </c>
      <c r="AP649" s="174">
        <f t="shared" si="175"/>
        <v>1.5017241661298053</v>
      </c>
      <c r="AQ649" s="174">
        <f t="shared" si="175"/>
        <v>1.4247999999999987</v>
      </c>
      <c r="AR649" s="174">
        <f t="shared" si="175"/>
        <v>1.3518161895415111</v>
      </c>
      <c r="AS649" s="174">
        <f t="shared" si="175"/>
        <v>1.2825708943757244</v>
      </c>
      <c r="AT649" s="174">
        <f t="shared" si="175"/>
        <v>1.2168726131750711</v>
      </c>
      <c r="AU649" s="174">
        <f t="shared" si="175"/>
        <v>1.154539654056532</v>
      </c>
      <c r="AV649" s="174">
        <f t="shared" si="175"/>
        <v>1.0953996321036477</v>
      </c>
      <c r="AW649" s="174">
        <f t="shared" si="175"/>
        <v>1.0392889926274054</v>
      </c>
      <c r="AX649" s="174">
        <f t="shared" si="175"/>
        <v>0.98605255884756882</v>
      </c>
      <c r="AY649" s="174">
        <f t="shared" si="175"/>
        <v>0.93554310274352759</v>
      </c>
      <c r="AZ649" s="174">
        <f t="shared" si="175"/>
        <v>0.88762093788784313</v>
      </c>
      <c r="BA649" s="174">
        <f t="shared" si="175"/>
        <v>0.84215353313644548</v>
      </c>
      <c r="BB649" s="174">
        <f t="shared" si="175"/>
        <v>0.79901514610712487</v>
      </c>
      <c r="BC649" s="174">
        <f t="shared" si="175"/>
        <v>0.75808647543268393</v>
      </c>
      <c r="BD649" s="174">
        <f t="shared" si="175"/>
        <v>0.7192543308270396</v>
      </c>
      <c r="BE649" s="174">
        <f t="shared" si="175"/>
        <v>0.68241132005182403</v>
      </c>
      <c r="BF649" s="174">
        <f t="shared" si="175"/>
        <v>0.64745555191777804</v>
      </c>
      <c r="BG649" s="174">
        <f t="shared" si="175"/>
        <v>0.61429035449957015</v>
      </c>
      <c r="BH649" s="174">
        <f t="shared" si="175"/>
        <v>0.5828240077847513</v>
      </c>
      <c r="BI649" s="174">
        <f t="shared" si="175"/>
        <v>0.55296949001747264</v>
      </c>
      <c r="BJ649" s="174">
        <f t="shared" si="175"/>
        <v>0.52464423703546703</v>
      </c>
      <c r="BK649" s="174">
        <f t="shared" si="175"/>
        <v>0.49776991393472686</v>
      </c>
      <c r="BL649" s="174">
        <f t="shared" si="175"/>
        <v>0.47227219843041057</v>
      </c>
      <c r="BM649" s="174">
        <f t="shared" si="175"/>
        <v>0.44808057531484463</v>
      </c>
      <c r="BN649" s="174">
        <f t="shared" si="175"/>
        <v>0.42512814144418992</v>
      </c>
      <c r="BO649" s="174">
        <f t="shared" si="175"/>
        <v>0.40335142071445101</v>
      </c>
      <c r="BP649" s="174">
        <f t="shared" si="175"/>
        <v>0.38269018851513514</v>
      </c>
    </row>
    <row r="650" spans="2:68">
      <c r="B650" s="29">
        <v>27</v>
      </c>
      <c r="C650" s="68">
        <v>4.0990000000000002</v>
      </c>
      <c r="D650" s="68">
        <v>1.3441000000000001</v>
      </c>
      <c r="F650" s="13"/>
      <c r="G650" s="13"/>
      <c r="H650" s="245"/>
      <c r="I650" s="60" t="s">
        <v>112</v>
      </c>
      <c r="J650" s="174">
        <f t="shared" si="168"/>
        <v>8.4613183926381961</v>
      </c>
      <c r="K650" s="174">
        <f t="shared" si="175"/>
        <v>8.0025006971511043</v>
      </c>
      <c r="L650" s="174">
        <f t="shared" si="175"/>
        <v>7.5685625379163373</v>
      </c>
      <c r="M650" s="174">
        <f t="shared" si="175"/>
        <v>7.1581548141249653</v>
      </c>
      <c r="N650" s="174">
        <f t="shared" si="175"/>
        <v>6.7700015803908302</v>
      </c>
      <c r="O650" s="174">
        <f t="shared" si="175"/>
        <v>6.4028960798743331</v>
      </c>
      <c r="P650" s="174">
        <f t="shared" si="175"/>
        <v>6.0556969925113897</v>
      </c>
      <c r="Q650" s="174">
        <f t="shared" si="175"/>
        <v>5.7273248866833439</v>
      </c>
      <c r="R650" s="174">
        <f t="shared" si="175"/>
        <v>5.4167588632962271</v>
      </c>
      <c r="S650" s="174">
        <f t="shared" si="175"/>
        <v>5.1230333818358922</v>
      </c>
      <c r="T650" s="174">
        <f t="shared" si="175"/>
        <v>4.8452352585313161</v>
      </c>
      <c r="U650" s="174">
        <f t="shared" si="175"/>
        <v>4.582500827293468</v>
      </c>
      <c r="V650" s="174">
        <f t="shared" si="175"/>
        <v>4.3340132546031658</v>
      </c>
      <c r="W650" s="174">
        <f t="shared" si="175"/>
        <v>4.0990000000000002</v>
      </c>
      <c r="X650" s="174">
        <f t="shared" si="175"/>
        <v>3.87673041427706</v>
      </c>
      <c r="Y650" s="174">
        <f t="shared" si="175"/>
        <v>3.6665134679143172</v>
      </c>
      <c r="Z650" s="174">
        <f t="shared" si="175"/>
        <v>3.4676956026884338</v>
      </c>
      <c r="AA650" s="174">
        <f t="shared" si="175"/>
        <v>3.2796586997797199</v>
      </c>
      <c r="AB650" s="174">
        <f t="shared" si="175"/>
        <v>3.1018181580591357</v>
      </c>
      <c r="AC650" s="174">
        <f t="shared" si="175"/>
        <v>2.9336210765808004</v>
      </c>
      <c r="AD650" s="174">
        <f t="shared" si="175"/>
        <v>2.7745445356294223</v>
      </c>
      <c r="AE650" s="174">
        <f t="shared" si="175"/>
        <v>2.6240939709784832</v>
      </c>
      <c r="AF650" s="174">
        <f t="shared" si="175"/>
        <v>2.4818016363047937</v>
      </c>
      <c r="AG650" s="174">
        <f t="shared" si="175"/>
        <v>2.3472251489791094</v>
      </c>
      <c r="AH650" s="174">
        <f t="shared" si="175"/>
        <v>2.2199461147117141</v>
      </c>
      <c r="AI650" s="174">
        <f t="shared" si="175"/>
        <v>2.0995688267770416</v>
      </c>
      <c r="AJ650" s="174">
        <f t="shared" si="175"/>
        <v>1.9857190357732522</v>
      </c>
      <c r="AK650" s="174">
        <f t="shared" si="175"/>
        <v>1.8780427860919944</v>
      </c>
      <c r="AL650" s="174">
        <f t="shared" si="175"/>
        <v>1.7762053154809614</v>
      </c>
      <c r="AM650" s="174">
        <f t="shared" si="175"/>
        <v>1.6798900142780246</v>
      </c>
      <c r="AN650" s="174">
        <f t="shared" si="175"/>
        <v>1.5887974410812256</v>
      </c>
      <c r="AO650" s="174">
        <f t="shared" si="175"/>
        <v>1.5026443917943773</v>
      </c>
      <c r="AP650" s="174">
        <f t="shared" si="175"/>
        <v>1.4211630191539684</v>
      </c>
      <c r="AQ650" s="174">
        <f t="shared" si="175"/>
        <v>1.3441000000000003</v>
      </c>
      <c r="AR650" s="174">
        <f t="shared" si="175"/>
        <v>1.2712157477018291</v>
      </c>
      <c r="AS650" s="174">
        <f t="shared" si="175"/>
        <v>1.2022836672904698</v>
      </c>
      <c r="AT650" s="174">
        <f t="shared" si="175"/>
        <v>1.137089450981587</v>
      </c>
      <c r="AU650" s="174">
        <f t="shared" si="175"/>
        <v>1.0754304118989808</v>
      </c>
      <c r="AV650" s="174">
        <f t="shared" si="175"/>
        <v>1.0171148539271249</v>
      </c>
      <c r="AW650" s="174">
        <f t="shared" si="175"/>
        <v>0.96196147573365576</v>
      </c>
      <c r="AX650" s="174">
        <f t="shared" si="175"/>
        <v>0.90979880710893068</v>
      </c>
      <c r="AY650" s="174">
        <f t="shared" si="175"/>
        <v>0.86046467587025621</v>
      </c>
      <c r="AZ650" s="174">
        <f t="shared" si="175"/>
        <v>0.81380570367340177</v>
      </c>
      <c r="BA650" s="174">
        <f t="shared" si="175"/>
        <v>0.7696768291638989</v>
      </c>
      <c r="BB650" s="174">
        <f t="shared" si="175"/>
        <v>0.72794085698561006</v>
      </c>
      <c r="BC650" s="174">
        <f t="shared" si="175"/>
        <v>0.68846803124445521</v>
      </c>
      <c r="BD650" s="174">
        <f t="shared" si="175"/>
        <v>0.6511356321012024</v>
      </c>
      <c r="BE650" s="174">
        <f t="shared" si="175"/>
        <v>0.61582759423914368</v>
      </c>
      <c r="BF650" s="174">
        <f t="shared" si="175"/>
        <v>0.58243414602048316</v>
      </c>
      <c r="BG650" s="174">
        <f t="shared" si="175"/>
        <v>0.55085146820958608</v>
      </c>
      <c r="BH650" s="174">
        <f t="shared" si="175"/>
        <v>0.52098137120206767</v>
      </c>
      <c r="BI650" s="174">
        <f t="shared" si="175"/>
        <v>0.4927309897562388</v>
      </c>
      <c r="BJ650" s="174">
        <f t="shared" si="175"/>
        <v>0.46601249427783586</v>
      </c>
      <c r="BK650" s="174">
        <f t="shared" si="175"/>
        <v>0.44074281776042956</v>
      </c>
      <c r="BL650" s="174">
        <f t="shared" si="175"/>
        <v>0.41684339753257588</v>
      </c>
      <c r="BM650" s="174">
        <f t="shared" si="175"/>
        <v>0.39423993100881199</v>
      </c>
      <c r="BN650" s="174">
        <f t="shared" si="175"/>
        <v>0.37286214468513079</v>
      </c>
      <c r="BO650" s="174">
        <f t="shared" si="175"/>
        <v>0.3526435756607515</v>
      </c>
      <c r="BP650" s="174">
        <f t="shared" si="175"/>
        <v>0.33352136500694041</v>
      </c>
    </row>
    <row r="651" spans="2:68">
      <c r="B651" s="29">
        <v>28</v>
      </c>
      <c r="C651" s="68">
        <v>4.1196999999999999</v>
      </c>
      <c r="D651" s="68">
        <v>1.2634000000000001</v>
      </c>
      <c r="F651" s="13"/>
      <c r="G651" s="13"/>
      <c r="H651" s="245"/>
      <c r="I651" s="60" t="s">
        <v>112</v>
      </c>
      <c r="J651" s="174">
        <f t="shared" si="168"/>
        <v>8.8823249806263789</v>
      </c>
      <c r="K651" s="174">
        <f t="shared" si="175"/>
        <v>8.3726015331389707</v>
      </c>
      <c r="L651" s="174">
        <f t="shared" si="175"/>
        <v>7.8921292100458134</v>
      </c>
      <c r="M651" s="174">
        <f t="shared" si="175"/>
        <v>7.439229398596118</v>
      </c>
      <c r="N651" s="174">
        <f t="shared" si="175"/>
        <v>7.0123198153537949</v>
      </c>
      <c r="O651" s="174">
        <f t="shared" si="175"/>
        <v>6.6099089782179599</v>
      </c>
      <c r="P651" s="174">
        <f t="shared" si="175"/>
        <v>6.230590995673527</v>
      </c>
      <c r="Q651" s="174">
        <f t="shared" si="175"/>
        <v>5.8730406550672392</v>
      </c>
      <c r="R651" s="174">
        <f t="shared" si="175"/>
        <v>5.5360087927491977</v>
      </c>
      <c r="S651" s="174">
        <f t="shared" si="175"/>
        <v>5.2183179299046669</v>
      </c>
      <c r="T651" s="174">
        <f t="shared" si="175"/>
        <v>4.9188581588291909</v>
      </c>
      <c r="U651" s="174">
        <f t="shared" si="175"/>
        <v>4.6365832652750081</v>
      </c>
      <c r="V651" s="174">
        <f t="shared" si="175"/>
        <v>4.3705070733215212</v>
      </c>
      <c r="W651" s="174">
        <f t="shared" si="175"/>
        <v>4.1196999999999999</v>
      </c>
      <c r="X651" s="174">
        <f t="shared" si="175"/>
        <v>3.883285807635493</v>
      </c>
      <c r="Y651" s="174">
        <f t="shared" si="175"/>
        <v>3.6604385425597115</v>
      </c>
      <c r="Z651" s="174">
        <f t="shared" si="175"/>
        <v>3.4503796494997396</v>
      </c>
      <c r="AA651" s="174">
        <f t="shared" si="175"/>
        <v>3.2523752515611974</v>
      </c>
      <c r="AB651" s="174">
        <f t="shared" si="175"/>
        <v>3.0657335863030113</v>
      </c>
      <c r="AC651" s="174">
        <f t="shared" si="175"/>
        <v>2.8898025889462691</v>
      </c>
      <c r="AD651" s="174">
        <f t="shared" si="175"/>
        <v>2.7239676142736977</v>
      </c>
      <c r="AE651" s="174">
        <f t="shared" si="175"/>
        <v>2.5676492892608112</v>
      </c>
      <c r="AF651" s="174">
        <f t="shared" si="175"/>
        <v>2.4203014889365413</v>
      </c>
      <c r="AG651" s="174">
        <f t="shared" si="175"/>
        <v>2.2814094284016608</v>
      </c>
      <c r="AH651" s="174">
        <f t="shared" si="175"/>
        <v>2.1504878643391443</v>
      </c>
      <c r="AI651" s="174">
        <f t="shared" si="175"/>
        <v>2.0270793997331262</v>
      </c>
      <c r="AJ651" s="174">
        <f t="shared" si="175"/>
        <v>1.9107528858737102</v>
      </c>
      <c r="AK651" s="174">
        <f t="shared" si="175"/>
        <v>1.8011019160647475</v>
      </c>
      <c r="AL651" s="174">
        <f t="shared" si="175"/>
        <v>1.6977434057721015</v>
      </c>
      <c r="AM651" s="174">
        <f t="shared" si="175"/>
        <v>1.6003162542518989</v>
      </c>
      <c r="AN651" s="174">
        <f t="shared" si="175"/>
        <v>1.5084800829829339</v>
      </c>
      <c r="AO651" s="174">
        <f t="shared" si="175"/>
        <v>1.4219140464957249</v>
      </c>
      <c r="AP651" s="174">
        <f t="shared" si="175"/>
        <v>1.3403157114436497</v>
      </c>
      <c r="AQ651" s="174">
        <f t="shared" si="175"/>
        <v>1.2633999999999983</v>
      </c>
      <c r="AR651" s="174">
        <f t="shared" si="175"/>
        <v>1.1908981938895249</v>
      </c>
      <c r="AS651" s="174">
        <f t="shared" si="175"/>
        <v>1.1225569955749044</v>
      </c>
      <c r="AT651" s="174">
        <f t="shared" si="175"/>
        <v>1.0581376433181944</v>
      </c>
      <c r="AU651" s="174">
        <f t="shared" si="175"/>
        <v>0.9974150770256115</v>
      </c>
      <c r="AV651" s="174">
        <f t="shared" si="175"/>
        <v>0.94017715196136109</v>
      </c>
      <c r="AW651" s="174">
        <f t="shared" si="175"/>
        <v>0.88622389758349196</v>
      </c>
      <c r="AX651" s="174">
        <f t="shared" si="175"/>
        <v>0.83536681891239295</v>
      </c>
      <c r="AY651" s="174">
        <f t="shared" si="175"/>
        <v>0.78742823799114126</v>
      </c>
      <c r="AZ651" s="174">
        <f t="shared" si="175"/>
        <v>0.74224067313698139</v>
      </c>
      <c r="BA651" s="174">
        <f t="shared" si="175"/>
        <v>0.69964625381524259</v>
      </c>
      <c r="BB651" s="174">
        <f t="shared" si="175"/>
        <v>0.65949616909145603</v>
      </c>
      <c r="BC651" s="174">
        <f t="shared" si="175"/>
        <v>0.62165014773474492</v>
      </c>
      <c r="BD651" s="174">
        <f t="shared" si="175"/>
        <v>0.58597596815613817</v>
      </c>
      <c r="BE651" s="174">
        <f t="shared" si="175"/>
        <v>0.55234899646969415</v>
      </c>
      <c r="BF651" s="174">
        <f t="shared" si="175"/>
        <v>0.52065175106257022</v>
      </c>
      <c r="BG651" s="174">
        <f t="shared" si="175"/>
        <v>0.49077349215278937</v>
      </c>
      <c r="BH651" s="174">
        <f t="shared" si="175"/>
        <v>0.46260983490075397</v>
      </c>
      <c r="BI651" s="174">
        <f t="shared" si="175"/>
        <v>0.43606238472284303</v>
      </c>
      <c r="BJ651" s="174">
        <f t="shared" si="175"/>
        <v>0.41103839353300115</v>
      </c>
      <c r="BK651" s="174">
        <f t="shared" si="175"/>
        <v>0.38745043571133719</v>
      </c>
      <c r="BL651" s="174">
        <f t="shared" si="175"/>
        <v>0.36521610266767579</v>
      </c>
      <c r="BM651" s="174">
        <f t="shared" si="175"/>
        <v>0.34425771493296414</v>
      </c>
      <c r="BN651" s="174">
        <f t="shared" si="175"/>
        <v>0.32450205077267885</v>
      </c>
      <c r="BO651" s="174">
        <f t="shared" si="175"/>
        <v>0.30588009037409425</v>
      </c>
      <c r="BP651" s="174">
        <f t="shared" si="175"/>
        <v>0.28832677471368839</v>
      </c>
    </row>
    <row r="652" spans="2:68">
      <c r="B652" s="29">
        <v>29</v>
      </c>
      <c r="C652" s="68">
        <v>4.1403999999999996</v>
      </c>
      <c r="D652" s="68">
        <v>1.1827000000000001</v>
      </c>
      <c r="F652" s="13"/>
      <c r="G652" s="13"/>
      <c r="H652" s="245"/>
      <c r="I652" s="60" t="s">
        <v>112</v>
      </c>
      <c r="J652" s="174">
        <f t="shared" si="168"/>
        <v>9.3487017962664698</v>
      </c>
      <c r="K652" s="174">
        <f t="shared" si="175"/>
        <v>8.7809786613276035</v>
      </c>
      <c r="L652" s="174">
        <f t="shared" si="175"/>
        <v>8.2477319237505107</v>
      </c>
      <c r="M652" s="174">
        <f t="shared" si="175"/>
        <v>7.7468679186800937</v>
      </c>
      <c r="N652" s="174">
        <f t="shared" si="175"/>
        <v>7.2764201242593947</v>
      </c>
      <c r="O652" s="174">
        <f t="shared" si="175"/>
        <v>6.8345414405552498</v>
      </c>
      <c r="P652" s="174">
        <f t="shared" si="175"/>
        <v>6.4194969373653832</v>
      </c>
      <c r="Q652" s="174">
        <f t="shared" si="175"/>
        <v>6.0296570424329108</v>
      </c>
      <c r="R652" s="174">
        <f t="shared" si="175"/>
        <v>5.6634911433234407</v>
      </c>
      <c r="S652" s="174">
        <f t="shared" si="175"/>
        <v>5.319561577844075</v>
      </c>
      <c r="T652" s="174">
        <f t="shared" si="175"/>
        <v>4.9965179894091465</v>
      </c>
      <c r="U652" s="174">
        <f t="shared" si="175"/>
        <v>4.6930920251903876</v>
      </c>
      <c r="V652" s="174">
        <f t="shared" si="175"/>
        <v>4.4080923562350955</v>
      </c>
      <c r="W652" s="174">
        <f t="shared" si="175"/>
        <v>4.1403999999999996</v>
      </c>
      <c r="X652" s="174">
        <f t="shared" si="175"/>
        <v>3.8889639269358627</v>
      </c>
      <c r="Y652" s="174">
        <f t="shared" si="175"/>
        <v>3.6527969338731539</v>
      </c>
      <c r="Z652" s="174">
        <f t="shared" si="175"/>
        <v>3.4309717680066227</v>
      </c>
      <c r="AA652" s="174">
        <f t="shared" si="175"/>
        <v>3.2226174862605346</v>
      </c>
      <c r="AB652" s="174">
        <f t="shared" si="175"/>
        <v>3.0269160357404954</v>
      </c>
      <c r="AC652" s="174">
        <f t="shared" si="175"/>
        <v>2.8430990418458344</v>
      </c>
      <c r="AD652" s="174">
        <f t="shared" si="175"/>
        <v>2.6704447914318337</v>
      </c>
      <c r="AE652" s="174">
        <f t="shared" si="175"/>
        <v>2.5082753991769313</v>
      </c>
      <c r="AF652" s="174">
        <f t="shared" si="175"/>
        <v>2.3559541460293056</v>
      </c>
      <c r="AG652" s="174">
        <f t="shared" si="175"/>
        <v>2.2128829792829094</v>
      </c>
      <c r="AH652" s="174">
        <f t="shared" si="175"/>
        <v>2.0785001644675862</v>
      </c>
      <c r="AI652" s="174">
        <f t="shared" si="175"/>
        <v>1.952278079834002</v>
      </c>
      <c r="AJ652" s="174">
        <f t="shared" si="175"/>
        <v>1.8337211447739461</v>
      </c>
      <c r="AK652" s="174">
        <f t="shared" si="175"/>
        <v>1.7223638740424627</v>
      </c>
      <c r="AL652" s="174">
        <f t="shared" si="175"/>
        <v>1.6177690501421702</v>
      </c>
      <c r="AM652" s="174">
        <f t="shared" si="175"/>
        <v>1.5195260066940863</v>
      </c>
      <c r="AN652" s="174">
        <f t="shared" si="175"/>
        <v>1.42724901605502</v>
      </c>
      <c r="AO652" s="174">
        <f t="shared" si="175"/>
        <v>1.3405757748509024</v>
      </c>
      <c r="AP652" s="174">
        <f t="shared" si="175"/>
        <v>1.2591659814798699</v>
      </c>
      <c r="AQ652" s="174">
        <f t="shared" si="175"/>
        <v>1.1827000000000012</v>
      </c>
      <c r="AR652" s="174">
        <f t="shared" si="175"/>
        <v>1.110877605155794</v>
      </c>
      <c r="AS652" s="174">
        <f t="shared" si="175"/>
        <v>1.0434168036160236</v>
      </c>
      <c r="AT652" s="174">
        <f t="shared" si="175"/>
        <v>0.98005272679485966</v>
      </c>
      <c r="AU652" s="174">
        <f t="shared" si="175"/>
        <v>0.92053659090917261</v>
      </c>
      <c r="AV652" s="174">
        <f t="shared" si="175"/>
        <v>0.86463472018894016</v>
      </c>
      <c r="AW652" s="174">
        <f t="shared" si="175"/>
        <v>0.81212762940563044</v>
      </c>
      <c r="AX652" s="174">
        <f t="shared" si="175"/>
        <v>0.76280916211632532</v>
      </c>
      <c r="AY652" s="174">
        <f t="shared" si="175"/>
        <v>0.71648568124011203</v>
      </c>
      <c r="AZ652" s="174">
        <f t="shared" si="175"/>
        <v>0.67297530878873135</v>
      </c>
      <c r="BA652" s="174">
        <f t="shared" si="175"/>
        <v>0.63210721176647178</v>
      </c>
      <c r="BB652" s="174">
        <f t="shared" si="175"/>
        <v>0.59372093143556581</v>
      </c>
      <c r="BC652" s="174">
        <f t="shared" si="175"/>
        <v>0.55766575331361135</v>
      </c>
      <c r="BD652" s="174">
        <f t="shared" si="175"/>
        <v>0.52380011542946292</v>
      </c>
      <c r="BE652" s="174">
        <f t="shared" si="175"/>
        <v>0.49199105251425523</v>
      </c>
      <c r="BF652" s="174">
        <f t="shared" si="175"/>
        <v>0.46211367394530639</v>
      </c>
      <c r="BG652" s="174">
        <f t="shared" si="175"/>
        <v>0.43405067339317405</v>
      </c>
      <c r="BH652" s="174">
        <f t="shared" si="175"/>
        <v>0.40769186824661235</v>
      </c>
      <c r="BI652" s="174">
        <f t="shared" si="175"/>
        <v>0.38293376700709209</v>
      </c>
      <c r="BJ652" s="174">
        <f t="shared" si="175"/>
        <v>0.35967916295436275</v>
      </c>
      <c r="BK652" s="174">
        <f t="shared" si="175"/>
        <v>0.33783675248768302</v>
      </c>
      <c r="BL652" s="174">
        <f t="shared" si="175"/>
        <v>0.31732077664422731</v>
      </c>
      <c r="BM652" s="174">
        <f t="shared" si="175"/>
        <v>0.29805068438717819</v>
      </c>
      <c r="BN652" s="174">
        <f t="shared" si="175"/>
        <v>0.27995081634148433</v>
      </c>
      <c r="BO652" s="174">
        <f t="shared" si="175"/>
        <v>0.262950107735552</v>
      </c>
      <c r="BP652" s="174">
        <f t="shared" si="175"/>
        <v>0.24698180938253805</v>
      </c>
    </row>
    <row r="653" spans="2:68">
      <c r="B653" s="29">
        <v>30</v>
      </c>
      <c r="C653" s="68">
        <v>4.1611000000000002</v>
      </c>
      <c r="D653" s="68">
        <v>1.1020000000000001</v>
      </c>
      <c r="F653" s="13"/>
      <c r="G653" s="13"/>
      <c r="H653" s="245"/>
      <c r="I653" s="60" t="s">
        <v>112</v>
      </c>
      <c r="J653" s="174">
        <f t="shared" si="168"/>
        <v>9.869051514235478</v>
      </c>
      <c r="K653" s="174">
        <f t="shared" si="175"/>
        <v>9.2347275691609241</v>
      </c>
      <c r="L653" s="174">
        <f t="shared" si="175"/>
        <v>8.6411741952719154</v>
      </c>
      <c r="M653" s="174">
        <f t="shared" si="175"/>
        <v>8.0857709026946214</v>
      </c>
      <c r="N653" s="174">
        <f t="shared" si="175"/>
        <v>7.5660656310615737</v>
      </c>
      <c r="O653" s="174">
        <f t="shared" si="175"/>
        <v>7.0797639238645624</v>
      </c>
      <c r="P653" s="174">
        <f t="shared" si="175"/>
        <v>6.6247187986157474</v>
      </c>
      <c r="Q653" s="174">
        <f t="shared" si="175"/>
        <v>6.1989212680945966</v>
      </c>
      <c r="R653" s="174">
        <f t="shared" si="175"/>
        <v>5.8004914708326734</v>
      </c>
      <c r="S653" s="174">
        <f t="shared" si="175"/>
        <v>5.4276703716781505</v>
      </c>
      <c r="T653" s="174">
        <f t="shared" si="175"/>
        <v>5.0788119957986648</v>
      </c>
      <c r="U653" s="174">
        <f t="shared" si="175"/>
        <v>4.7523761618363025</v>
      </c>
      <c r="V653" s="174">
        <f t="shared" si="175"/>
        <v>4.4469216821321513</v>
      </c>
      <c r="W653" s="174">
        <f t="shared" si="175"/>
        <v>4.1611000000000002</v>
      </c>
      <c r="X653" s="174">
        <f t="shared" si="175"/>
        <v>3.8936492359582444</v>
      </c>
      <c r="Y653" s="174">
        <f t="shared" si="175"/>
        <v>3.6433886166345966</v>
      </c>
      <c r="Z653" s="174">
        <f t="shared" si="175"/>
        <v>3.409213261747678</v>
      </c>
      <c r="AA653" s="174">
        <f t="shared" si="175"/>
        <v>3.1900893061504312</v>
      </c>
      <c r="AB653" s="174">
        <f t="shared" si="175"/>
        <v>2.9850493353995797</v>
      </c>
      <c r="AC653" s="174">
        <f t="shared" si="175"/>
        <v>2.7931881146995354</v>
      </c>
      <c r="AD653" s="174">
        <f t="shared" si="175"/>
        <v>2.613658592364398</v>
      </c>
      <c r="AE653" s="174">
        <f t="shared" si="175"/>
        <v>2.4456681601536463</v>
      </c>
      <c r="AF653" s="174">
        <f t="shared" si="175"/>
        <v>2.2884751539712216</v>
      </c>
      <c r="AG653" s="174">
        <f t="shared" si="175"/>
        <v>2.141385579478857</v>
      </c>
      <c r="AH653" s="174">
        <f t="shared" si="175"/>
        <v>2.0037500481675168</v>
      </c>
      <c r="AI653" s="174">
        <f t="shared" si="175"/>
        <v>1.8749609103599398</v>
      </c>
      <c r="AJ653" s="174">
        <f t="shared" si="175"/>
        <v>1.7544495724867351</v>
      </c>
      <c r="AK653" s="174">
        <f t="shared" si="175"/>
        <v>1.6416839867920128</v>
      </c>
      <c r="AL653" s="174">
        <f t="shared" si="175"/>
        <v>1.536166302385813</v>
      </c>
      <c r="AM653" s="174">
        <f t="shared" si="175"/>
        <v>1.4374306672729134</v>
      </c>
      <c r="AN653" s="174">
        <f t="shared" si="175"/>
        <v>1.3450411716541606</v>
      </c>
      <c r="AO653" s="174">
        <f t="shared" si="175"/>
        <v>1.2585899234201545</v>
      </c>
      <c r="AP653" s="174">
        <f t="shared" si="175"/>
        <v>1.1776952473407585</v>
      </c>
      <c r="AQ653" s="174">
        <f t="shared" si="175"/>
        <v>1.1019999999999996</v>
      </c>
      <c r="AR653" s="174">
        <f t="shared" si="175"/>
        <v>1.0311699930369336</v>
      </c>
      <c r="AS653" s="174">
        <f t="shared" si="175"/>
        <v>0.96489251773120677</v>
      </c>
      <c r="AT653" s="174">
        <f t="shared" si="175"/>
        <v>0.90287496441949011</v>
      </c>
      <c r="AU653" s="174">
        <f t="shared" si="175"/>
        <v>0.84484353064761086</v>
      </c>
      <c r="AV653" s="174">
        <f t="shared" ref="K653:BP658" si="176">$C653*POWER(POWER($D653/$C653,1/($D$626-$C$626)),AV$626-$C$626)</f>
        <v>0.79054201235498689</v>
      </c>
      <c r="AW653" s="174">
        <f t="shared" si="176"/>
        <v>0.73973067275453308</v>
      </c>
      <c r="AX653" s="174">
        <f t="shared" si="176"/>
        <v>0.69218518391424522</v>
      </c>
      <c r="AY653" s="174">
        <f t="shared" si="176"/>
        <v>0.64769563636762328</v>
      </c>
      <c r="AZ653" s="174">
        <f t="shared" si="176"/>
        <v>0.60606561238044865</v>
      </c>
      <c r="BA653" s="174">
        <f t="shared" si="176"/>
        <v>0.56711131878246124</v>
      </c>
      <c r="BB653" s="174">
        <f t="shared" si="176"/>
        <v>0.53066077553546009</v>
      </c>
      <c r="BC653" s="174">
        <f t="shared" si="176"/>
        <v>0.49655305645542114</v>
      </c>
      <c r="BD653" s="174">
        <f t="shared" si="176"/>
        <v>0.46463757873648354</v>
      </c>
      <c r="BE653" s="174">
        <f t="shared" si="176"/>
        <v>0.43477343814010661</v>
      </c>
      <c r="BF653" s="174">
        <f t="shared" si="176"/>
        <v>0.40682878691431712</v>
      </c>
      <c r="BG653" s="174">
        <f t="shared" si="176"/>
        <v>0.38068025169660669</v>
      </c>
      <c r="BH653" s="174">
        <f t="shared" si="176"/>
        <v>0.35621238883056994</v>
      </c>
      <c r="BI653" s="174">
        <f t="shared" si="176"/>
        <v>0.33331717469155026</v>
      </c>
      <c r="BJ653" s="174">
        <f t="shared" si="176"/>
        <v>0.31189352877112192</v>
      </c>
      <c r="BK653" s="174">
        <f t="shared" si="176"/>
        <v>0.29184686741486615</v>
      </c>
      <c r="BL653" s="174">
        <f t="shared" si="176"/>
        <v>0.27308868624322907</v>
      </c>
      <c r="BM653" s="174">
        <f t="shared" si="176"/>
        <v>0.25553616941188373</v>
      </c>
      <c r="BN653" s="174">
        <f t="shared" si="176"/>
        <v>0.23911182398651262</v>
      </c>
      <c r="BO653" s="174">
        <f t="shared" si="176"/>
        <v>0.22374313781780467</v>
      </c>
      <c r="BP653" s="174">
        <f t="shared" si="176"/>
        <v>0.20936225940621353</v>
      </c>
    </row>
    <row r="654" spans="2:68">
      <c r="B654" s="29">
        <v>31</v>
      </c>
      <c r="C654" s="68">
        <v>4.2630999999999997</v>
      </c>
      <c r="D654" s="68">
        <v>1.0586</v>
      </c>
      <c r="F654" s="13"/>
      <c r="G654" s="13"/>
      <c r="H654" s="245"/>
      <c r="I654" s="60" t="s">
        <v>112</v>
      </c>
      <c r="J654" s="174">
        <f t="shared" si="168"/>
        <v>10.543174141680915</v>
      </c>
      <c r="K654" s="174">
        <f t="shared" si="176"/>
        <v>9.833807403115971</v>
      </c>
      <c r="L654" s="174">
        <f t="shared" si="176"/>
        <v>9.172168337737503</v>
      </c>
      <c r="M654" s="174">
        <f t="shared" si="176"/>
        <v>8.5550457281822592</v>
      </c>
      <c r="N654" s="174">
        <f t="shared" si="176"/>
        <v>7.9794444144865064</v>
      </c>
      <c r="O654" s="174">
        <f t="shared" si="176"/>
        <v>7.4425707572937281</v>
      </c>
      <c r="P654" s="174">
        <f t="shared" si="176"/>
        <v>6.9418190791279955</v>
      </c>
      <c r="Q654" s="174">
        <f t="shared" si="176"/>
        <v>6.4747590179267442</v>
      </c>
      <c r="R654" s="174">
        <f t="shared" si="176"/>
        <v>6.0391237314542394</v>
      </c>
      <c r="S654" s="174">
        <f t="shared" si="176"/>
        <v>5.6327988953466894</v>
      </c>
      <c r="T654" s="174">
        <f t="shared" si="176"/>
        <v>5.2538124413918226</v>
      </c>
      <c r="U654" s="174">
        <f t="shared" si="176"/>
        <v>4.9003249862384095</v>
      </c>
      <c r="V654" s="174">
        <f t="shared" si="176"/>
        <v>4.5706209040821753</v>
      </c>
      <c r="W654" s="174">
        <f t="shared" si="176"/>
        <v>4.2630999999999997</v>
      </c>
      <c r="X654" s="174">
        <f t="shared" si="176"/>
        <v>3.9762697435195657</v>
      </c>
      <c r="Y654" s="174">
        <f t="shared" si="176"/>
        <v>3.7087380247306312</v>
      </c>
      <c r="Z654" s="174">
        <f t="shared" si="176"/>
        <v>3.4592063977802368</v>
      </c>
      <c r="AA654" s="174">
        <f t="shared" si="176"/>
        <v>3.2264637789596455</v>
      </c>
      <c r="AB654" s="174">
        <f t="shared" si="176"/>
        <v>3.0093805687971287</v>
      </c>
      <c r="AC654" s="174">
        <f t="shared" si="176"/>
        <v>2.8069031696286091</v>
      </c>
      <c r="AD654" s="174">
        <f t="shared" si="176"/>
        <v>2.6180488720375794</v>
      </c>
      <c r="AE654" s="174">
        <f t="shared" si="176"/>
        <v>2.4419010853460055</v>
      </c>
      <c r="AF654" s="174">
        <f t="shared" si="176"/>
        <v>2.2776048890077432</v>
      </c>
      <c r="AG654" s="174">
        <f t="shared" si="176"/>
        <v>2.1243628833134878</v>
      </c>
      <c r="AH654" s="174">
        <f t="shared" si="176"/>
        <v>1.9814313192689375</v>
      </c>
      <c r="AI654" s="174">
        <f t="shared" si="176"/>
        <v>1.8481164888628308</v>
      </c>
      <c r="AJ654" s="174">
        <f t="shared" si="176"/>
        <v>1.7237713582052705</v>
      </c>
      <c r="AK654" s="174">
        <f t="shared" si="176"/>
        <v>1.6077924271955253</v>
      </c>
      <c r="AL654" s="174">
        <f t="shared" si="176"/>
        <v>1.4996168004779273</v>
      </c>
      <c r="AM654" s="174">
        <f t="shared" si="176"/>
        <v>1.3987194554699633</v>
      </c>
      <c r="AN654" s="174">
        <f t="shared" si="176"/>
        <v>1.3046106942031332</v>
      </c>
      <c r="AO654" s="174">
        <f t="shared" si="176"/>
        <v>1.2168337666092692</v>
      </c>
      <c r="AP654" s="174">
        <f t="shared" si="176"/>
        <v>1.1349626537171038</v>
      </c>
      <c r="AQ654" s="174">
        <f t="shared" si="176"/>
        <v>1.0585999999999989</v>
      </c>
      <c r="AR654" s="174">
        <f t="shared" si="176"/>
        <v>0.98737518483962572</v>
      </c>
      <c r="AS654" s="174">
        <f t="shared" si="176"/>
        <v>0.92094252374559404</v>
      </c>
      <c r="AT654" s="174">
        <f t="shared" si="176"/>
        <v>0.858979590600773</v>
      </c>
      <c r="AU654" s="174">
        <f t="shared" si="176"/>
        <v>0.80118565278944365</v>
      </c>
      <c r="AV654" s="174">
        <f t="shared" si="176"/>
        <v>0.74728021161329483</v>
      </c>
      <c r="AW654" s="174">
        <f t="shared" si="176"/>
        <v>0.69700164091127192</v>
      </c>
      <c r="AX654" s="174">
        <f t="shared" si="176"/>
        <v>0.65010591727592115</v>
      </c>
      <c r="AY654" s="174">
        <f t="shared" si="176"/>
        <v>0.60636543570342682</v>
      </c>
      <c r="AZ654" s="174">
        <f t="shared" si="176"/>
        <v>0.56556790492918185</v>
      </c>
      <c r="BA654" s="174">
        <f t="shared" si="176"/>
        <v>0.52751531708748467</v>
      </c>
      <c r="BB654" s="174">
        <f t="shared" si="176"/>
        <v>0.49202298669468114</v>
      </c>
      <c r="BC654" s="174">
        <f t="shared" si="176"/>
        <v>0.45891865429152279</v>
      </c>
      <c r="BD654" s="174">
        <f t="shared" si="176"/>
        <v>0.42804165039433689</v>
      </c>
      <c r="BE654" s="174">
        <f t="shared" si="176"/>
        <v>0.39924211569730517</v>
      </c>
      <c r="BF654" s="174">
        <f t="shared" si="176"/>
        <v>0.3723802737411584</v>
      </c>
      <c r="BG654" s="174">
        <f t="shared" si="176"/>
        <v>0.34732575251823833</v>
      </c>
      <c r="BH654" s="174">
        <f t="shared" si="176"/>
        <v>0.32395695172138483</v>
      </c>
      <c r="BI654" s="174">
        <f t="shared" si="176"/>
        <v>0.30216045256563795</v>
      </c>
      <c r="BJ654" s="174">
        <f t="shared" si="176"/>
        <v>0.28183046731836581</v>
      </c>
      <c r="BK654" s="174">
        <f t="shared" si="176"/>
        <v>0.26286832586615327</v>
      </c>
      <c r="BL654" s="174">
        <f t="shared" si="176"/>
        <v>0.24518199682654096</v>
      </c>
      <c r="BM654" s="174">
        <f t="shared" si="176"/>
        <v>0.22868564088036525</v>
      </c>
      <c r="BN654" s="174">
        <f t="shared" si="176"/>
        <v>0.21329919415682894</v>
      </c>
      <c r="BO654" s="174">
        <f t="shared" si="176"/>
        <v>0.19894797964929381</v>
      </c>
      <c r="BP654" s="174">
        <f t="shared" si="176"/>
        <v>0.18556234477582823</v>
      </c>
    </row>
    <row r="655" spans="2:68">
      <c r="B655" s="29">
        <v>32</v>
      </c>
      <c r="C655" s="68">
        <v>4.3651</v>
      </c>
      <c r="D655" s="68">
        <v>1.0152000000000001</v>
      </c>
      <c r="F655" s="13"/>
      <c r="G655" s="13"/>
      <c r="H655" s="245"/>
      <c r="I655" s="60" t="s">
        <v>112</v>
      </c>
      <c r="J655" s="174">
        <f t="shared" si="168"/>
        <v>11.265017735398388</v>
      </c>
      <c r="K655" s="174">
        <f t="shared" si="176"/>
        <v>10.472726222776751</v>
      </c>
      <c r="L655" s="174">
        <f t="shared" si="176"/>
        <v>9.7361581768834267</v>
      </c>
      <c r="M655" s="174">
        <f t="shared" si="176"/>
        <v>9.0513944534454289</v>
      </c>
      <c r="N655" s="174">
        <f t="shared" si="176"/>
        <v>8.4147915495440326</v>
      </c>
      <c r="O655" s="174">
        <f t="shared" si="176"/>
        <v>7.822962217200045</v>
      </c>
      <c r="P655" s="174">
        <f t="shared" si="176"/>
        <v>7.2727574404449271</v>
      </c>
      <c r="Q655" s="174">
        <f t="shared" si="176"/>
        <v>6.7612496799809714</v>
      </c>
      <c r="R655" s="174">
        <f t="shared" si="176"/>
        <v>6.2857172962784951</v>
      </c>
      <c r="S655" s="174">
        <f t="shared" si="176"/>
        <v>5.8436300682281317</v>
      </c>
      <c r="T655" s="174">
        <f t="shared" si="176"/>
        <v>5.4326357302956501</v>
      </c>
      <c r="U655" s="174">
        <f t="shared" si="176"/>
        <v>5.0505474565459361</v>
      </c>
      <c r="V655" s="174">
        <f t="shared" si="176"/>
        <v>4.6953322249409206</v>
      </c>
      <c r="W655" s="174">
        <f t="shared" si="176"/>
        <v>4.3651</v>
      </c>
      <c r="X655" s="174">
        <f t="shared" si="176"/>
        <v>4.0580936762658464</v>
      </c>
      <c r="Y655" s="174">
        <f t="shared" si="176"/>
        <v>3.7726797290666543</v>
      </c>
      <c r="Z655" s="174">
        <f t="shared" si="176"/>
        <v>3.507339522829199</v>
      </c>
      <c r="AA655" s="174">
        <f t="shared" si="176"/>
        <v>3.2606612306958476</v>
      </c>
      <c r="AB655" s="174">
        <f t="shared" si="176"/>
        <v>3.0313323224512687</v>
      </c>
      <c r="AC655" s="174">
        <f t="shared" si="176"/>
        <v>2.818132580788471</v>
      </c>
      <c r="AD655" s="174">
        <f t="shared" si="176"/>
        <v>2.6199276087549981</v>
      </c>
      <c r="AE655" s="174">
        <f t="shared" si="176"/>
        <v>2.43566279383358</v>
      </c>
      <c r="AF655" s="174">
        <f t="shared" si="176"/>
        <v>2.2643576965412144</v>
      </c>
      <c r="AG655" s="174">
        <f t="shared" si="176"/>
        <v>2.1051008336894461</v>
      </c>
      <c r="AH655" s="174">
        <f t="shared" si="176"/>
        <v>1.95704482854851</v>
      </c>
      <c r="AI655" s="174">
        <f t="shared" si="176"/>
        <v>1.8194019021102581</v>
      </c>
      <c r="AJ655" s="174">
        <f t="shared" si="176"/>
        <v>1.6914396814596895</v>
      </c>
      <c r="AK655" s="174">
        <f t="shared" si="176"/>
        <v>1.5724773029522083</v>
      </c>
      <c r="AL655" s="174">
        <f t="shared" si="176"/>
        <v>1.46188178946231</v>
      </c>
      <c r="AM655" s="174">
        <f t="shared" si="176"/>
        <v>1.3590646824277106</v>
      </c>
      <c r="AN655" s="174">
        <f t="shared" si="176"/>
        <v>1.2634789107686293</v>
      </c>
      <c r="AO655" s="174">
        <f t="shared" si="176"/>
        <v>1.1746158800223212</v>
      </c>
      <c r="AP655" s="174">
        <f t="shared" si="176"/>
        <v>1.0920027662046743</v>
      </c>
      <c r="AQ655" s="174">
        <f t="shared" si="176"/>
        <v>1.0152000000000001</v>
      </c>
      <c r="AR655" s="174">
        <f t="shared" si="176"/>
        <v>0.94379892789285202</v>
      </c>
      <c r="AS655" s="174">
        <f t="shared" si="176"/>
        <v>0.87741963779717946</v>
      </c>
      <c r="AT655" s="174">
        <f t="shared" si="176"/>
        <v>0.81570893761338881</v>
      </c>
      <c r="AU655" s="174">
        <f t="shared" si="176"/>
        <v>0.7583384759575782</v>
      </c>
      <c r="AV655" s="174">
        <f t="shared" si="176"/>
        <v>0.70500299506369335</v>
      </c>
      <c r="AW655" s="174">
        <f t="shared" si="176"/>
        <v>0.6554187065626117</v>
      </c>
      <c r="AX655" s="174">
        <f t="shared" si="176"/>
        <v>0.6093217814959736</v>
      </c>
      <c r="AY655" s="174">
        <f t="shared" si="176"/>
        <v>0.56646694653040042</v>
      </c>
      <c r="AZ655" s="174">
        <f t="shared" si="176"/>
        <v>0.52662617890280661</v>
      </c>
      <c r="BA655" s="174">
        <f t="shared" si="176"/>
        <v>0.48958749315285471</v>
      </c>
      <c r="BB655" s="174">
        <f t="shared" si="176"/>
        <v>0.45515381318697118</v>
      </c>
      <c r="BC655" s="174">
        <f t="shared" si="176"/>
        <v>0.42314192367238646</v>
      </c>
      <c r="BD655" s="174">
        <f t="shared" si="176"/>
        <v>0.39338149518175458</v>
      </c>
      <c r="BE655" s="174">
        <f t="shared" si="176"/>
        <v>0.36571417790132688</v>
      </c>
      <c r="BF655" s="174">
        <f t="shared" si="176"/>
        <v>0.33999275908046489</v>
      </c>
      <c r="BG655" s="174">
        <f t="shared" si="176"/>
        <v>0.31608037973943603</v>
      </c>
      <c r="BH655" s="174">
        <f t="shared" si="176"/>
        <v>0.29384980646773562</v>
      </c>
      <c r="BI655" s="174">
        <f t="shared" si="176"/>
        <v>0.27318275443830858</v>
      </c>
      <c r="BJ655" s="174">
        <f t="shared" si="176"/>
        <v>0.25396925803555143</v>
      </c>
      <c r="BK655" s="174">
        <f t="shared" si="176"/>
        <v>0.23610708574832198</v>
      </c>
      <c r="BL655" s="174">
        <f t="shared" si="176"/>
        <v>0.21950119621470832</v>
      </c>
      <c r="BM655" s="174">
        <f t="shared" si="176"/>
        <v>0.20406323252427133</v>
      </c>
      <c r="BN655" s="174">
        <f t="shared" si="176"/>
        <v>0.18971105208703407</v>
      </c>
      <c r="BO655" s="174">
        <f t="shared" si="176"/>
        <v>0.17636828956773809</v>
      </c>
      <c r="BP655" s="174">
        <f t="shared" si="176"/>
        <v>0.16396395055981802</v>
      </c>
    </row>
    <row r="656" spans="2:68">
      <c r="B656" s="29">
        <v>33</v>
      </c>
      <c r="C656" s="68">
        <v>4.4671000000000003</v>
      </c>
      <c r="D656" s="68">
        <v>0.97189999999999999</v>
      </c>
      <c r="F656" s="13"/>
      <c r="G656" s="13"/>
      <c r="H656" s="245"/>
      <c r="I656" s="60" t="s">
        <v>112</v>
      </c>
      <c r="J656" s="174">
        <f t="shared" si="168"/>
        <v>12.038942350102877</v>
      </c>
      <c r="K656" s="174">
        <f t="shared" si="176"/>
        <v>11.154962898673466</v>
      </c>
      <c r="L656" s="174">
        <f t="shared" si="176"/>
        <v>10.33589111502957</v>
      </c>
      <c r="M656" s="174">
        <f t="shared" si="176"/>
        <v>9.5769610452448397</v>
      </c>
      <c r="N656" s="174">
        <f t="shared" si="176"/>
        <v>8.8737566835208188</v>
      </c>
      <c r="O656" s="174">
        <f t="shared" si="176"/>
        <v>8.2221862766611373</v>
      </c>
      <c r="P656" s="174">
        <f t="shared" si="176"/>
        <v>7.6184585152825619</v>
      </c>
      <c r="Q656" s="174">
        <f t="shared" si="176"/>
        <v>7.0590604732261815</v>
      </c>
      <c r="R656" s="174">
        <f t="shared" si="176"/>
        <v>6.5407371668041536</v>
      </c>
      <c r="S656" s="174">
        <f t="shared" si="176"/>
        <v>6.0604726149429107</v>
      </c>
      <c r="T656" s="174">
        <f t="shared" si="176"/>
        <v>5.6154722900169922</v>
      </c>
      <c r="U656" s="174">
        <f t="shared" si="176"/>
        <v>5.2031468572596982</v>
      </c>
      <c r="V656" s="174">
        <f t="shared" si="176"/>
        <v>4.8210971081347038</v>
      </c>
      <c r="W656" s="174">
        <f t="shared" si="176"/>
        <v>4.4671000000000003</v>
      </c>
      <c r="X656" s="174">
        <f t="shared" si="176"/>
        <v>4.1390957208328549</v>
      </c>
      <c r="Y656" s="174">
        <f t="shared" si="176"/>
        <v>3.8351757037489307</v>
      </c>
      <c r="Z656" s="174">
        <f t="shared" si="176"/>
        <v>3.5535715215753689</v>
      </c>
      <c r="AA656" s="174">
        <f t="shared" si="176"/>
        <v>3.2926445968583877</v>
      </c>
      <c r="AB656" s="174">
        <f t="shared" si="176"/>
        <v>3.0508766674307655</v>
      </c>
      <c r="AC656" s="174">
        <f t="shared" si="176"/>
        <v>2.8268609520609527</v>
      </c>
      <c r="AD656" s="174">
        <f t="shared" si="176"/>
        <v>2.6192939647791582</v>
      </c>
      <c r="AE656" s="174">
        <f t="shared" si="176"/>
        <v>2.426967930250215</v>
      </c>
      <c r="AF656" s="174">
        <f t="shared" si="176"/>
        <v>2.2487637560603599</v>
      </c>
      <c r="AG656" s="174">
        <f t="shared" si="176"/>
        <v>2.0836445210255987</v>
      </c>
      <c r="AH656" s="174">
        <f t="shared" si="176"/>
        <v>1.9306494416319042</v>
      </c>
      <c r="AI656" s="174">
        <f t="shared" si="176"/>
        <v>1.7888882814996205</v>
      </c>
      <c r="AJ656" s="174">
        <f t="shared" si="176"/>
        <v>1.657536171342284</v>
      </c>
      <c r="AK656" s="174">
        <f t="shared" si="176"/>
        <v>1.5358288092786199</v>
      </c>
      <c r="AL656" s="174">
        <f t="shared" si="176"/>
        <v>1.4230580135696429</v>
      </c>
      <c r="AM656" s="174">
        <f t="shared" si="176"/>
        <v>1.3185676019034744</v>
      </c>
      <c r="AN656" s="174">
        <f t="shared" si="176"/>
        <v>1.221749573250545</v>
      </c>
      <c r="AO656" s="174">
        <f t="shared" si="176"/>
        <v>1.1320405700724625</v>
      </c>
      <c r="AP656" s="174">
        <f t="shared" si="176"/>
        <v>1.0489186002991011</v>
      </c>
      <c r="AQ656" s="174">
        <f t="shared" si="176"/>
        <v>0.97189999999999932</v>
      </c>
      <c r="AR656" s="174">
        <f t="shared" si="176"/>
        <v>0.90053661907668237</v>
      </c>
      <c r="AS656" s="174">
        <f t="shared" si="176"/>
        <v>0.83441321360022902</v>
      </c>
      <c r="AT656" s="174">
        <f t="shared" si="176"/>
        <v>0.773145029620805</v>
      </c>
      <c r="AU656" s="174">
        <f t="shared" si="176"/>
        <v>0.71637556439002137</v>
      </c>
      <c r="AV656" s="174">
        <f t="shared" si="176"/>
        <v>0.66377449196927729</v>
      </c>
      <c r="AW656" s="174">
        <f t="shared" si="176"/>
        <v>0.61503574115377702</v>
      </c>
      <c r="AX656" s="174">
        <f t="shared" si="176"/>
        <v>0.56987571452818653</v>
      </c>
      <c r="AY656" s="174">
        <f t="shared" si="176"/>
        <v>0.52803163829110211</v>
      </c>
      <c r="AZ656" s="174">
        <f t="shared" si="176"/>
        <v>0.48926003324641537</v>
      </c>
      <c r="BA656" s="174">
        <f t="shared" si="176"/>
        <v>0.45333529806469036</v>
      </c>
      <c r="BB656" s="174">
        <f t="shared" si="176"/>
        <v>0.42004839657094001</v>
      </c>
      <c r="BC656" s="174">
        <f t="shared" si="176"/>
        <v>0.38920564142049191</v>
      </c>
      <c r="BD656" s="174">
        <f t="shared" si="176"/>
        <v>0.36062756708548377</v>
      </c>
      <c r="BE656" s="174">
        <f t="shared" si="176"/>
        <v>0.33414788559420855</v>
      </c>
      <c r="BF656" s="174">
        <f t="shared" si="176"/>
        <v>0.30961251894704278</v>
      </c>
      <c r="BG656" s="174">
        <f t="shared" si="176"/>
        <v>0.28687870257885106</v>
      </c>
      <c r="BH656" s="174">
        <f t="shared" si="176"/>
        <v>0.26581415465116154</v>
      </c>
      <c r="BI656" s="174">
        <f t="shared" si="176"/>
        <v>0.24629630634045027</v>
      </c>
      <c r="BJ656" s="174">
        <f t="shared" si="176"/>
        <v>0.22821158864379476</v>
      </c>
      <c r="BK656" s="174">
        <f t="shared" si="176"/>
        <v>0.21145477155201325</v>
      </c>
      <c r="BL656" s="174">
        <f t="shared" si="176"/>
        <v>0.19592835174512033</v>
      </c>
      <c r="BM656" s="174">
        <f t="shared" si="176"/>
        <v>0.18154198524726595</v>
      </c>
      <c r="BN656" s="174">
        <f t="shared" si="176"/>
        <v>0.16821196173993413</v>
      </c>
      <c r="BO656" s="174">
        <f t="shared" si="176"/>
        <v>0.15586071747457214</v>
      </c>
      <c r="BP656" s="174">
        <f t="shared" si="176"/>
        <v>0.14441638395042419</v>
      </c>
    </row>
    <row r="657" spans="2:68">
      <c r="B657" s="29">
        <v>34</v>
      </c>
      <c r="C657" s="68">
        <v>4.5690999999999997</v>
      </c>
      <c r="D657" s="68">
        <v>0.92849999999999999</v>
      </c>
      <c r="F657" s="13"/>
      <c r="G657" s="13"/>
      <c r="H657" s="245"/>
      <c r="I657" s="60" t="s">
        <v>112</v>
      </c>
      <c r="J657" s="174">
        <f t="shared" si="168"/>
        <v>12.872483802332512</v>
      </c>
      <c r="K657" s="174">
        <f t="shared" si="176"/>
        <v>11.88666207243493</v>
      </c>
      <c r="L657" s="174">
        <f t="shared" si="176"/>
        <v>10.976338163941652</v>
      </c>
      <c r="M657" s="174">
        <f t="shared" si="176"/>
        <v>10.135730178499321</v>
      </c>
      <c r="N657" s="174">
        <f t="shared" si="176"/>
        <v>9.3594990166055485</v>
      </c>
      <c r="O657" s="174">
        <f t="shared" si="176"/>
        <v>8.6427144664589104</v>
      </c>
      <c r="P657" s="174">
        <f t="shared" si="176"/>
        <v>7.9808238898483976</v>
      </c>
      <c r="Q657" s="174">
        <f t="shared" si="176"/>
        <v>7.3696233061916026</v>
      </c>
      <c r="R657" s="174">
        <f t="shared" si="176"/>
        <v>6.8052306910626656</v>
      </c>
      <c r="S657" s="174">
        <f t="shared" si="176"/>
        <v>6.2840613196162733</v>
      </c>
      <c r="T657" s="174">
        <f t="shared" si="176"/>
        <v>5.8028049983021184</v>
      </c>
      <c r="U657" s="174">
        <f t="shared" si="176"/>
        <v>5.3584050402576615</v>
      </c>
      <c r="V657" s="174">
        <f t="shared" si="176"/>
        <v>4.9480388508419448</v>
      </c>
      <c r="W657" s="174">
        <f t="shared" si="176"/>
        <v>4.5690999999999997</v>
      </c>
      <c r="X657" s="174">
        <f t="shared" si="176"/>
        <v>4.2191816675909237</v>
      </c>
      <c r="Y657" s="174">
        <f t="shared" si="176"/>
        <v>3.8960613565330875</v>
      </c>
      <c r="Z657" s="174">
        <f t="shared" si="176"/>
        <v>3.597686776672393</v>
      </c>
      <c r="AA657" s="174">
        <f t="shared" si="176"/>
        <v>3.3221628097153579</v>
      </c>
      <c r="AB657" s="174">
        <f t="shared" si="176"/>
        <v>3.067739472435139</v>
      </c>
      <c r="AC657" s="174">
        <f t="shared" si="176"/>
        <v>2.8328008016991073</v>
      </c>
      <c r="AD657" s="174">
        <f t="shared" si="176"/>
        <v>2.6158545907215309</v>
      </c>
      <c r="AE657" s="174">
        <f t="shared" si="176"/>
        <v>2.4155229113514354</v>
      </c>
      <c r="AF657" s="174">
        <f t="shared" si="176"/>
        <v>2.2305333621982082</v>
      </c>
      <c r="AG657" s="174">
        <f t="shared" si="176"/>
        <v>2.059710987007644</v>
      </c>
      <c r="AH657" s="174">
        <f t="shared" si="176"/>
        <v>1.9019708119582106</v>
      </c>
      <c r="AI657" s="174">
        <f t="shared" si="176"/>
        <v>1.756310954478367</v>
      </c>
      <c r="AJ657" s="174">
        <f t="shared" si="176"/>
        <v>1.6218062598157719</v>
      </c>
      <c r="AK657" s="174">
        <f t="shared" si="176"/>
        <v>1.4976024249412159</v>
      </c>
      <c r="AL657" s="174">
        <f t="shared" si="176"/>
        <v>1.3829105724654067</v>
      </c>
      <c r="AM657" s="174">
        <f t="shared" si="176"/>
        <v>1.2770022401049912</v>
      </c>
      <c r="AN657" s="174">
        <f t="shared" si="176"/>
        <v>1.1792047538735246</v>
      </c>
      <c r="AO657" s="174">
        <f t="shared" si="176"/>
        <v>1.0888969556103485</v>
      </c>
      <c r="AP657" s="174">
        <f t="shared" si="176"/>
        <v>1.0055052577108732</v>
      </c>
      <c r="AQ657" s="174">
        <f t="shared" si="176"/>
        <v>0.92850000000000088</v>
      </c>
      <c r="AR657" s="174">
        <f t="shared" si="176"/>
        <v>0.85739208560945845</v>
      </c>
      <c r="AS657" s="174">
        <f t="shared" si="176"/>
        <v>0.79172987449190768</v>
      </c>
      <c r="AT657" s="174">
        <f t="shared" si="176"/>
        <v>0.73109631484106719</v>
      </c>
      <c r="AU657" s="174">
        <f t="shared" si="176"/>
        <v>0.67510629419813817</v>
      </c>
      <c r="AV657" s="174">
        <f t="shared" si="176"/>
        <v>0.62340419342015485</v>
      </c>
      <c r="AW657" s="174">
        <f t="shared" si="176"/>
        <v>0.57566162797435461</v>
      </c>
      <c r="AX657" s="174">
        <f t="shared" si="176"/>
        <v>0.53157536221245849</v>
      </c>
      <c r="AY657" s="174">
        <f t="shared" si="176"/>
        <v>0.49086538337742885</v>
      </c>
      <c r="AZ657" s="174">
        <f t="shared" si="176"/>
        <v>0.4532731231098111</v>
      </c>
      <c r="BA657" s="174">
        <f t="shared" si="176"/>
        <v>0.41855981515760204</v>
      </c>
      <c r="BB657" s="174">
        <f t="shared" si="176"/>
        <v>0.38650497885868118</v>
      </c>
      <c r="BC657" s="174">
        <f t="shared" si="176"/>
        <v>0.35690501876368774</v>
      </c>
      <c r="BD657" s="174">
        <f t="shared" si="176"/>
        <v>0.32957193150487973</v>
      </c>
      <c r="BE657" s="174">
        <f t="shared" si="176"/>
        <v>0.30433211169769109</v>
      </c>
      <c r="BF657" s="174">
        <f t="shared" si="176"/>
        <v>0.28102524929069878</v>
      </c>
      <c r="BG657" s="174">
        <f t="shared" si="176"/>
        <v>0.25950331136054927</v>
      </c>
      <c r="BH657" s="174">
        <f t="shared" si="176"/>
        <v>0.23962960188474075</v>
      </c>
      <c r="BI657" s="174">
        <f t="shared" si="176"/>
        <v>0.22127789352043284</v>
      </c>
      <c r="BJ657" s="174">
        <f t="shared" si="176"/>
        <v>0.20433162587479958</v>
      </c>
      <c r="BK657" s="174">
        <f t="shared" si="176"/>
        <v>0.18868316517476127</v>
      </c>
      <c r="BL657" s="174">
        <f t="shared" si="176"/>
        <v>0.1742331206339067</v>
      </c>
      <c r="BM657" s="174">
        <f t="shared" si="176"/>
        <v>0.16088971317452824</v>
      </c>
      <c r="BN657" s="174">
        <f t="shared" si="176"/>
        <v>0.14856819249522479</v>
      </c>
      <c r="BO657" s="174">
        <f t="shared" si="176"/>
        <v>0.137190298781592</v>
      </c>
      <c r="BP657" s="174">
        <f t="shared" si="176"/>
        <v>0.12668376564107031</v>
      </c>
    </row>
    <row r="658" spans="2:68">
      <c r="B658" s="29">
        <v>35</v>
      </c>
      <c r="C658" s="68">
        <v>4.6711</v>
      </c>
      <c r="D658" s="68">
        <v>0.8851</v>
      </c>
      <c r="F658" s="13"/>
      <c r="G658" s="13"/>
      <c r="H658" s="245"/>
      <c r="I658" s="60" t="s">
        <v>112</v>
      </c>
      <c r="J658" s="174">
        <f t="shared" si="168"/>
        <v>13.771986887684877</v>
      </c>
      <c r="K658" s="174">
        <f t="shared" si="176"/>
        <v>12.672878155733679</v>
      </c>
      <c r="L658" s="174">
        <f t="shared" si="176"/>
        <v>11.6614866148097</v>
      </c>
      <c r="M658" s="174">
        <f t="shared" ref="K658:BP662" si="177">$C658*POWER(POWER($D658/$C658,1/($D$626-$C$626)),M$626-$C$626)</f>
        <v>10.730811769531515</v>
      </c>
      <c r="N658" s="174">
        <f t="shared" si="177"/>
        <v>9.8744118170044448</v>
      </c>
      <c r="O658" s="174">
        <f t="shared" si="177"/>
        <v>9.0863590589338852</v>
      </c>
      <c r="P658" s="174">
        <f t="shared" si="177"/>
        <v>8.3611988721892612</v>
      </c>
      <c r="Q658" s="174">
        <f t="shared" si="177"/>
        <v>7.6939119538273628</v>
      </c>
      <c r="R658" s="174">
        <f t="shared" si="177"/>
        <v>7.079879579248411</v>
      </c>
      <c r="S658" s="174">
        <f t="shared" si="177"/>
        <v>6.514851633014068</v>
      </c>
      <c r="T658" s="174">
        <f t="shared" si="177"/>
        <v>5.994917191048013</v>
      </c>
      <c r="U658" s="174">
        <f t="shared" si="177"/>
        <v>5.5164774505994325</v>
      </c>
      <c r="V658" s="174">
        <f t="shared" si="177"/>
        <v>5.0762208206002049</v>
      </c>
      <c r="W658" s="174">
        <f t="shared" si="177"/>
        <v>4.6711</v>
      </c>
      <c r="X658" s="174">
        <f t="shared" si="177"/>
        <v>4.2983108854236436</v>
      </c>
      <c r="Y658" s="174">
        <f t="shared" si="177"/>
        <v>3.955273162156963</v>
      </c>
      <c r="Z658" s="174">
        <f t="shared" si="177"/>
        <v>3.6396124441187885</v>
      </c>
      <c r="AA658" s="174">
        <f t="shared" si="177"/>
        <v>3.3491438391982924</v>
      </c>
      <c r="AB658" s="174">
        <f t="shared" si="177"/>
        <v>3.0818568262027259</v>
      </c>
      <c r="AC658" s="174">
        <f t="shared" si="177"/>
        <v>2.8359013387391281</v>
      </c>
      <c r="AD658" s="174">
        <f t="shared" si="177"/>
        <v>2.6095749597075373</v>
      </c>
      <c r="AE658" s="174">
        <f t="shared" si="177"/>
        <v>2.4013111377705201</v>
      </c>
      <c r="AF658" s="174">
        <f t="shared" si="177"/>
        <v>2.2096683442375591</v>
      </c>
      <c r="AG658" s="174">
        <f t="shared" si="177"/>
        <v>2.0333200953120976</v>
      </c>
      <c r="AH658" s="174">
        <f t="shared" si="177"/>
        <v>1.8710457706387427</v>
      </c>
      <c r="AI658" s="174">
        <f t="shared" si="177"/>
        <v>1.7217221645998544</v>
      </c>
      <c r="AJ658" s="174">
        <f t="shared" si="177"/>
        <v>1.5843157118825784</v>
      </c>
      <c r="AK658" s="174">
        <f t="shared" si="177"/>
        <v>1.4578753335044417</v>
      </c>
      <c r="AL658" s="174">
        <f t="shared" si="177"/>
        <v>1.3415258537802157</v>
      </c>
      <c r="AM658" s="174">
        <f t="shared" si="177"/>
        <v>1.2344619426646293</v>
      </c>
      <c r="AN658" s="174">
        <f t="shared" si="177"/>
        <v>1.1359425415419482</v>
      </c>
      <c r="AO658" s="174">
        <f t="shared" si="177"/>
        <v>1.0452857338797192</v>
      </c>
      <c r="AP658" s="174">
        <f t="shared" si="177"/>
        <v>0.96186402524314174</v>
      </c>
      <c r="AQ658" s="174">
        <f t="shared" si="177"/>
        <v>0.88509999999999966</v>
      </c>
      <c r="AR658" s="174">
        <f t="shared" si="177"/>
        <v>0.81446232465339341</v>
      </c>
      <c r="AS658" s="174">
        <f t="shared" si="177"/>
        <v>0.74946207013875266</v>
      </c>
      <c r="AT658" s="174">
        <f t="shared" si="177"/>
        <v>0.68964932762936737</v>
      </c>
      <c r="AU658" s="174">
        <f t="shared" si="177"/>
        <v>0.63461009442623961</v>
      </c>
      <c r="AV658" s="174">
        <f t="shared" si="177"/>
        <v>0.58396340837747673</v>
      </c>
      <c r="AW658" s="174">
        <f t="shared" si="177"/>
        <v>0.53735871099270016</v>
      </c>
      <c r="AX658" s="174">
        <f t="shared" si="177"/>
        <v>0.49447342100086505</v>
      </c>
      <c r="AY658" s="174">
        <f t="shared" si="177"/>
        <v>0.45501070155652562</v>
      </c>
      <c r="AZ658" s="174">
        <f t="shared" si="177"/>
        <v>0.41869740563992702</v>
      </c>
      <c r="BA658" s="174">
        <f t="shared" si="177"/>
        <v>0.3852821854297141</v>
      </c>
      <c r="BB658" s="174">
        <f t="shared" si="177"/>
        <v>0.35453375256199837</v>
      </c>
      <c r="BC658" s="174">
        <f t="shared" si="177"/>
        <v>0.32623927723391294</v>
      </c>
      <c r="BD658" s="174">
        <f t="shared" si="177"/>
        <v>0.30020291507081198</v>
      </c>
      <c r="BE658" s="174">
        <f t="shared" si="177"/>
        <v>0.27624445156061334</v>
      </c>
      <c r="BF658" s="174">
        <f t="shared" si="177"/>
        <v>0.25419805467253298</v>
      </c>
      <c r="BG658" s="174">
        <f t="shared" si="177"/>
        <v>0.23391112702628142</v>
      </c>
      <c r="BH658" s="174">
        <f t="shared" si="177"/>
        <v>0.21524324966684041</v>
      </c>
      <c r="BI658" s="174">
        <f t="shared" si="177"/>
        <v>0.19806521013400252</v>
      </c>
      <c r="BJ658" s="174">
        <f t="shared" si="177"/>
        <v>0.18225810809931373</v>
      </c>
      <c r="BK658" s="174">
        <f t="shared" si="177"/>
        <v>0.16771253237995323</v>
      </c>
      <c r="BL658" s="174">
        <f t="shared" si="177"/>
        <v>0.15432780363313101</v>
      </c>
      <c r="BM658" s="174">
        <f t="shared" si="177"/>
        <v>0.14201127748920164</v>
      </c>
      <c r="BN658" s="174">
        <f t="shared" si="177"/>
        <v>0.13067770330002634</v>
      </c>
      <c r="BO658" s="174">
        <f t="shared" si="177"/>
        <v>0.12024863406406724</v>
      </c>
      <c r="BP658" s="174">
        <f t="shared" si="177"/>
        <v>0.11065188344392213</v>
      </c>
    </row>
    <row r="659" spans="2:68">
      <c r="B659" s="29">
        <v>36</v>
      </c>
      <c r="C659" s="68">
        <v>4.6417999999999999</v>
      </c>
      <c r="D659" s="68">
        <v>0.83930000000000005</v>
      </c>
      <c r="F659" s="13"/>
      <c r="G659" s="13"/>
      <c r="H659" s="245"/>
      <c r="I659" s="60" t="s">
        <v>112</v>
      </c>
      <c r="J659" s="174">
        <f t="shared" ref="J659:J691" si="178">$C659*POWER(POWER($D659/$C659,1/($D$626-$C$626)),J$626-$C$626)</f>
        <v>14.108680701098296</v>
      </c>
      <c r="K659" s="174">
        <f t="shared" si="177"/>
        <v>12.952331311678346</v>
      </c>
      <c r="L659" s="174">
        <f t="shared" si="177"/>
        <v>11.890756475509699</v>
      </c>
      <c r="M659" s="174">
        <f t="shared" si="177"/>
        <v>10.916188457316009</v>
      </c>
      <c r="N659" s="174">
        <f t="shared" si="177"/>
        <v>10.021496166460787</v>
      </c>
      <c r="O659" s="174">
        <f t="shared" si="177"/>
        <v>9.2001329774661418</v>
      </c>
      <c r="P659" s="174">
        <f t="shared" si="177"/>
        <v>8.4460888271688592</v>
      </c>
      <c r="Q659" s="174">
        <f t="shared" si="177"/>
        <v>7.7538462380001159</v>
      </c>
      <c r="R659" s="174">
        <f t="shared" si="177"/>
        <v>7.1183399456031502</v>
      </c>
      <c r="S659" s="174">
        <f t="shared" si="177"/>
        <v>6.5349198353768916</v>
      </c>
      <c r="T659" s="174">
        <f t="shared" si="177"/>
        <v>5.9993169167455163</v>
      </c>
      <c r="U659" s="174">
        <f t="shared" si="177"/>
        <v>5.5076120861814921</v>
      </c>
      <c r="V659" s="174">
        <f t="shared" si="177"/>
        <v>5.0562074504155046</v>
      </c>
      <c r="W659" s="174">
        <f t="shared" si="177"/>
        <v>4.6417999999999999</v>
      </c>
      <c r="X659" s="174">
        <f t="shared" si="177"/>
        <v>4.2613574405910475</v>
      </c>
      <c r="Y659" s="174">
        <f t="shared" si="177"/>
        <v>3.9120960051016169</v>
      </c>
      <c r="Z659" s="174">
        <f t="shared" si="177"/>
        <v>3.5914600843737969</v>
      </c>
      <c r="AA659" s="174">
        <f t="shared" si="177"/>
        <v>3.2971035273238893</v>
      </c>
      <c r="AB659" s="174">
        <f t="shared" si="177"/>
        <v>3.0268724737301573</v>
      </c>
      <c r="AC659" s="174">
        <f t="shared" si="177"/>
        <v>2.7787895940476188</v>
      </c>
      <c r="AD659" s="174">
        <f t="shared" si="177"/>
        <v>2.5510396209297683</v>
      </c>
      <c r="AE659" s="174">
        <f t="shared" si="177"/>
        <v>2.3419560665887444</v>
      </c>
      <c r="AF659" s="174">
        <f t="shared" si="177"/>
        <v>2.1500090288024665</v>
      </c>
      <c r="AG659" s="174">
        <f t="shared" si="177"/>
        <v>1.9737939963430833</v>
      </c>
      <c r="AH659" s="174">
        <f t="shared" si="177"/>
        <v>1.8120215719140287</v>
      </c>
      <c r="AI659" s="174">
        <f t="shared" si="177"/>
        <v>1.6635080373965554</v>
      </c>
      <c r="AJ659" s="174">
        <f t="shared" si="177"/>
        <v>1.5271666923699476</v>
      </c>
      <c r="AK659" s="174">
        <f t="shared" si="177"/>
        <v>1.4019999025277903</v>
      </c>
      <c r="AL659" s="174">
        <f t="shared" si="177"/>
        <v>1.287091799807127</v>
      </c>
      <c r="AM659" s="174">
        <f t="shared" si="177"/>
        <v>1.1816015808160247</v>
      </c>
      <c r="AN659" s="174">
        <f t="shared" si="177"/>
        <v>1.0847573545229248</v>
      </c>
      <c r="AO659" s="174">
        <f t="shared" si="177"/>
        <v>0.99585049419021199</v>
      </c>
      <c r="AP659" s="174">
        <f t="shared" si="177"/>
        <v>0.9142304522240795</v>
      </c>
      <c r="AQ659" s="174">
        <f t="shared" si="177"/>
        <v>0.83929999999999982</v>
      </c>
      <c r="AR659" s="174">
        <f t="shared" si="177"/>
        <v>0.77051085783275142</v>
      </c>
      <c r="AS659" s="174">
        <f t="shared" si="177"/>
        <v>0.70735968311469399</v>
      </c>
      <c r="AT659" s="174">
        <f t="shared" si="177"/>
        <v>0.64938438726677739</v>
      </c>
      <c r="AU659" s="174">
        <f t="shared" si="177"/>
        <v>0.59616075455274686</v>
      </c>
      <c r="AV659" s="174">
        <f t="shared" si="177"/>
        <v>0.54729933801579578</v>
      </c>
      <c r="AW659" s="174">
        <f t="shared" si="177"/>
        <v>0.50244260982467281</v>
      </c>
      <c r="AX659" s="174">
        <f t="shared" si="177"/>
        <v>0.46126234517780912</v>
      </c>
      <c r="AY659" s="174">
        <f t="shared" si="177"/>
        <v>0.42345722062301971</v>
      </c>
      <c r="AZ659" s="174">
        <f t="shared" si="177"/>
        <v>0.38875060921924898</v>
      </c>
      <c r="BA659" s="174">
        <f t="shared" si="177"/>
        <v>0.35688855640715877</v>
      </c>
      <c r="BB659" s="174">
        <f t="shared" si="177"/>
        <v>0.32763792177763879</v>
      </c>
      <c r="BC659" s="174">
        <f t="shared" si="177"/>
        <v>0.30078467314122298</v>
      </c>
      <c r="BD659" s="174">
        <f t="shared" si="177"/>
        <v>0.27613232041580782</v>
      </c>
      <c r="BE659" s="174">
        <f t="shared" si="177"/>
        <v>0.25350047787314706</v>
      </c>
      <c r="BF659" s="174">
        <f t="shared" si="177"/>
        <v>0.23272354422381869</v>
      </c>
      <c r="BG659" s="174">
        <f t="shared" si="177"/>
        <v>0.21364949088260793</v>
      </c>
      <c r="BH659" s="174">
        <f t="shared" si="177"/>
        <v>0.1961387495478242</v>
      </c>
      <c r="BI659" s="174">
        <f t="shared" si="177"/>
        <v>0.18006319095476858</v>
      </c>
      <c r="BJ659" s="174">
        <f t="shared" si="177"/>
        <v>0.16530518733070571</v>
      </c>
      <c r="BK659" s="174">
        <f t="shared" si="177"/>
        <v>0.15175675169115424</v>
      </c>
      <c r="BL659" s="174">
        <f t="shared" si="177"/>
        <v>0.13931874767957003</v>
      </c>
      <c r="BM659" s="174">
        <f t="shared" si="177"/>
        <v>0.1279001641686765</v>
      </c>
      <c r="BN659" s="174">
        <f t="shared" si="177"/>
        <v>0.11741744931556856</v>
      </c>
      <c r="BO659" s="174">
        <f t="shared" si="177"/>
        <v>0.10779389919775093</v>
      </c>
      <c r="BP659" s="174">
        <f t="shared" si="177"/>
        <v>9.8959096556649861E-2</v>
      </c>
    </row>
    <row r="660" spans="2:68">
      <c r="B660" s="29">
        <v>37</v>
      </c>
      <c r="C660" s="68">
        <v>4.6125999999999996</v>
      </c>
      <c r="D660" s="68">
        <v>0.79349999999999998</v>
      </c>
      <c r="F660" s="13"/>
      <c r="G660" s="13"/>
      <c r="H660" s="245"/>
      <c r="I660" s="60" t="s">
        <v>112</v>
      </c>
      <c r="J660" s="174">
        <f t="shared" si="178"/>
        <v>14.481216817507073</v>
      </c>
      <c r="K660" s="174">
        <f t="shared" si="177"/>
        <v>13.261269859738698</v>
      </c>
      <c r="L660" s="174">
        <f t="shared" si="177"/>
        <v>12.144095382938161</v>
      </c>
      <c r="M660" s="174">
        <f t="shared" si="177"/>
        <v>11.121035483762176</v>
      </c>
      <c r="N660" s="174">
        <f t="shared" si="177"/>
        <v>10.184161630092099</v>
      </c>
      <c r="O660" s="174">
        <f t="shared" si="177"/>
        <v>9.3262132163212286</v>
      </c>
      <c r="P660" s="174">
        <f t="shared" si="177"/>
        <v>8.5405412949537194</v>
      </c>
      <c r="Q660" s="174">
        <f t="shared" si="177"/>
        <v>7.8210570484449686</v>
      </c>
      <c r="R660" s="174">
        <f t="shared" si="177"/>
        <v>7.1621846019494226</v>
      </c>
      <c r="S660" s="174">
        <f t="shared" si="177"/>
        <v>6.5588178112830136</v>
      </c>
      <c r="T660" s="174">
        <f t="shared" si="177"/>
        <v>6.0062806912145943</v>
      </c>
      <c r="U660" s="174">
        <f t="shared" si="177"/>
        <v>5.5002911774127039</v>
      </c>
      <c r="V660" s="174">
        <f t="shared" si="177"/>
        <v>5.0369279412091892</v>
      </c>
      <c r="W660" s="174">
        <f t="shared" si="177"/>
        <v>4.6125999999999996</v>
      </c>
      <c r="X660" s="174">
        <f t="shared" si="177"/>
        <v>4.2240188877691907</v>
      </c>
      <c r="Y660" s="174">
        <f t="shared" si="177"/>
        <v>3.8681731700626267</v>
      </c>
      <c r="Z660" s="174">
        <f t="shared" si="177"/>
        <v>3.5423051059069857</v>
      </c>
      <c r="AA660" s="174">
        <f t="shared" si="177"/>
        <v>3.2438892758080806</v>
      </c>
      <c r="AB660" s="174">
        <f t="shared" si="177"/>
        <v>2.9706130101992922</v>
      </c>
      <c r="AC660" s="174">
        <f t="shared" si="177"/>
        <v>2.7203584666640732</v>
      </c>
      <c r="AD660" s="174">
        <f t="shared" si="177"/>
        <v>2.4911862170341847</v>
      </c>
      <c r="AE660" s="174">
        <f t="shared" si="177"/>
        <v>2.2813202171666034</v>
      </c>
      <c r="AF660" s="174">
        <f t="shared" si="177"/>
        <v>2.0891340429175402</v>
      </c>
      <c r="AG660" s="174">
        <f t="shared" si="177"/>
        <v>1.9131382856448211</v>
      </c>
      <c r="AH660" s="174">
        <f t="shared" si="177"/>
        <v>1.7519690095560192</v>
      </c>
      <c r="AI660" s="174">
        <f t="shared" si="177"/>
        <v>1.6043771814488377</v>
      </c>
      <c r="AJ660" s="174">
        <f t="shared" si="177"/>
        <v>1.4692189909261129</v>
      </c>
      <c r="AK660" s="174">
        <f t="shared" si="177"/>
        <v>1.3454469860688316</v>
      </c>
      <c r="AL660" s="174">
        <f t="shared" si="177"/>
        <v>1.2321019558701982</v>
      </c>
      <c r="AM660" s="174">
        <f t="shared" si="177"/>
        <v>1.1283054965210684</v>
      </c>
      <c r="AN660" s="174">
        <f t="shared" si="177"/>
        <v>1.0332532039367792</v>
      </c>
      <c r="AO660" s="174">
        <f t="shared" si="177"/>
        <v>0.9462084397686743</v>
      </c>
      <c r="AP660" s="174">
        <f t="shared" si="177"/>
        <v>0.86649662258801929</v>
      </c>
      <c r="AQ660" s="174">
        <f t="shared" si="177"/>
        <v>0.79350000000000132</v>
      </c>
      <c r="AR660" s="174">
        <f t="shared" si="177"/>
        <v>0.72665286117262673</v>
      </c>
      <c r="AS660" s="174">
        <f t="shared" si="177"/>
        <v>0.66543715267846759</v>
      </c>
      <c r="AT660" s="174">
        <f t="shared" si="177"/>
        <v>0.6093784636728089</v>
      </c>
      <c r="AU660" s="174">
        <f t="shared" si="177"/>
        <v>0.55804234929404595</v>
      </c>
      <c r="AV660" s="174">
        <f t="shared" si="177"/>
        <v>0.51103096379333612</v>
      </c>
      <c r="AW660" s="174">
        <f t="shared" si="177"/>
        <v>0.46797997730085977</v>
      </c>
      <c r="AX660" s="174">
        <f t="shared" si="177"/>
        <v>0.42855575233417792</v>
      </c>
      <c r="AY660" s="174">
        <f t="shared" si="177"/>
        <v>0.39245275816712982</v>
      </c>
      <c r="AZ660" s="174">
        <f t="shared" si="177"/>
        <v>0.35939120302108812</v>
      </c>
      <c r="BA660" s="174">
        <f t="shared" si="177"/>
        <v>0.32911486572847598</v>
      </c>
      <c r="BB660" s="174">
        <f t="shared" si="177"/>
        <v>0.30138911006432462</v>
      </c>
      <c r="BC660" s="174">
        <f t="shared" si="177"/>
        <v>0.2759990663572941</v>
      </c>
      <c r="BD660" s="174">
        <f t="shared" si="177"/>
        <v>0.25274796628796614</v>
      </c>
      <c r="BE660" s="174">
        <f t="shared" si="177"/>
        <v>0.23145561796939246</v>
      </c>
      <c r="BF660" s="174">
        <f t="shared" si="177"/>
        <v>0.21195700949204441</v>
      </c>
      <c r="BG660" s="174">
        <f t="shared" si="177"/>
        <v>0.19410103011088525</v>
      </c>
      <c r="BH660" s="174">
        <f t="shared" si="177"/>
        <v>0.17774929916399335</v>
      </c>
      <c r="BI660" s="174">
        <f t="shared" si="177"/>
        <v>0.16277509364706336</v>
      </c>
      <c r="BJ660" s="174">
        <f t="shared" si="177"/>
        <v>0.14906236613267887</v>
      </c>
      <c r="BK660" s="174">
        <f t="shared" si="177"/>
        <v>0.13650484542340591</v>
      </c>
      <c r="BL660" s="174">
        <f t="shared" si="177"/>
        <v>0.12500521296892866</v>
      </c>
      <c r="BM660" s="174">
        <f t="shared" si="177"/>
        <v>0.11447434866460672</v>
      </c>
      <c r="BN660" s="174">
        <f t="shared" si="177"/>
        <v>0.10483064018652705</v>
      </c>
      <c r="BO660" s="174">
        <f t="shared" si="177"/>
        <v>9.5999350510520359E-2</v>
      </c>
      <c r="BP660" s="174">
        <f t="shared" si="177"/>
        <v>8.7912038713526638E-2</v>
      </c>
    </row>
    <row r="661" spans="2:68">
      <c r="B661" s="29">
        <v>38</v>
      </c>
      <c r="C661" s="68">
        <v>4.5833000000000004</v>
      </c>
      <c r="D661" s="68">
        <v>0.74770000000000003</v>
      </c>
      <c r="F661" s="13"/>
      <c r="G661" s="13"/>
      <c r="H661" s="245"/>
      <c r="I661" s="60" t="s">
        <v>112</v>
      </c>
      <c r="J661" s="174">
        <f t="shared" si="178"/>
        <v>14.894343746850311</v>
      </c>
      <c r="K661" s="174">
        <f t="shared" si="177"/>
        <v>13.603442570461546</v>
      </c>
      <c r="L661" s="174">
        <f t="shared" si="177"/>
        <v>12.42442452739675</v>
      </c>
      <c r="M661" s="174">
        <f t="shared" si="177"/>
        <v>11.347592643362816</v>
      </c>
      <c r="N661" s="174">
        <f t="shared" si="177"/>
        <v>10.364090386299946</v>
      </c>
      <c r="O661" s="174">
        <f t="shared" si="177"/>
        <v>9.4658288247790949</v>
      </c>
      <c r="P661" s="174">
        <f t="shared" si="177"/>
        <v>8.6454200996222017</v>
      </c>
      <c r="Q661" s="174">
        <f t="shared" si="177"/>
        <v>7.8961166615746246</v>
      </c>
      <c r="R661" s="174">
        <f t="shared" si="177"/>
        <v>7.2117557752827999</v>
      </c>
      <c r="S661" s="174">
        <f t="shared" si="177"/>
        <v>6.5867088331434562</v>
      </c>
      <c r="T661" s="174">
        <f t="shared" si="177"/>
        <v>6.0158350621501402</v>
      </c>
      <c r="U661" s="174">
        <f t="shared" si="177"/>
        <v>5.4944392429934474</v>
      </c>
      <c r="V661" s="174">
        <f t="shared" si="177"/>
        <v>5.0182330936707062</v>
      </c>
      <c r="W661" s="174">
        <f t="shared" si="177"/>
        <v>4.5833000000000004</v>
      </c>
      <c r="X661" s="174">
        <f t="shared" si="177"/>
        <v>4.186062802960433</v>
      </c>
      <c r="Y661" s="174">
        <f t="shared" si="177"/>
        <v>3.8232543779217938</v>
      </c>
      <c r="Z661" s="174">
        <f t="shared" si="177"/>
        <v>3.4918907637889842</v>
      </c>
      <c r="AA661" s="174">
        <f t="shared" si="177"/>
        <v>3.1892466210586607</v>
      </c>
      <c r="AB661" s="174">
        <f t="shared" si="177"/>
        <v>2.9128328169399573</v>
      </c>
      <c r="AC661" s="174">
        <f t="shared" si="177"/>
        <v>2.660375953185437</v>
      </c>
      <c r="AD661" s="174">
        <f t="shared" si="177"/>
        <v>2.4297996682564884</v>
      </c>
      <c r="AE661" s="174">
        <f t="shared" si="177"/>
        <v>2.2192075600406009</v>
      </c>
      <c r="AF661" s="174">
        <f t="shared" si="177"/>
        <v>2.026867588666363</v>
      </c>
      <c r="AG661" s="174">
        <f t="shared" si="177"/>
        <v>1.8511978311352888</v>
      </c>
      <c r="AH661" s="174">
        <f t="shared" si="177"/>
        <v>1.6907534706077414</v>
      </c>
      <c r="AI661" s="174">
        <f t="shared" si="177"/>
        <v>1.5442149133347851</v>
      </c>
      <c r="AJ661" s="174">
        <f t="shared" si="177"/>
        <v>1.4103769355022608</v>
      </c>
      <c r="AK661" s="174">
        <f t="shared" si="177"/>
        <v>1.2881387707240068</v>
      </c>
      <c r="AL661" s="174">
        <f t="shared" si="177"/>
        <v>1.176495056657636</v>
      </c>
      <c r="AM661" s="174">
        <f t="shared" si="177"/>
        <v>1.0745275662822324</v>
      </c>
      <c r="AN661" s="174">
        <f t="shared" si="177"/>
        <v>0.98139765583087613</v>
      </c>
      <c r="AO661" s="174">
        <f t="shared" si="177"/>
        <v>0.89633936726511365</v>
      </c>
      <c r="AP661" s="174">
        <f t="shared" si="177"/>
        <v>0.81865312856186223</v>
      </c>
      <c r="AQ661" s="174">
        <f t="shared" si="177"/>
        <v>0.74769999999999925</v>
      </c>
      <c r="AR661" s="174">
        <f t="shared" si="177"/>
        <v>0.6828964191245418</v>
      </c>
      <c r="AS661" s="174">
        <f t="shared" si="177"/>
        <v>0.6237094011677442</v>
      </c>
      <c r="AT661" s="174">
        <f t="shared" si="177"/>
        <v>0.56965215545240777</v>
      </c>
      <c r="AU661" s="174">
        <f t="shared" si="177"/>
        <v>0.52028008172398887</v>
      </c>
      <c r="AV661" s="174">
        <f t="shared" si="177"/>
        <v>0.47518711348286252</v>
      </c>
      <c r="AW661" s="174">
        <f t="shared" si="177"/>
        <v>0.43400237824204158</v>
      </c>
      <c r="AX661" s="174">
        <f t="shared" si="177"/>
        <v>0.39638714724224344</v>
      </c>
      <c r="AY661" s="174">
        <f t="shared" si="177"/>
        <v>0.36203204953687412</v>
      </c>
      <c r="AZ661" s="174">
        <f t="shared" si="177"/>
        <v>0.33065452753383751</v>
      </c>
      <c r="BA661" s="174">
        <f t="shared" si="177"/>
        <v>0.30199651306697223</v>
      </c>
      <c r="BB661" s="174">
        <f t="shared" si="177"/>
        <v>0.27582230488368786</v>
      </c>
      <c r="BC661" s="174">
        <f t="shared" si="177"/>
        <v>0.25191663009194631</v>
      </c>
      <c r="BD661" s="174">
        <f t="shared" si="177"/>
        <v>0.23008287362272584</v>
      </c>
      <c r="BE661" s="174">
        <f t="shared" si="177"/>
        <v>0.21014146114597315</v>
      </c>
      <c r="BF661" s="174">
        <f t="shared" si="177"/>
        <v>0.1919283821401421</v>
      </c>
      <c r="BG661" s="174">
        <f t="shared" si="177"/>
        <v>0.17529384096812869</v>
      </c>
      <c r="BH661" s="174">
        <f t="shared" si="177"/>
        <v>0.16010102486521616</v>
      </c>
      <c r="BI661" s="174">
        <f t="shared" si="177"/>
        <v>0.14622497870619966</v>
      </c>
      <c r="BJ661" s="174">
        <f t="shared" si="177"/>
        <v>0.13355157729707931</v>
      </c>
      <c r="BK661" s="174">
        <f t="shared" si="177"/>
        <v>0.12197658673881237</v>
      </c>
      <c r="BL661" s="174">
        <f t="shared" si="177"/>
        <v>0.11140480714319798</v>
      </c>
      <c r="BM661" s="174">
        <f t="shared" si="177"/>
        <v>0.10174928965006039</v>
      </c>
      <c r="BN661" s="174">
        <f t="shared" si="177"/>
        <v>9.293062130599454E-2</v>
      </c>
      <c r="BO661" s="174">
        <f t="shared" si="177"/>
        <v>8.4876271923074204E-2</v>
      </c>
      <c r="BP661" s="174">
        <f t="shared" si="177"/>
        <v>7.7519997545684519E-2</v>
      </c>
    </row>
    <row r="662" spans="2:68">
      <c r="B662" s="29">
        <v>39</v>
      </c>
      <c r="C662" s="68">
        <v>4.5540000000000003</v>
      </c>
      <c r="D662" s="68">
        <v>0.70199999999999996</v>
      </c>
      <c r="F662" s="13"/>
      <c r="G662" s="13"/>
      <c r="H662" s="245"/>
      <c r="I662" s="60" t="s">
        <v>112</v>
      </c>
      <c r="J662" s="174">
        <f t="shared" si="178"/>
        <v>15.35427697214428</v>
      </c>
      <c r="K662" s="174">
        <f t="shared" si="177"/>
        <v>13.983844139219299</v>
      </c>
      <c r="L662" s="174">
        <f t="shared" si="177"/>
        <v>12.735728114371048</v>
      </c>
      <c r="M662" s="174">
        <f t="shared" si="177"/>
        <v>11.599011615717027</v>
      </c>
      <c r="N662" s="174">
        <f t="shared" si="177"/>
        <v>10.563751774013326</v>
      </c>
      <c r="O662" s="174">
        <f t="shared" si="177"/>
        <v>9.6208931622896081</v>
      </c>
      <c r="P662" s="174">
        <f t="shared" si="177"/>
        <v>8.7621885879495078</v>
      </c>
      <c r="Q662" s="174">
        <f t="shared" si="177"/>
        <v>7.9801269545042137</v>
      </c>
      <c r="R662" s="174">
        <f t="shared" si="177"/>
        <v>7.2678675619452058</v>
      </c>
      <c r="S662" s="174">
        <f t="shared" si="177"/>
        <v>6.6191802710809196</v>
      </c>
      <c r="T662" s="174">
        <f t="shared" si="177"/>
        <v>6.0283910084542613</v>
      </c>
      <c r="U662" s="174">
        <f t="shared" si="177"/>
        <v>5.4903321351720162</v>
      </c>
      <c r="V662" s="174">
        <f t="shared" si="177"/>
        <v>5.0002972455218462</v>
      </c>
      <c r="W662" s="174">
        <f t="shared" si="177"/>
        <v>4.5540000000000003</v>
      </c>
      <c r="X662" s="174">
        <f t="shared" si="177"/>
        <v>4.1475366326618506</v>
      </c>
      <c r="Y662" s="174">
        <f t="shared" si="177"/>
        <v>3.7773518048467278</v>
      </c>
      <c r="Z662" s="174">
        <f t="shared" si="177"/>
        <v>3.4402075065992883</v>
      </c>
      <c r="AA662" s="174">
        <f t="shared" si="177"/>
        <v>3.1331547337678591</v>
      </c>
      <c r="AB662" s="174">
        <f t="shared" si="177"/>
        <v>2.8535076930391043</v>
      </c>
      <c r="AC662" s="174">
        <f t="shared" si="177"/>
        <v>2.5988203092802129</v>
      </c>
      <c r="AD662" s="174">
        <f t="shared" si="177"/>
        <v>2.3668648296981294</v>
      </c>
      <c r="AE662" s="174">
        <f t="shared" si="177"/>
        <v>2.1556123376662151</v>
      </c>
      <c r="AF662" s="174">
        <f t="shared" si="177"/>
        <v>1.9632150057726112</v>
      </c>
      <c r="AG662" s="174">
        <f t="shared" si="177"/>
        <v>1.7879899328575648</v>
      </c>
      <c r="AH662" s="174">
        <f t="shared" si="177"/>
        <v>1.6284044236621324</v>
      </c>
      <c r="AI662" s="174">
        <f t="shared" si="177"/>
        <v>1.4830625823292274</v>
      </c>
      <c r="AJ662" s="174">
        <f t="shared" ref="K662:BP666" si="179">$C662*POWER(POWER($D662/$C662,1/($D$626-$C$626)),AJ$626-$C$626)</f>
        <v>1.3506931024902398</v>
      </c>
      <c r="AK662" s="174">
        <f t="shared" si="179"/>
        <v>1.2301381471370125</v>
      </c>
      <c r="AL662" s="174">
        <f t="shared" si="179"/>
        <v>1.1203432210113158</v>
      </c>
      <c r="AM662" s="174">
        <f t="shared" si="179"/>
        <v>1.0203479469255168</v>
      </c>
      <c r="AN662" s="174">
        <f t="shared" si="179"/>
        <v>0.92927766533484635</v>
      </c>
      <c r="AO662" s="174">
        <f t="shared" si="179"/>
        <v>0.84633578368264251</v>
      </c>
      <c r="AP662" s="174">
        <f t="shared" si="179"/>
        <v>0.77079680859822897</v>
      </c>
      <c r="AQ662" s="174">
        <f t="shared" si="179"/>
        <v>0.70199999999999974</v>
      </c>
      <c r="AR662" s="174">
        <f t="shared" si="179"/>
        <v>0.63934359159609533</v>
      </c>
      <c r="AS662" s="174">
        <f t="shared" si="179"/>
        <v>0.58227952722933729</v>
      </c>
      <c r="AT662" s="174">
        <f t="shared" si="179"/>
        <v>0.53030866702518642</v>
      </c>
      <c r="AU662" s="174">
        <f t="shared" si="179"/>
        <v>0.48297642141085551</v>
      </c>
      <c r="AV662" s="174">
        <f t="shared" si="179"/>
        <v>0.43986877481630438</v>
      </c>
      <c r="AW662" s="174">
        <f t="shared" si="179"/>
        <v>0.4006086642763963</v>
      </c>
      <c r="AX662" s="174">
        <f t="shared" si="179"/>
        <v>0.36485268125781428</v>
      </c>
      <c r="AY662" s="174">
        <f t="shared" si="179"/>
        <v>0.33228806786159026</v>
      </c>
      <c r="AZ662" s="174">
        <f t="shared" si="179"/>
        <v>0.30262998112700318</v>
      </c>
      <c r="BA662" s="174">
        <f t="shared" si="179"/>
        <v>0.27561900150768776</v>
      </c>
      <c r="BB662" s="174">
        <f t="shared" si="179"/>
        <v>0.25101886372657362</v>
      </c>
      <c r="BC662" s="174">
        <f t="shared" si="179"/>
        <v>0.22861439016142229</v>
      </c>
      <c r="BD662" s="174">
        <f t="shared" si="179"/>
        <v>0.20820960868426608</v>
      </c>
      <c r="BE662" s="174">
        <f t="shared" si="179"/>
        <v>0.18962603849147616</v>
      </c>
      <c r="BF662" s="174">
        <f t="shared" si="179"/>
        <v>0.17270112893059802</v>
      </c>
      <c r="BG662" s="174">
        <f t="shared" si="179"/>
        <v>0.15728683766836024</v>
      </c>
      <c r="BH662" s="174">
        <f t="shared" si="179"/>
        <v>0.14324833576307902</v>
      </c>
      <c r="BI662" s="174">
        <f t="shared" si="179"/>
        <v>0.13046282831471556</v>
      </c>
      <c r="BJ662" s="174">
        <f t="shared" si="179"/>
        <v>0.11881848037680204</v>
      </c>
      <c r="BK662" s="174">
        <f t="shared" si="179"/>
        <v>0.10821343873517777</v>
      </c>
      <c r="BL662" s="174">
        <f t="shared" si="179"/>
        <v>9.8554940997026483E-2</v>
      </c>
      <c r="BM662" s="174">
        <f t="shared" si="179"/>
        <v>8.9758504197407676E-2</v>
      </c>
      <c r="BN662" s="174">
        <f t="shared" si="179"/>
        <v>8.1747185826016852E-2</v>
      </c>
      <c r="BO662" s="174">
        <f t="shared" si="179"/>
        <v>7.4450910810369003E-2</v>
      </c>
      <c r="BP662" s="174">
        <f t="shared" si="179"/>
        <v>6.7805858568521213E-2</v>
      </c>
    </row>
    <row r="663" spans="2:68">
      <c r="B663" s="29">
        <v>40</v>
      </c>
      <c r="C663" s="68">
        <v>4.5247000000000002</v>
      </c>
      <c r="D663" s="68">
        <v>0.65620000000000001</v>
      </c>
      <c r="F663" s="13"/>
      <c r="G663" s="13"/>
      <c r="H663" s="245"/>
      <c r="I663" s="60" t="s">
        <v>112</v>
      </c>
      <c r="J663" s="174">
        <f t="shared" si="178"/>
        <v>15.87265606462153</v>
      </c>
      <c r="K663" s="174">
        <f t="shared" si="179"/>
        <v>14.411922820569348</v>
      </c>
      <c r="L663" s="174">
        <f t="shared" si="179"/>
        <v>13.085618345186518</v>
      </c>
      <c r="M663" s="174">
        <f t="shared" si="179"/>
        <v>11.881371390047267</v>
      </c>
      <c r="N663" s="174">
        <f t="shared" si="179"/>
        <v>10.78794921144566</v>
      </c>
      <c r="O663" s="174">
        <f t="shared" si="179"/>
        <v>9.7951527957639257</v>
      </c>
      <c r="P663" s="174">
        <f t="shared" si="179"/>
        <v>8.8937217270699911</v>
      </c>
      <c r="Q663" s="174">
        <f t="shared" si="179"/>
        <v>8.0752478095864113</v>
      </c>
      <c r="R663" s="174">
        <f t="shared" si="179"/>
        <v>7.3320966393349511</v>
      </c>
      <c r="S663" s="174">
        <f t="shared" si="179"/>
        <v>6.6573363934078804</v>
      </c>
      <c r="T663" s="174">
        <f t="shared" si="179"/>
        <v>6.0446731726401586</v>
      </c>
      <c r="U663" s="174">
        <f t="shared" si="179"/>
        <v>5.4883922945843286</v>
      </c>
      <c r="V663" s="174">
        <f t="shared" si="179"/>
        <v>4.9833049891919838</v>
      </c>
      <c r="W663" s="174">
        <f t="shared" si="179"/>
        <v>4.5247000000000002</v>
      </c>
      <c r="X663" s="174">
        <f t="shared" si="179"/>
        <v>4.1082996393763924</v>
      </c>
      <c r="Y663" s="174">
        <f t="shared" si="179"/>
        <v>3.7302198879263142</v>
      </c>
      <c r="Z663" s="174">
        <f t="shared" si="179"/>
        <v>3.3869341658811241</v>
      </c>
      <c r="AA663" s="174">
        <f t="shared" si="179"/>
        <v>3.0752404385442134</v>
      </c>
      <c r="AB663" s="174">
        <f t="shared" si="179"/>
        <v>2.7922313489660948</v>
      </c>
      <c r="AC663" s="174">
        <f t="shared" si="179"/>
        <v>2.5352670992580424</v>
      </c>
      <c r="AD663" s="174">
        <f t="shared" si="179"/>
        <v>2.3019508275918068</v>
      </c>
      <c r="AE663" s="174">
        <f t="shared" si="179"/>
        <v>2.0901062512117061</v>
      </c>
      <c r="AF663" s="174">
        <f t="shared" si="179"/>
        <v>1.8977573669218721</v>
      </c>
      <c r="AG663" s="174">
        <f t="shared" si="179"/>
        <v>1.7231100197027469</v>
      </c>
      <c r="AH663" s="174">
        <f t="shared" si="179"/>
        <v>1.5645351675361112</v>
      </c>
      <c r="AI663" s="174">
        <f t="shared" si="179"/>
        <v>1.4205536863394896</v>
      </c>
      <c r="AJ663" s="174">
        <f t="shared" si="179"/>
        <v>1.289822573276312</v>
      </c>
      <c r="AK663" s="174">
        <f t="shared" si="179"/>
        <v>1.1711224197517189</v>
      </c>
      <c r="AL663" s="174">
        <f t="shared" si="179"/>
        <v>1.0633460372470209</v>
      </c>
      <c r="AM663" s="174">
        <f t="shared" si="179"/>
        <v>0.9654881298990543</v>
      </c>
      <c r="AN663" s="174">
        <f t="shared" si="179"/>
        <v>0.87663591749430281</v>
      </c>
      <c r="AO663" s="174">
        <f t="shared" si="179"/>
        <v>0.79596062141274271</v>
      </c>
      <c r="AP663" s="174">
        <f t="shared" si="179"/>
        <v>0.72270973410563788</v>
      </c>
      <c r="AQ663" s="174">
        <f t="shared" si="179"/>
        <v>0.65620000000000012</v>
      </c>
      <c r="AR663" s="174">
        <f t="shared" si="179"/>
        <v>0.59581104235834181</v>
      </c>
      <c r="AS663" s="174">
        <f t="shared" si="179"/>
        <v>0.54097957664756724</v>
      </c>
      <c r="AT663" s="174">
        <f t="shared" si="179"/>
        <v>0.49119415644157488</v>
      </c>
      <c r="AU663" s="174">
        <f t="shared" si="179"/>
        <v>0.44599040284940722</v>
      </c>
      <c r="AV663" s="174">
        <f t="shared" si="179"/>
        <v>0.40494667297092662</v>
      </c>
      <c r="AW663" s="174">
        <f t="shared" si="179"/>
        <v>0.36768012697706531</v>
      </c>
      <c r="AX663" s="174">
        <f t="shared" si="179"/>
        <v>0.3338431571299188</v>
      </c>
      <c r="AY663" s="174">
        <f t="shared" si="179"/>
        <v>0.30312014543397831</v>
      </c>
      <c r="AZ663" s="174">
        <f t="shared" si="179"/>
        <v>0.27522451967514588</v>
      </c>
      <c r="BA663" s="174">
        <f t="shared" si="179"/>
        <v>0.24989608038741629</v>
      </c>
      <c r="BB663" s="174">
        <f t="shared" si="179"/>
        <v>0.22689857381421893</v>
      </c>
      <c r="BC663" s="174">
        <f t="shared" si="179"/>
        <v>0.20601748822595381</v>
      </c>
      <c r="BD663" s="174">
        <f t="shared" si="179"/>
        <v>0.18705805303863596</v>
      </c>
      <c r="BE663" s="174">
        <f t="shared" si="179"/>
        <v>0.16984342207020978</v>
      </c>
      <c r="BF663" s="174">
        <f t="shared" si="179"/>
        <v>0.15421302398866113</v>
      </c>
      <c r="BG663" s="174">
        <f t="shared" si="179"/>
        <v>0.14002106456555341</v>
      </c>
      <c r="BH663" s="174">
        <f t="shared" si="179"/>
        <v>0.12713516676459469</v>
      </c>
      <c r="BI663" s="174">
        <f t="shared" si="179"/>
        <v>0.11543513598051623</v>
      </c>
      <c r="BJ663" s="174">
        <f t="shared" si="179"/>
        <v>0.10481183891089346</v>
      </c>
      <c r="BK663" s="174">
        <f t="shared" si="179"/>
        <v>9.5166185603465445E-2</v>
      </c>
      <c r="BL663" s="174">
        <f t="shared" si="179"/>
        <v>8.6408205183889294E-2</v>
      </c>
      <c r="BM663" s="174">
        <f t="shared" si="179"/>
        <v>7.8456206642679896E-2</v>
      </c>
      <c r="BN663" s="174">
        <f t="shared" si="179"/>
        <v>7.1236016853484532E-2</v>
      </c>
      <c r="BO663" s="174">
        <f t="shared" si="179"/>
        <v>6.4680288715225562E-2</v>
      </c>
      <c r="BP663" s="174">
        <f t="shared" si="179"/>
        <v>5.8727872964731816E-2</v>
      </c>
    </row>
    <row r="664" spans="2:68">
      <c r="B664" s="29">
        <v>41</v>
      </c>
      <c r="C664" s="68">
        <v>4.5115999999999996</v>
      </c>
      <c r="D664" s="68">
        <v>0.63060000000000005</v>
      </c>
      <c r="F664" s="13"/>
      <c r="G664" s="13"/>
      <c r="H664" s="245"/>
      <c r="I664" s="60" t="s">
        <v>112</v>
      </c>
      <c r="J664" s="174">
        <f t="shared" si="178"/>
        <v>16.210835246820015</v>
      </c>
      <c r="K664" s="174">
        <f t="shared" si="179"/>
        <v>14.691852546231546</v>
      </c>
      <c r="L664" s="174">
        <f t="shared" si="179"/>
        <v>13.315201095671643</v>
      </c>
      <c r="M664" s="174">
        <f t="shared" si="179"/>
        <v>12.067544216107128</v>
      </c>
      <c r="N664" s="174">
        <f t="shared" si="179"/>
        <v>10.936794897903495</v>
      </c>
      <c r="O664" s="174">
        <f t="shared" si="179"/>
        <v>9.911998704687079</v>
      </c>
      <c r="P664" s="174">
        <f t="shared" si="179"/>
        <v>8.9832276493135765</v>
      </c>
      <c r="Q664" s="174">
        <f t="shared" si="179"/>
        <v>8.1414840138379088</v>
      </c>
      <c r="R664" s="174">
        <f t="shared" si="179"/>
        <v>7.3786131817157159</v>
      </c>
      <c r="S664" s="174">
        <f t="shared" si="179"/>
        <v>6.6872246377750928</v>
      </c>
      <c r="T664" s="174">
        <f t="shared" si="179"/>
        <v>6.0606203706247035</v>
      </c>
      <c r="U664" s="174">
        <f t="shared" si="179"/>
        <v>5.4927299838774264</v>
      </c>
      <c r="V664" s="174">
        <f t="shared" si="179"/>
        <v>4.9780518875621809</v>
      </c>
      <c r="W664" s="174">
        <f t="shared" si="179"/>
        <v>4.5115999999999996</v>
      </c>
      <c r="X664" s="174">
        <f t="shared" si="179"/>
        <v>4.0888554438045217</v>
      </c>
      <c r="Y664" s="174">
        <f t="shared" si="179"/>
        <v>3.7057227680490006</v>
      </c>
      <c r="Z664" s="174">
        <f t="shared" si="179"/>
        <v>3.3584902724903616</v>
      </c>
      <c r="AA664" s="174">
        <f t="shared" si="179"/>
        <v>3.0437940494806162</v>
      </c>
      <c r="AB664" s="174">
        <f t="shared" si="179"/>
        <v>2.7585853952120374</v>
      </c>
      <c r="AC664" s="174">
        <f t="shared" si="179"/>
        <v>2.5001012745838258</v>
      </c>
      <c r="AD664" s="174">
        <f t="shared" si="179"/>
        <v>2.2658375535607536</v>
      </c>
      <c r="AE664" s="174">
        <f t="shared" si="179"/>
        <v>2.053524739705118</v>
      </c>
      <c r="AF664" s="174">
        <f t="shared" si="179"/>
        <v>1.861105995861897</v>
      </c>
      <c r="AG664" s="174">
        <f t="shared" si="179"/>
        <v>1.6867172139988371</v>
      </c>
      <c r="AH664" s="174">
        <f t="shared" si="179"/>
        <v>1.5286689561614373</v>
      </c>
      <c r="AI664" s="174">
        <f t="shared" si="179"/>
        <v>1.3854300875910253</v>
      </c>
      <c r="AJ664" s="174">
        <f t="shared" si="179"/>
        <v>1.2556129434473666</v>
      </c>
      <c r="AK664" s="174">
        <f t="shared" si="179"/>
        <v>1.1379598854344766</v>
      </c>
      <c r="AL664" s="174">
        <f t="shared" si="179"/>
        <v>1.0313311180933435</v>
      </c>
      <c r="AM664" s="174">
        <f t="shared" si="179"/>
        <v>0.93469364672864885</v>
      </c>
      <c r="AN664" s="174">
        <f t="shared" si="179"/>
        <v>0.84711126999643949</v>
      </c>
      <c r="AO664" s="174">
        <f t="shared" si="179"/>
        <v>0.76773551020327679</v>
      </c>
      <c r="AP664" s="174">
        <f t="shared" si="179"/>
        <v>0.69579739345170455</v>
      </c>
      <c r="AQ664" s="174">
        <f t="shared" si="179"/>
        <v>0.63059999999999972</v>
      </c>
      <c r="AR664" s="174">
        <f t="shared" si="179"/>
        <v>0.57151171266582379</v>
      </c>
      <c r="AS664" s="174">
        <f t="shared" si="179"/>
        <v>0.51796009786587893</v>
      </c>
      <c r="AT664" s="174">
        <f t="shared" si="179"/>
        <v>0.46942636001250582</v>
      </c>
      <c r="AU664" s="174">
        <f t="shared" si="179"/>
        <v>0.42544031554270684</v>
      </c>
      <c r="AV664" s="174">
        <f t="shared" si="179"/>
        <v>0.38557583788915473</v>
      </c>
      <c r="AW664" s="174">
        <f t="shared" si="179"/>
        <v>0.34944672926512993</v>
      </c>
      <c r="AX664" s="174">
        <f t="shared" si="179"/>
        <v>0.31670297927019481</v>
      </c>
      <c r="AY664" s="174">
        <f t="shared" si="179"/>
        <v>0.28702737407085005</v>
      </c>
      <c r="AZ664" s="174">
        <f t="shared" si="179"/>
        <v>0.26013242330670094</v>
      </c>
      <c r="BA664" s="174">
        <f t="shared" si="179"/>
        <v>0.23575757495071961</v>
      </c>
      <c r="BB664" s="174">
        <f t="shared" si="179"/>
        <v>0.21366669114181269</v>
      </c>
      <c r="BC664" s="174">
        <f t="shared" si="179"/>
        <v>0.19364576053615132</v>
      </c>
      <c r="BD664" s="174">
        <f t="shared" si="179"/>
        <v>0.1755008250150521</v>
      </c>
      <c r="BE664" s="174">
        <f t="shared" si="179"/>
        <v>0.15905610066384002</v>
      </c>
      <c r="BF664" s="174">
        <f t="shared" si="179"/>
        <v>0.14415227481817144</v>
      </c>
      <c r="BG664" s="174">
        <f t="shared" si="179"/>
        <v>0.1306449626799995</v>
      </c>
      <c r="BH664" s="174">
        <f t="shared" si="179"/>
        <v>0.11840330855123561</v>
      </c>
      <c r="BI664" s="174">
        <f t="shared" si="179"/>
        <v>0.10730871813418438</v>
      </c>
      <c r="BJ664" s="174">
        <f t="shared" si="179"/>
        <v>9.7253709617573528E-2</v>
      </c>
      <c r="BK664" s="174">
        <f t="shared" si="179"/>
        <v>8.8140872417767482E-2</v>
      </c>
      <c r="BL664" s="174">
        <f t="shared" si="179"/>
        <v>7.9881923487691367E-2</v>
      </c>
      <c r="BM664" s="174">
        <f t="shared" si="179"/>
        <v>7.2396852051206467E-2</v>
      </c>
      <c r="BN664" s="174">
        <f t="shared" si="179"/>
        <v>6.5613144477322041E-2</v>
      </c>
      <c r="BO664" s="174">
        <f t="shared" si="179"/>
        <v>5.9465081785005508E-2</v>
      </c>
      <c r="BP664" s="174">
        <f t="shared" si="179"/>
        <v>5.3893102972980965E-2</v>
      </c>
    </row>
    <row r="665" spans="2:68">
      <c r="B665" s="29">
        <v>42</v>
      </c>
      <c r="C665" s="68">
        <v>4.4984000000000002</v>
      </c>
      <c r="D665" s="68">
        <v>0.60499999999999998</v>
      </c>
      <c r="F665" s="13"/>
      <c r="G665" s="13"/>
      <c r="H665" s="245"/>
      <c r="I665" s="60" t="s">
        <v>112</v>
      </c>
      <c r="J665" s="174">
        <f t="shared" si="178"/>
        <v>16.573140907064005</v>
      </c>
      <c r="K665" s="174">
        <f t="shared" si="179"/>
        <v>14.991313560041757</v>
      </c>
      <c r="L665" s="174">
        <f t="shared" si="179"/>
        <v>13.560464097647339</v>
      </c>
      <c r="M665" s="174">
        <f t="shared" si="179"/>
        <v>12.266182400034479</v>
      </c>
      <c r="N665" s="174">
        <f t="shared" si="179"/>
        <v>11.095433724648073</v>
      </c>
      <c r="O665" s="174">
        <f t="shared" si="179"/>
        <v>10.036427433013854</v>
      </c>
      <c r="P665" s="174">
        <f t="shared" si="179"/>
        <v>9.0784982469306801</v>
      </c>
      <c r="Q665" s="174">
        <f t="shared" si="179"/>
        <v>8.2119988381935265</v>
      </c>
      <c r="R665" s="174">
        <f t="shared" si="179"/>
        <v>7.4282026701157751</v>
      </c>
      <c r="S665" s="174">
        <f t="shared" si="179"/>
        <v>6.7192161123653049</v>
      </c>
      <c r="T665" s="174">
        <f t="shared" si="179"/>
        <v>6.0778989440208493</v>
      </c>
      <c r="U665" s="174">
        <f t="shared" si="179"/>
        <v>5.4977924442328758</v>
      </c>
      <c r="V665" s="174">
        <f t="shared" si="179"/>
        <v>4.973054346288321</v>
      </c>
      <c r="W665" s="174">
        <f t="shared" si="179"/>
        <v>4.4984000000000002</v>
      </c>
      <c r="X665" s="174">
        <f t="shared" si="179"/>
        <v>4.0690491498656156</v>
      </c>
      <c r="Y665" s="174">
        <f t="shared" si="179"/>
        <v>3.680677792997975</v>
      </c>
      <c r="Z665" s="174">
        <f t="shared" si="179"/>
        <v>3.329374631986409</v>
      </c>
      <c r="AA665" s="174">
        <f t="shared" si="179"/>
        <v>3.0116016841251212</v>
      </c>
      <c r="AB665" s="174">
        <f t="shared" si="179"/>
        <v>2.7241586503030368</v>
      </c>
      <c r="AC665" s="174">
        <f t="shared" si="179"/>
        <v>2.4641506847133727</v>
      </c>
      <c r="AD665" s="174">
        <f t="shared" si="179"/>
        <v>2.2289592407908865</v>
      </c>
      <c r="AE665" s="174">
        <f t="shared" si="179"/>
        <v>2.0162156997655312</v>
      </c>
      <c r="AF665" s="174">
        <f t="shared" si="179"/>
        <v>1.82377751624503</v>
      </c>
      <c r="AG665" s="174">
        <f t="shared" si="179"/>
        <v>1.6497066405879566</v>
      </c>
      <c r="AH665" s="174">
        <f t="shared" si="179"/>
        <v>1.4922500007585109</v>
      </c>
      <c r="AI665" s="174">
        <f t="shared" si="179"/>
        <v>1.3498218470952748</v>
      </c>
      <c r="AJ665" s="174">
        <f t="shared" si="179"/>
        <v>1.2209877821876804</v>
      </c>
      <c r="AK665" s="174">
        <f t="shared" si="179"/>
        <v>1.1044503150246945</v>
      </c>
      <c r="AL665" s="174">
        <f t="shared" si="179"/>
        <v>0.99903579393118536</v>
      </c>
      <c r="AM665" s="174">
        <f t="shared" si="179"/>
        <v>0.90368258669327117</v>
      </c>
      <c r="AN665" s="174">
        <f t="shared" si="179"/>
        <v>0.81743038883438901</v>
      </c>
      <c r="AO665" s="174">
        <f t="shared" si="179"/>
        <v>0.73941055236548325</v>
      </c>
      <c r="AP665" s="174">
        <f t="shared" si="179"/>
        <v>0.66883733760991371</v>
      </c>
      <c r="AQ665" s="174">
        <f t="shared" si="179"/>
        <v>0.6050000000000002</v>
      </c>
      <c r="AR665" s="174">
        <f t="shared" si="179"/>
        <v>0.54725563215114226</v>
      </c>
      <c r="AS665" s="174">
        <f t="shared" si="179"/>
        <v>0.49502268912586156</v>
      </c>
      <c r="AT665" s="174">
        <f t="shared" si="179"/>
        <v>0.44777513168054822</v>
      </c>
      <c r="AU665" s="174">
        <f t="shared" si="179"/>
        <v>0.40503712851140383</v>
      </c>
      <c r="AV665" s="174">
        <f t="shared" si="179"/>
        <v>0.36637826414577135</v>
      </c>
      <c r="AW665" s="174">
        <f t="shared" si="179"/>
        <v>0.33140920421740866</v>
      </c>
      <c r="AX665" s="174">
        <f t="shared" si="179"/>
        <v>0.29977777447058662</v>
      </c>
      <c r="AY665" s="174">
        <f t="shared" si="179"/>
        <v>0.27116541400456762</v>
      </c>
      <c r="AZ665" s="174">
        <f t="shared" si="179"/>
        <v>0.24528396703900127</v>
      </c>
      <c r="BA665" s="174">
        <f t="shared" si="179"/>
        <v>0.22187278089003068</v>
      </c>
      <c r="BB665" s="174">
        <f t="shared" si="179"/>
        <v>0.20069608093075303</v>
      </c>
      <c r="BC665" s="174">
        <f t="shared" si="179"/>
        <v>0.18154059609920004</v>
      </c>
      <c r="BD665" s="174">
        <f t="shared" si="179"/>
        <v>0.16421341104026924</v>
      </c>
      <c r="BE665" s="174">
        <f t="shared" si="179"/>
        <v>0.14854002325047583</v>
      </c>
      <c r="BF665" s="174">
        <f t="shared" si="179"/>
        <v>0.13436258565898263</v>
      </c>
      <c r="BG665" s="174">
        <f t="shared" si="179"/>
        <v>0.12153831694589837</v>
      </c>
      <c r="BH665" s="174">
        <f t="shared" si="179"/>
        <v>0.10993806358812143</v>
      </c>
      <c r="BI665" s="174">
        <f t="shared" si="179"/>
        <v>9.9444999151057631E-2</v>
      </c>
      <c r="BJ665" s="174">
        <f t="shared" si="179"/>
        <v>8.9953447726746807E-2</v>
      </c>
      <c r="BK665" s="174">
        <f t="shared" si="179"/>
        <v>8.1367819669215774E-2</v>
      </c>
      <c r="BL665" s="174">
        <f t="shared" si="179"/>
        <v>7.3601648908821177E-2</v>
      </c>
      <c r="BM665" s="174">
        <f t="shared" si="179"/>
        <v>6.6576722150352652E-2</v>
      </c>
      <c r="BN665" s="174">
        <f t="shared" si="179"/>
        <v>6.02222911850284E-2</v>
      </c>
      <c r="BO665" s="174">
        <f t="shared" si="179"/>
        <v>5.4474360383558462E-2</v>
      </c>
      <c r="BP665" s="174">
        <f t="shared" si="179"/>
        <v>4.9275042194600688E-2</v>
      </c>
    </row>
    <row r="666" spans="2:68">
      <c r="B666" s="29">
        <v>43</v>
      </c>
      <c r="C666" s="68">
        <v>4.4851999999999999</v>
      </c>
      <c r="D666" s="68">
        <v>0.57950000000000002</v>
      </c>
      <c r="F666" s="13"/>
      <c r="G666" s="13"/>
      <c r="H666" s="245"/>
      <c r="I666" s="60" t="s">
        <v>112</v>
      </c>
      <c r="J666" s="174">
        <f t="shared" si="178"/>
        <v>16.961148480456053</v>
      </c>
      <c r="K666" s="174">
        <f t="shared" si="179"/>
        <v>15.311538735675494</v>
      </c>
      <c r="L666" s="174">
        <f t="shared" si="179"/>
        <v>13.822366965552751</v>
      </c>
      <c r="M666" s="174">
        <f t="shared" si="179"/>
        <v>12.478029271169474</v>
      </c>
      <c r="N666" s="174">
        <f t="shared" si="179"/>
        <v>11.264439359784838</v>
      </c>
      <c r="O666" s="174">
        <f t="shared" si="179"/>
        <v>10.168880945282289</v>
      </c>
      <c r="P666" s="174">
        <f t="shared" si="179"/>
        <v>9.1798745038741423</v>
      </c>
      <c r="Q666" s="174">
        <f t="shared" si="179"/>
        <v>8.2870569888985131</v>
      </c>
      <c r="R666" s="174">
        <f t="shared" si="179"/>
        <v>7.4810732443312782</v>
      </c>
      <c r="S666" s="174">
        <f t="shared" si="179"/>
        <v>6.7534779792178288</v>
      </c>
      <c r="T666" s="174">
        <f t="shared" si="179"/>
        <v>6.0966472758892332</v>
      </c>
      <c r="U666" s="174">
        <f t="shared" si="179"/>
        <v>5.5036987047246511</v>
      </c>
      <c r="V666" s="174">
        <f t="shared" si="179"/>
        <v>4.9684192084033132</v>
      </c>
      <c r="W666" s="174">
        <f t="shared" si="179"/>
        <v>4.4851999999999999</v>
      </c>
      <c r="X666" s="174">
        <f t="shared" si="179"/>
        <v>4.0489777927706205</v>
      </c>
      <c r="Y666" s="174">
        <f t="shared" si="179"/>
        <v>3.6551817458195051</v>
      </c>
      <c r="Z666" s="174">
        <f t="shared" si="179"/>
        <v>3.2996855697323917</v>
      </c>
      <c r="AA666" s="174">
        <f t="shared" si="179"/>
        <v>2.9787642903264349</v>
      </c>
      <c r="AB666" s="174">
        <f t="shared" si="179"/>
        <v>2.6890552174774527</v>
      </c>
      <c r="AC666" s="174">
        <f t="shared" si="179"/>
        <v>2.4275227100464143</v>
      </c>
      <c r="AD666" s="174">
        <f t="shared" si="179"/>
        <v>2.1914263677036221</v>
      </c>
      <c r="AE666" s="174">
        <f t="shared" si="179"/>
        <v>1.9782923163568957</v>
      </c>
      <c r="AF666" s="174">
        <f t="shared" si="179"/>
        <v>1.7858872863055877</v>
      </c>
      <c r="AG666" s="174">
        <f t="shared" si="179"/>
        <v>1.6121952115051079</v>
      </c>
      <c r="AH666" s="174">
        <f t="shared" si="179"/>
        <v>1.4553961047434487</v>
      </c>
      <c r="AI666" s="174">
        <f t="shared" si="179"/>
        <v>1.3138469873787315</v>
      </c>
      <c r="AJ666" s="174">
        <f t="shared" si="179"/>
        <v>1.1860646738150062</v>
      </c>
      <c r="AK666" s="174">
        <f t="shared" si="179"/>
        <v>1.0707102303278984</v>
      </c>
      <c r="AL666" s="174">
        <f t="shared" si="179"/>
        <v>0.96657494539596367</v>
      </c>
      <c r="AM666" s="174">
        <f t="shared" si="179"/>
        <v>0.87256766453151069</v>
      </c>
      <c r="AN666" s="174">
        <f t="shared" si="179"/>
        <v>0.78770335690221438</v>
      </c>
      <c r="AO666" s="174">
        <f t="shared" si="179"/>
        <v>0.71109279394183889</v>
      </c>
      <c r="AP666" s="174">
        <f t="shared" si="179"/>
        <v>0.64193323180008044</v>
      </c>
      <c r="AQ666" s="174">
        <f t="shared" si="179"/>
        <v>0.57950000000000002</v>
      </c>
      <c r="AR666" s="174">
        <f t="shared" si="179"/>
        <v>0.52313890816698805</v>
      </c>
      <c r="AS666" s="174">
        <f t="shared" si="179"/>
        <v>0.47225939126513949</v>
      </c>
      <c r="AT666" s="174">
        <f t="shared" si="179"/>
        <v>0.42632832151518796</v>
      </c>
      <c r="AU666" s="174">
        <f t="shared" si="179"/>
        <v>0.3848644221537878</v>
      </c>
      <c r="AV666" s="174">
        <f t="shared" si="179"/>
        <v>0.34743322450017483</v>
      </c>
      <c r="AW666" s="174">
        <f t="shared" si="179"/>
        <v>0.31364251548914146</v>
      </c>
      <c r="AX666" s="174">
        <f t="shared" si="179"/>
        <v>0.28313822796848503</v>
      </c>
      <c r="AY666" s="174">
        <f t="shared" si="179"/>
        <v>0.25560073069847966</v>
      </c>
      <c r="AZ666" s="174">
        <f t="shared" si="179"/>
        <v>0.23074147917909751</v>
      </c>
      <c r="BA666" s="174">
        <f t="shared" si="179"/>
        <v>0.20829999221154247</v>
      </c>
      <c r="BB666" s="174">
        <f t="shared" si="179"/>
        <v>0.18804112251378502</v>
      </c>
      <c r="BC666" s="174">
        <f t="shared" si="179"/>
        <v>0.16975259279095137</v>
      </c>
      <c r="BD666" s="174">
        <f t="shared" si="179"/>
        <v>0.15324277144292256</v>
      </c>
      <c r="BE666" s="174">
        <f t="shared" si="179"/>
        <v>0.13833866460247415</v>
      </c>
      <c r="BF666" s="174">
        <f t="shared" si="179"/>
        <v>0.12488410346405088</v>
      </c>
      <c r="BG666" s="174">
        <f t="shared" ref="K666:BP671" si="180">$C666*POWER(POWER($D666/$C666,1/($D$626-$C$626)),BG$626-$C$626)</f>
        <v>0.11273810790957159</v>
      </c>
      <c r="BH666" s="174">
        <f t="shared" si="180"/>
        <v>0.10177340928494454</v>
      </c>
      <c r="BI666" s="174">
        <f t="shared" si="180"/>
        <v>9.1875116848589941E-2</v>
      </c>
      <c r="BJ666" s="174">
        <f t="shared" si="180"/>
        <v>8.2939513918698513E-2</v>
      </c>
      <c r="BK666" s="174">
        <f t="shared" si="180"/>
        <v>7.4872971104967462E-2</v>
      </c>
      <c r="BL666" s="174">
        <f t="shared" si="180"/>
        <v>6.7590965237396231E-2</v>
      </c>
      <c r="BM666" s="174">
        <f t="shared" si="180"/>
        <v>6.101719371224211E-2</v>
      </c>
      <c r="BN666" s="174">
        <f t="shared" si="180"/>
        <v>5.5082774975040459E-2</v>
      </c>
      <c r="BO666" s="174">
        <f t="shared" si="180"/>
        <v>4.9725526763158834E-2</v>
      </c>
      <c r="BP666" s="174">
        <f t="shared" si="180"/>
        <v>4.4889314545137636E-2</v>
      </c>
    </row>
    <row r="667" spans="2:68">
      <c r="B667" s="29">
        <v>44</v>
      </c>
      <c r="C667" s="68">
        <v>4.4720000000000004</v>
      </c>
      <c r="D667" s="68">
        <v>0.55389999999999995</v>
      </c>
      <c r="F667" s="13"/>
      <c r="G667" s="13"/>
      <c r="H667" s="245"/>
      <c r="I667" s="60" t="s">
        <v>112</v>
      </c>
      <c r="J667" s="174">
        <f t="shared" si="178"/>
        <v>17.38191309377796</v>
      </c>
      <c r="K667" s="174">
        <f t="shared" si="180"/>
        <v>15.658279924398112</v>
      </c>
      <c r="L667" s="174">
        <f t="shared" si="180"/>
        <v>14.105566451058502</v>
      </c>
      <c r="M667" s="174">
        <f t="shared" si="180"/>
        <v>12.706823857146958</v>
      </c>
      <c r="N667" s="174">
        <f t="shared" si="180"/>
        <v>11.446784012310447</v>
      </c>
      <c r="O667" s="174">
        <f t="shared" si="180"/>
        <v>10.311692811480095</v>
      </c>
      <c r="P667" s="174">
        <f t="shared" si="180"/>
        <v>9.2891600404075518</v>
      </c>
      <c r="Q667" s="174">
        <f t="shared" si="180"/>
        <v>8.3680241289033326</v>
      </c>
      <c r="R667" s="174">
        <f t="shared" si="180"/>
        <v>7.5382303154759871</v>
      </c>
      <c r="S667" s="174">
        <f t="shared" si="180"/>
        <v>6.7907208934647709</v>
      </c>
      <c r="T667" s="174">
        <f t="shared" si="180"/>
        <v>6.1173363406351706</v>
      </c>
      <c r="U667" s="174">
        <f t="shared" si="180"/>
        <v>5.5107262530064451</v>
      </c>
      <c r="V667" s="174">
        <f t="shared" si="180"/>
        <v>4.9642691106994619</v>
      </c>
      <c r="W667" s="174">
        <f t="shared" si="180"/>
        <v>4.4720000000000004</v>
      </c>
      <c r="X667" s="174">
        <f t="shared" si="180"/>
        <v>4.0285455026796866</v>
      </c>
      <c r="Y667" s="174">
        <f t="shared" si="180"/>
        <v>3.6290650418516828</v>
      </c>
      <c r="Z667" s="174">
        <f t="shared" si="180"/>
        <v>3.2691980441153095</v>
      </c>
      <c r="AA667" s="174">
        <f t="shared" si="180"/>
        <v>2.9450163412321007</v>
      </c>
      <c r="AB667" s="174">
        <f t="shared" si="180"/>
        <v>2.6529812917685072</v>
      </c>
      <c r="AC667" s="174">
        <f t="shared" si="180"/>
        <v>2.3899051546617538</v>
      </c>
      <c r="AD667" s="174">
        <f t="shared" si="180"/>
        <v>2.1529162930777299</v>
      </c>
      <c r="AE667" s="174">
        <f t="shared" si="180"/>
        <v>1.9394278287397382</v>
      </c>
      <c r="AF667" s="174">
        <f t="shared" si="180"/>
        <v>1.7471094045709528</v>
      </c>
      <c r="AG667" s="174">
        <f t="shared" si="180"/>
        <v>1.5738617474225616</v>
      </c>
      <c r="AH667" s="174">
        <f t="shared" si="180"/>
        <v>1.4177937532242291</v>
      </c>
      <c r="AI667" s="174">
        <f t="shared" si="180"/>
        <v>1.2772018444272855</v>
      </c>
      <c r="AJ667" s="174">
        <f t="shared" si="180"/>
        <v>1.1505513744145215</v>
      </c>
      <c r="AK667" s="174">
        <f t="shared" si="180"/>
        <v>1.0364598758943544</v>
      </c>
      <c r="AL667" s="174">
        <f t="shared" si="180"/>
        <v>0.93368197042534595</v>
      </c>
      <c r="AM667" s="174">
        <f t="shared" si="180"/>
        <v>0.8410957743493146</v>
      </c>
      <c r="AN667" s="174">
        <f t="shared" si="180"/>
        <v>0.7576906527454873</v>
      </c>
      <c r="AO667" s="174">
        <f t="shared" si="180"/>
        <v>0.68255618773261817</v>
      </c>
      <c r="AP667" s="174">
        <f t="shared" si="180"/>
        <v>0.61487224070134849</v>
      </c>
      <c r="AQ667" s="174">
        <f t="shared" si="180"/>
        <v>0.55389999999999973</v>
      </c>
      <c r="AR667" s="174">
        <f t="shared" si="180"/>
        <v>0.49897391635381866</v>
      </c>
      <c r="AS667" s="174">
        <f t="shared" si="180"/>
        <v>0.44949443798784566</v>
      </c>
      <c r="AT667" s="174">
        <f t="shared" si="180"/>
        <v>0.40492146615283292</v>
      </c>
      <c r="AU667" s="174">
        <f t="shared" si="180"/>
        <v>0.36476845961727633</v>
      </c>
      <c r="AV667" s="174">
        <f t="shared" si="180"/>
        <v>0.32859712377249001</v>
      </c>
      <c r="AW667" s="174">
        <f t="shared" si="180"/>
        <v>0.2960126263790574</v>
      </c>
      <c r="AX667" s="174">
        <f t="shared" si="180"/>
        <v>0.26665928773160863</v>
      </c>
      <c r="AY667" s="174">
        <f t="shared" si="180"/>
        <v>0.24021669819743746</v>
      </c>
      <c r="AZ667" s="174">
        <f t="shared" si="180"/>
        <v>0.21639622074951925</v>
      </c>
      <c r="BA667" s="174">
        <f t="shared" si="180"/>
        <v>0.19493784031694014</v>
      </c>
      <c r="BB667" s="174">
        <f t="shared" si="180"/>
        <v>0.17560732556147141</v>
      </c>
      <c r="BC667" s="174">
        <f t="shared" si="180"/>
        <v>0.15819367209934548</v>
      </c>
      <c r="BD667" s="174">
        <f t="shared" si="180"/>
        <v>0.14250679925943724</v>
      </c>
      <c r="BE667" s="174">
        <f t="shared" si="180"/>
        <v>0.12837547523655693</v>
      </c>
      <c r="BF667" s="174">
        <f t="shared" si="180"/>
        <v>0.1156454479916366</v>
      </c>
      <c r="BG667" s="174">
        <f t="shared" si="180"/>
        <v>0.10417776149644122</v>
      </c>
      <c r="BH667" s="174">
        <f t="shared" si="180"/>
        <v>9.384723894358793E-2</v>
      </c>
      <c r="BI667" s="174">
        <f t="shared" si="180"/>
        <v>8.4541116365182703E-2</v>
      </c>
      <c r="BJ667" s="174">
        <f t="shared" si="180"/>
        <v>7.6157811745187112E-2</v>
      </c>
      <c r="BK667" s="174">
        <f t="shared" si="180"/>
        <v>6.8605816189624261E-2</v>
      </c>
      <c r="BL667" s="174">
        <f t="shared" si="180"/>
        <v>6.1802695051068876E-2</v>
      </c>
      <c r="BM667" s="174">
        <f t="shared" si="180"/>
        <v>5.5674188104084879E-2</v>
      </c>
      <c r="BN667" s="174">
        <f t="shared" si="180"/>
        <v>5.015339894947541E-2</v>
      </c>
      <c r="BO667" s="174">
        <f t="shared" si="180"/>
        <v>4.5180064799197062E-2</v>
      </c>
      <c r="BP667" s="174">
        <f t="shared" si="180"/>
        <v>4.069989867119457E-2</v>
      </c>
    </row>
    <row r="668" spans="2:68">
      <c r="B668" s="29">
        <v>45</v>
      </c>
      <c r="C668" s="68">
        <v>4.4588999999999999</v>
      </c>
      <c r="D668" s="68">
        <v>0.52829999999999999</v>
      </c>
      <c r="F668" s="13"/>
      <c r="G668" s="13"/>
      <c r="H668" s="245"/>
      <c r="I668" s="60" t="s">
        <v>112</v>
      </c>
      <c r="J668" s="174">
        <f t="shared" si="178"/>
        <v>17.838295818409495</v>
      </c>
      <c r="K668" s="174">
        <f t="shared" si="180"/>
        <v>16.033783148217214</v>
      </c>
      <c r="L668" s="174">
        <f t="shared" si="180"/>
        <v>14.411814035438304</v>
      </c>
      <c r="M668" s="174">
        <f t="shared" si="180"/>
        <v>12.953922469330047</v>
      </c>
      <c r="N668" s="174">
        <f t="shared" si="180"/>
        <v>11.64351045113319</v>
      </c>
      <c r="O668" s="174">
        <f t="shared" si="180"/>
        <v>10.465659026957209</v>
      </c>
      <c r="P668" s="174">
        <f t="shared" si="180"/>
        <v>9.4069584364800445</v>
      </c>
      <c r="Q668" s="174">
        <f t="shared" si="180"/>
        <v>8.4553554437164706</v>
      </c>
      <c r="R668" s="174">
        <f t="shared" si="180"/>
        <v>7.6000161117260632</v>
      </c>
      <c r="S668" s="174">
        <f t="shared" si="180"/>
        <v>6.8312024589598792</v>
      </c>
      <c r="T668" s="174">
        <f t="shared" si="180"/>
        <v>6.14016159298657</v>
      </c>
      <c r="U668" s="174">
        <f t="shared" si="180"/>
        <v>5.5190260593927452</v>
      </c>
      <c r="V668" s="174">
        <f t="shared" si="180"/>
        <v>4.9607242713364261</v>
      </c>
      <c r="W668" s="174">
        <f t="shared" si="180"/>
        <v>4.4588999999999999</v>
      </c>
      <c r="X668" s="174">
        <f t="shared" si="180"/>
        <v>4.0078400093468245</v>
      </c>
      <c r="Y668" s="174">
        <f t="shared" si="180"/>
        <v>3.602409011307981</v>
      </c>
      <c r="Z668" s="174">
        <f t="shared" si="180"/>
        <v>3.2379912008683003</v>
      </c>
      <c r="AA668" s="174">
        <f t="shared" si="180"/>
        <v>2.9104377054324937</v>
      </c>
      <c r="AB668" s="174">
        <f t="shared" si="180"/>
        <v>2.6160193501859017</v>
      </c>
      <c r="AC668" s="174">
        <f t="shared" si="180"/>
        <v>2.3513842016866358</v>
      </c>
      <c r="AD668" s="174">
        <f t="shared" si="180"/>
        <v>2.1135194063257172</v>
      </c>
      <c r="AE668" s="174">
        <f t="shared" si="180"/>
        <v>1.8997168891886249</v>
      </c>
      <c r="AF668" s="174">
        <f t="shared" si="180"/>
        <v>1.7075425228020498</v>
      </c>
      <c r="AG668" s="174">
        <f t="shared" si="180"/>
        <v>1.5348084147541026</v>
      </c>
      <c r="AH668" s="174">
        <f t="shared" si="180"/>
        <v>1.3795479986843542</v>
      </c>
      <c r="AI668" s="174">
        <f t="shared" si="180"/>
        <v>1.2399936450562912</v>
      </c>
      <c r="AJ668" s="174">
        <f t="shared" si="180"/>
        <v>1.11455653681231</v>
      </c>
      <c r="AK668" s="174">
        <f t="shared" si="180"/>
        <v>1.0018085807969259</v>
      </c>
      <c r="AL668" s="174">
        <f t="shared" si="180"/>
        <v>0.90046614901094002</v>
      </c>
      <c r="AM668" s="174">
        <f t="shared" si="180"/>
        <v>0.80937546459182896</v>
      </c>
      <c r="AN668" s="174">
        <f t="shared" si="180"/>
        <v>0.72749946614070882</v>
      </c>
      <c r="AO668" s="174">
        <f t="shared" si="180"/>
        <v>0.65390600084711215</v>
      </c>
      <c r="AP668" s="174">
        <f t="shared" si="180"/>
        <v>0.58775721199108177</v>
      </c>
      <c r="AQ668" s="174">
        <f t="shared" si="180"/>
        <v>0.52830000000000032</v>
      </c>
      <c r="AR668" s="174">
        <f t="shared" si="180"/>
        <v>0.47485744845991806</v>
      </c>
      <c r="AS668" s="174">
        <f t="shared" si="180"/>
        <v>0.42682111746709001</v>
      </c>
      <c r="AT668" s="174">
        <f t="shared" si="180"/>
        <v>0.38364411658003633</v>
      </c>
      <c r="AU668" s="174">
        <f t="shared" si="180"/>
        <v>0.34483487850814942</v>
      </c>
      <c r="AV668" s="174">
        <f t="shared" si="180"/>
        <v>0.30995156265070145</v>
      </c>
      <c r="AW668" s="174">
        <f t="shared" si="180"/>
        <v>0.27859702477091891</v>
      </c>
      <c r="AX668" s="174">
        <f t="shared" si="180"/>
        <v>0.25041429553519412</v>
      </c>
      <c r="AY668" s="174">
        <f t="shared" si="180"/>
        <v>0.22508251644090493</v>
      </c>
      <c r="AZ668" s="174">
        <f t="shared" si="180"/>
        <v>0.20231328686364872</v>
      </c>
      <c r="BA668" s="174">
        <f t="shared" si="180"/>
        <v>0.18184738063526718</v>
      </c>
      <c r="BB668" s="174">
        <f t="shared" si="180"/>
        <v>0.16345179477111949</v>
      </c>
      <c r="BC668" s="174">
        <f t="shared" si="180"/>
        <v>0.14691709674656056</v>
      </c>
      <c r="BD668" s="174">
        <f t="shared" si="180"/>
        <v>0.13205504012154201</v>
      </c>
      <c r="BE668" s="174">
        <f t="shared" si="180"/>
        <v>0.11869642136738126</v>
      </c>
      <c r="BF668" s="174">
        <f t="shared" si="180"/>
        <v>0.10668915349581284</v>
      </c>
      <c r="BG668" s="174">
        <f t="shared" si="180"/>
        <v>9.5896534558717036E-2</v>
      </c>
      <c r="BH668" s="174">
        <f t="shared" si="180"/>
        <v>8.6195691305509567E-2</v>
      </c>
      <c r="BI668" s="174">
        <f t="shared" si="180"/>
        <v>7.7476180279335616E-2</v>
      </c>
      <c r="BJ668" s="174">
        <f t="shared" si="180"/>
        <v>6.9638730425640546E-2</v>
      </c>
      <c r="BK668" s="174">
        <f t="shared" si="180"/>
        <v>6.2594112897799967E-2</v>
      </c>
      <c r="BL668" s="174">
        <f t="shared" si="180"/>
        <v>5.6262125192620339E-2</v>
      </c>
      <c r="BM668" s="174">
        <f t="shared" si="180"/>
        <v>5.0570678050161195E-2</v>
      </c>
      <c r="BN668" s="174">
        <f t="shared" si="180"/>
        <v>4.5454974722293227E-2</v>
      </c>
      <c r="BO668" s="174">
        <f t="shared" si="180"/>
        <v>4.0856773266019733E-2</v>
      </c>
      <c r="BP668" s="174">
        <f t="shared" si="180"/>
        <v>3.6723723462819449E-2</v>
      </c>
    </row>
    <row r="669" spans="2:68">
      <c r="B669" s="29">
        <v>46</v>
      </c>
      <c r="C669" s="68">
        <v>4.3776999999999999</v>
      </c>
      <c r="D669" s="68">
        <v>0.50719999999999998</v>
      </c>
      <c r="F669" s="13"/>
      <c r="G669" s="13"/>
      <c r="H669" s="245"/>
      <c r="I669" s="60" t="s">
        <v>112</v>
      </c>
      <c r="J669" s="174">
        <f t="shared" si="178"/>
        <v>17.77008007992659</v>
      </c>
      <c r="K669" s="174">
        <f t="shared" si="180"/>
        <v>15.954604663692303</v>
      </c>
      <c r="L669" s="174">
        <f t="shared" si="180"/>
        <v>14.324606801420995</v>
      </c>
      <c r="M669" s="174">
        <f t="shared" si="180"/>
        <v>12.861137229070607</v>
      </c>
      <c r="N669" s="174">
        <f t="shared" si="180"/>
        <v>11.547182629025288</v>
      </c>
      <c r="O669" s="174">
        <f t="shared" si="180"/>
        <v>10.36746784465333</v>
      </c>
      <c r="P669" s="174">
        <f t="shared" si="180"/>
        <v>9.3082783015612236</v>
      </c>
      <c r="Q669" s="174">
        <f t="shared" si="180"/>
        <v>8.3573005711321535</v>
      </c>
      <c r="R669" s="174">
        <f t="shared" si="180"/>
        <v>7.5034792228473854</v>
      </c>
      <c r="S669" s="174">
        <f t="shared" si="180"/>
        <v>6.7368883012514678</v>
      </c>
      <c r="T669" s="174">
        <f t="shared" si="180"/>
        <v>6.0486159334384286</v>
      </c>
      <c r="U669" s="174">
        <f t="shared" si="180"/>
        <v>5.4306607255828965</v>
      </c>
      <c r="V669" s="174">
        <f t="shared" si="180"/>
        <v>4.8758387440915483</v>
      </c>
      <c r="W669" s="174">
        <f t="shared" si="180"/>
        <v>4.3776999999999999</v>
      </c>
      <c r="X669" s="174">
        <f t="shared" si="180"/>
        <v>3.9304534657186712</v>
      </c>
      <c r="Y669" s="174">
        <f t="shared" si="180"/>
        <v>3.5288997524224857</v>
      </c>
      <c r="Z669" s="174">
        <f t="shared" si="180"/>
        <v>3.1683706654368091</v>
      </c>
      <c r="AA669" s="174">
        <f t="shared" si="180"/>
        <v>2.8446749349310099</v>
      </c>
      <c r="AB669" s="174">
        <f t="shared" si="180"/>
        <v>2.5540494910209981</v>
      </c>
      <c r="AC669" s="174">
        <f t="shared" si="180"/>
        <v>2.2931157168377205</v>
      </c>
      <c r="AD669" s="174">
        <f t="shared" si="180"/>
        <v>2.0588401709890527</v>
      </c>
      <c r="AE669" s="174">
        <f t="shared" si="180"/>
        <v>1.8484993228007276</v>
      </c>
      <c r="AF669" s="174">
        <f t="shared" si="180"/>
        <v>1.6596478903718246</v>
      </c>
      <c r="AG669" s="174">
        <f t="shared" si="180"/>
        <v>1.490090413364237</v>
      </c>
      <c r="AH669" s="174">
        <f t="shared" si="180"/>
        <v>1.3378557300503993</v>
      </c>
      <c r="AI669" s="174">
        <f t="shared" si="180"/>
        <v>1.2011740619065205</v>
      </c>
      <c r="AJ669" s="174">
        <f t="shared" si="180"/>
        <v>1.0784564393521388</v>
      </c>
      <c r="AK669" s="174">
        <f t="shared" si="180"/>
        <v>0.96827622945341885</v>
      </c>
      <c r="AL669" s="174">
        <f t="shared" si="180"/>
        <v>0.86935255084363883</v>
      </c>
      <c r="AM669" s="174">
        <f t="shared" si="180"/>
        <v>0.7805353830538293</v>
      </c>
      <c r="AN669" s="174">
        <f t="shared" si="180"/>
        <v>0.70079219714461327</v>
      </c>
      <c r="AO669" s="174">
        <f t="shared" si="180"/>
        <v>0.6291959522159235</v>
      </c>
      <c r="AP669" s="174">
        <f t="shared" si="180"/>
        <v>0.56491431825004812</v>
      </c>
      <c r="AQ669" s="174">
        <f t="shared" si="180"/>
        <v>0.50720000000000054</v>
      </c>
      <c r="AR669" s="174">
        <f t="shared" si="180"/>
        <v>0.45538204943520849</v>
      </c>
      <c r="AS669" s="174">
        <f t="shared" si="180"/>
        <v>0.40885806574883765</v>
      </c>
      <c r="AT669" s="174">
        <f t="shared" si="180"/>
        <v>0.36708719224925224</v>
      </c>
      <c r="AU669" s="174">
        <f t="shared" si="180"/>
        <v>0.3295838287221623</v>
      </c>
      <c r="AV669" s="174">
        <f t="shared" si="180"/>
        <v>0.2959119861675884</v>
      </c>
      <c r="AW669" s="174">
        <f t="shared" si="180"/>
        <v>0.26568021828359495</v>
      </c>
      <c r="AX669" s="174">
        <f t="shared" si="180"/>
        <v>0.23853707077361369</v>
      </c>
      <c r="AY669" s="174">
        <f t="shared" si="180"/>
        <v>0.21416699557405261</v>
      </c>
      <c r="AZ669" s="174">
        <f t="shared" si="180"/>
        <v>0.19228668250373263</v>
      </c>
      <c r="BA669" s="174">
        <f t="shared" si="180"/>
        <v>0.17264176568936698</v>
      </c>
      <c r="BB669" s="174">
        <f t="shared" si="180"/>
        <v>0.15500386647818792</v>
      </c>
      <c r="BC669" s="174">
        <f t="shared" si="180"/>
        <v>0.13916793846060441</v>
      </c>
      <c r="BD669" s="174">
        <f t="shared" si="180"/>
        <v>0.12494988373790013</v>
      </c>
      <c r="BE669" s="174">
        <f t="shared" si="180"/>
        <v>0.11218441272329638</v>
      </c>
      <c r="BF669" s="174">
        <f t="shared" si="180"/>
        <v>0.10072312259585949</v>
      </c>
      <c r="BG669" s="174">
        <f t="shared" si="180"/>
        <v>9.0432772068643946E-2</v>
      </c>
      <c r="BH669" s="174">
        <f t="shared" si="180"/>
        <v>8.1193732414680822E-2</v>
      </c>
      <c r="BI669" s="174">
        <f t="shared" si="180"/>
        <v>7.2898596743476415E-2</v>
      </c>
      <c r="BJ669" s="174">
        <f t="shared" si="180"/>
        <v>6.545093136040038E-2</v>
      </c>
      <c r="BK669" s="174">
        <f t="shared" si="180"/>
        <v>5.8764154693103816E-2</v>
      </c>
      <c r="BL669" s="174">
        <f t="shared" si="180"/>
        <v>5.2760530752115953E-2</v>
      </c>
      <c r="BM669" s="174">
        <f t="shared" si="180"/>
        <v>4.7370265424266332E-2</v>
      </c>
      <c r="BN669" s="174">
        <f t="shared" si="180"/>
        <v>4.253069509304451E-2</v>
      </c>
      <c r="BO669" s="174">
        <f t="shared" si="180"/>
        <v>3.8185558153341001E-2</v>
      </c>
      <c r="BP669" s="174">
        <f t="shared" si="180"/>
        <v>3.4284340951687184E-2</v>
      </c>
    </row>
    <row r="670" spans="2:68">
      <c r="B670" s="29">
        <v>47</v>
      </c>
      <c r="C670" s="68">
        <v>4.2964000000000002</v>
      </c>
      <c r="D670" s="68">
        <v>0.48609999999999998</v>
      </c>
      <c r="F670" s="13"/>
      <c r="G670" s="13"/>
      <c r="H670" s="245"/>
      <c r="I670" s="60" t="s">
        <v>112</v>
      </c>
      <c r="J670" s="174">
        <f t="shared" si="178"/>
        <v>17.711327528201142</v>
      </c>
      <c r="K670" s="174">
        <f t="shared" si="180"/>
        <v>15.882986253145976</v>
      </c>
      <c r="L670" s="174">
        <f t="shared" si="180"/>
        <v>14.243384744364555</v>
      </c>
      <c r="M670" s="174">
        <f t="shared" si="180"/>
        <v>12.773039385827914</v>
      </c>
      <c r="N670" s="174">
        <f t="shared" si="180"/>
        <v>11.454477856217585</v>
      </c>
      <c r="O670" s="174">
        <f t="shared" si="180"/>
        <v>10.272031502866508</v>
      </c>
      <c r="P670" s="174">
        <f t="shared" si="180"/>
        <v>9.2116491489490038</v>
      </c>
      <c r="Q670" s="174">
        <f t="shared" si="180"/>
        <v>8.2607301213643556</v>
      </c>
      <c r="R670" s="174">
        <f t="shared" si="180"/>
        <v>7.4079745151607437</v>
      </c>
      <c r="S670" s="174">
        <f t="shared" si="180"/>
        <v>6.6432489151706227</v>
      </c>
      <c r="T670" s="174">
        <f t="shared" si="180"/>
        <v>5.957465979208763</v>
      </c>
      <c r="U670" s="174">
        <f t="shared" si="180"/>
        <v>5.3424764519030932</v>
      </c>
      <c r="V670" s="174">
        <f t="shared" si="180"/>
        <v>4.790972325943498</v>
      </c>
      <c r="W670" s="174">
        <f t="shared" si="180"/>
        <v>4.2964000000000002</v>
      </c>
      <c r="X670" s="174">
        <f t="shared" si="180"/>
        <v>3.8528824013536367</v>
      </c>
      <c r="Y670" s="174">
        <f t="shared" si="180"/>
        <v>3.4551491478122531</v>
      </c>
      <c r="Z670" s="174">
        <f t="shared" si="180"/>
        <v>3.0984739190154182</v>
      </c>
      <c r="AA670" s="174">
        <f t="shared" si="180"/>
        <v>2.7786182929028342</v>
      </c>
      <c r="AB670" s="174">
        <f t="shared" si="180"/>
        <v>2.4917813799470752</v>
      </c>
      <c r="AC670" s="174">
        <f t="shared" si="180"/>
        <v>2.2345546566471381</v>
      </c>
      <c r="AD670" s="174">
        <f t="shared" si="180"/>
        <v>2.003881461562838</v>
      </c>
      <c r="AE670" s="174">
        <f t="shared" si="180"/>
        <v>1.7970206725757054</v>
      </c>
      <c r="AF670" s="174">
        <f t="shared" si="180"/>
        <v>1.6115141337481635</v>
      </c>
      <c r="AG670" s="174">
        <f t="shared" si="180"/>
        <v>1.4451574447097453</v>
      </c>
      <c r="AH670" s="174">
        <f t="shared" si="180"/>
        <v>1.2959737654565142</v>
      </c>
      <c r="AI670" s="174">
        <f t="shared" si="180"/>
        <v>1.1621903252824246</v>
      </c>
      <c r="AJ670" s="174">
        <f t="shared" si="180"/>
        <v>1.0422173566949333</v>
      </c>
      <c r="AK670" s="174">
        <f t="shared" si="180"/>
        <v>0.9346292039836176</v>
      </c>
      <c r="AL670" s="174">
        <f t="shared" si="180"/>
        <v>0.83814738195224792</v>
      </c>
      <c r="AM670" s="174">
        <f t="shared" si="180"/>
        <v>0.75162538349884556</v>
      </c>
      <c r="AN670" s="174">
        <f t="shared" si="180"/>
        <v>0.67403505551005027</v>
      </c>
      <c r="AO670" s="174">
        <f t="shared" si="180"/>
        <v>0.60445438117263139</v>
      </c>
      <c r="AP670" s="174">
        <f t="shared" si="180"/>
        <v>0.54205652351762745</v>
      </c>
      <c r="AQ670" s="174">
        <f t="shared" si="180"/>
        <v>0.48610000000000003</v>
      </c>
      <c r="AR670" s="174">
        <f t="shared" si="180"/>
        <v>0.43591987135695065</v>
      </c>
      <c r="AS670" s="174">
        <f t="shared" si="180"/>
        <v>0.39091984004085661</v>
      </c>
      <c r="AT670" s="174">
        <f t="shared" si="180"/>
        <v>0.35056516433139256</v>
      </c>
      <c r="AU670" s="174">
        <f t="shared" si="180"/>
        <v>0.31437630392423144</v>
      </c>
      <c r="AV670" s="174">
        <f t="shared" si="180"/>
        <v>0.28192322148595872</v>
      </c>
      <c r="AW670" s="174">
        <f t="shared" si="180"/>
        <v>0.25282027245977423</v>
      </c>
      <c r="AX670" s="174">
        <f t="shared" si="180"/>
        <v>0.22672162239681953</v>
      </c>
      <c r="AY670" s="174">
        <f t="shared" si="180"/>
        <v>0.20331713735663587</v>
      </c>
      <c r="AZ670" s="174">
        <f t="shared" si="180"/>
        <v>0.18232869854179831</v>
      </c>
      <c r="BA670" s="174">
        <f t="shared" si="180"/>
        <v>0.16350689737301166</v>
      </c>
      <c r="BB670" s="174">
        <f t="shared" si="180"/>
        <v>0.14662807173177814</v>
      </c>
      <c r="BC670" s="174">
        <f t="shared" si="180"/>
        <v>0.13149164815189149</v>
      </c>
      <c r="BD670" s="174">
        <f t="shared" si="180"/>
        <v>0.11791775837664256</v>
      </c>
      <c r="BE670" s="174">
        <f t="shared" si="180"/>
        <v>0.10574510195895086</v>
      </c>
      <c r="BF670" s="174">
        <f t="shared" si="180"/>
        <v>9.4829029505396997E-2</v>
      </c>
      <c r="BG670" s="174">
        <f t="shared" si="180"/>
        <v>8.5039823787074947E-2</v>
      </c>
      <c r="BH670" s="174">
        <f t="shared" si="180"/>
        <v>7.6261158291461545E-2</v>
      </c>
      <c r="BI670" s="174">
        <f t="shared" si="180"/>
        <v>6.8388714898057951E-2</v>
      </c>
      <c r="BJ670" s="174">
        <f t="shared" si="180"/>
        <v>6.1328944251447429E-2</v>
      </c>
      <c r="BK670" s="174">
        <f t="shared" si="180"/>
        <v>5.4997954101107908E-2</v>
      </c>
      <c r="BL670" s="174">
        <f t="shared" si="180"/>
        <v>4.932051239796427E-2</v>
      </c>
      <c r="BM670" s="174">
        <f t="shared" si="180"/>
        <v>4.4229153301336088E-2</v>
      </c>
      <c r="BN670" s="174">
        <f t="shared" si="180"/>
        <v>3.9663375472835376E-2</v>
      </c>
      <c r="BO670" s="174">
        <f t="shared" si="180"/>
        <v>3.5568923130427539E-2</v>
      </c>
      <c r="BP670" s="174">
        <f t="shared" si="180"/>
        <v>3.1897141319319561E-2</v>
      </c>
    </row>
    <row r="671" spans="2:68">
      <c r="B671" s="29">
        <v>48</v>
      </c>
      <c r="C671" s="68">
        <v>4.2152000000000003</v>
      </c>
      <c r="D671" s="68">
        <v>0.46489999999999998</v>
      </c>
      <c r="F671" s="13"/>
      <c r="G671" s="13"/>
      <c r="H671" s="245"/>
      <c r="I671" s="60" t="s">
        <v>112</v>
      </c>
      <c r="J671" s="174">
        <f t="shared" si="178"/>
        <v>17.667142059353655</v>
      </c>
      <c r="K671" s="174">
        <f t="shared" si="180"/>
        <v>15.823165450824202</v>
      </c>
      <c r="L671" s="174">
        <f t="shared" si="180"/>
        <v>14.171650629344432</v>
      </c>
      <c r="M671" s="174">
        <f t="shared" si="180"/>
        <v>12.692509737344446</v>
      </c>
      <c r="N671" s="174">
        <f t="shared" si="180"/>
        <v>11.367751551749619</v>
      </c>
      <c r="O671" s="174">
        <f t="shared" si="180"/>
        <v>10.181262651474848</v>
      </c>
      <c r="P671" s="174">
        <f t="shared" si="180"/>
        <v>9.118611425173393</v>
      </c>
      <c r="Q671" s="174">
        <f t="shared" si="180"/>
        <v>8.1668725353291869</v>
      </c>
      <c r="R671" s="174">
        <f t="shared" si="180"/>
        <v>7.314469703598089</v>
      </c>
      <c r="S671" s="174">
        <f t="shared" si="180"/>
        <v>6.551034905150237</v>
      </c>
      <c r="T671" s="174">
        <f t="shared" si="180"/>
        <v>5.8672822593530976</v>
      </c>
      <c r="U671" s="174">
        <f t="shared" si="180"/>
        <v>5.2548950828907408</v>
      </c>
      <c r="V671" s="174">
        <f t="shared" si="180"/>
        <v>4.7064247315134073</v>
      </c>
      <c r="W671" s="174">
        <f t="shared" si="180"/>
        <v>4.2152000000000003</v>
      </c>
      <c r="X671" s="174">
        <f t="shared" ref="K671:BP675" si="181">$C671*POWER(POWER($D671/$C671,1/($D$626-$C$626)),X$626-$C$626)</f>
        <v>3.7752459783387455</v>
      </c>
      <c r="Y671" s="174">
        <f t="shared" si="181"/>
        <v>3.3812113771500454</v>
      </c>
      <c r="Z671" s="174">
        <f t="shared" si="181"/>
        <v>3.028303438389381</v>
      </c>
      <c r="AA671" s="174">
        <f t="shared" si="181"/>
        <v>2.7122296396301255</v>
      </c>
      <c r="AB671" s="174">
        <f t="shared" si="181"/>
        <v>2.4291454828584116</v>
      </c>
      <c r="AC671" s="174">
        <f t="shared" si="181"/>
        <v>2.1756077327199059</v>
      </c>
      <c r="AD671" s="174">
        <f t="shared" si="181"/>
        <v>1.9485325354416163</v>
      </c>
      <c r="AE671" s="174">
        <f t="shared" si="181"/>
        <v>1.7451579090169294</v>
      </c>
      <c r="AF671" s="174">
        <f t="shared" si="181"/>
        <v>1.5630101484110401</v>
      </c>
      <c r="AG671" s="174">
        <f t="shared" si="181"/>
        <v>1.399873737163462</v>
      </c>
      <c r="AH671" s="174">
        <f t="shared" si="181"/>
        <v>1.2537643994136434</v>
      </c>
      <c r="AI671" s="174">
        <f t="shared" si="181"/>
        <v>1.1229049645736024</v>
      </c>
      <c r="AJ671" s="174">
        <f t="shared" si="181"/>
        <v>1.0057037510825357</v>
      </c>
      <c r="AK671" s="174">
        <f t="shared" si="181"/>
        <v>0.90073520631868786</v>
      </c>
      <c r="AL671" s="174">
        <f t="shared" si="181"/>
        <v>0.80672256718607571</v>
      </c>
      <c r="AM671" s="174">
        <f t="shared" si="181"/>
        <v>0.72252233047170733</v>
      </c>
      <c r="AN671" s="174">
        <f t="shared" si="181"/>
        <v>0.6471103440817163</v>
      </c>
      <c r="AO671" s="174">
        <f t="shared" si="181"/>
        <v>0.57956934998004861</v>
      </c>
      <c r="AP671" s="174">
        <f t="shared" si="181"/>
        <v>0.51907782731082264</v>
      </c>
      <c r="AQ671" s="174">
        <f t="shared" si="181"/>
        <v>0.46489999999999926</v>
      </c>
      <c r="AR671" s="174">
        <f t="shared" si="181"/>
        <v>0.41637688729590056</v>
      </c>
      <c r="AS671" s="174">
        <f t="shared" si="181"/>
        <v>0.37291828839368324</v>
      </c>
      <c r="AT671" s="174">
        <f t="shared" si="181"/>
        <v>0.33399560365041309</v>
      </c>
      <c r="AU671" s="174">
        <f t="shared" si="181"/>
        <v>0.29913540507307923</v>
      </c>
      <c r="AV671" s="174">
        <f t="shared" si="181"/>
        <v>0.26791367787551568</v>
      </c>
      <c r="AW671" s="174">
        <f t="shared" si="181"/>
        <v>0.23995066306260265</v>
      </c>
      <c r="AX671" s="174">
        <f t="shared" si="181"/>
        <v>0.21490623831059169</v>
      </c>
      <c r="AY671" s="174">
        <f t="shared" si="181"/>
        <v>0.19247578095985224</v>
      </c>
      <c r="AZ671" s="174">
        <f t="shared" si="181"/>
        <v>0.17238646280041076</v>
      </c>
      <c r="BA671" s="174">
        <f t="shared" si="181"/>
        <v>0.1543939315826752</v>
      </c>
      <c r="BB671" s="174">
        <f t="shared" si="181"/>
        <v>0.13827933888959049</v>
      </c>
      <c r="BC671" s="174">
        <f t="shared" si="181"/>
        <v>0.12384667821936492</v>
      </c>
      <c r="BD671" s="174">
        <f t="shared" si="181"/>
        <v>0.11092040090108894</v>
      </c>
      <c r="BE671" s="174">
        <f t="shared" si="181"/>
        <v>9.9343280844932005E-2</v>
      </c>
      <c r="BF671" s="174">
        <f t="shared" si="181"/>
        <v>8.8974502155249116E-2</v>
      </c>
      <c r="BG671" s="174">
        <f t="shared" si="181"/>
        <v>7.968794634567665E-2</v>
      </c>
      <c r="BH671" s="174">
        <f t="shared" si="181"/>
        <v>7.1370658323113845E-2</v>
      </c>
      <c r="BI671" s="174">
        <f t="shared" si="181"/>
        <v>6.3921472481904593E-2</v>
      </c>
      <c r="BJ671" s="174">
        <f t="shared" si="181"/>
        <v>5.7249782197001588E-2</v>
      </c>
      <c r="BK671" s="174">
        <f t="shared" si="181"/>
        <v>5.1274437749098345E-2</v>
      </c>
      <c r="BL671" s="174">
        <f t="shared" si="181"/>
        <v>4.5922759276870347E-2</v>
      </c>
      <c r="BM671" s="174">
        <f t="shared" si="181"/>
        <v>4.1129652750574841E-2</v>
      </c>
      <c r="BN671" s="174">
        <f t="shared" si="181"/>
        <v>3.6836818214337826E-2</v>
      </c>
      <c r="BO671" s="174">
        <f t="shared" si="181"/>
        <v>3.299204066674756E-2</v>
      </c>
      <c r="BP671" s="174">
        <f t="shared" si="181"/>
        <v>2.9548554954528149E-2</v>
      </c>
    </row>
    <row r="672" spans="2:68">
      <c r="B672" s="29">
        <v>49</v>
      </c>
      <c r="C672" s="68">
        <v>4.1340000000000003</v>
      </c>
      <c r="D672" s="68">
        <v>0.44379999999999997</v>
      </c>
      <c r="F672" s="13"/>
      <c r="G672" s="13"/>
      <c r="H672" s="245"/>
      <c r="I672" s="60" t="s">
        <v>112</v>
      </c>
      <c r="J672" s="174">
        <f t="shared" si="178"/>
        <v>17.63354115038333</v>
      </c>
      <c r="K672" s="174">
        <f t="shared" si="181"/>
        <v>15.77176788660549</v>
      </c>
      <c r="L672" s="174">
        <f t="shared" si="181"/>
        <v>14.106563176821281</v>
      </c>
      <c r="M672" s="174">
        <f t="shared" si="181"/>
        <v>12.617173045683163</v>
      </c>
      <c r="N672" s="174">
        <f t="shared" si="181"/>
        <v>11.285034750795035</v>
      </c>
      <c r="O672" s="174">
        <f t="shared" si="181"/>
        <v>10.093545429356199</v>
      </c>
      <c r="P672" s="174">
        <f t="shared" si="181"/>
        <v>9.027855171407424</v>
      </c>
      <c r="Q672" s="174">
        <f t="shared" si="181"/>
        <v>8.0746819406851618</v>
      </c>
      <c r="R672" s="174">
        <f t="shared" si="181"/>
        <v>7.2221460363837986</v>
      </c>
      <c r="S672" s="174">
        <f t="shared" si="181"/>
        <v>6.4596220326702189</v>
      </c>
      <c r="T672" s="174">
        <f t="shared" si="181"/>
        <v>5.7776063506258772</v>
      </c>
      <c r="U672" s="174">
        <f t="shared" si="181"/>
        <v>5.1675988121233534</v>
      </c>
      <c r="V672" s="174">
        <f t="shared" si="181"/>
        <v>4.6219966994057824</v>
      </c>
      <c r="W672" s="174">
        <f t="shared" si="181"/>
        <v>4.1340000000000003</v>
      </c>
      <c r="X672" s="174">
        <f t="shared" si="181"/>
        <v>3.6975266560006714</v>
      </c>
      <c r="Y672" s="174">
        <f t="shared" si="181"/>
        <v>3.307136761450292</v>
      </c>
      <c r="Z672" s="174">
        <f t="shared" si="181"/>
        <v>2.9579647630629387</v>
      </c>
      <c r="AA672" s="174">
        <f t="shared" si="181"/>
        <v>2.645658819287839</v>
      </c>
      <c r="AB672" s="174">
        <f t="shared" si="181"/>
        <v>2.3663265619255069</v>
      </c>
      <c r="AC672" s="174">
        <f t="shared" si="181"/>
        <v>2.1164865843062382</v>
      </c>
      <c r="AD672" s="174">
        <f t="shared" si="181"/>
        <v>1.8930250514127058</v>
      </c>
      <c r="AE672" s="174">
        <f t="shared" si="181"/>
        <v>1.6931568911648578</v>
      </c>
      <c r="AF672" s="174">
        <f t="shared" si="181"/>
        <v>1.5143910831817342</v>
      </c>
      <c r="AG672" s="174">
        <f t="shared" si="181"/>
        <v>1.3544996124030459</v>
      </c>
      <c r="AH672" s="174">
        <f t="shared" si="181"/>
        <v>1.2114897006296179</v>
      </c>
      <c r="AI672" s="174">
        <f t="shared" si="181"/>
        <v>1.0835789698955696</v>
      </c>
      <c r="AJ672" s="174">
        <f t="shared" si="181"/>
        <v>0.96917322812545181</v>
      </c>
      <c r="AK672" s="174">
        <f t="shared" si="181"/>
        <v>0.86684660021192017</v>
      </c>
      <c r="AL672" s="174">
        <f t="shared" si="181"/>
        <v>0.77532375688126076</v>
      </c>
      <c r="AM672" s="174">
        <f t="shared" si="181"/>
        <v>0.69346401985946915</v>
      </c>
      <c r="AN672" s="174">
        <f t="shared" si="181"/>
        <v>0.62024714523651825</v>
      </c>
      <c r="AO672" s="174">
        <f t="shared" si="181"/>
        <v>0.55476060784236714</v>
      </c>
      <c r="AP672" s="174">
        <f t="shared" si="181"/>
        <v>0.4961882281558509</v>
      </c>
      <c r="AQ672" s="174">
        <f t="shared" si="181"/>
        <v>0.44380000000000042</v>
      </c>
      <c r="AR672" s="174">
        <f t="shared" si="181"/>
        <v>0.39694299224312996</v>
      </c>
      <c r="AS672" s="174">
        <f t="shared" si="181"/>
        <v>0.35503321111070174</v>
      </c>
      <c r="AT672" s="174">
        <f t="shared" si="181"/>
        <v>0.31754832168537334</v>
      </c>
      <c r="AU672" s="174">
        <f t="shared" si="181"/>
        <v>0.28402113788097338</v>
      </c>
      <c r="AV672" s="174">
        <f t="shared" si="181"/>
        <v>0.2540337997538803</v>
      </c>
      <c r="AW672" s="174">
        <f t="shared" si="181"/>
        <v>0.22721256558178743</v>
      </c>
      <c r="AX672" s="174">
        <f t="shared" si="181"/>
        <v>0.20322315380187703</v>
      </c>
      <c r="AY672" s="174">
        <f t="shared" si="181"/>
        <v>0.18176657675349889</v>
      </c>
      <c r="AZ672" s="174">
        <f t="shared" si="181"/>
        <v>0.16257541429996469</v>
      </c>
      <c r="BA672" s="174">
        <f t="shared" si="181"/>
        <v>0.14541048088642292</v>
      </c>
      <c r="BB672" s="174">
        <f t="shared" si="181"/>
        <v>0.13005784449429725</v>
      </c>
      <c r="BC672" s="174">
        <f t="shared" si="181"/>
        <v>0.11632616033857142</v>
      </c>
      <c r="BD672" s="174">
        <f t="shared" si="181"/>
        <v>0.10404428607694143</v>
      </c>
      <c r="BE672" s="174">
        <f t="shared" si="181"/>
        <v>9.3059148808430206E-2</v>
      </c>
      <c r="BF672" s="174">
        <f t="shared" si="181"/>
        <v>8.3233837277190068E-2</v>
      </c>
      <c r="BG672" s="174">
        <f t="shared" si="181"/>
        <v>7.4445895504023391E-2</v>
      </c>
      <c r="BH672" s="174">
        <f t="shared" si="181"/>
        <v>6.6585796578608358E-2</v>
      </c>
      <c r="BI672" s="174">
        <f t="shared" si="181"/>
        <v>5.9555577590818282E-2</v>
      </c>
      <c r="BJ672" s="174">
        <f t="shared" si="181"/>
        <v>5.3267618687848767E-2</v>
      </c>
      <c r="BK672" s="174">
        <f t="shared" si="181"/>
        <v>4.7643551040154893E-2</v>
      </c>
      <c r="BL672" s="174">
        <f t="shared" si="181"/>
        <v>4.2613280105830008E-2</v>
      </c>
      <c r="BM672" s="174">
        <f t="shared" si="181"/>
        <v>3.8114112020060369E-2</v>
      </c>
      <c r="BN672" s="174">
        <f t="shared" si="181"/>
        <v>3.408997222156962E-2</v>
      </c>
      <c r="BO672" s="174">
        <f t="shared" si="181"/>
        <v>3.0490706577546219E-2</v>
      </c>
      <c r="BP672" s="174">
        <f t="shared" si="181"/>
        <v>2.7271456296751848E-2</v>
      </c>
    </row>
    <row r="673" spans="2:68">
      <c r="B673" s="29">
        <v>50</v>
      </c>
      <c r="C673" s="68">
        <v>4.0528000000000004</v>
      </c>
      <c r="D673" s="68">
        <v>0.42259999999999998</v>
      </c>
      <c r="F673" s="13"/>
      <c r="G673" s="13"/>
      <c r="H673" s="245"/>
      <c r="I673" s="60" t="s">
        <v>112</v>
      </c>
      <c r="J673" s="174">
        <f t="shared" si="178"/>
        <v>17.617401997445885</v>
      </c>
      <c r="K673" s="174">
        <f t="shared" si="181"/>
        <v>15.734414262753287</v>
      </c>
      <c r="L673" s="174">
        <f t="shared" si="181"/>
        <v>14.052684512042482</v>
      </c>
      <c r="M673" s="174">
        <f t="shared" si="181"/>
        <v>12.550701837212397</v>
      </c>
      <c r="N673" s="174">
        <f t="shared" si="181"/>
        <v>11.209254464626982</v>
      </c>
      <c r="O673" s="174">
        <f t="shared" si="181"/>
        <v>10.01118401842834</v>
      </c>
      <c r="P673" s="174">
        <f t="shared" si="181"/>
        <v>8.9411660487422271</v>
      </c>
      <c r="Q673" s="174">
        <f t="shared" si="181"/>
        <v>7.9855140175248902</v>
      </c>
      <c r="R673" s="174">
        <f t="shared" si="181"/>
        <v>7.1320042348455184</v>
      </c>
      <c r="S673" s="174">
        <f t="shared" si="181"/>
        <v>6.3697195063743886</v>
      </c>
      <c r="T673" s="174">
        <f t="shared" si="181"/>
        <v>5.688909492180807</v>
      </c>
      <c r="U673" s="174">
        <f t="shared" si="181"/>
        <v>5.0808659906982516</v>
      </c>
      <c r="V673" s="174">
        <f t="shared" si="181"/>
        <v>4.5378115526211396</v>
      </c>
      <c r="W673" s="174">
        <f t="shared" si="181"/>
        <v>4.0528000000000004</v>
      </c>
      <c r="X673" s="174">
        <f t="shared" si="181"/>
        <v>3.6196275780805518</v>
      </c>
      <c r="Y673" s="174">
        <f t="shared" si="181"/>
        <v>3.2327536034349782</v>
      </c>
      <c r="Z673" s="174">
        <f t="shared" si="181"/>
        <v>2.8872295934002481</v>
      </c>
      <c r="AA673" s="174">
        <f t="shared" si="181"/>
        <v>2.5786359703222059</v>
      </c>
      <c r="AB673" s="174">
        <f t="shared" si="181"/>
        <v>2.3030255309930809</v>
      </c>
      <c r="AC673" s="174">
        <f t="shared" si="181"/>
        <v>2.0568729582032579</v>
      </c>
      <c r="AD673" s="174">
        <f t="shared" si="181"/>
        <v>1.8370297286124744</v>
      </c>
      <c r="AE673" s="174">
        <f t="shared" si="181"/>
        <v>1.6406838401696466</v>
      </c>
      <c r="AF673" s="174">
        <f t="shared" si="181"/>
        <v>1.4653238439570562</v>
      </c>
      <c r="AG673" s="174">
        <f t="shared" si="181"/>
        <v>1.3087067203923122</v>
      </c>
      <c r="AH673" s="174">
        <f t="shared" si="181"/>
        <v>1.1688291888944349</v>
      </c>
      <c r="AI673" s="174">
        <f t="shared" si="181"/>
        <v>1.0439020840376578</v>
      </c>
      <c r="AJ673" s="174">
        <f t="shared" si="181"/>
        <v>0.93232747043981146</v>
      </c>
      <c r="AK673" s="174">
        <f t="shared" si="181"/>
        <v>0.83267820366315193</v>
      </c>
      <c r="AL673" s="174">
        <f t="shared" si="181"/>
        <v>0.74367967569229132</v>
      </c>
      <c r="AM673" s="174">
        <f t="shared" si="181"/>
        <v>0.66419351149669814</v>
      </c>
      <c r="AN673" s="174">
        <f t="shared" si="181"/>
        <v>0.59320300814143567</v>
      </c>
      <c r="AO673" s="174">
        <f t="shared" si="181"/>
        <v>0.52980013019864847</v>
      </c>
      <c r="AP673" s="174">
        <f t="shared" si="181"/>
        <v>0.47317389511885477</v>
      </c>
      <c r="AQ673" s="174">
        <f t="shared" si="181"/>
        <v>0.42260000000000036</v>
      </c>
      <c r="AR673" s="174">
        <f t="shared" si="181"/>
        <v>0.37743155707087506</v>
      </c>
      <c r="AS673" s="174">
        <f t="shared" si="181"/>
        <v>0.33709081938699736</v>
      </c>
      <c r="AT673" s="174">
        <f t="shared" si="181"/>
        <v>0.30106179090281926</v>
      </c>
      <c r="AU673" s="174">
        <f t="shared" si="181"/>
        <v>0.26888362639611257</v>
      </c>
      <c r="AV673" s="174">
        <f t="shared" si="181"/>
        <v>0.24014473682335097</v>
      </c>
      <c r="AW673" s="174">
        <f t="shared" si="181"/>
        <v>0.21447752470802836</v>
      </c>
      <c r="AX673" s="174">
        <f t="shared" si="181"/>
        <v>0.19155368222257013</v>
      </c>
      <c r="AY673" s="174">
        <f t="shared" si="181"/>
        <v>0.17107999182187456</v>
      </c>
      <c r="AZ673" s="174">
        <f t="shared" si="181"/>
        <v>0.15279457571462998</v>
      </c>
      <c r="BA673" s="174">
        <f t="shared" si="181"/>
        <v>0.13646354619961304</v>
      </c>
      <c r="BB673" s="174">
        <f t="shared" si="181"/>
        <v>0.12187801402161187</v>
      </c>
      <c r="BC673" s="174">
        <f t="shared" si="181"/>
        <v>0.10885141648102904</v>
      </c>
      <c r="BD673" s="174">
        <f t="shared" si="181"/>
        <v>9.7217131121166742E-2</v>
      </c>
      <c r="BE673" s="174">
        <f t="shared" si="181"/>
        <v>8.6826344470007935E-2</v>
      </c>
      <c r="BF673" s="174">
        <f t="shared" si="181"/>
        <v>7.754614857569149E-2</v>
      </c>
      <c r="BG673" s="174">
        <f t="shared" si="181"/>
        <v>6.9257840988576999E-2</v>
      </c>
      <c r="BH673" s="174">
        <f t="shared" si="181"/>
        <v>6.1855406445067831E-2</v>
      </c>
      <c r="BI673" s="174">
        <f t="shared" si="181"/>
        <v>5.5244160832498279E-2</v>
      </c>
      <c r="BJ673" s="174">
        <f t="shared" si="181"/>
        <v>4.9339540090117498E-2</v>
      </c>
      <c r="BK673" s="174">
        <f t="shared" si="181"/>
        <v>4.4066018555073104E-2</v>
      </c>
      <c r="BL673" s="174">
        <f t="shared" si="181"/>
        <v>3.9356142918020115E-2</v>
      </c>
      <c r="BM673" s="174">
        <f t="shared" si="181"/>
        <v>3.5149669431737363E-2</v>
      </c>
      <c r="BN673" s="174">
        <f t="shared" si="181"/>
        <v>3.139279333683663E-2</v>
      </c>
      <c r="BO673" s="174">
        <f t="shared" si="181"/>
        <v>2.8037460648193162E-2</v>
      </c>
      <c r="BP673" s="174">
        <f t="shared" si="181"/>
        <v>2.5040753499197637E-2</v>
      </c>
    </row>
    <row r="674" spans="2:68">
      <c r="B674" s="29">
        <v>51</v>
      </c>
      <c r="C674" s="68">
        <v>4.1048999999999998</v>
      </c>
      <c r="D674" s="68">
        <v>0.40820000000000001</v>
      </c>
      <c r="F674" s="13"/>
      <c r="G674" s="13"/>
      <c r="H674" s="245"/>
      <c r="I674" s="60" t="s">
        <v>112</v>
      </c>
      <c r="J674" s="174">
        <f t="shared" si="178"/>
        <v>18.402711152633596</v>
      </c>
      <c r="K674" s="174">
        <f t="shared" si="181"/>
        <v>16.396846479065534</v>
      </c>
      <c r="L674" s="174">
        <f t="shared" si="181"/>
        <v>14.60961769318256</v>
      </c>
      <c r="M674" s="174">
        <f t="shared" si="181"/>
        <v>13.017193849650354</v>
      </c>
      <c r="N674" s="174">
        <f t="shared" si="181"/>
        <v>11.598341536236502</v>
      </c>
      <c r="O674" s="174">
        <f t="shared" si="181"/>
        <v>10.334141747055737</v>
      </c>
      <c r="P674" s="174">
        <f t="shared" si="181"/>
        <v>9.2077376161569315</v>
      </c>
      <c r="Q674" s="174">
        <f t="shared" si="181"/>
        <v>8.2041096477263213</v>
      </c>
      <c r="R674" s="174">
        <f t="shared" si="181"/>
        <v>7.3098754458218878</v>
      </c>
      <c r="S674" s="174">
        <f t="shared" si="181"/>
        <v>6.5131112732310275</v>
      </c>
      <c r="T674" s="174">
        <f t="shared" si="181"/>
        <v>5.8031930601136965</v>
      </c>
      <c r="U674" s="174">
        <f t="shared" si="181"/>
        <v>5.170654742436982</v>
      </c>
      <c r="V674" s="174">
        <f t="shared" si="181"/>
        <v>4.6070620412828784</v>
      </c>
      <c r="W674" s="174">
        <f t="shared" si="181"/>
        <v>4.1048999999999998</v>
      </c>
      <c r="X674" s="174">
        <f t="shared" si="181"/>
        <v>3.657472779617247</v>
      </c>
      <c r="Y674" s="174">
        <f t="shared" si="181"/>
        <v>3.2588143763894646</v>
      </c>
      <c r="Z674" s="174">
        <f t="shared" si="181"/>
        <v>2.9036090709809792</v>
      </c>
      <c r="AA674" s="174">
        <f t="shared" si="181"/>
        <v>2.5871205485548141</v>
      </c>
      <c r="AB674" s="174">
        <f t="shared" si="181"/>
        <v>2.3051287446533832</v>
      </c>
      <c r="AC674" s="174">
        <f t="shared" si="181"/>
        <v>2.0538735747723518</v>
      </c>
      <c r="AD674" s="174">
        <f t="shared" si="181"/>
        <v>1.8300047973166327</v>
      </c>
      <c r="AE674" s="174">
        <f t="shared" si="181"/>
        <v>1.6305373414101589</v>
      </c>
      <c r="AF674" s="174">
        <f t="shared" si="181"/>
        <v>1.4528115038995177</v>
      </c>
      <c r="AG674" s="174">
        <f t="shared" si="181"/>
        <v>1.2944574848174821</v>
      </c>
      <c r="AH674" s="174">
        <f t="shared" si="181"/>
        <v>1.153363788421581</v>
      </c>
      <c r="AI674" s="174">
        <f t="shared" si="181"/>
        <v>1.0276490684665056</v>
      </c>
      <c r="AJ674" s="174">
        <f t="shared" si="181"/>
        <v>0.91563704229463938</v>
      </c>
      <c r="AK674" s="174">
        <f t="shared" si="181"/>
        <v>0.81583413924867598</v>
      </c>
      <c r="AL674" s="174">
        <f t="shared" si="181"/>
        <v>0.72690958536980177</v>
      </c>
      <c r="AM674" s="174">
        <f t="shared" si="181"/>
        <v>0.64767765883040018</v>
      </c>
      <c r="AN674" s="174">
        <f t="shared" si="181"/>
        <v>0.57708187949485124</v>
      </c>
      <c r="AO674" s="174">
        <f t="shared" si="181"/>
        <v>0.51418092179170727</v>
      </c>
      <c r="AP674" s="174">
        <f t="shared" si="181"/>
        <v>0.45813606305919119</v>
      </c>
      <c r="AQ674" s="174">
        <f t="shared" si="181"/>
        <v>0.40820000000000062</v>
      </c>
      <c r="AR674" s="174">
        <f t="shared" si="181"/>
        <v>0.36370688412379415</v>
      </c>
      <c r="AS674" s="174">
        <f t="shared" si="181"/>
        <v>0.32406344330974723</v>
      </c>
      <c r="AT674" s="174">
        <f t="shared" si="181"/>
        <v>0.2887410711039094</v>
      </c>
      <c r="AU674" s="174">
        <f t="shared" si="181"/>
        <v>0.25726877826989131</v>
      </c>
      <c r="AV674" s="174">
        <f t="shared" si="181"/>
        <v>0.22922691260871458</v>
      </c>
      <c r="AW674" s="174">
        <f t="shared" si="181"/>
        <v>0.20424156330777246</v>
      </c>
      <c r="AX674" s="174">
        <f t="shared" si="181"/>
        <v>0.18197957520637548</v>
      </c>
      <c r="AY674" s="174">
        <f t="shared" si="181"/>
        <v>0.16214410649799701</v>
      </c>
      <c r="AZ674" s="174">
        <f t="shared" si="181"/>
        <v>0.14447067063552929</v>
      </c>
      <c r="BA674" s="174">
        <f t="shared" si="181"/>
        <v>0.12872360966223223</v>
      </c>
      <c r="BB674" s="174">
        <f t="shared" si="181"/>
        <v>0.11469295194369904</v>
      </c>
      <c r="BC674" s="174">
        <f t="shared" si="181"/>
        <v>0.10219161240177063</v>
      </c>
      <c r="BD674" s="174">
        <f t="shared" si="181"/>
        <v>9.1052897918261683E-2</v>
      </c>
      <c r="BE674" s="174">
        <f t="shared" si="181"/>
        <v>8.1128284645499288E-2</v>
      </c>
      <c r="BF674" s="174">
        <f t="shared" si="181"/>
        <v>7.2285437586287984E-2</v>
      </c>
      <c r="BG674" s="174">
        <f t="shared" si="181"/>
        <v>6.4406446036339451E-2</v>
      </c>
      <c r="BH674" s="174">
        <f t="shared" si="181"/>
        <v>5.7386251360520023E-2</v>
      </c>
      <c r="BI674" s="174">
        <f t="shared" si="181"/>
        <v>5.11312461388524E-2</v>
      </c>
      <c r="BJ674" s="174">
        <f t="shared" si="181"/>
        <v>4.5558026003255175E-2</v>
      </c>
      <c r="BK674" s="174">
        <f t="shared" si="181"/>
        <v>4.0592277521986048E-2</v>
      </c>
      <c r="BL674" s="174">
        <f t="shared" si="181"/>
        <v>3.6167787302816876E-2</v>
      </c>
      <c r="BM674" s="174">
        <f t="shared" si="181"/>
        <v>3.2225559102301897E-2</v>
      </c>
      <c r="BN674" s="174">
        <f t="shared" si="181"/>
        <v>2.8713027168656001E-2</v>
      </c>
      <c r="BO674" s="174">
        <f t="shared" si="181"/>
        <v>2.5583355328940974E-2</v>
      </c>
      <c r="BP674" s="174">
        <f t="shared" si="181"/>
        <v>2.279481247457367E-2</v>
      </c>
    </row>
    <row r="675" spans="2:68">
      <c r="B675" s="29">
        <v>52</v>
      </c>
      <c r="C675" s="68">
        <v>4.1569000000000003</v>
      </c>
      <c r="D675" s="68">
        <v>0.39369999999999999</v>
      </c>
      <c r="F675" s="13"/>
      <c r="G675" s="13"/>
      <c r="H675" s="245"/>
      <c r="I675" s="60" t="s">
        <v>112</v>
      </c>
      <c r="J675" s="174">
        <f t="shared" si="178"/>
        <v>19.235889896123741</v>
      </c>
      <c r="K675" s="174">
        <f t="shared" si="181"/>
        <v>17.097478821408856</v>
      </c>
      <c r="L675" s="174">
        <f t="shared" si="181"/>
        <v>15.196790147329295</v>
      </c>
      <c r="M675" s="174">
        <f t="shared" si="181"/>
        <v>13.507396803602811</v>
      </c>
      <c r="N675" s="174">
        <f t="shared" si="181"/>
        <v>12.005809558543085</v>
      </c>
      <c r="O675" s="174">
        <f t="shared" si="181"/>
        <v>10.6711504260805</v>
      </c>
      <c r="P675" s="174">
        <f t="shared" si="181"/>
        <v>9.4848623793976508</v>
      </c>
      <c r="Q675" s="174">
        <f t="shared" si="181"/>
        <v>8.4304513350540429</v>
      </c>
      <c r="R675" s="174">
        <f t="shared" si="181"/>
        <v>7.4932568201614789</v>
      </c>
      <c r="S675" s="174">
        <f t="shared" si="181"/>
        <v>6.6602481339792465</v>
      </c>
      <c r="T675" s="174">
        <f t="shared" si="181"/>
        <v>5.9198431697711511</v>
      </c>
      <c r="U675" s="174">
        <f t="shared" si="181"/>
        <v>5.2617473778335579</v>
      </c>
      <c r="V675" s="174">
        <f t="shared" si="181"/>
        <v>4.6768106306452388</v>
      </c>
      <c r="W675" s="174">
        <f t="shared" si="181"/>
        <v>4.1569000000000003</v>
      </c>
      <c r="X675" s="174">
        <f t="shared" si="181"/>
        <v>3.6947866772223747</v>
      </c>
      <c r="Y675" s="174">
        <f t="shared" si="181"/>
        <v>3.2840454642113004</v>
      </c>
      <c r="Z675" s="174">
        <f t="shared" si="181"/>
        <v>2.9189654378408143</v>
      </c>
      <c r="AA675" s="174">
        <f t="shared" si="181"/>
        <v>2.5944705456005233</v>
      </c>
      <c r="AB675" s="174">
        <f t="shared" si="181"/>
        <v>2.3060490284420312</v>
      </c>
      <c r="AC675" s="174">
        <f t="shared" si="181"/>
        <v>2.0496906895304714</v>
      </c>
      <c r="AD675" s="174">
        <f t="shared" si="181"/>
        <v>1.8218311366893425</v>
      </c>
      <c r="AE675" s="174">
        <f t="shared" si="181"/>
        <v>1.6193022232886711</v>
      </c>
      <c r="AF675" s="174">
        <f t="shared" si="181"/>
        <v>1.4392879985093585</v>
      </c>
      <c r="AG675" s="174">
        <f t="shared" si="181"/>
        <v>1.2792855545186159</v>
      </c>
      <c r="AH675" s="174">
        <f t="shared" si="181"/>
        <v>1.1370702261777814</v>
      </c>
      <c r="AI675" s="174">
        <f t="shared" si="181"/>
        <v>1.010664659421179</v>
      </c>
      <c r="AJ675" s="174">
        <f t="shared" si="181"/>
        <v>0.89831131823446808</v>
      </c>
      <c r="AK675" s="174">
        <f t="shared" si="181"/>
        <v>0.79844804797103164</v>
      </c>
      <c r="AL675" s="174">
        <f t="shared" si="181"/>
        <v>0.70968635524010171</v>
      </c>
      <c r="AM675" s="174">
        <f t="shared" si="181"/>
        <v>0.63079210237139038</v>
      </c>
      <c r="AN675" s="174">
        <f t="shared" si="181"/>
        <v>0.56066834803312693</v>
      </c>
      <c r="AO675" s="174">
        <f t="shared" si="181"/>
        <v>0.49834009542040342</v>
      </c>
      <c r="AP675" s="174">
        <f t="shared" si="181"/>
        <v>0.44294073595348293</v>
      </c>
      <c r="AQ675" s="174">
        <f t="shared" si="181"/>
        <v>0.39370000000000061</v>
      </c>
      <c r="AR675" s="174">
        <f t="shared" si="181"/>
        <v>0.34993324708856383</v>
      </c>
      <c r="AS675" s="174">
        <f t="shared" si="181"/>
        <v>0.31103194670547546</v>
      </c>
      <c r="AT675" s="174">
        <f t="shared" si="181"/>
        <v>0.27645521732010153</v>
      </c>
      <c r="AU675" s="174">
        <f t="shared" ref="K675:BP680" si="182">$C675*POWER(POWER($D675/$C675,1/($D$626-$C$626)),AU$626-$C$626)</f>
        <v>0.2457223059979618</v>
      </c>
      <c r="AV675" s="174">
        <f t="shared" si="182"/>
        <v>0.21840590403849716</v>
      </c>
      <c r="AW675" s="174">
        <f t="shared" si="182"/>
        <v>0.19412620569851277</v>
      </c>
      <c r="AX675" s="174">
        <f t="shared" si="182"/>
        <v>0.17254562739411464</v>
      </c>
      <c r="AY675" s="174">
        <f t="shared" si="182"/>
        <v>0.15336411395721589</v>
      </c>
      <c r="AZ675" s="174">
        <f t="shared" si="182"/>
        <v>0.13631496668506224</v>
      </c>
      <c r="BA675" s="174">
        <f t="shared" si="182"/>
        <v>0.12116113517620819</v>
      </c>
      <c r="BB675" s="174">
        <f t="shared" si="182"/>
        <v>0.10769192139483584</v>
      </c>
      <c r="BC675" s="174">
        <f t="shared" si="182"/>
        <v>9.5720050136909401E-2</v>
      </c>
      <c r="BD675" s="174">
        <f t="shared" si="182"/>
        <v>8.5079065166087847E-2</v>
      </c>
      <c r="BE675" s="174">
        <f t="shared" si="182"/>
        <v>7.5621014815414264E-2</v>
      </c>
      <c r="BF675" s="174">
        <f t="shared" si="182"/>
        <v>6.7214394875515018E-2</v>
      </c>
      <c r="BG675" s="174">
        <f t="shared" si="182"/>
        <v>5.9742320167340268E-2</v>
      </c>
      <c r="BH675" s="174">
        <f t="shared" si="182"/>
        <v>5.3100899377094078E-2</v>
      </c>
      <c r="BI675" s="174">
        <f t="shared" si="182"/>
        <v>4.7197790557149101E-2</v>
      </c>
      <c r="BJ675" s="174">
        <f t="shared" si="182"/>
        <v>4.195091720870997E-2</v>
      </c>
      <c r="BK675" s="174">
        <f t="shared" si="182"/>
        <v>3.7287327094710103E-2</v>
      </c>
      <c r="BL675" s="174">
        <f t="shared" si="182"/>
        <v>3.3142177915939229E-2</v>
      </c>
      <c r="BM675" s="174">
        <f t="shared" si="182"/>
        <v>2.9457835747298673E-2</v>
      </c>
      <c r="BN675" s="174">
        <f t="shared" si="182"/>
        <v>2.6183073698891994E-2</v>
      </c>
      <c r="BO675" s="174">
        <f t="shared" si="182"/>
        <v>2.3272359660178907E-2</v>
      </c>
      <c r="BP675" s="174">
        <f t="shared" si="182"/>
        <v>2.0685223224026668E-2</v>
      </c>
    </row>
    <row r="676" spans="2:68">
      <c r="B676" s="29">
        <v>53</v>
      </c>
      <c r="C676" s="68">
        <v>4.2089999999999996</v>
      </c>
      <c r="D676" s="68">
        <v>0.37919999999999998</v>
      </c>
      <c r="F676" s="13"/>
      <c r="G676" s="13"/>
      <c r="H676" s="245"/>
      <c r="I676" s="60" t="s">
        <v>112</v>
      </c>
      <c r="J676" s="174">
        <f t="shared" si="178"/>
        <v>20.120131454654718</v>
      </c>
      <c r="K676" s="174">
        <f t="shared" si="182"/>
        <v>17.838785523940032</v>
      </c>
      <c r="L676" s="174">
        <f t="shared" si="182"/>
        <v>15.816112816475307</v>
      </c>
      <c r="M676" s="174">
        <f t="shared" si="182"/>
        <v>14.022783349671903</v>
      </c>
      <c r="N676" s="174">
        <f t="shared" si="182"/>
        <v>12.43279275720653</v>
      </c>
      <c r="O676" s="174">
        <f t="shared" si="182"/>
        <v>11.023085209917602</v>
      </c>
      <c r="P676" s="174">
        <f t="shared" si="182"/>
        <v>9.77321909228103</v>
      </c>
      <c r="Q676" s="174">
        <f t="shared" si="182"/>
        <v>8.6650705865713284</v>
      </c>
      <c r="R676" s="174">
        <f t="shared" si="182"/>
        <v>7.682570866498339</v>
      </c>
      <c r="S676" s="174">
        <f t="shared" si="182"/>
        <v>6.8114730894677393</v>
      </c>
      <c r="T676" s="174">
        <f t="shared" si="182"/>
        <v>6.0391458087115852</v>
      </c>
      <c r="U676" s="174">
        <f t="shared" si="182"/>
        <v>5.3543898096393487</v>
      </c>
      <c r="V676" s="174">
        <f t="shared" si="182"/>
        <v>4.7472757144252764</v>
      </c>
      <c r="W676" s="174">
        <f t="shared" si="182"/>
        <v>4.2089999999999996</v>
      </c>
      <c r="X676" s="174">
        <f t="shared" si="182"/>
        <v>3.7317573416198191</v>
      </c>
      <c r="Y676" s="174">
        <f t="shared" si="182"/>
        <v>3.3086274309178951</v>
      </c>
      <c r="Z676" s="174">
        <f t="shared" si="182"/>
        <v>2.9334746272303578</v>
      </c>
      <c r="AA676" s="174">
        <f t="shared" si="182"/>
        <v>2.6008589870806249</v>
      </c>
      <c r="AB676" s="174">
        <f t="shared" si="182"/>
        <v>2.3059573816954164</v>
      </c>
      <c r="AC676" s="174">
        <f t="shared" si="182"/>
        <v>2.0444935587085502</v>
      </c>
      <c r="AD676" s="174">
        <f t="shared" si="182"/>
        <v>1.8126761339047428</v>
      </c>
      <c r="AE676" s="174">
        <f t="shared" si="182"/>
        <v>1.6071436138460571</v>
      </c>
      <c r="AF676" s="174">
        <f t="shared" si="182"/>
        <v>1.4249156521756785</v>
      </c>
      <c r="AG676" s="174">
        <f t="shared" si="182"/>
        <v>1.2633498327858355</v>
      </c>
      <c r="AH676" s="174">
        <f t="shared" si="182"/>
        <v>1.1201033531795468</v>
      </c>
      <c r="AI676" s="174">
        <f t="shared" si="182"/>
        <v>0.99309905241167762</v>
      </c>
      <c r="AJ676" s="174">
        <f t="shared" si="182"/>
        <v>0.88049529099381396</v>
      </c>
      <c r="AK676" s="174">
        <f t="shared" si="182"/>
        <v>0.78065924600328951</v>
      </c>
      <c r="AL676" s="174">
        <f t="shared" si="182"/>
        <v>0.69214323415922263</v>
      </c>
      <c r="AM676" s="174">
        <f t="shared" si="182"/>
        <v>0.61366371953579579</v>
      </c>
      <c r="AN676" s="174">
        <f t="shared" si="182"/>
        <v>0.544082701511863</v>
      </c>
      <c r="AO676" s="174">
        <f t="shared" si="182"/>
        <v>0.48239121307085764</v>
      </c>
      <c r="AP676" s="174">
        <f t="shared" si="182"/>
        <v>0.42769469016632539</v>
      </c>
      <c r="AQ676" s="174">
        <f t="shared" si="182"/>
        <v>0.37919999999999965</v>
      </c>
      <c r="AR676" s="174">
        <f t="shared" si="182"/>
        <v>0.33620394011457216</v>
      </c>
      <c r="AS676" s="174">
        <f t="shared" si="182"/>
        <v>0.29808304153102039</v>
      </c>
      <c r="AT676" s="174">
        <f t="shared" si="182"/>
        <v>0.26428452806979114</v>
      </c>
      <c r="AU676" s="174">
        <f t="shared" si="182"/>
        <v>0.23431830076050655</v>
      </c>
      <c r="AV676" s="174">
        <f t="shared" si="182"/>
        <v>0.20774983110926615</v>
      </c>
      <c r="AW676" s="174">
        <f t="shared" si="182"/>
        <v>0.18419386017160405</v>
      </c>
      <c r="AX676" s="174">
        <f t="shared" si="182"/>
        <v>0.1633088120638341</v>
      </c>
      <c r="AY676" s="174">
        <f t="shared" si="182"/>
        <v>0.14479184090530398</v>
      </c>
      <c r="AZ676" s="174">
        <f t="shared" si="182"/>
        <v>0.12837443936921283</v>
      </c>
      <c r="BA676" s="174">
        <f t="shared" si="182"/>
        <v>0.11381854516331397</v>
      </c>
      <c r="BB676" s="174">
        <f t="shared" si="182"/>
        <v>0.10091308898210592</v>
      </c>
      <c r="BC676" s="174">
        <f t="shared" si="182"/>
        <v>8.9470933873724845E-2</v>
      </c>
      <c r="BD676" s="174">
        <f t="shared" si="182"/>
        <v>7.9326161640497522E-2</v>
      </c>
      <c r="BE676" s="174">
        <f t="shared" si="182"/>
        <v>7.0331666924316263E-2</v>
      </c>
      <c r="BF676" s="174">
        <f t="shared" si="182"/>
        <v>6.2357024089612023E-2</v>
      </c>
      <c r="BG676" s="174">
        <f t="shared" si="182"/>
        <v>5.5286595972433732E-2</v>
      </c>
      <c r="BH676" s="174">
        <f t="shared" si="182"/>
        <v>4.9017857071346711E-2</v>
      </c>
      <c r="BI676" s="174">
        <f t="shared" si="182"/>
        <v>4.3459906865400112E-2</v>
      </c>
      <c r="BJ676" s="174">
        <f t="shared" si="182"/>
        <v>3.8532151701370983E-2</v>
      </c>
      <c r="BK676" s="174">
        <f t="shared" si="182"/>
        <v>3.4163136136849549E-2</v>
      </c>
      <c r="BL676" s="174">
        <f t="shared" si="182"/>
        <v>3.0289506792930784E-2</v>
      </c>
      <c r="BM676" s="174">
        <f t="shared" si="182"/>
        <v>2.6855093691746931E-2</v>
      </c>
      <c r="BN676" s="174">
        <f t="shared" si="182"/>
        <v>2.3810095757677525E-2</v>
      </c>
      <c r="BO676" s="174">
        <f t="shared" si="182"/>
        <v>2.1110358671509628E-2</v>
      </c>
      <c r="BP676" s="174">
        <f t="shared" si="182"/>
        <v>1.8716734605995166E-2</v>
      </c>
    </row>
    <row r="677" spans="2:68">
      <c r="B677" s="29">
        <v>54</v>
      </c>
      <c r="C677" s="68">
        <v>4.2610000000000001</v>
      </c>
      <c r="D677" s="68">
        <v>0.36480000000000001</v>
      </c>
      <c r="F677" s="13"/>
      <c r="G677" s="13"/>
      <c r="H677" s="245"/>
      <c r="I677" s="60" t="s">
        <v>112</v>
      </c>
      <c r="J677" s="174">
        <f t="shared" si="178"/>
        <v>21.05515254084219</v>
      </c>
      <c r="K677" s="174">
        <f t="shared" si="182"/>
        <v>18.620252113689489</v>
      </c>
      <c r="L677" s="174">
        <f t="shared" si="182"/>
        <v>16.466933122655476</v>
      </c>
      <c r="M677" s="174">
        <f t="shared" si="182"/>
        <v>14.562632385984344</v>
      </c>
      <c r="N677" s="174">
        <f t="shared" si="182"/>
        <v>12.878552455985282</v>
      </c>
      <c r="O677" s="174">
        <f t="shared" si="182"/>
        <v>11.389226134774372</v>
      </c>
      <c r="P677" s="174">
        <f t="shared" si="182"/>
        <v>10.07213135112425</v>
      </c>
      <c r="Q677" s="174">
        <f t="shared" si="182"/>
        <v>8.9073505744655019</v>
      </c>
      <c r="R677" s="174">
        <f t="shared" si="182"/>
        <v>7.8772696155888484</v>
      </c>
      <c r="S677" s="174">
        <f t="shared" si="182"/>
        <v>6.9663112592155683</v>
      </c>
      <c r="T677" s="174">
        <f t="shared" si="182"/>
        <v>6.1606997003422839</v>
      </c>
      <c r="U677" s="174">
        <f t="shared" si="182"/>
        <v>5.4482522220908178</v>
      </c>
      <c r="V677" s="174">
        <f t="shared" si="182"/>
        <v>4.8181949647486224</v>
      </c>
      <c r="W677" s="174">
        <f t="shared" si="182"/>
        <v>4.2610000000000001</v>
      </c>
      <c r="X677" s="174">
        <f t="shared" si="182"/>
        <v>3.7682412465323005</v>
      </c>
      <c r="Y677" s="174">
        <f t="shared" si="182"/>
        <v>3.3324670481265675</v>
      </c>
      <c r="Z677" s="174">
        <f t="shared" si="182"/>
        <v>2.947087487317595</v>
      </c>
      <c r="AA677" s="174">
        <f t="shared" si="182"/>
        <v>2.6062747305443321</v>
      </c>
      <c r="AB677" s="174">
        <f t="shared" si="182"/>
        <v>2.3048748977779883</v>
      </c>
      <c r="AC677" s="174">
        <f t="shared" si="182"/>
        <v>2.0383301238920288</v>
      </c>
      <c r="AD677" s="174">
        <f t="shared" si="182"/>
        <v>1.8026096331610504</v>
      </c>
      <c r="AE677" s="174">
        <f t="shared" si="182"/>
        <v>1.594148784574966</v>
      </c>
      <c r="AF677" s="174">
        <f t="shared" si="182"/>
        <v>1.4097951661921428</v>
      </c>
      <c r="AG677" s="174">
        <f t="shared" si="182"/>
        <v>1.2467609233529902</v>
      </c>
      <c r="AH677" s="174">
        <f t="shared" si="182"/>
        <v>1.1025805998459126</v>
      </c>
      <c r="AI677" s="174">
        <f t="shared" si="182"/>
        <v>0.97507385448619888</v>
      </c>
      <c r="AJ677" s="174">
        <f t="shared" si="182"/>
        <v>0.86231248929597015</v>
      </c>
      <c r="AK677" s="174">
        <f t="shared" si="182"/>
        <v>0.76259129067472842</v>
      </c>
      <c r="AL677" s="174">
        <f t="shared" si="182"/>
        <v>0.67440224261131509</v>
      </c>
      <c r="AM677" s="174">
        <f t="shared" si="182"/>
        <v>0.59641172198118775</v>
      </c>
      <c r="AN677" s="174">
        <f t="shared" si="182"/>
        <v>0.52744033106896659</v>
      </c>
      <c r="AO677" s="174">
        <f t="shared" si="182"/>
        <v>0.46644506233718186</v>
      </c>
      <c r="AP677" s="174">
        <f t="shared" si="182"/>
        <v>0.41250352573111915</v>
      </c>
      <c r="AQ677" s="174">
        <f t="shared" si="182"/>
        <v>0.36480000000000024</v>
      </c>
      <c r="AR677" s="174">
        <f t="shared" si="182"/>
        <v>0.32261309709809527</v>
      </c>
      <c r="AS677" s="174">
        <f t="shared" si="182"/>
        <v>0.28530485312287557</v>
      </c>
      <c r="AT677" s="174">
        <f t="shared" si="182"/>
        <v>0.25231108081986842</v>
      </c>
      <c r="AU677" s="174">
        <f t="shared" si="182"/>
        <v>0.22313283776169279</v>
      </c>
      <c r="AV677" s="174">
        <f t="shared" si="182"/>
        <v>0.19732888118033579</v>
      </c>
      <c r="AW677" s="174">
        <f t="shared" si="182"/>
        <v>0.17450899535222075</v>
      </c>
      <c r="AX677" s="174">
        <f t="shared" si="182"/>
        <v>0.15432809063063874</v>
      </c>
      <c r="AY677" s="174">
        <f t="shared" si="182"/>
        <v>0.13648098488921567</v>
      </c>
      <c r="AZ677" s="174">
        <f t="shared" si="182"/>
        <v>0.12069778845972637</v>
      </c>
      <c r="BA677" s="174">
        <f t="shared" si="182"/>
        <v>0.10673982277380221</v>
      </c>
      <c r="BB677" s="174">
        <f t="shared" si="182"/>
        <v>9.4396010988920254E-2</v>
      </c>
      <c r="BC677" s="174">
        <f t="shared" si="182"/>
        <v>8.3479686016560806E-2</v>
      </c>
      <c r="BD677" s="174">
        <f t="shared" si="182"/>
        <v>7.3825767682508842E-2</v>
      </c>
      <c r="BE677" s="174">
        <f t="shared" si="182"/>
        <v>6.5288266331410716E-2</v>
      </c>
      <c r="BF677" s="174">
        <f t="shared" si="182"/>
        <v>5.7738075124291938E-2</v>
      </c>
      <c r="BG677" s="174">
        <f t="shared" si="182"/>
        <v>5.1061017643449301E-2</v>
      </c>
      <c r="BH677" s="174">
        <f t="shared" si="182"/>
        <v>4.5156121279971644E-2</v>
      </c>
      <c r="BI677" s="174">
        <f t="shared" si="182"/>
        <v>3.9934090293500132E-2</v>
      </c>
      <c r="BJ677" s="174">
        <f t="shared" si="182"/>
        <v>3.5315955453347182E-2</v>
      </c>
      <c r="BK677" s="174">
        <f t="shared" si="182"/>
        <v>3.1231879840413094E-2</v>
      </c>
      <c r="BL677" s="174">
        <f t="shared" si="182"/>
        <v>2.7620102750853148E-2</v>
      </c>
      <c r="BM677" s="174">
        <f t="shared" si="182"/>
        <v>2.442600573086718E-2</v>
      </c>
      <c r="BN677" s="174">
        <f t="shared" si="182"/>
        <v>2.1601286618889475E-2</v>
      </c>
      <c r="BO677" s="174">
        <f t="shared" si="182"/>
        <v>1.9103229104779532E-2</v>
      </c>
      <c r="BP677" s="174">
        <f t="shared" si="182"/>
        <v>1.6894056760053164E-2</v>
      </c>
    </row>
    <row r="678" spans="2:68">
      <c r="B678" s="29">
        <v>55</v>
      </c>
      <c r="C678" s="68">
        <v>4.3131000000000004</v>
      </c>
      <c r="D678" s="68">
        <v>0.3503</v>
      </c>
      <c r="F678" s="13"/>
      <c r="G678" s="13"/>
      <c r="H678" s="245"/>
      <c r="I678" s="60" t="s">
        <v>112</v>
      </c>
      <c r="J678" s="174">
        <f t="shared" si="178"/>
        <v>22.055485949524932</v>
      </c>
      <c r="K678" s="174">
        <f t="shared" si="182"/>
        <v>19.453563258773958</v>
      </c>
      <c r="L678" s="174">
        <f t="shared" si="182"/>
        <v>17.158593754370283</v>
      </c>
      <c r="M678" s="174">
        <f t="shared" si="182"/>
        <v>15.134365653794898</v>
      </c>
      <c r="N678" s="174">
        <f t="shared" si="182"/>
        <v>13.348939139282786</v>
      </c>
      <c r="O678" s="174">
        <f t="shared" si="182"/>
        <v>11.774142386971747</v>
      </c>
      <c r="P678" s="174">
        <f t="shared" si="182"/>
        <v>10.385127050338253</v>
      </c>
      <c r="Q678" s="174">
        <f t="shared" si="182"/>
        <v>9.1599761839984044</v>
      </c>
      <c r="R678" s="174">
        <f t="shared" si="182"/>
        <v>8.0793584213960195</v>
      </c>
      <c r="S678" s="174">
        <f t="shared" si="182"/>
        <v>7.1262229497292484</v>
      </c>
      <c r="T678" s="174">
        <f t="shared" si="182"/>
        <v>6.2855304691969733</v>
      </c>
      <c r="U678" s="174">
        <f t="shared" si="182"/>
        <v>5.5440158914344053</v>
      </c>
      <c r="V678" s="174">
        <f t="shared" si="182"/>
        <v>4.8899790328124864</v>
      </c>
      <c r="W678" s="174">
        <f t="shared" si="182"/>
        <v>4.3131000000000004</v>
      </c>
      <c r="X678" s="174">
        <f t="shared" si="182"/>
        <v>3.8042763548007548</v>
      </c>
      <c r="Y678" s="174">
        <f t="shared" si="182"/>
        <v>3.3554794889281756</v>
      </c>
      <c r="Z678" s="174">
        <f t="shared" si="182"/>
        <v>2.959627942488785</v>
      </c>
      <c r="AA678" s="174">
        <f t="shared" si="182"/>
        <v>2.6104756672967682</v>
      </c>
      <c r="AB678" s="174">
        <f t="shared" si="182"/>
        <v>2.3025134719528446</v>
      </c>
      <c r="AC678" s="174">
        <f t="shared" si="182"/>
        <v>2.0308820936125751</v>
      </c>
      <c r="AD678" s="174">
        <f t="shared" si="182"/>
        <v>1.7912955248240408</v>
      </c>
      <c r="AE678" s="174">
        <f t="shared" si="182"/>
        <v>1.5799733856271603</v>
      </c>
      <c r="AF678" s="174">
        <f t="shared" si="182"/>
        <v>1.3935812738299367</v>
      </c>
      <c r="AG678" s="174">
        <f t="shared" si="182"/>
        <v>1.2291781522627212</v>
      </c>
      <c r="AH678" s="174">
        <f t="shared" si="182"/>
        <v>1.0841699428463869</v>
      </c>
      <c r="AI678" s="174">
        <f t="shared" si="182"/>
        <v>0.95626859524615582</v>
      </c>
      <c r="AJ678" s="174">
        <f t="shared" si="182"/>
        <v>0.84345598426502599</v>
      </c>
      <c r="AK678" s="174">
        <f t="shared" si="182"/>
        <v>0.74395206632228228</v>
      </c>
      <c r="AL678" s="174">
        <f t="shared" si="182"/>
        <v>0.6561867925656768</v>
      </c>
      <c r="AM678" s="174">
        <f t="shared" si="182"/>
        <v>0.57877533544090121</v>
      </c>
      <c r="AN678" s="174">
        <f t="shared" si="182"/>
        <v>0.51049623782423215</v>
      </c>
      <c r="AO678" s="174">
        <f t="shared" si="182"/>
        <v>0.45027213993866794</v>
      </c>
      <c r="AP678" s="174">
        <f t="shared" si="182"/>
        <v>0.39715277994811404</v>
      </c>
      <c r="AQ678" s="174">
        <f t="shared" si="182"/>
        <v>0.35029999999999933</v>
      </c>
      <c r="AR678" s="174">
        <f t="shared" si="182"/>
        <v>0.30897452113020835</v>
      </c>
      <c r="AS678" s="174">
        <f t="shared" si="182"/>
        <v>0.27252427835467247</v>
      </c>
      <c r="AT678" s="174">
        <f t="shared" si="182"/>
        <v>0.24037413188978213</v>
      </c>
      <c r="AU678" s="174">
        <f t="shared" si="182"/>
        <v>0.212016792157394</v>
      </c>
      <c r="AV678" s="174">
        <f t="shared" si="182"/>
        <v>0.18700481538222621</v>
      </c>
      <c r="AW678" s="174">
        <f t="shared" si="182"/>
        <v>0.16494354348206244</v>
      </c>
      <c r="AX678" s="174">
        <f t="shared" si="182"/>
        <v>0.14548487685095646</v>
      </c>
      <c r="AY678" s="174">
        <f t="shared" si="182"/>
        <v>0.12832178177765255</v>
      </c>
      <c r="AZ678" s="174">
        <f t="shared" si="182"/>
        <v>0.1131834458330727</v>
      </c>
      <c r="BA678" s="174">
        <f t="shared" si="182"/>
        <v>9.983100478487178E-2</v>
      </c>
      <c r="BB678" s="174">
        <f t="shared" si="182"/>
        <v>8.8053773615053815E-2</v>
      </c>
      <c r="BC678" s="174">
        <f t="shared" si="182"/>
        <v>7.7665922170765289E-2</v>
      </c>
      <c r="BD678" s="174">
        <f t="shared" si="182"/>
        <v>6.8503542994142963E-2</v>
      </c>
      <c r="BE678" s="174">
        <f t="shared" si="182"/>
        <v>6.0422065065195561E-2</v>
      </c>
      <c r="BF678" s="174">
        <f t="shared" si="182"/>
        <v>5.3293972649777685E-2</v>
      </c>
      <c r="BG678" s="174">
        <f t="shared" si="182"/>
        <v>4.7006793258896694E-2</v>
      </c>
      <c r="BH678" s="174">
        <f t="shared" si="182"/>
        <v>4.1461322971836544E-2</v>
      </c>
      <c r="BI678" s="174">
        <f t="shared" si="182"/>
        <v>3.6570061120891034E-2</v>
      </c>
      <c r="BJ678" s="174">
        <f t="shared" si="182"/>
        <v>3.2255829638965963E-2</v>
      </c>
      <c r="BK678" s="174">
        <f t="shared" si="182"/>
        <v>2.8450555285061685E-2</v>
      </c>
      <c r="BL678" s="174">
        <f t="shared" si="182"/>
        <v>2.5094195532659062E-2</v>
      </c>
      <c r="BM678" s="174">
        <f t="shared" si="182"/>
        <v>2.2133791172855157E-2</v>
      </c>
      <c r="BN678" s="174">
        <f t="shared" si="182"/>
        <v>1.9522630683496911E-2</v>
      </c>
      <c r="BO678" s="174">
        <f t="shared" si="182"/>
        <v>1.7219513179090443E-2</v>
      </c>
      <c r="BP678" s="174">
        <f t="shared" si="182"/>
        <v>1.5188098311746478E-2</v>
      </c>
    </row>
    <row r="679" spans="2:68">
      <c r="B679" s="29">
        <v>56</v>
      </c>
      <c r="C679" s="68">
        <v>4.2355999999999998</v>
      </c>
      <c r="D679" s="68">
        <v>0.3362</v>
      </c>
      <c r="F679" s="13"/>
      <c r="G679" s="13"/>
      <c r="H679" s="245"/>
      <c r="I679" s="60" t="s">
        <v>112</v>
      </c>
      <c r="J679" s="174">
        <f t="shared" si="178"/>
        <v>21.984730160394282</v>
      </c>
      <c r="K679" s="174">
        <f t="shared" si="182"/>
        <v>19.368914316830111</v>
      </c>
      <c r="L679" s="174">
        <f t="shared" si="182"/>
        <v>17.064336886360863</v>
      </c>
      <c r="M679" s="174">
        <f t="shared" si="182"/>
        <v>15.033965694101541</v>
      </c>
      <c r="N679" s="174">
        <f t="shared" si="182"/>
        <v>13.245174775708673</v>
      </c>
      <c r="O679" s="174">
        <f t="shared" si="182"/>
        <v>11.669220111889688</v>
      </c>
      <c r="P679" s="174">
        <f t="shared" si="182"/>
        <v>10.280777741752754</v>
      </c>
      <c r="Q679" s="174">
        <f t="shared" si="182"/>
        <v>9.0575368329566075</v>
      </c>
      <c r="R679" s="174">
        <f t="shared" si="182"/>
        <v>7.979841169718636</v>
      </c>
      <c r="S679" s="174">
        <f t="shared" si="182"/>
        <v>7.0303732977644895</v>
      </c>
      <c r="T679" s="174">
        <f t="shared" si="182"/>
        <v>6.1938762507553387</v>
      </c>
      <c r="U679" s="174">
        <f t="shared" si="182"/>
        <v>5.4569083866243595</v>
      </c>
      <c r="V679" s="174">
        <f t="shared" si="182"/>
        <v>4.8076273942960821</v>
      </c>
      <c r="W679" s="174">
        <f t="shared" si="182"/>
        <v>4.2355999999999998</v>
      </c>
      <c r="X679" s="174">
        <f t="shared" si="182"/>
        <v>3.7316343153558309</v>
      </c>
      <c r="Y679" s="174">
        <f t="shared" si="182"/>
        <v>3.2876321332376008</v>
      </c>
      <c r="Z679" s="174">
        <f t="shared" si="182"/>
        <v>2.8964587979639074</v>
      </c>
      <c r="AA679" s="174">
        <f t="shared" si="182"/>
        <v>2.5518285587629657</v>
      </c>
      <c r="AB679" s="174">
        <f t="shared" si="182"/>
        <v>2.2482035642612375</v>
      </c>
      <c r="AC679" s="174">
        <f t="shared" si="182"/>
        <v>1.9807048749415721</v>
      </c>
      <c r="AD679" s="174">
        <f t="shared" si="182"/>
        <v>1.7450340636331452</v>
      </c>
      <c r="AE679" s="174">
        <f t="shared" si="182"/>
        <v>1.5374041442341759</v>
      </c>
      <c r="AF679" s="174">
        <f t="shared" si="182"/>
        <v>1.3544787187634613</v>
      </c>
      <c r="AG679" s="174">
        <f t="shared" si="182"/>
        <v>1.1933183648968109</v>
      </c>
      <c r="AH679" s="174">
        <f t="shared" si="182"/>
        <v>1.0513334024915597</v>
      </c>
      <c r="AI679" s="174">
        <f t="shared" si="182"/>
        <v>0.92624228010607901</v>
      </c>
      <c r="AJ679" s="174">
        <f t="shared" si="182"/>
        <v>0.81603491282870722</v>
      </c>
      <c r="AK679" s="174">
        <f t="shared" si="182"/>
        <v>0.71894038229294743</v>
      </c>
      <c r="AL679" s="174">
        <f t="shared" si="182"/>
        <v>0.63339847985159181</v>
      </c>
      <c r="AM679" s="174">
        <f t="shared" si="182"/>
        <v>0.55803463563802502</v>
      </c>
      <c r="AN679" s="174">
        <f t="shared" si="182"/>
        <v>0.49163783065066152</v>
      </c>
      <c r="AO679" s="174">
        <f t="shared" si="182"/>
        <v>0.43314113693056649</v>
      </c>
      <c r="AP679" s="174">
        <f t="shared" si="182"/>
        <v>0.38160457313304863</v>
      </c>
      <c r="AQ679" s="174">
        <f t="shared" si="182"/>
        <v>0.33619999999999955</v>
      </c>
      <c r="AR679" s="174">
        <f t="shared" si="182"/>
        <v>0.29619781301884712</v>
      </c>
      <c r="AS679" s="174">
        <f t="shared" si="182"/>
        <v>0.26095521843292097</v>
      </c>
      <c r="AT679" s="174">
        <f t="shared" si="182"/>
        <v>0.2299059042108472</v>
      </c>
      <c r="AU679" s="174">
        <f t="shared" si="182"/>
        <v>0.20255093999813675</v>
      </c>
      <c r="AV679" s="174">
        <f t="shared" si="182"/>
        <v>0.1784507598226053</v>
      </c>
      <c r="AW679" s="174">
        <f t="shared" si="182"/>
        <v>0.15721809872399556</v>
      </c>
      <c r="AX679" s="174">
        <f t="shared" si="182"/>
        <v>0.1385117698067482</v>
      </c>
      <c r="AY679" s="174">
        <f t="shared" si="182"/>
        <v>0.12203118171959801</v>
      </c>
      <c r="AZ679" s="174">
        <f t="shared" si="182"/>
        <v>0.10751150846356482</v>
      </c>
      <c r="BA679" s="174">
        <f t="shared" si="182"/>
        <v>9.4719433912151138E-2</v>
      </c>
      <c r="BB679" s="174">
        <f t="shared" si="182"/>
        <v>8.344940266258899E-2</v>
      </c>
      <c r="BC679" s="174">
        <f t="shared" si="182"/>
        <v>7.3520316973194666E-2</v>
      </c>
      <c r="BD679" s="174">
        <f t="shared" si="182"/>
        <v>6.4772626710031866E-2</v>
      </c>
      <c r="BE679" s="174">
        <f t="shared" si="182"/>
        <v>5.7065765541337375E-2</v>
      </c>
      <c r="BF679" s="174">
        <f t="shared" si="182"/>
        <v>5.0275892182006066E-2</v>
      </c>
      <c r="BG679" s="174">
        <f t="shared" si="182"/>
        <v>4.4293900392271171E-2</v>
      </c>
      <c r="BH679" s="174">
        <f t="shared" si="182"/>
        <v>3.9023665753317643E-2</v>
      </c>
      <c r="BI679" s="174">
        <f t="shared" si="182"/>
        <v>3.4380501047326539E-2</v>
      </c>
      <c r="BJ679" s="174">
        <f t="shared" si="182"/>
        <v>3.0289795421505995E-2</v>
      </c>
      <c r="BK679" s="174">
        <f t="shared" si="182"/>
        <v>2.6685815468882736E-2</v>
      </c>
      <c r="BL679" s="174">
        <f t="shared" si="182"/>
        <v>2.3510648960462809E-2</v>
      </c>
      <c r="BM679" s="174">
        <f t="shared" si="182"/>
        <v>2.071327425563035E-2</v>
      </c>
      <c r="BN679" s="174">
        <f t="shared" si="182"/>
        <v>1.8248740437172239E-2</v>
      </c>
      <c r="BO679" s="174">
        <f t="shared" si="182"/>
        <v>1.6077444996546768E-2</v>
      </c>
      <c r="BP679" s="174">
        <f t="shared" si="182"/>
        <v>1.4164497462546E-2</v>
      </c>
    </row>
    <row r="680" spans="2:68">
      <c r="B680" s="29">
        <v>57</v>
      </c>
      <c r="C680" s="68">
        <v>4.1581999999999999</v>
      </c>
      <c r="D680" s="68">
        <v>0.3221</v>
      </c>
      <c r="F680" s="13"/>
      <c r="G680" s="13"/>
      <c r="H680" s="245"/>
      <c r="I680" s="60" t="s">
        <v>112</v>
      </c>
      <c r="J680" s="174">
        <f t="shared" si="178"/>
        <v>21.92804410730751</v>
      </c>
      <c r="K680" s="174">
        <f t="shared" si="182"/>
        <v>19.295416774973919</v>
      </c>
      <c r="L680" s="174">
        <f t="shared" ref="K680:BP684" si="183">$C680*POWER(POWER($D680/$C680,1/($D$626-$C$626)),L$626-$C$626)</f>
        <v>16.978856239890167</v>
      </c>
      <c r="M680" s="174">
        <f t="shared" si="183"/>
        <v>14.940416295581509</v>
      </c>
      <c r="N680" s="174">
        <f t="shared" si="183"/>
        <v>13.146706464293706</v>
      </c>
      <c r="O680" s="174">
        <f t="shared" si="183"/>
        <v>11.568345047347609</v>
      </c>
      <c r="P680" s="174">
        <f t="shared" si="183"/>
        <v>10.179477840930231</v>
      </c>
      <c r="Q680" s="174">
        <f t="shared" si="183"/>
        <v>8.9573546336904926</v>
      </c>
      <c r="R680" s="174">
        <f t="shared" si="183"/>
        <v>7.8819565489976551</v>
      </c>
      <c r="S680" s="174">
        <f t="shared" si="183"/>
        <v>6.9356681275765233</v>
      </c>
      <c r="T680" s="174">
        <f t="shared" si="183"/>
        <v>6.1029887790992872</v>
      </c>
      <c r="U680" s="174">
        <f t="shared" si="183"/>
        <v>5.3702788761933675</v>
      </c>
      <c r="V680" s="174">
        <f t="shared" si="183"/>
        <v>4.7255363317815329</v>
      </c>
      <c r="W680" s="174">
        <f t="shared" si="183"/>
        <v>4.1581999999999999</v>
      </c>
      <c r="X680" s="174">
        <f t="shared" si="183"/>
        <v>3.6589766803213664</v>
      </c>
      <c r="Y680" s="174">
        <f t="shared" si="183"/>
        <v>3.2196888911393318</v>
      </c>
      <c r="Z680" s="174">
        <f t="shared" si="183"/>
        <v>2.8331409192844434</v>
      </c>
      <c r="AA680" s="174">
        <f t="shared" si="183"/>
        <v>2.4930009513073008</v>
      </c>
      <c r="AB680" s="174">
        <f t="shared" si="183"/>
        <v>2.193697355791544</v>
      </c>
      <c r="AC680" s="174">
        <f t="shared" si="183"/>
        <v>1.930327417758622</v>
      </c>
      <c r="AD680" s="174">
        <f t="shared" si="183"/>
        <v>1.6985770301966618</v>
      </c>
      <c r="AE680" s="174">
        <f t="shared" si="183"/>
        <v>1.4946500272279131</v>
      </c>
      <c r="AF680" s="174">
        <f t="shared" si="183"/>
        <v>1.3152060013632412</v>
      </c>
      <c r="AG680" s="174">
        <f t="shared" si="183"/>
        <v>1.1573055862649251</v>
      </c>
      <c r="AH680" s="174">
        <f t="shared" si="183"/>
        <v>1.0183623087270954</v>
      </c>
      <c r="AI680" s="174">
        <f t="shared" si="183"/>
        <v>0.8961002211896183</v>
      </c>
      <c r="AJ680" s="174">
        <f t="shared" si="183"/>
        <v>0.78851662078871432</v>
      </c>
      <c r="AK680" s="174">
        <f t="shared" si="183"/>
        <v>0.69384924426716177</v>
      </c>
      <c r="AL680" s="174">
        <f t="shared" si="183"/>
        <v>0.61054740138332653</v>
      </c>
      <c r="AM680" s="174">
        <f t="shared" si="183"/>
        <v>0.53724657397248843</v>
      </c>
      <c r="AN680" s="174">
        <f t="shared" si="183"/>
        <v>0.47274606458272417</v>
      </c>
      <c r="AO680" s="174">
        <f t="shared" si="183"/>
        <v>0.41598932856088844</v>
      </c>
      <c r="AP680" s="174">
        <f t="shared" si="183"/>
        <v>0.366046667420238</v>
      </c>
      <c r="AQ680" s="174">
        <f t="shared" si="183"/>
        <v>0.3221000000000005</v>
      </c>
      <c r="AR680" s="174">
        <f t="shared" si="183"/>
        <v>0.2834294619622707</v>
      </c>
      <c r="AS680" s="174">
        <f t="shared" si="183"/>
        <v>0.24940161412052819</v>
      </c>
      <c r="AT680" s="174">
        <f t="shared" si="183"/>
        <v>0.21945906644738605</v>
      </c>
      <c r="AU680" s="174">
        <f t="shared" si="183"/>
        <v>0.19311134779858663</v>
      </c>
      <c r="AV680" s="174">
        <f t="shared" si="183"/>
        <v>0.16992687179559843</v>
      </c>
      <c r="AW680" s="174">
        <f t="shared" si="183"/>
        <v>0.14952586726469466</v>
      </c>
      <c r="AX680" s="174">
        <f t="shared" si="183"/>
        <v>0.13157415743022116</v>
      </c>
      <c r="AY680" s="174">
        <f t="shared" si="183"/>
        <v>0.11577768596270299</v>
      </c>
      <c r="AZ680" s="174">
        <f t="shared" si="183"/>
        <v>0.10187770021622353</v>
      </c>
      <c r="BA680" s="174">
        <f t="shared" si="183"/>
        <v>8.9646512754541136E-2</v>
      </c>
      <c r="BB680" s="174">
        <f t="shared" si="183"/>
        <v>7.8883771738011144E-2</v>
      </c>
      <c r="BC680" s="174">
        <f t="shared" si="183"/>
        <v>6.9413179078730347E-2</v>
      </c>
      <c r="BD680" s="174">
        <f t="shared" si="183"/>
        <v>6.1079602605946165E-2</v>
      </c>
      <c r="BE680" s="174">
        <f t="shared" si="183"/>
        <v>5.3746534937822416E-2</v>
      </c>
      <c r="BF680" s="174">
        <f t="shared" si="183"/>
        <v>4.7293857434844357E-2</v>
      </c>
      <c r="BG680" s="174">
        <f t="shared" si="183"/>
        <v>4.1615872607507771E-2</v>
      </c>
      <c r="BH680" s="174">
        <f t="shared" si="183"/>
        <v>3.661957274832757E-2</v>
      </c>
      <c r="BI680" s="174">
        <f t="shared" si="183"/>
        <v>3.2223116427651959E-2</v>
      </c>
      <c r="BJ680" s="174">
        <f t="shared" si="183"/>
        <v>2.8354487897662175E-2</v>
      </c>
      <c r="BK680" s="174">
        <f t="shared" si="183"/>
        <v>2.4950317445048418E-2</v>
      </c>
      <c r="BL680" s="174">
        <f t="shared" si="183"/>
        <v>2.1954843369257744E-2</v>
      </c>
      <c r="BM680" s="174">
        <f t="shared" si="183"/>
        <v>1.9318998583094191E-2</v>
      </c>
      <c r="BN680" s="174">
        <f t="shared" si="183"/>
        <v>1.6999606873816353E-2</v>
      </c>
      <c r="BO680" s="174">
        <f t="shared" si="183"/>
        <v>1.4958675659161379E-2</v>
      </c>
      <c r="BP680" s="174">
        <f t="shared" si="183"/>
        <v>1.3162773653350571E-2</v>
      </c>
    </row>
    <row r="681" spans="2:68">
      <c r="B681" s="29">
        <v>58</v>
      </c>
      <c r="C681" s="68">
        <v>4.0807000000000002</v>
      </c>
      <c r="D681" s="68">
        <v>0.308</v>
      </c>
      <c r="F681" s="13"/>
      <c r="G681" s="13"/>
      <c r="H681" s="245"/>
      <c r="I681" s="60" t="s">
        <v>112</v>
      </c>
      <c r="J681" s="174">
        <f t="shared" si="178"/>
        <v>21.885387293578386</v>
      </c>
      <c r="K681" s="174">
        <f t="shared" si="183"/>
        <v>19.232911752574608</v>
      </c>
      <c r="L681" s="174">
        <f t="shared" si="183"/>
        <v>16.90191219923533</v>
      </c>
      <c r="M681" s="174">
        <f t="shared" si="183"/>
        <v>14.853426234455551</v>
      </c>
      <c r="N681" s="174">
        <f t="shared" si="183"/>
        <v>13.053213642441817</v>
      </c>
      <c r="O681" s="174">
        <f t="shared" si="183"/>
        <v>11.471184069301344</v>
      </c>
      <c r="P681" s="174">
        <f t="shared" si="183"/>
        <v>10.080894066112688</v>
      </c>
      <c r="Q681" s="174">
        <f t="shared" si="183"/>
        <v>8.8591050896087253</v>
      </c>
      <c r="R681" s="174">
        <f t="shared" si="183"/>
        <v>7.7853950725022791</v>
      </c>
      <c r="S681" s="174">
        <f t="shared" si="183"/>
        <v>6.8418170708955666</v>
      </c>
      <c r="T681" s="174">
        <f t="shared" si="183"/>
        <v>6.0125992831026345</v>
      </c>
      <c r="U681" s="174">
        <f t="shared" si="183"/>
        <v>5.2838814257327487</v>
      </c>
      <c r="V681" s="174">
        <f t="shared" si="183"/>
        <v>4.6434830605901452</v>
      </c>
      <c r="W681" s="174">
        <f t="shared" si="183"/>
        <v>4.0807000000000002</v>
      </c>
      <c r="X681" s="174">
        <f t="shared" si="183"/>
        <v>3.5861253874981651</v>
      </c>
      <c r="Y681" s="174">
        <f t="shared" si="183"/>
        <v>3.1514924632682786</v>
      </c>
      <c r="Z681" s="174">
        <f t="shared" si="183"/>
        <v>2.7695363861679376</v>
      </c>
      <c r="AA681" s="174">
        <f t="shared" si="183"/>
        <v>2.4338728027144265</v>
      </c>
      <c r="AB681" s="174">
        <f t="shared" si="183"/>
        <v>2.1388911333240661</v>
      </c>
      <c r="AC681" s="174">
        <f t="shared" si="183"/>
        <v>1.8796607920964923</v>
      </c>
      <c r="AD681" s="174">
        <f t="shared" si="183"/>
        <v>1.651848772617968</v>
      </c>
      <c r="AE681" s="174">
        <f t="shared" si="183"/>
        <v>1.4516472222395613</v>
      </c>
      <c r="AF681" s="174">
        <f t="shared" si="183"/>
        <v>1.2757097942422821</v>
      </c>
      <c r="AG681" s="174">
        <f t="shared" si="183"/>
        <v>1.1210957140226698</v>
      </c>
      <c r="AH681" s="174">
        <f t="shared" si="183"/>
        <v>0.98522062437132818</v>
      </c>
      <c r="AI681" s="174">
        <f t="shared" si="183"/>
        <v>0.86581338822868936</v>
      </c>
      <c r="AJ681" s="174">
        <f t="shared" si="183"/>
        <v>0.76087812688085565</v>
      </c>
      <c r="AK681" s="174">
        <f t="shared" si="183"/>
        <v>0.6686608590681713</v>
      </c>
      <c r="AL681" s="174">
        <f t="shared" si="183"/>
        <v>0.58762018338292499</v>
      </c>
      <c r="AM681" s="174">
        <f t="shared" si="183"/>
        <v>0.5164015139157091</v>
      </c>
      <c r="AN681" s="174">
        <f t="shared" si="183"/>
        <v>0.4538144385021225</v>
      </c>
      <c r="AO681" s="174">
        <f t="shared" si="183"/>
        <v>0.39881282111541794</v>
      </c>
      <c r="AP681" s="174">
        <f t="shared" si="183"/>
        <v>0.35047731581879693</v>
      </c>
      <c r="AQ681" s="174">
        <f t="shared" si="183"/>
        <v>0.30799999999999994</v>
      </c>
      <c r="AR681" s="174">
        <f t="shared" si="183"/>
        <v>0.27067087003441431</v>
      </c>
      <c r="AS681" s="174">
        <f t="shared" si="183"/>
        <v>0.23786597365320397</v>
      </c>
      <c r="AT681" s="174">
        <f t="shared" si="183"/>
        <v>0.20903698065031109</v>
      </c>
      <c r="AU681" s="174">
        <f t="shared" si="183"/>
        <v>0.18370201760385305</v>
      </c>
      <c r="AV681" s="174">
        <f t="shared" si="183"/>
        <v>0.16143761341529939</v>
      </c>
      <c r="AW681" s="174">
        <f t="shared" si="183"/>
        <v>0.14187162103700823</v>
      </c>
      <c r="AX681" s="174">
        <f t="shared" si="183"/>
        <v>0.12467699707558359</v>
      </c>
      <c r="AY681" s="174">
        <f t="shared" si="183"/>
        <v>0.1095663352978128</v>
      </c>
      <c r="AZ681" s="174">
        <f t="shared" si="183"/>
        <v>9.6287062667342063E-2</v>
      </c>
      <c r="BA681" s="174">
        <f t="shared" si="183"/>
        <v>8.4617217614375531E-2</v>
      </c>
      <c r="BB681" s="174">
        <f t="shared" si="183"/>
        <v>7.4361739972644156E-2</v>
      </c>
      <c r="BC681" s="174">
        <f t="shared" si="183"/>
        <v>6.5349210570352201E-2</v>
      </c>
      <c r="BD681" s="174">
        <f t="shared" si="183"/>
        <v>5.7428985977725257E-2</v>
      </c>
      <c r="BE681" s="174">
        <f t="shared" si="183"/>
        <v>5.0468680518782727E-2</v>
      </c>
      <c r="BF681" s="174">
        <f t="shared" si="183"/>
        <v>4.4351953459440978E-2</v>
      </c>
      <c r="BG681" s="174">
        <f t="shared" si="183"/>
        <v>3.8976564385041365E-2</v>
      </c>
      <c r="BH681" s="174">
        <f t="shared" si="183"/>
        <v>3.4252664263154278E-2</v>
      </c>
      <c r="BI681" s="174">
        <f t="shared" si="183"/>
        <v>3.0101293626963184E-2</v>
      </c>
      <c r="BJ681" s="174">
        <f t="shared" si="183"/>
        <v>2.6453062776530846E-2</v>
      </c>
      <c r="BK681" s="174">
        <f t="shared" si="183"/>
        <v>2.3246991937657738E-2</v>
      </c>
      <c r="BL681" s="174">
        <f t="shared" si="183"/>
        <v>2.0429491991717001E-2</v>
      </c>
      <c r="BM681" s="174">
        <f t="shared" si="183"/>
        <v>1.7953468739477736E-2</v>
      </c>
      <c r="BN681" s="174">
        <f t="shared" si="183"/>
        <v>1.577753572678604E-2</v>
      </c>
      <c r="BO681" s="174">
        <f t="shared" si="183"/>
        <v>1.3865322474572185E-2</v>
      </c>
      <c r="BP681" s="174">
        <f t="shared" si="183"/>
        <v>1.2184866550325236E-2</v>
      </c>
    </row>
    <row r="682" spans="2:68">
      <c r="B682" s="29">
        <v>59</v>
      </c>
      <c r="C682" s="68">
        <v>4.0031999999999996</v>
      </c>
      <c r="D682" s="68">
        <v>0.29389999999999999</v>
      </c>
      <c r="F682" s="13"/>
      <c r="G682" s="13"/>
      <c r="H682" s="245"/>
      <c r="I682" s="60" t="s">
        <v>112</v>
      </c>
      <c r="J682" s="174">
        <f t="shared" si="178"/>
        <v>21.859604206271889</v>
      </c>
      <c r="K682" s="174">
        <f t="shared" si="183"/>
        <v>19.183679459407568</v>
      </c>
      <c r="L682" s="174">
        <f t="shared" si="183"/>
        <v>16.835325751035622</v>
      </c>
      <c r="M682" s="174">
        <f t="shared" si="183"/>
        <v>14.774443752733344</v>
      </c>
      <c r="N682" s="174">
        <f t="shared" si="183"/>
        <v>12.965842861059796</v>
      </c>
      <c r="O682" s="174">
        <f t="shared" si="183"/>
        <v>11.37864030018684</v>
      </c>
      <c r="P682" s="174">
        <f t="shared" si="183"/>
        <v>9.9857337828674844</v>
      </c>
      <c r="Q682" s="174">
        <f t="shared" si="183"/>
        <v>8.7633387251606543</v>
      </c>
      <c r="R682" s="174">
        <f t="shared" si="183"/>
        <v>7.6905821126194409</v>
      </c>
      <c r="S682" s="174">
        <f t="shared" si="183"/>
        <v>6.749146083002497</v>
      </c>
      <c r="T682" s="174">
        <f t="shared" si="183"/>
        <v>5.9229551395028412</v>
      </c>
      <c r="U682" s="174">
        <f t="shared" si="183"/>
        <v>5.1979016535016891</v>
      </c>
      <c r="V682" s="174">
        <f t="shared" si="183"/>
        <v>4.5616049696677994</v>
      </c>
      <c r="W682" s="174">
        <f t="shared" si="183"/>
        <v>4.0031999999999996</v>
      </c>
      <c r="X682" s="174">
        <f t="shared" si="183"/>
        <v>3.513151696949127</v>
      </c>
      <c r="Y682" s="174">
        <f t="shared" si="183"/>
        <v>3.0830922376540091</v>
      </c>
      <c r="Z682" s="174">
        <f t="shared" si="183"/>
        <v>2.7056781391299118</v>
      </c>
      <c r="AA682" s="174">
        <f t="shared" si="183"/>
        <v>2.3744648645789384</v>
      </c>
      <c r="AB682" s="174">
        <f t="shared" si="183"/>
        <v>2.083796779661665</v>
      </c>
      <c r="AC682" s="174">
        <f t="shared" si="183"/>
        <v>1.828710579677634</v>
      </c>
      <c r="AD682" s="174">
        <f t="shared" si="183"/>
        <v>1.6048505386249254</v>
      </c>
      <c r="AE682" s="174">
        <f t="shared" si="183"/>
        <v>1.4083941329735905</v>
      </c>
      <c r="AF682" s="174">
        <f t="shared" si="183"/>
        <v>1.2359867701412279</v>
      </c>
      <c r="AG682" s="174">
        <f t="shared" si="183"/>
        <v>1.0846845071263804</v>
      </c>
      <c r="AH682" s="174">
        <f t="shared" si="183"/>
        <v>0.95190378119141439</v>
      </c>
      <c r="AI682" s="174">
        <f t="shared" si="183"/>
        <v>0.83537729422085039</v>
      </c>
      <c r="AJ682" s="174">
        <f t="shared" si="183"/>
        <v>0.73311529745822113</v>
      </c>
      <c r="AK682" s="174">
        <f t="shared" si="183"/>
        <v>0.64337161553874733</v>
      </c>
      <c r="AL682" s="174">
        <f t="shared" si="183"/>
        <v>0.56461382966098417</v>
      </c>
      <c r="AM682" s="174">
        <f t="shared" si="183"/>
        <v>0.49549711075999991</v>
      </c>
      <c r="AN682" s="174">
        <f t="shared" si="183"/>
        <v>0.43484125587027461</v>
      </c>
      <c r="AO682" s="174">
        <f t="shared" si="183"/>
        <v>0.38161053556258606</v>
      </c>
      <c r="AP682" s="174">
        <f t="shared" si="183"/>
        <v>0.33489600833966937</v>
      </c>
      <c r="AQ682" s="174">
        <f t="shared" si="183"/>
        <v>0.29389999999999961</v>
      </c>
      <c r="AR682" s="174">
        <f t="shared" si="183"/>
        <v>0.25792248294697923</v>
      </c>
      <c r="AS682" s="174">
        <f t="shared" si="183"/>
        <v>0.22634912286333742</v>
      </c>
      <c r="AT682" s="174">
        <f t="shared" si="183"/>
        <v>0.19864078864165671</v>
      </c>
      <c r="AU682" s="174">
        <f t="shared" si="183"/>
        <v>0.17432434644777908</v>
      </c>
      <c r="AV682" s="174">
        <f t="shared" si="183"/>
        <v>0.15298458072106383</v>
      </c>
      <c r="AW682" s="174">
        <f t="shared" si="183"/>
        <v>0.13425710415848721</v>
      </c>
      <c r="AX682" s="174">
        <f t="shared" si="183"/>
        <v>0.11782213561697268</v>
      </c>
      <c r="AY682" s="174">
        <f t="shared" si="183"/>
        <v>0.10339903968848364</v>
      </c>
      <c r="AZ682" s="174">
        <f t="shared" si="183"/>
        <v>9.0741534708359939E-2</v>
      </c>
      <c r="BA682" s="174">
        <f t="shared" si="183"/>
        <v>7.9633487371213729E-2</v>
      </c>
      <c r="BB682" s="174">
        <f t="shared" si="183"/>
        <v>6.9885222145322848E-2</v>
      </c>
      <c r="BC682" s="174">
        <f t="shared" si="183"/>
        <v>6.1330282466903384E-2</v>
      </c>
      <c r="BD682" s="174">
        <f t="shared" si="183"/>
        <v>5.3822588410014721E-2</v>
      </c>
      <c r="BE682" s="174">
        <f t="shared" si="183"/>
        <v>4.7233942297871111E-2</v>
      </c>
      <c r="BF682" s="174">
        <f t="shared" si="183"/>
        <v>4.1451839662610672E-2</v>
      </c>
      <c r="BG682" s="174">
        <f t="shared" si="183"/>
        <v>3.6377548174551307E-2</v>
      </c>
      <c r="BH682" s="174">
        <f t="shared" si="183"/>
        <v>3.1924421737678246E-2</v>
      </c>
      <c r="BI682" s="174">
        <f t="shared" si="183"/>
        <v>2.8016420963690031E-2</v>
      </c>
      <c r="BJ682" s="174">
        <f t="shared" si="183"/>
        <v>2.4586814760948421E-2</v>
      </c>
      <c r="BK682" s="174">
        <f t="shared" si="183"/>
        <v>2.1577040867306104E-2</v>
      </c>
      <c r="BL682" s="174">
        <f t="shared" si="183"/>
        <v>1.8935705869833411E-2</v>
      </c>
      <c r="BM682" s="174">
        <f t="shared" si="183"/>
        <v>1.6617707636274678E-2</v>
      </c>
      <c r="BN682" s="174">
        <f t="shared" si="183"/>
        <v>1.4583465173307065E-2</v>
      </c>
      <c r="BO682" s="174">
        <f t="shared" si="183"/>
        <v>1.2798242761041721E-2</v>
      </c>
      <c r="BP682" s="174">
        <f t="shared" si="183"/>
        <v>1.1231556823021734E-2</v>
      </c>
    </row>
    <row r="683" spans="2:68">
      <c r="B683" s="29">
        <v>60</v>
      </c>
      <c r="C683" s="68">
        <v>3.9257</v>
      </c>
      <c r="D683" s="68">
        <v>0.27979999999999999</v>
      </c>
      <c r="F683" s="13"/>
      <c r="G683" s="13"/>
      <c r="H683" s="245"/>
      <c r="I683" s="60" t="s">
        <v>112</v>
      </c>
      <c r="J683" s="174">
        <f t="shared" si="178"/>
        <v>21.853057906490861</v>
      </c>
      <c r="K683" s="174">
        <f t="shared" si="183"/>
        <v>19.149557664525709</v>
      </c>
      <c r="L683" s="174">
        <f t="shared" si="183"/>
        <v>16.780514668296163</v>
      </c>
      <c r="M683" s="174">
        <f t="shared" si="183"/>
        <v>14.704552317390405</v>
      </c>
      <c r="N683" s="174">
        <f t="shared" si="183"/>
        <v>12.885412821299726</v>
      </c>
      <c r="O683" s="174">
        <f t="shared" si="183"/>
        <v>11.291323937754616</v>
      </c>
      <c r="P683" s="174">
        <f t="shared" si="183"/>
        <v>9.8944440535549969</v>
      </c>
      <c r="Q683" s="174">
        <f t="shared" si="183"/>
        <v>8.6703759159351659</v>
      </c>
      <c r="R683" s="174">
        <f t="shared" si="183"/>
        <v>7.5977405215221401</v>
      </c>
      <c r="S683" s="174">
        <f t="shared" si="183"/>
        <v>6.657803720630648</v>
      </c>
      <c r="T683" s="174">
        <f t="shared" si="183"/>
        <v>5.8341490153394853</v>
      </c>
      <c r="U683" s="174">
        <f t="shared" si="183"/>
        <v>5.1123908365929669</v>
      </c>
      <c r="V683" s="174">
        <f t="shared" si="183"/>
        <v>4.4799232925590378</v>
      </c>
      <c r="W683" s="174">
        <f t="shared" si="183"/>
        <v>3.9257</v>
      </c>
      <c r="X683" s="174">
        <f t="shared" si="183"/>
        <v>3.4400411532932309</v>
      </c>
      <c r="Y683" s="174">
        <f t="shared" si="183"/>
        <v>3.014464461459363</v>
      </c>
      <c r="Z683" s="174">
        <f t="shared" si="183"/>
        <v>2.6415370004228862</v>
      </c>
      <c r="AA683" s="174">
        <f t="shared" si="183"/>
        <v>2.3147453930258268</v>
      </c>
      <c r="AB683" s="174">
        <f t="shared" si="183"/>
        <v>2.0283820494191498</v>
      </c>
      <c r="AC683" s="174">
        <f t="shared" si="183"/>
        <v>1.7774454809596099</v>
      </c>
      <c r="AD683" s="174">
        <f t="shared" si="183"/>
        <v>1.5575529465410343</v>
      </c>
      <c r="AE683" s="174">
        <f t="shared" si="183"/>
        <v>1.3648639056816081</v>
      </c>
      <c r="AF683" s="174">
        <f t="shared" si="183"/>
        <v>1.1960129414344609</v>
      </c>
      <c r="AG683" s="174">
        <f t="shared" si="183"/>
        <v>1.0480509815843879</v>
      </c>
      <c r="AH683" s="174">
        <f t="shared" si="183"/>
        <v>0.91839379152753919</v>
      </c>
      <c r="AI683" s="174">
        <f t="shared" si="183"/>
        <v>0.80477683923471965</v>
      </c>
      <c r="AJ683" s="174">
        <f t="shared" si="183"/>
        <v>0.70521574399080056</v>
      </c>
      <c r="AK683" s="174">
        <f t="shared" si="183"/>
        <v>0.61797161812636159</v>
      </c>
      <c r="AL683" s="174">
        <f t="shared" si="183"/>
        <v>0.54152069641640799</v>
      </c>
      <c r="AM683" s="174">
        <f t="shared" si="183"/>
        <v>0.47452772270740345</v>
      </c>
      <c r="AN683" s="174">
        <f t="shared" si="183"/>
        <v>0.41582262895585159</v>
      </c>
      <c r="AO683" s="174">
        <f t="shared" si="183"/>
        <v>0.36438009936538984</v>
      </c>
      <c r="AP683" s="174">
        <f t="shared" si="183"/>
        <v>0.31930166269914095</v>
      </c>
      <c r="AQ683" s="174">
        <f t="shared" si="183"/>
        <v>0.27979999999999977</v>
      </c>
      <c r="AR683" s="174">
        <f t="shared" si="183"/>
        <v>0.2451851936448137</v>
      </c>
      <c r="AS683" s="174">
        <f t="shared" si="183"/>
        <v>0.21485267756484935</v>
      </c>
      <c r="AT683" s="174">
        <f t="shared" si="183"/>
        <v>0.18827267817671323</v>
      </c>
      <c r="AU683" s="174">
        <f t="shared" si="183"/>
        <v>0.16498096160394982</v>
      </c>
      <c r="AV683" s="174">
        <f t="shared" si="183"/>
        <v>0.14457072558460346</v>
      </c>
      <c r="AW683" s="174">
        <f t="shared" si="183"/>
        <v>0.12668549445258132</v>
      </c>
      <c r="AX683" s="174">
        <f t="shared" si="183"/>
        <v>0.11101289309987544</v>
      </c>
      <c r="AY683" s="174">
        <f t="shared" si="183"/>
        <v>9.7279191178570354E-2</v>
      </c>
      <c r="AZ683" s="174">
        <f t="shared" si="183"/>
        <v>8.524452225421246E-2</v>
      </c>
      <c r="BA683" s="174">
        <f t="shared" si="183"/>
        <v>7.4698694410502975E-2</v>
      </c>
      <c r="BB683" s="174">
        <f t="shared" si="183"/>
        <v>6.5457519135289313E-2</v>
      </c>
      <c r="BC683" s="174">
        <f t="shared" si="183"/>
        <v>5.7359594369889293E-2</v>
      </c>
      <c r="BD683" s="174">
        <f t="shared" si="183"/>
        <v>5.0263485535987439E-2</v>
      </c>
      <c r="BE683" s="174">
        <f t="shared" si="183"/>
        <v>4.4045255305233677E-2</v>
      </c>
      <c r="BF683" s="174">
        <f t="shared" si="183"/>
        <v>3.8596298967651849E-2</v>
      </c>
      <c r="BG683" s="174">
        <f t="shared" si="183"/>
        <v>3.3821447592411895E-2</v>
      </c>
      <c r="BH683" s="174">
        <f t="shared" si="183"/>
        <v>2.9637305851656311E-2</v>
      </c>
      <c r="BI683" s="174">
        <f t="shared" si="183"/>
        <v>2.5970795476586598E-2</v>
      </c>
      <c r="BJ683" s="174">
        <f t="shared" si="183"/>
        <v>2.2757878906493004E-2</v>
      </c>
      <c r="BK683" s="174">
        <f t="shared" si="183"/>
        <v>1.994244083857653E-2</v>
      </c>
      <c r="BL683" s="174">
        <f t="shared" si="183"/>
        <v>1.7475308144233852E-2</v>
      </c>
      <c r="BM683" s="174">
        <f t="shared" si="183"/>
        <v>1.531339103411998E-2</v>
      </c>
      <c r="BN683" s="174">
        <f t="shared" si="183"/>
        <v>1.3418930471978072E-2</v>
      </c>
      <c r="BO683" s="174">
        <f t="shared" si="183"/>
        <v>1.1758838692917219E-2</v>
      </c>
      <c r="BP683" s="174">
        <f t="shared" si="183"/>
        <v>1.0304121307937952E-2</v>
      </c>
    </row>
    <row r="684" spans="2:68">
      <c r="B684" s="29">
        <v>61</v>
      </c>
      <c r="C684" s="68">
        <v>3.9251</v>
      </c>
      <c r="D684" s="68">
        <v>0.28460000000000002</v>
      </c>
      <c r="F684" s="13"/>
      <c r="G684" s="13"/>
      <c r="H684" s="245"/>
      <c r="I684" s="60" t="s">
        <v>112</v>
      </c>
      <c r="J684" s="174">
        <f t="shared" si="178"/>
        <v>21.607325546832595</v>
      </c>
      <c r="K684" s="174">
        <f t="shared" si="183"/>
        <v>18.950480393408363</v>
      </c>
      <c r="L684" s="174">
        <f t="shared" si="183"/>
        <v>16.620321953431112</v>
      </c>
      <c r="M684" s="174">
        <f t="shared" si="183"/>
        <v>14.576680701550364</v>
      </c>
      <c r="N684" s="174">
        <f t="shared" si="183"/>
        <v>12.78432637287669</v>
      </c>
      <c r="O684" s="174">
        <f t="shared" si="183"/>
        <v>11.212360629594311</v>
      </c>
      <c r="P684" s="174">
        <f t="shared" si="183"/>
        <v>9.8336844055232024</v>
      </c>
      <c r="Q684" s="174">
        <f t="shared" si="183"/>
        <v>8.6245307462010459</v>
      </c>
      <c r="R684" s="174">
        <f t="shared" si="183"/>
        <v>7.5640550911303741</v>
      </c>
      <c r="S684" s="174">
        <f t="shared" si="183"/>
        <v>6.6339759350800058</v>
      </c>
      <c r="T684" s="174">
        <f t="shared" si="183"/>
        <v>5.8182596738125847</v>
      </c>
      <c r="U684" s="174">
        <f t="shared" si="183"/>
        <v>5.102844201304066</v>
      </c>
      <c r="V684" s="174">
        <f t="shared" si="183"/>
        <v>4.4753964935565866</v>
      </c>
      <c r="W684" s="174">
        <f t="shared" si="183"/>
        <v>3.9251</v>
      </c>
      <c r="X684" s="174">
        <f t="shared" si="183"/>
        <v>3.442468177329371</v>
      </c>
      <c r="Y684" s="174">
        <f t="shared" si="183"/>
        <v>3.0191809512943371</v>
      </c>
      <c r="Z684" s="174">
        <f t="shared" si="183"/>
        <v>2.6479412872104593</v>
      </c>
      <c r="AA684" s="174">
        <f t="shared" si="183"/>
        <v>2.3223493966162843</v>
      </c>
      <c r="AB684" s="174">
        <f t="shared" si="183"/>
        <v>2.0367924115287828</v>
      </c>
      <c r="AC684" s="174">
        <f t="shared" si="183"/>
        <v>1.7863476243952465</v>
      </c>
      <c r="AD684" s="174">
        <f t="shared" si="183"/>
        <v>1.5666976256983407</v>
      </c>
      <c r="AE684" s="174">
        <f t="shared" si="183"/>
        <v>1.3740558762742399</v>
      </c>
      <c r="AF684" s="174">
        <f t="shared" si="183"/>
        <v>1.2051014312874819</v>
      </c>
      <c r="AG684" s="174">
        <f t="shared" si="183"/>
        <v>1.0569216905712551</v>
      </c>
      <c r="AH684" s="174">
        <f t="shared" si="183"/>
        <v>0.9269621884081185</v>
      </c>
      <c r="AI684" s="174">
        <f t="shared" ref="K684:BP688" si="184">$C684*POWER(POWER($D684/$C684,1/($D$626-$C$626)),AI$626-$C$626)</f>
        <v>0.81298255717880841</v>
      </c>
      <c r="AJ684" s="174">
        <f t="shared" si="184"/>
        <v>0.71301790573791846</v>
      </c>
      <c r="AK684" s="174">
        <f t="shared" si="184"/>
        <v>0.62534494671952745</v>
      </c>
      <c r="AL684" s="174">
        <f t="shared" si="184"/>
        <v>0.54845228884250208</v>
      </c>
      <c r="AM684" s="174">
        <f t="shared" si="184"/>
        <v>0.48101438208549324</v>
      </c>
      <c r="AN684" s="174">
        <f t="shared" si="184"/>
        <v>0.42186866657335137</v>
      </c>
      <c r="AO684" s="174">
        <f t="shared" si="184"/>
        <v>0.36999553124535356</v>
      </c>
      <c r="AP684" s="174">
        <f t="shared" si="184"/>
        <v>0.32450073681338176</v>
      </c>
      <c r="AQ684" s="174">
        <f t="shared" si="184"/>
        <v>0.28459999999999996</v>
      </c>
      <c r="AR684" s="174">
        <f t="shared" si="184"/>
        <v>0.24960547330461366</v>
      </c>
      <c r="AS684" s="174">
        <f t="shared" si="184"/>
        <v>0.21891388722283975</v>
      </c>
      <c r="AT684" s="174">
        <f t="shared" si="184"/>
        <v>0.19199615050319654</v>
      </c>
      <c r="AU684" s="174">
        <f t="shared" si="184"/>
        <v>0.16838822916027477</v>
      </c>
      <c r="AV684" s="174">
        <f t="shared" si="184"/>
        <v>0.14768314700799764</v>
      </c>
      <c r="AW684" s="174">
        <f t="shared" si="184"/>
        <v>0.12952396981042194</v>
      </c>
      <c r="AX684" s="174">
        <f t="shared" si="184"/>
        <v>0.11359765210408593</v>
      </c>
      <c r="AY684" s="174">
        <f t="shared" si="184"/>
        <v>9.9629640617474383E-2</v>
      </c>
      <c r="AZ684" s="174">
        <f t="shared" si="184"/>
        <v>8.7379141256125281E-2</v>
      </c>
      <c r="BA684" s="174">
        <f t="shared" si="184"/>
        <v>7.6634968061088674E-2</v>
      </c>
      <c r="BB684" s="174">
        <f t="shared" si="184"/>
        <v>6.7211902581068142E-2</v>
      </c>
      <c r="BC684" s="174">
        <f t="shared" si="184"/>
        <v>5.8947500897579393E-2</v>
      </c>
      <c r="BD684" s="174">
        <f t="shared" si="184"/>
        <v>5.1699293259537739E-2</v>
      </c>
      <c r="BE684" s="174">
        <f t="shared" si="184"/>
        <v>4.5342328051865562E-2</v>
      </c>
      <c r="BF684" s="174">
        <f t="shared" si="184"/>
        <v>3.9767017758675208E-2</v>
      </c>
      <c r="BG684" s="174">
        <f t="shared" si="184"/>
        <v>3.4877249787656717E-2</v>
      </c>
      <c r="BH684" s="174">
        <f t="shared" si="184"/>
        <v>3.0588729588233627E-2</v>
      </c>
      <c r="BI684" s="174">
        <f t="shared" si="184"/>
        <v>2.6827527500554789E-2</v>
      </c>
      <c r="BJ684" s="174">
        <f t="shared" si="184"/>
        <v>2.3528804284499362E-2</v>
      </c>
      <c r="BK684" s="174">
        <f t="shared" si="184"/>
        <v>2.0635693358131001E-2</v>
      </c>
      <c r="BL684" s="174">
        <f t="shared" si="184"/>
        <v>1.8098320476546595E-2</v>
      </c>
      <c r="BM684" s="174">
        <f t="shared" si="184"/>
        <v>1.5872943951394918E-2</v>
      </c>
      <c r="BN684" s="174">
        <f t="shared" si="184"/>
        <v>1.3921200589337782E-2</v>
      </c>
      <c r="BO684" s="174">
        <f t="shared" si="184"/>
        <v>1.2209444350211256E-2</v>
      </c>
      <c r="BP684" s="174">
        <f t="shared" si="184"/>
        <v>1.0708166324036617E-2</v>
      </c>
    </row>
    <row r="685" spans="2:68">
      <c r="B685" s="29">
        <v>62</v>
      </c>
      <c r="C685" s="68">
        <v>3.9243999999999999</v>
      </c>
      <c r="D685" s="68">
        <v>0.28949999999999998</v>
      </c>
      <c r="F685" s="13"/>
      <c r="G685" s="13"/>
      <c r="H685" s="245"/>
      <c r="I685" s="60" t="s">
        <v>112</v>
      </c>
      <c r="J685" s="174">
        <f t="shared" si="178"/>
        <v>21.362610461391863</v>
      </c>
      <c r="K685" s="174">
        <f t="shared" si="184"/>
        <v>18.752021247494604</v>
      </c>
      <c r="L685" s="174">
        <f t="shared" si="184"/>
        <v>16.460455593757914</v>
      </c>
      <c r="M685" s="174">
        <f t="shared" si="184"/>
        <v>14.448927653080409</v>
      </c>
      <c r="N685" s="174">
        <f t="shared" si="184"/>
        <v>12.683215791616453</v>
      </c>
      <c r="O685" s="174">
        <f t="shared" si="184"/>
        <v>11.133280384472958</v>
      </c>
      <c r="P685" s="174">
        <f t="shared" si="184"/>
        <v>9.7727527589036711</v>
      </c>
      <c r="Q685" s="174">
        <f t="shared" si="184"/>
        <v>8.5784865905162899</v>
      </c>
      <c r="R685" s="174">
        <f t="shared" si="184"/>
        <v>7.5301641205055247</v>
      </c>
      <c r="S685" s="174">
        <f t="shared" si="184"/>
        <v>6.6099504945820637</v>
      </c>
      <c r="T685" s="174">
        <f t="shared" si="184"/>
        <v>5.8021903429499906</v>
      </c>
      <c r="U685" s="174">
        <f t="shared" si="184"/>
        <v>5.0931414393218892</v>
      </c>
      <c r="V685" s="174">
        <f t="shared" si="184"/>
        <v>4.4707409077774596</v>
      </c>
      <c r="W685" s="174">
        <f t="shared" si="184"/>
        <v>3.9243999999999999</v>
      </c>
      <c r="X685" s="174">
        <f t="shared" si="184"/>
        <v>3.4448239514859873</v>
      </c>
      <c r="Y685" s="174">
        <f t="shared" si="184"/>
        <v>3.0238538519854075</v>
      </c>
      <c r="Z685" s="174">
        <f t="shared" si="184"/>
        <v>2.6543278399532402</v>
      </c>
      <c r="AA685" s="174">
        <f t="shared" si="184"/>
        <v>2.3299592595471887</v>
      </c>
      <c r="AB685" s="174">
        <f t="shared" si="184"/>
        <v>2.0452297072863908</v>
      </c>
      <c r="AC685" s="174">
        <f t="shared" si="184"/>
        <v>1.7952951488000293</v>
      </c>
      <c r="AD685" s="174">
        <f t="shared" si="184"/>
        <v>1.5759035084529969</v>
      </c>
      <c r="AE685" s="174">
        <f t="shared" si="184"/>
        <v>1.3833223298210386</v>
      </c>
      <c r="AF685" s="174">
        <f t="shared" si="184"/>
        <v>1.2142752763206892</v>
      </c>
      <c r="AG685" s="174">
        <f t="shared" si="184"/>
        <v>1.0658863916947243</v>
      </c>
      <c r="AH685" s="174">
        <f t="shared" si="184"/>
        <v>0.93563117207037028</v>
      </c>
      <c r="AI685" s="174">
        <f t="shared" si="184"/>
        <v>0.82129361719114236</v>
      </c>
      <c r="AJ685" s="174">
        <f t="shared" si="184"/>
        <v>0.72092853014540081</v>
      </c>
      <c r="AK685" s="174">
        <f t="shared" si="184"/>
        <v>0.63282842420611163</v>
      </c>
      <c r="AL685" s="174">
        <f t="shared" si="184"/>
        <v>0.55549447377595262</v>
      </c>
      <c r="AM685" s="174">
        <f t="shared" si="184"/>
        <v>0.48761101523328565</v>
      </c>
      <c r="AN685" s="174">
        <f t="shared" si="184"/>
        <v>0.42802316386811268</v>
      </c>
      <c r="AO685" s="174">
        <f t="shared" si="184"/>
        <v>0.37571716611040823</v>
      </c>
      <c r="AP685" s="174">
        <f t="shared" si="184"/>
        <v>0.32980315278808836</v>
      </c>
      <c r="AQ685" s="174">
        <f t="shared" si="184"/>
        <v>0.28949999999999981</v>
      </c>
      <c r="AR685" s="174">
        <f t="shared" si="184"/>
        <v>0.25412204004566119</v>
      </c>
      <c r="AS685" s="174">
        <f t="shared" si="184"/>
        <v>0.22306739632804376</v>
      </c>
      <c r="AT685" s="174">
        <f t="shared" si="184"/>
        <v>0.19580774377394317</v>
      </c>
      <c r="AU685" s="174">
        <f t="shared" si="184"/>
        <v>0.1718793205684718</v>
      </c>
      <c r="AV685" s="174">
        <f t="shared" si="184"/>
        <v>0.15087503828850518</v>
      </c>
      <c r="AW685" s="174">
        <f t="shared" si="184"/>
        <v>0.13243755620670883</v>
      </c>
      <c r="AX685" s="174">
        <f t="shared" si="184"/>
        <v>0.1162532019409699</v>
      </c>
      <c r="AY685" s="174">
        <f t="shared" si="184"/>
        <v>0.10204663502272714</v>
      </c>
      <c r="AZ685" s="174">
        <f t="shared" si="184"/>
        <v>8.9576162596789147E-2</v>
      </c>
      <c r="BA685" s="174">
        <f t="shared" si="184"/>
        <v>7.8629627559785573E-2</v>
      </c>
      <c r="BB685" s="174">
        <f t="shared" si="184"/>
        <v>6.9020799183154624E-2</v>
      </c>
      <c r="BC685" s="174">
        <f t="shared" si="184"/>
        <v>6.0586204815216482E-2</v>
      </c>
      <c r="BD685" s="174">
        <f t="shared" si="184"/>
        <v>5.3182348760853482E-2</v>
      </c>
      <c r="BE685" s="174">
        <f t="shared" si="184"/>
        <v>4.6683271024276121E-2</v>
      </c>
      <c r="BF685" s="174">
        <f t="shared" si="184"/>
        <v>4.0978404382361167E-2</v>
      </c>
      <c r="BG685" s="174">
        <f t="shared" si="184"/>
        <v>3.5970693331473888E-2</v>
      </c>
      <c r="BH685" s="174">
        <f t="shared" si="184"/>
        <v>3.1574942905875689E-2</v>
      </c>
      <c r="BI685" s="174">
        <f t="shared" si="184"/>
        <v>2.7716369276567916E-2</v>
      </c>
      <c r="BJ685" s="174">
        <f t="shared" si="184"/>
        <v>2.432932747226366E-2</v>
      </c>
      <c r="BK685" s="174">
        <f t="shared" si="184"/>
        <v>2.1356194577515007E-2</v>
      </c>
      <c r="BL685" s="174">
        <f t="shared" si="184"/>
        <v>1.8746389408118149E-2</v>
      </c>
      <c r="BM685" s="174">
        <f t="shared" si="184"/>
        <v>1.6455511985773275E-2</v>
      </c>
      <c r="BN685" s="174">
        <f t="shared" si="184"/>
        <v>1.444458817209166E-2</v>
      </c>
      <c r="BO685" s="174">
        <f t="shared" si="184"/>
        <v>1.2679406611092792E-2</v>
      </c>
      <c r="BP685" s="174">
        <f t="shared" si="184"/>
        <v>1.1129936699755944E-2</v>
      </c>
    </row>
    <row r="686" spans="2:68">
      <c r="B686" s="29">
        <v>63</v>
      </c>
      <c r="C686" s="68">
        <v>3.9237000000000002</v>
      </c>
      <c r="D686" s="68">
        <v>0.29430000000000001</v>
      </c>
      <c r="F686" s="13"/>
      <c r="G686" s="13"/>
      <c r="H686" s="245"/>
      <c r="I686" s="60" t="s">
        <v>112</v>
      </c>
      <c r="J686" s="174">
        <f t="shared" si="178"/>
        <v>21.129265026938302</v>
      </c>
      <c r="K686" s="174">
        <f t="shared" si="184"/>
        <v>18.562613149408168</v>
      </c>
      <c r="L686" s="174">
        <f t="shared" si="184"/>
        <v>16.307742199990304</v>
      </c>
      <c r="M686" s="174">
        <f t="shared" si="184"/>
        <v>14.32677896806914</v>
      </c>
      <c r="N686" s="174">
        <f t="shared" si="184"/>
        <v>12.586450845416865</v>
      </c>
      <c r="O686" s="174">
        <f t="shared" si="184"/>
        <v>11.057526973590591</v>
      </c>
      <c r="P686" s="174">
        <f t="shared" si="184"/>
        <v>9.7143272772725755</v>
      </c>
      <c r="Q686" s="174">
        <f t="shared" si="184"/>
        <v>8.534291137190765</v>
      </c>
      <c r="R686" s="174">
        <f t="shared" si="184"/>
        <v>7.4975984579739183</v>
      </c>
      <c r="S686" s="174">
        <f t="shared" si="184"/>
        <v>6.5868367663300571</v>
      </c>
      <c r="T686" s="174">
        <f t="shared" si="184"/>
        <v>5.7867087480704793</v>
      </c>
      <c r="U686" s="174">
        <f t="shared" si="184"/>
        <v>5.0837753117195534</v>
      </c>
      <c r="V686" s="174">
        <f t="shared" si="184"/>
        <v>4.466229863161324</v>
      </c>
      <c r="W686" s="174">
        <f t="shared" si="184"/>
        <v>3.9237000000000002</v>
      </c>
      <c r="X686" s="174">
        <f t="shared" si="184"/>
        <v>3.447073294857844</v>
      </c>
      <c r="Y686" s="174">
        <f t="shared" si="184"/>
        <v>3.0283442414359181</v>
      </c>
      <c r="Z686" s="174">
        <f t="shared" si="184"/>
        <v>2.6604797926167363</v>
      </c>
      <c r="AA686" s="174">
        <f t="shared" si="184"/>
        <v>2.3373012321630315</v>
      </c>
      <c r="AB686" s="174">
        <f t="shared" si="184"/>
        <v>2.053380395908841</v>
      </c>
      <c r="AC686" s="174">
        <f t="shared" si="184"/>
        <v>1.8039484993557082</v>
      </c>
      <c r="AD686" s="174">
        <f t="shared" si="184"/>
        <v>1.5848160403262086</v>
      </c>
      <c r="AE686" s="174">
        <f t="shared" si="184"/>
        <v>1.3923024313456243</v>
      </c>
      <c r="AF686" s="174">
        <f t="shared" si="184"/>
        <v>1.2231741798448268</v>
      </c>
      <c r="AG686" s="174">
        <f t="shared" si="184"/>
        <v>1.0745905778481404</v>
      </c>
      <c r="AH686" s="174">
        <f t="shared" si="184"/>
        <v>0.94405598894058762</v>
      </c>
      <c r="AI686" s="174">
        <f t="shared" si="184"/>
        <v>0.82937793111800384</v>
      </c>
      <c r="AJ686" s="174">
        <f t="shared" si="184"/>
        <v>0.72863025147216143</v>
      </c>
      <c r="AK686" s="174">
        <f t="shared" si="184"/>
        <v>0.64012077418641655</v>
      </c>
      <c r="AL686" s="174">
        <f t="shared" si="184"/>
        <v>0.56236287845190125</v>
      </c>
      <c r="AM686" s="174">
        <f t="shared" si="184"/>
        <v>0.4940505289219197</v>
      </c>
      <c r="AN686" s="174">
        <f t="shared" si="184"/>
        <v>0.43403633931165536</v>
      </c>
      <c r="AO686" s="174">
        <f t="shared" si="184"/>
        <v>0.38131230069553357</v>
      </c>
      <c r="AP686" s="174">
        <f t="shared" si="184"/>
        <v>0.33499285081132035</v>
      </c>
      <c r="AQ686" s="174">
        <f t="shared" si="184"/>
        <v>0.29430000000000012</v>
      </c>
      <c r="AR686" s="174">
        <f t="shared" si="184"/>
        <v>0.2585502639540902</v>
      </c>
      <c r="AS686" s="174">
        <f t="shared" si="184"/>
        <v>0.22714318379452839</v>
      </c>
      <c r="AT686" s="174">
        <f t="shared" si="184"/>
        <v>0.19955124065731472</v>
      </c>
      <c r="AU686" s="174">
        <f t="shared" si="184"/>
        <v>0.17531099539352663</v>
      </c>
      <c r="AV686" s="174">
        <f t="shared" si="184"/>
        <v>0.15401530456354257</v>
      </c>
      <c r="AW686" s="174">
        <f t="shared" si="184"/>
        <v>0.13530648198393994</v>
      </c>
      <c r="AX686" s="174">
        <f t="shared" si="184"/>
        <v>0.11887029096720016</v>
      </c>
      <c r="AY686" s="174">
        <f t="shared" si="184"/>
        <v>0.10443066634681991</v>
      </c>
      <c r="AZ686" s="174">
        <f t="shared" si="184"/>
        <v>9.1745077638028583E-2</v>
      </c>
      <c r="BA686" s="174">
        <f t="shared" si="184"/>
        <v>8.060045545294181E-2</v>
      </c>
      <c r="BB686" s="174">
        <f t="shared" si="184"/>
        <v>7.0809612749500483E-2</v>
      </c>
      <c r="BC686" s="174">
        <f t="shared" si="184"/>
        <v>6.2208100804859855E-2</v>
      </c>
      <c r="BD686" s="174">
        <f t="shared" si="184"/>
        <v>5.4651447105603677E-2</v>
      </c>
      <c r="BE686" s="174">
        <f t="shared" si="184"/>
        <v>4.8012728761898826E-2</v>
      </c>
      <c r="BF686" s="174">
        <f t="shared" si="184"/>
        <v>4.2180440688226566E-2</v>
      </c>
      <c r="BG686" s="174">
        <f t="shared" si="184"/>
        <v>3.7056622744277339E-2</v>
      </c>
      <c r="BH686" s="174">
        <f t="shared" si="184"/>
        <v>3.2555214379137096E-2</v>
      </c>
      <c r="BI686" s="174">
        <f t="shared" si="184"/>
        <v>2.8600609143078104E-2</v>
      </c>
      <c r="BJ686" s="174">
        <f t="shared" si="184"/>
        <v>2.5126384788279332E-2</v>
      </c>
      <c r="BK686" s="174">
        <f t="shared" si="184"/>
        <v>2.2074187629023637E-2</v>
      </c>
      <c r="BL686" s="174">
        <f t="shared" si="184"/>
        <v>1.9392752422888793E-2</v>
      </c>
      <c r="BM686" s="174">
        <f t="shared" si="184"/>
        <v>1.7037041310683718E-2</v>
      </c>
      <c r="BN686" s="174">
        <f t="shared" si="184"/>
        <v>1.4967487352613027E-2</v>
      </c>
      <c r="BO686" s="174">
        <f t="shared" si="184"/>
        <v>1.3149329954969773E-2</v>
      </c>
      <c r="BP686" s="174">
        <f t="shared" si="184"/>
        <v>1.155203102506578E-2</v>
      </c>
    </row>
    <row r="687" spans="2:68">
      <c r="B687" s="29">
        <v>64</v>
      </c>
      <c r="C687" s="68">
        <v>3.923</v>
      </c>
      <c r="D687" s="68">
        <v>0.29920000000000002</v>
      </c>
      <c r="F687" s="13"/>
      <c r="G687" s="13"/>
      <c r="H687" s="245"/>
      <c r="I687" s="60" t="s">
        <v>112</v>
      </c>
      <c r="J687" s="174">
        <f t="shared" si="178"/>
        <v>20.897540493276274</v>
      </c>
      <c r="K687" s="174">
        <f t="shared" si="184"/>
        <v>18.374365011287679</v>
      </c>
      <c r="L687" s="174">
        <f t="shared" si="184"/>
        <v>16.155838514903717</v>
      </c>
      <c r="M687" s="174">
        <f t="shared" si="184"/>
        <v>14.205177591677472</v>
      </c>
      <c r="N687" s="174">
        <f t="shared" si="184"/>
        <v>12.49004006972141</v>
      </c>
      <c r="O687" s="174">
        <f t="shared" si="184"/>
        <v>10.981988780952957</v>
      </c>
      <c r="P687" s="174">
        <f t="shared" si="184"/>
        <v>9.6560200697311842</v>
      </c>
      <c r="Q687" s="174">
        <f t="shared" si="184"/>
        <v>8.4901492295060148</v>
      </c>
      <c r="R687" s="174">
        <f t="shared" si="184"/>
        <v>7.4650459939742326</v>
      </c>
      <c r="S687" s="174">
        <f t="shared" si="184"/>
        <v>6.5637140391457063</v>
      </c>
      <c r="T687" s="174">
        <f t="shared" si="184"/>
        <v>5.7712091824289384</v>
      </c>
      <c r="U687" s="174">
        <f t="shared" si="184"/>
        <v>5.0743916064459</v>
      </c>
      <c r="V687" s="174">
        <f t="shared" si="184"/>
        <v>4.461707999419871</v>
      </c>
      <c r="W687" s="174">
        <f t="shared" si="184"/>
        <v>3.923</v>
      </c>
      <c r="X687" s="174">
        <f t="shared" si="184"/>
        <v>3.4493357705168197</v>
      </c>
      <c r="Y687" s="174">
        <f t="shared" si="184"/>
        <v>3.0328619061348112</v>
      </c>
      <c r="Z687" s="174">
        <f t="shared" si="184"/>
        <v>2.6666732245395437</v>
      </c>
      <c r="AA687" s="174">
        <f t="shared" si="184"/>
        <v>2.3446982772581393</v>
      </c>
      <c r="AB687" s="174">
        <f t="shared" si="184"/>
        <v>2.0615986843781959</v>
      </c>
      <c r="AC687" s="174">
        <f t="shared" si="184"/>
        <v>1.8126806236237898</v>
      </c>
      <c r="AD687" s="174">
        <f t="shared" si="184"/>
        <v>1.5938170062677224</v>
      </c>
      <c r="AE687" s="174">
        <f t="shared" si="184"/>
        <v>1.4013790495481226</v>
      </c>
      <c r="AF687" s="174">
        <f t="shared" si="184"/>
        <v>1.2321761110525624</v>
      </c>
      <c r="AG687" s="174">
        <f t="shared" si="184"/>
        <v>1.0834027875171832</v>
      </c>
      <c r="AH687" s="174">
        <f t="shared" si="184"/>
        <v>0.95259240093312603</v>
      </c>
      <c r="AI687" s="174">
        <f t="shared" si="184"/>
        <v>0.83757610075481315</v>
      </c>
      <c r="AJ687" s="174">
        <f t="shared" si="184"/>
        <v>0.73644690412020819</v>
      </c>
      <c r="AK687" s="174">
        <f t="shared" si="184"/>
        <v>0.64752807786597111</v>
      </c>
      <c r="AL687" s="174">
        <f t="shared" si="184"/>
        <v>0.56934533810784993</v>
      </c>
      <c r="AM687" s="174">
        <f t="shared" si="184"/>
        <v>0.5006024064523068</v>
      </c>
      <c r="AN687" s="174">
        <f t="shared" si="184"/>
        <v>0.44015951755869032</v>
      </c>
      <c r="AO687" s="174">
        <f t="shared" si="184"/>
        <v>0.38701452170497497</v>
      </c>
      <c r="AP687" s="174">
        <f t="shared" si="184"/>
        <v>0.34028626903554121</v>
      </c>
      <c r="AQ687" s="174">
        <f t="shared" si="184"/>
        <v>0.29920000000000063</v>
      </c>
      <c r="AR687" s="174">
        <f t="shared" si="184"/>
        <v>0.26307449975494129</v>
      </c>
      <c r="AS687" s="174">
        <f t="shared" si="184"/>
        <v>0.23131080354716732</v>
      </c>
      <c r="AT687" s="174">
        <f t="shared" si="184"/>
        <v>0.20338226581244792</v>
      </c>
      <c r="AU687" s="174">
        <f t="shared" si="184"/>
        <v>0.17882582833434532</v>
      </c>
      <c r="AV687" s="174">
        <f t="shared" si="184"/>
        <v>0.15723434268823797</v>
      </c>
      <c r="AW687" s="174">
        <f t="shared" si="184"/>
        <v>0.13824981967581929</v>
      </c>
      <c r="AX687" s="174">
        <f t="shared" si="184"/>
        <v>0.12155749382495629</v>
      </c>
      <c r="AY687" s="174">
        <f t="shared" si="184"/>
        <v>0.10688060454366537</v>
      </c>
      <c r="AZ687" s="174">
        <f t="shared" si="184"/>
        <v>9.3975807399165806E-2</v>
      </c>
      <c r="BA687" s="174">
        <f t="shared" si="184"/>
        <v>8.2629139440515392E-2</v>
      </c>
      <c r="BB687" s="174">
        <f t="shared" si="184"/>
        <v>7.2652471669434601E-2</v>
      </c>
      <c r="BC687" s="174">
        <f t="shared" si="184"/>
        <v>6.3880389840897431E-2</v>
      </c>
      <c r="BD687" s="174">
        <f t="shared" si="184"/>
        <v>5.6167451876820478E-2</v>
      </c>
      <c r="BE687" s="174">
        <f t="shared" si="184"/>
        <v>4.938577642046877E-2</v>
      </c>
      <c r="BF687" s="174">
        <f t="shared" si="184"/>
        <v>4.3422922549546022E-2</v>
      </c>
      <c r="BG687" s="174">
        <f t="shared" si="184"/>
        <v>3.8180025493380197E-2</v>
      </c>
      <c r="BH687" s="174">
        <f t="shared" si="184"/>
        <v>3.3570157444190771E-2</v>
      </c>
      <c r="BI687" s="174">
        <f t="shared" si="184"/>
        <v>2.9516886284508985E-2</v>
      </c>
      <c r="BJ687" s="174">
        <f t="shared" si="184"/>
        <v>2.5953008334293693E-2</v>
      </c>
      <c r="BK687" s="174">
        <f t="shared" si="184"/>
        <v>2.2819434106551208E-2</v>
      </c>
      <c r="BL687" s="174">
        <f t="shared" si="184"/>
        <v>2.0064208597165078E-2</v>
      </c>
      <c r="BM687" s="174">
        <f t="shared" si="184"/>
        <v>1.7641649865233904E-2</v>
      </c>
      <c r="BN687" s="174">
        <f t="shared" si="184"/>
        <v>1.551159162148472E-2</v>
      </c>
      <c r="BO687" s="174">
        <f t="shared" si="184"/>
        <v>1.363871726679486E-2</v>
      </c>
      <c r="BP687" s="174">
        <f t="shared" si="184"/>
        <v>1.1991974339108057E-2</v>
      </c>
    </row>
    <row r="688" spans="2:68">
      <c r="B688" s="29">
        <v>65</v>
      </c>
      <c r="C688" s="68">
        <v>3.9224000000000001</v>
      </c>
      <c r="D688" s="68">
        <v>0.30399999999999999</v>
      </c>
      <c r="F688" s="13"/>
      <c r="G688" s="13"/>
      <c r="H688" s="245"/>
      <c r="I688" s="60" t="s">
        <v>112</v>
      </c>
      <c r="J688" s="174">
        <f t="shared" si="178"/>
        <v>20.677249732964441</v>
      </c>
      <c r="K688" s="174">
        <f t="shared" si="184"/>
        <v>18.195284820377232</v>
      </c>
      <c r="L688" s="174">
        <f t="shared" si="184"/>
        <v>16.011239114012767</v>
      </c>
      <c r="M688" s="174">
        <f t="shared" si="184"/>
        <v>14.089352296315264</v>
      </c>
      <c r="N688" s="174">
        <f t="shared" si="184"/>
        <v>12.398156489709265</v>
      </c>
      <c r="O688" s="174">
        <f t="shared" si="184"/>
        <v>10.909961019536741</v>
      </c>
      <c r="P688" s="174">
        <f t="shared" si="184"/>
        <v>9.6003990227584506</v>
      </c>
      <c r="Q688" s="174">
        <f t="shared" si="184"/>
        <v>8.4480284788492312</v>
      </c>
      <c r="R688" s="174">
        <f t="shared" si="184"/>
        <v>7.4339811303948711</v>
      </c>
      <c r="S688" s="174">
        <f t="shared" si="184"/>
        <v>6.5416535450168034</v>
      </c>
      <c r="T688" s="174">
        <f t="shared" si="184"/>
        <v>5.756435260249023</v>
      </c>
      <c r="U688" s="174">
        <f t="shared" si="184"/>
        <v>5.0654695601665507</v>
      </c>
      <c r="V688" s="174">
        <f t="shared" si="184"/>
        <v>4.4574429668586086</v>
      </c>
      <c r="W688" s="174">
        <f t="shared" si="184"/>
        <v>3.9224000000000001</v>
      </c>
      <c r="X688" s="174">
        <f t="shared" si="184"/>
        <v>3.4515801714997072</v>
      </c>
      <c r="Y688" s="174">
        <f t="shared" si="184"/>
        <v>3.0372745462701269</v>
      </c>
      <c r="Z688" s="174">
        <f t="shared" si="184"/>
        <v>2.6726995205248674</v>
      </c>
      <c r="AA688" s="174">
        <f t="shared" si="184"/>
        <v>2.351885750923008</v>
      </c>
      <c r="AB688" s="174">
        <f t="shared" si="184"/>
        <v>2.0695804159490496</v>
      </c>
      <c r="AC688" s="174">
        <f t="shared" si="184"/>
        <v>1.8211612092121801</v>
      </c>
      <c r="AD688" s="174">
        <f t="shared" si="184"/>
        <v>1.6025606564402379</v>
      </c>
      <c r="AE688" s="174">
        <f t="shared" si="184"/>
        <v>1.4101995169780441</v>
      </c>
      <c r="AF688" s="174">
        <f t="shared" si="184"/>
        <v>1.2409281793442488</v>
      </c>
      <c r="AG688" s="174">
        <f t="shared" si="184"/>
        <v>1.0919750912910058</v>
      </c>
      <c r="AH688" s="174">
        <f t="shared" si="184"/>
        <v>0.9609013799897046</v>
      </c>
      <c r="AI688" s="174">
        <f t="shared" si="184"/>
        <v>0.84556091931959254</v>
      </c>
      <c r="AJ688" s="174">
        <f t="shared" si="184"/>
        <v>0.74406519042386521</v>
      </c>
      <c r="AK688" s="174">
        <f t="shared" si="184"/>
        <v>0.65475236018003435</v>
      </c>
      <c r="AL688" s="174">
        <f t="shared" si="184"/>
        <v>0.57616007129309621</v>
      </c>
      <c r="AM688" s="174">
        <f t="shared" si="184"/>
        <v>0.50700149849202236</v>
      </c>
      <c r="AN688" s="174">
        <f t="shared" si="184"/>
        <v>0.44614427878740132</v>
      </c>
      <c r="AO688" s="174">
        <f t="shared" si="184"/>
        <v>0.39259197080630015</v>
      </c>
      <c r="AP688" s="174">
        <f t="shared" si="184"/>
        <v>0.34546773963007787</v>
      </c>
      <c r="AQ688" s="174">
        <f t="shared" si="184"/>
        <v>0.30400000000000005</v>
      </c>
      <c r="AR688" s="174">
        <f t="shared" si="184"/>
        <v>0.26750978282069932</v>
      </c>
      <c r="AS688" s="174">
        <f t="shared" si="184"/>
        <v>0.23539961810782142</v>
      </c>
      <c r="AT688" s="174">
        <f t="shared" si="184"/>
        <v>0.20714375235558835</v>
      </c>
      <c r="AU688" s="174">
        <f t="shared" si="184"/>
        <v>0.18227954014903999</v>
      </c>
      <c r="AV688" s="174">
        <f t="shared" si="184"/>
        <v>0.16039986907212705</v>
      </c>
      <c r="AW688" s="174">
        <f t="shared" si="184"/>
        <v>0.14114649388142536</v>
      </c>
      <c r="AX688" s="174">
        <f t="shared" si="184"/>
        <v>0.12420417080303703</v>
      </c>
      <c r="AY688" s="174">
        <f t="shared" si="184"/>
        <v>0.10929549591100486</v>
      </c>
      <c r="AZ688" s="174">
        <f t="shared" si="184"/>
        <v>9.6176363073794527E-2</v>
      </c>
      <c r="BA688" s="174">
        <f t="shared" si="184"/>
        <v>8.46319670998536E-2</v>
      </c>
      <c r="BB688" s="174">
        <f t="shared" si="184"/>
        <v>7.4473286640034234E-2</v>
      </c>
      <c r="BC688" s="174">
        <f t="shared" si="184"/>
        <v>6.5533989259931716E-2</v>
      </c>
      <c r="BD688" s="174">
        <f t="shared" si="184"/>
        <v>5.7667708007560436E-2</v>
      </c>
      <c r="BE688" s="174">
        <f t="shared" si="184"/>
        <v>5.074564488444077E-2</v>
      </c>
      <c r="BF688" s="174">
        <f t="shared" ref="K688:BP693" si="185">$C688*POWER(POWER($D688/$C688,1/($D$626-$C$626)),BF$626-$C$626)</f>
        <v>4.4654461980700923E-2</v>
      </c>
      <c r="BG688" s="174">
        <f t="shared" si="185"/>
        <v>3.9294425744843674E-2</v>
      </c>
      <c r="BH688" s="174">
        <f t="shared" si="185"/>
        <v>3.4577774003510614E-2</v>
      </c>
      <c r="BI688" s="174">
        <f t="shared" si="185"/>
        <v>3.0427278993757717E-2</v>
      </c>
      <c r="BJ688" s="174">
        <f t="shared" si="185"/>
        <v>2.6774982879753131E-2</v>
      </c>
      <c r="BK688" s="174">
        <f t="shared" si="185"/>
        <v>2.3561085049969416E-2</v>
      </c>
      <c r="BL688" s="174">
        <f t="shared" si="185"/>
        <v>2.073296297610968E-2</v>
      </c>
      <c r="BM688" s="174">
        <f t="shared" si="185"/>
        <v>1.8244310601870723E-2</v>
      </c>
      <c r="BN688" s="174">
        <f t="shared" si="185"/>
        <v>1.605438015401256E-2</v>
      </c>
      <c r="BO688" s="174">
        <f t="shared" si="185"/>
        <v>1.4127314961581726E-2</v>
      </c>
      <c r="BP688" s="174">
        <f t="shared" si="185"/>
        <v>1.2431562359251127E-2</v>
      </c>
    </row>
    <row r="689" spans="1:68">
      <c r="B689" s="29">
        <v>66</v>
      </c>
      <c r="C689" s="68">
        <v>3.9095</v>
      </c>
      <c r="D689" s="68">
        <v>0.30880000000000002</v>
      </c>
      <c r="F689" s="13"/>
      <c r="G689" s="13"/>
      <c r="H689" s="245"/>
      <c r="I689" s="60" t="s">
        <v>112</v>
      </c>
      <c r="J689" s="174">
        <f t="shared" si="178"/>
        <v>20.356812159022546</v>
      </c>
      <c r="K689" s="174">
        <f t="shared" si="185"/>
        <v>17.930300699626155</v>
      </c>
      <c r="L689" s="174">
        <f t="shared" si="185"/>
        <v>15.793026956655437</v>
      </c>
      <c r="M689" s="174">
        <f t="shared" si="185"/>
        <v>13.910514086294475</v>
      </c>
      <c r="N689" s="174">
        <f t="shared" si="185"/>
        <v>12.252394849706247</v>
      </c>
      <c r="O689" s="174">
        <f t="shared" si="185"/>
        <v>10.79192175226774</v>
      </c>
      <c r="P689" s="174">
        <f t="shared" si="185"/>
        <v>9.5055355737137273</v>
      </c>
      <c r="Q689" s="174">
        <f t="shared" si="185"/>
        <v>8.3724853290518499</v>
      </c>
      <c r="R689" s="174">
        <f t="shared" si="185"/>
        <v>7.3744935297529581</v>
      </c>
      <c r="S689" s="174">
        <f t="shared" si="185"/>
        <v>6.4954613454696748</v>
      </c>
      <c r="T689" s="174">
        <f t="shared" si="185"/>
        <v>5.7212089101804535</v>
      </c>
      <c r="U689" s="174">
        <f t="shared" si="185"/>
        <v>5.0392465835791063</v>
      </c>
      <c r="V689" s="174">
        <f t="shared" si="185"/>
        <v>4.4385734778758046</v>
      </c>
      <c r="W689" s="174">
        <f t="shared" si="185"/>
        <v>3.9095</v>
      </c>
      <c r="X689" s="174">
        <f t="shared" si="185"/>
        <v>3.4434915465936249</v>
      </c>
      <c r="Y689" s="174">
        <f t="shared" si="185"/>
        <v>3.0330308304033142</v>
      </c>
      <c r="Z689" s="174">
        <f t="shared" si="185"/>
        <v>2.6714966172276902</v>
      </c>
      <c r="AA689" s="174">
        <f t="shared" si="185"/>
        <v>2.3530569172981242</v>
      </c>
      <c r="AB689" s="174">
        <f t="shared" si="185"/>
        <v>2.072574908139083</v>
      </c>
      <c r="AC689" s="174">
        <f t="shared" si="185"/>
        <v>1.8255260713285564</v>
      </c>
      <c r="AD689" s="174">
        <f t="shared" si="185"/>
        <v>1.6079252064729903</v>
      </c>
      <c r="AE689" s="174">
        <f t="shared" si="185"/>
        <v>1.4162621450427295</v>
      </c>
      <c r="AF689" s="174">
        <f t="shared" si="185"/>
        <v>1.2474451270533811</v>
      </c>
      <c r="AG689" s="174">
        <f t="shared" si="185"/>
        <v>1.0987509271895968</v>
      </c>
      <c r="AH689" s="174">
        <f t="shared" si="185"/>
        <v>0.96778092584455411</v>
      </c>
      <c r="AI689" s="174">
        <f t="shared" si="185"/>
        <v>0.85242241644718597</v>
      </c>
      <c r="AJ689" s="174">
        <f t="shared" si="185"/>
        <v>0.75081452491694478</v>
      </c>
      <c r="AK689" s="174">
        <f t="shared" si="185"/>
        <v>0.66131819148515358</v>
      </c>
      <c r="AL689" s="174">
        <f t="shared" si="185"/>
        <v>0.58248973065295062</v>
      </c>
      <c r="AM689" s="174">
        <f t="shared" si="185"/>
        <v>0.51305754277555526</v>
      </c>
      <c r="AN689" s="174">
        <f t="shared" si="185"/>
        <v>0.45190160160217974</v>
      </c>
      <c r="AO689" s="174">
        <f t="shared" si="185"/>
        <v>0.39803538688047735</v>
      </c>
      <c r="AP689" s="174">
        <f t="shared" si="185"/>
        <v>0.35058997057630054</v>
      </c>
      <c r="AQ689" s="174">
        <f t="shared" si="185"/>
        <v>0.30879999999999963</v>
      </c>
      <c r="AR689" s="174">
        <f t="shared" si="185"/>
        <v>0.2719913517299169</v>
      </c>
      <c r="AS689" s="174">
        <f t="shared" si="185"/>
        <v>0.23957025717573657</v>
      </c>
      <c r="AT689" s="174">
        <f t="shared" si="185"/>
        <v>0.21101372436370627</v>
      </c>
      <c r="AU689" s="174">
        <f t="shared" si="185"/>
        <v>0.18586110143539067</v>
      </c>
      <c r="AV689" s="174">
        <f t="shared" si="185"/>
        <v>0.16370664576885738</v>
      </c>
      <c r="AW689" s="174">
        <f t="shared" si="185"/>
        <v>0.14419297885311613</v>
      </c>
      <c r="AX689" s="174">
        <f t="shared" si="185"/>
        <v>0.12700532133491718</v>
      </c>
      <c r="AY689" s="174">
        <f t="shared" si="185"/>
        <v>0.11186641524215227</v>
      </c>
      <c r="AZ689" s="174">
        <f t="shared" si="185"/>
        <v>9.8532051473099777E-2</v>
      </c>
      <c r="BA689" s="174">
        <f t="shared" si="185"/>
        <v>8.6787130404437141E-2</v>
      </c>
      <c r="BB689" s="174">
        <f t="shared" si="185"/>
        <v>7.6442192070801357E-2</v>
      </c>
      <c r="BC689" s="174">
        <f t="shared" si="185"/>
        <v>6.733035994344308E-2</v>
      </c>
      <c r="BD689" s="174">
        <f t="shared" si="185"/>
        <v>5.9304649007380042E-2</v>
      </c>
      <c r="BE689" s="174">
        <f t="shared" si="185"/>
        <v>5.2235594713036237E-2</v>
      </c>
      <c r="BF689" s="174">
        <f t="shared" si="185"/>
        <v>4.6009164554452218E-2</v>
      </c>
      <c r="BG689" s="174">
        <f t="shared" si="185"/>
        <v>4.052491858526442E-2</v>
      </c>
      <c r="BH689" s="174">
        <f t="shared" si="185"/>
        <v>3.5694389199322912E-2</v>
      </c>
      <c r="BI689" s="174">
        <f t="shared" si="185"/>
        <v>3.1439654039823822E-2</v>
      </c>
      <c r="BJ689" s="174">
        <f t="shared" si="185"/>
        <v>2.7692079016232628E-2</v>
      </c>
      <c r="BK689" s="174">
        <f t="shared" si="185"/>
        <v>2.4391211152321204E-2</v>
      </c>
      <c r="BL689" s="174">
        <f t="shared" si="185"/>
        <v>2.1483803405601284E-2</v>
      </c>
      <c r="BM689" s="174">
        <f t="shared" si="185"/>
        <v>1.8922955727296933E-2</v>
      </c>
      <c r="BN689" s="174">
        <f t="shared" si="185"/>
        <v>1.6667358507101271E-2</v>
      </c>
      <c r="BO689" s="174">
        <f t="shared" si="185"/>
        <v>1.4680626198554435E-2</v>
      </c>
      <c r="BP689" s="174">
        <f t="shared" si="185"/>
        <v>1.2930710375603812E-2</v>
      </c>
    </row>
    <row r="690" spans="1:68">
      <c r="B690" s="29">
        <v>67</v>
      </c>
      <c r="C690" s="68">
        <v>3.8965999999999998</v>
      </c>
      <c r="D690" s="68">
        <v>0.3135</v>
      </c>
      <c r="F690" s="13"/>
      <c r="G690" s="13"/>
      <c r="H690" s="245"/>
      <c r="I690" s="60" t="s">
        <v>112</v>
      </c>
      <c r="J690" s="174">
        <f t="shared" si="178"/>
        <v>20.048284140035378</v>
      </c>
      <c r="K690" s="174">
        <f t="shared" si="185"/>
        <v>17.674811663455486</v>
      </c>
      <c r="L690" s="174">
        <f t="shared" si="185"/>
        <v>15.582329398194112</v>
      </c>
      <c r="M690" s="174">
        <f t="shared" si="185"/>
        <v>13.737571528179696</v>
      </c>
      <c r="N690" s="174">
        <f t="shared" si="185"/>
        <v>12.111210504491384</v>
      </c>
      <c r="O690" s="174">
        <f t="shared" si="185"/>
        <v>10.677390802531351</v>
      </c>
      <c r="P690" s="174">
        <f t="shared" si="185"/>
        <v>9.4133178766649515</v>
      </c>
      <c r="Q690" s="174">
        <f t="shared" si="185"/>
        <v>8.2988957776212988</v>
      </c>
      <c r="R690" s="174">
        <f t="shared" si="185"/>
        <v>7.316407671576604</v>
      </c>
      <c r="S690" s="174">
        <f t="shared" si="185"/>
        <v>6.4502341818839151</v>
      </c>
      <c r="T690" s="174">
        <f t="shared" si="185"/>
        <v>5.6866050757089814</v>
      </c>
      <c r="U690" s="174">
        <f t="shared" si="185"/>
        <v>5.0133803479417818</v>
      </c>
      <c r="V690" s="174">
        <f t="shared" si="185"/>
        <v>4.4198572221045715</v>
      </c>
      <c r="W690" s="174">
        <f t="shared" si="185"/>
        <v>3.8965999999999998</v>
      </c>
      <c r="X690" s="174">
        <f t="shared" si="185"/>
        <v>3.4352900550869339</v>
      </c>
      <c r="Y690" s="174">
        <f t="shared" si="185"/>
        <v>3.0285935848121928</v>
      </c>
      <c r="Z690" s="174">
        <f t="shared" si="185"/>
        <v>2.6700450194542453</v>
      </c>
      <c r="AA690" s="174">
        <f t="shared" si="185"/>
        <v>2.3539442339387078</v>
      </c>
      <c r="AB690" s="174">
        <f t="shared" si="185"/>
        <v>2.0752659285220125</v>
      </c>
      <c r="AC690" s="174">
        <f t="shared" si="185"/>
        <v>1.8295797376975882</v>
      </c>
      <c r="AD690" s="174">
        <f t="shared" si="185"/>
        <v>1.6129797972337641</v>
      </c>
      <c r="AE690" s="174">
        <f t="shared" si="185"/>
        <v>1.4220226496158932</v>
      </c>
      <c r="AF690" s="174">
        <f t="shared" si="185"/>
        <v>1.2536725007272622</v>
      </c>
      <c r="AG690" s="174">
        <f t="shared" si="185"/>
        <v>1.1052529574717267</v>
      </c>
      <c r="AH690" s="174">
        <f t="shared" si="185"/>
        <v>0.97440447907356298</v>
      </c>
      <c r="AI690" s="174">
        <f t="shared" si="185"/>
        <v>0.8590468656247946</v>
      </c>
      <c r="AJ690" s="174">
        <f t="shared" si="185"/>
        <v>0.7573461875312989</v>
      </c>
      <c r="AK690" s="174">
        <f t="shared" si="185"/>
        <v>0.66768563010939674</v>
      </c>
      <c r="AL690" s="174">
        <f t="shared" si="185"/>
        <v>0.58863978982683962</v>
      </c>
      <c r="AM690" s="174">
        <f t="shared" si="185"/>
        <v>0.51895201355556253</v>
      </c>
      <c r="AN690" s="174">
        <f t="shared" si="185"/>
        <v>0.45751442058070213</v>
      </c>
      <c r="AO690" s="174">
        <f t="shared" si="185"/>
        <v>0.40335028976023896</v>
      </c>
      <c r="AP690" s="174">
        <f t="shared" si="185"/>
        <v>0.35559853183025764</v>
      </c>
      <c r="AQ690" s="174">
        <f t="shared" si="185"/>
        <v>0.31349999999999961</v>
      </c>
      <c r="AR690" s="174">
        <f t="shared" si="185"/>
        <v>0.276385421205603</v>
      </c>
      <c r="AS690" s="174">
        <f t="shared" si="185"/>
        <v>0.24366475615629557</v>
      </c>
      <c r="AT690" s="174">
        <f t="shared" si="185"/>
        <v>0.21481781902143021</v>
      </c>
      <c r="AU690" s="174">
        <f t="shared" si="185"/>
        <v>0.18938600763223939</v>
      </c>
      <c r="AV690" s="174">
        <f t="shared" si="185"/>
        <v>0.16696501272690298</v>
      </c>
      <c r="AW690" s="174">
        <f t="shared" si="185"/>
        <v>0.14719839033213394</v>
      </c>
      <c r="AX690" s="174">
        <f t="shared" si="185"/>
        <v>0.12977189509643908</v>
      </c>
      <c r="AY690" s="174">
        <f t="shared" si="185"/>
        <v>0.11440848448765129</v>
      </c>
      <c r="AZ690" s="174">
        <f t="shared" si="185"/>
        <v>0.10086391443258129</v>
      </c>
      <c r="BA690" s="174">
        <f t="shared" si="185"/>
        <v>8.8922856379250112E-2</v>
      </c>
      <c r="BB690" s="174">
        <f t="shared" si="185"/>
        <v>7.8395474051624919E-2</v>
      </c>
      <c r="BC690" s="174">
        <f t="shared" si="185"/>
        <v>6.9114405474868551E-2</v>
      </c>
      <c r="BD690" s="174">
        <f t="shared" si="185"/>
        <v>6.0932102292014033E-2</v>
      </c>
      <c r="BE690" s="174">
        <f t="shared" si="185"/>
        <v>5.3718484073113894E-2</v>
      </c>
      <c r="BF690" s="174">
        <f t="shared" si="185"/>
        <v>4.7358870325595138E-2</v>
      </c>
      <c r="BG690" s="174">
        <f t="shared" si="185"/>
        <v>4.1752157329381687E-2</v>
      </c>
      <c r="BH690" s="174">
        <f t="shared" si="185"/>
        <v>3.6809210812516029E-2</v>
      </c>
      <c r="BI690" s="174">
        <f t="shared" si="185"/>
        <v>3.2451448914395817E-2</v>
      </c>
      <c r="BJ690" s="174">
        <f t="shared" si="185"/>
        <v>2.8609592908891247E-2</v>
      </c>
      <c r="BK690" s="174">
        <f t="shared" si="185"/>
        <v>2.5222565826618016E-2</v>
      </c>
      <c r="BL690" s="174">
        <f t="shared" si="185"/>
        <v>2.2236521466908701E-2</v>
      </c>
      <c r="BM690" s="174">
        <f t="shared" si="185"/>
        <v>1.9603988362931417E-2</v>
      </c>
      <c r="BN690" s="174">
        <f t="shared" si="185"/>
        <v>1.7283115090904452E-2</v>
      </c>
      <c r="BO690" s="174">
        <f t="shared" si="185"/>
        <v>1.5237004925500943E-2</v>
      </c>
      <c r="BP690" s="174">
        <f t="shared" si="185"/>
        <v>1.3433129263943959E-2</v>
      </c>
    </row>
    <row r="691" spans="1:68">
      <c r="B691" s="29">
        <v>68</v>
      </c>
      <c r="C691" s="68">
        <v>3.8837000000000002</v>
      </c>
      <c r="D691" s="68">
        <v>0.31830000000000003</v>
      </c>
      <c r="F691" s="13"/>
      <c r="G691" s="13"/>
      <c r="H691" s="245"/>
      <c r="I691" s="60" t="s">
        <v>112</v>
      </c>
      <c r="J691" s="174">
        <f t="shared" si="178"/>
        <v>19.742927410310998</v>
      </c>
      <c r="K691" s="174">
        <f t="shared" si="185"/>
        <v>17.421722703186564</v>
      </c>
      <c r="L691" s="174">
        <f t="shared" si="185"/>
        <v>15.373425411482327</v>
      </c>
      <c r="M691" s="174">
        <f t="shared" si="185"/>
        <v>13.565949413210548</v>
      </c>
      <c r="N691" s="174">
        <f t="shared" si="185"/>
        <v>11.970980998439872</v>
      </c>
      <c r="O691" s="174">
        <f t="shared" si="185"/>
        <v>10.563535341319964</v>
      </c>
      <c r="P691" s="174">
        <f t="shared" si="185"/>
        <v>9.3215651183356414</v>
      </c>
      <c r="Q691" s="174">
        <f t="shared" si="185"/>
        <v>8.2256151418824377</v>
      </c>
      <c r="R691" s="174">
        <f t="shared" si="185"/>
        <v>7.2585175990752964</v>
      </c>
      <c r="S691" s="174">
        <f t="shared" si="185"/>
        <v>6.4051231217740341</v>
      </c>
      <c r="T691" s="174">
        <f t="shared" si="185"/>
        <v>5.6520634750972878</v>
      </c>
      <c r="U691" s="174">
        <f t="shared" si="185"/>
        <v>4.9875421469932277</v>
      </c>
      <c r="V691" s="174">
        <f t="shared" si="185"/>
        <v>4.4011495584991884</v>
      </c>
      <c r="W691" s="174">
        <f t="shared" si="185"/>
        <v>3.8837000000000002</v>
      </c>
      <c r="X691" s="174">
        <f t="shared" si="185"/>
        <v>3.4270877391277326</v>
      </c>
      <c r="Y691" s="174">
        <f t="shared" si="185"/>
        <v>3.0241600462650648</v>
      </c>
      <c r="Z691" s="174">
        <f t="shared" si="185"/>
        <v>2.6686051486250126</v>
      </c>
      <c r="AA691" s="174">
        <f t="shared" si="185"/>
        <v>2.3548533577325541</v>
      </c>
      <c r="AB691" s="174">
        <f t="shared" si="185"/>
        <v>2.0779898214921357</v>
      </c>
      <c r="AC691" s="174">
        <f t="shared" si="185"/>
        <v>1.8336775341215654</v>
      </c>
      <c r="AD691" s="174">
        <f t="shared" si="185"/>
        <v>1.6180893979200226</v>
      </c>
      <c r="AE691" s="174">
        <f t="shared" si="185"/>
        <v>1.4278482726328716</v>
      </c>
      <c r="AF691" s="174">
        <f t="shared" si="185"/>
        <v>1.259974073299901</v>
      </c>
      <c r="AG691" s="174">
        <f t="shared" si="185"/>
        <v>1.1118370878865302</v>
      </c>
      <c r="AH691" s="174">
        <f t="shared" si="185"/>
        <v>0.98111678342905262</v>
      </c>
      <c r="AI691" s="174">
        <f t="shared" si="185"/>
        <v>0.86576545540132988</v>
      </c>
      <c r="AJ691" s="174">
        <f t="shared" si="185"/>
        <v>0.76397615087834669</v>
      </c>
      <c r="AK691" s="174">
        <f t="shared" si="185"/>
        <v>0.67415436302010467</v>
      </c>
      <c r="AL691" s="174">
        <f t="shared" si="185"/>
        <v>0.59489305347623844</v>
      </c>
      <c r="AM691" s="174">
        <f t="shared" si="185"/>
        <v>0.52495061144287014</v>
      </c>
      <c r="AN691" s="174">
        <f t="shared" si="185"/>
        <v>0.46323140410522612</v>
      </c>
      <c r="AO691" s="174">
        <f t="shared" si="185"/>
        <v>0.4087686137930181</v>
      </c>
      <c r="AP691" s="174">
        <f t="shared" si="185"/>
        <v>0.36070909299644455</v>
      </c>
      <c r="AQ691" s="174">
        <f t="shared" si="185"/>
        <v>0.31830000000000003</v>
      </c>
      <c r="AR691" s="174">
        <f t="shared" si="185"/>
        <v>0.28087700578426689</v>
      </c>
      <c r="AS691" s="174">
        <f t="shared" si="185"/>
        <v>0.24785388745942535</v>
      </c>
      <c r="AT691" s="174">
        <f t="shared" si="185"/>
        <v>0.2187133452139304</v>
      </c>
      <c r="AU691" s="174">
        <f t="shared" si="185"/>
        <v>0.19299889892789654</v>
      </c>
      <c r="AV691" s="174">
        <f t="shared" si="185"/>
        <v>0.17030773751343997</v>
      </c>
      <c r="AW691" s="174">
        <f t="shared" si="185"/>
        <v>0.15028440896848219</v>
      </c>
      <c r="AX691" s="174">
        <f t="shared" si="185"/>
        <v>0.13261525230011154</v>
      </c>
      <c r="AY691" s="174">
        <f t="shared" si="185"/>
        <v>0.11702348409481758</v>
      </c>
      <c r="AZ691" s="174">
        <f t="shared" si="185"/>
        <v>0.10326486276781381</v>
      </c>
      <c r="BA691" s="174">
        <f t="shared" si="185"/>
        <v>9.1123862572877037E-2</v>
      </c>
      <c r="BB691" s="174">
        <f t="shared" si="185"/>
        <v>8.0410297439417938E-2</v>
      </c>
      <c r="BC691" s="174">
        <f t="shared" si="185"/>
        <v>7.0956341749940324E-2</v>
      </c>
      <c r="BD691" s="174">
        <f t="shared" si="185"/>
        <v>6.2613901389030488E-2</v>
      </c>
      <c r="BE691" s="174">
        <f t="shared" si="185"/>
        <v>5.5252293881942305E-2</v>
      </c>
      <c r="BF691" s="174">
        <f t="shared" si="185"/>
        <v>4.8756201282665161E-2</v>
      </c>
      <c r="BG691" s="174">
        <f t="shared" si="185"/>
        <v>4.3023863743920893E-2</v>
      </c>
      <c r="BH691" s="174">
        <f t="shared" si="185"/>
        <v>3.796548547176494E-2</v>
      </c>
      <c r="BI691" s="174">
        <f t="shared" si="185"/>
        <v>3.350182809442482E-2</v>
      </c>
      <c r="BJ691" s="174">
        <f t="shared" si="185"/>
        <v>2.9562969410811418E-2</v>
      </c>
      <c r="BK691" s="174">
        <f t="shared" si="185"/>
        <v>2.6087208074774056E-2</v>
      </c>
      <c r="BL691" s="174">
        <f t="shared" si="185"/>
        <v>2.3020097057221758E-2</v>
      </c>
      <c r="BM691" s="174">
        <f t="shared" si="185"/>
        <v>2.0313590745509459E-2</v>
      </c>
      <c r="BN691" s="174">
        <f t="shared" si="185"/>
        <v>1.792529231959061E-2</v>
      </c>
      <c r="BO691" s="174">
        <f t="shared" si="185"/>
        <v>1.5817789615250787E-2</v>
      </c>
      <c r="BP691" s="174">
        <f t="shared" si="185"/>
        <v>1.3958069070867456E-2</v>
      </c>
    </row>
    <row r="692" spans="1:68">
      <c r="B692" s="29">
        <v>69</v>
      </c>
      <c r="C692" s="68">
        <v>3.8708</v>
      </c>
      <c r="D692" s="68">
        <v>0.3231</v>
      </c>
      <c r="F692" s="13"/>
      <c r="G692" s="13"/>
      <c r="H692" s="245"/>
      <c r="I692" s="60" t="s">
        <v>112</v>
      </c>
      <c r="J692" s="174">
        <f t="shared" ref="J692:Y693" si="186">$C692*POWER(POWER($D692/$C692,1/($D$626-$C$626)),J$626-$C$626)</f>
        <v>19.444742025509907</v>
      </c>
      <c r="K692" s="174">
        <f t="shared" si="186"/>
        <v>17.174298106821087</v>
      </c>
      <c r="L692" s="174">
        <f t="shared" si="186"/>
        <v>15.168960075428075</v>
      </c>
      <c r="M692" s="174">
        <f t="shared" si="186"/>
        <v>13.397773133945053</v>
      </c>
      <c r="N692" s="174">
        <f t="shared" si="186"/>
        <v>11.833396887861102</v>
      </c>
      <c r="O692" s="174">
        <f t="shared" si="186"/>
        <v>10.451683313763377</v>
      </c>
      <c r="P692" s="174">
        <f t="shared" si="186"/>
        <v>9.2313040056365967</v>
      </c>
      <c r="Q692" s="174">
        <f t="shared" si="186"/>
        <v>8.1534209453384072</v>
      </c>
      <c r="R692" s="174">
        <f t="shared" si="186"/>
        <v>7.2013957151981662</v>
      </c>
      <c r="S692" s="174">
        <f t="shared" si="186"/>
        <v>6.3605326640868123</v>
      </c>
      <c r="T692" s="174">
        <f t="shared" si="186"/>
        <v>5.6178520624181552</v>
      </c>
      <c r="U692" s="174">
        <f t="shared" si="186"/>
        <v>4.9618897444569674</v>
      </c>
      <c r="V692" s="174">
        <f t="shared" si="186"/>
        <v>4.3825201451726414</v>
      </c>
      <c r="W692" s="174">
        <f t="shared" si="186"/>
        <v>3.8708</v>
      </c>
      <c r="X692" s="174">
        <f t="shared" si="186"/>
        <v>3.4188302948256655</v>
      </c>
      <c r="Y692" s="174">
        <f t="shared" si="186"/>
        <v>3.0196343352324444</v>
      </c>
      <c r="Z692" s="174">
        <f t="shared" si="185"/>
        <v>2.6670500528543037</v>
      </c>
      <c r="AA692" s="174">
        <f t="shared" si="185"/>
        <v>2.3556348864613743</v>
      </c>
      <c r="AB692" s="174">
        <f t="shared" si="185"/>
        <v>2.0805817695004554</v>
      </c>
      <c r="AC692" s="174">
        <f t="shared" si="185"/>
        <v>1.8376449272579691</v>
      </c>
      <c r="AD692" s="174">
        <f t="shared" si="185"/>
        <v>1.6230743382355715</v>
      </c>
      <c r="AE692" s="174">
        <f t="shared" si="185"/>
        <v>1.4335578480711717</v>
      </c>
      <c r="AF692" s="174">
        <f t="shared" si="185"/>
        <v>1.2661700424642994</v>
      </c>
      <c r="AG692" s="174">
        <f t="shared" si="185"/>
        <v>1.118327089898121</v>
      </c>
      <c r="AH692" s="174">
        <f t="shared" si="185"/>
        <v>0.98774685710135401</v>
      </c>
      <c r="AI692" s="174">
        <f t="shared" si="185"/>
        <v>0.87241368158441324</v>
      </c>
      <c r="AJ692" s="174">
        <f t="shared" si="185"/>
        <v>0.77054725747162955</v>
      </c>
      <c r="AK692" s="174">
        <f t="shared" si="185"/>
        <v>0.68057515434505511</v>
      </c>
      <c r="AL692" s="174">
        <f t="shared" si="185"/>
        <v>0.60110854489524823</v>
      </c>
      <c r="AM692" s="174">
        <f t="shared" si="185"/>
        <v>0.53092076670622312</v>
      </c>
      <c r="AN692" s="174">
        <f t="shared" si="185"/>
        <v>0.46892838725000136</v>
      </c>
      <c r="AO692" s="174">
        <f t="shared" si="185"/>
        <v>0.41417447980625349</v>
      </c>
      <c r="AP692" s="174">
        <f t="shared" si="185"/>
        <v>0.36581385215079049</v>
      </c>
      <c r="AQ692" s="174">
        <f t="shared" si="185"/>
        <v>0.32309999999999994</v>
      </c>
      <c r="AR692" s="174">
        <f t="shared" si="185"/>
        <v>0.28537358382199346</v>
      </c>
      <c r="AS692" s="174">
        <f t="shared" si="185"/>
        <v>0.25205225114023011</v>
      </c>
      <c r="AT692" s="174">
        <f t="shared" si="185"/>
        <v>0.22262164722466296</v>
      </c>
      <c r="AU692" s="174">
        <f t="shared" si="185"/>
        <v>0.19662747540964914</v>
      </c>
      <c r="AV692" s="174">
        <f t="shared" si="185"/>
        <v>0.17366848448010669</v>
      </c>
      <c r="AW692" s="174">
        <f t="shared" si="185"/>
        <v>0.1533902748778159</v>
      </c>
      <c r="AX692" s="174">
        <f t="shared" si="185"/>
        <v>0.1354798281192294</v>
      </c>
      <c r="AY692" s="174">
        <f t="shared" si="185"/>
        <v>0.11966067497979629</v>
      </c>
      <c r="AZ692" s="174">
        <f t="shared" si="185"/>
        <v>0.10568862785992951</v>
      </c>
      <c r="BA692" s="174">
        <f t="shared" si="185"/>
        <v>9.3348011456567834E-2</v>
      </c>
      <c r="BB692" s="174">
        <f t="shared" si="185"/>
        <v>8.2448333556228007E-2</v>
      </c>
      <c r="BC692" s="174">
        <f t="shared" si="185"/>
        <v>7.282134455924455E-2</v>
      </c>
      <c r="BD692" s="174">
        <f t="shared" si="185"/>
        <v>6.4318440345428177E-2</v>
      </c>
      <c r="BE692" s="174">
        <f t="shared" si="185"/>
        <v>5.6808368391259481E-2</v>
      </c>
      <c r="BF692" s="174">
        <f t="shared" si="185"/>
        <v>5.0175201729785748E-2</v>
      </c>
      <c r="BG692" s="174">
        <f t="shared" si="185"/>
        <v>4.4316549478862419E-2</v>
      </c>
      <c r="BH692" s="174">
        <f t="shared" si="185"/>
        <v>3.9141976315096465E-2</v>
      </c>
      <c r="BI692" s="174">
        <f t="shared" si="185"/>
        <v>3.4571606496176618E-2</v>
      </c>
      <c r="BJ692" s="174">
        <f t="shared" si="185"/>
        <v>3.0534890883001035E-2</v>
      </c>
      <c r="BK692" s="174">
        <f t="shared" si="185"/>
        <v>2.6969517929110249E-2</v>
      </c>
      <c r="BL692" s="174">
        <f t="shared" si="185"/>
        <v>2.382045182724141E-2</v>
      </c>
      <c r="BM692" s="174">
        <f t="shared" si="185"/>
        <v>2.1039082965642331E-2</v>
      </c>
      <c r="BN692" s="174">
        <f t="shared" si="185"/>
        <v>1.8582477580419705E-2</v>
      </c>
      <c r="BO692" s="174">
        <f t="shared" si="185"/>
        <v>1.6412715021405812E-2</v>
      </c>
      <c r="BP692" s="174">
        <f t="shared" si="185"/>
        <v>1.4496302401447366E-2</v>
      </c>
    </row>
    <row r="693" spans="1:68">
      <c r="B693" s="29">
        <v>70</v>
      </c>
      <c r="C693" s="68">
        <v>3.8578999999999999</v>
      </c>
      <c r="D693" s="68">
        <v>0.32779999999999998</v>
      </c>
      <c r="F693" s="13"/>
      <c r="G693" s="13"/>
      <c r="H693" s="245"/>
      <c r="I693" s="60" t="s">
        <v>112</v>
      </c>
      <c r="J693" s="174">
        <f t="shared" si="186"/>
        <v>19.157254870713281</v>
      </c>
      <c r="K693" s="174">
        <f t="shared" si="185"/>
        <v>16.935427981722828</v>
      </c>
      <c r="L693" s="174">
        <f t="shared" si="185"/>
        <v>14.971284918413875</v>
      </c>
      <c r="M693" s="174">
        <f t="shared" si="185"/>
        <v>13.234939934805544</v>
      </c>
      <c r="N693" s="174">
        <f t="shared" si="185"/>
        <v>11.69997338454689</v>
      </c>
      <c r="O693" s="174">
        <f t="shared" si="185"/>
        <v>10.343029728386664</v>
      </c>
      <c r="P693" s="174">
        <f t="shared" si="185"/>
        <v>9.1434621640751104</v>
      </c>
      <c r="Q693" s="174">
        <f t="shared" si="185"/>
        <v>8.0830184715048432</v>
      </c>
      <c r="R693" s="174">
        <f t="shared" si="185"/>
        <v>7.1455632930152042</v>
      </c>
      <c r="S693" s="174">
        <f t="shared" si="185"/>
        <v>6.3168326231698515</v>
      </c>
      <c r="T693" s="174">
        <f t="shared" si="185"/>
        <v>5.5842167724058251</v>
      </c>
      <c r="U693" s="174">
        <f t="shared" si="185"/>
        <v>4.936568502201399</v>
      </c>
      <c r="V693" s="174">
        <f t="shared" si="185"/>
        <v>4.3640334124113647</v>
      </c>
      <c r="W693" s="174">
        <f t="shared" si="185"/>
        <v>3.8578999999999999</v>
      </c>
      <c r="X693" s="174">
        <f t="shared" si="185"/>
        <v>3.4104671077154105</v>
      </c>
      <c r="Y693" s="174">
        <f t="shared" si="185"/>
        <v>3.0149267458484452</v>
      </c>
      <c r="Z693" s="174">
        <f t="shared" si="185"/>
        <v>2.6652605041311546</v>
      </c>
      <c r="AA693" s="174">
        <f t="shared" si="185"/>
        <v>2.3561479776127676</v>
      </c>
      <c r="AB693" s="174">
        <f t="shared" si="185"/>
        <v>2.0828858131518517</v>
      </c>
      <c r="AC693" s="174">
        <f t="shared" si="185"/>
        <v>1.8413161447630724</v>
      </c>
      <c r="AD693" s="174">
        <f t="shared" si="185"/>
        <v>1.627763328914644</v>
      </c>
      <c r="AE693" s="174">
        <f t="shared" si="185"/>
        <v>1.4389780171618585</v>
      </c>
      <c r="AF693" s="174">
        <f t="shared" si="185"/>
        <v>1.2720877151445242</v>
      </c>
      <c r="AG693" s="174">
        <f t="shared" si="185"/>
        <v>1.1245530756705073</v>
      </c>
      <c r="AH693" s="174">
        <f t="shared" si="185"/>
        <v>0.9941292608555079</v>
      </c>
      <c r="AI693" s="174">
        <f t="shared" si="185"/>
        <v>0.87883178541826978</v>
      </c>
      <c r="AJ693" s="174">
        <f t="shared" si="185"/>
        <v>0.77690632141419358</v>
      </c>
      <c r="AK693" s="174">
        <f t="shared" si="185"/>
        <v>0.68680200496624677</v>
      </c>
      <c r="AL693" s="174">
        <f t="shared" ref="AL693:BP693" si="187">$C693*POWER(POWER($D693/$C693,1/($D$626-$C$626)),AL$626-$C$626)</f>
        <v>0.60714783883728995</v>
      </c>
      <c r="AM693" s="174">
        <f t="shared" si="187"/>
        <v>0.53673183179322281</v>
      </c>
      <c r="AN693" s="174">
        <f t="shared" si="187"/>
        <v>0.47448255734846079</v>
      </c>
      <c r="AO693" s="174">
        <f t="shared" si="187"/>
        <v>0.41945285129775695</v>
      </c>
      <c r="AP693" s="174">
        <f t="shared" si="187"/>
        <v>0.3708053999814519</v>
      </c>
      <c r="AQ693" s="174">
        <f t="shared" si="187"/>
        <v>0.32779999999999948</v>
      </c>
      <c r="AR693" s="174">
        <f t="shared" si="187"/>
        <v>0.28978229552583268</v>
      </c>
      <c r="AS693" s="174">
        <f t="shared" si="187"/>
        <v>0.2561738218432616</v>
      </c>
      <c r="AT693" s="174">
        <f t="shared" si="187"/>
        <v>0.22646320362222741</v>
      </c>
      <c r="AU693" s="174">
        <f t="shared" si="187"/>
        <v>0.2001983740017792</v>
      </c>
      <c r="AV693" s="174">
        <f t="shared" si="187"/>
        <v>0.17697969609144248</v>
      </c>
      <c r="AW693" s="174">
        <f t="shared" si="187"/>
        <v>0.15645388222953788</v>
      </c>
      <c r="AX693" s="174">
        <f t="shared" si="187"/>
        <v>0.13830861847591161</v>
      </c>
      <c r="AY693" s="174">
        <f t="shared" si="187"/>
        <v>0.12226781254715169</v>
      </c>
      <c r="AZ693" s="174">
        <f t="shared" si="187"/>
        <v>0.10808739288845602</v>
      </c>
      <c r="BA693" s="174">
        <f t="shared" si="187"/>
        <v>9.5551594962231215E-2</v>
      </c>
      <c r="BB693" s="174">
        <f t="shared" si="187"/>
        <v>8.4469678246827315E-2</v>
      </c>
      <c r="BC693" s="174">
        <f t="shared" si="187"/>
        <v>7.4673023992355536E-2</v>
      </c>
      <c r="BD693" s="174">
        <f t="shared" si="187"/>
        <v>6.6012569574009763E-2</v>
      </c>
      <c r="BE693" s="174">
        <f t="shared" si="187"/>
        <v>5.8356540404866736E-2</v>
      </c>
      <c r="BF693" s="174">
        <f t="shared" si="187"/>
        <v>5.1588444897706871E-2</v>
      </c>
      <c r="BG693" s="174">
        <f t="shared" si="187"/>
        <v>4.5605301967862867E-2</v>
      </c>
      <c r="BH693" s="174">
        <f t="shared" si="187"/>
        <v>4.0316074107370647E-2</v>
      </c>
      <c r="BI693" s="174">
        <f t="shared" si="187"/>
        <v>3.5640282188601186E-2</v>
      </c>
      <c r="BJ693" s="174">
        <f t="shared" si="187"/>
        <v>3.1506780920687351E-2</v>
      </c>
      <c r="BK693" s="174">
        <f t="shared" si="187"/>
        <v>2.785267632649879E-2</v>
      </c>
      <c r="BL693" s="174">
        <f t="shared" si="187"/>
        <v>2.4622368768855544E-2</v>
      </c>
      <c r="BM693" s="174">
        <f t="shared" si="187"/>
        <v>2.1766706964986397E-2</v>
      </c>
      <c r="BN693" s="174">
        <f t="shared" si="187"/>
        <v>1.9242240116997853E-2</v>
      </c>
      <c r="BO693" s="174">
        <f t="shared" si="187"/>
        <v>1.7010556779020483E-2</v>
      </c>
      <c r="BP693" s="174">
        <f t="shared" si="187"/>
        <v>1.5037700401455394E-2</v>
      </c>
    </row>
    <row r="694" spans="1:68" s="13" customFormat="1">
      <c r="B694" s="173"/>
      <c r="C694" s="172"/>
      <c r="D694" s="172"/>
      <c r="I694" s="99"/>
      <c r="J694" s="171"/>
      <c r="K694" s="171"/>
      <c r="L694" s="171"/>
      <c r="M694" s="171"/>
      <c r="N694" s="171"/>
      <c r="O694" s="171"/>
      <c r="P694" s="171"/>
      <c r="Q694" s="171"/>
      <c r="R694" s="171"/>
      <c r="S694" s="171"/>
      <c r="T694" s="171"/>
      <c r="U694" s="171"/>
      <c r="V694" s="171"/>
      <c r="W694" s="171"/>
      <c r="X694" s="171"/>
      <c r="Y694" s="171"/>
      <c r="Z694" s="171"/>
      <c r="AA694" s="171"/>
      <c r="AB694" s="171"/>
      <c r="AC694" s="171"/>
      <c r="AD694" s="171"/>
      <c r="AE694" s="171"/>
      <c r="AF694" s="171"/>
      <c r="AG694" s="171"/>
      <c r="AH694" s="171"/>
      <c r="AI694" s="171"/>
      <c r="AJ694" s="171"/>
      <c r="AK694" s="171"/>
      <c r="AL694" s="171"/>
      <c r="AM694" s="171"/>
      <c r="AN694" s="171"/>
      <c r="AO694" s="171"/>
      <c r="AP694" s="171"/>
      <c r="AQ694" s="171"/>
      <c r="AR694" s="171"/>
      <c r="AS694" s="171"/>
      <c r="AT694" s="171"/>
      <c r="AU694" s="171"/>
      <c r="AV694" s="171"/>
      <c r="AW694" s="171"/>
      <c r="AX694" s="171"/>
      <c r="AY694" s="171"/>
      <c r="AZ694" s="171"/>
      <c r="BA694" s="171"/>
      <c r="BB694" s="171"/>
      <c r="BC694" s="171"/>
      <c r="BD694" s="171"/>
      <c r="BE694" s="171"/>
      <c r="BF694" s="171"/>
      <c r="BG694" s="171"/>
      <c r="BH694" s="171"/>
      <c r="BI694" s="171"/>
      <c r="BJ694" s="171"/>
      <c r="BK694" s="171"/>
      <c r="BL694" s="171"/>
      <c r="BM694" s="171"/>
      <c r="BN694" s="171"/>
      <c r="BO694" s="171"/>
      <c r="BP694" s="171"/>
    </row>
    <row r="695" spans="1:68" ht="15.75">
      <c r="A695" s="108" t="s">
        <v>104</v>
      </c>
      <c r="B695" s="108"/>
      <c r="C695" s="108"/>
      <c r="D695" s="108"/>
      <c r="E695" s="108"/>
      <c r="F695" s="108"/>
      <c r="G695" s="108"/>
    </row>
    <row r="696" spans="1:68">
      <c r="A696" s="28" t="s">
        <v>100</v>
      </c>
      <c r="C696" s="256"/>
      <c r="D696" s="256"/>
      <c r="E696" s="256"/>
      <c r="F696" s="256"/>
    </row>
    <row r="697" spans="1:68">
      <c r="B697" s="245" t="s">
        <v>99</v>
      </c>
      <c r="C697" s="256">
        <v>2016</v>
      </c>
      <c r="D697" s="256">
        <v>2036</v>
      </c>
      <c r="E697" s="256"/>
      <c r="F697" s="256"/>
      <c r="H697" s="245"/>
      <c r="I697" s="44"/>
      <c r="J697" s="43">
        <f t="shared" ref="J697:X697" si="188">K697-1</f>
        <v>2003</v>
      </c>
      <c r="K697" s="43">
        <f t="shared" si="188"/>
        <v>2004</v>
      </c>
      <c r="L697" s="43">
        <f t="shared" si="188"/>
        <v>2005</v>
      </c>
      <c r="M697" s="43">
        <f t="shared" si="188"/>
        <v>2006</v>
      </c>
      <c r="N697" s="43">
        <f t="shared" si="188"/>
        <v>2007</v>
      </c>
      <c r="O697" s="43">
        <f t="shared" si="188"/>
        <v>2008</v>
      </c>
      <c r="P697" s="43">
        <f t="shared" si="188"/>
        <v>2009</v>
      </c>
      <c r="Q697" s="43">
        <f t="shared" si="188"/>
        <v>2010</v>
      </c>
      <c r="R697" s="43">
        <f t="shared" si="188"/>
        <v>2011</v>
      </c>
      <c r="S697" s="43">
        <f t="shared" si="188"/>
        <v>2012</v>
      </c>
      <c r="T697" s="43">
        <f t="shared" si="188"/>
        <v>2013</v>
      </c>
      <c r="U697" s="43">
        <f t="shared" si="188"/>
        <v>2014</v>
      </c>
      <c r="V697" s="43">
        <f t="shared" si="188"/>
        <v>2015</v>
      </c>
      <c r="W697" s="43">
        <f t="shared" si="188"/>
        <v>2016</v>
      </c>
      <c r="X697" s="43">
        <f t="shared" si="188"/>
        <v>2017</v>
      </c>
      <c r="Y697" s="43">
        <f>Z697-1</f>
        <v>2018</v>
      </c>
      <c r="Z697" s="338">
        <f>$Z$54</f>
        <v>2019</v>
      </c>
      <c r="AA697" s="43">
        <f t="shared" ref="AA697:BP697" si="189">Z697+1</f>
        <v>2020</v>
      </c>
      <c r="AB697" s="43">
        <f t="shared" si="189"/>
        <v>2021</v>
      </c>
      <c r="AC697" s="43">
        <f t="shared" si="189"/>
        <v>2022</v>
      </c>
      <c r="AD697" s="43">
        <f t="shared" si="189"/>
        <v>2023</v>
      </c>
      <c r="AE697" s="43">
        <f t="shared" si="189"/>
        <v>2024</v>
      </c>
      <c r="AF697" s="43">
        <f t="shared" si="189"/>
        <v>2025</v>
      </c>
      <c r="AG697" s="43">
        <f t="shared" si="189"/>
        <v>2026</v>
      </c>
      <c r="AH697" s="43">
        <f t="shared" si="189"/>
        <v>2027</v>
      </c>
      <c r="AI697" s="43">
        <f t="shared" si="189"/>
        <v>2028</v>
      </c>
      <c r="AJ697" s="43">
        <f t="shared" si="189"/>
        <v>2029</v>
      </c>
      <c r="AK697" s="43">
        <f t="shared" si="189"/>
        <v>2030</v>
      </c>
      <c r="AL697" s="43">
        <f t="shared" si="189"/>
        <v>2031</v>
      </c>
      <c r="AM697" s="43">
        <f t="shared" si="189"/>
        <v>2032</v>
      </c>
      <c r="AN697" s="43">
        <f t="shared" si="189"/>
        <v>2033</v>
      </c>
      <c r="AO697" s="43">
        <f t="shared" si="189"/>
        <v>2034</v>
      </c>
      <c r="AP697" s="43">
        <f t="shared" si="189"/>
        <v>2035</v>
      </c>
      <c r="AQ697" s="43">
        <f t="shared" si="189"/>
        <v>2036</v>
      </c>
      <c r="AR697" s="43">
        <f t="shared" si="189"/>
        <v>2037</v>
      </c>
      <c r="AS697" s="43">
        <f t="shared" si="189"/>
        <v>2038</v>
      </c>
      <c r="AT697" s="43">
        <f t="shared" si="189"/>
        <v>2039</v>
      </c>
      <c r="AU697" s="43">
        <f t="shared" si="189"/>
        <v>2040</v>
      </c>
      <c r="AV697" s="43">
        <f t="shared" si="189"/>
        <v>2041</v>
      </c>
      <c r="AW697" s="43">
        <f t="shared" si="189"/>
        <v>2042</v>
      </c>
      <c r="AX697" s="43">
        <f t="shared" si="189"/>
        <v>2043</v>
      </c>
      <c r="AY697" s="43">
        <f t="shared" si="189"/>
        <v>2044</v>
      </c>
      <c r="AZ697" s="43">
        <f t="shared" si="189"/>
        <v>2045</v>
      </c>
      <c r="BA697" s="43">
        <f t="shared" si="189"/>
        <v>2046</v>
      </c>
      <c r="BB697" s="43">
        <f t="shared" si="189"/>
        <v>2047</v>
      </c>
      <c r="BC697" s="43">
        <f t="shared" si="189"/>
        <v>2048</v>
      </c>
      <c r="BD697" s="43">
        <f t="shared" si="189"/>
        <v>2049</v>
      </c>
      <c r="BE697" s="43">
        <f t="shared" si="189"/>
        <v>2050</v>
      </c>
      <c r="BF697" s="43">
        <f t="shared" si="189"/>
        <v>2051</v>
      </c>
      <c r="BG697" s="43">
        <f t="shared" si="189"/>
        <v>2052</v>
      </c>
      <c r="BH697" s="43">
        <f t="shared" si="189"/>
        <v>2053</v>
      </c>
      <c r="BI697" s="43">
        <f t="shared" si="189"/>
        <v>2054</v>
      </c>
      <c r="BJ697" s="43">
        <f t="shared" si="189"/>
        <v>2055</v>
      </c>
      <c r="BK697" s="43">
        <f t="shared" si="189"/>
        <v>2056</v>
      </c>
      <c r="BL697" s="43">
        <f t="shared" si="189"/>
        <v>2057</v>
      </c>
      <c r="BM697" s="43">
        <f t="shared" si="189"/>
        <v>2058</v>
      </c>
      <c r="BN697" s="43">
        <f t="shared" si="189"/>
        <v>2059</v>
      </c>
      <c r="BO697" s="43">
        <f t="shared" si="189"/>
        <v>2060</v>
      </c>
      <c r="BP697" s="43">
        <f t="shared" si="189"/>
        <v>2061</v>
      </c>
    </row>
    <row r="698" spans="1:68">
      <c r="B698" s="29">
        <v>0</v>
      </c>
      <c r="C698" s="68">
        <v>2.5999999999999999E-3</v>
      </c>
      <c r="D698" s="68">
        <v>1.2999999999999999E-3</v>
      </c>
      <c r="I698" s="60" t="s">
        <v>112</v>
      </c>
      <c r="J698" s="174">
        <f t="shared" ref="J698:J729" si="190">$C698*POWER(POWER($D698/$C698,1/($D$697-$C$697)),J$697-$C$697)</f>
        <v>4.0798373090631E-3</v>
      </c>
      <c r="K698" s="174">
        <f t="shared" ref="K698:BP702" si="191">$C698*POWER(POWER($D698/$C698,1/($D$697-$C$697)),K$697-$C$697)</f>
        <v>3.9408630729270318E-3</v>
      </c>
      <c r="L698" s="174">
        <f t="shared" si="191"/>
        <v>3.8066228094586229E-3</v>
      </c>
      <c r="M698" s="174">
        <f t="shared" si="191"/>
        <v>3.6769552621700443E-3</v>
      </c>
      <c r="N698" s="174">
        <f t="shared" si="191"/>
        <v>3.5517046675614264E-3</v>
      </c>
      <c r="O698" s="174">
        <f t="shared" si="191"/>
        <v>3.430720568009523E-3</v>
      </c>
      <c r="P698" s="174">
        <f t="shared" si="191"/>
        <v>3.3138576310300801E-3</v>
      </c>
      <c r="Q698" s="174">
        <f t="shared" si="191"/>
        <v>3.200975474696781E-3</v>
      </c>
      <c r="R698" s="174">
        <f t="shared" si="191"/>
        <v>3.0919384990070733E-3</v>
      </c>
      <c r="S698" s="174">
        <f t="shared" si="191"/>
        <v>2.9866157229922899E-3</v>
      </c>
      <c r="T698" s="174">
        <f t="shared" si="191"/>
        <v>2.8848806273763963E-3</v>
      </c>
      <c r="U698" s="174">
        <f t="shared" si="191"/>
        <v>2.7866110025943618E-3</v>
      </c>
      <c r="V698" s="174">
        <f t="shared" si="191"/>
        <v>2.6916888019875812E-3</v>
      </c>
      <c r="W698" s="174">
        <f t="shared" si="191"/>
        <v>2.5999999999999999E-3</v>
      </c>
      <c r="X698" s="174">
        <f t="shared" si="191"/>
        <v>2.5114344552045983E-3</v>
      </c>
      <c r="Y698" s="174">
        <f t="shared" si="191"/>
        <v>2.4258857779956996E-3</v>
      </c>
      <c r="Z698" s="174">
        <f t="shared" si="191"/>
        <v>2.3432512027881588E-3</v>
      </c>
      <c r="AA698" s="174">
        <f t="shared" si="191"/>
        <v>2.2634314645699231E-3</v>
      </c>
      <c r="AB698" s="174">
        <f t="shared" si="191"/>
        <v>2.1863306796596586E-3</v>
      </c>
      <c r="AC698" s="174">
        <f t="shared" si="191"/>
        <v>2.1118562305262132E-3</v>
      </c>
      <c r="AD698" s="174">
        <f t="shared" si="191"/>
        <v>2.0399186545315526E-3</v>
      </c>
      <c r="AE698" s="174">
        <f t="shared" si="191"/>
        <v>1.9704315364635185E-3</v>
      </c>
      <c r="AF698" s="174">
        <f t="shared" si="191"/>
        <v>1.9033114047293141E-3</v>
      </c>
      <c r="AG698" s="174">
        <f t="shared" si="191"/>
        <v>1.8384776310850248E-3</v>
      </c>
      <c r="AH698" s="174">
        <f t="shared" si="191"/>
        <v>1.7758523337807154E-3</v>
      </c>
      <c r="AI698" s="174">
        <f t="shared" si="191"/>
        <v>1.7153602840047639E-3</v>
      </c>
      <c r="AJ698" s="174">
        <f t="shared" si="191"/>
        <v>1.6569288155150422E-3</v>
      </c>
      <c r="AK698" s="174">
        <f t="shared" si="191"/>
        <v>1.6004877373483927E-3</v>
      </c>
      <c r="AL698" s="174">
        <f t="shared" si="191"/>
        <v>1.5459692495035386E-3</v>
      </c>
      <c r="AM698" s="174">
        <f t="shared" si="191"/>
        <v>1.4933078614961469E-3</v>
      </c>
      <c r="AN698" s="174">
        <f t="shared" si="191"/>
        <v>1.4424403136881999E-3</v>
      </c>
      <c r="AO698" s="174">
        <f t="shared" si="191"/>
        <v>1.3933055012971826E-3</v>
      </c>
      <c r="AP698" s="174">
        <f t="shared" si="191"/>
        <v>1.3458444009937923E-3</v>
      </c>
      <c r="AQ698" s="174">
        <f t="shared" si="191"/>
        <v>1.3000000000000017E-3</v>
      </c>
      <c r="AR698" s="174">
        <f t="shared" si="191"/>
        <v>1.2557172276023009E-3</v>
      </c>
      <c r="AS698" s="174">
        <f t="shared" si="191"/>
        <v>1.2129428889978513E-3</v>
      </c>
      <c r="AT698" s="174">
        <f t="shared" si="191"/>
        <v>1.1716256013940812E-3</v>
      </c>
      <c r="AU698" s="174">
        <f t="shared" si="191"/>
        <v>1.1317157322849631E-3</v>
      </c>
      <c r="AV698" s="174">
        <f t="shared" si="191"/>
        <v>1.0931653398298306E-3</v>
      </c>
      <c r="AW698" s="174">
        <f t="shared" si="191"/>
        <v>1.0559281152631079E-3</v>
      </c>
      <c r="AX698" s="174">
        <f t="shared" si="191"/>
        <v>1.0199593272657776E-3</v>
      </c>
      <c r="AY698" s="174">
        <f t="shared" si="191"/>
        <v>9.8521576823176055E-4</v>
      </c>
      <c r="AZ698" s="174">
        <f t="shared" si="191"/>
        <v>9.5165570236465833E-4</v>
      </c>
      <c r="BA698" s="174">
        <f t="shared" si="191"/>
        <v>9.1923881554251358E-4</v>
      </c>
      <c r="BB698" s="174">
        <f t="shared" si="191"/>
        <v>8.8792616689035877E-4</v>
      </c>
      <c r="BC698" s="174">
        <f t="shared" si="191"/>
        <v>8.5768014200238304E-4</v>
      </c>
      <c r="BD698" s="174">
        <f t="shared" si="191"/>
        <v>8.2846440775752219E-4</v>
      </c>
      <c r="BE698" s="174">
        <f t="shared" si="191"/>
        <v>8.0024386867419731E-4</v>
      </c>
      <c r="BF698" s="174">
        <f t="shared" si="191"/>
        <v>7.729846247517705E-4</v>
      </c>
      <c r="BG698" s="174">
        <f t="shared" si="191"/>
        <v>7.4665393074807454E-4</v>
      </c>
      <c r="BH698" s="174">
        <f t="shared" si="191"/>
        <v>7.2122015684410103E-4</v>
      </c>
      <c r="BI698" s="174">
        <f t="shared" si="191"/>
        <v>6.9665275064859219E-4</v>
      </c>
      <c r="BJ698" s="174">
        <f t="shared" si="191"/>
        <v>6.7292220049689714E-4</v>
      </c>
      <c r="BK698" s="174">
        <f t="shared" si="191"/>
        <v>6.500000000000017E-4</v>
      </c>
      <c r="BL698" s="174">
        <f t="shared" si="191"/>
        <v>6.2785861380115131E-4</v>
      </c>
      <c r="BM698" s="174">
        <f t="shared" si="191"/>
        <v>6.0647144449892652E-4</v>
      </c>
      <c r="BN698" s="174">
        <f t="shared" si="191"/>
        <v>5.8581280069704134E-4</v>
      </c>
      <c r="BO698" s="174">
        <f t="shared" si="191"/>
        <v>5.6585786614248229E-4</v>
      </c>
      <c r="BP698" s="174">
        <f t="shared" si="191"/>
        <v>5.4658266991491618E-4</v>
      </c>
    </row>
    <row r="699" spans="1:68">
      <c r="B699" s="29">
        <v>5</v>
      </c>
      <c r="C699" s="68">
        <v>1.23E-2</v>
      </c>
      <c r="D699" s="68">
        <v>6.1000000000000004E-3</v>
      </c>
      <c r="I699" s="60" t="s">
        <v>112</v>
      </c>
      <c r="J699" s="174">
        <f t="shared" si="190"/>
        <v>1.9403453809823938E-2</v>
      </c>
      <c r="K699" s="174">
        <f t="shared" ref="K699:Y699" si="192">$C699*POWER(POWER($D699/$C699,1/($D$697-$C$697)),K$697-$C$697)</f>
        <v>1.8734852459686632E-2</v>
      </c>
      <c r="L699" s="174">
        <f t="shared" si="192"/>
        <v>1.808928967628012E-2</v>
      </c>
      <c r="M699" s="174">
        <f t="shared" si="192"/>
        <v>1.7465971600069269E-2</v>
      </c>
      <c r="N699" s="174">
        <f t="shared" si="192"/>
        <v>1.6864131726213736E-2</v>
      </c>
      <c r="O699" s="174">
        <f t="shared" si="192"/>
        <v>1.6283029961983952E-2</v>
      </c>
      <c r="P699" s="174">
        <f t="shared" si="192"/>
        <v>1.5721951716656482E-2</v>
      </c>
      <c r="Q699" s="174">
        <f t="shared" si="192"/>
        <v>1.5180207022769669E-2</v>
      </c>
      <c r="R699" s="174">
        <f t="shared" si="192"/>
        <v>1.4657129687658905E-2</v>
      </c>
      <c r="S699" s="174">
        <f t="shared" si="192"/>
        <v>1.4152076474228177E-2</v>
      </c>
      <c r="T699" s="174">
        <f t="shared" si="192"/>
        <v>1.3664426309950481E-2</v>
      </c>
      <c r="U699" s="174">
        <f t="shared" si="192"/>
        <v>1.3193579523124367E-2</v>
      </c>
      <c r="V699" s="174">
        <f t="shared" si="192"/>
        <v>1.2738957105447434E-2</v>
      </c>
      <c r="W699" s="174">
        <f t="shared" si="192"/>
        <v>1.23E-2</v>
      </c>
      <c r="X699" s="174">
        <f t="shared" si="192"/>
        <v>1.187616841376327E-2</v>
      </c>
      <c r="Y699" s="174">
        <f t="shared" si="192"/>
        <v>1.1466941153826697E-2</v>
      </c>
      <c r="Z699" s="174">
        <f t="shared" si="191"/>
        <v>1.1071814986468193E-2</v>
      </c>
      <c r="AA699" s="174">
        <f t="shared" si="191"/>
        <v>1.0690304018319052E-2</v>
      </c>
      <c r="AB699" s="174">
        <f t="shared" si="191"/>
        <v>1.0321939098852624E-2</v>
      </c>
      <c r="AC699" s="174">
        <f t="shared" si="191"/>
        <v>9.9662672434619234E-3</v>
      </c>
      <c r="AD699" s="174">
        <f t="shared" si="191"/>
        <v>9.6228510764167496E-3</v>
      </c>
      <c r="AE699" s="174">
        <f t="shared" si="191"/>
        <v>9.2912682930153239E-3</v>
      </c>
      <c r="AF699" s="174">
        <f t="shared" si="191"/>
        <v>8.9711111402690051E-3</v>
      </c>
      <c r="AG699" s="174">
        <f t="shared" si="191"/>
        <v>8.6619859154815071E-3</v>
      </c>
      <c r="AH699" s="174">
        <f t="shared" si="191"/>
        <v>8.3635124821059992E-3</v>
      </c>
      <c r="AI699" s="174">
        <f t="shared" si="191"/>
        <v>8.0753238022847253E-3</v>
      </c>
      <c r="AJ699" s="174">
        <f t="shared" si="191"/>
        <v>7.7970654854963052E-3</v>
      </c>
      <c r="AK699" s="174">
        <f t="shared" si="191"/>
        <v>7.5283953527556912E-3</v>
      </c>
      <c r="AL699" s="174">
        <f t="shared" si="191"/>
        <v>7.2689830158308389E-3</v>
      </c>
      <c r="AM699" s="174">
        <f t="shared" si="191"/>
        <v>7.0185094709586905E-3</v>
      </c>
      <c r="AN699" s="174">
        <f t="shared" si="191"/>
        <v>6.7766667065608096E-3</v>
      </c>
      <c r="AO699" s="174">
        <f t="shared" si="191"/>
        <v>6.5431573244763138E-3</v>
      </c>
      <c r="AP699" s="174">
        <f t="shared" si="191"/>
        <v>6.3176941742462906E-3</v>
      </c>
      <c r="AQ699" s="174">
        <f t="shared" si="191"/>
        <v>6.1000000000000013E-3</v>
      </c>
      <c r="AR699" s="174">
        <f t="shared" si="191"/>
        <v>5.8898070995086144E-3</v>
      </c>
      <c r="AS699" s="174">
        <f t="shared" si="191"/>
        <v>5.6868569949872251E-3</v>
      </c>
      <c r="AT699" s="174">
        <f t="shared" si="191"/>
        <v>5.4909001152403242E-3</v>
      </c>
      <c r="AU699" s="174">
        <f t="shared" si="191"/>
        <v>5.3016954887598567E-3</v>
      </c>
      <c r="AV699" s="174">
        <f t="shared" si="191"/>
        <v>5.1190104473984579E-3</v>
      </c>
      <c r="AW699" s="174">
        <f t="shared" si="191"/>
        <v>4.9426203402534756E-3</v>
      </c>
      <c r="AX699" s="174">
        <f t="shared" si="191"/>
        <v>4.7723082574099339E-3</v>
      </c>
      <c r="AY699" s="174">
        <f t="shared" si="191"/>
        <v>4.607864763202723E-3</v>
      </c>
      <c r="AZ699" s="174">
        <f t="shared" si="191"/>
        <v>4.4490876386699945E-3</v>
      </c>
      <c r="BA699" s="174">
        <f t="shared" si="191"/>
        <v>4.2957816328810742E-3</v>
      </c>
      <c r="BB699" s="174">
        <f t="shared" si="191"/>
        <v>4.1477582228330572E-3</v>
      </c>
      <c r="BC699" s="174">
        <f t="shared" si="191"/>
        <v>4.0048353816208807E-3</v>
      </c>
      <c r="BD699" s="174">
        <f t="shared" si="191"/>
        <v>3.8668373545957301E-3</v>
      </c>
      <c r="BE699" s="174">
        <f t="shared" si="191"/>
        <v>3.7335944432365636E-3</v>
      </c>
      <c r="BF699" s="174">
        <f t="shared" si="191"/>
        <v>3.604942796468954E-3</v>
      </c>
      <c r="BG699" s="174">
        <f t="shared" si="191"/>
        <v>3.4807242091746357E-3</v>
      </c>
      <c r="BH699" s="174">
        <f t="shared" si="191"/>
        <v>3.3607859276439788E-3</v>
      </c>
      <c r="BI699" s="174">
        <f t="shared" si="191"/>
        <v>3.2449804617321562E-3</v>
      </c>
      <c r="BJ699" s="174">
        <f t="shared" si="191"/>
        <v>3.1331654034879985E-3</v>
      </c>
      <c r="BK699" s="174">
        <f t="shared" si="191"/>
        <v>3.0252032520325218E-3</v>
      </c>
      <c r="BL699" s="174">
        <f t="shared" si="191"/>
        <v>2.9209612444717529E-3</v>
      </c>
      <c r="BM699" s="174">
        <f t="shared" si="191"/>
        <v>2.8203111926359413E-3</v>
      </c>
      <c r="BN699" s="174">
        <f t="shared" si="191"/>
        <v>2.7231293254443888E-3</v>
      </c>
      <c r="BO699" s="174">
        <f t="shared" si="191"/>
        <v>2.6292961367020431E-3</v>
      </c>
      <c r="BP699" s="174">
        <f t="shared" si="191"/>
        <v>2.5386962381406986E-3</v>
      </c>
    </row>
    <row r="700" spans="1:68">
      <c r="B700" s="29">
        <v>6</v>
      </c>
      <c r="C700" s="68">
        <v>1.14E-2</v>
      </c>
      <c r="D700" s="68">
        <v>5.5999999999999999E-3</v>
      </c>
      <c r="I700" s="60" t="s">
        <v>112</v>
      </c>
      <c r="J700" s="174">
        <f t="shared" si="190"/>
        <v>1.8095508311311174E-2</v>
      </c>
      <c r="K700" s="174">
        <f t="shared" si="191"/>
        <v>1.746364706919656E-2</v>
      </c>
      <c r="L700" s="174">
        <f t="shared" si="191"/>
        <v>1.68538492376487E-2</v>
      </c>
      <c r="M700" s="174">
        <f t="shared" si="191"/>
        <v>1.6265344403713945E-2</v>
      </c>
      <c r="N700" s="174">
        <f t="shared" si="191"/>
        <v>1.5697389055815348E-2</v>
      </c>
      <c r="O700" s="174">
        <f t="shared" si="191"/>
        <v>1.5149265644407007E-2</v>
      </c>
      <c r="P700" s="174">
        <f t="shared" si="191"/>
        <v>1.4620281675428592E-2</v>
      </c>
      <c r="Q700" s="174">
        <f t="shared" si="191"/>
        <v>1.4109768835414732E-2</v>
      </c>
      <c r="R700" s="174">
        <f t="shared" si="191"/>
        <v>1.3617082147153955E-2</v>
      </c>
      <c r="S700" s="174">
        <f t="shared" si="191"/>
        <v>1.314159915483043E-2</v>
      </c>
      <c r="T700" s="174">
        <f t="shared" si="191"/>
        <v>1.2682719137619026E-2</v>
      </c>
      <c r="U700" s="174">
        <f t="shared" si="191"/>
        <v>1.2239862350740179E-2</v>
      </c>
      <c r="V700" s="174">
        <f t="shared" si="191"/>
        <v>1.1812469293015666E-2</v>
      </c>
      <c r="W700" s="174">
        <f t="shared" si="191"/>
        <v>1.14E-2</v>
      </c>
      <c r="X700" s="174">
        <f t="shared" si="191"/>
        <v>1.1001933361794319E-2</v>
      </c>
      <c r="Y700" s="174">
        <f t="shared" si="191"/>
        <v>1.0617766464680949E-2</v>
      </c>
      <c r="Z700" s="174">
        <f t="shared" si="191"/>
        <v>1.0247013955746865E-2</v>
      </c>
      <c r="AA700" s="174">
        <f t="shared" si="191"/>
        <v>9.8892074296932798E-3</v>
      </c>
      <c r="AB700" s="174">
        <f t="shared" si="191"/>
        <v>9.5438948370567302E-3</v>
      </c>
      <c r="AC700" s="174">
        <f t="shared" si="191"/>
        <v>9.2106399130939456E-3</v>
      </c>
      <c r="AD700" s="174">
        <f t="shared" si="191"/>
        <v>8.8890216266089995E-3</v>
      </c>
      <c r="AE700" s="174">
        <f t="shared" si="191"/>
        <v>8.5786336480263813E-3</v>
      </c>
      <c r="AF700" s="174">
        <f t="shared" si="191"/>
        <v>8.2790838360379607E-3</v>
      </c>
      <c r="AG700" s="174">
        <f t="shared" si="191"/>
        <v>7.9899937421752717E-3</v>
      </c>
      <c r="AH700" s="174">
        <f t="shared" si="191"/>
        <v>7.7109981326812247E-3</v>
      </c>
      <c r="AI700" s="174">
        <f t="shared" si="191"/>
        <v>7.4417445270771269E-3</v>
      </c>
      <c r="AJ700" s="174">
        <f t="shared" si="191"/>
        <v>7.1818927528421164E-3</v>
      </c>
      <c r="AK700" s="174">
        <f t="shared" si="191"/>
        <v>6.9311145156423252E-3</v>
      </c>
      <c r="AL700" s="174">
        <f t="shared" si="191"/>
        <v>6.6890929845668566E-3</v>
      </c>
      <c r="AM700" s="174">
        <f t="shared" si="191"/>
        <v>6.4555223918465292E-3</v>
      </c>
      <c r="AN700" s="174">
        <f t="shared" si="191"/>
        <v>6.2301076465496995E-3</v>
      </c>
      <c r="AO700" s="174">
        <f t="shared" si="191"/>
        <v>6.0125639617671072E-3</v>
      </c>
      <c r="AP700" s="174">
        <f t="shared" si="191"/>
        <v>5.8026164948147153E-3</v>
      </c>
      <c r="AQ700" s="174">
        <f t="shared" si="191"/>
        <v>5.6000000000000017E-3</v>
      </c>
      <c r="AR700" s="174">
        <f t="shared" si="191"/>
        <v>5.4044584935130004E-3</v>
      </c>
      <c r="AS700" s="174">
        <f t="shared" si="191"/>
        <v>5.2157449300187135E-3</v>
      </c>
      <c r="AT700" s="174">
        <f t="shared" si="191"/>
        <v>5.0336208905423204E-3</v>
      </c>
      <c r="AU700" s="174">
        <f t="shared" si="191"/>
        <v>4.8578562812528403E-3</v>
      </c>
      <c r="AV700" s="174">
        <f t="shared" si="191"/>
        <v>4.6882290427647114E-3</v>
      </c>
      <c r="AW700" s="174">
        <f t="shared" si="191"/>
        <v>4.5245248695900096E-3</v>
      </c>
      <c r="AX700" s="174">
        <f t="shared" si="191"/>
        <v>4.3665369393868789E-3</v>
      </c>
      <c r="AY700" s="174">
        <f t="shared" si="191"/>
        <v>4.2140656516620831E-3</v>
      </c>
      <c r="AZ700" s="174">
        <f t="shared" si="191"/>
        <v>4.0669183755975957E-3</v>
      </c>
      <c r="BA700" s="174">
        <f t="shared" si="191"/>
        <v>3.924909206682591E-3</v>
      </c>
      <c r="BB700" s="174">
        <f t="shared" si="191"/>
        <v>3.7878587318434095E-3</v>
      </c>
      <c r="BC700" s="174">
        <f t="shared" si="191"/>
        <v>3.6555938027747303E-3</v>
      </c>
      <c r="BD700" s="174">
        <f t="shared" si="191"/>
        <v>3.527947317185602E-3</v>
      </c>
      <c r="BE700" s="174">
        <f t="shared" si="191"/>
        <v>3.4047580076839506E-3</v>
      </c>
      <c r="BF700" s="174">
        <f t="shared" si="191"/>
        <v>3.2858702380328428E-3</v>
      </c>
      <c r="BG700" s="174">
        <f t="shared" si="191"/>
        <v>3.1711338065211025E-3</v>
      </c>
      <c r="BH700" s="174">
        <f t="shared" si="191"/>
        <v>3.0604037561998533E-3</v>
      </c>
      <c r="BI700" s="174">
        <f t="shared" si="191"/>
        <v>2.9535401917452466E-3</v>
      </c>
      <c r="BJ700" s="174">
        <f t="shared" si="191"/>
        <v>2.8504081027160007E-3</v>
      </c>
      <c r="BK700" s="174">
        <f t="shared" si="191"/>
        <v>2.7508771929824574E-3</v>
      </c>
      <c r="BL700" s="174">
        <f t="shared" si="191"/>
        <v>2.6548217161116495E-3</v>
      </c>
      <c r="BM700" s="174">
        <f t="shared" si="191"/>
        <v>2.5621203165004211E-3</v>
      </c>
      <c r="BN700" s="174">
        <f t="shared" si="191"/>
        <v>2.4726558760558774E-3</v>
      </c>
      <c r="BO700" s="174">
        <f t="shared" si="191"/>
        <v>2.386315366229466E-3</v>
      </c>
      <c r="BP700" s="174">
        <f t="shared" si="191"/>
        <v>2.3029897052177532E-3</v>
      </c>
    </row>
    <row r="701" spans="1:68">
      <c r="B701" s="29">
        <v>7</v>
      </c>
      <c r="C701" s="68">
        <v>1.04E-2</v>
      </c>
      <c r="D701" s="68">
        <v>5.1999999999999998E-3</v>
      </c>
      <c r="I701" s="60" t="s">
        <v>112</v>
      </c>
      <c r="J701" s="174">
        <f t="shared" si="190"/>
        <v>1.63193492362524E-2</v>
      </c>
      <c r="K701" s="174">
        <f t="shared" si="191"/>
        <v>1.5763452291708127E-2</v>
      </c>
      <c r="L701" s="174">
        <f t="shared" si="191"/>
        <v>1.5226491237834492E-2</v>
      </c>
      <c r="M701" s="174">
        <f t="shared" si="191"/>
        <v>1.4707821048680177E-2</v>
      </c>
      <c r="N701" s="174">
        <f t="shared" si="191"/>
        <v>1.4206818670245706E-2</v>
      </c>
      <c r="O701" s="174">
        <f t="shared" si="191"/>
        <v>1.3722882272038092E-2</v>
      </c>
      <c r="P701" s="174">
        <f t="shared" si="191"/>
        <v>1.325543052412032E-2</v>
      </c>
      <c r="Q701" s="174">
        <f t="shared" si="191"/>
        <v>1.2803901898787124E-2</v>
      </c>
      <c r="R701" s="174">
        <f t="shared" si="191"/>
        <v>1.2367753996028293E-2</v>
      </c>
      <c r="S701" s="174">
        <f t="shared" si="191"/>
        <v>1.194646289196916E-2</v>
      </c>
      <c r="T701" s="174">
        <f t="shared" si="191"/>
        <v>1.1539522509505585E-2</v>
      </c>
      <c r="U701" s="174">
        <f t="shared" si="191"/>
        <v>1.1146444010377447E-2</v>
      </c>
      <c r="V701" s="174">
        <f t="shared" si="191"/>
        <v>1.0766755207950325E-2</v>
      </c>
      <c r="W701" s="174">
        <f t="shared" si="191"/>
        <v>1.04E-2</v>
      </c>
      <c r="X701" s="174">
        <f t="shared" si="191"/>
        <v>1.0045737820818393E-2</v>
      </c>
      <c r="Y701" s="174">
        <f t="shared" si="191"/>
        <v>9.7035431119827983E-3</v>
      </c>
      <c r="Z701" s="174">
        <f t="shared" si="191"/>
        <v>9.3730048111526354E-3</v>
      </c>
      <c r="AA701" s="174">
        <f t="shared" si="191"/>
        <v>9.0537258582796924E-3</v>
      </c>
      <c r="AB701" s="174">
        <f t="shared" si="191"/>
        <v>8.7453227186386345E-3</v>
      </c>
      <c r="AC701" s="174">
        <f t="shared" si="191"/>
        <v>8.4474249221048528E-3</v>
      </c>
      <c r="AD701" s="174">
        <f t="shared" si="191"/>
        <v>8.1596746181262104E-3</v>
      </c>
      <c r="AE701" s="174">
        <f t="shared" si="191"/>
        <v>7.881726145854074E-3</v>
      </c>
      <c r="AF701" s="174">
        <f t="shared" si="191"/>
        <v>7.6132456189172562E-3</v>
      </c>
      <c r="AG701" s="174">
        <f t="shared" si="191"/>
        <v>7.3539105243400991E-3</v>
      </c>
      <c r="AH701" s="174">
        <f t="shared" si="191"/>
        <v>7.1034093351228615E-3</v>
      </c>
      <c r="AI701" s="174">
        <f t="shared" si="191"/>
        <v>6.8614411360190556E-3</v>
      </c>
      <c r="AJ701" s="174">
        <f t="shared" si="191"/>
        <v>6.6277152620601689E-3</v>
      </c>
      <c r="AK701" s="174">
        <f t="shared" si="191"/>
        <v>6.4019509493935707E-3</v>
      </c>
      <c r="AL701" s="174">
        <f t="shared" si="191"/>
        <v>6.1838769980141544E-3</v>
      </c>
      <c r="AM701" s="174">
        <f t="shared" si="191"/>
        <v>5.9732314459845877E-3</v>
      </c>
      <c r="AN701" s="174">
        <f t="shared" si="191"/>
        <v>5.7697612547527996E-3</v>
      </c>
      <c r="AO701" s="174">
        <f t="shared" si="191"/>
        <v>5.5732220051887306E-3</v>
      </c>
      <c r="AP701" s="174">
        <f t="shared" si="191"/>
        <v>5.3833776039751693E-3</v>
      </c>
      <c r="AQ701" s="174">
        <f t="shared" si="191"/>
        <v>5.2000000000000067E-3</v>
      </c>
      <c r="AR701" s="174">
        <f t="shared" si="191"/>
        <v>5.0228689104092035E-3</v>
      </c>
      <c r="AS701" s="174">
        <f t="shared" si="191"/>
        <v>4.8517715559914052E-3</v>
      </c>
      <c r="AT701" s="174">
        <f t="shared" si="191"/>
        <v>4.6865024055763246E-3</v>
      </c>
      <c r="AU701" s="174">
        <f t="shared" si="191"/>
        <v>4.5268629291398523E-3</v>
      </c>
      <c r="AV701" s="174">
        <f t="shared" si="191"/>
        <v>4.3726613593193225E-3</v>
      </c>
      <c r="AW701" s="174">
        <f t="shared" si="191"/>
        <v>4.2237124610524316E-3</v>
      </c>
      <c r="AX701" s="174">
        <f t="shared" si="191"/>
        <v>4.0798373090631104E-3</v>
      </c>
      <c r="AY701" s="174">
        <f t="shared" si="191"/>
        <v>3.9408630729270422E-3</v>
      </c>
      <c r="AZ701" s="174">
        <f t="shared" si="191"/>
        <v>3.8066228094586333E-3</v>
      </c>
      <c r="BA701" s="174">
        <f t="shared" si="191"/>
        <v>3.6769552621700543E-3</v>
      </c>
      <c r="BB701" s="174">
        <f t="shared" si="191"/>
        <v>3.5517046675614351E-3</v>
      </c>
      <c r="BC701" s="174">
        <f t="shared" si="191"/>
        <v>3.4307205680095322E-3</v>
      </c>
      <c r="BD701" s="174">
        <f t="shared" si="191"/>
        <v>3.3138576310300888E-3</v>
      </c>
      <c r="BE701" s="174">
        <f t="shared" si="191"/>
        <v>3.2009754746967893E-3</v>
      </c>
      <c r="BF701" s="174">
        <f t="shared" si="191"/>
        <v>3.091938499007082E-3</v>
      </c>
      <c r="BG701" s="174">
        <f t="shared" si="191"/>
        <v>2.9866157229922982E-3</v>
      </c>
      <c r="BH701" s="174">
        <f t="shared" si="191"/>
        <v>2.8848806273764041E-3</v>
      </c>
      <c r="BI701" s="174">
        <f t="shared" si="191"/>
        <v>2.7866110025943688E-3</v>
      </c>
      <c r="BJ701" s="174">
        <f t="shared" si="191"/>
        <v>2.6916888019875886E-3</v>
      </c>
      <c r="BK701" s="174">
        <f t="shared" si="191"/>
        <v>2.6000000000000068E-3</v>
      </c>
      <c r="BL701" s="174">
        <f t="shared" si="191"/>
        <v>2.5114344552046052E-3</v>
      </c>
      <c r="BM701" s="174">
        <f t="shared" si="191"/>
        <v>2.4258857779957061E-3</v>
      </c>
      <c r="BN701" s="174">
        <f t="shared" si="191"/>
        <v>2.3432512027881654E-3</v>
      </c>
      <c r="BO701" s="174">
        <f t="shared" si="191"/>
        <v>2.2634314645699292E-3</v>
      </c>
      <c r="BP701" s="174">
        <f t="shared" si="191"/>
        <v>2.1863306796596647E-3</v>
      </c>
    </row>
    <row r="702" spans="1:68">
      <c r="B702" s="29">
        <v>8</v>
      </c>
      <c r="C702" s="68">
        <v>9.4999999999999998E-3</v>
      </c>
      <c r="D702" s="68">
        <v>4.7000000000000002E-3</v>
      </c>
      <c r="I702" s="60" t="s">
        <v>112</v>
      </c>
      <c r="J702" s="174">
        <f t="shared" si="190"/>
        <v>1.5009987862767875E-2</v>
      </c>
      <c r="K702" s="174">
        <f t="shared" si="191"/>
        <v>1.4491023264985843E-2</v>
      </c>
      <c r="L702" s="174">
        <f t="shared" si="191"/>
        <v>1.3990001669970595E-2</v>
      </c>
      <c r="M702" s="174">
        <f t="shared" si="191"/>
        <v>1.3506302705254217E-2</v>
      </c>
      <c r="N702" s="174">
        <f t="shared" si="191"/>
        <v>1.3039327447509932E-2</v>
      </c>
      <c r="O702" s="174">
        <f t="shared" si="191"/>
        <v>1.2588497680956254E-2</v>
      </c>
      <c r="P702" s="174">
        <f t="shared" si="191"/>
        <v>1.2153255181401505E-2</v>
      </c>
      <c r="Q702" s="174">
        <f t="shared" si="191"/>
        <v>1.1733061025042251E-2</v>
      </c>
      <c r="R702" s="174">
        <f t="shared" si="191"/>
        <v>1.1327394921159722E-2</v>
      </c>
      <c r="S702" s="174">
        <f t="shared" si="191"/>
        <v>1.0935754567888051E-2</v>
      </c>
      <c r="T702" s="174">
        <f t="shared" si="191"/>
        <v>1.0557655030256546E-2</v>
      </c>
      <c r="U702" s="174">
        <f t="shared" si="191"/>
        <v>1.0192628139735919E-2</v>
      </c>
      <c r="V702" s="174">
        <f t="shared" si="191"/>
        <v>9.8402219145449776E-3</v>
      </c>
      <c r="W702" s="174">
        <f t="shared" si="191"/>
        <v>9.4999999999999998E-3</v>
      </c>
      <c r="X702" s="174">
        <f t="shared" si="191"/>
        <v>9.171541128213799E-3</v>
      </c>
      <c r="Y702" s="174">
        <f t="shared" si="191"/>
        <v>8.8544385964755001E-3</v>
      </c>
      <c r="Z702" s="174">
        <f t="shared" si="191"/>
        <v>8.5482997636651282E-3</v>
      </c>
      <c r="AA702" s="174">
        <f t="shared" si="191"/>
        <v>8.2527455640794764E-3</v>
      </c>
      <c r="AB702" s="174">
        <f t="shared" si="191"/>
        <v>7.9674100380672536E-3</v>
      </c>
      <c r="AC702" s="174">
        <f t="shared" si="191"/>
        <v>7.691939878892347E-3</v>
      </c>
      <c r="AD702" s="174">
        <f t="shared" si="191"/>
        <v>7.4259939952641095E-3</v>
      </c>
      <c r="AE702" s="174">
        <f t="shared" si="191"/>
        <v>7.1692430889929975E-3</v>
      </c>
      <c r="AF702" s="174">
        <f t="shared" si="191"/>
        <v>6.9213692472486132E-3</v>
      </c>
      <c r="AG702" s="174">
        <f t="shared" si="191"/>
        <v>6.6820655489152466E-3</v>
      </c>
      <c r="AH702" s="174">
        <f t="shared" si="191"/>
        <v>6.4510356845575477E-3</v>
      </c>
      <c r="AI702" s="174">
        <f t="shared" si="191"/>
        <v>6.2279935895257271E-3</v>
      </c>
      <c r="AJ702" s="174">
        <f t="shared" si="191"/>
        <v>6.0126630897460098E-3</v>
      </c>
      <c r="AK702" s="174">
        <f t="shared" si="191"/>
        <v>5.8047775597577468E-3</v>
      </c>
      <c r="AL702" s="174">
        <f t="shared" si="191"/>
        <v>5.6040795925737597E-3</v>
      </c>
      <c r="AM702" s="174">
        <f t="shared" si="191"/>
        <v>5.4103206809551435E-3</v>
      </c>
      <c r="AN702" s="174">
        <f t="shared" si="191"/>
        <v>5.2232609097058727E-3</v>
      </c>
      <c r="AO702" s="174">
        <f t="shared" si="191"/>
        <v>5.0426686586061932E-3</v>
      </c>
      <c r="AP702" s="174">
        <f t="shared" si="191"/>
        <v>4.8683203156169906E-3</v>
      </c>
      <c r="AQ702" s="174">
        <f t="shared" si="191"/>
        <v>4.7000000000000011E-3</v>
      </c>
      <c r="AR702" s="174">
        <f t="shared" si="191"/>
        <v>4.5374992950110386E-3</v>
      </c>
      <c r="AS702" s="174">
        <f t="shared" si="191"/>
        <v>4.3806169898352489E-3</v>
      </c>
      <c r="AT702" s="174">
        <f t="shared" si="191"/>
        <v>4.2291588304448555E-3</v>
      </c>
      <c r="AU702" s="174">
        <f t="shared" si="191"/>
        <v>4.0829372790709001E-3</v>
      </c>
      <c r="AV702" s="174">
        <f t="shared" si="191"/>
        <v>3.9417712819911693E-3</v>
      </c>
      <c r="AW702" s="174">
        <f t="shared" ref="K702:BP707" si="193">$C702*POWER(POWER($D702/$C702,1/($D$697-$C$697)),AW$697-$C$697)</f>
        <v>3.805486045346741E-3</v>
      </c>
      <c r="AX702" s="174">
        <f t="shared" si="193"/>
        <v>3.6739128187096132E-3</v>
      </c>
      <c r="AY702" s="174">
        <f t="shared" si="193"/>
        <v>3.5468886861333791E-3</v>
      </c>
      <c r="AZ702" s="174">
        <f t="shared" si="193"/>
        <v>3.424256364428262E-3</v>
      </c>
      <c r="BA702" s="174">
        <f t="shared" si="193"/>
        <v>3.3058640084107018E-3</v>
      </c>
      <c r="BB702" s="174">
        <f t="shared" si="193"/>
        <v>3.1915650228863668E-3</v>
      </c>
      <c r="BC702" s="174">
        <f t="shared" si="193"/>
        <v>3.0812178811337821E-3</v>
      </c>
      <c r="BD702" s="174">
        <f t="shared" si="193"/>
        <v>2.9746859496638171E-3</v>
      </c>
      <c r="BE702" s="174">
        <f t="shared" si="193"/>
        <v>2.8718373190380442E-3</v>
      </c>
      <c r="BF702" s="174">
        <f t="shared" si="193"/>
        <v>2.7725446405364924E-3</v>
      </c>
      <c r="BG702" s="174">
        <f t="shared" si="193"/>
        <v>2.676684968472546E-3</v>
      </c>
      <c r="BH702" s="174">
        <f t="shared" si="193"/>
        <v>2.5841396079597486E-3</v>
      </c>
      <c r="BI702" s="174">
        <f t="shared" si="193"/>
        <v>2.4947939679420125E-3</v>
      </c>
      <c r="BJ702" s="174">
        <f t="shared" si="193"/>
        <v>2.4085374193052495E-3</v>
      </c>
      <c r="BK702" s="174">
        <f t="shared" si="193"/>
        <v>2.3252631578947387E-3</v>
      </c>
      <c r="BL702" s="174">
        <f t="shared" si="193"/>
        <v>2.24486807226862E-3</v>
      </c>
      <c r="BM702" s="174">
        <f t="shared" si="193"/>
        <v>2.1672526160237556E-3</v>
      </c>
      <c r="BN702" s="174">
        <f t="shared" si="193"/>
        <v>2.0923206845358763E-3</v>
      </c>
      <c r="BO702" s="174">
        <f t="shared" si="193"/>
        <v>2.0199794959613934E-3</v>
      </c>
      <c r="BP702" s="174">
        <f t="shared" si="193"/>
        <v>1.9501394763535263E-3</v>
      </c>
    </row>
    <row r="703" spans="1:68">
      <c r="B703" s="29">
        <v>9</v>
      </c>
      <c r="C703" s="68">
        <v>8.6E-3</v>
      </c>
      <c r="D703" s="68">
        <v>4.3E-3</v>
      </c>
      <c r="I703" s="60" t="s">
        <v>112</v>
      </c>
      <c r="J703" s="174">
        <f t="shared" si="190"/>
        <v>1.34948464838241E-2</v>
      </c>
      <c r="K703" s="174">
        <f t="shared" si="193"/>
        <v>1.3035162471989414E-2</v>
      </c>
      <c r="L703" s="174">
        <f t="shared" si="193"/>
        <v>1.2591136985132369E-2</v>
      </c>
      <c r="M703" s="174">
        <f t="shared" si="193"/>
        <v>1.2162236636408608E-2</v>
      </c>
      <c r="N703" s="174">
        <f t="shared" si="193"/>
        <v>1.1747946208087796E-2</v>
      </c>
      <c r="O703" s="174">
        <f t="shared" si="193"/>
        <v>1.1347768032646885E-2</v>
      </c>
      <c r="P703" s="174">
        <f t="shared" si="193"/>
        <v>1.0961221394945649E-2</v>
      </c>
      <c r="Q703" s="174">
        <f t="shared" si="193"/>
        <v>1.0587841954766277E-2</v>
      </c>
      <c r="R703" s="174">
        <f t="shared" si="193"/>
        <v>1.0227181189023398E-2</v>
      </c>
      <c r="S703" s="174">
        <f t="shared" si="193"/>
        <v>9.8788058529744975E-3</v>
      </c>
      <c r="T703" s="174">
        <f t="shared" si="193"/>
        <v>9.5422974597834664E-3</v>
      </c>
      <c r="U703" s="174">
        <f t="shared" si="193"/>
        <v>9.2172517778121212E-3</v>
      </c>
      <c r="V703" s="174">
        <f t="shared" si="193"/>
        <v>8.903278345035846E-3</v>
      </c>
      <c r="W703" s="174">
        <f t="shared" si="193"/>
        <v>8.6E-3</v>
      </c>
      <c r="X703" s="174">
        <f t="shared" si="193"/>
        <v>8.307052428753672E-3</v>
      </c>
      <c r="Y703" s="174">
        <f t="shared" si="193"/>
        <v>8.0240837272165452E-3</v>
      </c>
      <c r="Z703" s="174">
        <f t="shared" si="193"/>
        <v>7.7507539784531414E-3</v>
      </c>
      <c r="AA703" s="174">
        <f t="shared" si="193"/>
        <v>7.4867348443466691E-3</v>
      </c>
      <c r="AB703" s="174">
        <f t="shared" si="193"/>
        <v>7.2317091711819473E-3</v>
      </c>
      <c r="AC703" s="174">
        <f t="shared" si="193"/>
        <v>6.9853706086636276E-3</v>
      </c>
      <c r="AD703" s="174">
        <f t="shared" si="193"/>
        <v>6.7474232419120596E-3</v>
      </c>
      <c r="AE703" s="174">
        <f t="shared" si="193"/>
        <v>6.5175812359947148E-3</v>
      </c>
      <c r="AF703" s="174">
        <f t="shared" si="193"/>
        <v>6.2955684925661932E-3</v>
      </c>
      <c r="AG703" s="174">
        <f t="shared" si="193"/>
        <v>6.0811183182043127E-3</v>
      </c>
      <c r="AH703" s="174">
        <f t="shared" si="193"/>
        <v>5.8739731040439048E-3</v>
      </c>
      <c r="AI703" s="174">
        <f t="shared" si="193"/>
        <v>5.6738840163234501E-3</v>
      </c>
      <c r="AJ703" s="174">
        <f t="shared" si="193"/>
        <v>5.4806106974728324E-3</v>
      </c>
      <c r="AK703" s="174">
        <f t="shared" si="193"/>
        <v>5.2939209773831446E-3</v>
      </c>
      <c r="AL703" s="174">
        <f t="shared" si="193"/>
        <v>5.1135905945117049E-3</v>
      </c>
      <c r="AM703" s="174">
        <f t="shared" si="193"/>
        <v>4.9394029264872557E-3</v>
      </c>
      <c r="AN703" s="174">
        <f t="shared" si="193"/>
        <v>4.7711487298917384E-3</v>
      </c>
      <c r="AO703" s="174">
        <f t="shared" si="193"/>
        <v>4.6086258889060658E-3</v>
      </c>
      <c r="AP703" s="174">
        <f t="shared" si="193"/>
        <v>4.4516391725179282E-3</v>
      </c>
      <c r="AQ703" s="174">
        <f t="shared" si="193"/>
        <v>4.3000000000000061E-3</v>
      </c>
      <c r="AR703" s="174">
        <f t="shared" si="193"/>
        <v>4.1535262143768421E-3</v>
      </c>
      <c r="AS703" s="174">
        <f t="shared" si="193"/>
        <v>4.0120418636082778E-3</v>
      </c>
      <c r="AT703" s="174">
        <f t="shared" si="193"/>
        <v>3.8753769892265759E-3</v>
      </c>
      <c r="AU703" s="174">
        <f t="shared" si="193"/>
        <v>3.7433674221733393E-3</v>
      </c>
      <c r="AV703" s="174">
        <f t="shared" si="193"/>
        <v>3.6158545855909784E-3</v>
      </c>
      <c r="AW703" s="174">
        <f t="shared" si="193"/>
        <v>3.4926853043318186E-3</v>
      </c>
      <c r="AX703" s="174">
        <f t="shared" si="193"/>
        <v>3.3737116209560341E-3</v>
      </c>
      <c r="AY703" s="174">
        <f t="shared" si="193"/>
        <v>3.2587906179973617E-3</v>
      </c>
      <c r="AZ703" s="174">
        <f t="shared" si="193"/>
        <v>3.1477842462831009E-3</v>
      </c>
      <c r="BA703" s="174">
        <f t="shared" si="193"/>
        <v>3.0405591591021602E-3</v>
      </c>
      <c r="BB703" s="174">
        <f t="shared" si="193"/>
        <v>2.9369865520219559E-3</v>
      </c>
      <c r="BC703" s="174">
        <f t="shared" si="193"/>
        <v>2.8369420081617285E-3</v>
      </c>
      <c r="BD703" s="174">
        <f t="shared" si="193"/>
        <v>2.7403053487364197E-3</v>
      </c>
      <c r="BE703" s="174">
        <f t="shared" si="193"/>
        <v>2.6469604886915758E-3</v>
      </c>
      <c r="BF703" s="174">
        <f t="shared" si="193"/>
        <v>2.5567952972558564E-3</v>
      </c>
      <c r="BG703" s="174">
        <f t="shared" si="193"/>
        <v>2.4697014632436313E-3</v>
      </c>
      <c r="BH703" s="174">
        <f t="shared" si="193"/>
        <v>2.3855743649458727E-3</v>
      </c>
      <c r="BI703" s="174">
        <f t="shared" si="193"/>
        <v>2.3043129444530359E-3</v>
      </c>
      <c r="BJ703" s="174">
        <f t="shared" si="193"/>
        <v>2.2258195862589676E-3</v>
      </c>
      <c r="BK703" s="174">
        <f t="shared" si="193"/>
        <v>2.1500000000000056E-3</v>
      </c>
      <c r="BL703" s="174">
        <f t="shared" si="193"/>
        <v>2.0767631071884236E-3</v>
      </c>
      <c r="BM703" s="174">
        <f t="shared" si="193"/>
        <v>2.0060209318041415E-3</v>
      </c>
      <c r="BN703" s="174">
        <f t="shared" si="193"/>
        <v>1.9376884946132906E-3</v>
      </c>
      <c r="BO703" s="174">
        <f t="shared" si="193"/>
        <v>1.8716837110866723E-3</v>
      </c>
      <c r="BP703" s="174">
        <f t="shared" si="193"/>
        <v>1.8079272927954918E-3</v>
      </c>
    </row>
    <row r="704" spans="1:68">
      <c r="B704" s="29">
        <v>10</v>
      </c>
      <c r="C704" s="68">
        <v>7.7000000000000002E-3</v>
      </c>
      <c r="D704" s="68">
        <v>3.8E-3</v>
      </c>
      <c r="I704" s="60" t="s">
        <v>112</v>
      </c>
      <c r="J704" s="174">
        <f t="shared" si="190"/>
        <v>1.2185696540890811E-2</v>
      </c>
      <c r="K704" s="174">
        <f t="shared" si="193"/>
        <v>1.176291617901582E-2</v>
      </c>
      <c r="L704" s="174">
        <f t="shared" si="193"/>
        <v>1.1354804099235933E-2</v>
      </c>
      <c r="M704" s="174">
        <f t="shared" si="193"/>
        <v>1.0960851388368272E-2</v>
      </c>
      <c r="N704" s="174">
        <f t="shared" si="193"/>
        <v>1.0580566789873456E-2</v>
      </c>
      <c r="O704" s="174">
        <f t="shared" si="193"/>
        <v>1.0213476091261799E-2</v>
      </c>
      <c r="P704" s="174">
        <f t="shared" si="193"/>
        <v>9.8591215327533555E-3</v>
      </c>
      <c r="Q704" s="174">
        <f t="shared" si="193"/>
        <v>9.5170612364543408E-3</v>
      </c>
      <c r="R704" s="174">
        <f t="shared" si="193"/>
        <v>9.1868686553382099E-3</v>
      </c>
      <c r="S704" s="174">
        <f t="shared" si="193"/>
        <v>8.8681320413442118E-3</v>
      </c>
      <c r="T704" s="174">
        <f t="shared" si="193"/>
        <v>8.560453931930152E-3</v>
      </c>
      <c r="U704" s="174">
        <f t="shared" si="193"/>
        <v>8.2634506544391265E-3</v>
      </c>
      <c r="V704" s="174">
        <f t="shared" si="193"/>
        <v>7.9767518476621339E-3</v>
      </c>
      <c r="W704" s="174">
        <f t="shared" si="193"/>
        <v>7.7000000000000002E-3</v>
      </c>
      <c r="X704" s="174">
        <f t="shared" si="193"/>
        <v>7.4328500036486668E-3</v>
      </c>
      <c r="Y704" s="174">
        <f t="shared" si="193"/>
        <v>7.1749687242519452E-3</v>
      </c>
      <c r="Z704" s="174">
        <f t="shared" si="193"/>
        <v>6.9260345854850825E-3</v>
      </c>
      <c r="AA704" s="174">
        <f t="shared" si="193"/>
        <v>6.6857371680511144E-3</v>
      </c>
      <c r="AB704" s="174">
        <f t="shared" si="193"/>
        <v>6.453776822589968E-3</v>
      </c>
      <c r="AC704" s="174">
        <f t="shared" si="193"/>
        <v>6.2298642960176001E-3</v>
      </c>
      <c r="AD704" s="174">
        <f t="shared" si="193"/>
        <v>6.0137203708292356E-3</v>
      </c>
      <c r="AE704" s="174">
        <f t="shared" si="193"/>
        <v>5.8050755169169006E-3</v>
      </c>
      <c r="AF704" s="174">
        <f t="shared" si="193"/>
        <v>5.6036695554670867E-3</v>
      </c>
      <c r="AG704" s="174">
        <f t="shared" si="193"/>
        <v>5.4092513345194099E-3</v>
      </c>
      <c r="AH704" s="174">
        <f t="shared" si="193"/>
        <v>5.2215784157817078E-3</v>
      </c>
      <c r="AI704" s="174">
        <f t="shared" si="193"/>
        <v>5.0404167723110214E-3</v>
      </c>
      <c r="AJ704" s="174">
        <f t="shared" si="193"/>
        <v>4.8655404966834771E-3</v>
      </c>
      <c r="AK704" s="174">
        <f t="shared" si="193"/>
        <v>4.6967315192891577E-3</v>
      </c>
      <c r="AL704" s="174">
        <f t="shared" si="193"/>
        <v>4.5337793364006781E-3</v>
      </c>
      <c r="AM704" s="174">
        <f t="shared" si="193"/>
        <v>4.3764807476763664E-3</v>
      </c>
      <c r="AN704" s="174">
        <f t="shared" si="193"/>
        <v>4.2246396027707279E-3</v>
      </c>
      <c r="AO704" s="174">
        <f t="shared" si="193"/>
        <v>4.0780665567361945E-3</v>
      </c>
      <c r="AP704" s="174">
        <f t="shared" si="193"/>
        <v>3.9365788339111854E-3</v>
      </c>
      <c r="AQ704" s="174">
        <f t="shared" si="193"/>
        <v>3.8000000000000022E-3</v>
      </c>
      <c r="AR704" s="174">
        <f t="shared" si="193"/>
        <v>3.668159742060383E-3</v>
      </c>
      <c r="AS704" s="174">
        <f t="shared" si="193"/>
        <v>3.5408936561243387E-3</v>
      </c>
      <c r="AT704" s="174">
        <f t="shared" si="193"/>
        <v>3.4180430421874449E-3</v>
      </c>
      <c r="AU704" s="174">
        <f t="shared" si="193"/>
        <v>3.299454706310941E-3</v>
      </c>
      <c r="AV704" s="174">
        <f t="shared" si="193"/>
        <v>3.1849807695898554E-3</v>
      </c>
      <c r="AW704" s="174">
        <f t="shared" si="193"/>
        <v>3.0744784837489474E-3</v>
      </c>
      <c r="AX704" s="174">
        <f t="shared" si="193"/>
        <v>2.9678100531365069E-3</v>
      </c>
      <c r="AY704" s="174">
        <f t="shared" si="193"/>
        <v>2.8648424628940562E-3</v>
      </c>
      <c r="AZ704" s="174">
        <f t="shared" si="193"/>
        <v>2.7654473130876551E-3</v>
      </c>
      <c r="BA704" s="174">
        <f t="shared" si="193"/>
        <v>2.6695006585939957E-3</v>
      </c>
      <c r="BB704" s="174">
        <f t="shared" si="193"/>
        <v>2.5768828545416236E-3</v>
      </c>
      <c r="BC704" s="174">
        <f t="shared" si="193"/>
        <v>2.4874784071145313E-3</v>
      </c>
      <c r="BD704" s="174">
        <f t="shared" si="193"/>
        <v>2.4011758295321064E-3</v>
      </c>
      <c r="BE704" s="174">
        <f t="shared" si="193"/>
        <v>2.3178675030258193E-3</v>
      </c>
      <c r="BF704" s="174">
        <f t="shared" si="193"/>
        <v>2.2374495426392971E-3</v>
      </c>
      <c r="BG704" s="174">
        <f t="shared" si="193"/>
        <v>2.1598216676844417E-3</v>
      </c>
      <c r="BH704" s="174">
        <f t="shared" si="193"/>
        <v>2.0848870766920487E-3</v>
      </c>
      <c r="BI704" s="174">
        <f t="shared" si="193"/>
        <v>2.0125523267009804E-3</v>
      </c>
      <c r="BJ704" s="174">
        <f t="shared" si="193"/>
        <v>1.9427272167353916E-3</v>
      </c>
      <c r="BK704" s="174">
        <f t="shared" si="193"/>
        <v>1.8753246753246773E-3</v>
      </c>
      <c r="BL704" s="174">
        <f t="shared" si="193"/>
        <v>1.8102606519259041E-3</v>
      </c>
      <c r="BM704" s="174">
        <f t="shared" si="193"/>
        <v>1.7474540121133109E-3</v>
      </c>
      <c r="BN704" s="174">
        <f t="shared" si="193"/>
        <v>1.6868264364041947E-3</v>
      </c>
      <c r="BO704" s="174">
        <f t="shared" si="193"/>
        <v>1.6283023225950111E-3</v>
      </c>
      <c r="BP704" s="174">
        <f t="shared" si="193"/>
        <v>1.571808691485904E-3</v>
      </c>
    </row>
    <row r="705" spans="2:68">
      <c r="B705" s="29">
        <v>11</v>
      </c>
      <c r="C705" s="68">
        <v>7.1999999999999998E-3</v>
      </c>
      <c r="D705" s="68">
        <v>3.5999999999999999E-3</v>
      </c>
      <c r="I705" s="60" t="s">
        <v>112</v>
      </c>
      <c r="J705" s="174">
        <f t="shared" si="190"/>
        <v>1.1298011009713199E-2</v>
      </c>
      <c r="K705" s="174">
        <f t="shared" si="193"/>
        <v>1.0913159278874858E-2</v>
      </c>
      <c r="L705" s="174">
        <f t="shared" si="193"/>
        <v>1.0541417010808496E-2</v>
      </c>
      <c r="M705" s="174">
        <f t="shared" si="193"/>
        <v>1.0182337649086277E-2</v>
      </c>
      <c r="N705" s="174">
        <f t="shared" si="193"/>
        <v>9.8354898486316417E-3</v>
      </c>
      <c r="O705" s="174">
        <f t="shared" si="193"/>
        <v>9.5004569575648339E-3</v>
      </c>
      <c r="P705" s="174">
        <f t="shared" si="193"/>
        <v>9.1768365166986828E-3</v>
      </c>
      <c r="Q705" s="174">
        <f t="shared" si="193"/>
        <v>8.8642397760833932E-3</v>
      </c>
      <c r="R705" s="174">
        <f t="shared" si="193"/>
        <v>8.5622912280195872E-3</v>
      </c>
      <c r="S705" s="174">
        <f t="shared" si="193"/>
        <v>8.2706281559786488E-3</v>
      </c>
      <c r="T705" s="174">
        <f t="shared" si="193"/>
        <v>7.9889001988884822E-3</v>
      </c>
      <c r="U705" s="174">
        <f t="shared" si="193"/>
        <v>7.7167689302613104E-3</v>
      </c>
      <c r="V705" s="174">
        <f t="shared" si="193"/>
        <v>7.4539074516579169E-3</v>
      </c>
      <c r="W705" s="174">
        <f t="shared" si="193"/>
        <v>7.1999999999999998E-3</v>
      </c>
      <c r="X705" s="174">
        <f t="shared" si="193"/>
        <v>6.9547415682588883E-3</v>
      </c>
      <c r="Y705" s="174">
        <f t="shared" si="193"/>
        <v>6.7178375390650139E-3</v>
      </c>
      <c r="Z705" s="174">
        <f t="shared" si="193"/>
        <v>6.4890033307979786E-3</v>
      </c>
      <c r="AA705" s="174">
        <f t="shared" si="193"/>
        <v>6.2679640557320952E-3</v>
      </c>
      <c r="AB705" s="174">
        <f t="shared" si="193"/>
        <v>6.0544541898267462E-3</v>
      </c>
      <c r="AC705" s="174">
        <f t="shared" si="193"/>
        <v>5.8482172537648973E-3</v>
      </c>
      <c r="AD705" s="174">
        <f t="shared" si="193"/>
        <v>5.6490055048566074E-3</v>
      </c>
      <c r="AE705" s="174">
        <f t="shared" si="193"/>
        <v>5.4565796394374358E-3</v>
      </c>
      <c r="AF705" s="174">
        <f t="shared" si="193"/>
        <v>5.2707085054042547E-3</v>
      </c>
      <c r="AG705" s="174">
        <f t="shared" si="193"/>
        <v>5.0911688245431456E-3</v>
      </c>
      <c r="AH705" s="174">
        <f t="shared" si="193"/>
        <v>4.9177449243158278E-3</v>
      </c>
      <c r="AI705" s="174">
        <f t="shared" si="193"/>
        <v>4.750228478782423E-3</v>
      </c>
      <c r="AJ705" s="174">
        <f t="shared" si="193"/>
        <v>4.5884182583493475E-3</v>
      </c>
      <c r="AK705" s="174">
        <f t="shared" si="193"/>
        <v>4.4321198880417027E-3</v>
      </c>
      <c r="AL705" s="174">
        <f t="shared" si="193"/>
        <v>4.2811456140097997E-3</v>
      </c>
      <c r="AM705" s="174">
        <f t="shared" si="193"/>
        <v>4.1353140779893304E-3</v>
      </c>
      <c r="AN705" s="174">
        <f t="shared" si="193"/>
        <v>3.9944500994442463E-3</v>
      </c>
      <c r="AO705" s="174">
        <f t="shared" si="193"/>
        <v>3.85838446513066E-3</v>
      </c>
      <c r="AP705" s="174">
        <f t="shared" si="193"/>
        <v>3.7269537258289632E-3</v>
      </c>
      <c r="AQ705" s="174">
        <f t="shared" si="193"/>
        <v>3.6000000000000047E-3</v>
      </c>
      <c r="AR705" s="174">
        <f t="shared" si="193"/>
        <v>3.4773707841294489E-3</v>
      </c>
      <c r="AS705" s="174">
        <f t="shared" si="193"/>
        <v>3.3589187695325113E-3</v>
      </c>
      <c r="AT705" s="174">
        <f t="shared" si="193"/>
        <v>3.2445016653989936E-3</v>
      </c>
      <c r="AU705" s="174">
        <f t="shared" si="193"/>
        <v>3.1339820278660515E-3</v>
      </c>
      <c r="AV705" s="174">
        <f t="shared" si="193"/>
        <v>3.0272270949133775E-3</v>
      </c>
      <c r="AW705" s="174">
        <f t="shared" si="193"/>
        <v>2.924108626882453E-3</v>
      </c>
      <c r="AX705" s="174">
        <f t="shared" si="193"/>
        <v>2.8245027524283076E-3</v>
      </c>
      <c r="AY705" s="174">
        <f t="shared" si="193"/>
        <v>2.7282898197187213E-3</v>
      </c>
      <c r="AZ705" s="174">
        <f t="shared" si="193"/>
        <v>2.6353542527021308E-3</v>
      </c>
      <c r="BA705" s="174">
        <f t="shared" si="193"/>
        <v>2.5455844122715759E-3</v>
      </c>
      <c r="BB705" s="174">
        <f t="shared" si="193"/>
        <v>2.4588724621579165E-3</v>
      </c>
      <c r="BC705" s="174">
        <f t="shared" si="193"/>
        <v>2.3751142393912145E-3</v>
      </c>
      <c r="BD705" s="174">
        <f t="shared" si="193"/>
        <v>2.2942091291746768E-3</v>
      </c>
      <c r="BE705" s="174">
        <f t="shared" si="193"/>
        <v>2.2160599440208539E-3</v>
      </c>
      <c r="BF705" s="174">
        <f t="shared" si="193"/>
        <v>2.1405728070049029E-3</v>
      </c>
      <c r="BG705" s="174">
        <f t="shared" si="193"/>
        <v>2.0676570389946678E-3</v>
      </c>
      <c r="BH705" s="174">
        <f t="shared" si="193"/>
        <v>1.9972250497221258E-3</v>
      </c>
      <c r="BI705" s="174">
        <f t="shared" si="193"/>
        <v>1.9291922325653324E-3</v>
      </c>
      <c r="BJ705" s="174">
        <f t="shared" si="193"/>
        <v>1.8634768629144844E-3</v>
      </c>
      <c r="BK705" s="174">
        <f t="shared" si="193"/>
        <v>1.8000000000000047E-3</v>
      </c>
      <c r="BL705" s="174">
        <f t="shared" si="193"/>
        <v>1.7386853920647268E-3</v>
      </c>
      <c r="BM705" s="174">
        <f t="shared" si="193"/>
        <v>1.679459384766258E-3</v>
      </c>
      <c r="BN705" s="174">
        <f t="shared" si="193"/>
        <v>1.6222508326994992E-3</v>
      </c>
      <c r="BO705" s="174">
        <f t="shared" si="193"/>
        <v>1.5669910139330279E-3</v>
      </c>
      <c r="BP705" s="174">
        <f t="shared" si="193"/>
        <v>1.5136135474566909E-3</v>
      </c>
    </row>
    <row r="706" spans="2:68">
      <c r="B706" s="29">
        <v>12</v>
      </c>
      <c r="C706" s="68">
        <v>6.7000000000000002E-3</v>
      </c>
      <c r="D706" s="68">
        <v>3.3E-3</v>
      </c>
      <c r="I706" s="60" t="s">
        <v>112</v>
      </c>
      <c r="J706" s="174">
        <f t="shared" si="190"/>
        <v>1.0616695551447329E-2</v>
      </c>
      <c r="K706" s="174">
        <f t="shared" si="193"/>
        <v>1.0247344113707689E-2</v>
      </c>
      <c r="L706" s="174">
        <f t="shared" si="193"/>
        <v>9.8908422941848713E-3</v>
      </c>
      <c r="M706" s="174">
        <f t="shared" si="193"/>
        <v>9.5467430587768062E-3</v>
      </c>
      <c r="N706" s="174">
        <f t="shared" si="193"/>
        <v>9.2146149255546515E-3</v>
      </c>
      <c r="O706" s="174">
        <f t="shared" si="193"/>
        <v>8.894041423707668E-3</v>
      </c>
      <c r="P706" s="174">
        <f t="shared" si="193"/>
        <v>8.5846205713112252E-3</v>
      </c>
      <c r="Q706" s="174">
        <f t="shared" si="193"/>
        <v>8.2859643712631E-3</v>
      </c>
      <c r="R706" s="174">
        <f t="shared" si="193"/>
        <v>7.9976983247559801E-3</v>
      </c>
      <c r="S706" s="174">
        <f t="shared" si="193"/>
        <v>7.7194609616761051E-3</v>
      </c>
      <c r="T706" s="174">
        <f t="shared" si="193"/>
        <v>7.4509033873392007E-3</v>
      </c>
      <c r="U706" s="174">
        <f t="shared" si="193"/>
        <v>7.1916888449953045E-3</v>
      </c>
      <c r="V706" s="174">
        <f t="shared" si="193"/>
        <v>6.9414922935539265E-3</v>
      </c>
      <c r="W706" s="174">
        <f t="shared" si="193"/>
        <v>6.7000000000000002E-3</v>
      </c>
      <c r="X706" s="174">
        <f t="shared" si="193"/>
        <v>6.4669091459895701E-3</v>
      </c>
      <c r="Y706" s="174">
        <f t="shared" si="193"/>
        <v>6.2419274481318732E-3</v>
      </c>
      <c r="Z706" s="174">
        <f t="shared" si="193"/>
        <v>6.0247727914816938E-3</v>
      </c>
      <c r="AA706" s="174">
        <f t="shared" si="193"/>
        <v>5.8151728757823993E-3</v>
      </c>
      <c r="AB706" s="174">
        <f t="shared" si="193"/>
        <v>5.61286487401607E-3</v>
      </c>
      <c r="AC706" s="174">
        <f t="shared" si="193"/>
        <v>5.4175951028325548E-3</v>
      </c>
      <c r="AD706" s="174">
        <f t="shared" si="193"/>
        <v>5.2291187044442022E-3</v>
      </c>
      <c r="AE706" s="174">
        <f t="shared" si="193"/>
        <v>5.0471993395873639E-3</v>
      </c>
      <c r="AF706" s="174">
        <f t="shared" si="193"/>
        <v>4.8716088911656781E-3</v>
      </c>
      <c r="AG706" s="174">
        <f t="shared" si="193"/>
        <v>4.7021271782034975E-3</v>
      </c>
      <c r="AH706" s="174">
        <f t="shared" si="193"/>
        <v>4.538541679750794E-3</v>
      </c>
      <c r="AI706" s="174">
        <f t="shared" si="193"/>
        <v>4.3806472683933246E-3</v>
      </c>
      <c r="AJ706" s="174">
        <f t="shared" si="193"/>
        <v>4.228245953033883E-3</v>
      </c>
      <c r="AK706" s="174">
        <f t="shared" si="193"/>
        <v>4.0811466306221213E-3</v>
      </c>
      <c r="AL706" s="174">
        <f t="shared" si="193"/>
        <v>3.9391648465215987E-3</v>
      </c>
      <c r="AM706" s="174">
        <f t="shared" si="193"/>
        <v>3.8021225632136006E-3</v>
      </c>
      <c r="AN706" s="174">
        <f t="shared" si="193"/>
        <v>3.6698479370476625E-3</v>
      </c>
      <c r="AO706" s="174">
        <f t="shared" si="193"/>
        <v>3.5421751027588789E-3</v>
      </c>
      <c r="AP706" s="174">
        <f t="shared" si="193"/>
        <v>3.4189439654817816E-3</v>
      </c>
      <c r="AQ706" s="174">
        <f t="shared" si="193"/>
        <v>3.2999999999999969E-3</v>
      </c>
      <c r="AR706" s="174">
        <f t="shared" si="193"/>
        <v>3.1851940569799344E-3</v>
      </c>
      <c r="AS706" s="174">
        <f t="shared" si="193"/>
        <v>3.0743821759455468E-3</v>
      </c>
      <c r="AT706" s="174">
        <f t="shared" si="193"/>
        <v>2.9674254047596374E-3</v>
      </c>
      <c r="AU706" s="174">
        <f t="shared" si="193"/>
        <v>2.8641896253853581E-3</v>
      </c>
      <c r="AV706" s="174">
        <f t="shared" si="193"/>
        <v>2.7645453857094052E-3</v>
      </c>
      <c r="AW706" s="174">
        <f t="shared" si="193"/>
        <v>2.6683677372160322E-3</v>
      </c>
      <c r="AX706" s="174">
        <f t="shared" si="193"/>
        <v>2.5755360783083357E-3</v>
      </c>
      <c r="AY706" s="174">
        <f t="shared" si="193"/>
        <v>2.4859340030803411E-3</v>
      </c>
      <c r="AZ706" s="174">
        <f t="shared" si="193"/>
        <v>2.3994491553502571E-3</v>
      </c>
      <c r="BA706" s="174">
        <f t="shared" si="193"/>
        <v>2.3159730877718699E-3</v>
      </c>
      <c r="BB706" s="174">
        <f t="shared" si="193"/>
        <v>2.2354011258474043E-3</v>
      </c>
      <c r="BC706" s="174">
        <f t="shared" si="193"/>
        <v>2.1576322366713371E-3</v>
      </c>
      <c r="BD706" s="174">
        <f t="shared" si="193"/>
        <v>2.0825689022405673E-3</v>
      </c>
      <c r="BE706" s="174">
        <f t="shared" si="193"/>
        <v>2.0101169971720872E-3</v>
      </c>
      <c r="BF706" s="174">
        <f t="shared" si="193"/>
        <v>1.9401856706748152E-3</v>
      </c>
      <c r="BG706" s="174">
        <f t="shared" si="193"/>
        <v>1.8726872326275924E-3</v>
      </c>
      <c r="BH706" s="174">
        <f t="shared" si="193"/>
        <v>1.8075370436204889E-3</v>
      </c>
      <c r="BI706" s="174">
        <f t="shared" si="193"/>
        <v>1.7446534088215355E-3</v>
      </c>
      <c r="BJ706" s="174">
        <f t="shared" si="193"/>
        <v>1.6839574755358013E-3</v>
      </c>
      <c r="BK706" s="174">
        <f t="shared" si="193"/>
        <v>1.6253731343283551E-3</v>
      </c>
      <c r="BL706" s="174">
        <f t="shared" si="193"/>
        <v>1.5688269235871303E-3</v>
      </c>
      <c r="BM706" s="174">
        <f t="shared" si="193"/>
        <v>1.5142479374060142E-3</v>
      </c>
      <c r="BN706" s="174">
        <f t="shared" si="193"/>
        <v>1.4615677366726556E-3</v>
      </c>
      <c r="BO706" s="174">
        <f t="shared" si="193"/>
        <v>1.4107202632495032E-3</v>
      </c>
      <c r="BP706" s="174">
        <f t="shared" si="193"/>
        <v>1.3616417571404519E-3</v>
      </c>
    </row>
    <row r="707" spans="2:68">
      <c r="B707" s="29">
        <v>13</v>
      </c>
      <c r="C707" s="68">
        <v>6.1999999999999998E-3</v>
      </c>
      <c r="D707" s="68">
        <v>3.0000000000000001E-3</v>
      </c>
      <c r="I707" s="60" t="s">
        <v>112</v>
      </c>
      <c r="J707" s="174">
        <f t="shared" si="190"/>
        <v>9.9384228815288869E-3</v>
      </c>
      <c r="K707" s="174">
        <f t="shared" si="193"/>
        <v>9.5841576840478872E-3</v>
      </c>
      <c r="L707" s="174">
        <f t="shared" si="193"/>
        <v>9.2425206300502469E-3</v>
      </c>
      <c r="M707" s="174">
        <f t="shared" si="193"/>
        <v>8.9130615765104313E-3</v>
      </c>
      <c r="N707" s="174">
        <f t="shared" ref="K707:BP711" si="194">$C707*POWER(POWER($D707/$C707,1/($D$697-$C$697)),N$697-$C$697)</f>
        <v>8.5953464262091359E-3</v>
      </c>
      <c r="O707" s="174">
        <f t="shared" si="194"/>
        <v>8.2889565557642021E-3</v>
      </c>
      <c r="P707" s="174">
        <f t="shared" si="194"/>
        <v>7.9934882640499451E-3</v>
      </c>
      <c r="Q707" s="174">
        <f t="shared" si="194"/>
        <v>7.7085522402781251E-3</v>
      </c>
      <c r="R707" s="174">
        <f t="shared" si="194"/>
        <v>7.4337730510397387E-3</v>
      </c>
      <c r="S707" s="174">
        <f t="shared" si="194"/>
        <v>7.1687886456317058E-3</v>
      </c>
      <c r="T707" s="174">
        <f t="shared" si="194"/>
        <v>6.913249879016696E-3</v>
      </c>
      <c r="U707" s="174">
        <f t="shared" si="194"/>
        <v>6.6668200517875521E-3</v>
      </c>
      <c r="V707" s="174">
        <f t="shared" si="194"/>
        <v>6.4291744665301177E-3</v>
      </c>
      <c r="W707" s="174">
        <f t="shared" si="194"/>
        <v>6.1999999999999998E-3</v>
      </c>
      <c r="X707" s="174">
        <f t="shared" si="194"/>
        <v>5.9789946905495018E-3</v>
      </c>
      <c r="Y707" s="174">
        <f t="shared" si="194"/>
        <v>5.7658673402611509E-3</v>
      </c>
      <c r="Z707" s="174">
        <f t="shared" si="194"/>
        <v>5.560337131263581E-3</v>
      </c>
      <c r="AA707" s="174">
        <f t="shared" si="194"/>
        <v>5.3621332557242255E-3</v>
      </c>
      <c r="AB707" s="174">
        <f t="shared" si="194"/>
        <v>5.1709945590313004E-3</v>
      </c>
      <c r="AC707" s="174">
        <f t="shared" si="194"/>
        <v>4.9866691956949203E-3</v>
      </c>
      <c r="AD707" s="174">
        <f t="shared" si="194"/>
        <v>4.8089142975139823E-3</v>
      </c>
      <c r="AE707" s="174">
        <f t="shared" si="194"/>
        <v>4.6374956535715625E-3</v>
      </c>
      <c r="AF707" s="174">
        <f t="shared" si="194"/>
        <v>4.4721874016372199E-3</v>
      </c>
      <c r="AG707" s="174">
        <f t="shared" si="194"/>
        <v>4.3127717305695666E-3</v>
      </c>
      <c r="AH707" s="174">
        <f t="shared" si="194"/>
        <v>4.159038593327005E-3</v>
      </c>
      <c r="AI707" s="174">
        <f t="shared" si="194"/>
        <v>4.0107854302084888E-3</v>
      </c>
      <c r="AJ707" s="174">
        <f t="shared" si="194"/>
        <v>3.8678169019596541E-3</v>
      </c>
      <c r="AK707" s="174">
        <f t="shared" si="194"/>
        <v>3.7299446323926441E-3</v>
      </c>
      <c r="AL707" s="174">
        <f t="shared" si="194"/>
        <v>3.5969869601805218E-3</v>
      </c>
      <c r="AM707" s="174">
        <f t="shared" si="194"/>
        <v>3.4687686994992152E-3</v>
      </c>
      <c r="AN707" s="174">
        <f t="shared" si="194"/>
        <v>3.3451209092016307E-3</v>
      </c>
      <c r="AO707" s="174">
        <f t="shared" si="194"/>
        <v>3.2258806702197863E-3</v>
      </c>
      <c r="AP707" s="174">
        <f t="shared" si="194"/>
        <v>3.1108908709016727E-3</v>
      </c>
      <c r="AQ707" s="174">
        <f t="shared" si="194"/>
        <v>3.0000000000000027E-3</v>
      </c>
      <c r="AR707" s="174">
        <f t="shared" si="194"/>
        <v>2.8930619470400841E-3</v>
      </c>
      <c r="AS707" s="174">
        <f t="shared" si="194"/>
        <v>2.7899358098037851E-3</v>
      </c>
      <c r="AT707" s="174">
        <f t="shared" si="194"/>
        <v>2.6904857086759285E-3</v>
      </c>
      <c r="AU707" s="174">
        <f t="shared" si="194"/>
        <v>2.5945806076084986E-3</v>
      </c>
      <c r="AV707" s="174">
        <f t="shared" si="194"/>
        <v>2.5020941414667605E-3</v>
      </c>
      <c r="AW707" s="174">
        <f t="shared" si="194"/>
        <v>2.4129044495298023E-3</v>
      </c>
      <c r="AX707" s="174">
        <f t="shared" si="194"/>
        <v>2.3268940149261223E-3</v>
      </c>
      <c r="AY707" s="174">
        <f t="shared" si="194"/>
        <v>2.2439495097926936E-3</v>
      </c>
      <c r="AZ707" s="174">
        <f t="shared" si="194"/>
        <v>2.1639616459534958E-3</v>
      </c>
      <c r="BA707" s="174">
        <f t="shared" si="194"/>
        <v>2.0868250309207599E-3</v>
      </c>
      <c r="BB707" s="174">
        <f t="shared" si="194"/>
        <v>2.0124380290291975E-3</v>
      </c>
      <c r="BC707" s="174">
        <f t="shared" si="194"/>
        <v>1.9407026275202383E-3</v>
      </c>
      <c r="BD707" s="174">
        <f t="shared" si="194"/>
        <v>1.8715243073998342E-3</v>
      </c>
      <c r="BE707" s="174">
        <f t="shared" si="194"/>
        <v>1.8048119188996683E-3</v>
      </c>
      <c r="BF707" s="174">
        <f t="shared" si="194"/>
        <v>1.7404775613776736E-3</v>
      </c>
      <c r="BG707" s="174">
        <f t="shared" si="194"/>
        <v>1.6784364674996216E-3</v>
      </c>
      <c r="BH707" s="174">
        <f t="shared" si="194"/>
        <v>1.6186068915491777E-3</v>
      </c>
      <c r="BI707" s="174">
        <f t="shared" si="194"/>
        <v>1.5609100017192525E-3</v>
      </c>
      <c r="BJ707" s="174">
        <f t="shared" si="194"/>
        <v>1.5052697762427461E-3</v>
      </c>
      <c r="BK707" s="174">
        <f t="shared" si="194"/>
        <v>1.4516129032258092E-3</v>
      </c>
      <c r="BL707" s="174">
        <f t="shared" si="194"/>
        <v>1.399868684051655E-3</v>
      </c>
      <c r="BM707" s="174">
        <f t="shared" si="194"/>
        <v>1.3499689402276392E-3</v>
      </c>
      <c r="BN707" s="174">
        <f t="shared" si="194"/>
        <v>1.3018479235528701E-3</v>
      </c>
      <c r="BO707" s="174">
        <f t="shared" si="194"/>
        <v>1.2554422294879844E-3</v>
      </c>
      <c r="BP707" s="174">
        <f t="shared" si="194"/>
        <v>1.2106907136129499E-3</v>
      </c>
    </row>
    <row r="708" spans="2:68">
      <c r="B708" s="29">
        <v>14</v>
      </c>
      <c r="C708" s="68">
        <v>5.7000000000000002E-3</v>
      </c>
      <c r="D708" s="68">
        <v>2.8E-3</v>
      </c>
      <c r="I708" s="60" t="s">
        <v>112</v>
      </c>
      <c r="J708" s="174">
        <f t="shared" si="190"/>
        <v>9.0477541556555872E-3</v>
      </c>
      <c r="K708" s="174">
        <f t="shared" si="194"/>
        <v>8.7318235345982802E-3</v>
      </c>
      <c r="L708" s="174">
        <f t="shared" si="194"/>
        <v>8.42692461882435E-3</v>
      </c>
      <c r="M708" s="174">
        <f t="shared" si="194"/>
        <v>8.1326722018569726E-3</v>
      </c>
      <c r="N708" s="174">
        <f t="shared" si="194"/>
        <v>7.848694527907674E-3</v>
      </c>
      <c r="O708" s="174">
        <f t="shared" si="194"/>
        <v>7.5746328222035036E-3</v>
      </c>
      <c r="P708" s="174">
        <f t="shared" si="194"/>
        <v>7.3101408377142961E-3</v>
      </c>
      <c r="Q708" s="174">
        <f t="shared" si="194"/>
        <v>7.0548844177073661E-3</v>
      </c>
      <c r="R708" s="174">
        <f t="shared" si="194"/>
        <v>6.8085410735769774E-3</v>
      </c>
      <c r="S708" s="174">
        <f t="shared" si="194"/>
        <v>6.570799577415215E-3</v>
      </c>
      <c r="T708" s="174">
        <f t="shared" si="194"/>
        <v>6.3413595688095129E-3</v>
      </c>
      <c r="U708" s="174">
        <f t="shared" si="194"/>
        <v>6.1199311753700894E-3</v>
      </c>
      <c r="V708" s="174">
        <f t="shared" si="194"/>
        <v>5.9062346465078332E-3</v>
      </c>
      <c r="W708" s="174">
        <f t="shared" si="194"/>
        <v>5.7000000000000002E-3</v>
      </c>
      <c r="X708" s="174">
        <f t="shared" si="194"/>
        <v>5.5009666808971593E-3</v>
      </c>
      <c r="Y708" s="174">
        <f t="shared" si="194"/>
        <v>5.3088832323404745E-3</v>
      </c>
      <c r="Z708" s="174">
        <f t="shared" si="194"/>
        <v>5.1235069778734323E-3</v>
      </c>
      <c r="AA708" s="174">
        <f t="shared" si="194"/>
        <v>4.9446037148466399E-3</v>
      </c>
      <c r="AB708" s="174">
        <f t="shared" si="194"/>
        <v>4.7719474185283651E-3</v>
      </c>
      <c r="AC708" s="174">
        <f t="shared" si="194"/>
        <v>4.6053199565469728E-3</v>
      </c>
      <c r="AD708" s="174">
        <f t="shared" si="194"/>
        <v>4.4445108133044997E-3</v>
      </c>
      <c r="AE708" s="174">
        <f t="shared" si="194"/>
        <v>4.2893168240131906E-3</v>
      </c>
      <c r="AF708" s="174">
        <f t="shared" si="194"/>
        <v>4.1395419180189803E-3</v>
      </c>
      <c r="AG708" s="174">
        <f t="shared" si="194"/>
        <v>3.9949968710876358E-3</v>
      </c>
      <c r="AH708" s="174">
        <f t="shared" si="194"/>
        <v>3.8554990663406123E-3</v>
      </c>
      <c r="AI708" s="174">
        <f t="shared" si="194"/>
        <v>3.7208722635385634E-3</v>
      </c>
      <c r="AJ708" s="174">
        <f t="shared" si="194"/>
        <v>3.5909463764210582E-3</v>
      </c>
      <c r="AK708" s="174">
        <f t="shared" si="194"/>
        <v>3.4655572578211626E-3</v>
      </c>
      <c r="AL708" s="174">
        <f t="shared" si="194"/>
        <v>3.3445464922834283E-3</v>
      </c>
      <c r="AM708" s="174">
        <f t="shared" si="194"/>
        <v>3.2277611959232646E-3</v>
      </c>
      <c r="AN708" s="174">
        <f t="shared" si="194"/>
        <v>3.1150538232748498E-3</v>
      </c>
      <c r="AO708" s="174">
        <f t="shared" si="194"/>
        <v>3.0062819808835536E-3</v>
      </c>
      <c r="AP708" s="174">
        <f t="shared" si="194"/>
        <v>2.9013082474073576E-3</v>
      </c>
      <c r="AQ708" s="174">
        <f t="shared" si="194"/>
        <v>2.8000000000000008E-3</v>
      </c>
      <c r="AR708" s="174">
        <f t="shared" si="194"/>
        <v>2.7022292467565002E-3</v>
      </c>
      <c r="AS708" s="174">
        <f t="shared" si="194"/>
        <v>2.6078724650093568E-3</v>
      </c>
      <c r="AT708" s="174">
        <f t="shared" si="194"/>
        <v>2.5168104452711602E-3</v>
      </c>
      <c r="AU708" s="174">
        <f t="shared" si="194"/>
        <v>2.4289281406264201E-3</v>
      </c>
      <c r="AV708" s="174">
        <f t="shared" si="194"/>
        <v>2.3441145213823557E-3</v>
      </c>
      <c r="AW708" s="174">
        <f t="shared" si="194"/>
        <v>2.2622624347950048E-3</v>
      </c>
      <c r="AX708" s="174">
        <f t="shared" si="194"/>
        <v>2.1832684696934395E-3</v>
      </c>
      <c r="AY708" s="174">
        <f t="shared" si="194"/>
        <v>2.1070328258310416E-3</v>
      </c>
      <c r="AZ708" s="174">
        <f t="shared" si="194"/>
        <v>2.0334591877987978E-3</v>
      </c>
      <c r="BA708" s="174">
        <f t="shared" si="194"/>
        <v>1.9624546033412955E-3</v>
      </c>
      <c r="BB708" s="174">
        <f t="shared" si="194"/>
        <v>1.8939293659217048E-3</v>
      </c>
      <c r="BC708" s="174">
        <f t="shared" si="194"/>
        <v>1.8277969013873652E-3</v>
      </c>
      <c r="BD708" s="174">
        <f t="shared" si="194"/>
        <v>1.763973658592801E-3</v>
      </c>
      <c r="BE708" s="174">
        <f t="shared" si="194"/>
        <v>1.7023790038419753E-3</v>
      </c>
      <c r="BF708" s="174">
        <f t="shared" si="194"/>
        <v>1.6429351190164214E-3</v>
      </c>
      <c r="BG708" s="174">
        <f t="shared" si="194"/>
        <v>1.5855669032605513E-3</v>
      </c>
      <c r="BH708" s="174">
        <f t="shared" si="194"/>
        <v>1.5302018780999267E-3</v>
      </c>
      <c r="BI708" s="174">
        <f t="shared" si="194"/>
        <v>1.4767700958726233E-3</v>
      </c>
      <c r="BJ708" s="174">
        <f t="shared" si="194"/>
        <v>1.4252040513580003E-3</v>
      </c>
      <c r="BK708" s="174">
        <f t="shared" si="194"/>
        <v>1.3754385964912287E-3</v>
      </c>
      <c r="BL708" s="174">
        <f t="shared" si="194"/>
        <v>1.3274108580558247E-3</v>
      </c>
      <c r="BM708" s="174">
        <f t="shared" si="194"/>
        <v>1.2810601582502106E-3</v>
      </c>
      <c r="BN708" s="174">
        <f t="shared" si="194"/>
        <v>1.2363279380279387E-3</v>
      </c>
      <c r="BO708" s="174">
        <f t="shared" si="194"/>
        <v>1.193157683114733E-3</v>
      </c>
      <c r="BP708" s="174">
        <f t="shared" si="194"/>
        <v>1.1514948526088766E-3</v>
      </c>
    </row>
    <row r="709" spans="2:68">
      <c r="B709" s="29">
        <v>15</v>
      </c>
      <c r="C709" s="68">
        <v>5.1999999999999998E-3</v>
      </c>
      <c r="D709" s="68">
        <v>2.5000000000000001E-3</v>
      </c>
      <c r="I709" s="60" t="s">
        <v>112</v>
      </c>
      <c r="J709" s="174">
        <f t="shared" si="190"/>
        <v>8.3703672166918156E-3</v>
      </c>
      <c r="K709" s="174">
        <f t="shared" si="194"/>
        <v>8.0694018700021349E-3</v>
      </c>
      <c r="L709" s="174">
        <f t="shared" si="194"/>
        <v>7.7792580485291024E-3</v>
      </c>
      <c r="M709" s="174">
        <f t="shared" si="194"/>
        <v>7.499546652965098E-3</v>
      </c>
      <c r="N709" s="174">
        <f t="shared" si="194"/>
        <v>7.2298925744768722E-3</v>
      </c>
      <c r="O709" s="174">
        <f t="shared" si="194"/>
        <v>6.9699341916633429E-3</v>
      </c>
      <c r="P709" s="174">
        <f t="shared" si="194"/>
        <v>6.7193228856008008E-3</v>
      </c>
      <c r="Q709" s="174">
        <f t="shared" si="194"/>
        <v>6.477722572325176E-3</v>
      </c>
      <c r="R709" s="174">
        <f t="shared" si="194"/>
        <v>6.2448092521244E-3</v>
      </c>
      <c r="S709" s="174">
        <f t="shared" si="194"/>
        <v>6.0202705750364224E-3</v>
      </c>
      <c r="T709" s="174">
        <f t="shared" si="194"/>
        <v>5.8038054219702187E-3</v>
      </c>
      <c r="U709" s="174">
        <f t="shared" si="194"/>
        <v>5.595123500888019E-3</v>
      </c>
      <c r="V709" s="174">
        <f t="shared" si="194"/>
        <v>5.3939449575072327E-3</v>
      </c>
      <c r="W709" s="174">
        <f t="shared" si="194"/>
        <v>5.1999999999999998E-3</v>
      </c>
      <c r="X709" s="174">
        <f t="shared" si="194"/>
        <v>5.0130285371870597E-3</v>
      </c>
      <c r="Y709" s="174">
        <f t="shared" si="194"/>
        <v>4.8327798297407376E-3</v>
      </c>
      <c r="Z709" s="174">
        <f t="shared" si="194"/>
        <v>4.6590121539292961E-3</v>
      </c>
      <c r="AA709" s="174">
        <f t="shared" si="194"/>
        <v>4.4914924774517142E-3</v>
      </c>
      <c r="AB709" s="174">
        <f t="shared" si="194"/>
        <v>4.3299961469281632E-3</v>
      </c>
      <c r="AC709" s="174">
        <f t="shared" si="194"/>
        <v>4.1743065866270959E-3</v>
      </c>
      <c r="AD709" s="174">
        <f t="shared" si="194"/>
        <v>4.0242150080249117E-3</v>
      </c>
      <c r="AE709" s="174">
        <f t="shared" si="194"/>
        <v>3.8795201298087185E-3</v>
      </c>
      <c r="AF709" s="174">
        <f t="shared" si="194"/>
        <v>3.7400279079466835E-3</v>
      </c>
      <c r="AG709" s="174">
        <f t="shared" si="194"/>
        <v>3.6055512754639891E-3</v>
      </c>
      <c r="AH709" s="174">
        <f t="shared" si="194"/>
        <v>3.4759098915754191E-3</v>
      </c>
      <c r="AI709" s="174">
        <f t="shared" si="194"/>
        <v>3.3509298998381453E-3</v>
      </c>
      <c r="AJ709" s="174">
        <f t="shared" si="194"/>
        <v>3.2304436950003849E-3</v>
      </c>
      <c r="AK709" s="174">
        <f t="shared" si="194"/>
        <v>3.1142896982332578E-3</v>
      </c>
      <c r="AL709" s="174">
        <f t="shared" si="194"/>
        <v>3.0023121404444231E-3</v>
      </c>
      <c r="AM709" s="174">
        <f t="shared" si="194"/>
        <v>2.8943608533828955E-3</v>
      </c>
      <c r="AN709" s="174">
        <f t="shared" si="194"/>
        <v>2.7902910682549133E-3</v>
      </c>
      <c r="AO709" s="174">
        <f t="shared" si="194"/>
        <v>2.6899632215807781E-3</v>
      </c>
      <c r="AP709" s="174">
        <f t="shared" si="194"/>
        <v>2.593242768032323E-3</v>
      </c>
      <c r="AQ709" s="174">
        <f t="shared" si="194"/>
        <v>2.4999999999999996E-3</v>
      </c>
      <c r="AR709" s="174">
        <f t="shared" si="194"/>
        <v>2.4101098736476244E-3</v>
      </c>
      <c r="AS709" s="174">
        <f t="shared" si="194"/>
        <v>2.3234518412215085E-3</v>
      </c>
      <c r="AT709" s="174">
        <f t="shared" si="194"/>
        <v>2.2399096893890844E-3</v>
      </c>
      <c r="AU709" s="174">
        <f t="shared" si="194"/>
        <v>2.1593713833902473E-3</v>
      </c>
      <c r="AV709" s="174">
        <f t="shared" si="194"/>
        <v>2.0817289167923861E-3</v>
      </c>
      <c r="AW709" s="174">
        <f t="shared" si="194"/>
        <v>2.006878166647642E-3</v>
      </c>
      <c r="AX709" s="174">
        <f t="shared" si="194"/>
        <v>1.9347187538581304E-3</v>
      </c>
      <c r="AY709" s="174">
        <f t="shared" si="194"/>
        <v>1.8651539085618838E-3</v>
      </c>
      <c r="AZ709" s="174">
        <f t="shared" si="194"/>
        <v>1.7980903403589826E-3</v>
      </c>
      <c r="BA709" s="174">
        <f t="shared" si="194"/>
        <v>1.733438113203841E-3</v>
      </c>
      <c r="BB709" s="174">
        <f t="shared" si="194"/>
        <v>1.6711105247958747E-3</v>
      </c>
      <c r="BC709" s="174">
        <f t="shared" si="194"/>
        <v>1.6110239903068006E-3</v>
      </c>
      <c r="BD709" s="174">
        <f t="shared" si="194"/>
        <v>1.5530979302886463E-3</v>
      </c>
      <c r="BE709" s="174">
        <f t="shared" si="194"/>
        <v>1.4972546626121431E-3</v>
      </c>
      <c r="BF709" s="174">
        <f t="shared" si="194"/>
        <v>1.4434192982905876E-3</v>
      </c>
      <c r="BG709" s="174">
        <f t="shared" si="194"/>
        <v>1.3915196410494688E-3</v>
      </c>
      <c r="BH709" s="174">
        <f t="shared" si="194"/>
        <v>1.3414860905071695E-3</v>
      </c>
      <c r="BI709" s="174">
        <f t="shared" si="194"/>
        <v>1.2932515488369124E-3</v>
      </c>
      <c r="BJ709" s="174">
        <f t="shared" si="194"/>
        <v>1.2467513307847704E-3</v>
      </c>
      <c r="BK709" s="174">
        <f t="shared" si="194"/>
        <v>1.2019230769230768E-3</v>
      </c>
      <c r="BL709" s="174">
        <f t="shared" si="194"/>
        <v>1.1587066700228966E-3</v>
      </c>
      <c r="BM709" s="174">
        <f t="shared" si="194"/>
        <v>1.1170441544334174E-3</v>
      </c>
      <c r="BN709" s="174">
        <f t="shared" si="194"/>
        <v>1.0768796583601366E-3</v>
      </c>
      <c r="BO709" s="174">
        <f t="shared" si="194"/>
        <v>1.0381593189376186E-3</v>
      </c>
      <c r="BP709" s="174">
        <f t="shared" si="194"/>
        <v>1.0008312099963395E-3</v>
      </c>
    </row>
    <row r="710" spans="2:68">
      <c r="B710" s="29">
        <v>16</v>
      </c>
      <c r="C710" s="68">
        <v>4.8999999999999998E-3</v>
      </c>
      <c r="D710" s="68">
        <v>2.3999999999999998E-3</v>
      </c>
      <c r="I710" s="60" t="s">
        <v>112</v>
      </c>
      <c r="J710" s="174">
        <f t="shared" si="190"/>
        <v>7.7926689159801329E-3</v>
      </c>
      <c r="K710" s="174">
        <f t="shared" si="194"/>
        <v>7.5194657065311438E-3</v>
      </c>
      <c r="L710" s="174">
        <f t="shared" si="194"/>
        <v>7.2558407294513218E-3</v>
      </c>
      <c r="M710" s="174">
        <f t="shared" si="194"/>
        <v>7.0014581814552522E-3</v>
      </c>
      <c r="N710" s="174">
        <f t="shared" si="194"/>
        <v>6.7559940321862003E-3</v>
      </c>
      <c r="O710" s="174">
        <f t="shared" si="194"/>
        <v>6.5191356114689481E-3</v>
      </c>
      <c r="P710" s="174">
        <f t="shared" si="194"/>
        <v>6.290581211033151E-3</v>
      </c>
      <c r="Q710" s="174">
        <f t="shared" si="194"/>
        <v>6.0700397001998774E-3</v>
      </c>
      <c r="R710" s="174">
        <f t="shared" si="194"/>
        <v>5.8572301550417795E-3</v>
      </c>
      <c r="S710" s="174">
        <f t="shared" si="194"/>
        <v>5.6518815005445616E-3</v>
      </c>
      <c r="T710" s="174">
        <f t="shared" si="194"/>
        <v>5.4537321653138956E-3</v>
      </c>
      <c r="U710" s="174">
        <f t="shared" si="194"/>
        <v>5.2625297483879698E-3</v>
      </c>
      <c r="V710" s="174">
        <f t="shared" si="194"/>
        <v>5.0780306977312615E-3</v>
      </c>
      <c r="W710" s="174">
        <f t="shared" si="194"/>
        <v>4.8999999999999998E-3</v>
      </c>
      <c r="X710" s="174">
        <f t="shared" si="194"/>
        <v>4.7282108811841309E-3</v>
      </c>
      <c r="Y710" s="174">
        <f t="shared" si="194"/>
        <v>4.5624445177444928E-3</v>
      </c>
      <c r="Z710" s="174">
        <f t="shared" si="194"/>
        <v>4.4024897578772235E-3</v>
      </c>
      <c r="AA710" s="174">
        <f t="shared" si="194"/>
        <v>4.2481428525503627E-3</v>
      </c>
      <c r="AB710" s="174">
        <f t="shared" si="194"/>
        <v>4.0992071959700446E-3</v>
      </c>
      <c r="AC710" s="174">
        <f t="shared" si="194"/>
        <v>3.955493075145684E-3</v>
      </c>
      <c r="AD710" s="174">
        <f t="shared" si="194"/>
        <v>3.816817428235164E-3</v>
      </c>
      <c r="AE710" s="174">
        <f t="shared" si="194"/>
        <v>3.6830036113621907E-3</v>
      </c>
      <c r="AF710" s="174">
        <f t="shared" si="194"/>
        <v>3.5538811736088079E-3</v>
      </c>
      <c r="AG710" s="174">
        <f t="shared" si="194"/>
        <v>3.4292856398964481E-3</v>
      </c>
      <c r="AH710" s="174">
        <f t="shared" si="194"/>
        <v>3.3090583014789531E-3</v>
      </c>
      <c r="AI710" s="174">
        <f t="shared" si="194"/>
        <v>3.1930460137807072E-3</v>
      </c>
      <c r="AJ710" s="174">
        <f t="shared" si="194"/>
        <v>3.0811010013223577E-3</v>
      </c>
      <c r="AK710" s="174">
        <f t="shared" si="194"/>
        <v>2.9730806694856513E-3</v>
      </c>
      <c r="AL710" s="174">
        <f t="shared" si="194"/>
        <v>2.8688474228776039E-3</v>
      </c>
      <c r="AM710" s="174">
        <f t="shared" si="194"/>
        <v>2.7682684900626406E-3</v>
      </c>
      <c r="AN710" s="174">
        <f t="shared" si="194"/>
        <v>2.6712157544394573E-3</v>
      </c>
      <c r="AO710" s="174">
        <f t="shared" si="194"/>
        <v>2.5775655910471669E-3</v>
      </c>
      <c r="AP710" s="174">
        <f t="shared" si="194"/>
        <v>2.4871987090928612E-3</v>
      </c>
      <c r="AQ710" s="174">
        <f t="shared" si="194"/>
        <v>2.3999999999999981E-3</v>
      </c>
      <c r="AR710" s="174">
        <f t="shared" si="194"/>
        <v>2.3158583907840623E-3</v>
      </c>
      <c r="AS710" s="174">
        <f t="shared" si="194"/>
        <v>2.2346667025687295E-3</v>
      </c>
      <c r="AT710" s="174">
        <f t="shared" si="194"/>
        <v>2.1563215140623119E-3</v>
      </c>
      <c r="AU710" s="174">
        <f t="shared" si="194"/>
        <v>2.0807230298205844E-3</v>
      </c>
      <c r="AV710" s="174">
        <f t="shared" si="194"/>
        <v>2.0077749531281835E-3</v>
      </c>
      <c r="AW710" s="174">
        <f t="shared" si="194"/>
        <v>1.9373843633366606E-3</v>
      </c>
      <c r="AX710" s="174">
        <f t="shared" si="194"/>
        <v>1.8694615975029364E-3</v>
      </c>
      <c r="AY710" s="174">
        <f t="shared" si="194"/>
        <v>1.8039201361773984E-3</v>
      </c>
      <c r="AZ710" s="174">
        <f t="shared" si="194"/>
        <v>1.7406764931961497E-3</v>
      </c>
      <c r="BA710" s="174">
        <f t="shared" si="194"/>
        <v>1.6796501093370346E-3</v>
      </c>
      <c r="BB710" s="174">
        <f t="shared" si="194"/>
        <v>1.6207632497039759E-3</v>
      </c>
      <c r="BC710" s="174">
        <f t="shared" si="194"/>
        <v>1.5639409047089167E-3</v>
      </c>
      <c r="BD710" s="174">
        <f t="shared" si="194"/>
        <v>1.5091106945252354E-3</v>
      </c>
      <c r="BE710" s="174">
        <f t="shared" si="194"/>
        <v>1.4562027768909305E-3</v>
      </c>
      <c r="BF710" s="174">
        <f t="shared" si="194"/>
        <v>1.4051497581441315E-3</v>
      </c>
      <c r="BG710" s="174">
        <f t="shared" si="194"/>
        <v>1.3558866073776188E-3</v>
      </c>
      <c r="BH710" s="174">
        <f t="shared" si="194"/>
        <v>1.3083505736029987E-3</v>
      </c>
      <c r="BI710" s="174">
        <f t="shared" si="194"/>
        <v>1.2624811058190198E-3</v>
      </c>
      <c r="BJ710" s="174">
        <f t="shared" si="194"/>
        <v>1.218219775882217E-3</v>
      </c>
      <c r="BK710" s="174">
        <f t="shared" si="194"/>
        <v>1.175510204081631E-3</v>
      </c>
      <c r="BL710" s="174">
        <f t="shared" si="194"/>
        <v>1.1342979873228054E-3</v>
      </c>
      <c r="BM710" s="174">
        <f t="shared" si="194"/>
        <v>1.0945306298295813E-3</v>
      </c>
      <c r="BN710" s="174">
        <f t="shared" si="194"/>
        <v>1.0561574762754174E-3</v>
      </c>
      <c r="BO710" s="174">
        <f t="shared" si="194"/>
        <v>1.0191296472590611E-3</v>
      </c>
      <c r="BP710" s="174">
        <f t="shared" si="194"/>
        <v>9.8339997704237499E-4</v>
      </c>
    </row>
    <row r="711" spans="2:68">
      <c r="B711" s="29">
        <v>17</v>
      </c>
      <c r="C711" s="68">
        <v>4.5999999999999999E-3</v>
      </c>
      <c r="D711" s="68">
        <v>2.2000000000000001E-3</v>
      </c>
      <c r="I711" s="60" t="s">
        <v>112</v>
      </c>
      <c r="J711" s="174">
        <f t="shared" si="190"/>
        <v>7.4297753038545548E-3</v>
      </c>
      <c r="K711" s="174">
        <f t="shared" si="194"/>
        <v>7.1607567689410392E-3</v>
      </c>
      <c r="L711" s="174">
        <f t="shared" si="194"/>
        <v>6.9014789017014799E-3</v>
      </c>
      <c r="M711" s="174">
        <f t="shared" si="194"/>
        <v>6.6515890104272366E-3</v>
      </c>
      <c r="N711" s="174">
        <f t="shared" si="194"/>
        <v>6.4107471737294775E-3</v>
      </c>
      <c r="O711" s="174">
        <f t="shared" si="194"/>
        <v>6.1786257781493263E-3</v>
      </c>
      <c r="P711" s="174">
        <f t="shared" si="194"/>
        <v>5.9549090725102899E-3</v>
      </c>
      <c r="Q711" s="174">
        <f t="shared" si="194"/>
        <v>5.7392927384067784E-3</v>
      </c>
      <c r="R711" s="174">
        <f t="shared" si="194"/>
        <v>5.5314834762444417E-3</v>
      </c>
      <c r="S711" s="174">
        <f t="shared" si="194"/>
        <v>5.3311986062692229E-3</v>
      </c>
      <c r="T711" s="174">
        <f t="shared" si="194"/>
        <v>5.138165684042427E-3</v>
      </c>
      <c r="U711" s="174">
        <f t="shared" si="194"/>
        <v>4.9521221298387237E-3</v>
      </c>
      <c r="V711" s="174">
        <f t="shared" si="194"/>
        <v>4.7728148714629749E-3</v>
      </c>
      <c r="W711" s="174">
        <f t="shared" si="194"/>
        <v>4.5999999999999999E-3</v>
      </c>
      <c r="X711" s="174">
        <f t="shared" si="194"/>
        <v>4.4334424380290255E-3</v>
      </c>
      <c r="Y711" s="174">
        <f t="shared" si="194"/>
        <v>4.2729156198514674E-3</v>
      </c>
      <c r="Z711" s="174">
        <f t="shared" si="194"/>
        <v>4.1182011832970851E-3</v>
      </c>
      <c r="AA711" s="174">
        <f t="shared" si="194"/>
        <v>3.9690886726892706E-3</v>
      </c>
      <c r="AB711" s="174">
        <f t="shared" si="194"/>
        <v>3.8253752525654154E-3</v>
      </c>
      <c r="AC711" s="174">
        <f t="shared" si="194"/>
        <v>3.6868654317629376E-3</v>
      </c>
      <c r="AD711" s="174">
        <f t="shared" si="194"/>
        <v>3.5533707974956552E-3</v>
      </c>
      <c r="AE711" s="174">
        <f t="shared" si="194"/>
        <v>3.4247097590587561E-3</v>
      </c>
      <c r="AF711" s="174">
        <f t="shared" si="194"/>
        <v>3.3007073008137497E-3</v>
      </c>
      <c r="AG711" s="174">
        <f t="shared" si="194"/>
        <v>3.1811947441173724E-3</v>
      </c>
      <c r="AH711" s="174">
        <f t="shared" si="194"/>
        <v>3.0660095178706185E-3</v>
      </c>
      <c r="AI711" s="174">
        <f t="shared" si="194"/>
        <v>2.9549949373757637E-3</v>
      </c>
      <c r="AJ711" s="174">
        <f t="shared" si="194"/>
        <v>2.8479999912005721E-3</v>
      </c>
      <c r="AK711" s="174">
        <f t="shared" ref="K711:BP715" si="195">$C711*POWER(POWER($D711/$C711,1/($D$697-$C$697)),AK$697-$C$697)</f>
        <v>2.7448791357597624E-3</v>
      </c>
      <c r="AL711" s="174">
        <f t="shared" si="195"/>
        <v>2.6454920973342966E-3</v>
      </c>
      <c r="AM711" s="174">
        <f t="shared" si="195"/>
        <v>2.5497036812591922E-3</v>
      </c>
      <c r="AN711" s="174">
        <f t="shared" si="195"/>
        <v>2.4573835880202901E-3</v>
      </c>
      <c r="AO711" s="174">
        <f t="shared" si="195"/>
        <v>2.3684062360098236E-3</v>
      </c>
      <c r="AP711" s="174">
        <f t="shared" si="195"/>
        <v>2.2826505906996825E-3</v>
      </c>
      <c r="AQ711" s="174">
        <f t="shared" si="195"/>
        <v>2.1999999999999988E-3</v>
      </c>
      <c r="AR711" s="174">
        <f t="shared" si="195"/>
        <v>2.1203420355790981E-3</v>
      </c>
      <c r="AS711" s="174">
        <f t="shared" si="195"/>
        <v>2.0435683399289617E-3</v>
      </c>
      <c r="AT711" s="174">
        <f t="shared" si="195"/>
        <v>1.9695744789681702E-3</v>
      </c>
      <c r="AU711" s="174">
        <f t="shared" si="195"/>
        <v>1.8982597999818245E-3</v>
      </c>
      <c r="AV711" s="174">
        <f t="shared" si="195"/>
        <v>1.8295272947051978E-3</v>
      </c>
      <c r="AW711" s="174">
        <f t="shared" si="195"/>
        <v>1.7632834673648823E-3</v>
      </c>
      <c r="AX711" s="174">
        <f t="shared" si="195"/>
        <v>1.6994382074979211E-3</v>
      </c>
      <c r="AY711" s="174">
        <f t="shared" si="195"/>
        <v>1.6379046673759261E-3</v>
      </c>
      <c r="AZ711" s="174">
        <f t="shared" si="195"/>
        <v>1.5785991438674448E-3</v>
      </c>
      <c r="BA711" s="174">
        <f t="shared" si="195"/>
        <v>1.5214409645778733E-3</v>
      </c>
      <c r="BB711" s="174">
        <f t="shared" si="195"/>
        <v>1.4663523781120343E-3</v>
      </c>
      <c r="BC711" s="174">
        <f t="shared" si="195"/>
        <v>1.4132584483101472E-3</v>
      </c>
      <c r="BD711" s="174">
        <f t="shared" si="195"/>
        <v>1.3620869523133165E-3</v>
      </c>
      <c r="BE711" s="174">
        <f t="shared" si="195"/>
        <v>1.312768282319886E-3</v>
      </c>
      <c r="BF711" s="174">
        <f t="shared" si="195"/>
        <v>1.265235350899011E-3</v>
      </c>
      <c r="BG711" s="174">
        <f t="shared" si="195"/>
        <v>1.2194234997326566E-3</v>
      </c>
      <c r="BH711" s="174">
        <f t="shared" si="195"/>
        <v>1.1752704116618773E-3</v>
      </c>
      <c r="BI711" s="174">
        <f t="shared" si="195"/>
        <v>1.1327160259177412E-3</v>
      </c>
      <c r="BJ711" s="174">
        <f t="shared" si="195"/>
        <v>1.0917024564215869E-3</v>
      </c>
      <c r="BK711" s="174">
        <f t="shared" si="195"/>
        <v>1.0521739130434774E-3</v>
      </c>
      <c r="BL711" s="174">
        <f t="shared" si="195"/>
        <v>1.0140766257117422E-3</v>
      </c>
      <c r="BM711" s="174">
        <f t="shared" si="195"/>
        <v>9.7735877127037244E-4</v>
      </c>
      <c r="BN711" s="174">
        <f t="shared" si="195"/>
        <v>9.4197040298477661E-4</v>
      </c>
      <c r="BO711" s="174">
        <f t="shared" si="195"/>
        <v>9.0786338260000264E-4</v>
      </c>
      <c r="BP711" s="174">
        <f t="shared" si="195"/>
        <v>8.7499131485900723E-4</v>
      </c>
    </row>
    <row r="712" spans="2:68">
      <c r="B712" s="29">
        <v>18</v>
      </c>
      <c r="C712" s="68">
        <v>4.3E-3</v>
      </c>
      <c r="D712" s="68">
        <v>2.0999999999999999E-3</v>
      </c>
      <c r="I712" s="60" t="s">
        <v>112</v>
      </c>
      <c r="J712" s="174">
        <f t="shared" si="190"/>
        <v>6.851417145146972E-3</v>
      </c>
      <c r="K712" s="174">
        <f t="shared" si="195"/>
        <v>6.6102510236013753E-3</v>
      </c>
      <c r="L712" s="174">
        <f t="shared" si="195"/>
        <v>6.3775738171151309E-3</v>
      </c>
      <c r="M712" s="174">
        <f t="shared" si="195"/>
        <v>6.1530867205392293E-3</v>
      </c>
      <c r="N712" s="174">
        <f t="shared" si="195"/>
        <v>5.936501446501834E-3</v>
      </c>
      <c r="O712" s="174">
        <f t="shared" si="195"/>
        <v>5.7275398551883102E-3</v>
      </c>
      <c r="P712" s="174">
        <f t="shared" si="195"/>
        <v>5.5259335971527745E-3</v>
      </c>
      <c r="Q712" s="174">
        <f t="shared" si="195"/>
        <v>5.331423768702495E-3</v>
      </c>
      <c r="R712" s="174">
        <f t="shared" si="195"/>
        <v>5.1437605794125646E-3</v>
      </c>
      <c r="S712" s="174">
        <f t="shared" si="195"/>
        <v>4.9627030313438795E-3</v>
      </c>
      <c r="T712" s="174">
        <f t="shared" si="195"/>
        <v>4.7880186095524656E-3</v>
      </c>
      <c r="U712" s="174">
        <f t="shared" si="195"/>
        <v>4.6194829834927077E-3</v>
      </c>
      <c r="V712" s="174">
        <f t="shared" si="195"/>
        <v>4.4568797189310193E-3</v>
      </c>
      <c r="W712" s="174">
        <f t="shared" si="195"/>
        <v>4.3E-3</v>
      </c>
      <c r="X712" s="174">
        <f t="shared" si="195"/>
        <v>4.1486423610361239E-3</v>
      </c>
      <c r="Y712" s="174">
        <f t="shared" si="195"/>
        <v>4.0026124278566009E-3</v>
      </c>
      <c r="Z712" s="174">
        <f t="shared" si="195"/>
        <v>3.8617226681431495E-3</v>
      </c>
      <c r="AA712" s="174">
        <f t="shared" si="195"/>
        <v>3.7257921506121195E-3</v>
      </c>
      <c r="AB712" s="174">
        <f t="shared" si="195"/>
        <v>3.5946463126617029E-3</v>
      </c>
      <c r="AC712" s="174">
        <f t="shared" si="195"/>
        <v>3.4681167361978239E-3</v>
      </c>
      <c r="AD712" s="174">
        <f t="shared" si="195"/>
        <v>3.346040931350846E-3</v>
      </c>
      <c r="AE712" s="174">
        <f t="shared" si="195"/>
        <v>3.2282621278053219E-3</v>
      </c>
      <c r="AF712" s="174">
        <f t="shared" si="195"/>
        <v>3.1146290734748307E-3</v>
      </c>
      <c r="AG712" s="174">
        <f t="shared" si="195"/>
        <v>3.0049958402633436E-3</v>
      </c>
      <c r="AH712" s="174">
        <f t="shared" si="195"/>
        <v>2.8992216366636857E-3</v>
      </c>
      <c r="AI712" s="174">
        <f t="shared" si="195"/>
        <v>2.7971706269524295E-3</v>
      </c>
      <c r="AJ712" s="174">
        <f t="shared" si="195"/>
        <v>2.6987117567490288E-3</v>
      </c>
      <c r="AK712" s="174">
        <f t="shared" si="195"/>
        <v>2.6037185847151709E-3</v>
      </c>
      <c r="AL712" s="174">
        <f t="shared" si="195"/>
        <v>2.5120691201782289E-3</v>
      </c>
      <c r="AM712" s="174">
        <f t="shared" si="195"/>
        <v>2.423645666470266E-3</v>
      </c>
      <c r="AN712" s="174">
        <f t="shared" si="195"/>
        <v>2.3383346697814361E-3</v>
      </c>
      <c r="AO712" s="174">
        <f t="shared" si="195"/>
        <v>2.256026573333647E-3</v>
      </c>
      <c r="AP712" s="174">
        <f t="shared" si="195"/>
        <v>2.1766156766872412E-3</v>
      </c>
      <c r="AQ712" s="174">
        <f t="shared" si="195"/>
        <v>2.099999999999999E-3</v>
      </c>
      <c r="AR712" s="174">
        <f t="shared" si="195"/>
        <v>2.0260811530641528E-3</v>
      </c>
      <c r="AS712" s="174">
        <f t="shared" si="195"/>
        <v>1.9547642089532231E-3</v>
      </c>
      <c r="AT712" s="174">
        <f t="shared" si="195"/>
        <v>1.8859575821164212E-3</v>
      </c>
      <c r="AU712" s="174">
        <f t="shared" si="195"/>
        <v>1.8195729107640579E-3</v>
      </c>
      <c r="AV712" s="174">
        <f t="shared" si="195"/>
        <v>1.755524943392924E-3</v>
      </c>
      <c r="AW712" s="174">
        <f t="shared" si="195"/>
        <v>1.6937314293059135E-3</v>
      </c>
      <c r="AX712" s="174">
        <f t="shared" si="195"/>
        <v>1.6341130129852964E-3</v>
      </c>
      <c r="AY712" s="174">
        <f t="shared" si="195"/>
        <v>1.5765931321839938E-3</v>
      </c>
      <c r="AZ712" s="174">
        <f t="shared" si="195"/>
        <v>1.5210979196039864E-3</v>
      </c>
      <c r="BA712" s="174">
        <f t="shared" si="195"/>
        <v>1.4675561080355858E-3</v>
      </c>
      <c r="BB712" s="174">
        <f t="shared" si="195"/>
        <v>1.4158989388357529E-3</v>
      </c>
      <c r="BC712" s="174">
        <f t="shared" si="195"/>
        <v>1.3660600736279302E-3</v>
      </c>
      <c r="BD712" s="174">
        <f t="shared" si="195"/>
        <v>1.3179755091099904E-3</v>
      </c>
      <c r="BE712" s="174">
        <f t="shared" si="195"/>
        <v>1.271583494860897E-3</v>
      </c>
      <c r="BF712" s="174">
        <f t="shared" si="195"/>
        <v>1.2268244540405296E-3</v>
      </c>
      <c r="BG712" s="174">
        <f t="shared" si="195"/>
        <v>1.1836409068808271E-3</v>
      </c>
      <c r="BH712" s="174">
        <f t="shared" si="195"/>
        <v>1.1419773968700032E-3</v>
      </c>
      <c r="BI712" s="174">
        <f t="shared" si="195"/>
        <v>1.1017804195350362E-3</v>
      </c>
      <c r="BJ712" s="174">
        <f t="shared" si="195"/>
        <v>1.0629983537309778E-3</v>
      </c>
      <c r="BK712" s="174">
        <f t="shared" si="195"/>
        <v>1.0255813953488364E-3</v>
      </c>
      <c r="BL712" s="174">
        <f t="shared" si="195"/>
        <v>9.8948149335691148E-4</v>
      </c>
      <c r="BM712" s="174">
        <f t="shared" si="195"/>
        <v>9.5465228809343415E-4</v>
      </c>
      <c r="BN712" s="174">
        <f t="shared" si="195"/>
        <v>9.2104905173127504E-4</v>
      </c>
      <c r="BO712" s="174">
        <f t="shared" si="195"/>
        <v>8.8862863083826035E-4</v>
      </c>
      <c r="BP712" s="174">
        <f t="shared" si="195"/>
        <v>8.5734939095933466E-4</v>
      </c>
    </row>
    <row r="713" spans="2:68">
      <c r="B713" s="29">
        <v>19</v>
      </c>
      <c r="C713" s="68">
        <v>4.0000000000000001E-3</v>
      </c>
      <c r="D713" s="68">
        <v>1.9E-3</v>
      </c>
      <c r="I713" s="60" t="s">
        <v>112</v>
      </c>
      <c r="J713" s="174">
        <f t="shared" si="190"/>
        <v>6.4894687446320843E-3</v>
      </c>
      <c r="K713" s="174">
        <f t="shared" si="195"/>
        <v>6.2523578342642584E-3</v>
      </c>
      <c r="L713" s="174">
        <f t="shared" si="195"/>
        <v>6.0239104348906048E-3</v>
      </c>
      <c r="M713" s="174">
        <f t="shared" si="195"/>
        <v>5.803810000880095E-3</v>
      </c>
      <c r="N713" s="174">
        <f t="shared" si="195"/>
        <v>5.5917515524826229E-3</v>
      </c>
      <c r="O713" s="174">
        <f t="shared" si="195"/>
        <v>5.3874412532371593E-3</v>
      </c>
      <c r="P713" s="174">
        <f t="shared" si="195"/>
        <v>5.1905960028204908E-3</v>
      </c>
      <c r="Q713" s="174">
        <f t="shared" si="195"/>
        <v>5.0009430447723584E-3</v>
      </c>
      <c r="R713" s="174">
        <f t="shared" si="195"/>
        <v>4.818219588553471E-3</v>
      </c>
      <c r="S713" s="174">
        <f t="shared" si="195"/>
        <v>4.6421724454126694E-3</v>
      </c>
      <c r="T713" s="174">
        <f t="shared" si="195"/>
        <v>4.4725576775587186E-3</v>
      </c>
      <c r="U713" s="174">
        <f t="shared" si="195"/>
        <v>4.3091402601505872E-3</v>
      </c>
      <c r="V713" s="174">
        <f t="shared" si="195"/>
        <v>4.1516937556378541E-3</v>
      </c>
      <c r="W713" s="174">
        <f t="shared" si="195"/>
        <v>4.0000000000000001E-3</v>
      </c>
      <c r="X713" s="174">
        <f t="shared" si="195"/>
        <v>3.8538488004498314E-3</v>
      </c>
      <c r="Y713" s="174">
        <f t="shared" si="195"/>
        <v>3.713037644182151E-3</v>
      </c>
      <c r="Z713" s="174">
        <f t="shared" si="195"/>
        <v>3.577371417764113E-3</v>
      </c>
      <c r="AA713" s="174">
        <f t="shared" si="195"/>
        <v>3.4466621367784346E-3</v>
      </c>
      <c r="AB713" s="174">
        <f t="shared" si="195"/>
        <v>3.3207286853448557E-3</v>
      </c>
      <c r="AC713" s="174">
        <f t="shared" si="195"/>
        <v>3.1993965651589047E-3</v>
      </c>
      <c r="AD713" s="174">
        <f t="shared" si="195"/>
        <v>3.0824976537002389E-3</v>
      </c>
      <c r="AE713" s="174">
        <f t="shared" si="195"/>
        <v>2.9698699712755214E-3</v>
      </c>
      <c r="AF713" s="174">
        <f t="shared" si="195"/>
        <v>2.861357456573036E-3</v>
      </c>
      <c r="AG713" s="174">
        <f t="shared" si="195"/>
        <v>2.7568097504180439E-3</v>
      </c>
      <c r="AH713" s="174">
        <f t="shared" si="195"/>
        <v>2.6560819874292445E-3</v>
      </c>
      <c r="AI713" s="174">
        <f t="shared" si="195"/>
        <v>2.5590345952876494E-3</v>
      </c>
      <c r="AJ713" s="174">
        <f t="shared" si="195"/>
        <v>2.465533101339732E-3</v>
      </c>
      <c r="AK713" s="174">
        <f t="shared" si="195"/>
        <v>2.3754479462668697E-3</v>
      </c>
      <c r="AL713" s="174">
        <f t="shared" si="195"/>
        <v>2.2886543045628977E-3</v>
      </c>
      <c r="AM713" s="174">
        <f t="shared" si="195"/>
        <v>2.2050319115710162E-3</v>
      </c>
      <c r="AN713" s="174">
        <f t="shared" si="195"/>
        <v>2.1244648968403901E-3</v>
      </c>
      <c r="AO713" s="174">
        <f t="shared" si="195"/>
        <v>2.0468416235715279E-3</v>
      </c>
      <c r="AP713" s="174">
        <f t="shared" si="195"/>
        <v>1.9720545339279799E-3</v>
      </c>
      <c r="AQ713" s="174">
        <f t="shared" si="195"/>
        <v>1.8999999999999991E-3</v>
      </c>
      <c r="AR713" s="174">
        <f t="shared" si="195"/>
        <v>1.8305781802136689E-3</v>
      </c>
      <c r="AS713" s="174">
        <f t="shared" si="195"/>
        <v>1.763692880986521E-3</v>
      </c>
      <c r="AT713" s="174">
        <f t="shared" si="195"/>
        <v>1.6992514234379528E-3</v>
      </c>
      <c r="AU713" s="174">
        <f t="shared" si="195"/>
        <v>1.6371645149697556E-3</v>
      </c>
      <c r="AV713" s="174">
        <f t="shared" si="195"/>
        <v>1.5773461255388058E-3</v>
      </c>
      <c r="AW713" s="174">
        <f t="shared" si="195"/>
        <v>1.5197133684504789E-3</v>
      </c>
      <c r="AX713" s="174">
        <f t="shared" si="195"/>
        <v>1.4641863855076129E-3</v>
      </c>
      <c r="AY713" s="174">
        <f t="shared" si="195"/>
        <v>1.4106882363558719E-3</v>
      </c>
      <c r="AZ713" s="174">
        <f t="shared" si="195"/>
        <v>1.3591447918721916E-3</v>
      </c>
      <c r="BA713" s="174">
        <f t="shared" si="195"/>
        <v>1.3094846314485702E-3</v>
      </c>
      <c r="BB713" s="174">
        <f t="shared" si="195"/>
        <v>1.2616389440288905E-3</v>
      </c>
      <c r="BC713" s="174">
        <f t="shared" si="195"/>
        <v>1.2155414327616328E-3</v>
      </c>
      <c r="BD713" s="174">
        <f t="shared" si="195"/>
        <v>1.171128223136372E-3</v>
      </c>
      <c r="BE713" s="174">
        <f t="shared" si="195"/>
        <v>1.1283377744767625E-3</v>
      </c>
      <c r="BF713" s="174">
        <f t="shared" si="195"/>
        <v>1.087110794667376E-3</v>
      </c>
      <c r="BG713" s="174">
        <f t="shared" si="195"/>
        <v>1.0473901579962325E-3</v>
      </c>
      <c r="BH713" s="174">
        <f t="shared" si="195"/>
        <v>1.0091208259991849E-3</v>
      </c>
      <c r="BI713" s="174">
        <f t="shared" si="195"/>
        <v>9.7224977119647539E-4</v>
      </c>
      <c r="BJ713" s="174">
        <f t="shared" si="195"/>
        <v>9.3672590361578995E-4</v>
      </c>
      <c r="BK713" s="174">
        <f t="shared" si="195"/>
        <v>9.0249999999999911E-4</v>
      </c>
      <c r="BL713" s="174">
        <f t="shared" si="195"/>
        <v>8.6952463560149233E-4</v>
      </c>
      <c r="BM713" s="174">
        <f t="shared" si="195"/>
        <v>8.3775411846859704E-4</v>
      </c>
      <c r="BN713" s="174">
        <f t="shared" si="195"/>
        <v>8.0714442613302718E-4</v>
      </c>
      <c r="BO713" s="174">
        <f t="shared" si="195"/>
        <v>7.7765314461063358E-4</v>
      </c>
      <c r="BP713" s="174">
        <f t="shared" si="195"/>
        <v>7.4923940963093243E-4</v>
      </c>
    </row>
    <row r="714" spans="2:68">
      <c r="B714" s="29">
        <v>20</v>
      </c>
      <c r="C714" s="68">
        <v>3.7000000000000002E-3</v>
      </c>
      <c r="D714" s="68">
        <v>1.8E-3</v>
      </c>
      <c r="I714" s="60" t="s">
        <v>112</v>
      </c>
      <c r="J714" s="174">
        <f t="shared" si="190"/>
        <v>5.9102481591267273E-3</v>
      </c>
      <c r="K714" s="174">
        <f t="shared" si="195"/>
        <v>5.70110783229679E-3</v>
      </c>
      <c r="L714" s="174">
        <f t="shared" si="195"/>
        <v>5.4993681551737507E-3</v>
      </c>
      <c r="M714" s="174">
        <f t="shared" si="195"/>
        <v>5.3047672480096208E-3</v>
      </c>
      <c r="N714" s="174">
        <f t="shared" si="195"/>
        <v>5.1170524979458265E-3</v>
      </c>
      <c r="O714" s="174">
        <f t="shared" si="195"/>
        <v>4.9359802310946039E-3</v>
      </c>
      <c r="P714" s="174">
        <f t="shared" si="195"/>
        <v>4.7613153962241571E-3</v>
      </c>
      <c r="Q714" s="174">
        <f t="shared" si="195"/>
        <v>4.5928312596369269E-3</v>
      </c>
      <c r="R714" s="174">
        <f t="shared" si="195"/>
        <v>4.4303091108449308E-3</v>
      </c>
      <c r="S714" s="174">
        <f t="shared" si="195"/>
        <v>4.273537978660074E-3</v>
      </c>
      <c r="T714" s="174">
        <f t="shared" si="195"/>
        <v>4.1223143573309194E-3</v>
      </c>
      <c r="U714" s="174">
        <f t="shared" si="195"/>
        <v>3.9764419423703743E-3</v>
      </c>
      <c r="V714" s="174">
        <f t="shared" si="195"/>
        <v>3.8357313757314115E-3</v>
      </c>
      <c r="W714" s="174">
        <f t="shared" si="195"/>
        <v>3.7000000000000002E-3</v>
      </c>
      <c r="X714" s="174">
        <f t="shared" si="195"/>
        <v>3.5690716212861857E-3</v>
      </c>
      <c r="Y714" s="174">
        <f t="shared" si="195"/>
        <v>3.4427762805055145E-3</v>
      </c>
      <c r="Z714" s="174">
        <f t="shared" si="195"/>
        <v>3.3209500327539029E-3</v>
      </c>
      <c r="AA714" s="174">
        <f t="shared" si="195"/>
        <v>3.2034347344895636E-3</v>
      </c>
      <c r="AB714" s="174">
        <f t="shared" si="195"/>
        <v>3.0900778382457156E-3</v>
      </c>
      <c r="AC714" s="174">
        <f t="shared" si="195"/>
        <v>2.9807321946076081E-3</v>
      </c>
      <c r="AD714" s="174">
        <f t="shared" si="195"/>
        <v>2.8752558611967851E-3</v>
      </c>
      <c r="AE714" s="174">
        <f t="shared" si="195"/>
        <v>2.7735119184146536E-3</v>
      </c>
      <c r="AF714" s="174">
        <f t="shared" si="195"/>
        <v>2.675368291706148E-3</v>
      </c>
      <c r="AG714" s="174">
        <f t="shared" si="195"/>
        <v>2.580697580112788E-3</v>
      </c>
      <c r="AH714" s="174">
        <f t="shared" si="195"/>
        <v>2.489376890892563E-3</v>
      </c>
      <c r="AI714" s="174">
        <f t="shared" si="195"/>
        <v>2.4012876799919692E-3</v>
      </c>
      <c r="AJ714" s="174">
        <f t="shared" si="195"/>
        <v>2.3163155981631026E-3</v>
      </c>
      <c r="AK714" s="174">
        <f t="shared" si="195"/>
        <v>2.2343503425260721E-3</v>
      </c>
      <c r="AL714" s="174">
        <f t="shared" si="195"/>
        <v>2.1552855133840196E-3</v>
      </c>
      <c r="AM714" s="174">
        <f t="shared" si="195"/>
        <v>2.0790184761049009E-3</v>
      </c>
      <c r="AN714" s="174">
        <f t="shared" si="195"/>
        <v>2.0054502278907173E-3</v>
      </c>
      <c r="AO714" s="174">
        <f t="shared" si="195"/>
        <v>1.9344852692612627E-3</v>
      </c>
      <c r="AP714" s="174">
        <f t="shared" si="195"/>
        <v>1.8660314800855514E-3</v>
      </c>
      <c r="AQ714" s="174">
        <f t="shared" si="195"/>
        <v>1.7999999999999997E-3</v>
      </c>
      <c r="AR714" s="174">
        <f t="shared" si="195"/>
        <v>1.7363051130581441E-3</v>
      </c>
      <c r="AS714" s="174">
        <f t="shared" si="195"/>
        <v>1.6748641364621418E-3</v>
      </c>
      <c r="AT714" s="174">
        <f t="shared" si="195"/>
        <v>1.615597313231628E-3</v>
      </c>
      <c r="AU714" s="174">
        <f t="shared" si="195"/>
        <v>1.5584277086705981E-3</v>
      </c>
      <c r="AV714" s="174">
        <f t="shared" si="195"/>
        <v>1.5032811104979155E-3</v>
      </c>
      <c r="AW714" s="174">
        <f t="shared" si="195"/>
        <v>1.4500859325118089E-3</v>
      </c>
      <c r="AX714" s="174">
        <f t="shared" si="195"/>
        <v>1.3987731216633004E-3</v>
      </c>
      <c r="AY714" s="174">
        <f t="shared" si="195"/>
        <v>1.3492760684179394E-3</v>
      </c>
      <c r="AZ714" s="174">
        <f t="shared" si="195"/>
        <v>1.301530520289477E-3</v>
      </c>
      <c r="BA714" s="174">
        <f t="shared" si="195"/>
        <v>1.2554744984332479E-3</v>
      </c>
      <c r="BB714" s="174">
        <f t="shared" si="195"/>
        <v>1.2110482171909765E-3</v>
      </c>
      <c r="BC714" s="174">
        <f t="shared" si="195"/>
        <v>1.1681940064825792E-3</v>
      </c>
      <c r="BD714" s="174">
        <f t="shared" si="195"/>
        <v>1.1268562369442117E-3</v>
      </c>
      <c r="BE714" s="174">
        <f t="shared" si="195"/>
        <v>1.0869812477153863E-3</v>
      </c>
      <c r="BF714" s="174">
        <f t="shared" si="195"/>
        <v>1.0485172767814147E-3</v>
      </c>
      <c r="BG714" s="174">
        <f t="shared" si="195"/>
        <v>1.0114143937807623E-3</v>
      </c>
      <c r="BH714" s="174">
        <f t="shared" si="195"/>
        <v>9.7562443519007822E-4</v>
      </c>
      <c r="BI714" s="174">
        <f t="shared" si="195"/>
        <v>9.4110094180277623E-4</v>
      </c>
      <c r="BJ714" s="174">
        <f t="shared" si="195"/>
        <v>9.0779909841999756E-4</v>
      </c>
      <c r="BK714" s="174">
        <f t="shared" si="195"/>
        <v>8.7567567567567526E-4</v>
      </c>
      <c r="BL714" s="174">
        <f t="shared" si="195"/>
        <v>8.4468897392017803E-4</v>
      </c>
      <c r="BM714" s="174">
        <f t="shared" si="195"/>
        <v>8.1479876908969041E-4</v>
      </c>
      <c r="BN714" s="174">
        <f t="shared" si="195"/>
        <v>7.8596626049106213E-4</v>
      </c>
      <c r="BO714" s="174">
        <f t="shared" si="195"/>
        <v>7.5815402043434479E-4</v>
      </c>
      <c r="BP714" s="174">
        <f t="shared" si="195"/>
        <v>7.3132594564763421E-4</v>
      </c>
    </row>
    <row r="715" spans="2:68">
      <c r="B715" s="29">
        <v>21</v>
      </c>
      <c r="C715" s="68">
        <v>3.5000000000000001E-3</v>
      </c>
      <c r="D715" s="68">
        <v>1.6999999999999999E-3</v>
      </c>
      <c r="I715" s="60" t="s">
        <v>112</v>
      </c>
      <c r="J715" s="174">
        <f t="shared" si="190"/>
        <v>5.5965511101563658E-3</v>
      </c>
      <c r="K715" s="174">
        <f t="shared" si="195"/>
        <v>5.3980825056029616E-3</v>
      </c>
      <c r="L715" s="174">
        <f t="shared" si="195"/>
        <v>5.2066521262382611E-3</v>
      </c>
      <c r="M715" s="174">
        <f t="shared" si="195"/>
        <v>5.0220103778560767E-3</v>
      </c>
      <c r="N715" s="174">
        <f t="shared" si="195"/>
        <v>4.843916517525376E-3</v>
      </c>
      <c r="O715" s="174">
        <f t="shared" si="195"/>
        <v>4.6721383397004997E-3</v>
      </c>
      <c r="P715" s="174">
        <f t="shared" si="195"/>
        <v>4.5064518734627386E-3</v>
      </c>
      <c r="Q715" s="174">
        <f t="shared" si="195"/>
        <v>4.3466410904985436E-3</v>
      </c>
      <c r="R715" s="174">
        <f t="shared" si="195"/>
        <v>4.1924976234335859E-3</v>
      </c>
      <c r="S715" s="174">
        <f t="shared" si="195"/>
        <v>4.0438204941554649E-3</v>
      </c>
      <c r="T715" s="174">
        <f t="shared" si="195"/>
        <v>3.9004158517707953E-3</v>
      </c>
      <c r="U715" s="174">
        <f t="shared" si="195"/>
        <v>3.7620967198550505E-3</v>
      </c>
      <c r="V715" s="174">
        <f t="shared" si="195"/>
        <v>3.6286827526655833E-3</v>
      </c>
      <c r="W715" s="174">
        <f t="shared" si="195"/>
        <v>3.5000000000000001E-3</v>
      </c>
      <c r="X715" s="174">
        <f t="shared" si="195"/>
        <v>3.3758806803932664E-3</v>
      </c>
      <c r="Y715" s="174">
        <f t="shared" si="195"/>
        <v>3.2561629623578578E-3</v>
      </c>
      <c r="Z715" s="174">
        <f t="shared" si="195"/>
        <v>3.140690753381714E-3</v>
      </c>
      <c r="AA715" s="174">
        <f t="shared" si="195"/>
        <v>3.0293134964088863E-3</v>
      </c>
      <c r="AB715" s="174">
        <f t="shared" si="195"/>
        <v>2.9218859735375244E-3</v>
      </c>
      <c r="AC715" s="174">
        <f t="shared" si="195"/>
        <v>2.8182681166792566E-3</v>
      </c>
      <c r="AD715" s="174">
        <f t="shared" si="195"/>
        <v>2.7183248249330908E-3</v>
      </c>
      <c r="AE715" s="174">
        <f t="shared" si="195"/>
        <v>2.6219257884357227E-3</v>
      </c>
      <c r="AF715" s="174">
        <f t="shared" si="195"/>
        <v>2.5289453184585827E-3</v>
      </c>
      <c r="AG715" s="174">
        <f t="shared" si="195"/>
        <v>2.4392621835300928E-3</v>
      </c>
      <c r="AH715" s="174">
        <f t="shared" si="195"/>
        <v>2.3527594513694673E-3</v>
      </c>
      <c r="AI715" s="174">
        <f t="shared" si="195"/>
        <v>2.2693243364259558E-3</v>
      </c>
      <c r="AJ715" s="174">
        <f t="shared" si="195"/>
        <v>2.1888480528247582E-3</v>
      </c>
      <c r="AK715" s="174">
        <f t="shared" si="195"/>
        <v>2.1112256725278628E-3</v>
      </c>
      <c r="AL715" s="174">
        <f t="shared" si="195"/>
        <v>2.0363559885248836E-3</v>
      </c>
      <c r="AM715" s="174">
        <f t="shared" si="195"/>
        <v>1.9641413828755108E-3</v>
      </c>
      <c r="AN715" s="174">
        <f t="shared" si="195"/>
        <v>1.8944876994315284E-3</v>
      </c>
      <c r="AO715" s="174">
        <f t="shared" si="195"/>
        <v>1.8273041210724518E-3</v>
      </c>
      <c r="AP715" s="174">
        <f t="shared" si="195"/>
        <v>1.7625030512947114E-3</v>
      </c>
      <c r="AQ715" s="174">
        <f t="shared" si="195"/>
        <v>1.6999999999999993E-3</v>
      </c>
      <c r="AR715" s="174">
        <f t="shared" si="195"/>
        <v>1.6397134733338716E-3</v>
      </c>
      <c r="AS715" s="174">
        <f t="shared" si="195"/>
        <v>1.5815648674309588E-3</v>
      </c>
      <c r="AT715" s="174">
        <f t="shared" si="195"/>
        <v>1.5254783659282604E-3</v>
      </c>
      <c r="AU715" s="174">
        <f t="shared" si="195"/>
        <v>1.4713808411128868E-3</v>
      </c>
      <c r="AV715" s="174">
        <f t="shared" si="195"/>
        <v>1.4192017585753682E-3</v>
      </c>
      <c r="AW715" s="174">
        <f t="shared" si="195"/>
        <v>1.3688730852442097E-3</v>
      </c>
      <c r="AX715" s="174">
        <f t="shared" si="195"/>
        <v>1.3203292006817864E-3</v>
      </c>
      <c r="AY715" s="174">
        <f t="shared" si="195"/>
        <v>1.273506811525922E-3</v>
      </c>
      <c r="AZ715" s="174">
        <f t="shared" si="195"/>
        <v>1.2283448689655969E-3</v>
      </c>
      <c r="BA715" s="174">
        <f t="shared" si="195"/>
        <v>1.1847844891431872E-3</v>
      </c>
      <c r="BB715" s="174">
        <f t="shared" si="195"/>
        <v>1.1427688763794549E-3</v>
      </c>
      <c r="BC715" s="174">
        <f t="shared" si="195"/>
        <v>1.102243249121178E-3</v>
      </c>
      <c r="BD715" s="174">
        <f t="shared" si="195"/>
        <v>1.0631547685148821E-3</v>
      </c>
      <c r="BE715" s="174">
        <f t="shared" si="195"/>
        <v>1.0254524695135329E-3</v>
      </c>
      <c r="BF715" s="174">
        <f t="shared" si="195"/>
        <v>9.8908719442637174E-4</v>
      </c>
      <c r="BG715" s="174">
        <f t="shared" si="195"/>
        <v>9.5401152882524764E-4</v>
      </c>
      <c r="BH715" s="174">
        <f t="shared" ref="K715:BP720" si="196">$C715*POWER(POWER($D715/$C715,1/($D$697-$C$697)),BH$697-$C$697)</f>
        <v>9.2017973972388493E-4</v>
      </c>
      <c r="BI715" s="174">
        <f t="shared" si="196"/>
        <v>8.8754771594947628E-4</v>
      </c>
      <c r="BJ715" s="174">
        <f t="shared" si="196"/>
        <v>8.5607291062885936E-4</v>
      </c>
      <c r="BK715" s="174">
        <f t="shared" si="196"/>
        <v>8.2571428571428498E-4</v>
      </c>
      <c r="BL715" s="174">
        <f t="shared" si="196"/>
        <v>7.9643225847645153E-4</v>
      </c>
      <c r="BM715" s="174">
        <f t="shared" si="196"/>
        <v>7.6818864989503682E-4</v>
      </c>
      <c r="BN715" s="174">
        <f t="shared" si="196"/>
        <v>7.409466348794405E-4</v>
      </c>
      <c r="BO715" s="174">
        <f t="shared" si="196"/>
        <v>7.1467069425483042E-4</v>
      </c>
      <c r="BP715" s="174">
        <f t="shared" si="196"/>
        <v>6.8932656845089289E-4</v>
      </c>
    </row>
    <row r="716" spans="2:68">
      <c r="B716" s="29">
        <v>22</v>
      </c>
      <c r="C716" s="68">
        <v>3.3E-3</v>
      </c>
      <c r="D716" s="68">
        <v>1.6000000000000001E-3</v>
      </c>
      <c r="I716" s="60" t="s">
        <v>112</v>
      </c>
      <c r="J716" s="174">
        <f t="shared" si="190"/>
        <v>5.2828710741191203E-3</v>
      </c>
      <c r="K716" s="174">
        <f t="shared" si="196"/>
        <v>5.0950718671823924E-3</v>
      </c>
      <c r="L716" s="174">
        <f t="shared" si="196"/>
        <v>4.9139486781971248E-3</v>
      </c>
      <c r="M716" s="174">
        <f t="shared" si="196"/>
        <v>4.7392641833938747E-3</v>
      </c>
      <c r="N716" s="174">
        <f t="shared" si="196"/>
        <v>4.5707894955550445E-3</v>
      </c>
      <c r="O716" s="174">
        <f t="shared" si="196"/>
        <v>4.408303864106412E-3</v>
      </c>
      <c r="P716" s="174">
        <f t="shared" si="196"/>
        <v>4.2515943858700278E-3</v>
      </c>
      <c r="Q716" s="174">
        <f t="shared" si="196"/>
        <v>4.1004557260994655E-3</v>
      </c>
      <c r="R716" s="174">
        <f t="shared" si="196"/>
        <v>3.9546898494319102E-3</v>
      </c>
      <c r="S716" s="174">
        <f t="shared" si="196"/>
        <v>3.8141057604045487E-3</v>
      </c>
      <c r="T716" s="174">
        <f t="shared" si="196"/>
        <v>3.6785192531952637E-3</v>
      </c>
      <c r="U716" s="174">
        <f t="shared" si="196"/>
        <v>3.5477526702597248E-3</v>
      </c>
      <c r="V716" s="174">
        <f t="shared" si="196"/>
        <v>3.4216346695486195E-3</v>
      </c>
      <c r="W716" s="174">
        <f t="shared" si="196"/>
        <v>3.3E-3</v>
      </c>
      <c r="X716" s="174">
        <f t="shared" si="196"/>
        <v>3.1826892850125941E-3</v>
      </c>
      <c r="Y716" s="174">
        <f t="shared" si="196"/>
        <v>3.0695488136163562E-3</v>
      </c>
      <c r="Z716" s="174">
        <f t="shared" si="196"/>
        <v>2.9604303390666355E-3</v>
      </c>
      <c r="AA716" s="174">
        <f t="shared" si="196"/>
        <v>2.855190884598055E-3</v>
      </c>
      <c r="AB716" s="174">
        <f t="shared" si="196"/>
        <v>2.7536925560835935E-3</v>
      </c>
      <c r="AC716" s="174">
        <f t="shared" si="196"/>
        <v>2.6558023613533922E-3</v>
      </c>
      <c r="AD716" s="174">
        <f t="shared" si="196"/>
        <v>2.5613920359365415E-3</v>
      </c>
      <c r="AE716" s="174">
        <f t="shared" si="196"/>
        <v>2.4703378749975223E-3</v>
      </c>
      <c r="AF716" s="174">
        <f t="shared" si="196"/>
        <v>2.3825205712470895E-3</v>
      </c>
      <c r="AG716" s="174">
        <f t="shared" si="196"/>
        <v>2.2978250586152111E-3</v>
      </c>
      <c r="AH716" s="174">
        <f t="shared" si="196"/>
        <v>2.2161403614812322E-3</v>
      </c>
      <c r="AI716" s="174">
        <f t="shared" si="196"/>
        <v>2.1373594492637136E-3</v>
      </c>
      <c r="AJ716" s="174">
        <f t="shared" si="196"/>
        <v>2.0613790961794059E-3</v>
      </c>
      <c r="AK716" s="174">
        <f t="shared" si="196"/>
        <v>1.9880997459876186E-3</v>
      </c>
      <c r="AL716" s="174">
        <f t="shared" si="196"/>
        <v>1.9174253815427435E-3</v>
      </c>
      <c r="AM716" s="174">
        <f t="shared" si="196"/>
        <v>1.8492633989840223E-3</v>
      </c>
      <c r="AN716" s="174">
        <f t="shared" si="196"/>
        <v>1.7835244863977024E-3</v>
      </c>
      <c r="AO716" s="174">
        <f t="shared" si="196"/>
        <v>1.7201225067925928E-3</v>
      </c>
      <c r="AP716" s="174">
        <f t="shared" si="196"/>
        <v>1.6589743852356935E-3</v>
      </c>
      <c r="AQ716" s="174">
        <f t="shared" si="196"/>
        <v>1.599999999999999E-3</v>
      </c>
      <c r="AR716" s="174">
        <f t="shared" si="196"/>
        <v>1.5431220775818629E-3</v>
      </c>
      <c r="AS716" s="174">
        <f t="shared" si="196"/>
        <v>1.4882660914503536E-3</v>
      </c>
      <c r="AT716" s="174">
        <f t="shared" si="196"/>
        <v>1.4353601643959436E-3</v>
      </c>
      <c r="AU716" s="174">
        <f t="shared" si="196"/>
        <v>1.3843349743505712E-3</v>
      </c>
      <c r="AV716" s="174">
        <f t="shared" si="196"/>
        <v>1.335123663555681E-3</v>
      </c>
      <c r="AW716" s="174">
        <f t="shared" si="196"/>
        <v>1.2876617509592198E-3</v>
      </c>
      <c r="AX716" s="174">
        <f t="shared" si="196"/>
        <v>1.2418870477268072E-3</v>
      </c>
      <c r="AY716" s="174">
        <f t="shared" si="196"/>
        <v>1.1977395757563737E-3</v>
      </c>
      <c r="AZ716" s="174">
        <f t="shared" si="196"/>
        <v>1.1551614890894972E-3</v>
      </c>
      <c r="BA716" s="174">
        <f t="shared" si="196"/>
        <v>1.1140969981164651E-3</v>
      </c>
      <c r="BB716" s="174">
        <f t="shared" si="196"/>
        <v>1.0744922964757483E-3</v>
      </c>
      <c r="BC716" s="174">
        <f t="shared" si="196"/>
        <v>1.0362954905521029E-3</v>
      </c>
      <c r="BD716" s="174">
        <f t="shared" si="196"/>
        <v>9.9945653148092342E-4</v>
      </c>
      <c r="BE716" s="174">
        <f t="shared" si="196"/>
        <v>9.6392714956975377E-4</v>
      </c>
      <c r="BF716" s="174">
        <f t="shared" si="196"/>
        <v>9.2966079105102645E-4</v>
      </c>
      <c r="BG716" s="174">
        <f t="shared" si="196"/>
        <v>8.966125570831618E-4</v>
      </c>
      <c r="BH716" s="174">
        <f t="shared" si="196"/>
        <v>8.6473914492009752E-4</v>
      </c>
      <c r="BI716" s="174">
        <f t="shared" si="196"/>
        <v>8.3399879117216572E-4</v>
      </c>
      <c r="BJ716" s="174">
        <f t="shared" si="196"/>
        <v>8.0435121708397202E-4</v>
      </c>
      <c r="BK716" s="174">
        <f t="shared" si="196"/>
        <v>7.7575757575757483E-4</v>
      </c>
      <c r="BL716" s="174">
        <f t="shared" si="196"/>
        <v>7.4818040125181182E-4</v>
      </c>
      <c r="BM716" s="174">
        <f t="shared" si="196"/>
        <v>7.2158355949108013E-4</v>
      </c>
      <c r="BN716" s="174">
        <f t="shared" si="196"/>
        <v>6.9593220091924491E-4</v>
      </c>
      <c r="BO716" s="174">
        <f t="shared" si="196"/>
        <v>6.7119271483664022E-4</v>
      </c>
      <c r="BP716" s="174">
        <f t="shared" si="196"/>
        <v>6.4733268536032972E-4</v>
      </c>
    </row>
    <row r="717" spans="2:68">
      <c r="B717" s="29">
        <v>23</v>
      </c>
      <c r="C717" s="68">
        <v>3.0999999999999999E-3</v>
      </c>
      <c r="D717" s="68">
        <v>1.5E-3</v>
      </c>
      <c r="I717" s="60" t="s">
        <v>112</v>
      </c>
      <c r="J717" s="174">
        <f t="shared" si="190"/>
        <v>4.9692114407644435E-3</v>
      </c>
      <c r="K717" s="174">
        <f t="shared" si="196"/>
        <v>4.7920788420239436E-3</v>
      </c>
      <c r="L717" s="174">
        <f t="shared" si="196"/>
        <v>4.6212603150251235E-3</v>
      </c>
      <c r="M717" s="174">
        <f t="shared" si="196"/>
        <v>4.4565307882552157E-3</v>
      </c>
      <c r="N717" s="174">
        <f t="shared" si="196"/>
        <v>4.297673213104568E-3</v>
      </c>
      <c r="O717" s="174">
        <f t="shared" si="196"/>
        <v>4.1444782778821011E-3</v>
      </c>
      <c r="P717" s="174">
        <f t="shared" si="196"/>
        <v>3.9967441320249725E-3</v>
      </c>
      <c r="Q717" s="174">
        <f t="shared" si="196"/>
        <v>3.8542761201390626E-3</v>
      </c>
      <c r="R717" s="174">
        <f t="shared" si="196"/>
        <v>3.7168865255198693E-3</v>
      </c>
      <c r="S717" s="174">
        <f t="shared" si="196"/>
        <v>3.5843943228158529E-3</v>
      </c>
      <c r="T717" s="174">
        <f t="shared" si="196"/>
        <v>3.456624939508348E-3</v>
      </c>
      <c r="U717" s="174">
        <f t="shared" si="196"/>
        <v>3.333410025893776E-3</v>
      </c>
      <c r="V717" s="174">
        <f t="shared" si="196"/>
        <v>3.2145872332650588E-3</v>
      </c>
      <c r="W717" s="174">
        <f t="shared" si="196"/>
        <v>3.0999999999999999E-3</v>
      </c>
      <c r="X717" s="174">
        <f t="shared" si="196"/>
        <v>2.9894973452747509E-3</v>
      </c>
      <c r="Y717" s="174">
        <f t="shared" si="196"/>
        <v>2.8829336701305754E-3</v>
      </c>
      <c r="Z717" s="174">
        <f t="shared" si="196"/>
        <v>2.7801685656317905E-3</v>
      </c>
      <c r="AA717" s="174">
        <f t="shared" si="196"/>
        <v>2.6810666278621127E-3</v>
      </c>
      <c r="AB717" s="174">
        <f t="shared" si="196"/>
        <v>2.5854972795156502E-3</v>
      </c>
      <c r="AC717" s="174">
        <f t="shared" si="196"/>
        <v>2.4933345978474602E-3</v>
      </c>
      <c r="AD717" s="174">
        <f t="shared" si="196"/>
        <v>2.4044571487569911E-3</v>
      </c>
      <c r="AE717" s="174">
        <f t="shared" si="196"/>
        <v>2.3187478267857812E-3</v>
      </c>
      <c r="AF717" s="174">
        <f t="shared" si="196"/>
        <v>2.2360937008186099E-3</v>
      </c>
      <c r="AG717" s="174">
        <f t="shared" si="196"/>
        <v>2.1563858652847833E-3</v>
      </c>
      <c r="AH717" s="174">
        <f t="shared" si="196"/>
        <v>2.0795192966635025E-3</v>
      </c>
      <c r="AI717" s="174">
        <f t="shared" si="196"/>
        <v>2.0053927151042444E-3</v>
      </c>
      <c r="AJ717" s="174">
        <f t="shared" si="196"/>
        <v>1.9339084509798271E-3</v>
      </c>
      <c r="AK717" s="174">
        <f t="shared" si="196"/>
        <v>1.8649723161963221E-3</v>
      </c>
      <c r="AL717" s="174">
        <f t="shared" si="196"/>
        <v>1.7984934800902609E-3</v>
      </c>
      <c r="AM717" s="174">
        <f t="shared" si="196"/>
        <v>1.7343843497496076E-3</v>
      </c>
      <c r="AN717" s="174">
        <f t="shared" si="196"/>
        <v>1.6725604546008153E-3</v>
      </c>
      <c r="AO717" s="174">
        <f t="shared" si="196"/>
        <v>1.6129403351098932E-3</v>
      </c>
      <c r="AP717" s="174">
        <f t="shared" si="196"/>
        <v>1.5554454354508363E-3</v>
      </c>
      <c r="AQ717" s="174">
        <f t="shared" si="196"/>
        <v>1.5000000000000013E-3</v>
      </c>
      <c r="AR717" s="174">
        <f t="shared" si="196"/>
        <v>1.446530973520042E-3</v>
      </c>
      <c r="AS717" s="174">
        <f t="shared" si="196"/>
        <v>1.3949679049018926E-3</v>
      </c>
      <c r="AT717" s="174">
        <f t="shared" si="196"/>
        <v>1.3452428543379643E-3</v>
      </c>
      <c r="AU717" s="174">
        <f t="shared" si="196"/>
        <v>1.2972903038042493E-3</v>
      </c>
      <c r="AV717" s="174">
        <f t="shared" si="196"/>
        <v>1.2510470707333802E-3</v>
      </c>
      <c r="AW717" s="174">
        <f t="shared" si="196"/>
        <v>1.2064522247649011E-3</v>
      </c>
      <c r="AX717" s="174">
        <f t="shared" si="196"/>
        <v>1.1634470074630612E-3</v>
      </c>
      <c r="AY717" s="174">
        <f t="shared" si="196"/>
        <v>1.1219747548963468E-3</v>
      </c>
      <c r="AZ717" s="174">
        <f t="shared" si="196"/>
        <v>1.0819808229767479E-3</v>
      </c>
      <c r="BA717" s="174">
        <f t="shared" si="196"/>
        <v>1.04341251546038E-3</v>
      </c>
      <c r="BB717" s="174">
        <f t="shared" si="196"/>
        <v>1.0062190145145988E-3</v>
      </c>
      <c r="BC717" s="174">
        <f t="shared" si="196"/>
        <v>9.7035131376011917E-4</v>
      </c>
      <c r="BD717" s="174">
        <f t="shared" si="196"/>
        <v>9.3576215369991708E-4</v>
      </c>
      <c r="BE717" s="174">
        <f t="shared" si="196"/>
        <v>9.0240595944983415E-4</v>
      </c>
      <c r="BF717" s="174">
        <f t="shared" si="196"/>
        <v>8.7023878068883678E-4</v>
      </c>
      <c r="BG717" s="174">
        <f t="shared" si="196"/>
        <v>8.3921823374981082E-4</v>
      </c>
      <c r="BH717" s="174">
        <f t="shared" si="196"/>
        <v>8.0930344577458883E-4</v>
      </c>
      <c r="BI717" s="174">
        <f t="shared" si="196"/>
        <v>7.8045500085962627E-4</v>
      </c>
      <c r="BJ717" s="174">
        <f t="shared" si="196"/>
        <v>7.5263488812137307E-4</v>
      </c>
      <c r="BK717" s="174">
        <f t="shared" si="196"/>
        <v>7.2580645161290458E-4</v>
      </c>
      <c r="BL717" s="174">
        <f t="shared" si="196"/>
        <v>6.9993434202582751E-4</v>
      </c>
      <c r="BM717" s="174">
        <f t="shared" si="196"/>
        <v>6.7498447011381962E-4</v>
      </c>
      <c r="BN717" s="174">
        <f t="shared" si="196"/>
        <v>6.5092396177643505E-4</v>
      </c>
      <c r="BO717" s="174">
        <f t="shared" si="196"/>
        <v>6.2772111474399222E-4</v>
      </c>
      <c r="BP717" s="174">
        <f t="shared" si="196"/>
        <v>6.0534535680647496E-4</v>
      </c>
    </row>
    <row r="718" spans="2:68">
      <c r="B718" s="29">
        <v>24</v>
      </c>
      <c r="C718" s="68">
        <v>2.8999999999999998E-3</v>
      </c>
      <c r="D718" s="68">
        <v>1.4E-3</v>
      </c>
      <c r="I718" s="60" t="s">
        <v>112</v>
      </c>
      <c r="J718" s="174">
        <f t="shared" si="190"/>
        <v>4.6555765644577703E-3</v>
      </c>
      <c r="K718" s="174">
        <f t="shared" si="196"/>
        <v>4.4891071869972293E-3</v>
      </c>
      <c r="L718" s="174">
        <f t="shared" si="196"/>
        <v>4.3285902524292956E-3</v>
      </c>
      <c r="M718" s="174">
        <f t="shared" si="196"/>
        <v>4.1738129193477592E-3</v>
      </c>
      <c r="N718" s="174">
        <f t="shared" si="196"/>
        <v>4.0245699569132001E-3</v>
      </c>
      <c r="O718" s="174">
        <f t="shared" si="196"/>
        <v>3.8806634727220702E-3</v>
      </c>
      <c r="P718" s="174">
        <f t="shared" si="196"/>
        <v>3.7419026504063608E-3</v>
      </c>
      <c r="Q718" s="174">
        <f t="shared" si="196"/>
        <v>3.6081034966159108E-3</v>
      </c>
      <c r="R718" s="174">
        <f t="shared" si="196"/>
        <v>3.4790885970478677E-3</v>
      </c>
      <c r="S718" s="174">
        <f t="shared" si="196"/>
        <v>3.3546868811997945E-3</v>
      </c>
      <c r="T718" s="174">
        <f t="shared" si="196"/>
        <v>3.2347333955344976E-3</v>
      </c>
      <c r="U718" s="174">
        <f t="shared" si="196"/>
        <v>3.1190690847558026E-3</v>
      </c>
      <c r="V718" s="174">
        <f t="shared" si="196"/>
        <v>3.0075405809052401E-3</v>
      </c>
      <c r="W718" s="174">
        <f t="shared" si="196"/>
        <v>2.8999999999999998E-3</v>
      </c>
      <c r="X718" s="174">
        <f t="shared" si="196"/>
        <v>2.7963047459425043E-3</v>
      </c>
      <c r="Y718" s="174">
        <f t="shared" si="196"/>
        <v>2.6963173214415775E-3</v>
      </c>
      <c r="Z718" s="174">
        <f t="shared" si="196"/>
        <v>2.5999051456945051E-3</v>
      </c>
      <c r="AA718" s="174">
        <f t="shared" si="196"/>
        <v>2.5069403785882355E-3</v>
      </c>
      <c r="AB718" s="174">
        <f t="shared" si="196"/>
        <v>2.4172997511866146E-3</v>
      </c>
      <c r="AC718" s="174">
        <f t="shared" si="196"/>
        <v>2.3308644022788844E-3</v>
      </c>
      <c r="AD718" s="174">
        <f t="shared" si="196"/>
        <v>2.2475197207727188E-3</v>
      </c>
      <c r="AE718" s="174">
        <f t="shared" si="196"/>
        <v>2.1671551937228017E-3</v>
      </c>
      <c r="AF718" s="174">
        <f t="shared" si="196"/>
        <v>2.0896642597934547E-3</v>
      </c>
      <c r="AG718" s="174">
        <f t="shared" si="196"/>
        <v>2.0149441679609892E-3</v>
      </c>
      <c r="AH718" s="174">
        <f t="shared" si="196"/>
        <v>1.942895841268443E-3</v>
      </c>
      <c r="AI718" s="174">
        <f t="shared" si="196"/>
        <v>1.8734237454520353E-3</v>
      </c>
      <c r="AJ718" s="174">
        <f t="shared" si="196"/>
        <v>1.8064357622651411E-3</v>
      </c>
      <c r="AK718" s="174">
        <f t="shared" si="196"/>
        <v>1.7418430673318205E-3</v>
      </c>
      <c r="AL718" s="174">
        <f t="shared" si="196"/>
        <v>1.6795600123679375E-3</v>
      </c>
      <c r="AM718" s="174">
        <f t="shared" si="196"/>
        <v>1.6195040116136947E-3</v>
      </c>
      <c r="AN718" s="174">
        <f t="shared" si="196"/>
        <v>1.5615954323269998E-3</v>
      </c>
      <c r="AO718" s="174">
        <f t="shared" si="196"/>
        <v>1.5057574891924577E-3</v>
      </c>
      <c r="AP718" s="174">
        <f t="shared" si="196"/>
        <v>1.4519161425059787E-3</v>
      </c>
      <c r="AQ718" s="174">
        <f t="shared" si="196"/>
        <v>1.4000000000000009E-3</v>
      </c>
      <c r="AR718" s="174">
        <f t="shared" si="196"/>
        <v>1.349940222179141E-3</v>
      </c>
      <c r="AS718" s="174">
        <f t="shared" si="196"/>
        <v>1.3016704310407623E-3</v>
      </c>
      <c r="AT718" s="174">
        <f t="shared" si="196"/>
        <v>1.2551266220594169E-3</v>
      </c>
      <c r="AU718" s="174">
        <f t="shared" si="196"/>
        <v>1.2102470793184594E-3</v>
      </c>
      <c r="AV718" s="174">
        <f t="shared" si="196"/>
        <v>1.1669722936762973E-3</v>
      </c>
      <c r="AW718" s="174">
        <f t="shared" si="196"/>
        <v>1.1252448838587727E-3</v>
      </c>
      <c r="AX718" s="174">
        <f t="shared" si="196"/>
        <v>1.0850095203730373E-3</v>
      </c>
      <c r="AY718" s="174">
        <f t="shared" si="196"/>
        <v>1.046212852142043E-3</v>
      </c>
      <c r="AZ718" s="174">
        <f t="shared" si="196"/>
        <v>1.0088034357623582E-3</v>
      </c>
      <c r="BA718" s="174">
        <f t="shared" si="196"/>
        <v>9.7273166729151264E-4</v>
      </c>
      <c r="BB718" s="174">
        <f t="shared" si="196"/>
        <v>9.3794971647442123E-4</v>
      </c>
      <c r="BC718" s="174">
        <f t="shared" si="196"/>
        <v>9.0441146332167273E-4</v>
      </c>
      <c r="BD718" s="174">
        <f t="shared" si="196"/>
        <v>8.7207243695558575E-4</v>
      </c>
      <c r="BE718" s="174">
        <f t="shared" si="196"/>
        <v>8.4088975664294832E-4</v>
      </c>
      <c r="BF718" s="174">
        <f t="shared" si="196"/>
        <v>8.1082207493624622E-4</v>
      </c>
      <c r="BG718" s="174">
        <f t="shared" si="196"/>
        <v>7.8182952284799119E-4</v>
      </c>
      <c r="BH718" s="174">
        <f t="shared" si="196"/>
        <v>7.5387365698544875E-4</v>
      </c>
      <c r="BI718" s="174">
        <f t="shared" si="196"/>
        <v>7.269174085756696E-4</v>
      </c>
      <c r="BJ718" s="174">
        <f t="shared" si="196"/>
        <v>7.0092503431323165E-4</v>
      </c>
      <c r="BK718" s="174">
        <f t="shared" si="196"/>
        <v>6.7586206896551814E-4</v>
      </c>
      <c r="BL718" s="174">
        <f t="shared" si="196"/>
        <v>6.5169527967268907E-4</v>
      </c>
      <c r="BM718" s="174">
        <f t="shared" si="196"/>
        <v>6.2839262188174778E-4</v>
      </c>
      <c r="BN718" s="174">
        <f t="shared" si="196"/>
        <v>6.0592319685627062E-4</v>
      </c>
      <c r="BO718" s="174">
        <f t="shared" si="196"/>
        <v>5.8425721070546341E-4</v>
      </c>
      <c r="BP718" s="174">
        <f t="shared" si="196"/>
        <v>5.6336593487821295E-4</v>
      </c>
    </row>
    <row r="719" spans="2:68">
      <c r="B719" s="29">
        <v>25</v>
      </c>
      <c r="C719" s="68">
        <v>2.7000000000000001E-3</v>
      </c>
      <c r="D719" s="68">
        <v>1.2999999999999999E-3</v>
      </c>
      <c r="I719" s="60" t="s">
        <v>112</v>
      </c>
      <c r="J719" s="174">
        <f t="shared" si="190"/>
        <v>4.3419721335980089E-3</v>
      </c>
      <c r="K719" s="174">
        <f t="shared" si="196"/>
        <v>4.1861618092407394E-3</v>
      </c>
      <c r="L719" s="174">
        <f t="shared" si="196"/>
        <v>4.0359426900845501E-3</v>
      </c>
      <c r="M719" s="174">
        <f t="shared" si="196"/>
        <v>3.8911141374636175E-3</v>
      </c>
      <c r="N719" s="174">
        <f t="shared" si="196"/>
        <v>3.7514827125684582E-3</v>
      </c>
      <c r="O719" s="174">
        <f t="shared" si="196"/>
        <v>3.61686191808132E-3</v>
      </c>
      <c r="P719" s="174">
        <f t="shared" si="196"/>
        <v>3.4870719490828969E-3</v>
      </c>
      <c r="Q719" s="174">
        <f t="shared" si="196"/>
        <v>3.3619394528976864E-3</v>
      </c>
      <c r="R719" s="174">
        <f t="shared" si="196"/>
        <v>3.2412972975572243E-3</v>
      </c>
      <c r="S719" s="174">
        <f t="shared" si="196"/>
        <v>3.1249843485719356E-3</v>
      </c>
      <c r="T719" s="174">
        <f t="shared" si="196"/>
        <v>3.0128452537134653E-3</v>
      </c>
      <c r="U719" s="174">
        <f t="shared" si="196"/>
        <v>2.9047302355200261E-3</v>
      </c>
      <c r="V719" s="174">
        <f t="shared" si="196"/>
        <v>2.8004948912476292E-3</v>
      </c>
      <c r="W719" s="174">
        <f t="shared" si="196"/>
        <v>2.7000000000000001E-3</v>
      </c>
      <c r="X719" s="174">
        <f t="shared" si="196"/>
        <v>2.6031113367795799E-3</v>
      </c>
      <c r="Y719" s="174">
        <f t="shared" si="196"/>
        <v>2.5096994932112485E-3</v>
      </c>
      <c r="Z719" s="174">
        <f t="shared" si="196"/>
        <v>2.4196397046993214E-3</v>
      </c>
      <c r="AA719" s="174">
        <f t="shared" si="196"/>
        <v>2.3328116837869621E-3</v>
      </c>
      <c r="AB719" s="174">
        <f t="shared" si="196"/>
        <v>2.2490994594954452E-3</v>
      </c>
      <c r="AC719" s="174">
        <f t="shared" si="196"/>
        <v>2.1683912224286736E-3</v>
      </c>
      <c r="AD719" s="174">
        <f t="shared" si="196"/>
        <v>2.0905791754360784E-3</v>
      </c>
      <c r="AE719" s="174">
        <f t="shared" si="196"/>
        <v>2.0155593896344303E-3</v>
      </c>
      <c r="AF719" s="174">
        <f t="shared" si="196"/>
        <v>1.9432316655962653E-3</v>
      </c>
      <c r="AG719" s="174">
        <f t="shared" si="196"/>
        <v>1.8734993995195197E-3</v>
      </c>
      <c r="AH719" s="174">
        <f t="shared" si="196"/>
        <v>1.8062694541996283E-3</v>
      </c>
      <c r="AI719" s="174">
        <f t="shared" si="196"/>
        <v>1.741452034631747E-3</v>
      </c>
      <c r="AJ719" s="174">
        <f t="shared" si="196"/>
        <v>1.6789605680769505E-3</v>
      </c>
      <c r="AK719" s="174">
        <f t="shared" si="196"/>
        <v>1.6187115884322197E-3</v>
      </c>
      <c r="AL719" s="174">
        <f t="shared" si="196"/>
        <v>1.5606246247497747E-3</v>
      </c>
      <c r="AM719" s="174">
        <f t="shared" si="196"/>
        <v>1.5046220937568583E-3</v>
      </c>
      <c r="AN719" s="174">
        <f t="shared" si="196"/>
        <v>1.4506291962324096E-3</v>
      </c>
      <c r="AO719" s="174">
        <f t="shared" si="196"/>
        <v>1.398573817102235E-3</v>
      </c>
      <c r="AP719" s="174">
        <f t="shared" si="196"/>
        <v>1.3483864291192293E-3</v>
      </c>
      <c r="AQ719" s="174">
        <f t="shared" si="196"/>
        <v>1.3000000000000004E-3</v>
      </c>
      <c r="AR719" s="174">
        <f t="shared" si="196"/>
        <v>1.2533499028938723E-3</v>
      </c>
      <c r="AS719" s="174">
        <f t="shared" si="196"/>
        <v>1.2083738300646756E-3</v>
      </c>
      <c r="AT719" s="174">
        <f t="shared" si="196"/>
        <v>1.1650117096700437E-3</v>
      </c>
      <c r="AU719" s="174">
        <f t="shared" si="196"/>
        <v>1.1232056255270563E-3</v>
      </c>
      <c r="AV719" s="174">
        <f t="shared" si="196"/>
        <v>1.0828997397570666E-3</v>
      </c>
      <c r="AW719" s="174">
        <f t="shared" si="196"/>
        <v>1.0440402182063987E-3</v>
      </c>
      <c r="AX719" s="174">
        <f t="shared" si="196"/>
        <v>1.0065751585432972E-3</v>
      </c>
      <c r="AY719" s="174">
        <f t="shared" si="196"/>
        <v>9.7045452093509621E-4</v>
      </c>
      <c r="AZ719" s="174">
        <f t="shared" si="196"/>
        <v>9.3563006121301676E-4</v>
      </c>
      <c r="BA719" s="174">
        <f t="shared" si="196"/>
        <v>9.0205526643532467E-4</v>
      </c>
      <c r="BB719" s="174">
        <f t="shared" si="196"/>
        <v>8.6968529276278421E-4</v>
      </c>
      <c r="BC719" s="174">
        <f t="shared" si="196"/>
        <v>8.3847690556343414E-4</v>
      </c>
      <c r="BD719" s="174">
        <f t="shared" si="196"/>
        <v>8.0838842166668025E-4</v>
      </c>
      <c r="BE719" s="174">
        <f t="shared" si="196"/>
        <v>7.7937965368958756E-4</v>
      </c>
      <c r="BF719" s="174">
        <f t="shared" si="196"/>
        <v>7.5141185636100317E-4</v>
      </c>
      <c r="BG719" s="174">
        <f t="shared" si="196"/>
        <v>7.2444767477182091E-4</v>
      </c>
      <c r="BH719" s="174">
        <f t="shared" si="196"/>
        <v>6.9845109448227151E-4</v>
      </c>
      <c r="BI719" s="174">
        <f t="shared" si="196"/>
        <v>6.7338739341959498E-4</v>
      </c>
      <c r="BJ719" s="174">
        <f t="shared" si="196"/>
        <v>6.4922309550185131E-4</v>
      </c>
      <c r="BK719" s="174">
        <f t="shared" si="196"/>
        <v>6.2592592592592637E-4</v>
      </c>
      <c r="BL719" s="174">
        <f t="shared" si="196"/>
        <v>6.0346476806001279E-4</v>
      </c>
      <c r="BM719" s="174">
        <f t="shared" si="196"/>
        <v>5.8180962188299212E-4</v>
      </c>
      <c r="BN719" s="174">
        <f t="shared" si="196"/>
        <v>5.609315639152065E-4</v>
      </c>
      <c r="BO719" s="174">
        <f t="shared" si="196"/>
        <v>5.4080270858710138E-4</v>
      </c>
      <c r="BP719" s="174">
        <f t="shared" si="196"/>
        <v>5.2139617099414325E-4</v>
      </c>
    </row>
    <row r="720" spans="2:68">
      <c r="B720" s="29">
        <v>26</v>
      </c>
      <c r="C720" s="68">
        <v>2.5999999999999999E-3</v>
      </c>
      <c r="D720" s="68">
        <v>1.2999999999999999E-3</v>
      </c>
      <c r="I720" s="60" t="s">
        <v>112</v>
      </c>
      <c r="J720" s="174">
        <f t="shared" si="190"/>
        <v>4.0798373090631E-3</v>
      </c>
      <c r="K720" s="174">
        <f t="shared" si="196"/>
        <v>3.9408630729270318E-3</v>
      </c>
      <c r="L720" s="174">
        <f t="shared" si="196"/>
        <v>3.8066228094586229E-3</v>
      </c>
      <c r="M720" s="174">
        <f t="shared" si="196"/>
        <v>3.6769552621700443E-3</v>
      </c>
      <c r="N720" s="174">
        <f t="shared" si="196"/>
        <v>3.5517046675614264E-3</v>
      </c>
      <c r="O720" s="174">
        <f t="shared" si="196"/>
        <v>3.430720568009523E-3</v>
      </c>
      <c r="P720" s="174">
        <f t="shared" si="196"/>
        <v>3.3138576310300801E-3</v>
      </c>
      <c r="Q720" s="174">
        <f t="shared" si="196"/>
        <v>3.200975474696781E-3</v>
      </c>
      <c r="R720" s="174">
        <f t="shared" si="196"/>
        <v>3.0919384990070733E-3</v>
      </c>
      <c r="S720" s="174">
        <f t="shared" si="196"/>
        <v>2.9866157229922899E-3</v>
      </c>
      <c r="T720" s="174">
        <f t="shared" si="196"/>
        <v>2.8848806273763963E-3</v>
      </c>
      <c r="U720" s="174">
        <f t="shared" si="196"/>
        <v>2.7866110025943618E-3</v>
      </c>
      <c r="V720" s="174">
        <f t="shared" si="196"/>
        <v>2.6916888019875812E-3</v>
      </c>
      <c r="W720" s="174">
        <f t="shared" si="196"/>
        <v>2.5999999999999999E-3</v>
      </c>
      <c r="X720" s="174">
        <f t="shared" si="196"/>
        <v>2.5114344552045983E-3</v>
      </c>
      <c r="Y720" s="174">
        <f t="shared" ref="K720:BP724" si="197">$C720*POWER(POWER($D720/$C720,1/($D$697-$C$697)),Y$697-$C$697)</f>
        <v>2.4258857779956996E-3</v>
      </c>
      <c r="Z720" s="174">
        <f t="shared" si="197"/>
        <v>2.3432512027881588E-3</v>
      </c>
      <c r="AA720" s="174">
        <f t="shared" si="197"/>
        <v>2.2634314645699231E-3</v>
      </c>
      <c r="AB720" s="174">
        <f t="shared" si="197"/>
        <v>2.1863306796596586E-3</v>
      </c>
      <c r="AC720" s="174">
        <f t="shared" si="197"/>
        <v>2.1118562305262132E-3</v>
      </c>
      <c r="AD720" s="174">
        <f t="shared" si="197"/>
        <v>2.0399186545315526E-3</v>
      </c>
      <c r="AE720" s="174">
        <f t="shared" si="197"/>
        <v>1.9704315364635185E-3</v>
      </c>
      <c r="AF720" s="174">
        <f t="shared" si="197"/>
        <v>1.9033114047293141E-3</v>
      </c>
      <c r="AG720" s="174">
        <f t="shared" si="197"/>
        <v>1.8384776310850248E-3</v>
      </c>
      <c r="AH720" s="174">
        <f t="shared" si="197"/>
        <v>1.7758523337807154E-3</v>
      </c>
      <c r="AI720" s="174">
        <f t="shared" si="197"/>
        <v>1.7153602840047639E-3</v>
      </c>
      <c r="AJ720" s="174">
        <f t="shared" si="197"/>
        <v>1.6569288155150422E-3</v>
      </c>
      <c r="AK720" s="174">
        <f t="shared" si="197"/>
        <v>1.6004877373483927E-3</v>
      </c>
      <c r="AL720" s="174">
        <f t="shared" si="197"/>
        <v>1.5459692495035386E-3</v>
      </c>
      <c r="AM720" s="174">
        <f t="shared" si="197"/>
        <v>1.4933078614961469E-3</v>
      </c>
      <c r="AN720" s="174">
        <f t="shared" si="197"/>
        <v>1.4424403136881999E-3</v>
      </c>
      <c r="AO720" s="174">
        <f t="shared" si="197"/>
        <v>1.3933055012971826E-3</v>
      </c>
      <c r="AP720" s="174">
        <f t="shared" si="197"/>
        <v>1.3458444009937923E-3</v>
      </c>
      <c r="AQ720" s="174">
        <f t="shared" si="197"/>
        <v>1.3000000000000017E-3</v>
      </c>
      <c r="AR720" s="174">
        <f t="shared" si="197"/>
        <v>1.2557172276023009E-3</v>
      </c>
      <c r="AS720" s="174">
        <f t="shared" si="197"/>
        <v>1.2129428889978513E-3</v>
      </c>
      <c r="AT720" s="174">
        <f t="shared" si="197"/>
        <v>1.1716256013940812E-3</v>
      </c>
      <c r="AU720" s="174">
        <f t="shared" si="197"/>
        <v>1.1317157322849631E-3</v>
      </c>
      <c r="AV720" s="174">
        <f t="shared" si="197"/>
        <v>1.0931653398298306E-3</v>
      </c>
      <c r="AW720" s="174">
        <f t="shared" si="197"/>
        <v>1.0559281152631079E-3</v>
      </c>
      <c r="AX720" s="174">
        <f t="shared" si="197"/>
        <v>1.0199593272657776E-3</v>
      </c>
      <c r="AY720" s="174">
        <f t="shared" si="197"/>
        <v>9.8521576823176055E-4</v>
      </c>
      <c r="AZ720" s="174">
        <f t="shared" si="197"/>
        <v>9.5165570236465833E-4</v>
      </c>
      <c r="BA720" s="174">
        <f t="shared" si="197"/>
        <v>9.1923881554251358E-4</v>
      </c>
      <c r="BB720" s="174">
        <f t="shared" si="197"/>
        <v>8.8792616689035877E-4</v>
      </c>
      <c r="BC720" s="174">
        <f t="shared" si="197"/>
        <v>8.5768014200238304E-4</v>
      </c>
      <c r="BD720" s="174">
        <f t="shared" si="197"/>
        <v>8.2846440775752219E-4</v>
      </c>
      <c r="BE720" s="174">
        <f t="shared" si="197"/>
        <v>8.0024386867419731E-4</v>
      </c>
      <c r="BF720" s="174">
        <f t="shared" si="197"/>
        <v>7.729846247517705E-4</v>
      </c>
      <c r="BG720" s="174">
        <f t="shared" si="197"/>
        <v>7.4665393074807454E-4</v>
      </c>
      <c r="BH720" s="174">
        <f t="shared" si="197"/>
        <v>7.2122015684410103E-4</v>
      </c>
      <c r="BI720" s="174">
        <f t="shared" si="197"/>
        <v>6.9665275064859219E-4</v>
      </c>
      <c r="BJ720" s="174">
        <f t="shared" si="197"/>
        <v>6.7292220049689714E-4</v>
      </c>
      <c r="BK720" s="174">
        <f t="shared" si="197"/>
        <v>6.500000000000017E-4</v>
      </c>
      <c r="BL720" s="174">
        <f t="shared" si="197"/>
        <v>6.2785861380115131E-4</v>
      </c>
      <c r="BM720" s="174">
        <f t="shared" si="197"/>
        <v>6.0647144449892652E-4</v>
      </c>
      <c r="BN720" s="174">
        <f t="shared" si="197"/>
        <v>5.8581280069704134E-4</v>
      </c>
      <c r="BO720" s="174">
        <f t="shared" si="197"/>
        <v>5.6585786614248229E-4</v>
      </c>
      <c r="BP720" s="174">
        <f t="shared" si="197"/>
        <v>5.4658266991491618E-4</v>
      </c>
    </row>
    <row r="721" spans="2:68">
      <c r="B721" s="29">
        <v>27</v>
      </c>
      <c r="C721" s="68">
        <v>2.5000000000000001E-3</v>
      </c>
      <c r="D721" s="68">
        <v>1.1999999999999999E-3</v>
      </c>
      <c r="I721" s="60" t="s">
        <v>112</v>
      </c>
      <c r="J721" s="174">
        <f t="shared" si="190"/>
        <v>4.0284057238949142E-3</v>
      </c>
      <c r="K721" s="174">
        <f t="shared" si="197"/>
        <v>3.8832492429076559E-3</v>
      </c>
      <c r="L721" s="174">
        <f t="shared" si="197"/>
        <v>3.7433232191823431E-3</v>
      </c>
      <c r="M721" s="174">
        <f t="shared" si="197"/>
        <v>3.6084391824351596E-3</v>
      </c>
      <c r="N721" s="174">
        <f t="shared" si="197"/>
        <v>3.4784154535758942E-3</v>
      </c>
      <c r="O721" s="174">
        <f t="shared" si="197"/>
        <v>3.3530768999992721E-3</v>
      </c>
      <c r="P721" s="174">
        <f t="shared" si="197"/>
        <v>3.2322546996939451E-3</v>
      </c>
      <c r="Q721" s="174">
        <f t="shared" si="197"/>
        <v>3.1157861138513894E-3</v>
      </c>
      <c r="R721" s="174">
        <f t="shared" si="197"/>
        <v>3.0035142676684422E-3</v>
      </c>
      <c r="S721" s="174">
        <f t="shared" si="197"/>
        <v>2.8952879390482357E-3</v>
      </c>
      <c r="T721" s="174">
        <f t="shared" si="197"/>
        <v>2.7909613549149106E-3</v>
      </c>
      <c r="U721" s="174">
        <f t="shared" si="197"/>
        <v>2.690393994867776E-3</v>
      </c>
      <c r="V721" s="174">
        <f t="shared" si="197"/>
        <v>2.593450401910443E-3</v>
      </c>
      <c r="W721" s="174">
        <f t="shared" si="197"/>
        <v>2.5000000000000001E-3</v>
      </c>
      <c r="X721" s="174">
        <f t="shared" si="197"/>
        <v>2.4099169181704769E-3</v>
      </c>
      <c r="Y721" s="174">
        <f t="shared" si="197"/>
        <v>2.3230798209937157E-3</v>
      </c>
      <c r="Z721" s="174">
        <f t="shared" si="197"/>
        <v>2.2393717451492791E-3</v>
      </c>
      <c r="AA721" s="174">
        <f t="shared" si="197"/>
        <v>2.1586799418832777E-3</v>
      </c>
      <c r="AB721" s="174">
        <f t="shared" si="197"/>
        <v>2.080895725143909E-3</v>
      </c>
      <c r="AC721" s="174">
        <f t="shared" si="197"/>
        <v>2.0059143251891713E-3</v>
      </c>
      <c r="AD721" s="174">
        <f t="shared" si="197"/>
        <v>1.93363474746956E-3</v>
      </c>
      <c r="AE721" s="174">
        <f t="shared" si="197"/>
        <v>1.8639596365956762E-3</v>
      </c>
      <c r="AF721" s="174">
        <f t="shared" si="197"/>
        <v>1.7967951452075256E-3</v>
      </c>
      <c r="AG721" s="174">
        <f t="shared" si="197"/>
        <v>1.7320508075688778E-3</v>
      </c>
      <c r="AH721" s="174">
        <f t="shared" si="197"/>
        <v>1.6696394177164303E-3</v>
      </c>
      <c r="AI721" s="174">
        <f t="shared" si="197"/>
        <v>1.6094769119996519E-3</v>
      </c>
      <c r="AJ721" s="174">
        <f t="shared" si="197"/>
        <v>1.5514822558530946E-3</v>
      </c>
      <c r="AK721" s="174">
        <f t="shared" si="197"/>
        <v>1.4955773346486676E-3</v>
      </c>
      <c r="AL721" s="174">
        <f t="shared" si="197"/>
        <v>1.4416868484808535E-3</v>
      </c>
      <c r="AM721" s="174">
        <f t="shared" si="197"/>
        <v>1.3897382107431542E-3</v>
      </c>
      <c r="AN721" s="174">
        <f t="shared" si="197"/>
        <v>1.3396614503591578E-3</v>
      </c>
      <c r="AO721" s="174">
        <f t="shared" si="197"/>
        <v>1.2913891175365332E-3</v>
      </c>
      <c r="AP721" s="174">
        <f t="shared" si="197"/>
        <v>1.2448561929170134E-3</v>
      </c>
      <c r="AQ721" s="174">
        <f t="shared" si="197"/>
        <v>1.2000000000000008E-3</v>
      </c>
      <c r="AR721" s="174">
        <f t="shared" si="197"/>
        <v>1.1567601207218296E-3</v>
      </c>
      <c r="AS721" s="174">
        <f t="shared" si="197"/>
        <v>1.1150783140769843E-3</v>
      </c>
      <c r="AT721" s="174">
        <f t="shared" si="197"/>
        <v>1.0748984376716549E-3</v>
      </c>
      <c r="AU721" s="174">
        <f t="shared" si="197"/>
        <v>1.036166372103974E-3</v>
      </c>
      <c r="AV721" s="174">
        <f t="shared" si="197"/>
        <v>9.9882994806907693E-4</v>
      </c>
      <c r="AW721" s="174">
        <f t="shared" si="197"/>
        <v>9.6283887609080303E-4</v>
      </c>
      <c r="AX721" s="174">
        <f t="shared" si="197"/>
        <v>9.2814467878538955E-4</v>
      </c>
      <c r="AY721" s="174">
        <f t="shared" si="197"/>
        <v>8.9470062556592524E-4</v>
      </c>
      <c r="AZ721" s="174">
        <f t="shared" si="197"/>
        <v>8.6246166969961295E-4</v>
      </c>
      <c r="BA721" s="174">
        <f t="shared" si="197"/>
        <v>8.3138438763306194E-4</v>
      </c>
      <c r="BB721" s="174">
        <f t="shared" si="197"/>
        <v>8.0142692050388725E-4</v>
      </c>
      <c r="BC721" s="174">
        <f t="shared" si="197"/>
        <v>7.7254891775983337E-4</v>
      </c>
      <c r="BD721" s="174">
        <f t="shared" si="197"/>
        <v>7.4471148280948597E-4</v>
      </c>
      <c r="BE721" s="174">
        <f t="shared" si="197"/>
        <v>7.1787712063136103E-4</v>
      </c>
      <c r="BF721" s="174">
        <f t="shared" si="197"/>
        <v>6.9200968727081008E-4</v>
      </c>
      <c r="BG721" s="174">
        <f t="shared" si="197"/>
        <v>6.6707434115671445E-4</v>
      </c>
      <c r="BH721" s="174">
        <f t="shared" si="197"/>
        <v>6.430374961723963E-4</v>
      </c>
      <c r="BI721" s="174">
        <f t="shared" si="197"/>
        <v>6.1986677641753633E-4</v>
      </c>
      <c r="BJ721" s="174">
        <f t="shared" si="197"/>
        <v>5.9753097260016694E-4</v>
      </c>
      <c r="BK721" s="174">
        <f t="shared" si="197"/>
        <v>5.7600000000000088E-4</v>
      </c>
      <c r="BL721" s="174">
        <f t="shared" si="197"/>
        <v>5.5524485794647871E-4</v>
      </c>
      <c r="BM721" s="174">
        <f t="shared" si="197"/>
        <v>5.3523759075695284E-4</v>
      </c>
      <c r="BN721" s="174">
        <f t="shared" si="197"/>
        <v>5.1595125008239463E-4</v>
      </c>
      <c r="BO721" s="174">
        <f t="shared" si="197"/>
        <v>4.9735985860990795E-4</v>
      </c>
      <c r="BP721" s="174">
        <f t="shared" si="197"/>
        <v>4.7943837507315727E-4</v>
      </c>
    </row>
    <row r="722" spans="2:68">
      <c r="B722" s="29">
        <v>28</v>
      </c>
      <c r="C722" s="68">
        <v>2.3999999999999998E-3</v>
      </c>
      <c r="D722" s="68">
        <v>1.1000000000000001E-3</v>
      </c>
      <c r="I722" s="60" t="s">
        <v>112</v>
      </c>
      <c r="J722" s="174">
        <f t="shared" si="190"/>
        <v>3.98513743513288E-3</v>
      </c>
      <c r="K722" s="174">
        <f t="shared" si="197"/>
        <v>3.832678369159809E-3</v>
      </c>
      <c r="L722" s="174">
        <f t="shared" si="197"/>
        <v>3.6860519167855733E-3</v>
      </c>
      <c r="M722" s="174">
        <f t="shared" si="197"/>
        <v>3.5450349402047806E-3</v>
      </c>
      <c r="N722" s="174">
        <f t="shared" si="197"/>
        <v>3.409412838176197E-3</v>
      </c>
      <c r="O722" s="174">
        <f t="shared" si="197"/>
        <v>3.2789792194401332E-3</v>
      </c>
      <c r="P722" s="174">
        <f t="shared" si="197"/>
        <v>3.1535355886298747E-3</v>
      </c>
      <c r="Q722" s="174">
        <f t="shared" si="197"/>
        <v>3.0328910441991715E-3</v>
      </c>
      <c r="R722" s="174">
        <f t="shared" si="197"/>
        <v>2.9168619879060913E-3</v>
      </c>
      <c r="S722" s="174">
        <f t="shared" si="197"/>
        <v>2.8052718454111216E-3</v>
      </c>
      <c r="T722" s="174">
        <f t="shared" si="197"/>
        <v>2.6979507975643312E-3</v>
      </c>
      <c r="U722" s="174">
        <f t="shared" si="197"/>
        <v>2.5947355219726521E-3</v>
      </c>
      <c r="V722" s="174">
        <f t="shared" si="197"/>
        <v>2.4954689444540009E-3</v>
      </c>
      <c r="W722" s="174">
        <f t="shared" si="197"/>
        <v>2.3999999999999998E-3</v>
      </c>
      <c r="X722" s="174">
        <f t="shared" si="197"/>
        <v>2.308183402883527E-3</v>
      </c>
      <c r="Y722" s="174">
        <f t="shared" si="197"/>
        <v>2.2198794255612413E-3</v>
      </c>
      <c r="Z722" s="174">
        <f t="shared" si="197"/>
        <v>2.1349536860346152E-3</v>
      </c>
      <c r="AA722" s="174">
        <f t="shared" si="197"/>
        <v>2.0532769433458786E-3</v>
      </c>
      <c r="AB722" s="174">
        <f t="shared" si="197"/>
        <v>1.974724900897657E-3</v>
      </c>
      <c r="AC722" s="174">
        <f t="shared" si="197"/>
        <v>1.8991780172969961E-3</v>
      </c>
      <c r="AD722" s="174">
        <f t="shared" si="197"/>
        <v>1.8265213244359046E-3</v>
      </c>
      <c r="AE722" s="174">
        <f t="shared" si="197"/>
        <v>1.7566442525315808E-3</v>
      </c>
      <c r="AF722" s="174">
        <f t="shared" si="197"/>
        <v>1.689440461860056E-3</v>
      </c>
      <c r="AG722" s="174">
        <f t="shared" si="197"/>
        <v>1.6248076809271927E-3</v>
      </c>
      <c r="AH722" s="174">
        <f t="shared" si="197"/>
        <v>1.5626475508307585E-3</v>
      </c>
      <c r="AI722" s="174">
        <f t="shared" si="197"/>
        <v>1.502865475576729E-3</v>
      </c>
      <c r="AJ722" s="174">
        <f t="shared" si="197"/>
        <v>1.4453704781220271E-3</v>
      </c>
      <c r="AK722" s="174">
        <f t="shared" si="197"/>
        <v>1.3900750619246216E-3</v>
      </c>
      <c r="AL722" s="174">
        <f t="shared" si="197"/>
        <v>1.3368950777902929E-3</v>
      </c>
      <c r="AM722" s="174">
        <f t="shared" si="197"/>
        <v>1.2857495958134321E-3</v>
      </c>
      <c r="AN722" s="174">
        <f t="shared" si="197"/>
        <v>1.2365607822169865E-3</v>
      </c>
      <c r="AO722" s="174">
        <f t="shared" si="197"/>
        <v>1.1892537809041334E-3</v>
      </c>
      <c r="AP722" s="174">
        <f t="shared" si="197"/>
        <v>1.1437565995414181E-3</v>
      </c>
      <c r="AQ722" s="174">
        <f t="shared" si="197"/>
        <v>1.1000000000000012E-3</v>
      </c>
      <c r="AR722" s="174">
        <f t="shared" si="197"/>
        <v>1.0579173929882843E-3</v>
      </c>
      <c r="AS722" s="174">
        <f t="shared" si="197"/>
        <v>1.01744473671557E-3</v>
      </c>
      <c r="AT722" s="174">
        <f t="shared" si="197"/>
        <v>9.7852043943253298E-4</v>
      </c>
      <c r="AU722" s="174">
        <f t="shared" si="197"/>
        <v>9.4108526570019528E-4</v>
      </c>
      <c r="AV722" s="174">
        <f t="shared" si="197"/>
        <v>9.0508224624476045E-4</v>
      </c>
      <c r="AW722" s="174">
        <f t="shared" si="197"/>
        <v>8.7045659126112418E-4</v>
      </c>
      <c r="AX722" s="174">
        <f t="shared" si="197"/>
        <v>8.3715560703312387E-4</v>
      </c>
      <c r="AY722" s="174">
        <f t="shared" si="197"/>
        <v>8.0512861574364195E-4</v>
      </c>
      <c r="AZ722" s="174">
        <f t="shared" si="197"/>
        <v>7.7432687835252655E-4</v>
      </c>
      <c r="BA722" s="174">
        <f t="shared" si="197"/>
        <v>7.4470352042496407E-4</v>
      </c>
      <c r="BB722" s="174">
        <f t="shared" si="197"/>
        <v>7.1621346079743173E-4</v>
      </c>
      <c r="BC722" s="174">
        <f t="shared" si="197"/>
        <v>6.8881334297266842E-4</v>
      </c>
      <c r="BD722" s="174">
        <f t="shared" si="197"/>
        <v>6.6246146913926328E-4</v>
      </c>
      <c r="BE722" s="174">
        <f t="shared" si="197"/>
        <v>6.3711773671545229E-4</v>
      </c>
      <c r="BF722" s="174">
        <f t="shared" si="197"/>
        <v>6.1274357732055162E-4</v>
      </c>
      <c r="BG722" s="174">
        <f t="shared" si="197"/>
        <v>5.8930189808115694E-4</v>
      </c>
      <c r="BH722" s="174">
        <f t="shared" si="197"/>
        <v>5.6675702518278607E-4</v>
      </c>
      <c r="BI722" s="174">
        <f t="shared" si="197"/>
        <v>5.4507464958106168E-4</v>
      </c>
      <c r="BJ722" s="174">
        <f t="shared" si="197"/>
        <v>5.2422177478981722E-4</v>
      </c>
      <c r="BK722" s="174">
        <f t="shared" si="197"/>
        <v>5.0416666666666774E-4</v>
      </c>
      <c r="BL722" s="174">
        <f t="shared" si="197"/>
        <v>4.8487880511963091E-4</v>
      </c>
      <c r="BM722" s="174">
        <f t="shared" si="197"/>
        <v>4.6632883766130345E-4</v>
      </c>
      <c r="BN722" s="174">
        <f t="shared" si="197"/>
        <v>4.4848853473991146E-4</v>
      </c>
      <c r="BO722" s="174">
        <f t="shared" si="197"/>
        <v>4.3133074677925666E-4</v>
      </c>
      <c r="BP722" s="174">
        <f t="shared" si="197"/>
        <v>4.1482936286218233E-4</v>
      </c>
    </row>
    <row r="723" spans="2:68">
      <c r="B723" s="29">
        <v>29</v>
      </c>
      <c r="C723" s="68">
        <v>2.3E-3</v>
      </c>
      <c r="D723" s="68">
        <v>1.1000000000000001E-3</v>
      </c>
      <c r="I723" s="60" t="s">
        <v>112</v>
      </c>
      <c r="J723" s="174">
        <f t="shared" si="190"/>
        <v>3.7148876519272774E-3</v>
      </c>
      <c r="K723" s="174">
        <f t="shared" si="197"/>
        <v>3.5803783844705196E-3</v>
      </c>
      <c r="L723" s="174">
        <f t="shared" si="197"/>
        <v>3.45073945085074E-3</v>
      </c>
      <c r="M723" s="174">
        <f t="shared" si="197"/>
        <v>3.3257945052136183E-3</v>
      </c>
      <c r="N723" s="174">
        <f t="shared" si="197"/>
        <v>3.2053735868647387E-3</v>
      </c>
      <c r="O723" s="174">
        <f t="shared" si="197"/>
        <v>3.0893128890746632E-3</v>
      </c>
      <c r="P723" s="174">
        <f t="shared" si="197"/>
        <v>2.9774545362551449E-3</v>
      </c>
      <c r="Q723" s="174">
        <f t="shared" si="197"/>
        <v>2.8696463692033892E-3</v>
      </c>
      <c r="R723" s="174">
        <f t="shared" si="197"/>
        <v>2.7657417381222208E-3</v>
      </c>
      <c r="S723" s="174">
        <f t="shared" si="197"/>
        <v>2.6655993031346114E-3</v>
      </c>
      <c r="T723" s="174">
        <f t="shared" si="197"/>
        <v>2.5690828420212135E-3</v>
      </c>
      <c r="U723" s="174">
        <f t="shared" si="197"/>
        <v>2.4760610649193619E-3</v>
      </c>
      <c r="V723" s="174">
        <f t="shared" si="197"/>
        <v>2.3864074357314875E-3</v>
      </c>
      <c r="W723" s="174">
        <f t="shared" si="197"/>
        <v>2.3E-3</v>
      </c>
      <c r="X723" s="174">
        <f t="shared" si="197"/>
        <v>2.2167212190145127E-3</v>
      </c>
      <c r="Y723" s="174">
        <f t="shared" si="197"/>
        <v>2.1364578099257337E-3</v>
      </c>
      <c r="Z723" s="174">
        <f t="shared" si="197"/>
        <v>2.0591005916485426E-3</v>
      </c>
      <c r="AA723" s="174">
        <f t="shared" si="197"/>
        <v>1.9845443363446353E-3</v>
      </c>
      <c r="AB723" s="174">
        <f t="shared" si="197"/>
        <v>1.9126876262827077E-3</v>
      </c>
      <c r="AC723" s="174">
        <f t="shared" si="197"/>
        <v>1.8434327158814688E-3</v>
      </c>
      <c r="AD723" s="174">
        <f t="shared" si="197"/>
        <v>1.7766853987478276E-3</v>
      </c>
      <c r="AE723" s="174">
        <f t="shared" si="197"/>
        <v>1.7123548795293781E-3</v>
      </c>
      <c r="AF723" s="174">
        <f t="shared" si="197"/>
        <v>1.6503536504068749E-3</v>
      </c>
      <c r="AG723" s="174">
        <f t="shared" si="197"/>
        <v>1.5905973720586862E-3</v>
      </c>
      <c r="AH723" s="174">
        <f t="shared" si="197"/>
        <v>1.5330047589353093E-3</v>
      </c>
      <c r="AI723" s="174">
        <f t="shared" si="197"/>
        <v>1.4774974686878818E-3</v>
      </c>
      <c r="AJ723" s="174">
        <f t="shared" si="197"/>
        <v>1.423999995600286E-3</v>
      </c>
      <c r="AK723" s="174">
        <f t="shared" si="197"/>
        <v>1.3724395678798812E-3</v>
      </c>
      <c r="AL723" s="174">
        <f t="shared" si="197"/>
        <v>1.3227460486671483E-3</v>
      </c>
      <c r="AM723" s="174">
        <f t="shared" si="197"/>
        <v>1.2748518406295961E-3</v>
      </c>
      <c r="AN723" s="174">
        <f t="shared" si="197"/>
        <v>1.228691794010145E-3</v>
      </c>
      <c r="AO723" s="174">
        <f t="shared" si="197"/>
        <v>1.1842031180049118E-3</v>
      </c>
      <c r="AP723" s="174">
        <f t="shared" si="197"/>
        <v>1.1413252953498413E-3</v>
      </c>
      <c r="AQ723" s="174">
        <f t="shared" si="197"/>
        <v>1.0999999999999994E-3</v>
      </c>
      <c r="AR723" s="174">
        <f t="shared" si="197"/>
        <v>1.0601710177895491E-3</v>
      </c>
      <c r="AS723" s="174">
        <f t="shared" si="197"/>
        <v>1.0217841699644808E-3</v>
      </c>
      <c r="AT723" s="174">
        <f t="shared" si="197"/>
        <v>9.8478723948408511E-4</v>
      </c>
      <c r="AU723" s="174">
        <f t="shared" si="197"/>
        <v>9.4912989999091225E-4</v>
      </c>
      <c r="AV723" s="174">
        <f t="shared" si="197"/>
        <v>9.147636473525989E-4</v>
      </c>
      <c r="AW723" s="174">
        <f t="shared" si="197"/>
        <v>8.8164173368244115E-4</v>
      </c>
      <c r="AX723" s="174">
        <f t="shared" si="197"/>
        <v>8.4971910374896057E-4</v>
      </c>
      <c r="AY723" s="174">
        <f t="shared" si="197"/>
        <v>8.1895233368796307E-4</v>
      </c>
      <c r="AZ723" s="174">
        <f t="shared" si="197"/>
        <v>7.8929957193372242E-4</v>
      </c>
      <c r="BA723" s="174">
        <f t="shared" si="197"/>
        <v>7.6072048228893665E-4</v>
      </c>
      <c r="BB723" s="174">
        <f t="shared" si="197"/>
        <v>7.3317618905601714E-4</v>
      </c>
      <c r="BC723" s="174">
        <f t="shared" si="197"/>
        <v>7.0662922415507359E-4</v>
      </c>
      <c r="BD723" s="174">
        <f t="shared" si="197"/>
        <v>6.8104347615665826E-4</v>
      </c>
      <c r="BE723" s="174">
        <f t="shared" si="197"/>
        <v>6.5638414115994298E-4</v>
      </c>
      <c r="BF723" s="174">
        <f t="shared" si="197"/>
        <v>6.326176754495055E-4</v>
      </c>
      <c r="BG723" s="174">
        <f t="shared" si="197"/>
        <v>6.097117498663283E-4</v>
      </c>
      <c r="BH723" s="174">
        <f t="shared" si="197"/>
        <v>5.8763520583093865E-4</v>
      </c>
      <c r="BI723" s="174">
        <f t="shared" si="197"/>
        <v>5.6635801295887062E-4</v>
      </c>
      <c r="BJ723" s="174">
        <f t="shared" si="197"/>
        <v>5.4585122821079345E-4</v>
      </c>
      <c r="BK723" s="174">
        <f t="shared" si="197"/>
        <v>5.260869565217387E-4</v>
      </c>
      <c r="BL723" s="174">
        <f t="shared" si="197"/>
        <v>5.0703831285587111E-4</v>
      </c>
      <c r="BM723" s="174">
        <f t="shared" si="197"/>
        <v>4.8867938563518622E-4</v>
      </c>
      <c r="BN723" s="174">
        <f t="shared" si="197"/>
        <v>4.709852014923883E-4</v>
      </c>
      <c r="BO723" s="174">
        <f t="shared" si="197"/>
        <v>4.5393169130000132E-4</v>
      </c>
      <c r="BP723" s="174">
        <f t="shared" si="197"/>
        <v>4.3749565742950362E-4</v>
      </c>
    </row>
    <row r="724" spans="2:68">
      <c r="B724" s="29">
        <v>30</v>
      </c>
      <c r="C724" s="68">
        <v>2.0999999999999999E-3</v>
      </c>
      <c r="D724" s="68">
        <v>1E-3</v>
      </c>
      <c r="I724" s="60" t="s">
        <v>112</v>
      </c>
      <c r="J724" s="174">
        <f t="shared" si="190"/>
        <v>3.4014323380366462E-3</v>
      </c>
      <c r="K724" s="174">
        <f t="shared" si="197"/>
        <v>3.2775616664518599E-3</v>
      </c>
      <c r="L724" s="174">
        <f t="shared" si="197"/>
        <v>3.1582020189751467E-3</v>
      </c>
      <c r="M724" s="174">
        <f t="shared" si="197"/>
        <v>3.04318911669978E-3</v>
      </c>
      <c r="N724" s="174">
        <f t="shared" si="197"/>
        <v>2.9323646632982751E-3</v>
      </c>
      <c r="O724" s="174">
        <f t="shared" si="197"/>
        <v>2.8255761271535522E-3</v>
      </c>
      <c r="P724" s="174">
        <f t="shared" si="197"/>
        <v>2.7226765314242781E-3</v>
      </c>
      <c r="Q724" s="174">
        <f t="shared" si="197"/>
        <v>2.6235242517554328E-3</v>
      </c>
      <c r="R724" s="174">
        <f t="shared" si="197"/>
        <v>2.5279828213557024E-3</v>
      </c>
      <c r="S724" s="174">
        <f t="shared" si="197"/>
        <v>2.435920743173402E-3</v>
      </c>
      <c r="T724" s="174">
        <f t="shared" si="197"/>
        <v>2.3472113089124313E-3</v>
      </c>
      <c r="U724" s="174">
        <f t="shared" si="197"/>
        <v>2.2617324246391622E-3</v>
      </c>
      <c r="V724" s="174">
        <f t="shared" si="197"/>
        <v>2.1793664427402384E-3</v>
      </c>
      <c r="W724" s="174">
        <f t="shared" si="197"/>
        <v>2.0999999999999999E-3</v>
      </c>
      <c r="X724" s="174">
        <f t="shared" si="197"/>
        <v>2.0235238615746794E-3</v>
      </c>
      <c r="Y724" s="174">
        <f t="shared" si="197"/>
        <v>1.9498327706486201E-3</v>
      </c>
      <c r="Z724" s="174">
        <f t="shared" si="197"/>
        <v>1.8788253035655963E-3</v>
      </c>
      <c r="AA724" s="174">
        <f t="shared" si="197"/>
        <v>1.8104037302358452E-3</v>
      </c>
      <c r="AB724" s="174">
        <f t="shared" si="197"/>
        <v>1.7444738796266867E-3</v>
      </c>
      <c r="AC724" s="174">
        <f t="shared" si="197"/>
        <v>1.6809450101515978E-3</v>
      </c>
      <c r="AD724" s="174">
        <f t="shared" si="197"/>
        <v>1.6197296847793572E-3</v>
      </c>
      <c r="AE724" s="174">
        <f t="shared" si="197"/>
        <v>1.5607436506913633E-3</v>
      </c>
      <c r="AF724" s="174">
        <f t="shared" si="197"/>
        <v>1.5039057233215002E-3</v>
      </c>
      <c r="AG724" s="174">
        <f t="shared" si="197"/>
        <v>1.4491376746189446E-3</v>
      </c>
      <c r="AH724" s="174">
        <f t="shared" si="197"/>
        <v>1.3963641253801325E-3</v>
      </c>
      <c r="AI724" s="174">
        <f t="shared" si="197"/>
        <v>1.3455124415016929E-3</v>
      </c>
      <c r="AJ724" s="174">
        <f t="shared" si="197"/>
        <v>1.2965126340115625E-3</v>
      </c>
      <c r="AK724" s="174">
        <f t="shared" si="197"/>
        <v>1.2492972627406837E-3</v>
      </c>
      <c r="AL724" s="174">
        <f t="shared" si="197"/>
        <v>1.2038013435027167E-3</v>
      </c>
      <c r="AM724" s="174">
        <f t="shared" si="197"/>
        <v>1.1599622586540021E-3</v>
      </c>
      <c r="AN724" s="174">
        <f t="shared" si="197"/>
        <v>1.1177196709106826E-3</v>
      </c>
      <c r="AO724" s="174">
        <f t="shared" si="197"/>
        <v>1.0770154403043639E-3</v>
      </c>
      <c r="AP724" s="174">
        <f t="shared" si="197"/>
        <v>1.0377935441620192E-3</v>
      </c>
      <c r="AQ724" s="174">
        <f t="shared" si="197"/>
        <v>1.0000000000000009E-3</v>
      </c>
      <c r="AR724" s="174">
        <f t="shared" si="197"/>
        <v>9.6358279122603883E-4</v>
      </c>
      <c r="AS724" s="174">
        <f t="shared" si="197"/>
        <v>9.2849179554696287E-4</v>
      </c>
      <c r="AT724" s="174">
        <f t="shared" si="197"/>
        <v>8.9467871598361819E-4</v>
      </c>
      <c r="AU724" s="174">
        <f t="shared" si="197"/>
        <v>8.6209701439802231E-4</v>
      </c>
      <c r="AV724" s="174">
        <f t="shared" ref="K724:BP729" si="198">$C724*POWER(POWER($D724/$C724,1/($D$697-$C$697)),AV$697-$C$697)</f>
        <v>8.3070184744128011E-4</v>
      </c>
      <c r="AW724" s="174">
        <f t="shared" si="198"/>
        <v>8.0045000483409501E-4</v>
      </c>
      <c r="AX724" s="174">
        <f t="shared" si="198"/>
        <v>7.7129984989493278E-4</v>
      </c>
      <c r="AY724" s="174">
        <f t="shared" si="198"/>
        <v>7.4321126223398314E-4</v>
      </c>
      <c r="AZ724" s="174">
        <f t="shared" si="198"/>
        <v>7.1614558253404841E-4</v>
      </c>
      <c r="BA724" s="174">
        <f t="shared" si="198"/>
        <v>6.9006555934235522E-4</v>
      </c>
      <c r="BB724" s="174">
        <f t="shared" si="198"/>
        <v>6.6493529780006376E-4</v>
      </c>
      <c r="BC724" s="174">
        <f t="shared" si="198"/>
        <v>6.4072021023890203E-4</v>
      </c>
      <c r="BD724" s="174">
        <f t="shared" si="198"/>
        <v>6.1738696857693495E-4</v>
      </c>
      <c r="BE724" s="174">
        <f t="shared" si="198"/>
        <v>5.9490345844794511E-4</v>
      </c>
      <c r="BF724" s="174">
        <f t="shared" si="198"/>
        <v>5.7323873500129421E-4</v>
      </c>
      <c r="BG724" s="174">
        <f t="shared" si="198"/>
        <v>5.5236298031143005E-4</v>
      </c>
      <c r="BH724" s="174">
        <f t="shared" si="198"/>
        <v>5.3224746233842071E-4</v>
      </c>
      <c r="BI724" s="174">
        <f t="shared" si="198"/>
        <v>5.1286449538303096E-4</v>
      </c>
      <c r="BJ724" s="174">
        <f t="shared" si="198"/>
        <v>4.9418740198191443E-4</v>
      </c>
      <c r="BK724" s="174">
        <f t="shared" si="198"/>
        <v>4.7619047619047706E-4</v>
      </c>
      <c r="BL724" s="174">
        <f t="shared" si="198"/>
        <v>4.5884894820287601E-4</v>
      </c>
      <c r="BM724" s="174">
        <f t="shared" si="198"/>
        <v>4.4213895026045893E-4</v>
      </c>
      <c r="BN724" s="174">
        <f t="shared" si="198"/>
        <v>4.2603748380172333E-4</v>
      </c>
      <c r="BO724" s="174">
        <f t="shared" si="198"/>
        <v>4.1052238780858242E-4</v>
      </c>
      <c r="BP724" s="174">
        <f t="shared" si="198"/>
        <v>3.9557230830537186E-4</v>
      </c>
    </row>
    <row r="725" spans="2:68">
      <c r="B725" s="29">
        <v>31</v>
      </c>
      <c r="C725" s="68">
        <v>2.0999999999999999E-3</v>
      </c>
      <c r="D725" s="68">
        <v>1E-3</v>
      </c>
      <c r="I725" s="60" t="s">
        <v>112</v>
      </c>
      <c r="J725" s="174">
        <f t="shared" si="190"/>
        <v>3.4014323380366462E-3</v>
      </c>
      <c r="K725" s="174">
        <f t="shared" si="198"/>
        <v>3.2775616664518599E-3</v>
      </c>
      <c r="L725" s="174">
        <f t="shared" si="198"/>
        <v>3.1582020189751467E-3</v>
      </c>
      <c r="M725" s="174">
        <f t="shared" si="198"/>
        <v>3.04318911669978E-3</v>
      </c>
      <c r="N725" s="174">
        <f t="shared" si="198"/>
        <v>2.9323646632982751E-3</v>
      </c>
      <c r="O725" s="174">
        <f t="shared" si="198"/>
        <v>2.8255761271535522E-3</v>
      </c>
      <c r="P725" s="174">
        <f t="shared" si="198"/>
        <v>2.7226765314242781E-3</v>
      </c>
      <c r="Q725" s="174">
        <f t="shared" si="198"/>
        <v>2.6235242517554328E-3</v>
      </c>
      <c r="R725" s="174">
        <f t="shared" si="198"/>
        <v>2.5279828213557024E-3</v>
      </c>
      <c r="S725" s="174">
        <f t="shared" si="198"/>
        <v>2.435920743173402E-3</v>
      </c>
      <c r="T725" s="174">
        <f t="shared" si="198"/>
        <v>2.3472113089124313E-3</v>
      </c>
      <c r="U725" s="174">
        <f t="shared" si="198"/>
        <v>2.2617324246391622E-3</v>
      </c>
      <c r="V725" s="174">
        <f t="shared" si="198"/>
        <v>2.1793664427402384E-3</v>
      </c>
      <c r="W725" s="174">
        <f t="shared" si="198"/>
        <v>2.0999999999999999E-3</v>
      </c>
      <c r="X725" s="174">
        <f t="shared" si="198"/>
        <v>2.0235238615746794E-3</v>
      </c>
      <c r="Y725" s="174">
        <f t="shared" si="198"/>
        <v>1.9498327706486201E-3</v>
      </c>
      <c r="Z725" s="174">
        <f t="shared" si="198"/>
        <v>1.8788253035655963E-3</v>
      </c>
      <c r="AA725" s="174">
        <f t="shared" si="198"/>
        <v>1.8104037302358452E-3</v>
      </c>
      <c r="AB725" s="174">
        <f t="shared" si="198"/>
        <v>1.7444738796266867E-3</v>
      </c>
      <c r="AC725" s="174">
        <f t="shared" si="198"/>
        <v>1.6809450101515978E-3</v>
      </c>
      <c r="AD725" s="174">
        <f t="shared" si="198"/>
        <v>1.6197296847793572E-3</v>
      </c>
      <c r="AE725" s="174">
        <f t="shared" si="198"/>
        <v>1.5607436506913633E-3</v>
      </c>
      <c r="AF725" s="174">
        <f t="shared" si="198"/>
        <v>1.5039057233215002E-3</v>
      </c>
      <c r="AG725" s="174">
        <f t="shared" si="198"/>
        <v>1.4491376746189446E-3</v>
      </c>
      <c r="AH725" s="174">
        <f t="shared" si="198"/>
        <v>1.3963641253801325E-3</v>
      </c>
      <c r="AI725" s="174">
        <f t="shared" si="198"/>
        <v>1.3455124415016929E-3</v>
      </c>
      <c r="AJ725" s="174">
        <f t="shared" si="198"/>
        <v>1.2965126340115625E-3</v>
      </c>
      <c r="AK725" s="174">
        <f t="shared" si="198"/>
        <v>1.2492972627406837E-3</v>
      </c>
      <c r="AL725" s="174">
        <f t="shared" si="198"/>
        <v>1.2038013435027167E-3</v>
      </c>
      <c r="AM725" s="174">
        <f t="shared" si="198"/>
        <v>1.1599622586540021E-3</v>
      </c>
      <c r="AN725" s="174">
        <f t="shared" si="198"/>
        <v>1.1177196709106826E-3</v>
      </c>
      <c r="AO725" s="174">
        <f t="shared" si="198"/>
        <v>1.0770154403043639E-3</v>
      </c>
      <c r="AP725" s="174">
        <f t="shared" si="198"/>
        <v>1.0377935441620192E-3</v>
      </c>
      <c r="AQ725" s="174">
        <f t="shared" si="198"/>
        <v>1.0000000000000009E-3</v>
      </c>
      <c r="AR725" s="174">
        <f t="shared" si="198"/>
        <v>9.6358279122603883E-4</v>
      </c>
      <c r="AS725" s="174">
        <f t="shared" si="198"/>
        <v>9.2849179554696287E-4</v>
      </c>
      <c r="AT725" s="174">
        <f t="shared" si="198"/>
        <v>8.9467871598361819E-4</v>
      </c>
      <c r="AU725" s="174">
        <f t="shared" si="198"/>
        <v>8.6209701439802231E-4</v>
      </c>
      <c r="AV725" s="174">
        <f t="shared" si="198"/>
        <v>8.3070184744128011E-4</v>
      </c>
      <c r="AW725" s="174">
        <f t="shared" si="198"/>
        <v>8.0045000483409501E-4</v>
      </c>
      <c r="AX725" s="174">
        <f t="shared" si="198"/>
        <v>7.7129984989493278E-4</v>
      </c>
      <c r="AY725" s="174">
        <f t="shared" si="198"/>
        <v>7.4321126223398314E-4</v>
      </c>
      <c r="AZ725" s="174">
        <f t="shared" si="198"/>
        <v>7.1614558253404841E-4</v>
      </c>
      <c r="BA725" s="174">
        <f t="shared" si="198"/>
        <v>6.9006555934235522E-4</v>
      </c>
      <c r="BB725" s="174">
        <f t="shared" si="198"/>
        <v>6.6493529780006376E-4</v>
      </c>
      <c r="BC725" s="174">
        <f t="shared" si="198"/>
        <v>6.4072021023890203E-4</v>
      </c>
      <c r="BD725" s="174">
        <f t="shared" si="198"/>
        <v>6.1738696857693495E-4</v>
      </c>
      <c r="BE725" s="174">
        <f t="shared" si="198"/>
        <v>5.9490345844794511E-4</v>
      </c>
      <c r="BF725" s="174">
        <f t="shared" si="198"/>
        <v>5.7323873500129421E-4</v>
      </c>
      <c r="BG725" s="174">
        <f t="shared" si="198"/>
        <v>5.5236298031143005E-4</v>
      </c>
      <c r="BH725" s="174">
        <f t="shared" si="198"/>
        <v>5.3224746233842071E-4</v>
      </c>
      <c r="BI725" s="174">
        <f t="shared" si="198"/>
        <v>5.1286449538303096E-4</v>
      </c>
      <c r="BJ725" s="174">
        <f t="shared" si="198"/>
        <v>4.9418740198191443E-4</v>
      </c>
      <c r="BK725" s="174">
        <f t="shared" si="198"/>
        <v>4.7619047619047706E-4</v>
      </c>
      <c r="BL725" s="174">
        <f t="shared" si="198"/>
        <v>4.5884894820287601E-4</v>
      </c>
      <c r="BM725" s="174">
        <f t="shared" si="198"/>
        <v>4.4213895026045893E-4</v>
      </c>
      <c r="BN725" s="174">
        <f t="shared" si="198"/>
        <v>4.2603748380172333E-4</v>
      </c>
      <c r="BO725" s="174">
        <f t="shared" si="198"/>
        <v>4.1052238780858242E-4</v>
      </c>
      <c r="BP725" s="174">
        <f t="shared" si="198"/>
        <v>3.9557230830537186E-4</v>
      </c>
    </row>
    <row r="726" spans="2:68">
      <c r="B726" s="29">
        <v>32</v>
      </c>
      <c r="C726" s="68">
        <v>2E-3</v>
      </c>
      <c r="D726" s="68">
        <v>8.9999999999999998E-4</v>
      </c>
      <c r="I726" s="60" t="s">
        <v>112</v>
      </c>
      <c r="J726" s="174">
        <f t="shared" si="190"/>
        <v>3.3607937564072115E-3</v>
      </c>
      <c r="K726" s="174">
        <f t="shared" si="198"/>
        <v>3.2292560908899265E-3</v>
      </c>
      <c r="L726" s="174">
        <f t="shared" si="198"/>
        <v>3.102866660790763E-3</v>
      </c>
      <c r="M726" s="174">
        <f t="shared" si="198"/>
        <v>2.981423969999719E-3</v>
      </c>
      <c r="N726" s="174">
        <f t="shared" si="198"/>
        <v>2.8647344087365839E-3</v>
      </c>
      <c r="O726" s="174">
        <f t="shared" si="198"/>
        <v>2.7526119448889109E-3</v>
      </c>
      <c r="P726" s="174">
        <f t="shared" si="198"/>
        <v>2.6448778274306747E-3</v>
      </c>
      <c r="Q726" s="174">
        <f t="shared" si="198"/>
        <v>2.5413603014487838E-3</v>
      </c>
      <c r="R726" s="174">
        <f t="shared" si="198"/>
        <v>2.4418943343231373E-3</v>
      </c>
      <c r="S726" s="174">
        <f t="shared" si="198"/>
        <v>2.3463213526236817E-3</v>
      </c>
      <c r="T726" s="174">
        <f t="shared" si="198"/>
        <v>2.2544889893050197E-3</v>
      </c>
      <c r="U726" s="174">
        <f t="shared" si="198"/>
        <v>2.1662508407955354E-3</v>
      </c>
      <c r="V726" s="174">
        <f t="shared" si="198"/>
        <v>2.081466233593779E-3</v>
      </c>
      <c r="W726" s="174">
        <f t="shared" si="198"/>
        <v>2E-3</v>
      </c>
      <c r="X726" s="174">
        <f t="shared" si="198"/>
        <v>1.9217222626253013E-3</v>
      </c>
      <c r="Y726" s="174">
        <f t="shared" si="198"/>
        <v>1.8465082273348536E-3</v>
      </c>
      <c r="Z726" s="174">
        <f t="shared" si="198"/>
        <v>1.7742379842950846E-3</v>
      </c>
      <c r="AA726" s="174">
        <f t="shared" si="198"/>
        <v>1.7047963168076519E-3</v>
      </c>
      <c r="AB726" s="174">
        <f t="shared" si="198"/>
        <v>1.6380725176254403E-3</v>
      </c>
      <c r="AC726" s="174">
        <f t="shared" si="198"/>
        <v>1.5739602124577423E-3</v>
      </c>
      <c r="AD726" s="174">
        <f t="shared" si="198"/>
        <v>1.5123571903832465E-3</v>
      </c>
      <c r="AE726" s="174">
        <f t="shared" si="198"/>
        <v>1.4531652409004679E-3</v>
      </c>
      <c r="AF726" s="174">
        <f t="shared" si="198"/>
        <v>1.396289997355844E-3</v>
      </c>
      <c r="AG726" s="174">
        <f t="shared" si="198"/>
        <v>1.3416407864998744E-3</v>
      </c>
      <c r="AH726" s="174">
        <f t="shared" si="198"/>
        <v>1.2891304839314636E-3</v>
      </c>
      <c r="AI726" s="174">
        <f t="shared" si="198"/>
        <v>1.2386753752000109E-3</v>
      </c>
      <c r="AJ726" s="174">
        <f t="shared" si="198"/>
        <v>1.1901950223438046E-3</v>
      </c>
      <c r="AK726" s="174">
        <f t="shared" si="198"/>
        <v>1.1436121356519532E-3</v>
      </c>
      <c r="AL726" s="174">
        <f t="shared" si="198"/>
        <v>1.0988524504454125E-3</v>
      </c>
      <c r="AM726" s="174">
        <f t="shared" si="198"/>
        <v>1.0558446086806575E-3</v>
      </c>
      <c r="AN726" s="174">
        <f t="shared" si="198"/>
        <v>1.0145200451872594E-3</v>
      </c>
      <c r="AO726" s="174">
        <f t="shared" si="198"/>
        <v>9.7481287835799151E-4</v>
      </c>
      <c r="AP726" s="174">
        <f t="shared" si="198"/>
        <v>9.3665980511720105E-4</v>
      </c>
      <c r="AQ726" s="174">
        <f t="shared" si="198"/>
        <v>9.0000000000000073E-4</v>
      </c>
      <c r="AR726" s="174">
        <f t="shared" si="198"/>
        <v>8.6477501818138611E-4</v>
      </c>
      <c r="AS726" s="174">
        <f t="shared" si="198"/>
        <v>8.3092870230068471E-4</v>
      </c>
      <c r="AT726" s="174">
        <f t="shared" si="198"/>
        <v>7.9840709293278864E-4</v>
      </c>
      <c r="AU726" s="174">
        <f t="shared" si="198"/>
        <v>7.6715834256344385E-4</v>
      </c>
      <c r="AV726" s="174">
        <f t="shared" si="198"/>
        <v>7.3713263293144872E-4</v>
      </c>
      <c r="AW726" s="174">
        <f t="shared" si="198"/>
        <v>7.0828209560598468E-4</v>
      </c>
      <c r="AX726" s="174">
        <f t="shared" si="198"/>
        <v>6.805607356724614E-4</v>
      </c>
      <c r="AY726" s="174">
        <f t="shared" si="198"/>
        <v>6.5392435840521106E-4</v>
      </c>
      <c r="AZ726" s="174">
        <f t="shared" si="198"/>
        <v>6.2833049881013032E-4</v>
      </c>
      <c r="BA726" s="174">
        <f t="shared" si="198"/>
        <v>6.0373835392494375E-4</v>
      </c>
      <c r="BB726" s="174">
        <f t="shared" si="198"/>
        <v>5.8010871776915907E-4</v>
      </c>
      <c r="BC726" s="174">
        <f t="shared" si="198"/>
        <v>5.5740391884000532E-4</v>
      </c>
      <c r="BD726" s="174">
        <f t="shared" si="198"/>
        <v>5.3558776005471233E-4</v>
      </c>
      <c r="BE726" s="174">
        <f t="shared" si="198"/>
        <v>5.1462546104337936E-4</v>
      </c>
      <c r="BF726" s="174">
        <f t="shared" si="198"/>
        <v>4.9448360270043599E-4</v>
      </c>
      <c r="BG726" s="174">
        <f t="shared" si="198"/>
        <v>4.7513007390629616E-4</v>
      </c>
      <c r="BH726" s="174">
        <f t="shared" si="198"/>
        <v>4.5653402033426707E-4</v>
      </c>
      <c r="BI726" s="174">
        <f t="shared" si="198"/>
        <v>4.3866579526109648E-4</v>
      </c>
      <c r="BJ726" s="174">
        <f t="shared" si="198"/>
        <v>4.2149691230274078E-4</v>
      </c>
      <c r="BK726" s="174">
        <f t="shared" si="198"/>
        <v>4.0500000000000052E-4</v>
      </c>
      <c r="BL726" s="174">
        <f t="shared" si="198"/>
        <v>3.8914875818162406E-4</v>
      </c>
      <c r="BM726" s="174">
        <f t="shared" si="198"/>
        <v>3.739179160353084E-4</v>
      </c>
      <c r="BN726" s="174">
        <f t="shared" si="198"/>
        <v>3.5928319181975513E-4</v>
      </c>
      <c r="BO726" s="174">
        <f t="shared" si="198"/>
        <v>3.4522125415354998E-4</v>
      </c>
      <c r="BP726" s="174">
        <f t="shared" si="198"/>
        <v>3.3170968481915214E-4</v>
      </c>
    </row>
    <row r="727" spans="2:68">
      <c r="B727" s="29">
        <v>33</v>
      </c>
      <c r="C727" s="68">
        <v>1.9E-3</v>
      </c>
      <c r="D727" s="68">
        <v>8.9999999999999998E-4</v>
      </c>
      <c r="I727" s="60" t="s">
        <v>112</v>
      </c>
      <c r="J727" s="174">
        <f t="shared" si="190"/>
        <v>3.0880605723301482E-3</v>
      </c>
      <c r="K727" s="174">
        <f t="shared" si="198"/>
        <v>2.9748170082401055E-3</v>
      </c>
      <c r="L727" s="174">
        <f t="shared" si="198"/>
        <v>2.8657262463725069E-3</v>
      </c>
      <c r="M727" s="174">
        <f t="shared" si="198"/>
        <v>2.7606359975757585E-3</v>
      </c>
      <c r="N727" s="174">
        <f t="shared" si="198"/>
        <v>2.6593995573576008E-3</v>
      </c>
      <c r="O727" s="174">
        <f t="shared" si="198"/>
        <v>2.5618756010877242E-3</v>
      </c>
      <c r="P727" s="174">
        <f t="shared" si="198"/>
        <v>2.467927986710593E-3</v>
      </c>
      <c r="Q727" s="174">
        <f t="shared" si="198"/>
        <v>2.3774255646930782E-3</v>
      </c>
      <c r="R727" s="174">
        <f t="shared" si="198"/>
        <v>2.2902419949415698E-3</v>
      </c>
      <c r="S727" s="174">
        <f t="shared" si="198"/>
        <v>2.2062555704330075E-3</v>
      </c>
      <c r="T727" s="174">
        <f t="shared" si="198"/>
        <v>2.1253490473136052E-3</v>
      </c>
      <c r="U727" s="174">
        <f t="shared" si="198"/>
        <v>2.0474094812280991E-3</v>
      </c>
      <c r="V727" s="174">
        <f t="shared" si="198"/>
        <v>1.9723280696510377E-3</v>
      </c>
      <c r="W727" s="174">
        <f t="shared" si="198"/>
        <v>1.9E-3</v>
      </c>
      <c r="X727" s="174">
        <f t="shared" si="198"/>
        <v>1.8303243033187244E-3</v>
      </c>
      <c r="Y727" s="174">
        <f t="shared" si="198"/>
        <v>1.7632037133258809E-3</v>
      </c>
      <c r="Z727" s="174">
        <f t="shared" si="198"/>
        <v>1.6985445306327267E-3</v>
      </c>
      <c r="AA727" s="174">
        <f t="shared" si="198"/>
        <v>1.6362564919400924E-3</v>
      </c>
      <c r="AB727" s="174">
        <f t="shared" si="198"/>
        <v>1.5762526440320996E-3</v>
      </c>
      <c r="AC727" s="174">
        <f t="shared" si="198"/>
        <v>1.5184492223907105E-3</v>
      </c>
      <c r="AD727" s="174">
        <f t="shared" si="198"/>
        <v>1.4627655342616505E-3</v>
      </c>
      <c r="AE727" s="174">
        <f t="shared" si="198"/>
        <v>1.4091238460084722E-3</v>
      </c>
      <c r="AF727" s="174">
        <f t="shared" si="198"/>
        <v>1.3574492745975044E-3</v>
      </c>
      <c r="AG727" s="174">
        <f t="shared" si="198"/>
        <v>1.3076696830622027E-3</v>
      </c>
      <c r="AH727" s="174">
        <f t="shared" si="198"/>
        <v>1.25971557980097E-3</v>
      </c>
      <c r="AI727" s="174">
        <f t="shared" si="198"/>
        <v>1.2135200215678704E-3</v>
      </c>
      <c r="AJ727" s="174">
        <f t="shared" si="198"/>
        <v>1.1690185200208083E-3</v>
      </c>
      <c r="AK727" s="174">
        <f t="shared" si="198"/>
        <v>1.1261489516967221E-3</v>
      </c>
      <c r="AL727" s="174">
        <f t="shared" si="198"/>
        <v>1.0848514712881129E-3</v>
      </c>
      <c r="AM727" s="174">
        <f t="shared" si="198"/>
        <v>1.0450684280998467E-3</v>
      </c>
      <c r="AN727" s="174">
        <f t="shared" si="198"/>
        <v>1.0067442855696035E-3</v>
      </c>
      <c r="AO727" s="174">
        <f t="shared" si="198"/>
        <v>9.698255437396269E-4</v>
      </c>
      <c r="AP727" s="174">
        <f t="shared" si="198"/>
        <v>9.3426066457154506E-4</v>
      </c>
      <c r="AQ727" s="174">
        <f t="shared" si="198"/>
        <v>9.0000000000000095E-4</v>
      </c>
      <c r="AR727" s="174">
        <f t="shared" si="198"/>
        <v>8.6699572262465972E-4</v>
      </c>
      <c r="AS727" s="174">
        <f t="shared" si="198"/>
        <v>8.3520175894383913E-4</v>
      </c>
      <c r="AT727" s="174">
        <f t="shared" si="198"/>
        <v>8.0457372503655558E-4</v>
      </c>
      <c r="AU727" s="174">
        <f t="shared" si="198"/>
        <v>7.7506886460320236E-4</v>
      </c>
      <c r="AV727" s="174">
        <f t="shared" si="198"/>
        <v>7.4664598927836375E-4</v>
      </c>
      <c r="AW727" s="174">
        <f t="shared" si="198"/>
        <v>7.1926542113244258E-4</v>
      </c>
      <c r="AX727" s="174">
        <f t="shared" si="198"/>
        <v>6.9288893728183516E-4</v>
      </c>
      <c r="AY727" s="174">
        <f t="shared" si="198"/>
        <v>6.6747971653032955E-4</v>
      </c>
      <c r="AZ727" s="174">
        <f t="shared" si="198"/>
        <v>6.4300228796723962E-4</v>
      </c>
      <c r="BA727" s="174">
        <f t="shared" si="198"/>
        <v>6.194224814505177E-4</v>
      </c>
      <c r="BB727" s="174">
        <f t="shared" si="198"/>
        <v>5.9670737990572323E-4</v>
      </c>
      <c r="BC727" s="174">
        <f t="shared" si="198"/>
        <v>5.7482527337425504E-4</v>
      </c>
      <c r="BD727" s="174">
        <f t="shared" si="198"/>
        <v>5.5374561474669931E-4</v>
      </c>
      <c r="BE727" s="174">
        <f t="shared" si="198"/>
        <v>5.3343897711950056E-4</v>
      </c>
      <c r="BF727" s="174">
        <f t="shared" si="198"/>
        <v>5.1387701271542251E-4</v>
      </c>
      <c r="BG727" s="174">
        <f t="shared" si="198"/>
        <v>4.9503241331045429E-4</v>
      </c>
      <c r="BH727" s="174">
        <f t="shared" si="198"/>
        <v>4.7687887211191786E-4</v>
      </c>
      <c r="BI727" s="174">
        <f t="shared" si="198"/>
        <v>4.5939104703456062E-4</v>
      </c>
      <c r="BJ727" s="174">
        <f t="shared" si="198"/>
        <v>4.4254452532336387E-4</v>
      </c>
      <c r="BK727" s="174">
        <f t="shared" si="198"/>
        <v>4.2631578947368507E-4</v>
      </c>
      <c r="BL727" s="174">
        <f t="shared" si="198"/>
        <v>4.1068218440115509E-4</v>
      </c>
      <c r="BM727" s="174">
        <f t="shared" si="198"/>
        <v>3.9562188581550317E-4</v>
      </c>
      <c r="BN727" s="174">
        <f t="shared" si="198"/>
        <v>3.8111386975415827E-4</v>
      </c>
      <c r="BO727" s="174">
        <f t="shared" si="198"/>
        <v>3.6713788323309622E-4</v>
      </c>
      <c r="BP727" s="174">
        <f t="shared" si="198"/>
        <v>3.5367441597396215E-4</v>
      </c>
    </row>
    <row r="728" spans="2:68">
      <c r="B728" s="29">
        <v>34</v>
      </c>
      <c r="C728" s="68">
        <v>1.9E-3</v>
      </c>
      <c r="D728" s="68">
        <v>8.9999999999999998E-4</v>
      </c>
      <c r="I728" s="60" t="s">
        <v>112</v>
      </c>
      <c r="J728" s="174">
        <f t="shared" si="190"/>
        <v>3.0880605723301482E-3</v>
      </c>
      <c r="K728" s="174">
        <f t="shared" si="198"/>
        <v>2.9748170082401055E-3</v>
      </c>
      <c r="L728" s="174">
        <f t="shared" si="198"/>
        <v>2.8657262463725069E-3</v>
      </c>
      <c r="M728" s="174">
        <f t="shared" si="198"/>
        <v>2.7606359975757585E-3</v>
      </c>
      <c r="N728" s="174">
        <f t="shared" si="198"/>
        <v>2.6593995573576008E-3</v>
      </c>
      <c r="O728" s="174">
        <f t="shared" si="198"/>
        <v>2.5618756010877242E-3</v>
      </c>
      <c r="P728" s="174">
        <f t="shared" si="198"/>
        <v>2.467927986710593E-3</v>
      </c>
      <c r="Q728" s="174">
        <f t="shared" si="198"/>
        <v>2.3774255646930782E-3</v>
      </c>
      <c r="R728" s="174">
        <f t="shared" si="198"/>
        <v>2.2902419949415698E-3</v>
      </c>
      <c r="S728" s="174">
        <f t="shared" si="198"/>
        <v>2.2062555704330075E-3</v>
      </c>
      <c r="T728" s="174">
        <f t="shared" si="198"/>
        <v>2.1253490473136052E-3</v>
      </c>
      <c r="U728" s="174">
        <f t="shared" si="198"/>
        <v>2.0474094812280991E-3</v>
      </c>
      <c r="V728" s="174">
        <f t="shared" si="198"/>
        <v>1.9723280696510377E-3</v>
      </c>
      <c r="W728" s="174">
        <f t="shared" si="198"/>
        <v>1.9E-3</v>
      </c>
      <c r="X728" s="174">
        <f t="shared" si="198"/>
        <v>1.8303243033187244E-3</v>
      </c>
      <c r="Y728" s="174">
        <f t="shared" si="198"/>
        <v>1.7632037133258809E-3</v>
      </c>
      <c r="Z728" s="174">
        <f t="shared" si="198"/>
        <v>1.6985445306327267E-3</v>
      </c>
      <c r="AA728" s="174">
        <f t="shared" si="198"/>
        <v>1.6362564919400924E-3</v>
      </c>
      <c r="AB728" s="174">
        <f t="shared" si="198"/>
        <v>1.5762526440320996E-3</v>
      </c>
      <c r="AC728" s="174">
        <f t="shared" si="198"/>
        <v>1.5184492223907105E-3</v>
      </c>
      <c r="AD728" s="174">
        <f t="shared" si="198"/>
        <v>1.4627655342616505E-3</v>
      </c>
      <c r="AE728" s="174">
        <f t="shared" si="198"/>
        <v>1.4091238460084722E-3</v>
      </c>
      <c r="AF728" s="174">
        <f t="shared" si="198"/>
        <v>1.3574492745975044E-3</v>
      </c>
      <c r="AG728" s="174">
        <f t="shared" si="198"/>
        <v>1.3076696830622027E-3</v>
      </c>
      <c r="AH728" s="174">
        <f t="shared" si="198"/>
        <v>1.25971557980097E-3</v>
      </c>
      <c r="AI728" s="174">
        <f t="shared" si="198"/>
        <v>1.2135200215678704E-3</v>
      </c>
      <c r="AJ728" s="174">
        <f t="shared" si="198"/>
        <v>1.1690185200208083E-3</v>
      </c>
      <c r="AK728" s="174">
        <f t="shared" si="198"/>
        <v>1.1261489516967221E-3</v>
      </c>
      <c r="AL728" s="174">
        <f t="shared" si="198"/>
        <v>1.0848514712881129E-3</v>
      </c>
      <c r="AM728" s="174">
        <f t="shared" si="198"/>
        <v>1.0450684280998467E-3</v>
      </c>
      <c r="AN728" s="174">
        <f t="shared" si="198"/>
        <v>1.0067442855696035E-3</v>
      </c>
      <c r="AO728" s="174">
        <f t="shared" si="198"/>
        <v>9.698255437396269E-4</v>
      </c>
      <c r="AP728" s="174">
        <f t="shared" si="198"/>
        <v>9.3426066457154506E-4</v>
      </c>
      <c r="AQ728" s="174">
        <f t="shared" si="198"/>
        <v>9.0000000000000095E-4</v>
      </c>
      <c r="AR728" s="174">
        <f t="shared" si="198"/>
        <v>8.6699572262465972E-4</v>
      </c>
      <c r="AS728" s="174">
        <f t="shared" si="198"/>
        <v>8.3520175894383913E-4</v>
      </c>
      <c r="AT728" s="174">
        <f t="shared" si="198"/>
        <v>8.0457372503655558E-4</v>
      </c>
      <c r="AU728" s="174">
        <f t="shared" si="198"/>
        <v>7.7506886460320236E-4</v>
      </c>
      <c r="AV728" s="174">
        <f t="shared" si="198"/>
        <v>7.4664598927836375E-4</v>
      </c>
      <c r="AW728" s="174">
        <f t="shared" si="198"/>
        <v>7.1926542113244258E-4</v>
      </c>
      <c r="AX728" s="174">
        <f t="shared" si="198"/>
        <v>6.9288893728183516E-4</v>
      </c>
      <c r="AY728" s="174">
        <f t="shared" si="198"/>
        <v>6.6747971653032955E-4</v>
      </c>
      <c r="AZ728" s="174">
        <f t="shared" si="198"/>
        <v>6.4300228796723962E-4</v>
      </c>
      <c r="BA728" s="174">
        <f t="shared" si="198"/>
        <v>6.194224814505177E-4</v>
      </c>
      <c r="BB728" s="174">
        <f t="shared" si="198"/>
        <v>5.9670737990572323E-4</v>
      </c>
      <c r="BC728" s="174">
        <f t="shared" si="198"/>
        <v>5.7482527337425504E-4</v>
      </c>
      <c r="BD728" s="174">
        <f t="shared" si="198"/>
        <v>5.5374561474669931E-4</v>
      </c>
      <c r="BE728" s="174">
        <f t="shared" si="198"/>
        <v>5.3343897711950056E-4</v>
      </c>
      <c r="BF728" s="174">
        <f t="shared" si="198"/>
        <v>5.1387701271542251E-4</v>
      </c>
      <c r="BG728" s="174">
        <f t="shared" si="198"/>
        <v>4.9503241331045429E-4</v>
      </c>
      <c r="BH728" s="174">
        <f t="shared" si="198"/>
        <v>4.7687887211191786E-4</v>
      </c>
      <c r="BI728" s="174">
        <f t="shared" si="198"/>
        <v>4.5939104703456062E-4</v>
      </c>
      <c r="BJ728" s="174">
        <f t="shared" si="198"/>
        <v>4.4254452532336387E-4</v>
      </c>
      <c r="BK728" s="174">
        <f t="shared" si="198"/>
        <v>4.2631578947368507E-4</v>
      </c>
      <c r="BL728" s="174">
        <f t="shared" si="198"/>
        <v>4.1068218440115509E-4</v>
      </c>
      <c r="BM728" s="174">
        <f t="shared" si="198"/>
        <v>3.9562188581550317E-4</v>
      </c>
      <c r="BN728" s="174">
        <f t="shared" si="198"/>
        <v>3.8111386975415827E-4</v>
      </c>
      <c r="BO728" s="174">
        <f t="shared" si="198"/>
        <v>3.6713788323309622E-4</v>
      </c>
      <c r="BP728" s="174">
        <f t="shared" si="198"/>
        <v>3.5367441597396215E-4</v>
      </c>
    </row>
    <row r="729" spans="2:68">
      <c r="B729" s="29">
        <v>35</v>
      </c>
      <c r="C729" s="68">
        <v>1.8E-3</v>
      </c>
      <c r="D729" s="68">
        <v>8.0000000000000004E-4</v>
      </c>
      <c r="I729" s="60" t="s">
        <v>112</v>
      </c>
      <c r="J729" s="174">
        <f t="shared" si="190"/>
        <v>3.0492367257335118E-3</v>
      </c>
      <c r="K729" s="174">
        <f t="shared" si="198"/>
        <v>2.9280737822337879E-3</v>
      </c>
      <c r="L729" s="174">
        <f t="shared" si="198"/>
        <v>2.8117253087795095E-3</v>
      </c>
      <c r="M729" s="174">
        <f t="shared" ref="K729:BP733" si="199">$C729*POWER(POWER($D729/$C729,1/($D$697-$C$697)),M$697-$C$697)</f>
        <v>2.700000000000001E-3</v>
      </c>
      <c r="N729" s="174">
        <f t="shared" si="199"/>
        <v>2.5927141521389896E-3</v>
      </c>
      <c r="O729" s="174">
        <f t="shared" si="199"/>
        <v>2.4896913610006656E-3</v>
      </c>
      <c r="P729" s="174">
        <f t="shared" si="199"/>
        <v>2.3907622318980019E-3</v>
      </c>
      <c r="Q729" s="174">
        <f t="shared" si="199"/>
        <v>2.2957641011264241E-3</v>
      </c>
      <c r="R729" s="174">
        <f t="shared" si="199"/>
        <v>2.2045407685048609E-3</v>
      </c>
      <c r="S729" s="174">
        <f t="shared" si="199"/>
        <v>2.1169422405444126E-3</v>
      </c>
      <c r="T729" s="174">
        <f t="shared" si="199"/>
        <v>2.0328244838223402E-3</v>
      </c>
      <c r="U729" s="174">
        <f t="shared" si="199"/>
        <v>1.9520491881558578E-3</v>
      </c>
      <c r="V729" s="174">
        <f t="shared" si="199"/>
        <v>1.8744835391863392E-3</v>
      </c>
      <c r="W729" s="174">
        <f t="shared" si="199"/>
        <v>1.8E-3</v>
      </c>
      <c r="X729" s="174">
        <f t="shared" si="199"/>
        <v>1.7284761014259924E-3</v>
      </c>
      <c r="Y729" s="174">
        <f t="shared" si="199"/>
        <v>1.6597942406671097E-3</v>
      </c>
      <c r="Z729" s="174">
        <f t="shared" si="199"/>
        <v>1.5938414879320007E-3</v>
      </c>
      <c r="AA729" s="174">
        <f t="shared" si="199"/>
        <v>1.5305094007509487E-3</v>
      </c>
      <c r="AB729" s="174">
        <f t="shared" si="199"/>
        <v>1.4696938456699065E-3</v>
      </c>
      <c r="AC729" s="174">
        <f t="shared" si="199"/>
        <v>1.4112948270296078E-3</v>
      </c>
      <c r="AD729" s="174">
        <f t="shared" si="199"/>
        <v>1.355216322548226E-3</v>
      </c>
      <c r="AE729" s="174">
        <f t="shared" si="199"/>
        <v>1.3013661254372378E-3</v>
      </c>
      <c r="AF729" s="174">
        <f t="shared" si="199"/>
        <v>1.2496556927908923E-3</v>
      </c>
      <c r="AG729" s="174">
        <f t="shared" si="199"/>
        <v>1.1999999999999995E-3</v>
      </c>
      <c r="AH729" s="174">
        <f t="shared" si="199"/>
        <v>1.1523174009506611E-3</v>
      </c>
      <c r="AI729" s="174">
        <f t="shared" si="199"/>
        <v>1.1065294937780727E-3</v>
      </c>
      <c r="AJ729" s="174">
        <f t="shared" si="199"/>
        <v>1.0625609919546666E-3</v>
      </c>
      <c r="AK729" s="174">
        <f t="shared" si="199"/>
        <v>1.020339600500632E-3</v>
      </c>
      <c r="AL729" s="174">
        <f t="shared" si="199"/>
        <v>9.7979589711327071E-4</v>
      </c>
      <c r="AM729" s="174">
        <f t="shared" si="199"/>
        <v>9.4086321801973812E-4</v>
      </c>
      <c r="AN729" s="174">
        <f t="shared" si="199"/>
        <v>9.0347754836548363E-4</v>
      </c>
      <c r="AO729" s="174">
        <f t="shared" si="199"/>
        <v>8.6757741695815812E-4</v>
      </c>
      <c r="AP729" s="174">
        <f t="shared" si="199"/>
        <v>8.3310379519392771E-4</v>
      </c>
      <c r="AQ729" s="174">
        <f t="shared" si="199"/>
        <v>7.9999999999999928E-4</v>
      </c>
      <c r="AR729" s="174">
        <f t="shared" si="199"/>
        <v>7.682116006337736E-4</v>
      </c>
      <c r="AS729" s="174">
        <f t="shared" si="199"/>
        <v>7.3768632918538141E-4</v>
      </c>
      <c r="AT729" s="174">
        <f t="shared" si="199"/>
        <v>7.0837399463644405E-4</v>
      </c>
      <c r="AU729" s="174">
        <f t="shared" si="199"/>
        <v>6.8022640033375435E-4</v>
      </c>
      <c r="AV729" s="174">
        <f t="shared" si="199"/>
        <v>6.5319726474218011E-4</v>
      </c>
      <c r="AW729" s="174">
        <f t="shared" si="199"/>
        <v>6.2724214534649186E-4</v>
      </c>
      <c r="AX729" s="174">
        <f t="shared" si="199"/>
        <v>6.0231836557698884E-4</v>
      </c>
      <c r="AY729" s="174">
        <f t="shared" si="199"/>
        <v>5.7838494463877187E-4</v>
      </c>
      <c r="AZ729" s="174">
        <f t="shared" si="199"/>
        <v>5.5540253012928485E-4</v>
      </c>
      <c r="BA729" s="174">
        <f t="shared" si="199"/>
        <v>5.333333333333326E-4</v>
      </c>
      <c r="BB729" s="174">
        <f t="shared" si="199"/>
        <v>5.1214106708918233E-4</v>
      </c>
      <c r="BC729" s="174">
        <f t="shared" si="199"/>
        <v>4.9179088612358735E-4</v>
      </c>
      <c r="BD729" s="174">
        <f t="shared" si="199"/>
        <v>4.7224932975762919E-4</v>
      </c>
      <c r="BE729" s="174">
        <f t="shared" si="199"/>
        <v>4.5348426688916928E-4</v>
      </c>
      <c r="BF729" s="174">
        <f t="shared" si="199"/>
        <v>4.3546484316145314E-4</v>
      </c>
      <c r="BG729" s="174">
        <f t="shared" si="199"/>
        <v>4.1816143023099434E-4</v>
      </c>
      <c r="BH729" s="174">
        <f t="shared" si="199"/>
        <v>4.0154557705132567E-4</v>
      </c>
      <c r="BI729" s="174">
        <f t="shared" si="199"/>
        <v>3.8558996309251436E-4</v>
      </c>
      <c r="BJ729" s="174">
        <f t="shared" si="199"/>
        <v>3.7026835341952307E-4</v>
      </c>
      <c r="BK729" s="174">
        <f t="shared" si="199"/>
        <v>3.5555555555555487E-4</v>
      </c>
      <c r="BL729" s="174">
        <f t="shared" si="199"/>
        <v>3.4142737805945467E-4</v>
      </c>
      <c r="BM729" s="174">
        <f t="shared" si="199"/>
        <v>3.2786059074905809E-4</v>
      </c>
      <c r="BN729" s="174">
        <f t="shared" si="199"/>
        <v>3.14832886505086E-4</v>
      </c>
      <c r="BO729" s="174">
        <f t="shared" si="199"/>
        <v>3.0232284459277939E-4</v>
      </c>
      <c r="BP729" s="174">
        <f t="shared" si="199"/>
        <v>2.9030989544096859E-4</v>
      </c>
    </row>
    <row r="730" spans="2:68">
      <c r="B730" s="29">
        <v>36</v>
      </c>
      <c r="C730" s="68">
        <v>1.6999999999999999E-3</v>
      </c>
      <c r="D730" s="68">
        <v>8.0000000000000004E-4</v>
      </c>
      <c r="I730" s="60" t="s">
        <v>112</v>
      </c>
      <c r="J730" s="174">
        <f t="shared" ref="J730:J762" si="200">$C730*POWER(POWER($D730/$C730,1/($D$697-$C$697)),J$697-$C$697)</f>
        <v>2.774803468718071E-3</v>
      </c>
      <c r="K730" s="174">
        <f t="shared" si="199"/>
        <v>2.6721712187314541E-3</v>
      </c>
      <c r="L730" s="174">
        <f t="shared" si="199"/>
        <v>2.5733350497487944E-3</v>
      </c>
      <c r="M730" s="174">
        <f t="shared" si="199"/>
        <v>2.4781545553092528E-3</v>
      </c>
      <c r="N730" s="174">
        <f t="shared" si="199"/>
        <v>2.3864945221958177E-3</v>
      </c>
      <c r="O730" s="174">
        <f t="shared" si="199"/>
        <v>2.2982247383516855E-3</v>
      </c>
      <c r="P730" s="174">
        <f t="shared" si="199"/>
        <v>2.2132198079012752E-3</v>
      </c>
      <c r="Q730" s="174">
        <f t="shared" si="199"/>
        <v>2.1313589730131035E-3</v>
      </c>
      <c r="R730" s="174">
        <f t="shared" si="199"/>
        <v>2.052525942351455E-3</v>
      </c>
      <c r="S730" s="174">
        <f t="shared" si="199"/>
        <v>1.9766087258731467E-3</v>
      </c>
      <c r="T730" s="174">
        <f t="shared" si="199"/>
        <v>1.9034994757346994E-3</v>
      </c>
      <c r="U730" s="174">
        <f t="shared" si="199"/>
        <v>1.8330943330839111E-3</v>
      </c>
      <c r="V730" s="174">
        <f t="shared" si="199"/>
        <v>1.7652932805181829E-3</v>
      </c>
      <c r="W730" s="174">
        <f t="shared" si="199"/>
        <v>1.6999999999999999E-3</v>
      </c>
      <c r="X730" s="174">
        <f t="shared" si="199"/>
        <v>1.6371217360277215E-3</v>
      </c>
      <c r="Y730" s="174">
        <f t="shared" si="199"/>
        <v>1.5765691638673065E-3</v>
      </c>
      <c r="Z730" s="174">
        <f t="shared" si="199"/>
        <v>1.5182562626577755E-3</v>
      </c>
      <c r="AA730" s="174">
        <f t="shared" si="199"/>
        <v>1.4621001932101517E-3</v>
      </c>
      <c r="AB730" s="174">
        <f t="shared" si="199"/>
        <v>1.4080211803262769E-3</v>
      </c>
      <c r="AC730" s="174">
        <f t="shared" si="199"/>
        <v>1.3559423994703272E-3</v>
      </c>
      <c r="AD730" s="174">
        <f t="shared" si="199"/>
        <v>1.305789867632033E-3</v>
      </c>
      <c r="AE730" s="174">
        <f t="shared" si="199"/>
        <v>1.2574923382265664E-3</v>
      </c>
      <c r="AF730" s="174">
        <f t="shared" si="199"/>
        <v>1.2109811998817855E-3</v>
      </c>
      <c r="AG730" s="174">
        <f t="shared" si="199"/>
        <v>1.1661903789690598E-3</v>
      </c>
      <c r="AH730" s="174">
        <f t="shared" si="199"/>
        <v>1.1230562457392082E-3</v>
      </c>
      <c r="AI730" s="174">
        <f t="shared" si="199"/>
        <v>1.0815175239302047E-3</v>
      </c>
      <c r="AJ730" s="174">
        <f t="shared" si="199"/>
        <v>1.0415152037182469E-3</v>
      </c>
      <c r="AK730" s="174">
        <f t="shared" si="199"/>
        <v>1.0029924578885193E-3</v>
      </c>
      <c r="AL730" s="174">
        <f t="shared" si="199"/>
        <v>9.6589456110656694E-4</v>
      </c>
      <c r="AM730" s="174">
        <f t="shared" si="199"/>
        <v>9.3016881217559846E-4</v>
      </c>
      <c r="AN730" s="174">
        <f t="shared" si="199"/>
        <v>8.9576445916927027E-4</v>
      </c>
      <c r="AO730" s="174">
        <f t="shared" si="199"/>
        <v>8.6263262733360521E-4</v>
      </c>
      <c r="AP730" s="174">
        <f t="shared" si="199"/>
        <v>8.3072624965561557E-4</v>
      </c>
      <c r="AQ730" s="174">
        <f t="shared" si="199"/>
        <v>7.9999999999999982E-4</v>
      </c>
      <c r="AR730" s="174">
        <f t="shared" si="199"/>
        <v>7.7041022871892771E-4</v>
      </c>
      <c r="AS730" s="174">
        <f t="shared" si="199"/>
        <v>7.4191490064343829E-4</v>
      </c>
      <c r="AT730" s="174">
        <f t="shared" si="199"/>
        <v>7.1447353536836485E-4</v>
      </c>
      <c r="AU730" s="174">
        <f t="shared" si="199"/>
        <v>6.8804714974595371E-4</v>
      </c>
      <c r="AV730" s="174">
        <f t="shared" si="199"/>
        <v>6.6259820250648318E-4</v>
      </c>
      <c r="AW730" s="174">
        <f t="shared" si="199"/>
        <v>6.3809054092721265E-4</v>
      </c>
      <c r="AX730" s="174">
        <f t="shared" si="199"/>
        <v>6.1448934947389781E-4</v>
      </c>
      <c r="AY730" s="174">
        <f t="shared" si="199"/>
        <v>5.9176110034191349E-4</v>
      </c>
      <c r="AZ730" s="174">
        <f t="shared" si="199"/>
        <v>5.6987350582672245E-4</v>
      </c>
      <c r="BA730" s="174">
        <f t="shared" si="199"/>
        <v>5.4879547245602822E-4</v>
      </c>
      <c r="BB730" s="174">
        <f t="shared" si="199"/>
        <v>5.2849705681845083E-4</v>
      </c>
      <c r="BC730" s="174">
        <f t="shared" si="199"/>
        <v>5.0894942302597869E-4</v>
      </c>
      <c r="BD730" s="174">
        <f t="shared" si="199"/>
        <v>4.9012480174976324E-4</v>
      </c>
      <c r="BE730" s="174">
        <f t="shared" si="199"/>
        <v>4.7199645077106785E-4</v>
      </c>
      <c r="BF730" s="174">
        <f t="shared" si="199"/>
        <v>4.5453861699132559E-4</v>
      </c>
      <c r="BG730" s="174">
        <f t="shared" si="199"/>
        <v>4.3772649984734037E-4</v>
      </c>
      <c r="BH730" s="174">
        <f t="shared" si="199"/>
        <v>4.2153621607965652E-4</v>
      </c>
      <c r="BI730" s="174">
        <f t="shared" si="199"/>
        <v>4.059447658040495E-4</v>
      </c>
      <c r="BJ730" s="174">
        <f t="shared" si="199"/>
        <v>3.9092999983793666E-4</v>
      </c>
      <c r="BK730" s="174">
        <f t="shared" si="199"/>
        <v>3.7647058823529403E-4</v>
      </c>
      <c r="BL730" s="174">
        <f t="shared" si="199"/>
        <v>3.6254598998537767E-4</v>
      </c>
      <c r="BM730" s="174">
        <f t="shared" si="199"/>
        <v>3.491364238322062E-4</v>
      </c>
      <c r="BN730" s="174">
        <f t="shared" si="199"/>
        <v>3.3622284017334811E-4</v>
      </c>
      <c r="BO730" s="174">
        <f t="shared" si="199"/>
        <v>3.2378689399809577E-4</v>
      </c>
      <c r="BP730" s="174">
        <f t="shared" si="199"/>
        <v>3.1181091882658023E-4</v>
      </c>
    </row>
    <row r="731" spans="2:68">
      <c r="B731" s="29">
        <v>37</v>
      </c>
      <c r="C731" s="68">
        <v>1.6999999999999999E-3</v>
      </c>
      <c r="D731" s="68">
        <v>8.0000000000000004E-4</v>
      </c>
      <c r="I731" s="60" t="s">
        <v>112</v>
      </c>
      <c r="J731" s="174">
        <f t="shared" si="200"/>
        <v>2.774803468718071E-3</v>
      </c>
      <c r="K731" s="174">
        <f t="shared" si="199"/>
        <v>2.6721712187314541E-3</v>
      </c>
      <c r="L731" s="174">
        <f t="shared" si="199"/>
        <v>2.5733350497487944E-3</v>
      </c>
      <c r="M731" s="174">
        <f t="shared" si="199"/>
        <v>2.4781545553092528E-3</v>
      </c>
      <c r="N731" s="174">
        <f t="shared" si="199"/>
        <v>2.3864945221958177E-3</v>
      </c>
      <c r="O731" s="174">
        <f t="shared" si="199"/>
        <v>2.2982247383516855E-3</v>
      </c>
      <c r="P731" s="174">
        <f t="shared" si="199"/>
        <v>2.2132198079012752E-3</v>
      </c>
      <c r="Q731" s="174">
        <f t="shared" si="199"/>
        <v>2.1313589730131035E-3</v>
      </c>
      <c r="R731" s="174">
        <f t="shared" si="199"/>
        <v>2.052525942351455E-3</v>
      </c>
      <c r="S731" s="174">
        <f t="shared" si="199"/>
        <v>1.9766087258731467E-3</v>
      </c>
      <c r="T731" s="174">
        <f t="shared" si="199"/>
        <v>1.9034994757346994E-3</v>
      </c>
      <c r="U731" s="174">
        <f t="shared" si="199"/>
        <v>1.8330943330839111E-3</v>
      </c>
      <c r="V731" s="174">
        <f t="shared" si="199"/>
        <v>1.7652932805181829E-3</v>
      </c>
      <c r="W731" s="174">
        <f t="shared" si="199"/>
        <v>1.6999999999999999E-3</v>
      </c>
      <c r="X731" s="174">
        <f t="shared" si="199"/>
        <v>1.6371217360277215E-3</v>
      </c>
      <c r="Y731" s="174">
        <f t="shared" si="199"/>
        <v>1.5765691638673065E-3</v>
      </c>
      <c r="Z731" s="174">
        <f t="shared" si="199"/>
        <v>1.5182562626577755E-3</v>
      </c>
      <c r="AA731" s="174">
        <f t="shared" si="199"/>
        <v>1.4621001932101517E-3</v>
      </c>
      <c r="AB731" s="174">
        <f t="shared" si="199"/>
        <v>1.4080211803262769E-3</v>
      </c>
      <c r="AC731" s="174">
        <f t="shared" si="199"/>
        <v>1.3559423994703272E-3</v>
      </c>
      <c r="AD731" s="174">
        <f t="shared" si="199"/>
        <v>1.305789867632033E-3</v>
      </c>
      <c r="AE731" s="174">
        <f t="shared" si="199"/>
        <v>1.2574923382265664E-3</v>
      </c>
      <c r="AF731" s="174">
        <f t="shared" si="199"/>
        <v>1.2109811998817855E-3</v>
      </c>
      <c r="AG731" s="174">
        <f t="shared" si="199"/>
        <v>1.1661903789690598E-3</v>
      </c>
      <c r="AH731" s="174">
        <f t="shared" si="199"/>
        <v>1.1230562457392082E-3</v>
      </c>
      <c r="AI731" s="174">
        <f t="shared" si="199"/>
        <v>1.0815175239302047E-3</v>
      </c>
      <c r="AJ731" s="174">
        <f t="shared" si="199"/>
        <v>1.0415152037182469E-3</v>
      </c>
      <c r="AK731" s="174">
        <f t="shared" si="199"/>
        <v>1.0029924578885193E-3</v>
      </c>
      <c r="AL731" s="174">
        <f t="shared" si="199"/>
        <v>9.6589456110656694E-4</v>
      </c>
      <c r="AM731" s="174">
        <f t="shared" si="199"/>
        <v>9.3016881217559846E-4</v>
      </c>
      <c r="AN731" s="174">
        <f t="shared" si="199"/>
        <v>8.9576445916927027E-4</v>
      </c>
      <c r="AO731" s="174">
        <f t="shared" si="199"/>
        <v>8.6263262733360521E-4</v>
      </c>
      <c r="AP731" s="174">
        <f t="shared" si="199"/>
        <v>8.3072624965561557E-4</v>
      </c>
      <c r="AQ731" s="174">
        <f t="shared" si="199"/>
        <v>7.9999999999999982E-4</v>
      </c>
      <c r="AR731" s="174">
        <f t="shared" si="199"/>
        <v>7.7041022871892771E-4</v>
      </c>
      <c r="AS731" s="174">
        <f t="shared" si="199"/>
        <v>7.4191490064343829E-4</v>
      </c>
      <c r="AT731" s="174">
        <f t="shared" si="199"/>
        <v>7.1447353536836485E-4</v>
      </c>
      <c r="AU731" s="174">
        <f t="shared" si="199"/>
        <v>6.8804714974595371E-4</v>
      </c>
      <c r="AV731" s="174">
        <f t="shared" si="199"/>
        <v>6.6259820250648318E-4</v>
      </c>
      <c r="AW731" s="174">
        <f t="shared" si="199"/>
        <v>6.3809054092721265E-4</v>
      </c>
      <c r="AX731" s="174">
        <f t="shared" si="199"/>
        <v>6.1448934947389781E-4</v>
      </c>
      <c r="AY731" s="174">
        <f t="shared" si="199"/>
        <v>5.9176110034191349E-4</v>
      </c>
      <c r="AZ731" s="174">
        <f t="shared" si="199"/>
        <v>5.6987350582672245E-4</v>
      </c>
      <c r="BA731" s="174">
        <f t="shared" si="199"/>
        <v>5.4879547245602822E-4</v>
      </c>
      <c r="BB731" s="174">
        <f t="shared" si="199"/>
        <v>5.2849705681845083E-4</v>
      </c>
      <c r="BC731" s="174">
        <f t="shared" si="199"/>
        <v>5.0894942302597869E-4</v>
      </c>
      <c r="BD731" s="174">
        <f t="shared" si="199"/>
        <v>4.9012480174976324E-4</v>
      </c>
      <c r="BE731" s="174">
        <f t="shared" si="199"/>
        <v>4.7199645077106785E-4</v>
      </c>
      <c r="BF731" s="174">
        <f t="shared" si="199"/>
        <v>4.5453861699132559E-4</v>
      </c>
      <c r="BG731" s="174">
        <f t="shared" si="199"/>
        <v>4.3772649984734037E-4</v>
      </c>
      <c r="BH731" s="174">
        <f t="shared" si="199"/>
        <v>4.2153621607965652E-4</v>
      </c>
      <c r="BI731" s="174">
        <f t="shared" si="199"/>
        <v>4.059447658040495E-4</v>
      </c>
      <c r="BJ731" s="174">
        <f t="shared" si="199"/>
        <v>3.9092999983793666E-4</v>
      </c>
      <c r="BK731" s="174">
        <f t="shared" si="199"/>
        <v>3.7647058823529403E-4</v>
      </c>
      <c r="BL731" s="174">
        <f t="shared" si="199"/>
        <v>3.6254598998537767E-4</v>
      </c>
      <c r="BM731" s="174">
        <f t="shared" si="199"/>
        <v>3.491364238322062E-4</v>
      </c>
      <c r="BN731" s="174">
        <f t="shared" si="199"/>
        <v>3.3622284017334811E-4</v>
      </c>
      <c r="BO731" s="174">
        <f t="shared" si="199"/>
        <v>3.2378689399809577E-4</v>
      </c>
      <c r="BP731" s="174">
        <f t="shared" si="199"/>
        <v>3.1181091882658023E-4</v>
      </c>
    </row>
    <row r="732" spans="2:68">
      <c r="B732" s="29">
        <v>38</v>
      </c>
      <c r="C732" s="68">
        <v>1.6999999999999999E-3</v>
      </c>
      <c r="D732" s="68">
        <v>8.0000000000000004E-4</v>
      </c>
      <c r="I732" s="60" t="s">
        <v>112</v>
      </c>
      <c r="J732" s="174">
        <f t="shared" si="200"/>
        <v>2.774803468718071E-3</v>
      </c>
      <c r="K732" s="174">
        <f t="shared" si="199"/>
        <v>2.6721712187314541E-3</v>
      </c>
      <c r="L732" s="174">
        <f t="shared" si="199"/>
        <v>2.5733350497487944E-3</v>
      </c>
      <c r="M732" s="174">
        <f t="shared" si="199"/>
        <v>2.4781545553092528E-3</v>
      </c>
      <c r="N732" s="174">
        <f t="shared" si="199"/>
        <v>2.3864945221958177E-3</v>
      </c>
      <c r="O732" s="174">
        <f t="shared" si="199"/>
        <v>2.2982247383516855E-3</v>
      </c>
      <c r="P732" s="174">
        <f t="shared" si="199"/>
        <v>2.2132198079012752E-3</v>
      </c>
      <c r="Q732" s="174">
        <f t="shared" si="199"/>
        <v>2.1313589730131035E-3</v>
      </c>
      <c r="R732" s="174">
        <f t="shared" si="199"/>
        <v>2.052525942351455E-3</v>
      </c>
      <c r="S732" s="174">
        <f t="shared" si="199"/>
        <v>1.9766087258731467E-3</v>
      </c>
      <c r="T732" s="174">
        <f t="shared" si="199"/>
        <v>1.9034994757346994E-3</v>
      </c>
      <c r="U732" s="174">
        <f t="shared" si="199"/>
        <v>1.8330943330839111E-3</v>
      </c>
      <c r="V732" s="174">
        <f t="shared" si="199"/>
        <v>1.7652932805181829E-3</v>
      </c>
      <c r="W732" s="174">
        <f t="shared" si="199"/>
        <v>1.6999999999999999E-3</v>
      </c>
      <c r="X732" s="174">
        <f t="shared" si="199"/>
        <v>1.6371217360277215E-3</v>
      </c>
      <c r="Y732" s="174">
        <f t="shared" si="199"/>
        <v>1.5765691638673065E-3</v>
      </c>
      <c r="Z732" s="174">
        <f t="shared" si="199"/>
        <v>1.5182562626577755E-3</v>
      </c>
      <c r="AA732" s="174">
        <f t="shared" si="199"/>
        <v>1.4621001932101517E-3</v>
      </c>
      <c r="AB732" s="174">
        <f t="shared" si="199"/>
        <v>1.4080211803262769E-3</v>
      </c>
      <c r="AC732" s="174">
        <f t="shared" si="199"/>
        <v>1.3559423994703272E-3</v>
      </c>
      <c r="AD732" s="174">
        <f t="shared" si="199"/>
        <v>1.305789867632033E-3</v>
      </c>
      <c r="AE732" s="174">
        <f t="shared" si="199"/>
        <v>1.2574923382265664E-3</v>
      </c>
      <c r="AF732" s="174">
        <f t="shared" si="199"/>
        <v>1.2109811998817855E-3</v>
      </c>
      <c r="AG732" s="174">
        <f t="shared" si="199"/>
        <v>1.1661903789690598E-3</v>
      </c>
      <c r="AH732" s="174">
        <f t="shared" si="199"/>
        <v>1.1230562457392082E-3</v>
      </c>
      <c r="AI732" s="174">
        <f t="shared" si="199"/>
        <v>1.0815175239302047E-3</v>
      </c>
      <c r="AJ732" s="174">
        <f t="shared" si="199"/>
        <v>1.0415152037182469E-3</v>
      </c>
      <c r="AK732" s="174">
        <f t="shared" si="199"/>
        <v>1.0029924578885193E-3</v>
      </c>
      <c r="AL732" s="174">
        <f t="shared" si="199"/>
        <v>9.6589456110656694E-4</v>
      </c>
      <c r="AM732" s="174">
        <f t="shared" si="199"/>
        <v>9.3016881217559846E-4</v>
      </c>
      <c r="AN732" s="174">
        <f t="shared" si="199"/>
        <v>8.9576445916927027E-4</v>
      </c>
      <c r="AO732" s="174">
        <f t="shared" si="199"/>
        <v>8.6263262733360521E-4</v>
      </c>
      <c r="AP732" s="174">
        <f t="shared" si="199"/>
        <v>8.3072624965561557E-4</v>
      </c>
      <c r="AQ732" s="174">
        <f t="shared" si="199"/>
        <v>7.9999999999999982E-4</v>
      </c>
      <c r="AR732" s="174">
        <f t="shared" si="199"/>
        <v>7.7041022871892771E-4</v>
      </c>
      <c r="AS732" s="174">
        <f t="shared" si="199"/>
        <v>7.4191490064343829E-4</v>
      </c>
      <c r="AT732" s="174">
        <f t="shared" si="199"/>
        <v>7.1447353536836485E-4</v>
      </c>
      <c r="AU732" s="174">
        <f t="shared" si="199"/>
        <v>6.8804714974595371E-4</v>
      </c>
      <c r="AV732" s="174">
        <f t="shared" si="199"/>
        <v>6.6259820250648318E-4</v>
      </c>
      <c r="AW732" s="174">
        <f t="shared" si="199"/>
        <v>6.3809054092721265E-4</v>
      </c>
      <c r="AX732" s="174">
        <f t="shared" si="199"/>
        <v>6.1448934947389781E-4</v>
      </c>
      <c r="AY732" s="174">
        <f t="shared" si="199"/>
        <v>5.9176110034191349E-4</v>
      </c>
      <c r="AZ732" s="174">
        <f t="shared" si="199"/>
        <v>5.6987350582672245E-4</v>
      </c>
      <c r="BA732" s="174">
        <f t="shared" si="199"/>
        <v>5.4879547245602822E-4</v>
      </c>
      <c r="BB732" s="174">
        <f t="shared" si="199"/>
        <v>5.2849705681845083E-4</v>
      </c>
      <c r="BC732" s="174">
        <f t="shared" si="199"/>
        <v>5.0894942302597869E-4</v>
      </c>
      <c r="BD732" s="174">
        <f t="shared" si="199"/>
        <v>4.9012480174976324E-4</v>
      </c>
      <c r="BE732" s="174">
        <f t="shared" si="199"/>
        <v>4.7199645077106785E-4</v>
      </c>
      <c r="BF732" s="174">
        <f t="shared" si="199"/>
        <v>4.5453861699132559E-4</v>
      </c>
      <c r="BG732" s="174">
        <f t="shared" si="199"/>
        <v>4.3772649984734037E-4</v>
      </c>
      <c r="BH732" s="174">
        <f t="shared" si="199"/>
        <v>4.2153621607965652E-4</v>
      </c>
      <c r="BI732" s="174">
        <f t="shared" si="199"/>
        <v>4.059447658040495E-4</v>
      </c>
      <c r="BJ732" s="174">
        <f t="shared" si="199"/>
        <v>3.9092999983793666E-4</v>
      </c>
      <c r="BK732" s="174">
        <f t="shared" si="199"/>
        <v>3.7647058823529403E-4</v>
      </c>
      <c r="BL732" s="174">
        <f t="shared" si="199"/>
        <v>3.6254598998537767E-4</v>
      </c>
      <c r="BM732" s="174">
        <f t="shared" si="199"/>
        <v>3.491364238322062E-4</v>
      </c>
      <c r="BN732" s="174">
        <f t="shared" si="199"/>
        <v>3.3622284017334811E-4</v>
      </c>
      <c r="BO732" s="174">
        <f t="shared" si="199"/>
        <v>3.2378689399809577E-4</v>
      </c>
      <c r="BP732" s="174">
        <f t="shared" si="199"/>
        <v>3.1181091882658023E-4</v>
      </c>
    </row>
    <row r="733" spans="2:68">
      <c r="B733" s="29">
        <v>39</v>
      </c>
      <c r="C733" s="68">
        <v>1.6000000000000001E-3</v>
      </c>
      <c r="D733" s="68">
        <v>8.0000000000000004E-4</v>
      </c>
      <c r="I733" s="60" t="s">
        <v>112</v>
      </c>
      <c r="J733" s="174">
        <f t="shared" si="200"/>
        <v>2.5106691132696E-3</v>
      </c>
      <c r="K733" s="174">
        <f t="shared" si="199"/>
        <v>2.4251465064166352E-3</v>
      </c>
      <c r="L733" s="174">
        <f t="shared" si="199"/>
        <v>2.3425371135129989E-3</v>
      </c>
      <c r="M733" s="174">
        <f t="shared" si="199"/>
        <v>2.2627416997969504E-3</v>
      </c>
      <c r="N733" s="174">
        <f t="shared" si="199"/>
        <v>2.1856644108070315E-3</v>
      </c>
      <c r="O733" s="174">
        <f t="shared" si="199"/>
        <v>2.1112126572366296E-3</v>
      </c>
      <c r="P733" s="174">
        <f t="shared" si="199"/>
        <v>2.0392970037108188E-3</v>
      </c>
      <c r="Q733" s="174">
        <f t="shared" si="199"/>
        <v>1.9698310613518654E-3</v>
      </c>
      <c r="R733" s="174">
        <f t="shared" si="199"/>
        <v>1.902731384004353E-3</v>
      </c>
      <c r="S733" s="174">
        <f t="shared" si="199"/>
        <v>1.8379173679952555E-3</v>
      </c>
      <c r="T733" s="174">
        <f t="shared" si="199"/>
        <v>1.7753111553085517E-3</v>
      </c>
      <c r="U733" s="174">
        <f t="shared" si="199"/>
        <v>1.7148375400580691E-3</v>
      </c>
      <c r="V733" s="174">
        <f t="shared" si="199"/>
        <v>1.6564238781462039E-3</v>
      </c>
      <c r="W733" s="174">
        <f t="shared" si="199"/>
        <v>1.6000000000000001E-3</v>
      </c>
      <c r="X733" s="174">
        <f t="shared" si="199"/>
        <v>1.5454981262797531E-3</v>
      </c>
      <c r="Y733" s="174">
        <f t="shared" si="199"/>
        <v>1.4928527864588922E-3</v>
      </c>
      <c r="Z733" s="174">
        <f t="shared" si="199"/>
        <v>1.4420007401773286E-3</v>
      </c>
      <c r="AA733" s="174">
        <f t="shared" si="199"/>
        <v>1.3928809012737991E-3</v>
      </c>
      <c r="AB733" s="174">
        <f t="shared" si="199"/>
        <v>1.3454342644059437E-3</v>
      </c>
      <c r="AC733" s="174">
        <f t="shared" si="199"/>
        <v>1.2996038341699773E-3</v>
      </c>
      <c r="AD733" s="174">
        <f t="shared" si="199"/>
        <v>1.2553345566348017E-3</v>
      </c>
      <c r="AE733" s="174">
        <f t="shared" si="199"/>
        <v>1.2125732532083191E-3</v>
      </c>
      <c r="AF733" s="174">
        <f t="shared" si="199"/>
        <v>1.1712685567565012E-3</v>
      </c>
      <c r="AG733" s="174">
        <f t="shared" si="199"/>
        <v>1.1313708498984769E-3</v>
      </c>
      <c r="AH733" s="174">
        <f t="shared" si="199"/>
        <v>1.0928322054035173E-3</v>
      </c>
      <c r="AI733" s="174">
        <f t="shared" si="199"/>
        <v>1.0556063286183163E-3</v>
      </c>
      <c r="AJ733" s="174">
        <f t="shared" ref="K733:BP737" si="201">$C733*POWER(POWER($D733/$C733,1/($D$697-$C$697)),AJ$697-$C$697)</f>
        <v>1.0196485018554107E-3</v>
      </c>
      <c r="AK733" s="174">
        <f t="shared" si="201"/>
        <v>9.8491553067593402E-4</v>
      </c>
      <c r="AL733" s="174">
        <f t="shared" si="201"/>
        <v>9.5136569200217781E-4</v>
      </c>
      <c r="AM733" s="174">
        <f t="shared" si="201"/>
        <v>9.1895868399762904E-4</v>
      </c>
      <c r="AN733" s="174">
        <f t="shared" si="201"/>
        <v>8.8765557765427695E-4</v>
      </c>
      <c r="AO733" s="174">
        <f t="shared" si="201"/>
        <v>8.5741877002903563E-4</v>
      </c>
      <c r="AP733" s="174">
        <f t="shared" si="201"/>
        <v>8.2821193907310295E-4</v>
      </c>
      <c r="AQ733" s="174">
        <f t="shared" si="201"/>
        <v>8.0000000000000112E-4</v>
      </c>
      <c r="AR733" s="174">
        <f t="shared" si="201"/>
        <v>7.7274906313987753E-4</v>
      </c>
      <c r="AS733" s="174">
        <f t="shared" si="201"/>
        <v>7.4642639322944706E-4</v>
      </c>
      <c r="AT733" s="174">
        <f t="shared" si="201"/>
        <v>7.210003700886653E-4</v>
      </c>
      <c r="AU733" s="174">
        <f t="shared" si="201"/>
        <v>6.964404506369004E-4</v>
      </c>
      <c r="AV733" s="174">
        <f t="shared" si="201"/>
        <v>6.7271713220297283E-4</v>
      </c>
      <c r="AW733" s="174">
        <f t="shared" si="201"/>
        <v>6.4980191708498953E-4</v>
      </c>
      <c r="AX733" s="174">
        <f t="shared" si="201"/>
        <v>6.2766727831740172E-4</v>
      </c>
      <c r="AY733" s="174">
        <f t="shared" si="201"/>
        <v>6.0628662660416042E-4</v>
      </c>
      <c r="AZ733" s="174">
        <f t="shared" si="201"/>
        <v>5.8563427837825136E-4</v>
      </c>
      <c r="BA733" s="174">
        <f t="shared" si="201"/>
        <v>5.6568542494923912E-4</v>
      </c>
      <c r="BB733" s="174">
        <f t="shared" si="201"/>
        <v>5.464161027017593E-4</v>
      </c>
      <c r="BC733" s="174">
        <f t="shared" si="201"/>
        <v>5.2780316430915881E-4</v>
      </c>
      <c r="BD733" s="174">
        <f t="shared" si="201"/>
        <v>5.09824250927706E-4</v>
      </c>
      <c r="BE733" s="174">
        <f t="shared" si="201"/>
        <v>4.9245776533796766E-4</v>
      </c>
      <c r="BF733" s="174">
        <f t="shared" si="201"/>
        <v>4.7568284600108961E-4</v>
      </c>
      <c r="BG733" s="174">
        <f t="shared" si="201"/>
        <v>4.5947934199881511E-4</v>
      </c>
      <c r="BH733" s="174">
        <f t="shared" si="201"/>
        <v>4.4382778882713912E-4</v>
      </c>
      <c r="BI733" s="174">
        <f t="shared" si="201"/>
        <v>4.2870938501451836E-4</v>
      </c>
      <c r="BJ733" s="174">
        <f t="shared" si="201"/>
        <v>4.1410596953655212E-4</v>
      </c>
      <c r="BK733" s="174">
        <f t="shared" si="201"/>
        <v>4.000000000000011E-4</v>
      </c>
      <c r="BL733" s="174">
        <f t="shared" si="201"/>
        <v>3.8637453156993931E-4</v>
      </c>
      <c r="BM733" s="174">
        <f t="shared" si="201"/>
        <v>3.7321319661472407E-4</v>
      </c>
      <c r="BN733" s="174">
        <f t="shared" si="201"/>
        <v>3.6050018504433314E-4</v>
      </c>
      <c r="BO733" s="174">
        <f t="shared" si="201"/>
        <v>3.4822022531845069E-4</v>
      </c>
      <c r="BP733" s="174">
        <f t="shared" si="201"/>
        <v>3.363585661014869E-4</v>
      </c>
    </row>
    <row r="734" spans="2:68">
      <c r="B734" s="29">
        <v>40</v>
      </c>
      <c r="C734" s="68">
        <v>1.6000000000000001E-3</v>
      </c>
      <c r="D734" s="68">
        <v>6.9999999999999999E-4</v>
      </c>
      <c r="I734" s="60" t="s">
        <v>112</v>
      </c>
      <c r="J734" s="174">
        <f t="shared" si="200"/>
        <v>2.7383202961443576E-3</v>
      </c>
      <c r="K734" s="174">
        <f t="shared" si="201"/>
        <v>2.6274420626542969E-3</v>
      </c>
      <c r="L734" s="174">
        <f t="shared" si="201"/>
        <v>2.5210534364169704E-3</v>
      </c>
      <c r="M734" s="174">
        <f t="shared" si="201"/>
        <v>2.4189726272590547E-3</v>
      </c>
      <c r="N734" s="174">
        <f t="shared" si="201"/>
        <v>2.3210252059333086E-3</v>
      </c>
      <c r="O734" s="174">
        <f t="shared" si="201"/>
        <v>2.2270438060648756E-3</v>
      </c>
      <c r="P734" s="174">
        <f t="shared" si="201"/>
        <v>2.1368678381661825E-3</v>
      </c>
      <c r="Q734" s="174">
        <f t="shared" si="201"/>
        <v>2.0503432152317513E-3</v>
      </c>
      <c r="R734" s="174">
        <f t="shared" si="201"/>
        <v>1.9673220894440464E-3</v>
      </c>
      <c r="S734" s="174">
        <f t="shared" si="201"/>
        <v>1.8876625995404479E-3</v>
      </c>
      <c r="T734" s="174">
        <f t="shared" si="201"/>
        <v>1.8112286284096776E-3</v>
      </c>
      <c r="U734" s="174">
        <f t="shared" si="201"/>
        <v>1.7378895705034644E-3</v>
      </c>
      <c r="V734" s="174">
        <f t="shared" si="201"/>
        <v>1.6675201086660224E-3</v>
      </c>
      <c r="W734" s="174">
        <f t="shared" si="201"/>
        <v>1.6000000000000001E-3</v>
      </c>
      <c r="X734" s="174">
        <f t="shared" si="201"/>
        <v>1.5352138704030028E-3</v>
      </c>
      <c r="Y734" s="174">
        <f t="shared" si="201"/>
        <v>1.4730510174236048E-3</v>
      </c>
      <c r="Z734" s="174">
        <f t="shared" si="201"/>
        <v>1.4134052210999833E-3</v>
      </c>
      <c r="AA734" s="174">
        <f t="shared" si="201"/>
        <v>1.3561745624579484E-3</v>
      </c>
      <c r="AB734" s="174">
        <f t="shared" si="201"/>
        <v>1.3012612493582287E-3</v>
      </c>
      <c r="AC734" s="174">
        <f t="shared" si="201"/>
        <v>1.2485714493954332E-3</v>
      </c>
      <c r="AD734" s="174">
        <f t="shared" si="201"/>
        <v>1.198015129563156E-3</v>
      </c>
      <c r="AE734" s="174">
        <f t="shared" si="201"/>
        <v>1.1495059024112548E-3</v>
      </c>
      <c r="AF734" s="174">
        <f t="shared" si="201"/>
        <v>1.1029608784324243E-3</v>
      </c>
      <c r="AG734" s="174">
        <f t="shared" si="201"/>
        <v>1.0583005244258362E-3</v>
      </c>
      <c r="AH734" s="174">
        <f t="shared" si="201"/>
        <v>1.0154485275958222E-3</v>
      </c>
      <c r="AI734" s="174">
        <f t="shared" si="201"/>
        <v>9.7433166515338283E-4</v>
      </c>
      <c r="AJ734" s="174">
        <f t="shared" si="201"/>
        <v>9.3487967919770459E-4</v>
      </c>
      <c r="AK734" s="174">
        <f t="shared" si="201"/>
        <v>8.9702515666389114E-4</v>
      </c>
      <c r="AL734" s="174">
        <f t="shared" si="201"/>
        <v>8.6070341413176999E-4</v>
      </c>
      <c r="AM734" s="174">
        <f t="shared" si="201"/>
        <v>8.258523872989457E-4</v>
      </c>
      <c r="AN734" s="174">
        <f t="shared" si="201"/>
        <v>7.924125249292338E-4</v>
      </c>
      <c r="AO734" s="174">
        <f t="shared" si="201"/>
        <v>7.6032668709526553E-4</v>
      </c>
      <c r="AP734" s="174">
        <f t="shared" si="201"/>
        <v>7.2954004754138466E-4</v>
      </c>
      <c r="AQ734" s="174">
        <f t="shared" si="201"/>
        <v>6.9999999999999988E-4</v>
      </c>
      <c r="AR734" s="174">
        <f t="shared" si="201"/>
        <v>6.7165606830131357E-4</v>
      </c>
      <c r="AS734" s="174">
        <f t="shared" si="201"/>
        <v>6.4445982012282708E-4</v>
      </c>
      <c r="AT734" s="174">
        <f t="shared" si="201"/>
        <v>6.183647842312426E-4</v>
      </c>
      <c r="AU734" s="174">
        <f t="shared" si="201"/>
        <v>5.9332637107535233E-4</v>
      </c>
      <c r="AV734" s="174">
        <f t="shared" si="201"/>
        <v>5.6930179659422497E-4</v>
      </c>
      <c r="AW734" s="174">
        <f t="shared" si="201"/>
        <v>5.4625000911050182E-4</v>
      </c>
      <c r="AX734" s="174">
        <f t="shared" si="201"/>
        <v>5.2413161918388065E-4</v>
      </c>
      <c r="AY734" s="174">
        <f t="shared" si="201"/>
        <v>5.0290883230492392E-4</v>
      </c>
      <c r="AZ734" s="174">
        <f t="shared" si="201"/>
        <v>4.8254538431418559E-4</v>
      </c>
      <c r="BA734" s="174">
        <f t="shared" si="201"/>
        <v>4.6300647943630334E-4</v>
      </c>
      <c r="BB734" s="174">
        <f t="shared" si="201"/>
        <v>4.4425873082317211E-4</v>
      </c>
      <c r="BC734" s="174">
        <f t="shared" si="201"/>
        <v>4.2627010350460487E-4</v>
      </c>
      <c r="BD734" s="174">
        <f t="shared" si="201"/>
        <v>4.0900985964899565E-4</v>
      </c>
      <c r="BE734" s="174">
        <f t="shared" si="201"/>
        <v>3.9244850604045221E-4</v>
      </c>
      <c r="BF734" s="174">
        <f t="shared" si="201"/>
        <v>3.7655774368264928E-4</v>
      </c>
      <c r="BG734" s="174">
        <f t="shared" si="201"/>
        <v>3.6131041944328869E-4</v>
      </c>
      <c r="BH734" s="174">
        <f t="shared" si="201"/>
        <v>3.4668047965653973E-4</v>
      </c>
      <c r="BI734" s="174">
        <f t="shared" si="201"/>
        <v>3.3264292560417861E-4</v>
      </c>
      <c r="BJ734" s="174">
        <f t="shared" si="201"/>
        <v>3.1917377079935573E-4</v>
      </c>
      <c r="BK734" s="174">
        <f t="shared" si="201"/>
        <v>3.0624999999999988E-4</v>
      </c>
      <c r="BL734" s="174">
        <f t="shared" si="201"/>
        <v>2.9384952988182461E-4</v>
      </c>
      <c r="BM734" s="174">
        <f t="shared" si="201"/>
        <v>2.8195117130373672E-4</v>
      </c>
      <c r="BN734" s="174">
        <f t="shared" si="201"/>
        <v>2.7053459310116856E-4</v>
      </c>
      <c r="BO734" s="174">
        <f t="shared" si="201"/>
        <v>2.5958028734546657E-4</v>
      </c>
      <c r="BP734" s="174">
        <f t="shared" si="201"/>
        <v>2.4906953600997331E-4</v>
      </c>
    </row>
    <row r="735" spans="2:68">
      <c r="B735" s="29">
        <v>41</v>
      </c>
      <c r="C735" s="68">
        <v>1.5E-3</v>
      </c>
      <c r="D735" s="68">
        <v>6.9999999999999999E-4</v>
      </c>
      <c r="I735" s="60" t="s">
        <v>112</v>
      </c>
      <c r="J735" s="174">
        <f t="shared" si="200"/>
        <v>2.4617097822088813E-3</v>
      </c>
      <c r="K735" s="174">
        <f t="shared" si="201"/>
        <v>2.3696662900249263E-3</v>
      </c>
      <c r="L735" s="174">
        <f t="shared" si="201"/>
        <v>2.2810643101242815E-3</v>
      </c>
      <c r="M735" s="174">
        <f t="shared" si="201"/>
        <v>2.1957751641342011E-3</v>
      </c>
      <c r="N735" s="174">
        <f t="shared" si="201"/>
        <v>2.1136749849748368E-3</v>
      </c>
      <c r="O735" s="174">
        <f t="shared" si="201"/>
        <v>2.0346445369646801E-3</v>
      </c>
      <c r="P735" s="174">
        <f t="shared" si="201"/>
        <v>1.9585690426522705E-3</v>
      </c>
      <c r="Q735" s="174">
        <f t="shared" si="201"/>
        <v>1.8853380161226764E-3</v>
      </c>
      <c r="R735" s="174">
        <f t="shared" si="201"/>
        <v>1.8148451025366604E-3</v>
      </c>
      <c r="S735" s="174">
        <f t="shared" si="201"/>
        <v>1.7469879236694855E-3</v>
      </c>
      <c r="T735" s="174">
        <f t="shared" si="201"/>
        <v>1.6816679292250339E-3</v>
      </c>
      <c r="U735" s="174">
        <f t="shared" si="201"/>
        <v>1.6187902537093029E-3</v>
      </c>
      <c r="V735" s="174">
        <f t="shared" si="201"/>
        <v>1.5582635786554064E-3</v>
      </c>
      <c r="W735" s="174">
        <f t="shared" si="201"/>
        <v>1.5E-3</v>
      </c>
      <c r="X735" s="174">
        <f t="shared" si="201"/>
        <v>1.4439149004185023E-3</v>
      </c>
      <c r="Y735" s="174">
        <f t="shared" si="201"/>
        <v>1.3899268264337154E-3</v>
      </c>
      <c r="Z735" s="174">
        <f t="shared" si="201"/>
        <v>1.3379573701193621E-3</v>
      </c>
      <c r="AA735" s="174">
        <f t="shared" si="201"/>
        <v>1.2879310552267331E-3</v>
      </c>
      <c r="AB735" s="174">
        <f t="shared" si="201"/>
        <v>1.2397752275690697E-3</v>
      </c>
      <c r="AC735" s="174">
        <f t="shared" si="201"/>
        <v>1.1934199495044794E-3</v>
      </c>
      <c r="AD735" s="174">
        <f t="shared" si="201"/>
        <v>1.1487978983641431E-3</v>
      </c>
      <c r="AE735" s="174">
        <f t="shared" si="201"/>
        <v>1.1058442686782974E-3</v>
      </c>
      <c r="AF735" s="174">
        <f t="shared" si="201"/>
        <v>1.064496678057997E-3</v>
      </c>
      <c r="AG735" s="174">
        <f t="shared" si="201"/>
        <v>1.0246950765959593E-3</v>
      </c>
      <c r="AH735" s="174">
        <f t="shared" si="201"/>
        <v>9.8638165965492263E-4</v>
      </c>
      <c r="AI735" s="174">
        <f t="shared" si="201"/>
        <v>9.4950078391684966E-4</v>
      </c>
      <c r="AJ735" s="174">
        <f t="shared" si="201"/>
        <v>9.1399888657105839E-4</v>
      </c>
      <c r="AK735" s="174">
        <f t="shared" si="201"/>
        <v>8.7982440752391454E-4</v>
      </c>
      <c r="AL735" s="174">
        <f t="shared" si="201"/>
        <v>8.469277145171073E-4</v>
      </c>
      <c r="AM735" s="174">
        <f t="shared" si="201"/>
        <v>8.1526103104575902E-4</v>
      </c>
      <c r="AN735" s="174">
        <f t="shared" si="201"/>
        <v>7.8477836697168164E-4</v>
      </c>
      <c r="AO735" s="174">
        <f t="shared" si="201"/>
        <v>7.5543545173100703E-4</v>
      </c>
      <c r="AP735" s="174">
        <f t="shared" si="201"/>
        <v>7.2718967003918878E-4</v>
      </c>
      <c r="AQ735" s="174">
        <f t="shared" si="201"/>
        <v>6.9999999999999923E-4</v>
      </c>
      <c r="AR735" s="174">
        <f t="shared" si="201"/>
        <v>6.7382695352863353E-4</v>
      </c>
      <c r="AS735" s="174">
        <f t="shared" si="201"/>
        <v>6.4863251900239977E-4</v>
      </c>
      <c r="AT735" s="174">
        <f t="shared" si="201"/>
        <v>6.2438010605570156E-4</v>
      </c>
      <c r="AU735" s="174">
        <f t="shared" si="201"/>
        <v>6.010344924391414E-4</v>
      </c>
      <c r="AV735" s="174">
        <f t="shared" si="201"/>
        <v>5.7856177286556528E-4</v>
      </c>
      <c r="AW735" s="174">
        <f t="shared" si="201"/>
        <v>5.569293097687565E-4</v>
      </c>
      <c r="AX735" s="174">
        <f t="shared" si="201"/>
        <v>5.3610568590326609E-4</v>
      </c>
      <c r="AY735" s="174">
        <f t="shared" si="201"/>
        <v>5.1606065871653817E-4</v>
      </c>
      <c r="AZ735" s="174">
        <f t="shared" si="201"/>
        <v>4.9676511642706453E-4</v>
      </c>
      <c r="BA735" s="174">
        <f t="shared" si="201"/>
        <v>4.7819103574478033E-4</v>
      </c>
      <c r="BB735" s="174">
        <f t="shared" si="201"/>
        <v>4.6031144117229675E-4</v>
      </c>
      <c r="BC735" s="174">
        <f t="shared" si="201"/>
        <v>4.4310036582786267E-4</v>
      </c>
      <c r="BD735" s="174">
        <f t="shared" si="201"/>
        <v>4.2653281373316015E-4</v>
      </c>
      <c r="BE735" s="174">
        <f t="shared" si="201"/>
        <v>4.1058472351115965E-4</v>
      </c>
      <c r="BF735" s="174">
        <f t="shared" si="201"/>
        <v>3.9523293344131624E-4</v>
      </c>
      <c r="BG735" s="174">
        <f t="shared" si="201"/>
        <v>3.8045514782135377E-4</v>
      </c>
      <c r="BH735" s="174">
        <f t="shared" si="201"/>
        <v>3.6622990458678436E-4</v>
      </c>
      <c r="BI735" s="174">
        <f t="shared" si="201"/>
        <v>3.5253654414113615E-4</v>
      </c>
      <c r="BJ735" s="174">
        <f t="shared" si="201"/>
        <v>3.3935517935162107E-4</v>
      </c>
      <c r="BK735" s="174">
        <f t="shared" si="201"/>
        <v>3.2666666666666592E-4</v>
      </c>
      <c r="BL735" s="174">
        <f t="shared" si="201"/>
        <v>3.1445257831336199E-4</v>
      </c>
      <c r="BM735" s="174">
        <f t="shared" si="201"/>
        <v>3.0269517553445287E-4</v>
      </c>
      <c r="BN735" s="174">
        <f t="shared" si="201"/>
        <v>2.9137738282599372E-4</v>
      </c>
      <c r="BO735" s="174">
        <f t="shared" si="201"/>
        <v>2.8048276313826566E-4</v>
      </c>
      <c r="BP735" s="174">
        <f t="shared" si="201"/>
        <v>2.6999549400393008E-4</v>
      </c>
    </row>
    <row r="736" spans="2:68">
      <c r="B736" s="29">
        <v>42</v>
      </c>
      <c r="C736" s="68">
        <v>1.5E-3</v>
      </c>
      <c r="D736" s="68">
        <v>6.9999999999999999E-4</v>
      </c>
      <c r="I736" s="60" t="s">
        <v>112</v>
      </c>
      <c r="J736" s="174">
        <f t="shared" si="200"/>
        <v>2.4617097822088813E-3</v>
      </c>
      <c r="K736" s="174">
        <f t="shared" si="201"/>
        <v>2.3696662900249263E-3</v>
      </c>
      <c r="L736" s="174">
        <f t="shared" si="201"/>
        <v>2.2810643101242815E-3</v>
      </c>
      <c r="M736" s="174">
        <f t="shared" si="201"/>
        <v>2.1957751641342011E-3</v>
      </c>
      <c r="N736" s="174">
        <f t="shared" si="201"/>
        <v>2.1136749849748368E-3</v>
      </c>
      <c r="O736" s="174">
        <f t="shared" si="201"/>
        <v>2.0346445369646801E-3</v>
      </c>
      <c r="P736" s="174">
        <f t="shared" si="201"/>
        <v>1.9585690426522705E-3</v>
      </c>
      <c r="Q736" s="174">
        <f t="shared" si="201"/>
        <v>1.8853380161226764E-3</v>
      </c>
      <c r="R736" s="174">
        <f t="shared" si="201"/>
        <v>1.8148451025366604E-3</v>
      </c>
      <c r="S736" s="174">
        <f t="shared" si="201"/>
        <v>1.7469879236694855E-3</v>
      </c>
      <c r="T736" s="174">
        <f t="shared" si="201"/>
        <v>1.6816679292250339E-3</v>
      </c>
      <c r="U736" s="174">
        <f t="shared" si="201"/>
        <v>1.6187902537093029E-3</v>
      </c>
      <c r="V736" s="174">
        <f t="shared" si="201"/>
        <v>1.5582635786554064E-3</v>
      </c>
      <c r="W736" s="174">
        <f t="shared" si="201"/>
        <v>1.5E-3</v>
      </c>
      <c r="X736" s="174">
        <f t="shared" si="201"/>
        <v>1.4439149004185023E-3</v>
      </c>
      <c r="Y736" s="174">
        <f t="shared" si="201"/>
        <v>1.3899268264337154E-3</v>
      </c>
      <c r="Z736" s="174">
        <f t="shared" si="201"/>
        <v>1.3379573701193621E-3</v>
      </c>
      <c r="AA736" s="174">
        <f t="shared" si="201"/>
        <v>1.2879310552267331E-3</v>
      </c>
      <c r="AB736" s="174">
        <f t="shared" si="201"/>
        <v>1.2397752275690697E-3</v>
      </c>
      <c r="AC736" s="174">
        <f t="shared" si="201"/>
        <v>1.1934199495044794E-3</v>
      </c>
      <c r="AD736" s="174">
        <f t="shared" si="201"/>
        <v>1.1487978983641431E-3</v>
      </c>
      <c r="AE736" s="174">
        <f t="shared" si="201"/>
        <v>1.1058442686782974E-3</v>
      </c>
      <c r="AF736" s="174">
        <f t="shared" si="201"/>
        <v>1.064496678057997E-3</v>
      </c>
      <c r="AG736" s="174">
        <f t="shared" si="201"/>
        <v>1.0246950765959593E-3</v>
      </c>
      <c r="AH736" s="174">
        <f t="shared" si="201"/>
        <v>9.8638165965492263E-4</v>
      </c>
      <c r="AI736" s="174">
        <f t="shared" si="201"/>
        <v>9.4950078391684966E-4</v>
      </c>
      <c r="AJ736" s="174">
        <f t="shared" si="201"/>
        <v>9.1399888657105839E-4</v>
      </c>
      <c r="AK736" s="174">
        <f t="shared" si="201"/>
        <v>8.7982440752391454E-4</v>
      </c>
      <c r="AL736" s="174">
        <f t="shared" si="201"/>
        <v>8.469277145171073E-4</v>
      </c>
      <c r="AM736" s="174">
        <f t="shared" si="201"/>
        <v>8.1526103104575902E-4</v>
      </c>
      <c r="AN736" s="174">
        <f t="shared" si="201"/>
        <v>7.8477836697168164E-4</v>
      </c>
      <c r="AO736" s="174">
        <f t="shared" si="201"/>
        <v>7.5543545173100703E-4</v>
      </c>
      <c r="AP736" s="174">
        <f t="shared" si="201"/>
        <v>7.2718967003918878E-4</v>
      </c>
      <c r="AQ736" s="174">
        <f t="shared" si="201"/>
        <v>6.9999999999999923E-4</v>
      </c>
      <c r="AR736" s="174">
        <f t="shared" si="201"/>
        <v>6.7382695352863353E-4</v>
      </c>
      <c r="AS736" s="174">
        <f t="shared" si="201"/>
        <v>6.4863251900239977E-4</v>
      </c>
      <c r="AT736" s="174">
        <f t="shared" si="201"/>
        <v>6.2438010605570156E-4</v>
      </c>
      <c r="AU736" s="174">
        <f t="shared" si="201"/>
        <v>6.010344924391414E-4</v>
      </c>
      <c r="AV736" s="174">
        <f t="shared" si="201"/>
        <v>5.7856177286556528E-4</v>
      </c>
      <c r="AW736" s="174">
        <f t="shared" si="201"/>
        <v>5.569293097687565E-4</v>
      </c>
      <c r="AX736" s="174">
        <f t="shared" si="201"/>
        <v>5.3610568590326609E-4</v>
      </c>
      <c r="AY736" s="174">
        <f t="shared" si="201"/>
        <v>5.1606065871653817E-4</v>
      </c>
      <c r="AZ736" s="174">
        <f t="shared" si="201"/>
        <v>4.9676511642706453E-4</v>
      </c>
      <c r="BA736" s="174">
        <f t="shared" si="201"/>
        <v>4.7819103574478033E-4</v>
      </c>
      <c r="BB736" s="174">
        <f t="shared" si="201"/>
        <v>4.6031144117229675E-4</v>
      </c>
      <c r="BC736" s="174">
        <f t="shared" si="201"/>
        <v>4.4310036582786267E-4</v>
      </c>
      <c r="BD736" s="174">
        <f t="shared" si="201"/>
        <v>4.2653281373316015E-4</v>
      </c>
      <c r="BE736" s="174">
        <f t="shared" si="201"/>
        <v>4.1058472351115965E-4</v>
      </c>
      <c r="BF736" s="174">
        <f t="shared" si="201"/>
        <v>3.9523293344131624E-4</v>
      </c>
      <c r="BG736" s="174">
        <f t="shared" si="201"/>
        <v>3.8045514782135377E-4</v>
      </c>
      <c r="BH736" s="174">
        <f t="shared" si="201"/>
        <v>3.6622990458678436E-4</v>
      </c>
      <c r="BI736" s="174">
        <f t="shared" si="201"/>
        <v>3.5253654414113615E-4</v>
      </c>
      <c r="BJ736" s="174">
        <f t="shared" si="201"/>
        <v>3.3935517935162107E-4</v>
      </c>
      <c r="BK736" s="174">
        <f t="shared" si="201"/>
        <v>3.2666666666666592E-4</v>
      </c>
      <c r="BL736" s="174">
        <f t="shared" si="201"/>
        <v>3.1445257831336199E-4</v>
      </c>
      <c r="BM736" s="174">
        <f t="shared" si="201"/>
        <v>3.0269517553445287E-4</v>
      </c>
      <c r="BN736" s="174">
        <f t="shared" si="201"/>
        <v>2.9137738282599372E-4</v>
      </c>
      <c r="BO736" s="174">
        <f t="shared" si="201"/>
        <v>2.8048276313826566E-4</v>
      </c>
      <c r="BP736" s="174">
        <f t="shared" si="201"/>
        <v>2.6999549400393008E-4</v>
      </c>
    </row>
    <row r="737" spans="2:68">
      <c r="B737" s="29">
        <v>43</v>
      </c>
      <c r="C737" s="68">
        <v>1.5E-3</v>
      </c>
      <c r="D737" s="68">
        <v>6.9999999999999999E-4</v>
      </c>
      <c r="I737" s="60" t="s">
        <v>112</v>
      </c>
      <c r="J737" s="174">
        <f t="shared" si="200"/>
        <v>2.4617097822088813E-3</v>
      </c>
      <c r="K737" s="174">
        <f t="shared" si="201"/>
        <v>2.3696662900249263E-3</v>
      </c>
      <c r="L737" s="174">
        <f t="shared" si="201"/>
        <v>2.2810643101242815E-3</v>
      </c>
      <c r="M737" s="174">
        <f t="shared" si="201"/>
        <v>2.1957751641342011E-3</v>
      </c>
      <c r="N737" s="174">
        <f t="shared" si="201"/>
        <v>2.1136749849748368E-3</v>
      </c>
      <c r="O737" s="174">
        <f t="shared" si="201"/>
        <v>2.0346445369646801E-3</v>
      </c>
      <c r="P737" s="174">
        <f t="shared" si="201"/>
        <v>1.9585690426522705E-3</v>
      </c>
      <c r="Q737" s="174">
        <f t="shared" si="201"/>
        <v>1.8853380161226764E-3</v>
      </c>
      <c r="R737" s="174">
        <f t="shared" si="201"/>
        <v>1.8148451025366604E-3</v>
      </c>
      <c r="S737" s="174">
        <f t="shared" si="201"/>
        <v>1.7469879236694855E-3</v>
      </c>
      <c r="T737" s="174">
        <f t="shared" si="201"/>
        <v>1.6816679292250339E-3</v>
      </c>
      <c r="U737" s="174">
        <f t="shared" si="201"/>
        <v>1.6187902537093029E-3</v>
      </c>
      <c r="V737" s="174">
        <f t="shared" si="201"/>
        <v>1.5582635786554064E-3</v>
      </c>
      <c r="W737" s="174">
        <f t="shared" si="201"/>
        <v>1.5E-3</v>
      </c>
      <c r="X737" s="174">
        <f t="shared" si="201"/>
        <v>1.4439149004185023E-3</v>
      </c>
      <c r="Y737" s="174">
        <f t="shared" si="201"/>
        <v>1.3899268264337154E-3</v>
      </c>
      <c r="Z737" s="174">
        <f t="shared" si="201"/>
        <v>1.3379573701193621E-3</v>
      </c>
      <c r="AA737" s="174">
        <f t="shared" si="201"/>
        <v>1.2879310552267331E-3</v>
      </c>
      <c r="AB737" s="174">
        <f t="shared" si="201"/>
        <v>1.2397752275690697E-3</v>
      </c>
      <c r="AC737" s="174">
        <f t="shared" si="201"/>
        <v>1.1934199495044794E-3</v>
      </c>
      <c r="AD737" s="174">
        <f t="shared" si="201"/>
        <v>1.1487978983641431E-3</v>
      </c>
      <c r="AE737" s="174">
        <f t="shared" si="201"/>
        <v>1.1058442686782974E-3</v>
      </c>
      <c r="AF737" s="174">
        <f t="shared" si="201"/>
        <v>1.064496678057997E-3</v>
      </c>
      <c r="AG737" s="174">
        <f t="shared" si="201"/>
        <v>1.0246950765959593E-3</v>
      </c>
      <c r="AH737" s="174">
        <f t="shared" si="201"/>
        <v>9.8638165965492263E-4</v>
      </c>
      <c r="AI737" s="174">
        <f t="shared" si="201"/>
        <v>9.4950078391684966E-4</v>
      </c>
      <c r="AJ737" s="174">
        <f t="shared" si="201"/>
        <v>9.1399888657105839E-4</v>
      </c>
      <c r="AK737" s="174">
        <f t="shared" si="201"/>
        <v>8.7982440752391454E-4</v>
      </c>
      <c r="AL737" s="174">
        <f t="shared" si="201"/>
        <v>8.469277145171073E-4</v>
      </c>
      <c r="AM737" s="174">
        <f t="shared" si="201"/>
        <v>8.1526103104575902E-4</v>
      </c>
      <c r="AN737" s="174">
        <f t="shared" si="201"/>
        <v>7.8477836697168164E-4</v>
      </c>
      <c r="AO737" s="174">
        <f t="shared" si="201"/>
        <v>7.5543545173100703E-4</v>
      </c>
      <c r="AP737" s="174">
        <f t="shared" si="201"/>
        <v>7.2718967003918878E-4</v>
      </c>
      <c r="AQ737" s="174">
        <f t="shared" si="201"/>
        <v>6.9999999999999923E-4</v>
      </c>
      <c r="AR737" s="174">
        <f t="shared" si="201"/>
        <v>6.7382695352863353E-4</v>
      </c>
      <c r="AS737" s="174">
        <f t="shared" si="201"/>
        <v>6.4863251900239977E-4</v>
      </c>
      <c r="AT737" s="174">
        <f t="shared" si="201"/>
        <v>6.2438010605570156E-4</v>
      </c>
      <c r="AU737" s="174">
        <f t="shared" si="201"/>
        <v>6.010344924391414E-4</v>
      </c>
      <c r="AV737" s="174">
        <f t="shared" si="201"/>
        <v>5.7856177286556528E-4</v>
      </c>
      <c r="AW737" s="174">
        <f t="shared" si="201"/>
        <v>5.569293097687565E-4</v>
      </c>
      <c r="AX737" s="174">
        <f t="shared" si="201"/>
        <v>5.3610568590326609E-4</v>
      </c>
      <c r="AY737" s="174">
        <f t="shared" si="201"/>
        <v>5.1606065871653817E-4</v>
      </c>
      <c r="AZ737" s="174">
        <f t="shared" si="201"/>
        <v>4.9676511642706453E-4</v>
      </c>
      <c r="BA737" s="174">
        <f t="shared" si="201"/>
        <v>4.7819103574478033E-4</v>
      </c>
      <c r="BB737" s="174">
        <f t="shared" si="201"/>
        <v>4.6031144117229675E-4</v>
      </c>
      <c r="BC737" s="174">
        <f t="shared" si="201"/>
        <v>4.4310036582786267E-4</v>
      </c>
      <c r="BD737" s="174">
        <f t="shared" si="201"/>
        <v>4.2653281373316015E-4</v>
      </c>
      <c r="BE737" s="174">
        <f t="shared" si="201"/>
        <v>4.1058472351115965E-4</v>
      </c>
      <c r="BF737" s="174">
        <f t="shared" si="201"/>
        <v>3.9523293344131624E-4</v>
      </c>
      <c r="BG737" s="174">
        <f t="shared" ref="K737:BP742" si="202">$C737*POWER(POWER($D737/$C737,1/($D$697-$C$697)),BG$697-$C$697)</f>
        <v>3.8045514782135377E-4</v>
      </c>
      <c r="BH737" s="174">
        <f t="shared" si="202"/>
        <v>3.6622990458678436E-4</v>
      </c>
      <c r="BI737" s="174">
        <f t="shared" si="202"/>
        <v>3.5253654414113615E-4</v>
      </c>
      <c r="BJ737" s="174">
        <f t="shared" si="202"/>
        <v>3.3935517935162107E-4</v>
      </c>
      <c r="BK737" s="174">
        <f t="shared" si="202"/>
        <v>3.2666666666666592E-4</v>
      </c>
      <c r="BL737" s="174">
        <f t="shared" si="202"/>
        <v>3.1445257831336199E-4</v>
      </c>
      <c r="BM737" s="174">
        <f t="shared" si="202"/>
        <v>3.0269517553445287E-4</v>
      </c>
      <c r="BN737" s="174">
        <f t="shared" si="202"/>
        <v>2.9137738282599372E-4</v>
      </c>
      <c r="BO737" s="174">
        <f t="shared" si="202"/>
        <v>2.8048276313826566E-4</v>
      </c>
      <c r="BP737" s="174">
        <f t="shared" si="202"/>
        <v>2.6999549400393008E-4</v>
      </c>
    </row>
    <row r="738" spans="2:68">
      <c r="B738" s="29">
        <v>44</v>
      </c>
      <c r="C738" s="68">
        <v>1.5E-3</v>
      </c>
      <c r="D738" s="68">
        <v>6.9999999999999999E-4</v>
      </c>
      <c r="I738" s="60" t="s">
        <v>112</v>
      </c>
      <c r="J738" s="174">
        <f t="shared" si="200"/>
        <v>2.4617097822088813E-3</v>
      </c>
      <c r="K738" s="174">
        <f t="shared" si="202"/>
        <v>2.3696662900249263E-3</v>
      </c>
      <c r="L738" s="174">
        <f t="shared" si="202"/>
        <v>2.2810643101242815E-3</v>
      </c>
      <c r="M738" s="174">
        <f t="shared" si="202"/>
        <v>2.1957751641342011E-3</v>
      </c>
      <c r="N738" s="174">
        <f t="shared" si="202"/>
        <v>2.1136749849748368E-3</v>
      </c>
      <c r="O738" s="174">
        <f t="shared" si="202"/>
        <v>2.0346445369646801E-3</v>
      </c>
      <c r="P738" s="174">
        <f t="shared" si="202"/>
        <v>1.9585690426522705E-3</v>
      </c>
      <c r="Q738" s="174">
        <f t="shared" si="202"/>
        <v>1.8853380161226764E-3</v>
      </c>
      <c r="R738" s="174">
        <f t="shared" si="202"/>
        <v>1.8148451025366604E-3</v>
      </c>
      <c r="S738" s="174">
        <f t="shared" si="202"/>
        <v>1.7469879236694855E-3</v>
      </c>
      <c r="T738" s="174">
        <f t="shared" si="202"/>
        <v>1.6816679292250339E-3</v>
      </c>
      <c r="U738" s="174">
        <f t="shared" si="202"/>
        <v>1.6187902537093029E-3</v>
      </c>
      <c r="V738" s="174">
        <f t="shared" si="202"/>
        <v>1.5582635786554064E-3</v>
      </c>
      <c r="W738" s="174">
        <f t="shared" si="202"/>
        <v>1.5E-3</v>
      </c>
      <c r="X738" s="174">
        <f t="shared" si="202"/>
        <v>1.4439149004185023E-3</v>
      </c>
      <c r="Y738" s="174">
        <f t="shared" si="202"/>
        <v>1.3899268264337154E-3</v>
      </c>
      <c r="Z738" s="174">
        <f t="shared" si="202"/>
        <v>1.3379573701193621E-3</v>
      </c>
      <c r="AA738" s="174">
        <f t="shared" si="202"/>
        <v>1.2879310552267331E-3</v>
      </c>
      <c r="AB738" s="174">
        <f t="shared" si="202"/>
        <v>1.2397752275690697E-3</v>
      </c>
      <c r="AC738" s="174">
        <f t="shared" si="202"/>
        <v>1.1934199495044794E-3</v>
      </c>
      <c r="AD738" s="174">
        <f t="shared" si="202"/>
        <v>1.1487978983641431E-3</v>
      </c>
      <c r="AE738" s="174">
        <f t="shared" si="202"/>
        <v>1.1058442686782974E-3</v>
      </c>
      <c r="AF738" s="174">
        <f t="shared" si="202"/>
        <v>1.064496678057997E-3</v>
      </c>
      <c r="AG738" s="174">
        <f t="shared" si="202"/>
        <v>1.0246950765959593E-3</v>
      </c>
      <c r="AH738" s="174">
        <f t="shared" si="202"/>
        <v>9.8638165965492263E-4</v>
      </c>
      <c r="AI738" s="174">
        <f t="shared" si="202"/>
        <v>9.4950078391684966E-4</v>
      </c>
      <c r="AJ738" s="174">
        <f t="shared" si="202"/>
        <v>9.1399888657105839E-4</v>
      </c>
      <c r="AK738" s="174">
        <f t="shared" si="202"/>
        <v>8.7982440752391454E-4</v>
      </c>
      <c r="AL738" s="174">
        <f t="shared" si="202"/>
        <v>8.469277145171073E-4</v>
      </c>
      <c r="AM738" s="174">
        <f t="shared" si="202"/>
        <v>8.1526103104575902E-4</v>
      </c>
      <c r="AN738" s="174">
        <f t="shared" si="202"/>
        <v>7.8477836697168164E-4</v>
      </c>
      <c r="AO738" s="174">
        <f t="shared" si="202"/>
        <v>7.5543545173100703E-4</v>
      </c>
      <c r="AP738" s="174">
        <f t="shared" si="202"/>
        <v>7.2718967003918878E-4</v>
      </c>
      <c r="AQ738" s="174">
        <f t="shared" si="202"/>
        <v>6.9999999999999923E-4</v>
      </c>
      <c r="AR738" s="174">
        <f t="shared" si="202"/>
        <v>6.7382695352863353E-4</v>
      </c>
      <c r="AS738" s="174">
        <f t="shared" si="202"/>
        <v>6.4863251900239977E-4</v>
      </c>
      <c r="AT738" s="174">
        <f t="shared" si="202"/>
        <v>6.2438010605570156E-4</v>
      </c>
      <c r="AU738" s="174">
        <f t="shared" si="202"/>
        <v>6.010344924391414E-4</v>
      </c>
      <c r="AV738" s="174">
        <f t="shared" si="202"/>
        <v>5.7856177286556528E-4</v>
      </c>
      <c r="AW738" s="174">
        <f t="shared" si="202"/>
        <v>5.569293097687565E-4</v>
      </c>
      <c r="AX738" s="174">
        <f t="shared" si="202"/>
        <v>5.3610568590326609E-4</v>
      </c>
      <c r="AY738" s="174">
        <f t="shared" si="202"/>
        <v>5.1606065871653817E-4</v>
      </c>
      <c r="AZ738" s="174">
        <f t="shared" si="202"/>
        <v>4.9676511642706453E-4</v>
      </c>
      <c r="BA738" s="174">
        <f t="shared" si="202"/>
        <v>4.7819103574478033E-4</v>
      </c>
      <c r="BB738" s="174">
        <f t="shared" si="202"/>
        <v>4.6031144117229675E-4</v>
      </c>
      <c r="BC738" s="174">
        <f t="shared" si="202"/>
        <v>4.4310036582786267E-4</v>
      </c>
      <c r="BD738" s="174">
        <f t="shared" si="202"/>
        <v>4.2653281373316015E-4</v>
      </c>
      <c r="BE738" s="174">
        <f t="shared" si="202"/>
        <v>4.1058472351115965E-4</v>
      </c>
      <c r="BF738" s="174">
        <f t="shared" si="202"/>
        <v>3.9523293344131624E-4</v>
      </c>
      <c r="BG738" s="174">
        <f t="shared" si="202"/>
        <v>3.8045514782135377E-4</v>
      </c>
      <c r="BH738" s="174">
        <f t="shared" si="202"/>
        <v>3.6622990458678436E-4</v>
      </c>
      <c r="BI738" s="174">
        <f t="shared" si="202"/>
        <v>3.5253654414113615E-4</v>
      </c>
      <c r="BJ738" s="174">
        <f t="shared" si="202"/>
        <v>3.3935517935162107E-4</v>
      </c>
      <c r="BK738" s="174">
        <f t="shared" si="202"/>
        <v>3.2666666666666592E-4</v>
      </c>
      <c r="BL738" s="174">
        <f t="shared" si="202"/>
        <v>3.1445257831336199E-4</v>
      </c>
      <c r="BM738" s="174">
        <f t="shared" si="202"/>
        <v>3.0269517553445287E-4</v>
      </c>
      <c r="BN738" s="174">
        <f t="shared" si="202"/>
        <v>2.9137738282599372E-4</v>
      </c>
      <c r="BO738" s="174">
        <f t="shared" si="202"/>
        <v>2.8048276313826566E-4</v>
      </c>
      <c r="BP738" s="174">
        <f t="shared" si="202"/>
        <v>2.6999549400393008E-4</v>
      </c>
    </row>
    <row r="739" spans="2:68">
      <c r="B739" s="29">
        <v>45</v>
      </c>
      <c r="C739" s="68">
        <v>1.5E-3</v>
      </c>
      <c r="D739" s="68">
        <v>6.9999999999999999E-4</v>
      </c>
      <c r="I739" s="60" t="s">
        <v>112</v>
      </c>
      <c r="J739" s="174">
        <f t="shared" si="200"/>
        <v>2.4617097822088813E-3</v>
      </c>
      <c r="K739" s="174">
        <f t="shared" si="202"/>
        <v>2.3696662900249263E-3</v>
      </c>
      <c r="L739" s="174">
        <f t="shared" si="202"/>
        <v>2.2810643101242815E-3</v>
      </c>
      <c r="M739" s="174">
        <f t="shared" si="202"/>
        <v>2.1957751641342011E-3</v>
      </c>
      <c r="N739" s="174">
        <f t="shared" si="202"/>
        <v>2.1136749849748368E-3</v>
      </c>
      <c r="O739" s="174">
        <f t="shared" si="202"/>
        <v>2.0346445369646801E-3</v>
      </c>
      <c r="P739" s="174">
        <f t="shared" si="202"/>
        <v>1.9585690426522705E-3</v>
      </c>
      <c r="Q739" s="174">
        <f t="shared" si="202"/>
        <v>1.8853380161226764E-3</v>
      </c>
      <c r="R739" s="174">
        <f t="shared" si="202"/>
        <v>1.8148451025366604E-3</v>
      </c>
      <c r="S739" s="174">
        <f t="shared" si="202"/>
        <v>1.7469879236694855E-3</v>
      </c>
      <c r="T739" s="174">
        <f t="shared" si="202"/>
        <v>1.6816679292250339E-3</v>
      </c>
      <c r="U739" s="174">
        <f t="shared" si="202"/>
        <v>1.6187902537093029E-3</v>
      </c>
      <c r="V739" s="174">
        <f t="shared" si="202"/>
        <v>1.5582635786554064E-3</v>
      </c>
      <c r="W739" s="174">
        <f t="shared" si="202"/>
        <v>1.5E-3</v>
      </c>
      <c r="X739" s="174">
        <f t="shared" si="202"/>
        <v>1.4439149004185023E-3</v>
      </c>
      <c r="Y739" s="174">
        <f t="shared" si="202"/>
        <v>1.3899268264337154E-3</v>
      </c>
      <c r="Z739" s="174">
        <f t="shared" si="202"/>
        <v>1.3379573701193621E-3</v>
      </c>
      <c r="AA739" s="174">
        <f t="shared" si="202"/>
        <v>1.2879310552267331E-3</v>
      </c>
      <c r="AB739" s="174">
        <f t="shared" si="202"/>
        <v>1.2397752275690697E-3</v>
      </c>
      <c r="AC739" s="174">
        <f t="shared" si="202"/>
        <v>1.1934199495044794E-3</v>
      </c>
      <c r="AD739" s="174">
        <f t="shared" si="202"/>
        <v>1.1487978983641431E-3</v>
      </c>
      <c r="AE739" s="174">
        <f t="shared" si="202"/>
        <v>1.1058442686782974E-3</v>
      </c>
      <c r="AF739" s="174">
        <f t="shared" si="202"/>
        <v>1.064496678057997E-3</v>
      </c>
      <c r="AG739" s="174">
        <f t="shared" si="202"/>
        <v>1.0246950765959593E-3</v>
      </c>
      <c r="AH739" s="174">
        <f t="shared" si="202"/>
        <v>9.8638165965492263E-4</v>
      </c>
      <c r="AI739" s="174">
        <f t="shared" si="202"/>
        <v>9.4950078391684966E-4</v>
      </c>
      <c r="AJ739" s="174">
        <f t="shared" si="202"/>
        <v>9.1399888657105839E-4</v>
      </c>
      <c r="AK739" s="174">
        <f t="shared" si="202"/>
        <v>8.7982440752391454E-4</v>
      </c>
      <c r="AL739" s="174">
        <f t="shared" si="202"/>
        <v>8.469277145171073E-4</v>
      </c>
      <c r="AM739" s="174">
        <f t="shared" si="202"/>
        <v>8.1526103104575902E-4</v>
      </c>
      <c r="AN739" s="174">
        <f t="shared" si="202"/>
        <v>7.8477836697168164E-4</v>
      </c>
      <c r="AO739" s="174">
        <f t="shared" si="202"/>
        <v>7.5543545173100703E-4</v>
      </c>
      <c r="AP739" s="174">
        <f t="shared" si="202"/>
        <v>7.2718967003918878E-4</v>
      </c>
      <c r="AQ739" s="174">
        <f t="shared" si="202"/>
        <v>6.9999999999999923E-4</v>
      </c>
      <c r="AR739" s="174">
        <f t="shared" si="202"/>
        <v>6.7382695352863353E-4</v>
      </c>
      <c r="AS739" s="174">
        <f t="shared" si="202"/>
        <v>6.4863251900239977E-4</v>
      </c>
      <c r="AT739" s="174">
        <f t="shared" si="202"/>
        <v>6.2438010605570156E-4</v>
      </c>
      <c r="AU739" s="174">
        <f t="shared" si="202"/>
        <v>6.010344924391414E-4</v>
      </c>
      <c r="AV739" s="174">
        <f t="shared" si="202"/>
        <v>5.7856177286556528E-4</v>
      </c>
      <c r="AW739" s="174">
        <f t="shared" si="202"/>
        <v>5.569293097687565E-4</v>
      </c>
      <c r="AX739" s="174">
        <f t="shared" si="202"/>
        <v>5.3610568590326609E-4</v>
      </c>
      <c r="AY739" s="174">
        <f t="shared" si="202"/>
        <v>5.1606065871653817E-4</v>
      </c>
      <c r="AZ739" s="174">
        <f t="shared" si="202"/>
        <v>4.9676511642706453E-4</v>
      </c>
      <c r="BA739" s="174">
        <f t="shared" si="202"/>
        <v>4.7819103574478033E-4</v>
      </c>
      <c r="BB739" s="174">
        <f t="shared" si="202"/>
        <v>4.6031144117229675E-4</v>
      </c>
      <c r="BC739" s="174">
        <f t="shared" si="202"/>
        <v>4.4310036582786267E-4</v>
      </c>
      <c r="BD739" s="174">
        <f t="shared" si="202"/>
        <v>4.2653281373316015E-4</v>
      </c>
      <c r="BE739" s="174">
        <f t="shared" si="202"/>
        <v>4.1058472351115965E-4</v>
      </c>
      <c r="BF739" s="174">
        <f t="shared" si="202"/>
        <v>3.9523293344131624E-4</v>
      </c>
      <c r="BG739" s="174">
        <f t="shared" si="202"/>
        <v>3.8045514782135377E-4</v>
      </c>
      <c r="BH739" s="174">
        <f t="shared" si="202"/>
        <v>3.6622990458678436E-4</v>
      </c>
      <c r="BI739" s="174">
        <f t="shared" si="202"/>
        <v>3.5253654414113615E-4</v>
      </c>
      <c r="BJ739" s="174">
        <f t="shared" si="202"/>
        <v>3.3935517935162107E-4</v>
      </c>
      <c r="BK739" s="174">
        <f t="shared" si="202"/>
        <v>3.2666666666666592E-4</v>
      </c>
      <c r="BL739" s="174">
        <f t="shared" si="202"/>
        <v>3.1445257831336199E-4</v>
      </c>
      <c r="BM739" s="174">
        <f t="shared" si="202"/>
        <v>3.0269517553445287E-4</v>
      </c>
      <c r="BN739" s="174">
        <f t="shared" si="202"/>
        <v>2.9137738282599372E-4</v>
      </c>
      <c r="BO739" s="174">
        <f t="shared" si="202"/>
        <v>2.8048276313826566E-4</v>
      </c>
      <c r="BP739" s="174">
        <f t="shared" si="202"/>
        <v>2.6999549400393008E-4</v>
      </c>
    </row>
    <row r="740" spans="2:68">
      <c r="B740" s="29">
        <v>46</v>
      </c>
      <c r="C740" s="68">
        <v>1.4E-3</v>
      </c>
      <c r="D740" s="68">
        <v>6.9999999999999999E-4</v>
      </c>
      <c r="I740" s="60" t="s">
        <v>112</v>
      </c>
      <c r="J740" s="174">
        <f t="shared" si="200"/>
        <v>2.1968354741109001E-3</v>
      </c>
      <c r="K740" s="174">
        <f t="shared" si="202"/>
        <v>2.1220031931145555E-3</v>
      </c>
      <c r="L740" s="174">
        <f t="shared" si="202"/>
        <v>2.0497199743238739E-3</v>
      </c>
      <c r="M740" s="174">
        <f t="shared" si="202"/>
        <v>1.9798989873223314E-3</v>
      </c>
      <c r="N740" s="174">
        <f t="shared" si="202"/>
        <v>1.9124563594561527E-3</v>
      </c>
      <c r="O740" s="174">
        <f t="shared" si="202"/>
        <v>1.847311075082051E-3</v>
      </c>
      <c r="P740" s="174">
        <f t="shared" si="202"/>
        <v>1.7843848782469662E-3</v>
      </c>
      <c r="Q740" s="174">
        <f t="shared" si="202"/>
        <v>1.7236021786828822E-3</v>
      </c>
      <c r="R740" s="174">
        <f t="shared" si="202"/>
        <v>1.6648899610038088E-3</v>
      </c>
      <c r="S740" s="174">
        <f t="shared" si="202"/>
        <v>1.6081776969958485E-3</v>
      </c>
      <c r="T740" s="174">
        <f t="shared" si="202"/>
        <v>1.5533972608949827E-3</v>
      </c>
      <c r="U740" s="174">
        <f t="shared" si="202"/>
        <v>1.5004828475508104E-3</v>
      </c>
      <c r="V740" s="174">
        <f t="shared" si="202"/>
        <v>1.4493708933779282E-3</v>
      </c>
      <c r="W740" s="174">
        <f t="shared" si="202"/>
        <v>1.4E-3</v>
      </c>
      <c r="X740" s="174">
        <f t="shared" si="202"/>
        <v>1.3523108604947837E-3</v>
      </c>
      <c r="Y740" s="174">
        <f t="shared" si="202"/>
        <v>1.3062461881515304E-3</v>
      </c>
      <c r="Z740" s="174">
        <f t="shared" si="202"/>
        <v>1.2617506476551626E-3</v>
      </c>
      <c r="AA740" s="174">
        <f t="shared" si="202"/>
        <v>1.2187707886145741E-3</v>
      </c>
      <c r="AB740" s="174">
        <f t="shared" si="202"/>
        <v>1.1772549813552009E-3</v>
      </c>
      <c r="AC740" s="174">
        <f t="shared" si="202"/>
        <v>1.1371533548987301E-3</v>
      </c>
      <c r="AD740" s="174">
        <f t="shared" si="202"/>
        <v>1.0984177370554516E-3</v>
      </c>
      <c r="AE740" s="174">
        <f t="shared" si="202"/>
        <v>1.0610015965572793E-3</v>
      </c>
      <c r="AF740" s="174">
        <f t="shared" si="202"/>
        <v>1.0248599871619385E-3</v>
      </c>
      <c r="AG740" s="174">
        <f t="shared" si="202"/>
        <v>9.8994949366116723E-4</v>
      </c>
      <c r="AH740" s="174">
        <f t="shared" si="202"/>
        <v>9.5622817972807763E-4</v>
      </c>
      <c r="AI740" s="174">
        <f t="shared" si="202"/>
        <v>9.2365553754102667E-4</v>
      </c>
      <c r="AJ740" s="174">
        <f t="shared" si="202"/>
        <v>8.921924391234843E-4</v>
      </c>
      <c r="AK740" s="174">
        <f t="shared" si="202"/>
        <v>8.6180108934144216E-4</v>
      </c>
      <c r="AL740" s="174">
        <f t="shared" si="202"/>
        <v>8.3244498050190547E-4</v>
      </c>
      <c r="AM740" s="174">
        <f t="shared" si="202"/>
        <v>8.0408884849792535E-4</v>
      </c>
      <c r="AN740" s="174">
        <f t="shared" si="202"/>
        <v>7.7669863044749232E-4</v>
      </c>
      <c r="AO740" s="174">
        <f t="shared" si="202"/>
        <v>7.5024142377540617E-4</v>
      </c>
      <c r="AP740" s="174">
        <f t="shared" si="202"/>
        <v>7.2468544668896509E-4</v>
      </c>
      <c r="AQ740" s="174">
        <f t="shared" si="202"/>
        <v>7.0000000000000097E-4</v>
      </c>
      <c r="AR740" s="174">
        <f t="shared" si="202"/>
        <v>6.7615543024739284E-4</v>
      </c>
      <c r="AS740" s="174">
        <f t="shared" si="202"/>
        <v>6.5312309407576609E-4</v>
      </c>
      <c r="AT740" s="174">
        <f t="shared" si="202"/>
        <v>6.3087532382758219E-4</v>
      </c>
      <c r="AU740" s="174">
        <f t="shared" si="202"/>
        <v>6.0938539430728782E-4</v>
      </c>
      <c r="AV740" s="174">
        <f t="shared" si="202"/>
        <v>5.8862749067760118E-4</v>
      </c>
      <c r="AW740" s="174">
        <f t="shared" si="202"/>
        <v>5.6857667744936581E-4</v>
      </c>
      <c r="AX740" s="174">
        <f t="shared" si="202"/>
        <v>5.4920886852772644E-4</v>
      </c>
      <c r="AY740" s="174">
        <f t="shared" si="202"/>
        <v>5.3050079827864029E-4</v>
      </c>
      <c r="AZ740" s="174">
        <f t="shared" si="202"/>
        <v>5.124299935809699E-4</v>
      </c>
      <c r="BA740" s="174">
        <f t="shared" si="202"/>
        <v>4.9497474683058427E-4</v>
      </c>
      <c r="BB740" s="174">
        <f t="shared" si="202"/>
        <v>4.7811408986403936E-4</v>
      </c>
      <c r="BC740" s="174">
        <f t="shared" si="202"/>
        <v>4.6182776877051399E-4</v>
      </c>
      <c r="BD740" s="174">
        <f t="shared" si="202"/>
        <v>4.4609621956174269E-4</v>
      </c>
      <c r="BE740" s="174">
        <f t="shared" si="202"/>
        <v>4.3090054467072162E-4</v>
      </c>
      <c r="BF740" s="174">
        <f t="shared" si="202"/>
        <v>4.1622249025095339E-4</v>
      </c>
      <c r="BG740" s="174">
        <f t="shared" si="202"/>
        <v>4.0204442424896322E-4</v>
      </c>
      <c r="BH740" s="174">
        <f t="shared" si="202"/>
        <v>3.883493152237467E-4</v>
      </c>
      <c r="BI740" s="174">
        <f t="shared" si="202"/>
        <v>3.7512071188770352E-4</v>
      </c>
      <c r="BJ740" s="174">
        <f t="shared" si="202"/>
        <v>3.6234272334448309E-4</v>
      </c>
      <c r="BK740" s="174">
        <f t="shared" si="202"/>
        <v>3.5000000000000092E-4</v>
      </c>
      <c r="BL740" s="174">
        <f t="shared" si="202"/>
        <v>3.3807771512369691E-4</v>
      </c>
      <c r="BM740" s="174">
        <f t="shared" si="202"/>
        <v>3.2656154703788353E-4</v>
      </c>
      <c r="BN740" s="174">
        <f t="shared" si="202"/>
        <v>3.1543766191379147E-4</v>
      </c>
      <c r="BO740" s="174">
        <f t="shared" si="202"/>
        <v>3.0469269715364435E-4</v>
      </c>
      <c r="BP740" s="174">
        <f t="shared" si="202"/>
        <v>2.9431374533880103E-4</v>
      </c>
    </row>
    <row r="741" spans="2:68">
      <c r="B741" s="29">
        <v>47</v>
      </c>
      <c r="C741" s="68">
        <v>1.4E-3</v>
      </c>
      <c r="D741" s="68">
        <v>6.9999999999999999E-4</v>
      </c>
      <c r="I741" s="60" t="s">
        <v>112</v>
      </c>
      <c r="J741" s="174">
        <f t="shared" si="200"/>
        <v>2.1968354741109001E-3</v>
      </c>
      <c r="K741" s="174">
        <f t="shared" si="202"/>
        <v>2.1220031931145555E-3</v>
      </c>
      <c r="L741" s="174">
        <f t="shared" si="202"/>
        <v>2.0497199743238739E-3</v>
      </c>
      <c r="M741" s="174">
        <f t="shared" si="202"/>
        <v>1.9798989873223314E-3</v>
      </c>
      <c r="N741" s="174">
        <f t="shared" si="202"/>
        <v>1.9124563594561527E-3</v>
      </c>
      <c r="O741" s="174">
        <f t="shared" si="202"/>
        <v>1.847311075082051E-3</v>
      </c>
      <c r="P741" s="174">
        <f t="shared" si="202"/>
        <v>1.7843848782469662E-3</v>
      </c>
      <c r="Q741" s="174">
        <f t="shared" si="202"/>
        <v>1.7236021786828822E-3</v>
      </c>
      <c r="R741" s="174">
        <f t="shared" si="202"/>
        <v>1.6648899610038088E-3</v>
      </c>
      <c r="S741" s="174">
        <f t="shared" si="202"/>
        <v>1.6081776969958485E-3</v>
      </c>
      <c r="T741" s="174">
        <f t="shared" si="202"/>
        <v>1.5533972608949827E-3</v>
      </c>
      <c r="U741" s="174">
        <f t="shared" si="202"/>
        <v>1.5004828475508104E-3</v>
      </c>
      <c r="V741" s="174">
        <f t="shared" si="202"/>
        <v>1.4493708933779282E-3</v>
      </c>
      <c r="W741" s="174">
        <f t="shared" si="202"/>
        <v>1.4E-3</v>
      </c>
      <c r="X741" s="174">
        <f t="shared" si="202"/>
        <v>1.3523108604947837E-3</v>
      </c>
      <c r="Y741" s="174">
        <f t="shared" si="202"/>
        <v>1.3062461881515304E-3</v>
      </c>
      <c r="Z741" s="174">
        <f t="shared" si="202"/>
        <v>1.2617506476551626E-3</v>
      </c>
      <c r="AA741" s="174">
        <f t="shared" si="202"/>
        <v>1.2187707886145741E-3</v>
      </c>
      <c r="AB741" s="174">
        <f t="shared" si="202"/>
        <v>1.1772549813552009E-3</v>
      </c>
      <c r="AC741" s="174">
        <f t="shared" si="202"/>
        <v>1.1371533548987301E-3</v>
      </c>
      <c r="AD741" s="174">
        <f t="shared" si="202"/>
        <v>1.0984177370554516E-3</v>
      </c>
      <c r="AE741" s="174">
        <f t="shared" si="202"/>
        <v>1.0610015965572793E-3</v>
      </c>
      <c r="AF741" s="174">
        <f t="shared" si="202"/>
        <v>1.0248599871619385E-3</v>
      </c>
      <c r="AG741" s="174">
        <f t="shared" si="202"/>
        <v>9.8994949366116723E-4</v>
      </c>
      <c r="AH741" s="174">
        <f t="shared" si="202"/>
        <v>9.5622817972807763E-4</v>
      </c>
      <c r="AI741" s="174">
        <f t="shared" si="202"/>
        <v>9.2365553754102667E-4</v>
      </c>
      <c r="AJ741" s="174">
        <f t="shared" si="202"/>
        <v>8.921924391234843E-4</v>
      </c>
      <c r="AK741" s="174">
        <f t="shared" si="202"/>
        <v>8.6180108934144216E-4</v>
      </c>
      <c r="AL741" s="174">
        <f t="shared" si="202"/>
        <v>8.3244498050190547E-4</v>
      </c>
      <c r="AM741" s="174">
        <f t="shared" si="202"/>
        <v>8.0408884849792535E-4</v>
      </c>
      <c r="AN741" s="174">
        <f t="shared" si="202"/>
        <v>7.7669863044749232E-4</v>
      </c>
      <c r="AO741" s="174">
        <f t="shared" si="202"/>
        <v>7.5024142377540617E-4</v>
      </c>
      <c r="AP741" s="174">
        <f t="shared" si="202"/>
        <v>7.2468544668896509E-4</v>
      </c>
      <c r="AQ741" s="174">
        <f t="shared" si="202"/>
        <v>7.0000000000000097E-4</v>
      </c>
      <c r="AR741" s="174">
        <f t="shared" si="202"/>
        <v>6.7615543024739284E-4</v>
      </c>
      <c r="AS741" s="174">
        <f t="shared" si="202"/>
        <v>6.5312309407576609E-4</v>
      </c>
      <c r="AT741" s="174">
        <f t="shared" si="202"/>
        <v>6.3087532382758219E-4</v>
      </c>
      <c r="AU741" s="174">
        <f t="shared" si="202"/>
        <v>6.0938539430728782E-4</v>
      </c>
      <c r="AV741" s="174">
        <f t="shared" si="202"/>
        <v>5.8862749067760118E-4</v>
      </c>
      <c r="AW741" s="174">
        <f t="shared" si="202"/>
        <v>5.6857667744936581E-4</v>
      </c>
      <c r="AX741" s="174">
        <f t="shared" si="202"/>
        <v>5.4920886852772644E-4</v>
      </c>
      <c r="AY741" s="174">
        <f t="shared" si="202"/>
        <v>5.3050079827864029E-4</v>
      </c>
      <c r="AZ741" s="174">
        <f t="shared" si="202"/>
        <v>5.124299935809699E-4</v>
      </c>
      <c r="BA741" s="174">
        <f t="shared" si="202"/>
        <v>4.9497474683058427E-4</v>
      </c>
      <c r="BB741" s="174">
        <f t="shared" si="202"/>
        <v>4.7811408986403936E-4</v>
      </c>
      <c r="BC741" s="174">
        <f t="shared" si="202"/>
        <v>4.6182776877051399E-4</v>
      </c>
      <c r="BD741" s="174">
        <f t="shared" si="202"/>
        <v>4.4609621956174269E-4</v>
      </c>
      <c r="BE741" s="174">
        <f t="shared" si="202"/>
        <v>4.3090054467072162E-4</v>
      </c>
      <c r="BF741" s="174">
        <f t="shared" si="202"/>
        <v>4.1622249025095339E-4</v>
      </c>
      <c r="BG741" s="174">
        <f t="shared" si="202"/>
        <v>4.0204442424896322E-4</v>
      </c>
      <c r="BH741" s="174">
        <f t="shared" si="202"/>
        <v>3.883493152237467E-4</v>
      </c>
      <c r="BI741" s="174">
        <f t="shared" si="202"/>
        <v>3.7512071188770352E-4</v>
      </c>
      <c r="BJ741" s="174">
        <f t="shared" si="202"/>
        <v>3.6234272334448309E-4</v>
      </c>
      <c r="BK741" s="174">
        <f t="shared" si="202"/>
        <v>3.5000000000000092E-4</v>
      </c>
      <c r="BL741" s="174">
        <f t="shared" si="202"/>
        <v>3.3807771512369691E-4</v>
      </c>
      <c r="BM741" s="174">
        <f t="shared" si="202"/>
        <v>3.2656154703788353E-4</v>
      </c>
      <c r="BN741" s="174">
        <f t="shared" si="202"/>
        <v>3.1543766191379147E-4</v>
      </c>
      <c r="BO741" s="174">
        <f t="shared" si="202"/>
        <v>3.0469269715364435E-4</v>
      </c>
      <c r="BP741" s="174">
        <f t="shared" si="202"/>
        <v>2.9431374533880103E-4</v>
      </c>
    </row>
    <row r="742" spans="2:68">
      <c r="B742" s="29">
        <v>48</v>
      </c>
      <c r="C742" s="68">
        <v>1.4E-3</v>
      </c>
      <c r="D742" s="68">
        <v>6.9999999999999999E-4</v>
      </c>
      <c r="I742" s="60" t="s">
        <v>112</v>
      </c>
      <c r="J742" s="174">
        <f t="shared" si="200"/>
        <v>2.1968354741109001E-3</v>
      </c>
      <c r="K742" s="174">
        <f t="shared" si="202"/>
        <v>2.1220031931145555E-3</v>
      </c>
      <c r="L742" s="174">
        <f t="shared" si="202"/>
        <v>2.0497199743238739E-3</v>
      </c>
      <c r="M742" s="174">
        <f t="shared" si="202"/>
        <v>1.9798989873223314E-3</v>
      </c>
      <c r="N742" s="174">
        <f t="shared" si="202"/>
        <v>1.9124563594561527E-3</v>
      </c>
      <c r="O742" s="174">
        <f t="shared" si="202"/>
        <v>1.847311075082051E-3</v>
      </c>
      <c r="P742" s="174">
        <f t="shared" si="202"/>
        <v>1.7843848782469662E-3</v>
      </c>
      <c r="Q742" s="174">
        <f t="shared" si="202"/>
        <v>1.7236021786828822E-3</v>
      </c>
      <c r="R742" s="174">
        <f t="shared" si="202"/>
        <v>1.6648899610038088E-3</v>
      </c>
      <c r="S742" s="174">
        <f t="shared" si="202"/>
        <v>1.6081776969958485E-3</v>
      </c>
      <c r="T742" s="174">
        <f t="shared" si="202"/>
        <v>1.5533972608949827E-3</v>
      </c>
      <c r="U742" s="174">
        <f t="shared" si="202"/>
        <v>1.5004828475508104E-3</v>
      </c>
      <c r="V742" s="174">
        <f t="shared" si="202"/>
        <v>1.4493708933779282E-3</v>
      </c>
      <c r="W742" s="174">
        <f t="shared" si="202"/>
        <v>1.4E-3</v>
      </c>
      <c r="X742" s="174">
        <f t="shared" ref="K742:BP746" si="203">$C742*POWER(POWER($D742/$C742,1/($D$697-$C$697)),X$697-$C$697)</f>
        <v>1.3523108604947837E-3</v>
      </c>
      <c r="Y742" s="174">
        <f t="shared" si="203"/>
        <v>1.3062461881515304E-3</v>
      </c>
      <c r="Z742" s="174">
        <f t="shared" si="203"/>
        <v>1.2617506476551626E-3</v>
      </c>
      <c r="AA742" s="174">
        <f t="shared" si="203"/>
        <v>1.2187707886145741E-3</v>
      </c>
      <c r="AB742" s="174">
        <f t="shared" si="203"/>
        <v>1.1772549813552009E-3</v>
      </c>
      <c r="AC742" s="174">
        <f t="shared" si="203"/>
        <v>1.1371533548987301E-3</v>
      </c>
      <c r="AD742" s="174">
        <f t="shared" si="203"/>
        <v>1.0984177370554516E-3</v>
      </c>
      <c r="AE742" s="174">
        <f t="shared" si="203"/>
        <v>1.0610015965572793E-3</v>
      </c>
      <c r="AF742" s="174">
        <f t="shared" si="203"/>
        <v>1.0248599871619385E-3</v>
      </c>
      <c r="AG742" s="174">
        <f t="shared" si="203"/>
        <v>9.8994949366116723E-4</v>
      </c>
      <c r="AH742" s="174">
        <f t="shared" si="203"/>
        <v>9.5622817972807763E-4</v>
      </c>
      <c r="AI742" s="174">
        <f t="shared" si="203"/>
        <v>9.2365553754102667E-4</v>
      </c>
      <c r="AJ742" s="174">
        <f t="shared" si="203"/>
        <v>8.921924391234843E-4</v>
      </c>
      <c r="AK742" s="174">
        <f t="shared" si="203"/>
        <v>8.6180108934144216E-4</v>
      </c>
      <c r="AL742" s="174">
        <f t="shared" si="203"/>
        <v>8.3244498050190547E-4</v>
      </c>
      <c r="AM742" s="174">
        <f t="shared" si="203"/>
        <v>8.0408884849792535E-4</v>
      </c>
      <c r="AN742" s="174">
        <f t="shared" si="203"/>
        <v>7.7669863044749232E-4</v>
      </c>
      <c r="AO742" s="174">
        <f t="shared" si="203"/>
        <v>7.5024142377540617E-4</v>
      </c>
      <c r="AP742" s="174">
        <f t="shared" si="203"/>
        <v>7.2468544668896509E-4</v>
      </c>
      <c r="AQ742" s="174">
        <f t="shared" si="203"/>
        <v>7.0000000000000097E-4</v>
      </c>
      <c r="AR742" s="174">
        <f t="shared" si="203"/>
        <v>6.7615543024739284E-4</v>
      </c>
      <c r="AS742" s="174">
        <f t="shared" si="203"/>
        <v>6.5312309407576609E-4</v>
      </c>
      <c r="AT742" s="174">
        <f t="shared" si="203"/>
        <v>6.3087532382758219E-4</v>
      </c>
      <c r="AU742" s="174">
        <f t="shared" si="203"/>
        <v>6.0938539430728782E-4</v>
      </c>
      <c r="AV742" s="174">
        <f t="shared" si="203"/>
        <v>5.8862749067760118E-4</v>
      </c>
      <c r="AW742" s="174">
        <f t="shared" si="203"/>
        <v>5.6857667744936581E-4</v>
      </c>
      <c r="AX742" s="174">
        <f t="shared" si="203"/>
        <v>5.4920886852772644E-4</v>
      </c>
      <c r="AY742" s="174">
        <f t="shared" si="203"/>
        <v>5.3050079827864029E-4</v>
      </c>
      <c r="AZ742" s="174">
        <f t="shared" si="203"/>
        <v>5.124299935809699E-4</v>
      </c>
      <c r="BA742" s="174">
        <f t="shared" si="203"/>
        <v>4.9497474683058427E-4</v>
      </c>
      <c r="BB742" s="174">
        <f t="shared" si="203"/>
        <v>4.7811408986403936E-4</v>
      </c>
      <c r="BC742" s="174">
        <f t="shared" si="203"/>
        <v>4.6182776877051399E-4</v>
      </c>
      <c r="BD742" s="174">
        <f t="shared" si="203"/>
        <v>4.4609621956174269E-4</v>
      </c>
      <c r="BE742" s="174">
        <f t="shared" si="203"/>
        <v>4.3090054467072162E-4</v>
      </c>
      <c r="BF742" s="174">
        <f t="shared" si="203"/>
        <v>4.1622249025095339E-4</v>
      </c>
      <c r="BG742" s="174">
        <f t="shared" si="203"/>
        <v>4.0204442424896322E-4</v>
      </c>
      <c r="BH742" s="174">
        <f t="shared" si="203"/>
        <v>3.883493152237467E-4</v>
      </c>
      <c r="BI742" s="174">
        <f t="shared" si="203"/>
        <v>3.7512071188770352E-4</v>
      </c>
      <c r="BJ742" s="174">
        <f t="shared" si="203"/>
        <v>3.6234272334448309E-4</v>
      </c>
      <c r="BK742" s="174">
        <f t="shared" si="203"/>
        <v>3.5000000000000092E-4</v>
      </c>
      <c r="BL742" s="174">
        <f t="shared" si="203"/>
        <v>3.3807771512369691E-4</v>
      </c>
      <c r="BM742" s="174">
        <f t="shared" si="203"/>
        <v>3.2656154703788353E-4</v>
      </c>
      <c r="BN742" s="174">
        <f t="shared" si="203"/>
        <v>3.1543766191379147E-4</v>
      </c>
      <c r="BO742" s="174">
        <f t="shared" si="203"/>
        <v>3.0469269715364435E-4</v>
      </c>
      <c r="BP742" s="174">
        <f t="shared" si="203"/>
        <v>2.9431374533880103E-4</v>
      </c>
    </row>
    <row r="743" spans="2:68">
      <c r="B743" s="29">
        <v>49</v>
      </c>
      <c r="C743" s="68">
        <v>1.4E-3</v>
      </c>
      <c r="D743" s="68">
        <v>6.9999999999999999E-4</v>
      </c>
      <c r="I743" s="60" t="s">
        <v>112</v>
      </c>
      <c r="J743" s="174">
        <f t="shared" si="200"/>
        <v>2.1968354741109001E-3</v>
      </c>
      <c r="K743" s="174">
        <f t="shared" si="203"/>
        <v>2.1220031931145555E-3</v>
      </c>
      <c r="L743" s="174">
        <f t="shared" si="203"/>
        <v>2.0497199743238739E-3</v>
      </c>
      <c r="M743" s="174">
        <f t="shared" si="203"/>
        <v>1.9798989873223314E-3</v>
      </c>
      <c r="N743" s="174">
        <f t="shared" si="203"/>
        <v>1.9124563594561527E-3</v>
      </c>
      <c r="O743" s="174">
        <f t="shared" si="203"/>
        <v>1.847311075082051E-3</v>
      </c>
      <c r="P743" s="174">
        <f t="shared" si="203"/>
        <v>1.7843848782469662E-3</v>
      </c>
      <c r="Q743" s="174">
        <f t="shared" si="203"/>
        <v>1.7236021786828822E-3</v>
      </c>
      <c r="R743" s="174">
        <f t="shared" si="203"/>
        <v>1.6648899610038088E-3</v>
      </c>
      <c r="S743" s="174">
        <f t="shared" si="203"/>
        <v>1.6081776969958485E-3</v>
      </c>
      <c r="T743" s="174">
        <f t="shared" si="203"/>
        <v>1.5533972608949827E-3</v>
      </c>
      <c r="U743" s="174">
        <f t="shared" si="203"/>
        <v>1.5004828475508104E-3</v>
      </c>
      <c r="V743" s="174">
        <f t="shared" si="203"/>
        <v>1.4493708933779282E-3</v>
      </c>
      <c r="W743" s="174">
        <f t="shared" si="203"/>
        <v>1.4E-3</v>
      </c>
      <c r="X743" s="174">
        <f t="shared" si="203"/>
        <v>1.3523108604947837E-3</v>
      </c>
      <c r="Y743" s="174">
        <f t="shared" si="203"/>
        <v>1.3062461881515304E-3</v>
      </c>
      <c r="Z743" s="174">
        <f t="shared" si="203"/>
        <v>1.2617506476551626E-3</v>
      </c>
      <c r="AA743" s="174">
        <f t="shared" si="203"/>
        <v>1.2187707886145741E-3</v>
      </c>
      <c r="AB743" s="174">
        <f t="shared" si="203"/>
        <v>1.1772549813552009E-3</v>
      </c>
      <c r="AC743" s="174">
        <f t="shared" si="203"/>
        <v>1.1371533548987301E-3</v>
      </c>
      <c r="AD743" s="174">
        <f t="shared" si="203"/>
        <v>1.0984177370554516E-3</v>
      </c>
      <c r="AE743" s="174">
        <f t="shared" si="203"/>
        <v>1.0610015965572793E-3</v>
      </c>
      <c r="AF743" s="174">
        <f t="shared" si="203"/>
        <v>1.0248599871619385E-3</v>
      </c>
      <c r="AG743" s="174">
        <f t="shared" si="203"/>
        <v>9.8994949366116723E-4</v>
      </c>
      <c r="AH743" s="174">
        <f t="shared" si="203"/>
        <v>9.5622817972807763E-4</v>
      </c>
      <c r="AI743" s="174">
        <f t="shared" si="203"/>
        <v>9.2365553754102667E-4</v>
      </c>
      <c r="AJ743" s="174">
        <f t="shared" si="203"/>
        <v>8.921924391234843E-4</v>
      </c>
      <c r="AK743" s="174">
        <f t="shared" si="203"/>
        <v>8.6180108934144216E-4</v>
      </c>
      <c r="AL743" s="174">
        <f t="shared" si="203"/>
        <v>8.3244498050190547E-4</v>
      </c>
      <c r="AM743" s="174">
        <f t="shared" si="203"/>
        <v>8.0408884849792535E-4</v>
      </c>
      <c r="AN743" s="174">
        <f t="shared" si="203"/>
        <v>7.7669863044749232E-4</v>
      </c>
      <c r="AO743" s="174">
        <f t="shared" si="203"/>
        <v>7.5024142377540617E-4</v>
      </c>
      <c r="AP743" s="174">
        <f t="shared" si="203"/>
        <v>7.2468544668896509E-4</v>
      </c>
      <c r="AQ743" s="174">
        <f t="shared" si="203"/>
        <v>7.0000000000000097E-4</v>
      </c>
      <c r="AR743" s="174">
        <f t="shared" si="203"/>
        <v>6.7615543024739284E-4</v>
      </c>
      <c r="AS743" s="174">
        <f t="shared" si="203"/>
        <v>6.5312309407576609E-4</v>
      </c>
      <c r="AT743" s="174">
        <f t="shared" si="203"/>
        <v>6.3087532382758219E-4</v>
      </c>
      <c r="AU743" s="174">
        <f t="shared" si="203"/>
        <v>6.0938539430728782E-4</v>
      </c>
      <c r="AV743" s="174">
        <f t="shared" si="203"/>
        <v>5.8862749067760118E-4</v>
      </c>
      <c r="AW743" s="174">
        <f t="shared" si="203"/>
        <v>5.6857667744936581E-4</v>
      </c>
      <c r="AX743" s="174">
        <f t="shared" si="203"/>
        <v>5.4920886852772644E-4</v>
      </c>
      <c r="AY743" s="174">
        <f t="shared" si="203"/>
        <v>5.3050079827864029E-4</v>
      </c>
      <c r="AZ743" s="174">
        <f t="shared" si="203"/>
        <v>5.124299935809699E-4</v>
      </c>
      <c r="BA743" s="174">
        <f t="shared" si="203"/>
        <v>4.9497474683058427E-4</v>
      </c>
      <c r="BB743" s="174">
        <f t="shared" si="203"/>
        <v>4.7811408986403936E-4</v>
      </c>
      <c r="BC743" s="174">
        <f t="shared" si="203"/>
        <v>4.6182776877051399E-4</v>
      </c>
      <c r="BD743" s="174">
        <f t="shared" si="203"/>
        <v>4.4609621956174269E-4</v>
      </c>
      <c r="BE743" s="174">
        <f t="shared" si="203"/>
        <v>4.3090054467072162E-4</v>
      </c>
      <c r="BF743" s="174">
        <f t="shared" si="203"/>
        <v>4.1622249025095339E-4</v>
      </c>
      <c r="BG743" s="174">
        <f t="shared" si="203"/>
        <v>4.0204442424896322E-4</v>
      </c>
      <c r="BH743" s="174">
        <f t="shared" si="203"/>
        <v>3.883493152237467E-4</v>
      </c>
      <c r="BI743" s="174">
        <f t="shared" si="203"/>
        <v>3.7512071188770352E-4</v>
      </c>
      <c r="BJ743" s="174">
        <f t="shared" si="203"/>
        <v>3.6234272334448309E-4</v>
      </c>
      <c r="BK743" s="174">
        <f t="shared" si="203"/>
        <v>3.5000000000000092E-4</v>
      </c>
      <c r="BL743" s="174">
        <f t="shared" si="203"/>
        <v>3.3807771512369691E-4</v>
      </c>
      <c r="BM743" s="174">
        <f t="shared" si="203"/>
        <v>3.2656154703788353E-4</v>
      </c>
      <c r="BN743" s="174">
        <f t="shared" si="203"/>
        <v>3.1543766191379147E-4</v>
      </c>
      <c r="BO743" s="174">
        <f t="shared" si="203"/>
        <v>3.0469269715364435E-4</v>
      </c>
      <c r="BP743" s="174">
        <f t="shared" si="203"/>
        <v>2.9431374533880103E-4</v>
      </c>
    </row>
    <row r="744" spans="2:68">
      <c r="B744" s="29">
        <v>50</v>
      </c>
      <c r="C744" s="68">
        <v>1.4E-3</v>
      </c>
      <c r="D744" s="68">
        <v>5.9999999999999995E-4</v>
      </c>
      <c r="I744" s="60" t="s">
        <v>112</v>
      </c>
      <c r="J744" s="174">
        <f t="shared" si="200"/>
        <v>2.4283593042394116E-3</v>
      </c>
      <c r="K744" s="174">
        <f t="shared" si="203"/>
        <v>2.3276308619767285E-3</v>
      </c>
      <c r="L744" s="174">
        <f t="shared" si="203"/>
        <v>2.2310806395775371E-3</v>
      </c>
      <c r="M744" s="174">
        <f t="shared" si="203"/>
        <v>2.1385353243127251E-3</v>
      </c>
      <c r="N744" s="174">
        <f t="shared" si="203"/>
        <v>2.0498287924722034E-3</v>
      </c>
      <c r="O744" s="174">
        <f t="shared" si="203"/>
        <v>1.9648018111641007E-3</v>
      </c>
      <c r="P744" s="174">
        <f t="shared" si="203"/>
        <v>1.8833017524833504E-3</v>
      </c>
      <c r="Q744" s="174">
        <f t="shared" si="203"/>
        <v>1.8051823195365667E-3</v>
      </c>
      <c r="R744" s="174">
        <f t="shared" si="203"/>
        <v>1.7303032838314259E-3</v>
      </c>
      <c r="S744" s="174">
        <f t="shared" si="203"/>
        <v>1.6585302335591417E-3</v>
      </c>
      <c r="T744" s="174">
        <f t="shared" si="203"/>
        <v>1.5897343323182001E-3</v>
      </c>
      <c r="U744" s="174">
        <f t="shared" si="203"/>
        <v>1.5237920878462383E-3</v>
      </c>
      <c r="V744" s="174">
        <f t="shared" si="203"/>
        <v>1.4605851303449359E-3</v>
      </c>
      <c r="W744" s="174">
        <f t="shared" si="203"/>
        <v>1.4E-3</v>
      </c>
      <c r="X744" s="174">
        <f t="shared" si="203"/>
        <v>1.3419279433148281E-3</v>
      </c>
      <c r="Y744" s="174">
        <f t="shared" si="203"/>
        <v>1.2862647178922602E-3</v>
      </c>
      <c r="Z744" s="174">
        <f t="shared" si="203"/>
        <v>1.2329104053139916E-3</v>
      </c>
      <c r="AA744" s="174">
        <f t="shared" si="203"/>
        <v>1.1817692317817542E-3</v>
      </c>
      <c r="AB744" s="174">
        <f t="shared" si="203"/>
        <v>1.1327493961983096E-3</v>
      </c>
      <c r="AC744" s="174">
        <f t="shared" si="203"/>
        <v>1.0857629053796509E-3</v>
      </c>
      <c r="AD744" s="174">
        <f t="shared" si="203"/>
        <v>1.040725416102605E-3</v>
      </c>
      <c r="AE744" s="174">
        <f t="shared" si="203"/>
        <v>9.9755608370431228E-4</v>
      </c>
      <c r="AF744" s="174">
        <f t="shared" si="203"/>
        <v>9.5617741696180157E-4</v>
      </c>
      <c r="AG744" s="174">
        <f t="shared" si="203"/>
        <v>9.1651513899116809E-4</v>
      </c>
      <c r="AH744" s="174">
        <f t="shared" si="203"/>
        <v>8.7849805391665848E-4</v>
      </c>
      <c r="AI744" s="174">
        <f t="shared" si="203"/>
        <v>8.4205791907032885E-4</v>
      </c>
      <c r="AJ744" s="174">
        <f t="shared" si="203"/>
        <v>8.0712932249286452E-4</v>
      </c>
      <c r="AK744" s="174">
        <f t="shared" si="203"/>
        <v>7.7364956551567168E-4</v>
      </c>
      <c r="AL744" s="174">
        <f t="shared" si="203"/>
        <v>7.4155855021346823E-4</v>
      </c>
      <c r="AM744" s="174">
        <f t="shared" si="203"/>
        <v>7.1079867152534651E-4</v>
      </c>
      <c r="AN744" s="174">
        <f t="shared" si="203"/>
        <v>6.8131471385065733E-4</v>
      </c>
      <c r="AO744" s="174">
        <f t="shared" si="203"/>
        <v>6.5305375193410223E-4</v>
      </c>
      <c r="AP744" s="174">
        <f t="shared" si="203"/>
        <v>6.2596505586211553E-4</v>
      </c>
      <c r="AQ744" s="174">
        <f t="shared" si="203"/>
        <v>6.0000000000000016E-4</v>
      </c>
      <c r="AR744" s="174">
        <f t="shared" si="203"/>
        <v>5.7511197570635491E-4</v>
      </c>
      <c r="AS744" s="174">
        <f t="shared" si="203"/>
        <v>5.5125630766811166E-4</v>
      </c>
      <c r="AT744" s="174">
        <f t="shared" si="203"/>
        <v>5.2839017370599653E-4</v>
      </c>
      <c r="AU744" s="174">
        <f t="shared" si="203"/>
        <v>5.0647252790646615E-4</v>
      </c>
      <c r="AV744" s="174">
        <f t="shared" si="203"/>
        <v>4.8546402694213278E-4</v>
      </c>
      <c r="AW744" s="174">
        <f t="shared" si="203"/>
        <v>4.6532695944842187E-4</v>
      </c>
      <c r="AX744" s="174">
        <f t="shared" si="203"/>
        <v>4.4602517832968789E-4</v>
      </c>
      <c r="AY744" s="174">
        <f t="shared" si="203"/>
        <v>4.2752403587327672E-4</v>
      </c>
      <c r="AZ744" s="174">
        <f t="shared" si="203"/>
        <v>4.0979032155505785E-4</v>
      </c>
      <c r="BA744" s="174">
        <f t="shared" si="203"/>
        <v>3.9279220242478639E-4</v>
      </c>
      <c r="BB744" s="174">
        <f t="shared" si="203"/>
        <v>3.7649916596428222E-4</v>
      </c>
      <c r="BC744" s="174">
        <f t="shared" si="203"/>
        <v>3.6088196531585526E-4</v>
      </c>
      <c r="BD744" s="174">
        <f t="shared" si="203"/>
        <v>3.4591256678265627E-4</v>
      </c>
      <c r="BE744" s="174">
        <f t="shared" si="203"/>
        <v>3.3156409950671641E-4</v>
      </c>
      <c r="BF744" s="174">
        <f t="shared" si="203"/>
        <v>3.1781080723434357E-4</v>
      </c>
      <c r="BG744" s="174">
        <f t="shared" si="203"/>
        <v>3.0462800208229135E-4</v>
      </c>
      <c r="BH744" s="174">
        <f t="shared" si="203"/>
        <v>2.9199202022171024E-4</v>
      </c>
      <c r="BI744" s="174">
        <f t="shared" si="203"/>
        <v>2.7988017940032959E-4</v>
      </c>
      <c r="BJ744" s="174">
        <f t="shared" si="203"/>
        <v>2.6827073822662092E-4</v>
      </c>
      <c r="BK744" s="174">
        <f t="shared" si="203"/>
        <v>2.5714285714285721E-4</v>
      </c>
      <c r="BL744" s="174">
        <f t="shared" si="203"/>
        <v>2.4647656101700925E-4</v>
      </c>
      <c r="BM744" s="174">
        <f t="shared" si="203"/>
        <v>2.3625270328633358E-4</v>
      </c>
      <c r="BN744" s="174">
        <f t="shared" si="203"/>
        <v>2.264529315882842E-4</v>
      </c>
      <c r="BO744" s="174">
        <f t="shared" si="203"/>
        <v>2.1705965481705691E-4</v>
      </c>
      <c r="BP744" s="174">
        <f t="shared" si="203"/>
        <v>2.0805601154662835E-4</v>
      </c>
    </row>
    <row r="745" spans="2:68">
      <c r="B745" s="29">
        <v>51</v>
      </c>
      <c r="C745" s="68">
        <v>1.4E-3</v>
      </c>
      <c r="D745" s="68">
        <v>6.9999999999999999E-4</v>
      </c>
      <c r="I745" s="60" t="s">
        <v>112</v>
      </c>
      <c r="J745" s="174">
        <f t="shared" si="200"/>
        <v>2.1968354741109001E-3</v>
      </c>
      <c r="K745" s="174">
        <f t="shared" si="203"/>
        <v>2.1220031931145555E-3</v>
      </c>
      <c r="L745" s="174">
        <f t="shared" si="203"/>
        <v>2.0497199743238739E-3</v>
      </c>
      <c r="M745" s="174">
        <f t="shared" si="203"/>
        <v>1.9798989873223314E-3</v>
      </c>
      <c r="N745" s="174">
        <f t="shared" si="203"/>
        <v>1.9124563594561527E-3</v>
      </c>
      <c r="O745" s="174">
        <f t="shared" si="203"/>
        <v>1.847311075082051E-3</v>
      </c>
      <c r="P745" s="174">
        <f t="shared" si="203"/>
        <v>1.7843848782469662E-3</v>
      </c>
      <c r="Q745" s="174">
        <f t="shared" si="203"/>
        <v>1.7236021786828822E-3</v>
      </c>
      <c r="R745" s="174">
        <f t="shared" si="203"/>
        <v>1.6648899610038088E-3</v>
      </c>
      <c r="S745" s="174">
        <f t="shared" si="203"/>
        <v>1.6081776969958485E-3</v>
      </c>
      <c r="T745" s="174">
        <f t="shared" si="203"/>
        <v>1.5533972608949827E-3</v>
      </c>
      <c r="U745" s="174">
        <f t="shared" si="203"/>
        <v>1.5004828475508104E-3</v>
      </c>
      <c r="V745" s="174">
        <f t="shared" si="203"/>
        <v>1.4493708933779282E-3</v>
      </c>
      <c r="W745" s="174">
        <f t="shared" si="203"/>
        <v>1.4E-3</v>
      </c>
      <c r="X745" s="174">
        <f t="shared" si="203"/>
        <v>1.3523108604947837E-3</v>
      </c>
      <c r="Y745" s="174">
        <f t="shared" si="203"/>
        <v>1.3062461881515304E-3</v>
      </c>
      <c r="Z745" s="174">
        <f t="shared" si="203"/>
        <v>1.2617506476551626E-3</v>
      </c>
      <c r="AA745" s="174">
        <f t="shared" si="203"/>
        <v>1.2187707886145741E-3</v>
      </c>
      <c r="AB745" s="174">
        <f t="shared" si="203"/>
        <v>1.1772549813552009E-3</v>
      </c>
      <c r="AC745" s="174">
        <f t="shared" si="203"/>
        <v>1.1371533548987301E-3</v>
      </c>
      <c r="AD745" s="174">
        <f t="shared" si="203"/>
        <v>1.0984177370554516E-3</v>
      </c>
      <c r="AE745" s="174">
        <f t="shared" si="203"/>
        <v>1.0610015965572793E-3</v>
      </c>
      <c r="AF745" s="174">
        <f t="shared" si="203"/>
        <v>1.0248599871619385E-3</v>
      </c>
      <c r="AG745" s="174">
        <f t="shared" si="203"/>
        <v>9.8994949366116723E-4</v>
      </c>
      <c r="AH745" s="174">
        <f t="shared" si="203"/>
        <v>9.5622817972807763E-4</v>
      </c>
      <c r="AI745" s="174">
        <f t="shared" si="203"/>
        <v>9.2365553754102667E-4</v>
      </c>
      <c r="AJ745" s="174">
        <f t="shared" si="203"/>
        <v>8.921924391234843E-4</v>
      </c>
      <c r="AK745" s="174">
        <f t="shared" si="203"/>
        <v>8.6180108934144216E-4</v>
      </c>
      <c r="AL745" s="174">
        <f t="shared" si="203"/>
        <v>8.3244498050190547E-4</v>
      </c>
      <c r="AM745" s="174">
        <f t="shared" si="203"/>
        <v>8.0408884849792535E-4</v>
      </c>
      <c r="AN745" s="174">
        <f t="shared" si="203"/>
        <v>7.7669863044749232E-4</v>
      </c>
      <c r="AO745" s="174">
        <f t="shared" si="203"/>
        <v>7.5024142377540617E-4</v>
      </c>
      <c r="AP745" s="174">
        <f t="shared" si="203"/>
        <v>7.2468544668896509E-4</v>
      </c>
      <c r="AQ745" s="174">
        <f t="shared" si="203"/>
        <v>7.0000000000000097E-4</v>
      </c>
      <c r="AR745" s="174">
        <f t="shared" si="203"/>
        <v>6.7615543024739284E-4</v>
      </c>
      <c r="AS745" s="174">
        <f t="shared" si="203"/>
        <v>6.5312309407576609E-4</v>
      </c>
      <c r="AT745" s="174">
        <f t="shared" si="203"/>
        <v>6.3087532382758219E-4</v>
      </c>
      <c r="AU745" s="174">
        <f t="shared" si="203"/>
        <v>6.0938539430728782E-4</v>
      </c>
      <c r="AV745" s="174">
        <f t="shared" si="203"/>
        <v>5.8862749067760118E-4</v>
      </c>
      <c r="AW745" s="174">
        <f t="shared" si="203"/>
        <v>5.6857667744936581E-4</v>
      </c>
      <c r="AX745" s="174">
        <f t="shared" si="203"/>
        <v>5.4920886852772644E-4</v>
      </c>
      <c r="AY745" s="174">
        <f t="shared" si="203"/>
        <v>5.3050079827864029E-4</v>
      </c>
      <c r="AZ745" s="174">
        <f t="shared" si="203"/>
        <v>5.124299935809699E-4</v>
      </c>
      <c r="BA745" s="174">
        <f t="shared" si="203"/>
        <v>4.9497474683058427E-4</v>
      </c>
      <c r="BB745" s="174">
        <f t="shared" si="203"/>
        <v>4.7811408986403936E-4</v>
      </c>
      <c r="BC745" s="174">
        <f t="shared" si="203"/>
        <v>4.6182776877051399E-4</v>
      </c>
      <c r="BD745" s="174">
        <f t="shared" si="203"/>
        <v>4.4609621956174269E-4</v>
      </c>
      <c r="BE745" s="174">
        <f t="shared" si="203"/>
        <v>4.3090054467072162E-4</v>
      </c>
      <c r="BF745" s="174">
        <f t="shared" si="203"/>
        <v>4.1622249025095339E-4</v>
      </c>
      <c r="BG745" s="174">
        <f t="shared" si="203"/>
        <v>4.0204442424896322E-4</v>
      </c>
      <c r="BH745" s="174">
        <f t="shared" si="203"/>
        <v>3.883493152237467E-4</v>
      </c>
      <c r="BI745" s="174">
        <f t="shared" si="203"/>
        <v>3.7512071188770352E-4</v>
      </c>
      <c r="BJ745" s="174">
        <f t="shared" si="203"/>
        <v>3.6234272334448309E-4</v>
      </c>
      <c r="BK745" s="174">
        <f t="shared" si="203"/>
        <v>3.5000000000000092E-4</v>
      </c>
      <c r="BL745" s="174">
        <f t="shared" si="203"/>
        <v>3.3807771512369691E-4</v>
      </c>
      <c r="BM745" s="174">
        <f t="shared" si="203"/>
        <v>3.2656154703788353E-4</v>
      </c>
      <c r="BN745" s="174">
        <f t="shared" si="203"/>
        <v>3.1543766191379147E-4</v>
      </c>
      <c r="BO745" s="174">
        <f t="shared" si="203"/>
        <v>3.0469269715364435E-4</v>
      </c>
      <c r="BP745" s="174">
        <f t="shared" si="203"/>
        <v>2.9431374533880103E-4</v>
      </c>
    </row>
    <row r="746" spans="2:68">
      <c r="B746" s="29">
        <v>52</v>
      </c>
      <c r="C746" s="68">
        <v>1.4E-3</v>
      </c>
      <c r="D746" s="68">
        <v>6.9999999999999999E-4</v>
      </c>
      <c r="I746" s="60" t="s">
        <v>112</v>
      </c>
      <c r="J746" s="174">
        <f t="shared" si="200"/>
        <v>2.1968354741109001E-3</v>
      </c>
      <c r="K746" s="174">
        <f t="shared" si="203"/>
        <v>2.1220031931145555E-3</v>
      </c>
      <c r="L746" s="174">
        <f t="shared" si="203"/>
        <v>2.0497199743238739E-3</v>
      </c>
      <c r="M746" s="174">
        <f t="shared" si="203"/>
        <v>1.9798989873223314E-3</v>
      </c>
      <c r="N746" s="174">
        <f t="shared" si="203"/>
        <v>1.9124563594561527E-3</v>
      </c>
      <c r="O746" s="174">
        <f t="shared" si="203"/>
        <v>1.847311075082051E-3</v>
      </c>
      <c r="P746" s="174">
        <f t="shared" si="203"/>
        <v>1.7843848782469662E-3</v>
      </c>
      <c r="Q746" s="174">
        <f t="shared" si="203"/>
        <v>1.7236021786828822E-3</v>
      </c>
      <c r="R746" s="174">
        <f t="shared" si="203"/>
        <v>1.6648899610038088E-3</v>
      </c>
      <c r="S746" s="174">
        <f t="shared" si="203"/>
        <v>1.6081776969958485E-3</v>
      </c>
      <c r="T746" s="174">
        <f t="shared" si="203"/>
        <v>1.5533972608949827E-3</v>
      </c>
      <c r="U746" s="174">
        <f t="shared" si="203"/>
        <v>1.5004828475508104E-3</v>
      </c>
      <c r="V746" s="174">
        <f t="shared" si="203"/>
        <v>1.4493708933779282E-3</v>
      </c>
      <c r="W746" s="174">
        <f t="shared" si="203"/>
        <v>1.4E-3</v>
      </c>
      <c r="X746" s="174">
        <f t="shared" si="203"/>
        <v>1.3523108604947837E-3</v>
      </c>
      <c r="Y746" s="174">
        <f t="shared" si="203"/>
        <v>1.3062461881515304E-3</v>
      </c>
      <c r="Z746" s="174">
        <f t="shared" si="203"/>
        <v>1.2617506476551626E-3</v>
      </c>
      <c r="AA746" s="174">
        <f t="shared" si="203"/>
        <v>1.2187707886145741E-3</v>
      </c>
      <c r="AB746" s="174">
        <f t="shared" si="203"/>
        <v>1.1772549813552009E-3</v>
      </c>
      <c r="AC746" s="174">
        <f t="shared" si="203"/>
        <v>1.1371533548987301E-3</v>
      </c>
      <c r="AD746" s="174">
        <f t="shared" si="203"/>
        <v>1.0984177370554516E-3</v>
      </c>
      <c r="AE746" s="174">
        <f t="shared" si="203"/>
        <v>1.0610015965572793E-3</v>
      </c>
      <c r="AF746" s="174">
        <f t="shared" si="203"/>
        <v>1.0248599871619385E-3</v>
      </c>
      <c r="AG746" s="174">
        <f t="shared" si="203"/>
        <v>9.8994949366116723E-4</v>
      </c>
      <c r="AH746" s="174">
        <f t="shared" si="203"/>
        <v>9.5622817972807763E-4</v>
      </c>
      <c r="AI746" s="174">
        <f t="shared" si="203"/>
        <v>9.2365553754102667E-4</v>
      </c>
      <c r="AJ746" s="174">
        <f t="shared" si="203"/>
        <v>8.921924391234843E-4</v>
      </c>
      <c r="AK746" s="174">
        <f t="shared" si="203"/>
        <v>8.6180108934144216E-4</v>
      </c>
      <c r="AL746" s="174">
        <f t="shared" si="203"/>
        <v>8.3244498050190547E-4</v>
      </c>
      <c r="AM746" s="174">
        <f t="shared" si="203"/>
        <v>8.0408884849792535E-4</v>
      </c>
      <c r="AN746" s="174">
        <f t="shared" si="203"/>
        <v>7.7669863044749232E-4</v>
      </c>
      <c r="AO746" s="174">
        <f t="shared" si="203"/>
        <v>7.5024142377540617E-4</v>
      </c>
      <c r="AP746" s="174">
        <f t="shared" si="203"/>
        <v>7.2468544668896509E-4</v>
      </c>
      <c r="AQ746" s="174">
        <f t="shared" si="203"/>
        <v>7.0000000000000097E-4</v>
      </c>
      <c r="AR746" s="174">
        <f t="shared" si="203"/>
        <v>6.7615543024739284E-4</v>
      </c>
      <c r="AS746" s="174">
        <f t="shared" si="203"/>
        <v>6.5312309407576609E-4</v>
      </c>
      <c r="AT746" s="174">
        <f t="shared" si="203"/>
        <v>6.3087532382758219E-4</v>
      </c>
      <c r="AU746" s="174">
        <f t="shared" ref="K746:BP751" si="204">$C746*POWER(POWER($D746/$C746,1/($D$697-$C$697)),AU$697-$C$697)</f>
        <v>6.0938539430728782E-4</v>
      </c>
      <c r="AV746" s="174">
        <f t="shared" si="204"/>
        <v>5.8862749067760118E-4</v>
      </c>
      <c r="AW746" s="174">
        <f t="shared" si="204"/>
        <v>5.6857667744936581E-4</v>
      </c>
      <c r="AX746" s="174">
        <f t="shared" si="204"/>
        <v>5.4920886852772644E-4</v>
      </c>
      <c r="AY746" s="174">
        <f t="shared" si="204"/>
        <v>5.3050079827864029E-4</v>
      </c>
      <c r="AZ746" s="174">
        <f t="shared" si="204"/>
        <v>5.124299935809699E-4</v>
      </c>
      <c r="BA746" s="174">
        <f t="shared" si="204"/>
        <v>4.9497474683058427E-4</v>
      </c>
      <c r="BB746" s="174">
        <f t="shared" si="204"/>
        <v>4.7811408986403936E-4</v>
      </c>
      <c r="BC746" s="174">
        <f t="shared" si="204"/>
        <v>4.6182776877051399E-4</v>
      </c>
      <c r="BD746" s="174">
        <f t="shared" si="204"/>
        <v>4.4609621956174269E-4</v>
      </c>
      <c r="BE746" s="174">
        <f t="shared" si="204"/>
        <v>4.3090054467072162E-4</v>
      </c>
      <c r="BF746" s="174">
        <f t="shared" si="204"/>
        <v>4.1622249025095339E-4</v>
      </c>
      <c r="BG746" s="174">
        <f t="shared" si="204"/>
        <v>4.0204442424896322E-4</v>
      </c>
      <c r="BH746" s="174">
        <f t="shared" si="204"/>
        <v>3.883493152237467E-4</v>
      </c>
      <c r="BI746" s="174">
        <f t="shared" si="204"/>
        <v>3.7512071188770352E-4</v>
      </c>
      <c r="BJ746" s="174">
        <f t="shared" si="204"/>
        <v>3.6234272334448309E-4</v>
      </c>
      <c r="BK746" s="174">
        <f t="shared" si="204"/>
        <v>3.5000000000000092E-4</v>
      </c>
      <c r="BL746" s="174">
        <f t="shared" si="204"/>
        <v>3.3807771512369691E-4</v>
      </c>
      <c r="BM746" s="174">
        <f t="shared" si="204"/>
        <v>3.2656154703788353E-4</v>
      </c>
      <c r="BN746" s="174">
        <f t="shared" si="204"/>
        <v>3.1543766191379147E-4</v>
      </c>
      <c r="BO746" s="174">
        <f t="shared" si="204"/>
        <v>3.0469269715364435E-4</v>
      </c>
      <c r="BP746" s="174">
        <f t="shared" si="204"/>
        <v>2.9431374533880103E-4</v>
      </c>
    </row>
    <row r="747" spans="2:68">
      <c r="B747" s="29">
        <v>53</v>
      </c>
      <c r="C747" s="68">
        <v>1.4E-3</v>
      </c>
      <c r="D747" s="68">
        <v>6.9999999999999999E-4</v>
      </c>
      <c r="I747" s="60" t="s">
        <v>112</v>
      </c>
      <c r="J747" s="174">
        <f t="shared" si="200"/>
        <v>2.1968354741109001E-3</v>
      </c>
      <c r="K747" s="174">
        <f t="shared" si="204"/>
        <v>2.1220031931145555E-3</v>
      </c>
      <c r="L747" s="174">
        <f t="shared" si="204"/>
        <v>2.0497199743238739E-3</v>
      </c>
      <c r="M747" s="174">
        <f t="shared" si="204"/>
        <v>1.9798989873223314E-3</v>
      </c>
      <c r="N747" s="174">
        <f t="shared" si="204"/>
        <v>1.9124563594561527E-3</v>
      </c>
      <c r="O747" s="174">
        <f t="shared" si="204"/>
        <v>1.847311075082051E-3</v>
      </c>
      <c r="P747" s="174">
        <f t="shared" si="204"/>
        <v>1.7843848782469662E-3</v>
      </c>
      <c r="Q747" s="174">
        <f t="shared" si="204"/>
        <v>1.7236021786828822E-3</v>
      </c>
      <c r="R747" s="174">
        <f t="shared" si="204"/>
        <v>1.6648899610038088E-3</v>
      </c>
      <c r="S747" s="174">
        <f t="shared" si="204"/>
        <v>1.6081776969958485E-3</v>
      </c>
      <c r="T747" s="174">
        <f t="shared" si="204"/>
        <v>1.5533972608949827E-3</v>
      </c>
      <c r="U747" s="174">
        <f t="shared" si="204"/>
        <v>1.5004828475508104E-3</v>
      </c>
      <c r="V747" s="174">
        <f t="shared" si="204"/>
        <v>1.4493708933779282E-3</v>
      </c>
      <c r="W747" s="174">
        <f t="shared" si="204"/>
        <v>1.4E-3</v>
      </c>
      <c r="X747" s="174">
        <f t="shared" si="204"/>
        <v>1.3523108604947837E-3</v>
      </c>
      <c r="Y747" s="174">
        <f t="shared" si="204"/>
        <v>1.3062461881515304E-3</v>
      </c>
      <c r="Z747" s="174">
        <f t="shared" si="204"/>
        <v>1.2617506476551626E-3</v>
      </c>
      <c r="AA747" s="174">
        <f t="shared" si="204"/>
        <v>1.2187707886145741E-3</v>
      </c>
      <c r="AB747" s="174">
        <f t="shared" si="204"/>
        <v>1.1772549813552009E-3</v>
      </c>
      <c r="AC747" s="174">
        <f t="shared" si="204"/>
        <v>1.1371533548987301E-3</v>
      </c>
      <c r="AD747" s="174">
        <f t="shared" si="204"/>
        <v>1.0984177370554516E-3</v>
      </c>
      <c r="AE747" s="174">
        <f t="shared" si="204"/>
        <v>1.0610015965572793E-3</v>
      </c>
      <c r="AF747" s="174">
        <f t="shared" si="204"/>
        <v>1.0248599871619385E-3</v>
      </c>
      <c r="AG747" s="174">
        <f t="shared" si="204"/>
        <v>9.8994949366116723E-4</v>
      </c>
      <c r="AH747" s="174">
        <f t="shared" si="204"/>
        <v>9.5622817972807763E-4</v>
      </c>
      <c r="AI747" s="174">
        <f t="shared" si="204"/>
        <v>9.2365553754102667E-4</v>
      </c>
      <c r="AJ747" s="174">
        <f t="shared" si="204"/>
        <v>8.921924391234843E-4</v>
      </c>
      <c r="AK747" s="174">
        <f t="shared" si="204"/>
        <v>8.6180108934144216E-4</v>
      </c>
      <c r="AL747" s="174">
        <f t="shared" si="204"/>
        <v>8.3244498050190547E-4</v>
      </c>
      <c r="AM747" s="174">
        <f t="shared" si="204"/>
        <v>8.0408884849792535E-4</v>
      </c>
      <c r="AN747" s="174">
        <f t="shared" si="204"/>
        <v>7.7669863044749232E-4</v>
      </c>
      <c r="AO747" s="174">
        <f t="shared" si="204"/>
        <v>7.5024142377540617E-4</v>
      </c>
      <c r="AP747" s="174">
        <f t="shared" si="204"/>
        <v>7.2468544668896509E-4</v>
      </c>
      <c r="AQ747" s="174">
        <f t="shared" si="204"/>
        <v>7.0000000000000097E-4</v>
      </c>
      <c r="AR747" s="174">
        <f t="shared" si="204"/>
        <v>6.7615543024739284E-4</v>
      </c>
      <c r="AS747" s="174">
        <f t="shared" si="204"/>
        <v>6.5312309407576609E-4</v>
      </c>
      <c r="AT747" s="174">
        <f t="shared" si="204"/>
        <v>6.3087532382758219E-4</v>
      </c>
      <c r="AU747" s="174">
        <f t="shared" si="204"/>
        <v>6.0938539430728782E-4</v>
      </c>
      <c r="AV747" s="174">
        <f t="shared" si="204"/>
        <v>5.8862749067760118E-4</v>
      </c>
      <c r="AW747" s="174">
        <f t="shared" si="204"/>
        <v>5.6857667744936581E-4</v>
      </c>
      <c r="AX747" s="174">
        <f t="shared" si="204"/>
        <v>5.4920886852772644E-4</v>
      </c>
      <c r="AY747" s="174">
        <f t="shared" si="204"/>
        <v>5.3050079827864029E-4</v>
      </c>
      <c r="AZ747" s="174">
        <f t="shared" si="204"/>
        <v>5.124299935809699E-4</v>
      </c>
      <c r="BA747" s="174">
        <f t="shared" si="204"/>
        <v>4.9497474683058427E-4</v>
      </c>
      <c r="BB747" s="174">
        <f t="shared" si="204"/>
        <v>4.7811408986403936E-4</v>
      </c>
      <c r="BC747" s="174">
        <f t="shared" si="204"/>
        <v>4.6182776877051399E-4</v>
      </c>
      <c r="BD747" s="174">
        <f t="shared" si="204"/>
        <v>4.4609621956174269E-4</v>
      </c>
      <c r="BE747" s="174">
        <f t="shared" si="204"/>
        <v>4.3090054467072162E-4</v>
      </c>
      <c r="BF747" s="174">
        <f t="shared" si="204"/>
        <v>4.1622249025095339E-4</v>
      </c>
      <c r="BG747" s="174">
        <f t="shared" si="204"/>
        <v>4.0204442424896322E-4</v>
      </c>
      <c r="BH747" s="174">
        <f t="shared" si="204"/>
        <v>3.883493152237467E-4</v>
      </c>
      <c r="BI747" s="174">
        <f t="shared" si="204"/>
        <v>3.7512071188770352E-4</v>
      </c>
      <c r="BJ747" s="174">
        <f t="shared" si="204"/>
        <v>3.6234272334448309E-4</v>
      </c>
      <c r="BK747" s="174">
        <f t="shared" si="204"/>
        <v>3.5000000000000092E-4</v>
      </c>
      <c r="BL747" s="174">
        <f t="shared" si="204"/>
        <v>3.3807771512369691E-4</v>
      </c>
      <c r="BM747" s="174">
        <f t="shared" si="204"/>
        <v>3.2656154703788353E-4</v>
      </c>
      <c r="BN747" s="174">
        <f t="shared" si="204"/>
        <v>3.1543766191379147E-4</v>
      </c>
      <c r="BO747" s="174">
        <f t="shared" si="204"/>
        <v>3.0469269715364435E-4</v>
      </c>
      <c r="BP747" s="174">
        <f t="shared" si="204"/>
        <v>2.9431374533880103E-4</v>
      </c>
    </row>
    <row r="748" spans="2:68">
      <c r="B748" s="29">
        <v>54</v>
      </c>
      <c r="C748" s="68">
        <v>1.4E-3</v>
      </c>
      <c r="D748" s="68">
        <v>6.9999999999999999E-4</v>
      </c>
      <c r="I748" s="60" t="s">
        <v>112</v>
      </c>
      <c r="J748" s="174">
        <f t="shared" si="200"/>
        <v>2.1968354741109001E-3</v>
      </c>
      <c r="K748" s="174">
        <f t="shared" si="204"/>
        <v>2.1220031931145555E-3</v>
      </c>
      <c r="L748" s="174">
        <f t="shared" si="204"/>
        <v>2.0497199743238739E-3</v>
      </c>
      <c r="M748" s="174">
        <f t="shared" si="204"/>
        <v>1.9798989873223314E-3</v>
      </c>
      <c r="N748" s="174">
        <f t="shared" si="204"/>
        <v>1.9124563594561527E-3</v>
      </c>
      <c r="O748" s="174">
        <f t="shared" si="204"/>
        <v>1.847311075082051E-3</v>
      </c>
      <c r="P748" s="174">
        <f t="shared" si="204"/>
        <v>1.7843848782469662E-3</v>
      </c>
      <c r="Q748" s="174">
        <f t="shared" si="204"/>
        <v>1.7236021786828822E-3</v>
      </c>
      <c r="R748" s="174">
        <f t="shared" si="204"/>
        <v>1.6648899610038088E-3</v>
      </c>
      <c r="S748" s="174">
        <f t="shared" si="204"/>
        <v>1.6081776969958485E-3</v>
      </c>
      <c r="T748" s="174">
        <f t="shared" si="204"/>
        <v>1.5533972608949827E-3</v>
      </c>
      <c r="U748" s="174">
        <f t="shared" si="204"/>
        <v>1.5004828475508104E-3</v>
      </c>
      <c r="V748" s="174">
        <f t="shared" si="204"/>
        <v>1.4493708933779282E-3</v>
      </c>
      <c r="W748" s="174">
        <f t="shared" si="204"/>
        <v>1.4E-3</v>
      </c>
      <c r="X748" s="174">
        <f t="shared" si="204"/>
        <v>1.3523108604947837E-3</v>
      </c>
      <c r="Y748" s="174">
        <f t="shared" si="204"/>
        <v>1.3062461881515304E-3</v>
      </c>
      <c r="Z748" s="174">
        <f t="shared" si="204"/>
        <v>1.2617506476551626E-3</v>
      </c>
      <c r="AA748" s="174">
        <f t="shared" si="204"/>
        <v>1.2187707886145741E-3</v>
      </c>
      <c r="AB748" s="174">
        <f t="shared" si="204"/>
        <v>1.1772549813552009E-3</v>
      </c>
      <c r="AC748" s="174">
        <f t="shared" si="204"/>
        <v>1.1371533548987301E-3</v>
      </c>
      <c r="AD748" s="174">
        <f t="shared" si="204"/>
        <v>1.0984177370554516E-3</v>
      </c>
      <c r="AE748" s="174">
        <f t="shared" si="204"/>
        <v>1.0610015965572793E-3</v>
      </c>
      <c r="AF748" s="174">
        <f t="shared" si="204"/>
        <v>1.0248599871619385E-3</v>
      </c>
      <c r="AG748" s="174">
        <f t="shared" si="204"/>
        <v>9.8994949366116723E-4</v>
      </c>
      <c r="AH748" s="174">
        <f t="shared" si="204"/>
        <v>9.5622817972807763E-4</v>
      </c>
      <c r="AI748" s="174">
        <f t="shared" si="204"/>
        <v>9.2365553754102667E-4</v>
      </c>
      <c r="AJ748" s="174">
        <f t="shared" si="204"/>
        <v>8.921924391234843E-4</v>
      </c>
      <c r="AK748" s="174">
        <f t="shared" si="204"/>
        <v>8.6180108934144216E-4</v>
      </c>
      <c r="AL748" s="174">
        <f t="shared" si="204"/>
        <v>8.3244498050190547E-4</v>
      </c>
      <c r="AM748" s="174">
        <f t="shared" si="204"/>
        <v>8.0408884849792535E-4</v>
      </c>
      <c r="AN748" s="174">
        <f t="shared" si="204"/>
        <v>7.7669863044749232E-4</v>
      </c>
      <c r="AO748" s="174">
        <f t="shared" si="204"/>
        <v>7.5024142377540617E-4</v>
      </c>
      <c r="AP748" s="174">
        <f t="shared" si="204"/>
        <v>7.2468544668896509E-4</v>
      </c>
      <c r="AQ748" s="174">
        <f t="shared" si="204"/>
        <v>7.0000000000000097E-4</v>
      </c>
      <c r="AR748" s="174">
        <f t="shared" si="204"/>
        <v>6.7615543024739284E-4</v>
      </c>
      <c r="AS748" s="174">
        <f t="shared" si="204"/>
        <v>6.5312309407576609E-4</v>
      </c>
      <c r="AT748" s="174">
        <f t="shared" si="204"/>
        <v>6.3087532382758219E-4</v>
      </c>
      <c r="AU748" s="174">
        <f t="shared" si="204"/>
        <v>6.0938539430728782E-4</v>
      </c>
      <c r="AV748" s="174">
        <f t="shared" si="204"/>
        <v>5.8862749067760118E-4</v>
      </c>
      <c r="AW748" s="174">
        <f t="shared" si="204"/>
        <v>5.6857667744936581E-4</v>
      </c>
      <c r="AX748" s="174">
        <f t="shared" si="204"/>
        <v>5.4920886852772644E-4</v>
      </c>
      <c r="AY748" s="174">
        <f t="shared" si="204"/>
        <v>5.3050079827864029E-4</v>
      </c>
      <c r="AZ748" s="174">
        <f t="shared" si="204"/>
        <v>5.124299935809699E-4</v>
      </c>
      <c r="BA748" s="174">
        <f t="shared" si="204"/>
        <v>4.9497474683058427E-4</v>
      </c>
      <c r="BB748" s="174">
        <f t="shared" si="204"/>
        <v>4.7811408986403936E-4</v>
      </c>
      <c r="BC748" s="174">
        <f t="shared" si="204"/>
        <v>4.6182776877051399E-4</v>
      </c>
      <c r="BD748" s="174">
        <f t="shared" si="204"/>
        <v>4.4609621956174269E-4</v>
      </c>
      <c r="BE748" s="174">
        <f t="shared" si="204"/>
        <v>4.3090054467072162E-4</v>
      </c>
      <c r="BF748" s="174">
        <f t="shared" si="204"/>
        <v>4.1622249025095339E-4</v>
      </c>
      <c r="BG748" s="174">
        <f t="shared" si="204"/>
        <v>4.0204442424896322E-4</v>
      </c>
      <c r="BH748" s="174">
        <f t="shared" si="204"/>
        <v>3.883493152237467E-4</v>
      </c>
      <c r="BI748" s="174">
        <f t="shared" si="204"/>
        <v>3.7512071188770352E-4</v>
      </c>
      <c r="BJ748" s="174">
        <f t="shared" si="204"/>
        <v>3.6234272334448309E-4</v>
      </c>
      <c r="BK748" s="174">
        <f t="shared" si="204"/>
        <v>3.5000000000000092E-4</v>
      </c>
      <c r="BL748" s="174">
        <f t="shared" si="204"/>
        <v>3.3807771512369691E-4</v>
      </c>
      <c r="BM748" s="174">
        <f t="shared" si="204"/>
        <v>3.2656154703788353E-4</v>
      </c>
      <c r="BN748" s="174">
        <f t="shared" si="204"/>
        <v>3.1543766191379147E-4</v>
      </c>
      <c r="BO748" s="174">
        <f t="shared" si="204"/>
        <v>3.0469269715364435E-4</v>
      </c>
      <c r="BP748" s="174">
        <f t="shared" si="204"/>
        <v>2.9431374533880103E-4</v>
      </c>
    </row>
    <row r="749" spans="2:68">
      <c r="B749" s="29">
        <v>55</v>
      </c>
      <c r="C749" s="68">
        <v>1.4E-3</v>
      </c>
      <c r="D749" s="68">
        <v>6.9999999999999999E-4</v>
      </c>
      <c r="I749" s="60" t="s">
        <v>112</v>
      </c>
      <c r="J749" s="174">
        <f t="shared" si="200"/>
        <v>2.1968354741109001E-3</v>
      </c>
      <c r="K749" s="174">
        <f t="shared" si="204"/>
        <v>2.1220031931145555E-3</v>
      </c>
      <c r="L749" s="174">
        <f t="shared" si="204"/>
        <v>2.0497199743238739E-3</v>
      </c>
      <c r="M749" s="174">
        <f t="shared" si="204"/>
        <v>1.9798989873223314E-3</v>
      </c>
      <c r="N749" s="174">
        <f t="shared" si="204"/>
        <v>1.9124563594561527E-3</v>
      </c>
      <c r="O749" s="174">
        <f t="shared" si="204"/>
        <v>1.847311075082051E-3</v>
      </c>
      <c r="P749" s="174">
        <f t="shared" si="204"/>
        <v>1.7843848782469662E-3</v>
      </c>
      <c r="Q749" s="174">
        <f t="shared" si="204"/>
        <v>1.7236021786828822E-3</v>
      </c>
      <c r="R749" s="174">
        <f t="shared" si="204"/>
        <v>1.6648899610038088E-3</v>
      </c>
      <c r="S749" s="174">
        <f t="shared" si="204"/>
        <v>1.6081776969958485E-3</v>
      </c>
      <c r="T749" s="174">
        <f t="shared" si="204"/>
        <v>1.5533972608949827E-3</v>
      </c>
      <c r="U749" s="174">
        <f t="shared" si="204"/>
        <v>1.5004828475508104E-3</v>
      </c>
      <c r="V749" s="174">
        <f t="shared" si="204"/>
        <v>1.4493708933779282E-3</v>
      </c>
      <c r="W749" s="174">
        <f t="shared" si="204"/>
        <v>1.4E-3</v>
      </c>
      <c r="X749" s="174">
        <f t="shared" si="204"/>
        <v>1.3523108604947837E-3</v>
      </c>
      <c r="Y749" s="174">
        <f t="shared" si="204"/>
        <v>1.3062461881515304E-3</v>
      </c>
      <c r="Z749" s="174">
        <f t="shared" si="204"/>
        <v>1.2617506476551626E-3</v>
      </c>
      <c r="AA749" s="174">
        <f t="shared" si="204"/>
        <v>1.2187707886145741E-3</v>
      </c>
      <c r="AB749" s="174">
        <f t="shared" si="204"/>
        <v>1.1772549813552009E-3</v>
      </c>
      <c r="AC749" s="174">
        <f t="shared" si="204"/>
        <v>1.1371533548987301E-3</v>
      </c>
      <c r="AD749" s="174">
        <f t="shared" si="204"/>
        <v>1.0984177370554516E-3</v>
      </c>
      <c r="AE749" s="174">
        <f t="shared" si="204"/>
        <v>1.0610015965572793E-3</v>
      </c>
      <c r="AF749" s="174">
        <f t="shared" si="204"/>
        <v>1.0248599871619385E-3</v>
      </c>
      <c r="AG749" s="174">
        <f t="shared" si="204"/>
        <v>9.8994949366116723E-4</v>
      </c>
      <c r="AH749" s="174">
        <f t="shared" si="204"/>
        <v>9.5622817972807763E-4</v>
      </c>
      <c r="AI749" s="174">
        <f t="shared" si="204"/>
        <v>9.2365553754102667E-4</v>
      </c>
      <c r="AJ749" s="174">
        <f t="shared" si="204"/>
        <v>8.921924391234843E-4</v>
      </c>
      <c r="AK749" s="174">
        <f t="shared" si="204"/>
        <v>8.6180108934144216E-4</v>
      </c>
      <c r="AL749" s="174">
        <f t="shared" si="204"/>
        <v>8.3244498050190547E-4</v>
      </c>
      <c r="AM749" s="174">
        <f t="shared" si="204"/>
        <v>8.0408884849792535E-4</v>
      </c>
      <c r="AN749" s="174">
        <f t="shared" si="204"/>
        <v>7.7669863044749232E-4</v>
      </c>
      <c r="AO749" s="174">
        <f t="shared" si="204"/>
        <v>7.5024142377540617E-4</v>
      </c>
      <c r="AP749" s="174">
        <f t="shared" si="204"/>
        <v>7.2468544668896509E-4</v>
      </c>
      <c r="AQ749" s="174">
        <f t="shared" si="204"/>
        <v>7.0000000000000097E-4</v>
      </c>
      <c r="AR749" s="174">
        <f t="shared" si="204"/>
        <v>6.7615543024739284E-4</v>
      </c>
      <c r="AS749" s="174">
        <f t="shared" si="204"/>
        <v>6.5312309407576609E-4</v>
      </c>
      <c r="AT749" s="174">
        <f t="shared" si="204"/>
        <v>6.3087532382758219E-4</v>
      </c>
      <c r="AU749" s="174">
        <f t="shared" si="204"/>
        <v>6.0938539430728782E-4</v>
      </c>
      <c r="AV749" s="174">
        <f t="shared" si="204"/>
        <v>5.8862749067760118E-4</v>
      </c>
      <c r="AW749" s="174">
        <f t="shared" si="204"/>
        <v>5.6857667744936581E-4</v>
      </c>
      <c r="AX749" s="174">
        <f t="shared" si="204"/>
        <v>5.4920886852772644E-4</v>
      </c>
      <c r="AY749" s="174">
        <f t="shared" si="204"/>
        <v>5.3050079827864029E-4</v>
      </c>
      <c r="AZ749" s="174">
        <f t="shared" si="204"/>
        <v>5.124299935809699E-4</v>
      </c>
      <c r="BA749" s="174">
        <f t="shared" si="204"/>
        <v>4.9497474683058427E-4</v>
      </c>
      <c r="BB749" s="174">
        <f t="shared" si="204"/>
        <v>4.7811408986403936E-4</v>
      </c>
      <c r="BC749" s="174">
        <f t="shared" si="204"/>
        <v>4.6182776877051399E-4</v>
      </c>
      <c r="BD749" s="174">
        <f t="shared" si="204"/>
        <v>4.4609621956174269E-4</v>
      </c>
      <c r="BE749" s="174">
        <f t="shared" si="204"/>
        <v>4.3090054467072162E-4</v>
      </c>
      <c r="BF749" s="174">
        <f t="shared" si="204"/>
        <v>4.1622249025095339E-4</v>
      </c>
      <c r="BG749" s="174">
        <f t="shared" si="204"/>
        <v>4.0204442424896322E-4</v>
      </c>
      <c r="BH749" s="174">
        <f t="shared" si="204"/>
        <v>3.883493152237467E-4</v>
      </c>
      <c r="BI749" s="174">
        <f t="shared" si="204"/>
        <v>3.7512071188770352E-4</v>
      </c>
      <c r="BJ749" s="174">
        <f t="shared" si="204"/>
        <v>3.6234272334448309E-4</v>
      </c>
      <c r="BK749" s="174">
        <f t="shared" si="204"/>
        <v>3.5000000000000092E-4</v>
      </c>
      <c r="BL749" s="174">
        <f t="shared" si="204"/>
        <v>3.3807771512369691E-4</v>
      </c>
      <c r="BM749" s="174">
        <f t="shared" si="204"/>
        <v>3.2656154703788353E-4</v>
      </c>
      <c r="BN749" s="174">
        <f t="shared" si="204"/>
        <v>3.1543766191379147E-4</v>
      </c>
      <c r="BO749" s="174">
        <f t="shared" si="204"/>
        <v>3.0469269715364435E-4</v>
      </c>
      <c r="BP749" s="174">
        <f t="shared" si="204"/>
        <v>2.9431374533880103E-4</v>
      </c>
    </row>
    <row r="750" spans="2:68">
      <c r="B750" s="29">
        <v>56</v>
      </c>
      <c r="C750" s="68">
        <v>1.5E-3</v>
      </c>
      <c r="D750" s="68">
        <v>6.9999999999999999E-4</v>
      </c>
      <c r="I750" s="60" t="s">
        <v>112</v>
      </c>
      <c r="J750" s="174">
        <f t="shared" si="200"/>
        <v>2.4617097822088813E-3</v>
      </c>
      <c r="K750" s="174">
        <f t="shared" si="204"/>
        <v>2.3696662900249263E-3</v>
      </c>
      <c r="L750" s="174">
        <f t="shared" si="204"/>
        <v>2.2810643101242815E-3</v>
      </c>
      <c r="M750" s="174">
        <f t="shared" si="204"/>
        <v>2.1957751641342011E-3</v>
      </c>
      <c r="N750" s="174">
        <f t="shared" si="204"/>
        <v>2.1136749849748368E-3</v>
      </c>
      <c r="O750" s="174">
        <f t="shared" si="204"/>
        <v>2.0346445369646801E-3</v>
      </c>
      <c r="P750" s="174">
        <f t="shared" si="204"/>
        <v>1.9585690426522705E-3</v>
      </c>
      <c r="Q750" s="174">
        <f t="shared" si="204"/>
        <v>1.8853380161226764E-3</v>
      </c>
      <c r="R750" s="174">
        <f t="shared" si="204"/>
        <v>1.8148451025366604E-3</v>
      </c>
      <c r="S750" s="174">
        <f t="shared" si="204"/>
        <v>1.7469879236694855E-3</v>
      </c>
      <c r="T750" s="174">
        <f t="shared" si="204"/>
        <v>1.6816679292250339E-3</v>
      </c>
      <c r="U750" s="174">
        <f t="shared" si="204"/>
        <v>1.6187902537093029E-3</v>
      </c>
      <c r="V750" s="174">
        <f t="shared" si="204"/>
        <v>1.5582635786554064E-3</v>
      </c>
      <c r="W750" s="174">
        <f t="shared" si="204"/>
        <v>1.5E-3</v>
      </c>
      <c r="X750" s="174">
        <f t="shared" si="204"/>
        <v>1.4439149004185023E-3</v>
      </c>
      <c r="Y750" s="174">
        <f t="shared" si="204"/>
        <v>1.3899268264337154E-3</v>
      </c>
      <c r="Z750" s="174">
        <f t="shared" si="204"/>
        <v>1.3379573701193621E-3</v>
      </c>
      <c r="AA750" s="174">
        <f t="shared" si="204"/>
        <v>1.2879310552267331E-3</v>
      </c>
      <c r="AB750" s="174">
        <f t="shared" si="204"/>
        <v>1.2397752275690697E-3</v>
      </c>
      <c r="AC750" s="174">
        <f t="shared" si="204"/>
        <v>1.1934199495044794E-3</v>
      </c>
      <c r="AD750" s="174">
        <f t="shared" si="204"/>
        <v>1.1487978983641431E-3</v>
      </c>
      <c r="AE750" s="174">
        <f t="shared" si="204"/>
        <v>1.1058442686782974E-3</v>
      </c>
      <c r="AF750" s="174">
        <f t="shared" si="204"/>
        <v>1.064496678057997E-3</v>
      </c>
      <c r="AG750" s="174">
        <f t="shared" si="204"/>
        <v>1.0246950765959593E-3</v>
      </c>
      <c r="AH750" s="174">
        <f t="shared" si="204"/>
        <v>9.8638165965492263E-4</v>
      </c>
      <c r="AI750" s="174">
        <f t="shared" si="204"/>
        <v>9.4950078391684966E-4</v>
      </c>
      <c r="AJ750" s="174">
        <f t="shared" si="204"/>
        <v>9.1399888657105839E-4</v>
      </c>
      <c r="AK750" s="174">
        <f t="shared" si="204"/>
        <v>8.7982440752391454E-4</v>
      </c>
      <c r="AL750" s="174">
        <f t="shared" si="204"/>
        <v>8.469277145171073E-4</v>
      </c>
      <c r="AM750" s="174">
        <f t="shared" si="204"/>
        <v>8.1526103104575902E-4</v>
      </c>
      <c r="AN750" s="174">
        <f t="shared" si="204"/>
        <v>7.8477836697168164E-4</v>
      </c>
      <c r="AO750" s="174">
        <f t="shared" si="204"/>
        <v>7.5543545173100703E-4</v>
      </c>
      <c r="AP750" s="174">
        <f t="shared" si="204"/>
        <v>7.2718967003918878E-4</v>
      </c>
      <c r="AQ750" s="174">
        <f t="shared" si="204"/>
        <v>6.9999999999999923E-4</v>
      </c>
      <c r="AR750" s="174">
        <f t="shared" si="204"/>
        <v>6.7382695352863353E-4</v>
      </c>
      <c r="AS750" s="174">
        <f t="shared" si="204"/>
        <v>6.4863251900239977E-4</v>
      </c>
      <c r="AT750" s="174">
        <f t="shared" si="204"/>
        <v>6.2438010605570156E-4</v>
      </c>
      <c r="AU750" s="174">
        <f t="shared" si="204"/>
        <v>6.010344924391414E-4</v>
      </c>
      <c r="AV750" s="174">
        <f t="shared" si="204"/>
        <v>5.7856177286556528E-4</v>
      </c>
      <c r="AW750" s="174">
        <f t="shared" si="204"/>
        <v>5.569293097687565E-4</v>
      </c>
      <c r="AX750" s="174">
        <f t="shared" si="204"/>
        <v>5.3610568590326609E-4</v>
      </c>
      <c r="AY750" s="174">
        <f t="shared" si="204"/>
        <v>5.1606065871653817E-4</v>
      </c>
      <c r="AZ750" s="174">
        <f t="shared" si="204"/>
        <v>4.9676511642706453E-4</v>
      </c>
      <c r="BA750" s="174">
        <f t="shared" si="204"/>
        <v>4.7819103574478033E-4</v>
      </c>
      <c r="BB750" s="174">
        <f t="shared" si="204"/>
        <v>4.6031144117229675E-4</v>
      </c>
      <c r="BC750" s="174">
        <f t="shared" si="204"/>
        <v>4.4310036582786267E-4</v>
      </c>
      <c r="BD750" s="174">
        <f t="shared" si="204"/>
        <v>4.2653281373316015E-4</v>
      </c>
      <c r="BE750" s="174">
        <f t="shared" si="204"/>
        <v>4.1058472351115965E-4</v>
      </c>
      <c r="BF750" s="174">
        <f t="shared" si="204"/>
        <v>3.9523293344131624E-4</v>
      </c>
      <c r="BG750" s="174">
        <f t="shared" si="204"/>
        <v>3.8045514782135377E-4</v>
      </c>
      <c r="BH750" s="174">
        <f t="shared" si="204"/>
        <v>3.6622990458678436E-4</v>
      </c>
      <c r="BI750" s="174">
        <f t="shared" si="204"/>
        <v>3.5253654414113615E-4</v>
      </c>
      <c r="BJ750" s="174">
        <f t="shared" si="204"/>
        <v>3.3935517935162107E-4</v>
      </c>
      <c r="BK750" s="174">
        <f t="shared" si="204"/>
        <v>3.2666666666666592E-4</v>
      </c>
      <c r="BL750" s="174">
        <f t="shared" si="204"/>
        <v>3.1445257831336199E-4</v>
      </c>
      <c r="BM750" s="174">
        <f t="shared" si="204"/>
        <v>3.0269517553445287E-4</v>
      </c>
      <c r="BN750" s="174">
        <f t="shared" si="204"/>
        <v>2.9137738282599372E-4</v>
      </c>
      <c r="BO750" s="174">
        <f t="shared" si="204"/>
        <v>2.8048276313826566E-4</v>
      </c>
      <c r="BP750" s="174">
        <f t="shared" si="204"/>
        <v>2.6999549400393008E-4</v>
      </c>
    </row>
    <row r="751" spans="2:68">
      <c r="B751" s="29">
        <v>57</v>
      </c>
      <c r="C751" s="68">
        <v>1.5E-3</v>
      </c>
      <c r="D751" s="68">
        <v>6.9999999999999999E-4</v>
      </c>
      <c r="I751" s="60" t="s">
        <v>112</v>
      </c>
      <c r="J751" s="174">
        <f t="shared" si="200"/>
        <v>2.4617097822088813E-3</v>
      </c>
      <c r="K751" s="174">
        <f t="shared" si="204"/>
        <v>2.3696662900249263E-3</v>
      </c>
      <c r="L751" s="174">
        <f t="shared" ref="K751:BP755" si="205">$C751*POWER(POWER($D751/$C751,1/($D$697-$C$697)),L$697-$C$697)</f>
        <v>2.2810643101242815E-3</v>
      </c>
      <c r="M751" s="174">
        <f t="shared" si="205"/>
        <v>2.1957751641342011E-3</v>
      </c>
      <c r="N751" s="174">
        <f t="shared" si="205"/>
        <v>2.1136749849748368E-3</v>
      </c>
      <c r="O751" s="174">
        <f t="shared" si="205"/>
        <v>2.0346445369646801E-3</v>
      </c>
      <c r="P751" s="174">
        <f t="shared" si="205"/>
        <v>1.9585690426522705E-3</v>
      </c>
      <c r="Q751" s="174">
        <f t="shared" si="205"/>
        <v>1.8853380161226764E-3</v>
      </c>
      <c r="R751" s="174">
        <f t="shared" si="205"/>
        <v>1.8148451025366604E-3</v>
      </c>
      <c r="S751" s="174">
        <f t="shared" si="205"/>
        <v>1.7469879236694855E-3</v>
      </c>
      <c r="T751" s="174">
        <f t="shared" si="205"/>
        <v>1.6816679292250339E-3</v>
      </c>
      <c r="U751" s="174">
        <f t="shared" si="205"/>
        <v>1.6187902537093029E-3</v>
      </c>
      <c r="V751" s="174">
        <f t="shared" si="205"/>
        <v>1.5582635786554064E-3</v>
      </c>
      <c r="W751" s="174">
        <f t="shared" si="205"/>
        <v>1.5E-3</v>
      </c>
      <c r="X751" s="174">
        <f t="shared" si="205"/>
        <v>1.4439149004185023E-3</v>
      </c>
      <c r="Y751" s="174">
        <f t="shared" si="205"/>
        <v>1.3899268264337154E-3</v>
      </c>
      <c r="Z751" s="174">
        <f t="shared" si="205"/>
        <v>1.3379573701193621E-3</v>
      </c>
      <c r="AA751" s="174">
        <f t="shared" si="205"/>
        <v>1.2879310552267331E-3</v>
      </c>
      <c r="AB751" s="174">
        <f t="shared" si="205"/>
        <v>1.2397752275690697E-3</v>
      </c>
      <c r="AC751" s="174">
        <f t="shared" si="205"/>
        <v>1.1934199495044794E-3</v>
      </c>
      <c r="AD751" s="174">
        <f t="shared" si="205"/>
        <v>1.1487978983641431E-3</v>
      </c>
      <c r="AE751" s="174">
        <f t="shared" si="205"/>
        <v>1.1058442686782974E-3</v>
      </c>
      <c r="AF751" s="174">
        <f t="shared" si="205"/>
        <v>1.064496678057997E-3</v>
      </c>
      <c r="AG751" s="174">
        <f t="shared" si="205"/>
        <v>1.0246950765959593E-3</v>
      </c>
      <c r="AH751" s="174">
        <f t="shared" si="205"/>
        <v>9.8638165965492263E-4</v>
      </c>
      <c r="AI751" s="174">
        <f t="shared" si="205"/>
        <v>9.4950078391684966E-4</v>
      </c>
      <c r="AJ751" s="174">
        <f t="shared" si="205"/>
        <v>9.1399888657105839E-4</v>
      </c>
      <c r="AK751" s="174">
        <f t="shared" si="205"/>
        <v>8.7982440752391454E-4</v>
      </c>
      <c r="AL751" s="174">
        <f t="shared" si="205"/>
        <v>8.469277145171073E-4</v>
      </c>
      <c r="AM751" s="174">
        <f t="shared" si="205"/>
        <v>8.1526103104575902E-4</v>
      </c>
      <c r="AN751" s="174">
        <f t="shared" si="205"/>
        <v>7.8477836697168164E-4</v>
      </c>
      <c r="AO751" s="174">
        <f t="shared" si="205"/>
        <v>7.5543545173100703E-4</v>
      </c>
      <c r="AP751" s="174">
        <f t="shared" si="205"/>
        <v>7.2718967003918878E-4</v>
      </c>
      <c r="AQ751" s="174">
        <f t="shared" si="205"/>
        <v>6.9999999999999923E-4</v>
      </c>
      <c r="AR751" s="174">
        <f t="shared" si="205"/>
        <v>6.7382695352863353E-4</v>
      </c>
      <c r="AS751" s="174">
        <f t="shared" si="205"/>
        <v>6.4863251900239977E-4</v>
      </c>
      <c r="AT751" s="174">
        <f t="shared" si="205"/>
        <v>6.2438010605570156E-4</v>
      </c>
      <c r="AU751" s="174">
        <f t="shared" si="205"/>
        <v>6.010344924391414E-4</v>
      </c>
      <c r="AV751" s="174">
        <f t="shared" si="205"/>
        <v>5.7856177286556528E-4</v>
      </c>
      <c r="AW751" s="174">
        <f t="shared" si="205"/>
        <v>5.569293097687565E-4</v>
      </c>
      <c r="AX751" s="174">
        <f t="shared" si="205"/>
        <v>5.3610568590326609E-4</v>
      </c>
      <c r="AY751" s="174">
        <f t="shared" si="205"/>
        <v>5.1606065871653817E-4</v>
      </c>
      <c r="AZ751" s="174">
        <f t="shared" si="205"/>
        <v>4.9676511642706453E-4</v>
      </c>
      <c r="BA751" s="174">
        <f t="shared" si="205"/>
        <v>4.7819103574478033E-4</v>
      </c>
      <c r="BB751" s="174">
        <f t="shared" si="205"/>
        <v>4.6031144117229675E-4</v>
      </c>
      <c r="BC751" s="174">
        <f t="shared" si="205"/>
        <v>4.4310036582786267E-4</v>
      </c>
      <c r="BD751" s="174">
        <f t="shared" si="205"/>
        <v>4.2653281373316015E-4</v>
      </c>
      <c r="BE751" s="174">
        <f t="shared" si="205"/>
        <v>4.1058472351115965E-4</v>
      </c>
      <c r="BF751" s="174">
        <f t="shared" si="205"/>
        <v>3.9523293344131624E-4</v>
      </c>
      <c r="BG751" s="174">
        <f t="shared" si="205"/>
        <v>3.8045514782135377E-4</v>
      </c>
      <c r="BH751" s="174">
        <f t="shared" si="205"/>
        <v>3.6622990458678436E-4</v>
      </c>
      <c r="BI751" s="174">
        <f t="shared" si="205"/>
        <v>3.5253654414113615E-4</v>
      </c>
      <c r="BJ751" s="174">
        <f t="shared" si="205"/>
        <v>3.3935517935162107E-4</v>
      </c>
      <c r="BK751" s="174">
        <f t="shared" si="205"/>
        <v>3.2666666666666592E-4</v>
      </c>
      <c r="BL751" s="174">
        <f t="shared" si="205"/>
        <v>3.1445257831336199E-4</v>
      </c>
      <c r="BM751" s="174">
        <f t="shared" si="205"/>
        <v>3.0269517553445287E-4</v>
      </c>
      <c r="BN751" s="174">
        <f t="shared" si="205"/>
        <v>2.9137738282599372E-4</v>
      </c>
      <c r="BO751" s="174">
        <f t="shared" si="205"/>
        <v>2.8048276313826566E-4</v>
      </c>
      <c r="BP751" s="174">
        <f t="shared" si="205"/>
        <v>2.6999549400393008E-4</v>
      </c>
    </row>
    <row r="752" spans="2:68">
      <c r="B752" s="29">
        <v>58</v>
      </c>
      <c r="C752" s="68">
        <v>1.5E-3</v>
      </c>
      <c r="D752" s="68">
        <v>6.9999999999999999E-4</v>
      </c>
      <c r="I752" s="60" t="s">
        <v>112</v>
      </c>
      <c r="J752" s="174">
        <f t="shared" si="200"/>
        <v>2.4617097822088813E-3</v>
      </c>
      <c r="K752" s="174">
        <f t="shared" si="205"/>
        <v>2.3696662900249263E-3</v>
      </c>
      <c r="L752" s="174">
        <f t="shared" si="205"/>
        <v>2.2810643101242815E-3</v>
      </c>
      <c r="M752" s="174">
        <f t="shared" si="205"/>
        <v>2.1957751641342011E-3</v>
      </c>
      <c r="N752" s="174">
        <f t="shared" si="205"/>
        <v>2.1136749849748368E-3</v>
      </c>
      <c r="O752" s="174">
        <f t="shared" si="205"/>
        <v>2.0346445369646801E-3</v>
      </c>
      <c r="P752" s="174">
        <f t="shared" si="205"/>
        <v>1.9585690426522705E-3</v>
      </c>
      <c r="Q752" s="174">
        <f t="shared" si="205"/>
        <v>1.8853380161226764E-3</v>
      </c>
      <c r="R752" s="174">
        <f t="shared" si="205"/>
        <v>1.8148451025366604E-3</v>
      </c>
      <c r="S752" s="174">
        <f t="shared" si="205"/>
        <v>1.7469879236694855E-3</v>
      </c>
      <c r="T752" s="174">
        <f t="shared" si="205"/>
        <v>1.6816679292250339E-3</v>
      </c>
      <c r="U752" s="174">
        <f t="shared" si="205"/>
        <v>1.6187902537093029E-3</v>
      </c>
      <c r="V752" s="174">
        <f t="shared" si="205"/>
        <v>1.5582635786554064E-3</v>
      </c>
      <c r="W752" s="174">
        <f t="shared" si="205"/>
        <v>1.5E-3</v>
      </c>
      <c r="X752" s="174">
        <f t="shared" si="205"/>
        <v>1.4439149004185023E-3</v>
      </c>
      <c r="Y752" s="174">
        <f t="shared" si="205"/>
        <v>1.3899268264337154E-3</v>
      </c>
      <c r="Z752" s="174">
        <f t="shared" si="205"/>
        <v>1.3379573701193621E-3</v>
      </c>
      <c r="AA752" s="174">
        <f t="shared" si="205"/>
        <v>1.2879310552267331E-3</v>
      </c>
      <c r="AB752" s="174">
        <f t="shared" si="205"/>
        <v>1.2397752275690697E-3</v>
      </c>
      <c r="AC752" s="174">
        <f t="shared" si="205"/>
        <v>1.1934199495044794E-3</v>
      </c>
      <c r="AD752" s="174">
        <f t="shared" si="205"/>
        <v>1.1487978983641431E-3</v>
      </c>
      <c r="AE752" s="174">
        <f t="shared" si="205"/>
        <v>1.1058442686782974E-3</v>
      </c>
      <c r="AF752" s="174">
        <f t="shared" si="205"/>
        <v>1.064496678057997E-3</v>
      </c>
      <c r="AG752" s="174">
        <f t="shared" si="205"/>
        <v>1.0246950765959593E-3</v>
      </c>
      <c r="AH752" s="174">
        <f t="shared" si="205"/>
        <v>9.8638165965492263E-4</v>
      </c>
      <c r="AI752" s="174">
        <f t="shared" si="205"/>
        <v>9.4950078391684966E-4</v>
      </c>
      <c r="AJ752" s="174">
        <f t="shared" si="205"/>
        <v>9.1399888657105839E-4</v>
      </c>
      <c r="AK752" s="174">
        <f t="shared" si="205"/>
        <v>8.7982440752391454E-4</v>
      </c>
      <c r="AL752" s="174">
        <f t="shared" si="205"/>
        <v>8.469277145171073E-4</v>
      </c>
      <c r="AM752" s="174">
        <f t="shared" si="205"/>
        <v>8.1526103104575902E-4</v>
      </c>
      <c r="AN752" s="174">
        <f t="shared" si="205"/>
        <v>7.8477836697168164E-4</v>
      </c>
      <c r="AO752" s="174">
        <f t="shared" si="205"/>
        <v>7.5543545173100703E-4</v>
      </c>
      <c r="AP752" s="174">
        <f t="shared" si="205"/>
        <v>7.2718967003918878E-4</v>
      </c>
      <c r="AQ752" s="174">
        <f t="shared" si="205"/>
        <v>6.9999999999999923E-4</v>
      </c>
      <c r="AR752" s="174">
        <f t="shared" si="205"/>
        <v>6.7382695352863353E-4</v>
      </c>
      <c r="AS752" s="174">
        <f t="shared" si="205"/>
        <v>6.4863251900239977E-4</v>
      </c>
      <c r="AT752" s="174">
        <f t="shared" si="205"/>
        <v>6.2438010605570156E-4</v>
      </c>
      <c r="AU752" s="174">
        <f t="shared" si="205"/>
        <v>6.010344924391414E-4</v>
      </c>
      <c r="AV752" s="174">
        <f t="shared" si="205"/>
        <v>5.7856177286556528E-4</v>
      </c>
      <c r="AW752" s="174">
        <f t="shared" si="205"/>
        <v>5.569293097687565E-4</v>
      </c>
      <c r="AX752" s="174">
        <f t="shared" si="205"/>
        <v>5.3610568590326609E-4</v>
      </c>
      <c r="AY752" s="174">
        <f t="shared" si="205"/>
        <v>5.1606065871653817E-4</v>
      </c>
      <c r="AZ752" s="174">
        <f t="shared" si="205"/>
        <v>4.9676511642706453E-4</v>
      </c>
      <c r="BA752" s="174">
        <f t="shared" si="205"/>
        <v>4.7819103574478033E-4</v>
      </c>
      <c r="BB752" s="174">
        <f t="shared" si="205"/>
        <v>4.6031144117229675E-4</v>
      </c>
      <c r="BC752" s="174">
        <f t="shared" si="205"/>
        <v>4.4310036582786267E-4</v>
      </c>
      <c r="BD752" s="174">
        <f t="shared" si="205"/>
        <v>4.2653281373316015E-4</v>
      </c>
      <c r="BE752" s="174">
        <f t="shared" si="205"/>
        <v>4.1058472351115965E-4</v>
      </c>
      <c r="BF752" s="174">
        <f t="shared" si="205"/>
        <v>3.9523293344131624E-4</v>
      </c>
      <c r="BG752" s="174">
        <f t="shared" si="205"/>
        <v>3.8045514782135377E-4</v>
      </c>
      <c r="BH752" s="174">
        <f t="shared" si="205"/>
        <v>3.6622990458678436E-4</v>
      </c>
      <c r="BI752" s="174">
        <f t="shared" si="205"/>
        <v>3.5253654414113615E-4</v>
      </c>
      <c r="BJ752" s="174">
        <f t="shared" si="205"/>
        <v>3.3935517935162107E-4</v>
      </c>
      <c r="BK752" s="174">
        <f t="shared" si="205"/>
        <v>3.2666666666666592E-4</v>
      </c>
      <c r="BL752" s="174">
        <f t="shared" si="205"/>
        <v>3.1445257831336199E-4</v>
      </c>
      <c r="BM752" s="174">
        <f t="shared" si="205"/>
        <v>3.0269517553445287E-4</v>
      </c>
      <c r="BN752" s="174">
        <f t="shared" si="205"/>
        <v>2.9137738282599372E-4</v>
      </c>
      <c r="BO752" s="174">
        <f t="shared" si="205"/>
        <v>2.8048276313826566E-4</v>
      </c>
      <c r="BP752" s="174">
        <f t="shared" si="205"/>
        <v>2.6999549400393008E-4</v>
      </c>
    </row>
    <row r="753" spans="1:68">
      <c r="B753" s="29">
        <v>59</v>
      </c>
      <c r="C753" s="68">
        <v>1.5E-3</v>
      </c>
      <c r="D753" s="68">
        <v>6.9999999999999999E-4</v>
      </c>
      <c r="I753" s="60" t="s">
        <v>112</v>
      </c>
      <c r="J753" s="174">
        <f t="shared" si="200"/>
        <v>2.4617097822088813E-3</v>
      </c>
      <c r="K753" s="174">
        <f t="shared" si="205"/>
        <v>2.3696662900249263E-3</v>
      </c>
      <c r="L753" s="174">
        <f t="shared" si="205"/>
        <v>2.2810643101242815E-3</v>
      </c>
      <c r="M753" s="174">
        <f t="shared" si="205"/>
        <v>2.1957751641342011E-3</v>
      </c>
      <c r="N753" s="174">
        <f t="shared" si="205"/>
        <v>2.1136749849748368E-3</v>
      </c>
      <c r="O753" s="174">
        <f t="shared" si="205"/>
        <v>2.0346445369646801E-3</v>
      </c>
      <c r="P753" s="174">
        <f t="shared" si="205"/>
        <v>1.9585690426522705E-3</v>
      </c>
      <c r="Q753" s="174">
        <f t="shared" si="205"/>
        <v>1.8853380161226764E-3</v>
      </c>
      <c r="R753" s="174">
        <f t="shared" si="205"/>
        <v>1.8148451025366604E-3</v>
      </c>
      <c r="S753" s="174">
        <f t="shared" si="205"/>
        <v>1.7469879236694855E-3</v>
      </c>
      <c r="T753" s="174">
        <f t="shared" si="205"/>
        <v>1.6816679292250339E-3</v>
      </c>
      <c r="U753" s="174">
        <f t="shared" si="205"/>
        <v>1.6187902537093029E-3</v>
      </c>
      <c r="V753" s="174">
        <f t="shared" si="205"/>
        <v>1.5582635786554064E-3</v>
      </c>
      <c r="W753" s="174">
        <f t="shared" si="205"/>
        <v>1.5E-3</v>
      </c>
      <c r="X753" s="174">
        <f t="shared" si="205"/>
        <v>1.4439149004185023E-3</v>
      </c>
      <c r="Y753" s="174">
        <f t="shared" si="205"/>
        <v>1.3899268264337154E-3</v>
      </c>
      <c r="Z753" s="174">
        <f t="shared" si="205"/>
        <v>1.3379573701193621E-3</v>
      </c>
      <c r="AA753" s="174">
        <f t="shared" si="205"/>
        <v>1.2879310552267331E-3</v>
      </c>
      <c r="AB753" s="174">
        <f t="shared" si="205"/>
        <v>1.2397752275690697E-3</v>
      </c>
      <c r="AC753" s="174">
        <f t="shared" si="205"/>
        <v>1.1934199495044794E-3</v>
      </c>
      <c r="AD753" s="174">
        <f t="shared" si="205"/>
        <v>1.1487978983641431E-3</v>
      </c>
      <c r="AE753" s="174">
        <f t="shared" si="205"/>
        <v>1.1058442686782974E-3</v>
      </c>
      <c r="AF753" s="174">
        <f t="shared" si="205"/>
        <v>1.064496678057997E-3</v>
      </c>
      <c r="AG753" s="174">
        <f t="shared" si="205"/>
        <v>1.0246950765959593E-3</v>
      </c>
      <c r="AH753" s="174">
        <f t="shared" si="205"/>
        <v>9.8638165965492263E-4</v>
      </c>
      <c r="AI753" s="174">
        <f t="shared" si="205"/>
        <v>9.4950078391684966E-4</v>
      </c>
      <c r="AJ753" s="174">
        <f t="shared" si="205"/>
        <v>9.1399888657105839E-4</v>
      </c>
      <c r="AK753" s="174">
        <f t="shared" si="205"/>
        <v>8.7982440752391454E-4</v>
      </c>
      <c r="AL753" s="174">
        <f t="shared" si="205"/>
        <v>8.469277145171073E-4</v>
      </c>
      <c r="AM753" s="174">
        <f t="shared" si="205"/>
        <v>8.1526103104575902E-4</v>
      </c>
      <c r="AN753" s="174">
        <f t="shared" si="205"/>
        <v>7.8477836697168164E-4</v>
      </c>
      <c r="AO753" s="174">
        <f t="shared" si="205"/>
        <v>7.5543545173100703E-4</v>
      </c>
      <c r="AP753" s="174">
        <f t="shared" si="205"/>
        <v>7.2718967003918878E-4</v>
      </c>
      <c r="AQ753" s="174">
        <f t="shared" si="205"/>
        <v>6.9999999999999923E-4</v>
      </c>
      <c r="AR753" s="174">
        <f t="shared" si="205"/>
        <v>6.7382695352863353E-4</v>
      </c>
      <c r="AS753" s="174">
        <f t="shared" si="205"/>
        <v>6.4863251900239977E-4</v>
      </c>
      <c r="AT753" s="174">
        <f t="shared" si="205"/>
        <v>6.2438010605570156E-4</v>
      </c>
      <c r="AU753" s="174">
        <f t="shared" si="205"/>
        <v>6.010344924391414E-4</v>
      </c>
      <c r="AV753" s="174">
        <f t="shared" si="205"/>
        <v>5.7856177286556528E-4</v>
      </c>
      <c r="AW753" s="174">
        <f t="shared" si="205"/>
        <v>5.569293097687565E-4</v>
      </c>
      <c r="AX753" s="174">
        <f t="shared" si="205"/>
        <v>5.3610568590326609E-4</v>
      </c>
      <c r="AY753" s="174">
        <f t="shared" si="205"/>
        <v>5.1606065871653817E-4</v>
      </c>
      <c r="AZ753" s="174">
        <f t="shared" si="205"/>
        <v>4.9676511642706453E-4</v>
      </c>
      <c r="BA753" s="174">
        <f t="shared" si="205"/>
        <v>4.7819103574478033E-4</v>
      </c>
      <c r="BB753" s="174">
        <f t="shared" si="205"/>
        <v>4.6031144117229675E-4</v>
      </c>
      <c r="BC753" s="174">
        <f t="shared" si="205"/>
        <v>4.4310036582786267E-4</v>
      </c>
      <c r="BD753" s="174">
        <f t="shared" si="205"/>
        <v>4.2653281373316015E-4</v>
      </c>
      <c r="BE753" s="174">
        <f t="shared" si="205"/>
        <v>4.1058472351115965E-4</v>
      </c>
      <c r="BF753" s="174">
        <f t="shared" si="205"/>
        <v>3.9523293344131624E-4</v>
      </c>
      <c r="BG753" s="174">
        <f t="shared" si="205"/>
        <v>3.8045514782135377E-4</v>
      </c>
      <c r="BH753" s="174">
        <f t="shared" si="205"/>
        <v>3.6622990458678436E-4</v>
      </c>
      <c r="BI753" s="174">
        <f t="shared" si="205"/>
        <v>3.5253654414113615E-4</v>
      </c>
      <c r="BJ753" s="174">
        <f t="shared" si="205"/>
        <v>3.3935517935162107E-4</v>
      </c>
      <c r="BK753" s="174">
        <f t="shared" si="205"/>
        <v>3.2666666666666592E-4</v>
      </c>
      <c r="BL753" s="174">
        <f t="shared" si="205"/>
        <v>3.1445257831336199E-4</v>
      </c>
      <c r="BM753" s="174">
        <f t="shared" si="205"/>
        <v>3.0269517553445287E-4</v>
      </c>
      <c r="BN753" s="174">
        <f t="shared" si="205"/>
        <v>2.9137738282599372E-4</v>
      </c>
      <c r="BO753" s="174">
        <f t="shared" si="205"/>
        <v>2.8048276313826566E-4</v>
      </c>
      <c r="BP753" s="174">
        <f t="shared" si="205"/>
        <v>2.6999549400393008E-4</v>
      </c>
    </row>
    <row r="754" spans="1:68">
      <c r="B754" s="29">
        <v>60</v>
      </c>
      <c r="C754" s="68">
        <v>1.5E-3</v>
      </c>
      <c r="D754" s="68">
        <v>6.9999999999999999E-4</v>
      </c>
      <c r="I754" s="60" t="s">
        <v>112</v>
      </c>
      <c r="J754" s="174">
        <f t="shared" si="200"/>
        <v>2.4617097822088813E-3</v>
      </c>
      <c r="K754" s="174">
        <f t="shared" si="205"/>
        <v>2.3696662900249263E-3</v>
      </c>
      <c r="L754" s="174">
        <f t="shared" si="205"/>
        <v>2.2810643101242815E-3</v>
      </c>
      <c r="M754" s="174">
        <f t="shared" si="205"/>
        <v>2.1957751641342011E-3</v>
      </c>
      <c r="N754" s="174">
        <f t="shared" si="205"/>
        <v>2.1136749849748368E-3</v>
      </c>
      <c r="O754" s="174">
        <f t="shared" si="205"/>
        <v>2.0346445369646801E-3</v>
      </c>
      <c r="P754" s="174">
        <f t="shared" si="205"/>
        <v>1.9585690426522705E-3</v>
      </c>
      <c r="Q754" s="174">
        <f t="shared" si="205"/>
        <v>1.8853380161226764E-3</v>
      </c>
      <c r="R754" s="174">
        <f t="shared" si="205"/>
        <v>1.8148451025366604E-3</v>
      </c>
      <c r="S754" s="174">
        <f t="shared" si="205"/>
        <v>1.7469879236694855E-3</v>
      </c>
      <c r="T754" s="174">
        <f t="shared" si="205"/>
        <v>1.6816679292250339E-3</v>
      </c>
      <c r="U754" s="174">
        <f t="shared" si="205"/>
        <v>1.6187902537093029E-3</v>
      </c>
      <c r="V754" s="174">
        <f t="shared" si="205"/>
        <v>1.5582635786554064E-3</v>
      </c>
      <c r="W754" s="174">
        <f t="shared" si="205"/>
        <v>1.5E-3</v>
      </c>
      <c r="X754" s="174">
        <f t="shared" si="205"/>
        <v>1.4439149004185023E-3</v>
      </c>
      <c r="Y754" s="174">
        <f t="shared" si="205"/>
        <v>1.3899268264337154E-3</v>
      </c>
      <c r="Z754" s="174">
        <f t="shared" si="205"/>
        <v>1.3379573701193621E-3</v>
      </c>
      <c r="AA754" s="174">
        <f t="shared" si="205"/>
        <v>1.2879310552267331E-3</v>
      </c>
      <c r="AB754" s="174">
        <f t="shared" si="205"/>
        <v>1.2397752275690697E-3</v>
      </c>
      <c r="AC754" s="174">
        <f t="shared" si="205"/>
        <v>1.1934199495044794E-3</v>
      </c>
      <c r="AD754" s="174">
        <f t="shared" si="205"/>
        <v>1.1487978983641431E-3</v>
      </c>
      <c r="AE754" s="174">
        <f t="shared" si="205"/>
        <v>1.1058442686782974E-3</v>
      </c>
      <c r="AF754" s="174">
        <f t="shared" si="205"/>
        <v>1.064496678057997E-3</v>
      </c>
      <c r="AG754" s="174">
        <f t="shared" si="205"/>
        <v>1.0246950765959593E-3</v>
      </c>
      <c r="AH754" s="174">
        <f t="shared" si="205"/>
        <v>9.8638165965492263E-4</v>
      </c>
      <c r="AI754" s="174">
        <f t="shared" si="205"/>
        <v>9.4950078391684966E-4</v>
      </c>
      <c r="AJ754" s="174">
        <f t="shared" si="205"/>
        <v>9.1399888657105839E-4</v>
      </c>
      <c r="AK754" s="174">
        <f t="shared" si="205"/>
        <v>8.7982440752391454E-4</v>
      </c>
      <c r="AL754" s="174">
        <f t="shared" si="205"/>
        <v>8.469277145171073E-4</v>
      </c>
      <c r="AM754" s="174">
        <f t="shared" si="205"/>
        <v>8.1526103104575902E-4</v>
      </c>
      <c r="AN754" s="174">
        <f t="shared" si="205"/>
        <v>7.8477836697168164E-4</v>
      </c>
      <c r="AO754" s="174">
        <f t="shared" si="205"/>
        <v>7.5543545173100703E-4</v>
      </c>
      <c r="AP754" s="174">
        <f t="shared" si="205"/>
        <v>7.2718967003918878E-4</v>
      </c>
      <c r="AQ754" s="174">
        <f t="shared" si="205"/>
        <v>6.9999999999999923E-4</v>
      </c>
      <c r="AR754" s="174">
        <f t="shared" si="205"/>
        <v>6.7382695352863353E-4</v>
      </c>
      <c r="AS754" s="174">
        <f t="shared" si="205"/>
        <v>6.4863251900239977E-4</v>
      </c>
      <c r="AT754" s="174">
        <f t="shared" si="205"/>
        <v>6.2438010605570156E-4</v>
      </c>
      <c r="AU754" s="174">
        <f t="shared" si="205"/>
        <v>6.010344924391414E-4</v>
      </c>
      <c r="AV754" s="174">
        <f t="shared" si="205"/>
        <v>5.7856177286556528E-4</v>
      </c>
      <c r="AW754" s="174">
        <f t="shared" si="205"/>
        <v>5.569293097687565E-4</v>
      </c>
      <c r="AX754" s="174">
        <f t="shared" si="205"/>
        <v>5.3610568590326609E-4</v>
      </c>
      <c r="AY754" s="174">
        <f t="shared" si="205"/>
        <v>5.1606065871653817E-4</v>
      </c>
      <c r="AZ754" s="174">
        <f t="shared" si="205"/>
        <v>4.9676511642706453E-4</v>
      </c>
      <c r="BA754" s="174">
        <f t="shared" si="205"/>
        <v>4.7819103574478033E-4</v>
      </c>
      <c r="BB754" s="174">
        <f t="shared" si="205"/>
        <v>4.6031144117229675E-4</v>
      </c>
      <c r="BC754" s="174">
        <f t="shared" si="205"/>
        <v>4.4310036582786267E-4</v>
      </c>
      <c r="BD754" s="174">
        <f t="shared" si="205"/>
        <v>4.2653281373316015E-4</v>
      </c>
      <c r="BE754" s="174">
        <f t="shared" si="205"/>
        <v>4.1058472351115965E-4</v>
      </c>
      <c r="BF754" s="174">
        <f t="shared" si="205"/>
        <v>3.9523293344131624E-4</v>
      </c>
      <c r="BG754" s="174">
        <f t="shared" si="205"/>
        <v>3.8045514782135377E-4</v>
      </c>
      <c r="BH754" s="174">
        <f t="shared" si="205"/>
        <v>3.6622990458678436E-4</v>
      </c>
      <c r="BI754" s="174">
        <f t="shared" si="205"/>
        <v>3.5253654414113615E-4</v>
      </c>
      <c r="BJ754" s="174">
        <f t="shared" si="205"/>
        <v>3.3935517935162107E-4</v>
      </c>
      <c r="BK754" s="174">
        <f t="shared" si="205"/>
        <v>3.2666666666666592E-4</v>
      </c>
      <c r="BL754" s="174">
        <f t="shared" si="205"/>
        <v>3.1445257831336199E-4</v>
      </c>
      <c r="BM754" s="174">
        <f t="shared" si="205"/>
        <v>3.0269517553445287E-4</v>
      </c>
      <c r="BN754" s="174">
        <f t="shared" si="205"/>
        <v>2.9137738282599372E-4</v>
      </c>
      <c r="BO754" s="174">
        <f t="shared" si="205"/>
        <v>2.8048276313826566E-4</v>
      </c>
      <c r="BP754" s="174">
        <f t="shared" si="205"/>
        <v>2.6999549400393008E-4</v>
      </c>
    </row>
    <row r="755" spans="1:68">
      <c r="B755" s="29">
        <v>61</v>
      </c>
      <c r="C755" s="68">
        <v>1.5E-3</v>
      </c>
      <c r="D755" s="68">
        <v>6.9999999999999999E-4</v>
      </c>
      <c r="I755" s="60" t="s">
        <v>112</v>
      </c>
      <c r="J755" s="174">
        <f t="shared" si="200"/>
        <v>2.4617097822088813E-3</v>
      </c>
      <c r="K755" s="174">
        <f t="shared" si="205"/>
        <v>2.3696662900249263E-3</v>
      </c>
      <c r="L755" s="174">
        <f t="shared" si="205"/>
        <v>2.2810643101242815E-3</v>
      </c>
      <c r="M755" s="174">
        <f t="shared" si="205"/>
        <v>2.1957751641342011E-3</v>
      </c>
      <c r="N755" s="174">
        <f t="shared" si="205"/>
        <v>2.1136749849748368E-3</v>
      </c>
      <c r="O755" s="174">
        <f t="shared" si="205"/>
        <v>2.0346445369646801E-3</v>
      </c>
      <c r="P755" s="174">
        <f t="shared" si="205"/>
        <v>1.9585690426522705E-3</v>
      </c>
      <c r="Q755" s="174">
        <f t="shared" si="205"/>
        <v>1.8853380161226764E-3</v>
      </c>
      <c r="R755" s="174">
        <f t="shared" si="205"/>
        <v>1.8148451025366604E-3</v>
      </c>
      <c r="S755" s="174">
        <f t="shared" si="205"/>
        <v>1.7469879236694855E-3</v>
      </c>
      <c r="T755" s="174">
        <f t="shared" si="205"/>
        <v>1.6816679292250339E-3</v>
      </c>
      <c r="U755" s="174">
        <f t="shared" si="205"/>
        <v>1.6187902537093029E-3</v>
      </c>
      <c r="V755" s="174">
        <f t="shared" si="205"/>
        <v>1.5582635786554064E-3</v>
      </c>
      <c r="W755" s="174">
        <f t="shared" si="205"/>
        <v>1.5E-3</v>
      </c>
      <c r="X755" s="174">
        <f t="shared" si="205"/>
        <v>1.4439149004185023E-3</v>
      </c>
      <c r="Y755" s="174">
        <f t="shared" si="205"/>
        <v>1.3899268264337154E-3</v>
      </c>
      <c r="Z755" s="174">
        <f t="shared" si="205"/>
        <v>1.3379573701193621E-3</v>
      </c>
      <c r="AA755" s="174">
        <f t="shared" si="205"/>
        <v>1.2879310552267331E-3</v>
      </c>
      <c r="AB755" s="174">
        <f t="shared" si="205"/>
        <v>1.2397752275690697E-3</v>
      </c>
      <c r="AC755" s="174">
        <f t="shared" si="205"/>
        <v>1.1934199495044794E-3</v>
      </c>
      <c r="AD755" s="174">
        <f t="shared" si="205"/>
        <v>1.1487978983641431E-3</v>
      </c>
      <c r="AE755" s="174">
        <f t="shared" si="205"/>
        <v>1.1058442686782974E-3</v>
      </c>
      <c r="AF755" s="174">
        <f t="shared" si="205"/>
        <v>1.064496678057997E-3</v>
      </c>
      <c r="AG755" s="174">
        <f t="shared" si="205"/>
        <v>1.0246950765959593E-3</v>
      </c>
      <c r="AH755" s="174">
        <f t="shared" si="205"/>
        <v>9.8638165965492263E-4</v>
      </c>
      <c r="AI755" s="174">
        <f t="shared" ref="K755:BP759" si="206">$C755*POWER(POWER($D755/$C755,1/($D$697-$C$697)),AI$697-$C$697)</f>
        <v>9.4950078391684966E-4</v>
      </c>
      <c r="AJ755" s="174">
        <f t="shared" si="206"/>
        <v>9.1399888657105839E-4</v>
      </c>
      <c r="AK755" s="174">
        <f t="shared" si="206"/>
        <v>8.7982440752391454E-4</v>
      </c>
      <c r="AL755" s="174">
        <f t="shared" si="206"/>
        <v>8.469277145171073E-4</v>
      </c>
      <c r="AM755" s="174">
        <f t="shared" si="206"/>
        <v>8.1526103104575902E-4</v>
      </c>
      <c r="AN755" s="174">
        <f t="shared" si="206"/>
        <v>7.8477836697168164E-4</v>
      </c>
      <c r="AO755" s="174">
        <f t="shared" si="206"/>
        <v>7.5543545173100703E-4</v>
      </c>
      <c r="AP755" s="174">
        <f t="shared" si="206"/>
        <v>7.2718967003918878E-4</v>
      </c>
      <c r="AQ755" s="174">
        <f t="shared" si="206"/>
        <v>6.9999999999999923E-4</v>
      </c>
      <c r="AR755" s="174">
        <f t="shared" si="206"/>
        <v>6.7382695352863353E-4</v>
      </c>
      <c r="AS755" s="174">
        <f t="shared" si="206"/>
        <v>6.4863251900239977E-4</v>
      </c>
      <c r="AT755" s="174">
        <f t="shared" si="206"/>
        <v>6.2438010605570156E-4</v>
      </c>
      <c r="AU755" s="174">
        <f t="shared" si="206"/>
        <v>6.010344924391414E-4</v>
      </c>
      <c r="AV755" s="174">
        <f t="shared" si="206"/>
        <v>5.7856177286556528E-4</v>
      </c>
      <c r="AW755" s="174">
        <f t="shared" si="206"/>
        <v>5.569293097687565E-4</v>
      </c>
      <c r="AX755" s="174">
        <f t="shared" si="206"/>
        <v>5.3610568590326609E-4</v>
      </c>
      <c r="AY755" s="174">
        <f t="shared" si="206"/>
        <v>5.1606065871653817E-4</v>
      </c>
      <c r="AZ755" s="174">
        <f t="shared" si="206"/>
        <v>4.9676511642706453E-4</v>
      </c>
      <c r="BA755" s="174">
        <f t="shared" si="206"/>
        <v>4.7819103574478033E-4</v>
      </c>
      <c r="BB755" s="174">
        <f t="shared" si="206"/>
        <v>4.6031144117229675E-4</v>
      </c>
      <c r="BC755" s="174">
        <f t="shared" si="206"/>
        <v>4.4310036582786267E-4</v>
      </c>
      <c r="BD755" s="174">
        <f t="shared" si="206"/>
        <v>4.2653281373316015E-4</v>
      </c>
      <c r="BE755" s="174">
        <f t="shared" si="206"/>
        <v>4.1058472351115965E-4</v>
      </c>
      <c r="BF755" s="174">
        <f t="shared" si="206"/>
        <v>3.9523293344131624E-4</v>
      </c>
      <c r="BG755" s="174">
        <f t="shared" si="206"/>
        <v>3.8045514782135377E-4</v>
      </c>
      <c r="BH755" s="174">
        <f t="shared" si="206"/>
        <v>3.6622990458678436E-4</v>
      </c>
      <c r="BI755" s="174">
        <f t="shared" si="206"/>
        <v>3.5253654414113615E-4</v>
      </c>
      <c r="BJ755" s="174">
        <f t="shared" si="206"/>
        <v>3.3935517935162107E-4</v>
      </c>
      <c r="BK755" s="174">
        <f t="shared" si="206"/>
        <v>3.2666666666666592E-4</v>
      </c>
      <c r="BL755" s="174">
        <f t="shared" si="206"/>
        <v>3.1445257831336199E-4</v>
      </c>
      <c r="BM755" s="174">
        <f t="shared" si="206"/>
        <v>3.0269517553445287E-4</v>
      </c>
      <c r="BN755" s="174">
        <f t="shared" si="206"/>
        <v>2.9137738282599372E-4</v>
      </c>
      <c r="BO755" s="174">
        <f t="shared" si="206"/>
        <v>2.8048276313826566E-4</v>
      </c>
      <c r="BP755" s="174">
        <f t="shared" si="206"/>
        <v>2.6999549400393008E-4</v>
      </c>
    </row>
    <row r="756" spans="1:68">
      <c r="B756" s="29">
        <v>62</v>
      </c>
      <c r="C756" s="68">
        <v>1.6000000000000001E-3</v>
      </c>
      <c r="D756" s="68">
        <v>6.9999999999999999E-4</v>
      </c>
      <c r="I756" s="60" t="s">
        <v>112</v>
      </c>
      <c r="J756" s="174">
        <f t="shared" si="200"/>
        <v>2.7383202961443576E-3</v>
      </c>
      <c r="K756" s="174">
        <f t="shared" si="206"/>
        <v>2.6274420626542969E-3</v>
      </c>
      <c r="L756" s="174">
        <f t="shared" si="206"/>
        <v>2.5210534364169704E-3</v>
      </c>
      <c r="M756" s="174">
        <f t="shared" si="206"/>
        <v>2.4189726272590547E-3</v>
      </c>
      <c r="N756" s="174">
        <f t="shared" si="206"/>
        <v>2.3210252059333086E-3</v>
      </c>
      <c r="O756" s="174">
        <f t="shared" si="206"/>
        <v>2.2270438060648756E-3</v>
      </c>
      <c r="P756" s="174">
        <f t="shared" si="206"/>
        <v>2.1368678381661825E-3</v>
      </c>
      <c r="Q756" s="174">
        <f t="shared" si="206"/>
        <v>2.0503432152317513E-3</v>
      </c>
      <c r="R756" s="174">
        <f t="shared" si="206"/>
        <v>1.9673220894440464E-3</v>
      </c>
      <c r="S756" s="174">
        <f t="shared" si="206"/>
        <v>1.8876625995404479E-3</v>
      </c>
      <c r="T756" s="174">
        <f t="shared" si="206"/>
        <v>1.8112286284096776E-3</v>
      </c>
      <c r="U756" s="174">
        <f t="shared" si="206"/>
        <v>1.7378895705034644E-3</v>
      </c>
      <c r="V756" s="174">
        <f t="shared" si="206"/>
        <v>1.6675201086660224E-3</v>
      </c>
      <c r="W756" s="174">
        <f t="shared" si="206"/>
        <v>1.6000000000000001E-3</v>
      </c>
      <c r="X756" s="174">
        <f t="shared" si="206"/>
        <v>1.5352138704030028E-3</v>
      </c>
      <c r="Y756" s="174">
        <f t="shared" si="206"/>
        <v>1.4730510174236048E-3</v>
      </c>
      <c r="Z756" s="174">
        <f t="shared" si="206"/>
        <v>1.4134052210999833E-3</v>
      </c>
      <c r="AA756" s="174">
        <f t="shared" si="206"/>
        <v>1.3561745624579484E-3</v>
      </c>
      <c r="AB756" s="174">
        <f t="shared" si="206"/>
        <v>1.3012612493582287E-3</v>
      </c>
      <c r="AC756" s="174">
        <f t="shared" si="206"/>
        <v>1.2485714493954332E-3</v>
      </c>
      <c r="AD756" s="174">
        <f t="shared" si="206"/>
        <v>1.198015129563156E-3</v>
      </c>
      <c r="AE756" s="174">
        <f t="shared" si="206"/>
        <v>1.1495059024112548E-3</v>
      </c>
      <c r="AF756" s="174">
        <f t="shared" si="206"/>
        <v>1.1029608784324243E-3</v>
      </c>
      <c r="AG756" s="174">
        <f t="shared" si="206"/>
        <v>1.0583005244258362E-3</v>
      </c>
      <c r="AH756" s="174">
        <f t="shared" si="206"/>
        <v>1.0154485275958222E-3</v>
      </c>
      <c r="AI756" s="174">
        <f t="shared" si="206"/>
        <v>9.7433166515338283E-4</v>
      </c>
      <c r="AJ756" s="174">
        <f t="shared" si="206"/>
        <v>9.3487967919770459E-4</v>
      </c>
      <c r="AK756" s="174">
        <f t="shared" si="206"/>
        <v>8.9702515666389114E-4</v>
      </c>
      <c r="AL756" s="174">
        <f t="shared" si="206"/>
        <v>8.6070341413176999E-4</v>
      </c>
      <c r="AM756" s="174">
        <f t="shared" si="206"/>
        <v>8.258523872989457E-4</v>
      </c>
      <c r="AN756" s="174">
        <f t="shared" si="206"/>
        <v>7.924125249292338E-4</v>
      </c>
      <c r="AO756" s="174">
        <f t="shared" si="206"/>
        <v>7.6032668709526553E-4</v>
      </c>
      <c r="AP756" s="174">
        <f t="shared" si="206"/>
        <v>7.2954004754138466E-4</v>
      </c>
      <c r="AQ756" s="174">
        <f t="shared" si="206"/>
        <v>6.9999999999999988E-4</v>
      </c>
      <c r="AR756" s="174">
        <f t="shared" si="206"/>
        <v>6.7165606830131357E-4</v>
      </c>
      <c r="AS756" s="174">
        <f t="shared" si="206"/>
        <v>6.4445982012282708E-4</v>
      </c>
      <c r="AT756" s="174">
        <f t="shared" si="206"/>
        <v>6.183647842312426E-4</v>
      </c>
      <c r="AU756" s="174">
        <f t="shared" si="206"/>
        <v>5.9332637107535233E-4</v>
      </c>
      <c r="AV756" s="174">
        <f t="shared" si="206"/>
        <v>5.6930179659422497E-4</v>
      </c>
      <c r="AW756" s="174">
        <f t="shared" si="206"/>
        <v>5.4625000911050182E-4</v>
      </c>
      <c r="AX756" s="174">
        <f t="shared" si="206"/>
        <v>5.2413161918388065E-4</v>
      </c>
      <c r="AY756" s="174">
        <f t="shared" si="206"/>
        <v>5.0290883230492392E-4</v>
      </c>
      <c r="AZ756" s="174">
        <f t="shared" si="206"/>
        <v>4.8254538431418559E-4</v>
      </c>
      <c r="BA756" s="174">
        <f t="shared" si="206"/>
        <v>4.6300647943630334E-4</v>
      </c>
      <c r="BB756" s="174">
        <f t="shared" si="206"/>
        <v>4.4425873082317211E-4</v>
      </c>
      <c r="BC756" s="174">
        <f t="shared" si="206"/>
        <v>4.2627010350460487E-4</v>
      </c>
      <c r="BD756" s="174">
        <f t="shared" si="206"/>
        <v>4.0900985964899565E-4</v>
      </c>
      <c r="BE756" s="174">
        <f t="shared" si="206"/>
        <v>3.9244850604045221E-4</v>
      </c>
      <c r="BF756" s="174">
        <f t="shared" si="206"/>
        <v>3.7655774368264928E-4</v>
      </c>
      <c r="BG756" s="174">
        <f t="shared" si="206"/>
        <v>3.6131041944328869E-4</v>
      </c>
      <c r="BH756" s="174">
        <f t="shared" si="206"/>
        <v>3.4668047965653973E-4</v>
      </c>
      <c r="BI756" s="174">
        <f t="shared" si="206"/>
        <v>3.3264292560417861E-4</v>
      </c>
      <c r="BJ756" s="174">
        <f t="shared" si="206"/>
        <v>3.1917377079935573E-4</v>
      </c>
      <c r="BK756" s="174">
        <f t="shared" si="206"/>
        <v>3.0624999999999988E-4</v>
      </c>
      <c r="BL756" s="174">
        <f t="shared" si="206"/>
        <v>2.9384952988182461E-4</v>
      </c>
      <c r="BM756" s="174">
        <f t="shared" si="206"/>
        <v>2.8195117130373672E-4</v>
      </c>
      <c r="BN756" s="174">
        <f t="shared" si="206"/>
        <v>2.7053459310116856E-4</v>
      </c>
      <c r="BO756" s="174">
        <f t="shared" si="206"/>
        <v>2.5958028734546657E-4</v>
      </c>
      <c r="BP756" s="174">
        <f t="shared" si="206"/>
        <v>2.4906953600997331E-4</v>
      </c>
    </row>
    <row r="757" spans="1:68">
      <c r="B757" s="29">
        <v>63</v>
      </c>
      <c r="C757" s="68">
        <v>1.6000000000000001E-3</v>
      </c>
      <c r="D757" s="68">
        <v>8.0000000000000004E-4</v>
      </c>
      <c r="I757" s="60" t="s">
        <v>112</v>
      </c>
      <c r="J757" s="174">
        <f t="shared" si="200"/>
        <v>2.5106691132696E-3</v>
      </c>
      <c r="K757" s="174">
        <f t="shared" si="206"/>
        <v>2.4251465064166352E-3</v>
      </c>
      <c r="L757" s="174">
        <f t="shared" si="206"/>
        <v>2.3425371135129989E-3</v>
      </c>
      <c r="M757" s="174">
        <f t="shared" si="206"/>
        <v>2.2627416997969504E-3</v>
      </c>
      <c r="N757" s="174">
        <f t="shared" si="206"/>
        <v>2.1856644108070315E-3</v>
      </c>
      <c r="O757" s="174">
        <f t="shared" si="206"/>
        <v>2.1112126572366296E-3</v>
      </c>
      <c r="P757" s="174">
        <f t="shared" si="206"/>
        <v>2.0392970037108188E-3</v>
      </c>
      <c r="Q757" s="174">
        <f t="shared" si="206"/>
        <v>1.9698310613518654E-3</v>
      </c>
      <c r="R757" s="174">
        <f t="shared" si="206"/>
        <v>1.902731384004353E-3</v>
      </c>
      <c r="S757" s="174">
        <f t="shared" si="206"/>
        <v>1.8379173679952555E-3</v>
      </c>
      <c r="T757" s="174">
        <f t="shared" si="206"/>
        <v>1.7753111553085517E-3</v>
      </c>
      <c r="U757" s="174">
        <f t="shared" si="206"/>
        <v>1.7148375400580691E-3</v>
      </c>
      <c r="V757" s="174">
        <f t="shared" si="206"/>
        <v>1.6564238781462039E-3</v>
      </c>
      <c r="W757" s="174">
        <f t="shared" si="206"/>
        <v>1.6000000000000001E-3</v>
      </c>
      <c r="X757" s="174">
        <f t="shared" si="206"/>
        <v>1.5454981262797531E-3</v>
      </c>
      <c r="Y757" s="174">
        <f t="shared" si="206"/>
        <v>1.4928527864588922E-3</v>
      </c>
      <c r="Z757" s="174">
        <f t="shared" si="206"/>
        <v>1.4420007401773286E-3</v>
      </c>
      <c r="AA757" s="174">
        <f t="shared" si="206"/>
        <v>1.3928809012737991E-3</v>
      </c>
      <c r="AB757" s="174">
        <f t="shared" si="206"/>
        <v>1.3454342644059437E-3</v>
      </c>
      <c r="AC757" s="174">
        <f t="shared" si="206"/>
        <v>1.2996038341699773E-3</v>
      </c>
      <c r="AD757" s="174">
        <f t="shared" si="206"/>
        <v>1.2553345566348017E-3</v>
      </c>
      <c r="AE757" s="174">
        <f t="shared" si="206"/>
        <v>1.2125732532083191E-3</v>
      </c>
      <c r="AF757" s="174">
        <f t="shared" si="206"/>
        <v>1.1712685567565012E-3</v>
      </c>
      <c r="AG757" s="174">
        <f t="shared" si="206"/>
        <v>1.1313708498984769E-3</v>
      </c>
      <c r="AH757" s="174">
        <f t="shared" si="206"/>
        <v>1.0928322054035173E-3</v>
      </c>
      <c r="AI757" s="174">
        <f t="shared" si="206"/>
        <v>1.0556063286183163E-3</v>
      </c>
      <c r="AJ757" s="174">
        <f t="shared" si="206"/>
        <v>1.0196485018554107E-3</v>
      </c>
      <c r="AK757" s="174">
        <f t="shared" si="206"/>
        <v>9.8491553067593402E-4</v>
      </c>
      <c r="AL757" s="174">
        <f t="shared" si="206"/>
        <v>9.5136569200217781E-4</v>
      </c>
      <c r="AM757" s="174">
        <f t="shared" si="206"/>
        <v>9.1895868399762904E-4</v>
      </c>
      <c r="AN757" s="174">
        <f t="shared" si="206"/>
        <v>8.8765557765427695E-4</v>
      </c>
      <c r="AO757" s="174">
        <f t="shared" si="206"/>
        <v>8.5741877002903563E-4</v>
      </c>
      <c r="AP757" s="174">
        <f t="shared" si="206"/>
        <v>8.2821193907310295E-4</v>
      </c>
      <c r="AQ757" s="174">
        <f t="shared" si="206"/>
        <v>8.0000000000000112E-4</v>
      </c>
      <c r="AR757" s="174">
        <f t="shared" si="206"/>
        <v>7.7274906313987753E-4</v>
      </c>
      <c r="AS757" s="174">
        <f t="shared" si="206"/>
        <v>7.4642639322944706E-4</v>
      </c>
      <c r="AT757" s="174">
        <f t="shared" si="206"/>
        <v>7.210003700886653E-4</v>
      </c>
      <c r="AU757" s="174">
        <f t="shared" si="206"/>
        <v>6.964404506369004E-4</v>
      </c>
      <c r="AV757" s="174">
        <f t="shared" si="206"/>
        <v>6.7271713220297283E-4</v>
      </c>
      <c r="AW757" s="174">
        <f t="shared" si="206"/>
        <v>6.4980191708498953E-4</v>
      </c>
      <c r="AX757" s="174">
        <f t="shared" si="206"/>
        <v>6.2766727831740172E-4</v>
      </c>
      <c r="AY757" s="174">
        <f t="shared" si="206"/>
        <v>6.0628662660416042E-4</v>
      </c>
      <c r="AZ757" s="174">
        <f t="shared" si="206"/>
        <v>5.8563427837825136E-4</v>
      </c>
      <c r="BA757" s="174">
        <f t="shared" si="206"/>
        <v>5.6568542494923912E-4</v>
      </c>
      <c r="BB757" s="174">
        <f t="shared" si="206"/>
        <v>5.464161027017593E-4</v>
      </c>
      <c r="BC757" s="174">
        <f t="shared" si="206"/>
        <v>5.2780316430915881E-4</v>
      </c>
      <c r="BD757" s="174">
        <f t="shared" si="206"/>
        <v>5.09824250927706E-4</v>
      </c>
      <c r="BE757" s="174">
        <f t="shared" si="206"/>
        <v>4.9245776533796766E-4</v>
      </c>
      <c r="BF757" s="174">
        <f t="shared" si="206"/>
        <v>4.7568284600108961E-4</v>
      </c>
      <c r="BG757" s="174">
        <f t="shared" si="206"/>
        <v>4.5947934199881511E-4</v>
      </c>
      <c r="BH757" s="174">
        <f t="shared" si="206"/>
        <v>4.4382778882713912E-4</v>
      </c>
      <c r="BI757" s="174">
        <f t="shared" si="206"/>
        <v>4.2870938501451836E-4</v>
      </c>
      <c r="BJ757" s="174">
        <f t="shared" si="206"/>
        <v>4.1410596953655212E-4</v>
      </c>
      <c r="BK757" s="174">
        <f t="shared" si="206"/>
        <v>4.000000000000011E-4</v>
      </c>
      <c r="BL757" s="174">
        <f t="shared" si="206"/>
        <v>3.8637453156993931E-4</v>
      </c>
      <c r="BM757" s="174">
        <f t="shared" si="206"/>
        <v>3.7321319661472407E-4</v>
      </c>
      <c r="BN757" s="174">
        <f t="shared" si="206"/>
        <v>3.6050018504433314E-4</v>
      </c>
      <c r="BO757" s="174">
        <f t="shared" si="206"/>
        <v>3.4822022531845069E-4</v>
      </c>
      <c r="BP757" s="174">
        <f t="shared" si="206"/>
        <v>3.363585661014869E-4</v>
      </c>
    </row>
    <row r="758" spans="1:68">
      <c r="B758" s="29">
        <v>64</v>
      </c>
      <c r="C758" s="68">
        <v>1.6000000000000001E-3</v>
      </c>
      <c r="D758" s="68">
        <v>8.0000000000000004E-4</v>
      </c>
      <c r="I758" s="60" t="s">
        <v>112</v>
      </c>
      <c r="J758" s="174">
        <f t="shared" si="200"/>
        <v>2.5106691132696E-3</v>
      </c>
      <c r="K758" s="174">
        <f t="shared" si="206"/>
        <v>2.4251465064166352E-3</v>
      </c>
      <c r="L758" s="174">
        <f t="shared" si="206"/>
        <v>2.3425371135129989E-3</v>
      </c>
      <c r="M758" s="174">
        <f t="shared" si="206"/>
        <v>2.2627416997969504E-3</v>
      </c>
      <c r="N758" s="174">
        <f t="shared" si="206"/>
        <v>2.1856644108070315E-3</v>
      </c>
      <c r="O758" s="174">
        <f t="shared" si="206"/>
        <v>2.1112126572366296E-3</v>
      </c>
      <c r="P758" s="174">
        <f t="shared" si="206"/>
        <v>2.0392970037108188E-3</v>
      </c>
      <c r="Q758" s="174">
        <f t="shared" si="206"/>
        <v>1.9698310613518654E-3</v>
      </c>
      <c r="R758" s="174">
        <f t="shared" si="206"/>
        <v>1.902731384004353E-3</v>
      </c>
      <c r="S758" s="174">
        <f t="shared" si="206"/>
        <v>1.8379173679952555E-3</v>
      </c>
      <c r="T758" s="174">
        <f t="shared" si="206"/>
        <v>1.7753111553085517E-3</v>
      </c>
      <c r="U758" s="174">
        <f t="shared" si="206"/>
        <v>1.7148375400580691E-3</v>
      </c>
      <c r="V758" s="174">
        <f t="shared" si="206"/>
        <v>1.6564238781462039E-3</v>
      </c>
      <c r="W758" s="174">
        <f t="shared" si="206"/>
        <v>1.6000000000000001E-3</v>
      </c>
      <c r="X758" s="174">
        <f t="shared" si="206"/>
        <v>1.5454981262797531E-3</v>
      </c>
      <c r="Y758" s="174">
        <f t="shared" si="206"/>
        <v>1.4928527864588922E-3</v>
      </c>
      <c r="Z758" s="174">
        <f t="shared" si="206"/>
        <v>1.4420007401773286E-3</v>
      </c>
      <c r="AA758" s="174">
        <f t="shared" si="206"/>
        <v>1.3928809012737991E-3</v>
      </c>
      <c r="AB758" s="174">
        <f t="shared" si="206"/>
        <v>1.3454342644059437E-3</v>
      </c>
      <c r="AC758" s="174">
        <f t="shared" si="206"/>
        <v>1.2996038341699773E-3</v>
      </c>
      <c r="AD758" s="174">
        <f t="shared" si="206"/>
        <v>1.2553345566348017E-3</v>
      </c>
      <c r="AE758" s="174">
        <f t="shared" si="206"/>
        <v>1.2125732532083191E-3</v>
      </c>
      <c r="AF758" s="174">
        <f t="shared" si="206"/>
        <v>1.1712685567565012E-3</v>
      </c>
      <c r="AG758" s="174">
        <f t="shared" si="206"/>
        <v>1.1313708498984769E-3</v>
      </c>
      <c r="AH758" s="174">
        <f t="shared" si="206"/>
        <v>1.0928322054035173E-3</v>
      </c>
      <c r="AI758" s="174">
        <f t="shared" si="206"/>
        <v>1.0556063286183163E-3</v>
      </c>
      <c r="AJ758" s="174">
        <f t="shared" si="206"/>
        <v>1.0196485018554107E-3</v>
      </c>
      <c r="AK758" s="174">
        <f t="shared" si="206"/>
        <v>9.8491553067593402E-4</v>
      </c>
      <c r="AL758" s="174">
        <f t="shared" si="206"/>
        <v>9.5136569200217781E-4</v>
      </c>
      <c r="AM758" s="174">
        <f t="shared" si="206"/>
        <v>9.1895868399762904E-4</v>
      </c>
      <c r="AN758" s="174">
        <f t="shared" si="206"/>
        <v>8.8765557765427695E-4</v>
      </c>
      <c r="AO758" s="174">
        <f t="shared" si="206"/>
        <v>8.5741877002903563E-4</v>
      </c>
      <c r="AP758" s="174">
        <f t="shared" si="206"/>
        <v>8.2821193907310295E-4</v>
      </c>
      <c r="AQ758" s="174">
        <f t="shared" si="206"/>
        <v>8.0000000000000112E-4</v>
      </c>
      <c r="AR758" s="174">
        <f t="shared" si="206"/>
        <v>7.7274906313987753E-4</v>
      </c>
      <c r="AS758" s="174">
        <f t="shared" si="206"/>
        <v>7.4642639322944706E-4</v>
      </c>
      <c r="AT758" s="174">
        <f t="shared" si="206"/>
        <v>7.210003700886653E-4</v>
      </c>
      <c r="AU758" s="174">
        <f t="shared" si="206"/>
        <v>6.964404506369004E-4</v>
      </c>
      <c r="AV758" s="174">
        <f t="shared" si="206"/>
        <v>6.7271713220297283E-4</v>
      </c>
      <c r="AW758" s="174">
        <f t="shared" si="206"/>
        <v>6.4980191708498953E-4</v>
      </c>
      <c r="AX758" s="174">
        <f t="shared" si="206"/>
        <v>6.2766727831740172E-4</v>
      </c>
      <c r="AY758" s="174">
        <f t="shared" si="206"/>
        <v>6.0628662660416042E-4</v>
      </c>
      <c r="AZ758" s="174">
        <f t="shared" si="206"/>
        <v>5.8563427837825136E-4</v>
      </c>
      <c r="BA758" s="174">
        <f t="shared" si="206"/>
        <v>5.6568542494923912E-4</v>
      </c>
      <c r="BB758" s="174">
        <f t="shared" si="206"/>
        <v>5.464161027017593E-4</v>
      </c>
      <c r="BC758" s="174">
        <f t="shared" si="206"/>
        <v>5.2780316430915881E-4</v>
      </c>
      <c r="BD758" s="174">
        <f t="shared" si="206"/>
        <v>5.09824250927706E-4</v>
      </c>
      <c r="BE758" s="174">
        <f t="shared" si="206"/>
        <v>4.9245776533796766E-4</v>
      </c>
      <c r="BF758" s="174">
        <f t="shared" si="206"/>
        <v>4.7568284600108961E-4</v>
      </c>
      <c r="BG758" s="174">
        <f t="shared" si="206"/>
        <v>4.5947934199881511E-4</v>
      </c>
      <c r="BH758" s="174">
        <f t="shared" si="206"/>
        <v>4.4382778882713912E-4</v>
      </c>
      <c r="BI758" s="174">
        <f t="shared" si="206"/>
        <v>4.2870938501451836E-4</v>
      </c>
      <c r="BJ758" s="174">
        <f t="shared" si="206"/>
        <v>4.1410596953655212E-4</v>
      </c>
      <c r="BK758" s="174">
        <f t="shared" si="206"/>
        <v>4.000000000000011E-4</v>
      </c>
      <c r="BL758" s="174">
        <f t="shared" si="206"/>
        <v>3.8637453156993931E-4</v>
      </c>
      <c r="BM758" s="174">
        <f t="shared" si="206"/>
        <v>3.7321319661472407E-4</v>
      </c>
      <c r="BN758" s="174">
        <f t="shared" si="206"/>
        <v>3.6050018504433314E-4</v>
      </c>
      <c r="BO758" s="174">
        <f t="shared" si="206"/>
        <v>3.4822022531845069E-4</v>
      </c>
      <c r="BP758" s="174">
        <f t="shared" si="206"/>
        <v>3.363585661014869E-4</v>
      </c>
    </row>
    <row r="759" spans="1:68">
      <c r="B759" s="29">
        <v>65</v>
      </c>
      <c r="C759" s="68">
        <v>1.6999999999999999E-3</v>
      </c>
      <c r="D759" s="68">
        <v>8.0000000000000004E-4</v>
      </c>
      <c r="I759" s="60" t="s">
        <v>112</v>
      </c>
      <c r="J759" s="174">
        <f t="shared" si="200"/>
        <v>2.774803468718071E-3</v>
      </c>
      <c r="K759" s="174">
        <f t="shared" si="206"/>
        <v>2.6721712187314541E-3</v>
      </c>
      <c r="L759" s="174">
        <f t="shared" si="206"/>
        <v>2.5733350497487944E-3</v>
      </c>
      <c r="M759" s="174">
        <f t="shared" si="206"/>
        <v>2.4781545553092528E-3</v>
      </c>
      <c r="N759" s="174">
        <f t="shared" si="206"/>
        <v>2.3864945221958177E-3</v>
      </c>
      <c r="O759" s="174">
        <f t="shared" si="206"/>
        <v>2.2982247383516855E-3</v>
      </c>
      <c r="P759" s="174">
        <f t="shared" si="206"/>
        <v>2.2132198079012752E-3</v>
      </c>
      <c r="Q759" s="174">
        <f t="shared" si="206"/>
        <v>2.1313589730131035E-3</v>
      </c>
      <c r="R759" s="174">
        <f t="shared" si="206"/>
        <v>2.052525942351455E-3</v>
      </c>
      <c r="S759" s="174">
        <f t="shared" si="206"/>
        <v>1.9766087258731467E-3</v>
      </c>
      <c r="T759" s="174">
        <f t="shared" si="206"/>
        <v>1.9034994757346994E-3</v>
      </c>
      <c r="U759" s="174">
        <f t="shared" si="206"/>
        <v>1.8330943330839111E-3</v>
      </c>
      <c r="V759" s="174">
        <f t="shared" si="206"/>
        <v>1.7652932805181829E-3</v>
      </c>
      <c r="W759" s="174">
        <f t="shared" si="206"/>
        <v>1.6999999999999999E-3</v>
      </c>
      <c r="X759" s="174">
        <f t="shared" si="206"/>
        <v>1.6371217360277215E-3</v>
      </c>
      <c r="Y759" s="174">
        <f t="shared" si="206"/>
        <v>1.5765691638673065E-3</v>
      </c>
      <c r="Z759" s="174">
        <f t="shared" si="206"/>
        <v>1.5182562626577755E-3</v>
      </c>
      <c r="AA759" s="174">
        <f t="shared" si="206"/>
        <v>1.4621001932101517E-3</v>
      </c>
      <c r="AB759" s="174">
        <f t="shared" si="206"/>
        <v>1.4080211803262769E-3</v>
      </c>
      <c r="AC759" s="174">
        <f t="shared" si="206"/>
        <v>1.3559423994703272E-3</v>
      </c>
      <c r="AD759" s="174">
        <f t="shared" si="206"/>
        <v>1.305789867632033E-3</v>
      </c>
      <c r="AE759" s="174">
        <f t="shared" si="206"/>
        <v>1.2574923382265664E-3</v>
      </c>
      <c r="AF759" s="174">
        <f t="shared" si="206"/>
        <v>1.2109811998817855E-3</v>
      </c>
      <c r="AG759" s="174">
        <f t="shared" si="206"/>
        <v>1.1661903789690598E-3</v>
      </c>
      <c r="AH759" s="174">
        <f t="shared" si="206"/>
        <v>1.1230562457392082E-3</v>
      </c>
      <c r="AI759" s="174">
        <f t="shared" si="206"/>
        <v>1.0815175239302047E-3</v>
      </c>
      <c r="AJ759" s="174">
        <f t="shared" si="206"/>
        <v>1.0415152037182469E-3</v>
      </c>
      <c r="AK759" s="174">
        <f t="shared" si="206"/>
        <v>1.0029924578885193E-3</v>
      </c>
      <c r="AL759" s="174">
        <f t="shared" si="206"/>
        <v>9.6589456110656694E-4</v>
      </c>
      <c r="AM759" s="174">
        <f t="shared" si="206"/>
        <v>9.3016881217559846E-4</v>
      </c>
      <c r="AN759" s="174">
        <f t="shared" si="206"/>
        <v>8.9576445916927027E-4</v>
      </c>
      <c r="AO759" s="174">
        <f t="shared" si="206"/>
        <v>8.6263262733360521E-4</v>
      </c>
      <c r="AP759" s="174">
        <f t="shared" si="206"/>
        <v>8.3072624965561557E-4</v>
      </c>
      <c r="AQ759" s="174">
        <f t="shared" si="206"/>
        <v>7.9999999999999982E-4</v>
      </c>
      <c r="AR759" s="174">
        <f t="shared" si="206"/>
        <v>7.7041022871892771E-4</v>
      </c>
      <c r="AS759" s="174">
        <f t="shared" si="206"/>
        <v>7.4191490064343829E-4</v>
      </c>
      <c r="AT759" s="174">
        <f t="shared" si="206"/>
        <v>7.1447353536836485E-4</v>
      </c>
      <c r="AU759" s="174">
        <f t="shared" si="206"/>
        <v>6.8804714974595371E-4</v>
      </c>
      <c r="AV759" s="174">
        <f t="shared" si="206"/>
        <v>6.6259820250648318E-4</v>
      </c>
      <c r="AW759" s="174">
        <f t="shared" si="206"/>
        <v>6.3809054092721265E-4</v>
      </c>
      <c r="AX759" s="174">
        <f t="shared" si="206"/>
        <v>6.1448934947389781E-4</v>
      </c>
      <c r="AY759" s="174">
        <f t="shared" si="206"/>
        <v>5.9176110034191349E-4</v>
      </c>
      <c r="AZ759" s="174">
        <f t="shared" si="206"/>
        <v>5.6987350582672245E-4</v>
      </c>
      <c r="BA759" s="174">
        <f t="shared" si="206"/>
        <v>5.4879547245602822E-4</v>
      </c>
      <c r="BB759" s="174">
        <f t="shared" si="206"/>
        <v>5.2849705681845083E-4</v>
      </c>
      <c r="BC759" s="174">
        <f t="shared" si="206"/>
        <v>5.0894942302597869E-4</v>
      </c>
      <c r="BD759" s="174">
        <f t="shared" si="206"/>
        <v>4.9012480174976324E-4</v>
      </c>
      <c r="BE759" s="174">
        <f t="shared" si="206"/>
        <v>4.7199645077106785E-4</v>
      </c>
      <c r="BF759" s="174">
        <f t="shared" ref="K759:BP764" si="207">$C759*POWER(POWER($D759/$C759,1/($D$697-$C$697)),BF$697-$C$697)</f>
        <v>4.5453861699132559E-4</v>
      </c>
      <c r="BG759" s="174">
        <f t="shared" si="207"/>
        <v>4.3772649984734037E-4</v>
      </c>
      <c r="BH759" s="174">
        <f t="shared" si="207"/>
        <v>4.2153621607965652E-4</v>
      </c>
      <c r="BI759" s="174">
        <f t="shared" si="207"/>
        <v>4.059447658040495E-4</v>
      </c>
      <c r="BJ759" s="174">
        <f t="shared" si="207"/>
        <v>3.9092999983793666E-4</v>
      </c>
      <c r="BK759" s="174">
        <f t="shared" si="207"/>
        <v>3.7647058823529403E-4</v>
      </c>
      <c r="BL759" s="174">
        <f t="shared" si="207"/>
        <v>3.6254598998537767E-4</v>
      </c>
      <c r="BM759" s="174">
        <f t="shared" si="207"/>
        <v>3.491364238322062E-4</v>
      </c>
      <c r="BN759" s="174">
        <f t="shared" si="207"/>
        <v>3.3622284017334811E-4</v>
      </c>
      <c r="BO759" s="174">
        <f t="shared" si="207"/>
        <v>3.2378689399809577E-4</v>
      </c>
      <c r="BP759" s="174">
        <f t="shared" si="207"/>
        <v>3.1181091882658023E-4</v>
      </c>
    </row>
    <row r="760" spans="1:68">
      <c r="B760" s="29">
        <v>66</v>
      </c>
      <c r="C760" s="68">
        <v>1.6999999999999999E-3</v>
      </c>
      <c r="D760" s="68">
        <v>8.0000000000000004E-4</v>
      </c>
      <c r="I760" s="60" t="s">
        <v>112</v>
      </c>
      <c r="J760" s="174">
        <f t="shared" si="200"/>
        <v>2.774803468718071E-3</v>
      </c>
      <c r="K760" s="174">
        <f t="shared" si="207"/>
        <v>2.6721712187314541E-3</v>
      </c>
      <c r="L760" s="174">
        <f t="shared" si="207"/>
        <v>2.5733350497487944E-3</v>
      </c>
      <c r="M760" s="174">
        <f t="shared" si="207"/>
        <v>2.4781545553092528E-3</v>
      </c>
      <c r="N760" s="174">
        <f t="shared" si="207"/>
        <v>2.3864945221958177E-3</v>
      </c>
      <c r="O760" s="174">
        <f t="shared" si="207"/>
        <v>2.2982247383516855E-3</v>
      </c>
      <c r="P760" s="174">
        <f t="shared" si="207"/>
        <v>2.2132198079012752E-3</v>
      </c>
      <c r="Q760" s="174">
        <f t="shared" si="207"/>
        <v>2.1313589730131035E-3</v>
      </c>
      <c r="R760" s="174">
        <f t="shared" si="207"/>
        <v>2.052525942351455E-3</v>
      </c>
      <c r="S760" s="174">
        <f t="shared" si="207"/>
        <v>1.9766087258731467E-3</v>
      </c>
      <c r="T760" s="174">
        <f t="shared" si="207"/>
        <v>1.9034994757346994E-3</v>
      </c>
      <c r="U760" s="174">
        <f t="shared" si="207"/>
        <v>1.8330943330839111E-3</v>
      </c>
      <c r="V760" s="174">
        <f t="shared" si="207"/>
        <v>1.7652932805181829E-3</v>
      </c>
      <c r="W760" s="174">
        <f t="shared" si="207"/>
        <v>1.6999999999999999E-3</v>
      </c>
      <c r="X760" s="174">
        <f t="shared" si="207"/>
        <v>1.6371217360277215E-3</v>
      </c>
      <c r="Y760" s="174">
        <f t="shared" si="207"/>
        <v>1.5765691638673065E-3</v>
      </c>
      <c r="Z760" s="174">
        <f t="shared" si="207"/>
        <v>1.5182562626577755E-3</v>
      </c>
      <c r="AA760" s="174">
        <f t="shared" si="207"/>
        <v>1.4621001932101517E-3</v>
      </c>
      <c r="AB760" s="174">
        <f t="shared" si="207"/>
        <v>1.4080211803262769E-3</v>
      </c>
      <c r="AC760" s="174">
        <f t="shared" si="207"/>
        <v>1.3559423994703272E-3</v>
      </c>
      <c r="AD760" s="174">
        <f t="shared" si="207"/>
        <v>1.305789867632033E-3</v>
      </c>
      <c r="AE760" s="174">
        <f t="shared" si="207"/>
        <v>1.2574923382265664E-3</v>
      </c>
      <c r="AF760" s="174">
        <f t="shared" si="207"/>
        <v>1.2109811998817855E-3</v>
      </c>
      <c r="AG760" s="174">
        <f t="shared" si="207"/>
        <v>1.1661903789690598E-3</v>
      </c>
      <c r="AH760" s="174">
        <f t="shared" si="207"/>
        <v>1.1230562457392082E-3</v>
      </c>
      <c r="AI760" s="174">
        <f t="shared" si="207"/>
        <v>1.0815175239302047E-3</v>
      </c>
      <c r="AJ760" s="174">
        <f t="shared" si="207"/>
        <v>1.0415152037182469E-3</v>
      </c>
      <c r="AK760" s="174">
        <f t="shared" si="207"/>
        <v>1.0029924578885193E-3</v>
      </c>
      <c r="AL760" s="174">
        <f t="shared" si="207"/>
        <v>9.6589456110656694E-4</v>
      </c>
      <c r="AM760" s="174">
        <f t="shared" si="207"/>
        <v>9.3016881217559846E-4</v>
      </c>
      <c r="AN760" s="174">
        <f t="shared" si="207"/>
        <v>8.9576445916927027E-4</v>
      </c>
      <c r="AO760" s="174">
        <f t="shared" si="207"/>
        <v>8.6263262733360521E-4</v>
      </c>
      <c r="AP760" s="174">
        <f t="shared" si="207"/>
        <v>8.3072624965561557E-4</v>
      </c>
      <c r="AQ760" s="174">
        <f t="shared" si="207"/>
        <v>7.9999999999999982E-4</v>
      </c>
      <c r="AR760" s="174">
        <f t="shared" si="207"/>
        <v>7.7041022871892771E-4</v>
      </c>
      <c r="AS760" s="174">
        <f t="shared" si="207"/>
        <v>7.4191490064343829E-4</v>
      </c>
      <c r="AT760" s="174">
        <f t="shared" si="207"/>
        <v>7.1447353536836485E-4</v>
      </c>
      <c r="AU760" s="174">
        <f t="shared" si="207"/>
        <v>6.8804714974595371E-4</v>
      </c>
      <c r="AV760" s="174">
        <f t="shared" si="207"/>
        <v>6.6259820250648318E-4</v>
      </c>
      <c r="AW760" s="174">
        <f t="shared" si="207"/>
        <v>6.3809054092721265E-4</v>
      </c>
      <c r="AX760" s="174">
        <f t="shared" si="207"/>
        <v>6.1448934947389781E-4</v>
      </c>
      <c r="AY760" s="174">
        <f t="shared" si="207"/>
        <v>5.9176110034191349E-4</v>
      </c>
      <c r="AZ760" s="174">
        <f t="shared" si="207"/>
        <v>5.6987350582672245E-4</v>
      </c>
      <c r="BA760" s="174">
        <f t="shared" si="207"/>
        <v>5.4879547245602822E-4</v>
      </c>
      <c r="BB760" s="174">
        <f t="shared" si="207"/>
        <v>5.2849705681845083E-4</v>
      </c>
      <c r="BC760" s="174">
        <f t="shared" si="207"/>
        <v>5.0894942302597869E-4</v>
      </c>
      <c r="BD760" s="174">
        <f t="shared" si="207"/>
        <v>4.9012480174976324E-4</v>
      </c>
      <c r="BE760" s="174">
        <f t="shared" si="207"/>
        <v>4.7199645077106785E-4</v>
      </c>
      <c r="BF760" s="174">
        <f t="shared" si="207"/>
        <v>4.5453861699132559E-4</v>
      </c>
      <c r="BG760" s="174">
        <f t="shared" si="207"/>
        <v>4.3772649984734037E-4</v>
      </c>
      <c r="BH760" s="174">
        <f t="shared" si="207"/>
        <v>4.2153621607965652E-4</v>
      </c>
      <c r="BI760" s="174">
        <f t="shared" si="207"/>
        <v>4.059447658040495E-4</v>
      </c>
      <c r="BJ760" s="174">
        <f t="shared" si="207"/>
        <v>3.9092999983793666E-4</v>
      </c>
      <c r="BK760" s="174">
        <f t="shared" si="207"/>
        <v>3.7647058823529403E-4</v>
      </c>
      <c r="BL760" s="174">
        <f t="shared" si="207"/>
        <v>3.6254598998537767E-4</v>
      </c>
      <c r="BM760" s="174">
        <f t="shared" si="207"/>
        <v>3.491364238322062E-4</v>
      </c>
      <c r="BN760" s="174">
        <f t="shared" si="207"/>
        <v>3.3622284017334811E-4</v>
      </c>
      <c r="BO760" s="174">
        <f t="shared" si="207"/>
        <v>3.2378689399809577E-4</v>
      </c>
      <c r="BP760" s="174">
        <f t="shared" si="207"/>
        <v>3.1181091882658023E-4</v>
      </c>
    </row>
    <row r="761" spans="1:68">
      <c r="B761" s="29">
        <v>67</v>
      </c>
      <c r="C761" s="68">
        <v>1.6999999999999999E-3</v>
      </c>
      <c r="D761" s="68">
        <v>8.0000000000000004E-4</v>
      </c>
      <c r="I761" s="60" t="s">
        <v>112</v>
      </c>
      <c r="J761" s="174">
        <f t="shared" si="200"/>
        <v>2.774803468718071E-3</v>
      </c>
      <c r="K761" s="174">
        <f t="shared" si="207"/>
        <v>2.6721712187314541E-3</v>
      </c>
      <c r="L761" s="174">
        <f t="shared" si="207"/>
        <v>2.5733350497487944E-3</v>
      </c>
      <c r="M761" s="174">
        <f t="shared" si="207"/>
        <v>2.4781545553092528E-3</v>
      </c>
      <c r="N761" s="174">
        <f t="shared" si="207"/>
        <v>2.3864945221958177E-3</v>
      </c>
      <c r="O761" s="174">
        <f t="shared" si="207"/>
        <v>2.2982247383516855E-3</v>
      </c>
      <c r="P761" s="174">
        <f t="shared" si="207"/>
        <v>2.2132198079012752E-3</v>
      </c>
      <c r="Q761" s="174">
        <f t="shared" si="207"/>
        <v>2.1313589730131035E-3</v>
      </c>
      <c r="R761" s="174">
        <f t="shared" si="207"/>
        <v>2.052525942351455E-3</v>
      </c>
      <c r="S761" s="174">
        <f t="shared" si="207"/>
        <v>1.9766087258731467E-3</v>
      </c>
      <c r="T761" s="174">
        <f t="shared" si="207"/>
        <v>1.9034994757346994E-3</v>
      </c>
      <c r="U761" s="174">
        <f t="shared" si="207"/>
        <v>1.8330943330839111E-3</v>
      </c>
      <c r="V761" s="174">
        <f t="shared" si="207"/>
        <v>1.7652932805181829E-3</v>
      </c>
      <c r="W761" s="174">
        <f t="shared" si="207"/>
        <v>1.6999999999999999E-3</v>
      </c>
      <c r="X761" s="174">
        <f t="shared" si="207"/>
        <v>1.6371217360277215E-3</v>
      </c>
      <c r="Y761" s="174">
        <f t="shared" si="207"/>
        <v>1.5765691638673065E-3</v>
      </c>
      <c r="Z761" s="174">
        <f t="shared" si="207"/>
        <v>1.5182562626577755E-3</v>
      </c>
      <c r="AA761" s="174">
        <f t="shared" si="207"/>
        <v>1.4621001932101517E-3</v>
      </c>
      <c r="AB761" s="174">
        <f t="shared" si="207"/>
        <v>1.4080211803262769E-3</v>
      </c>
      <c r="AC761" s="174">
        <f t="shared" si="207"/>
        <v>1.3559423994703272E-3</v>
      </c>
      <c r="AD761" s="174">
        <f t="shared" si="207"/>
        <v>1.305789867632033E-3</v>
      </c>
      <c r="AE761" s="174">
        <f t="shared" si="207"/>
        <v>1.2574923382265664E-3</v>
      </c>
      <c r="AF761" s="174">
        <f t="shared" si="207"/>
        <v>1.2109811998817855E-3</v>
      </c>
      <c r="AG761" s="174">
        <f t="shared" si="207"/>
        <v>1.1661903789690598E-3</v>
      </c>
      <c r="AH761" s="174">
        <f t="shared" si="207"/>
        <v>1.1230562457392082E-3</v>
      </c>
      <c r="AI761" s="174">
        <f t="shared" si="207"/>
        <v>1.0815175239302047E-3</v>
      </c>
      <c r="AJ761" s="174">
        <f t="shared" si="207"/>
        <v>1.0415152037182469E-3</v>
      </c>
      <c r="AK761" s="174">
        <f t="shared" si="207"/>
        <v>1.0029924578885193E-3</v>
      </c>
      <c r="AL761" s="174">
        <f t="shared" si="207"/>
        <v>9.6589456110656694E-4</v>
      </c>
      <c r="AM761" s="174">
        <f t="shared" si="207"/>
        <v>9.3016881217559846E-4</v>
      </c>
      <c r="AN761" s="174">
        <f t="shared" si="207"/>
        <v>8.9576445916927027E-4</v>
      </c>
      <c r="AO761" s="174">
        <f t="shared" si="207"/>
        <v>8.6263262733360521E-4</v>
      </c>
      <c r="AP761" s="174">
        <f t="shared" si="207"/>
        <v>8.3072624965561557E-4</v>
      </c>
      <c r="AQ761" s="174">
        <f t="shared" si="207"/>
        <v>7.9999999999999982E-4</v>
      </c>
      <c r="AR761" s="174">
        <f t="shared" si="207"/>
        <v>7.7041022871892771E-4</v>
      </c>
      <c r="AS761" s="174">
        <f t="shared" si="207"/>
        <v>7.4191490064343829E-4</v>
      </c>
      <c r="AT761" s="174">
        <f t="shared" si="207"/>
        <v>7.1447353536836485E-4</v>
      </c>
      <c r="AU761" s="174">
        <f t="shared" si="207"/>
        <v>6.8804714974595371E-4</v>
      </c>
      <c r="AV761" s="174">
        <f t="shared" si="207"/>
        <v>6.6259820250648318E-4</v>
      </c>
      <c r="AW761" s="174">
        <f t="shared" si="207"/>
        <v>6.3809054092721265E-4</v>
      </c>
      <c r="AX761" s="174">
        <f t="shared" si="207"/>
        <v>6.1448934947389781E-4</v>
      </c>
      <c r="AY761" s="174">
        <f t="shared" si="207"/>
        <v>5.9176110034191349E-4</v>
      </c>
      <c r="AZ761" s="174">
        <f t="shared" si="207"/>
        <v>5.6987350582672245E-4</v>
      </c>
      <c r="BA761" s="174">
        <f t="shared" si="207"/>
        <v>5.4879547245602822E-4</v>
      </c>
      <c r="BB761" s="174">
        <f t="shared" si="207"/>
        <v>5.2849705681845083E-4</v>
      </c>
      <c r="BC761" s="174">
        <f t="shared" si="207"/>
        <v>5.0894942302597869E-4</v>
      </c>
      <c r="BD761" s="174">
        <f t="shared" si="207"/>
        <v>4.9012480174976324E-4</v>
      </c>
      <c r="BE761" s="174">
        <f t="shared" si="207"/>
        <v>4.7199645077106785E-4</v>
      </c>
      <c r="BF761" s="174">
        <f t="shared" si="207"/>
        <v>4.5453861699132559E-4</v>
      </c>
      <c r="BG761" s="174">
        <f t="shared" si="207"/>
        <v>4.3772649984734037E-4</v>
      </c>
      <c r="BH761" s="174">
        <f t="shared" si="207"/>
        <v>4.2153621607965652E-4</v>
      </c>
      <c r="BI761" s="174">
        <f t="shared" si="207"/>
        <v>4.059447658040495E-4</v>
      </c>
      <c r="BJ761" s="174">
        <f t="shared" si="207"/>
        <v>3.9092999983793666E-4</v>
      </c>
      <c r="BK761" s="174">
        <f t="shared" si="207"/>
        <v>3.7647058823529403E-4</v>
      </c>
      <c r="BL761" s="174">
        <f t="shared" si="207"/>
        <v>3.6254598998537767E-4</v>
      </c>
      <c r="BM761" s="174">
        <f t="shared" si="207"/>
        <v>3.491364238322062E-4</v>
      </c>
      <c r="BN761" s="174">
        <f t="shared" si="207"/>
        <v>3.3622284017334811E-4</v>
      </c>
      <c r="BO761" s="174">
        <f t="shared" si="207"/>
        <v>3.2378689399809577E-4</v>
      </c>
      <c r="BP761" s="174">
        <f t="shared" si="207"/>
        <v>3.1181091882658023E-4</v>
      </c>
    </row>
    <row r="762" spans="1:68">
      <c r="B762" s="29">
        <v>68</v>
      </c>
      <c r="C762" s="68">
        <v>1.8E-3</v>
      </c>
      <c r="D762" s="68">
        <v>8.0000000000000004E-4</v>
      </c>
      <c r="I762" s="60" t="s">
        <v>112</v>
      </c>
      <c r="J762" s="174">
        <f t="shared" si="200"/>
        <v>3.0492367257335118E-3</v>
      </c>
      <c r="K762" s="174">
        <f t="shared" si="207"/>
        <v>2.9280737822337879E-3</v>
      </c>
      <c r="L762" s="174">
        <f t="shared" si="207"/>
        <v>2.8117253087795095E-3</v>
      </c>
      <c r="M762" s="174">
        <f t="shared" si="207"/>
        <v>2.700000000000001E-3</v>
      </c>
      <c r="N762" s="174">
        <f t="shared" si="207"/>
        <v>2.5927141521389896E-3</v>
      </c>
      <c r="O762" s="174">
        <f t="shared" si="207"/>
        <v>2.4896913610006656E-3</v>
      </c>
      <c r="P762" s="174">
        <f t="shared" si="207"/>
        <v>2.3907622318980019E-3</v>
      </c>
      <c r="Q762" s="174">
        <f t="shared" si="207"/>
        <v>2.2957641011264241E-3</v>
      </c>
      <c r="R762" s="174">
        <f t="shared" si="207"/>
        <v>2.2045407685048609E-3</v>
      </c>
      <c r="S762" s="174">
        <f t="shared" si="207"/>
        <v>2.1169422405444126E-3</v>
      </c>
      <c r="T762" s="174">
        <f t="shared" si="207"/>
        <v>2.0328244838223402E-3</v>
      </c>
      <c r="U762" s="174">
        <f t="shared" si="207"/>
        <v>1.9520491881558578E-3</v>
      </c>
      <c r="V762" s="174">
        <f t="shared" si="207"/>
        <v>1.8744835391863392E-3</v>
      </c>
      <c r="W762" s="174">
        <f t="shared" si="207"/>
        <v>1.8E-3</v>
      </c>
      <c r="X762" s="174">
        <f t="shared" si="207"/>
        <v>1.7284761014259924E-3</v>
      </c>
      <c r="Y762" s="174">
        <f t="shared" si="207"/>
        <v>1.6597942406671097E-3</v>
      </c>
      <c r="Z762" s="174">
        <f t="shared" si="207"/>
        <v>1.5938414879320007E-3</v>
      </c>
      <c r="AA762" s="174">
        <f t="shared" si="207"/>
        <v>1.5305094007509487E-3</v>
      </c>
      <c r="AB762" s="174">
        <f t="shared" si="207"/>
        <v>1.4696938456699065E-3</v>
      </c>
      <c r="AC762" s="174">
        <f t="shared" si="207"/>
        <v>1.4112948270296078E-3</v>
      </c>
      <c r="AD762" s="174">
        <f t="shared" si="207"/>
        <v>1.355216322548226E-3</v>
      </c>
      <c r="AE762" s="174">
        <f t="shared" si="207"/>
        <v>1.3013661254372378E-3</v>
      </c>
      <c r="AF762" s="174">
        <f t="shared" si="207"/>
        <v>1.2496556927908923E-3</v>
      </c>
      <c r="AG762" s="174">
        <f t="shared" si="207"/>
        <v>1.1999999999999995E-3</v>
      </c>
      <c r="AH762" s="174">
        <f t="shared" si="207"/>
        <v>1.1523174009506611E-3</v>
      </c>
      <c r="AI762" s="174">
        <f t="shared" si="207"/>
        <v>1.1065294937780727E-3</v>
      </c>
      <c r="AJ762" s="174">
        <f t="shared" si="207"/>
        <v>1.0625609919546666E-3</v>
      </c>
      <c r="AK762" s="174">
        <f t="shared" si="207"/>
        <v>1.020339600500632E-3</v>
      </c>
      <c r="AL762" s="174">
        <f t="shared" si="207"/>
        <v>9.7979589711327071E-4</v>
      </c>
      <c r="AM762" s="174">
        <f t="shared" si="207"/>
        <v>9.4086321801973812E-4</v>
      </c>
      <c r="AN762" s="174">
        <f t="shared" si="207"/>
        <v>9.0347754836548363E-4</v>
      </c>
      <c r="AO762" s="174">
        <f t="shared" si="207"/>
        <v>8.6757741695815812E-4</v>
      </c>
      <c r="AP762" s="174">
        <f t="shared" si="207"/>
        <v>8.3310379519392771E-4</v>
      </c>
      <c r="AQ762" s="174">
        <f t="shared" si="207"/>
        <v>7.9999999999999928E-4</v>
      </c>
      <c r="AR762" s="174">
        <f t="shared" si="207"/>
        <v>7.682116006337736E-4</v>
      </c>
      <c r="AS762" s="174">
        <f t="shared" si="207"/>
        <v>7.3768632918538141E-4</v>
      </c>
      <c r="AT762" s="174">
        <f t="shared" si="207"/>
        <v>7.0837399463644405E-4</v>
      </c>
      <c r="AU762" s="174">
        <f t="shared" si="207"/>
        <v>6.8022640033375435E-4</v>
      </c>
      <c r="AV762" s="174">
        <f t="shared" si="207"/>
        <v>6.5319726474218011E-4</v>
      </c>
      <c r="AW762" s="174">
        <f t="shared" si="207"/>
        <v>6.2724214534649186E-4</v>
      </c>
      <c r="AX762" s="174">
        <f t="shared" si="207"/>
        <v>6.0231836557698884E-4</v>
      </c>
      <c r="AY762" s="174">
        <f t="shared" si="207"/>
        <v>5.7838494463877187E-4</v>
      </c>
      <c r="AZ762" s="174">
        <f t="shared" si="207"/>
        <v>5.5540253012928485E-4</v>
      </c>
      <c r="BA762" s="174">
        <f t="shared" si="207"/>
        <v>5.333333333333326E-4</v>
      </c>
      <c r="BB762" s="174">
        <f t="shared" si="207"/>
        <v>5.1214106708918233E-4</v>
      </c>
      <c r="BC762" s="174">
        <f t="shared" si="207"/>
        <v>4.9179088612358735E-4</v>
      </c>
      <c r="BD762" s="174">
        <f t="shared" si="207"/>
        <v>4.7224932975762919E-4</v>
      </c>
      <c r="BE762" s="174">
        <f t="shared" si="207"/>
        <v>4.5348426688916928E-4</v>
      </c>
      <c r="BF762" s="174">
        <f t="shared" si="207"/>
        <v>4.3546484316145314E-4</v>
      </c>
      <c r="BG762" s="174">
        <f t="shared" si="207"/>
        <v>4.1816143023099434E-4</v>
      </c>
      <c r="BH762" s="174">
        <f t="shared" si="207"/>
        <v>4.0154557705132567E-4</v>
      </c>
      <c r="BI762" s="174">
        <f t="shared" si="207"/>
        <v>3.8558996309251436E-4</v>
      </c>
      <c r="BJ762" s="174">
        <f t="shared" si="207"/>
        <v>3.7026835341952307E-4</v>
      </c>
      <c r="BK762" s="174">
        <f t="shared" si="207"/>
        <v>3.5555555555555487E-4</v>
      </c>
      <c r="BL762" s="174">
        <f t="shared" si="207"/>
        <v>3.4142737805945467E-4</v>
      </c>
      <c r="BM762" s="174">
        <f t="shared" si="207"/>
        <v>3.2786059074905809E-4</v>
      </c>
      <c r="BN762" s="174">
        <f t="shared" si="207"/>
        <v>3.14832886505086E-4</v>
      </c>
      <c r="BO762" s="174">
        <f t="shared" si="207"/>
        <v>3.0232284459277939E-4</v>
      </c>
      <c r="BP762" s="174">
        <f t="shared" si="207"/>
        <v>2.9030989544096859E-4</v>
      </c>
    </row>
    <row r="763" spans="1:68">
      <c r="B763" s="29">
        <v>69</v>
      </c>
      <c r="C763" s="68">
        <v>1.8E-3</v>
      </c>
      <c r="D763" s="68">
        <v>8.0000000000000004E-4</v>
      </c>
      <c r="I763" s="60" t="s">
        <v>112</v>
      </c>
      <c r="J763" s="174">
        <f t="shared" ref="J763:Y764" si="208">$C763*POWER(POWER($D763/$C763,1/($D$697-$C$697)),J$697-$C$697)</f>
        <v>3.0492367257335118E-3</v>
      </c>
      <c r="K763" s="174">
        <f t="shared" si="208"/>
        <v>2.9280737822337879E-3</v>
      </c>
      <c r="L763" s="174">
        <f t="shared" si="208"/>
        <v>2.8117253087795095E-3</v>
      </c>
      <c r="M763" s="174">
        <f t="shared" si="208"/>
        <v>2.700000000000001E-3</v>
      </c>
      <c r="N763" s="174">
        <f t="shared" si="208"/>
        <v>2.5927141521389896E-3</v>
      </c>
      <c r="O763" s="174">
        <f t="shared" si="208"/>
        <v>2.4896913610006656E-3</v>
      </c>
      <c r="P763" s="174">
        <f t="shared" si="208"/>
        <v>2.3907622318980019E-3</v>
      </c>
      <c r="Q763" s="174">
        <f t="shared" si="208"/>
        <v>2.2957641011264241E-3</v>
      </c>
      <c r="R763" s="174">
        <f t="shared" si="208"/>
        <v>2.2045407685048609E-3</v>
      </c>
      <c r="S763" s="174">
        <f t="shared" si="208"/>
        <v>2.1169422405444126E-3</v>
      </c>
      <c r="T763" s="174">
        <f t="shared" si="208"/>
        <v>2.0328244838223402E-3</v>
      </c>
      <c r="U763" s="174">
        <f t="shared" si="208"/>
        <v>1.9520491881558578E-3</v>
      </c>
      <c r="V763" s="174">
        <f t="shared" si="208"/>
        <v>1.8744835391863392E-3</v>
      </c>
      <c r="W763" s="174">
        <f t="shared" si="208"/>
        <v>1.8E-3</v>
      </c>
      <c r="X763" s="174">
        <f t="shared" si="208"/>
        <v>1.7284761014259924E-3</v>
      </c>
      <c r="Y763" s="174">
        <f t="shared" si="208"/>
        <v>1.6597942406671097E-3</v>
      </c>
      <c r="Z763" s="174">
        <f t="shared" si="207"/>
        <v>1.5938414879320007E-3</v>
      </c>
      <c r="AA763" s="174">
        <f t="shared" si="207"/>
        <v>1.5305094007509487E-3</v>
      </c>
      <c r="AB763" s="174">
        <f t="shared" si="207"/>
        <v>1.4696938456699065E-3</v>
      </c>
      <c r="AC763" s="174">
        <f t="shared" si="207"/>
        <v>1.4112948270296078E-3</v>
      </c>
      <c r="AD763" s="174">
        <f t="shared" si="207"/>
        <v>1.355216322548226E-3</v>
      </c>
      <c r="AE763" s="174">
        <f t="shared" si="207"/>
        <v>1.3013661254372378E-3</v>
      </c>
      <c r="AF763" s="174">
        <f t="shared" si="207"/>
        <v>1.2496556927908923E-3</v>
      </c>
      <c r="AG763" s="174">
        <f t="shared" si="207"/>
        <v>1.1999999999999995E-3</v>
      </c>
      <c r="AH763" s="174">
        <f t="shared" si="207"/>
        <v>1.1523174009506611E-3</v>
      </c>
      <c r="AI763" s="174">
        <f t="shared" si="207"/>
        <v>1.1065294937780727E-3</v>
      </c>
      <c r="AJ763" s="174">
        <f t="shared" si="207"/>
        <v>1.0625609919546666E-3</v>
      </c>
      <c r="AK763" s="174">
        <f t="shared" si="207"/>
        <v>1.020339600500632E-3</v>
      </c>
      <c r="AL763" s="174">
        <f t="shared" si="207"/>
        <v>9.7979589711327071E-4</v>
      </c>
      <c r="AM763" s="174">
        <f t="shared" si="207"/>
        <v>9.4086321801973812E-4</v>
      </c>
      <c r="AN763" s="174">
        <f t="shared" si="207"/>
        <v>9.0347754836548363E-4</v>
      </c>
      <c r="AO763" s="174">
        <f t="shared" si="207"/>
        <v>8.6757741695815812E-4</v>
      </c>
      <c r="AP763" s="174">
        <f t="shared" si="207"/>
        <v>8.3310379519392771E-4</v>
      </c>
      <c r="AQ763" s="174">
        <f t="shared" si="207"/>
        <v>7.9999999999999928E-4</v>
      </c>
      <c r="AR763" s="174">
        <f t="shared" si="207"/>
        <v>7.682116006337736E-4</v>
      </c>
      <c r="AS763" s="174">
        <f t="shared" si="207"/>
        <v>7.3768632918538141E-4</v>
      </c>
      <c r="AT763" s="174">
        <f t="shared" si="207"/>
        <v>7.0837399463644405E-4</v>
      </c>
      <c r="AU763" s="174">
        <f t="shared" si="207"/>
        <v>6.8022640033375435E-4</v>
      </c>
      <c r="AV763" s="174">
        <f t="shared" si="207"/>
        <v>6.5319726474218011E-4</v>
      </c>
      <c r="AW763" s="174">
        <f t="shared" si="207"/>
        <v>6.2724214534649186E-4</v>
      </c>
      <c r="AX763" s="174">
        <f t="shared" si="207"/>
        <v>6.0231836557698884E-4</v>
      </c>
      <c r="AY763" s="174">
        <f t="shared" si="207"/>
        <v>5.7838494463877187E-4</v>
      </c>
      <c r="AZ763" s="174">
        <f t="shared" si="207"/>
        <v>5.5540253012928485E-4</v>
      </c>
      <c r="BA763" s="174">
        <f t="shared" si="207"/>
        <v>5.333333333333326E-4</v>
      </c>
      <c r="BB763" s="174">
        <f t="shared" si="207"/>
        <v>5.1214106708918233E-4</v>
      </c>
      <c r="BC763" s="174">
        <f t="shared" si="207"/>
        <v>4.9179088612358735E-4</v>
      </c>
      <c r="BD763" s="174">
        <f t="shared" si="207"/>
        <v>4.7224932975762919E-4</v>
      </c>
      <c r="BE763" s="174">
        <f t="shared" si="207"/>
        <v>4.5348426688916928E-4</v>
      </c>
      <c r="BF763" s="174">
        <f t="shared" si="207"/>
        <v>4.3546484316145314E-4</v>
      </c>
      <c r="BG763" s="174">
        <f t="shared" si="207"/>
        <v>4.1816143023099434E-4</v>
      </c>
      <c r="BH763" s="174">
        <f t="shared" si="207"/>
        <v>4.0154557705132567E-4</v>
      </c>
      <c r="BI763" s="174">
        <f t="shared" si="207"/>
        <v>3.8558996309251436E-4</v>
      </c>
      <c r="BJ763" s="174">
        <f t="shared" si="207"/>
        <v>3.7026835341952307E-4</v>
      </c>
      <c r="BK763" s="174">
        <f t="shared" si="207"/>
        <v>3.5555555555555487E-4</v>
      </c>
      <c r="BL763" s="174">
        <f t="shared" si="207"/>
        <v>3.4142737805945467E-4</v>
      </c>
      <c r="BM763" s="174">
        <f t="shared" si="207"/>
        <v>3.2786059074905809E-4</v>
      </c>
      <c r="BN763" s="174">
        <f t="shared" si="207"/>
        <v>3.14832886505086E-4</v>
      </c>
      <c r="BO763" s="174">
        <f t="shared" si="207"/>
        <v>3.0232284459277939E-4</v>
      </c>
      <c r="BP763" s="174">
        <f t="shared" si="207"/>
        <v>2.9030989544096859E-4</v>
      </c>
    </row>
    <row r="764" spans="1:68">
      <c r="B764" s="29">
        <v>70</v>
      </c>
      <c r="C764" s="68">
        <v>1.8E-3</v>
      </c>
      <c r="D764" s="68">
        <v>8.9999999999999998E-4</v>
      </c>
      <c r="I764" s="60" t="s">
        <v>112</v>
      </c>
      <c r="J764" s="174">
        <f t="shared" si="208"/>
        <v>2.8245027524282998E-3</v>
      </c>
      <c r="K764" s="174">
        <f t="shared" si="207"/>
        <v>2.7282898197187144E-3</v>
      </c>
      <c r="L764" s="174">
        <f t="shared" si="207"/>
        <v>2.6353542527021239E-3</v>
      </c>
      <c r="M764" s="174">
        <f t="shared" si="207"/>
        <v>2.5455844122715694E-3</v>
      </c>
      <c r="N764" s="174">
        <f t="shared" si="207"/>
        <v>2.4588724621579104E-3</v>
      </c>
      <c r="O764" s="174">
        <f t="shared" si="207"/>
        <v>2.3751142393912085E-3</v>
      </c>
      <c r="P764" s="174">
        <f t="shared" si="207"/>
        <v>2.2942091291746707E-3</v>
      </c>
      <c r="Q764" s="174">
        <f t="shared" si="207"/>
        <v>2.2160599440208483E-3</v>
      </c>
      <c r="R764" s="174">
        <f t="shared" si="207"/>
        <v>2.1405728070048968E-3</v>
      </c>
      <c r="S764" s="174">
        <f t="shared" si="207"/>
        <v>2.0676570389946622E-3</v>
      </c>
      <c r="T764" s="174">
        <f t="shared" si="207"/>
        <v>1.9972250497221206E-3</v>
      </c>
      <c r="U764" s="174">
        <f t="shared" si="207"/>
        <v>1.9291922325653276E-3</v>
      </c>
      <c r="V764" s="174">
        <f t="shared" si="207"/>
        <v>1.8634768629144792E-3</v>
      </c>
      <c r="W764" s="174">
        <f t="shared" si="207"/>
        <v>1.8E-3</v>
      </c>
      <c r="X764" s="174">
        <f t="shared" si="207"/>
        <v>1.7386853920647221E-3</v>
      </c>
      <c r="Y764" s="174">
        <f t="shared" si="207"/>
        <v>1.6794593847662535E-3</v>
      </c>
      <c r="Z764" s="174">
        <f t="shared" si="207"/>
        <v>1.6222508326994946E-3</v>
      </c>
      <c r="AA764" s="174">
        <f t="shared" si="207"/>
        <v>1.5669910139330238E-3</v>
      </c>
      <c r="AB764" s="174">
        <f t="shared" si="207"/>
        <v>1.5136135474566866E-3</v>
      </c>
      <c r="AC764" s="174">
        <f t="shared" si="207"/>
        <v>1.4620543134412243E-3</v>
      </c>
      <c r="AD764" s="174">
        <f t="shared" si="207"/>
        <v>1.4122513762141518E-3</v>
      </c>
      <c r="AE764" s="174">
        <f t="shared" si="207"/>
        <v>1.3641449098593589E-3</v>
      </c>
      <c r="AF764" s="174">
        <f t="shared" si="207"/>
        <v>1.3176771263510637E-3</v>
      </c>
      <c r="AG764" s="174">
        <f t="shared" si="207"/>
        <v>1.2727922061357864E-3</v>
      </c>
      <c r="AH764" s="174">
        <f t="shared" si="207"/>
        <v>1.229436231078957E-3</v>
      </c>
      <c r="AI764" s="174">
        <f t="shared" si="207"/>
        <v>1.1875571196956057E-3</v>
      </c>
      <c r="AJ764" s="174">
        <f t="shared" si="207"/>
        <v>1.1471045645873369E-3</v>
      </c>
      <c r="AK764" s="174">
        <f t="shared" si="207"/>
        <v>1.1080299720104257E-3</v>
      </c>
      <c r="AL764" s="174">
        <f t="shared" ref="AL764:BP764" si="209">$C764*POWER(POWER($D764/$C764,1/($D$697-$C$697)),AL$697-$C$697)</f>
        <v>1.0702864035024499E-3</v>
      </c>
      <c r="AM764" s="174">
        <f t="shared" si="209"/>
        <v>1.0338285194973326E-3</v>
      </c>
      <c r="AN764" s="174">
        <f t="shared" si="209"/>
        <v>9.9861252486106158E-4</v>
      </c>
      <c r="AO764" s="174">
        <f t="shared" si="209"/>
        <v>9.6459611628266499E-4</v>
      </c>
      <c r="AP764" s="174">
        <f t="shared" si="209"/>
        <v>9.317384314572408E-4</v>
      </c>
      <c r="AQ764" s="174">
        <f t="shared" si="209"/>
        <v>9.0000000000000117E-4</v>
      </c>
      <c r="AR764" s="174">
        <f t="shared" si="209"/>
        <v>8.6934269603236222E-4</v>
      </c>
      <c r="AS764" s="174">
        <f t="shared" si="209"/>
        <v>8.3972969238312782E-4</v>
      </c>
      <c r="AT764" s="174">
        <f t="shared" si="209"/>
        <v>8.111254163497484E-4</v>
      </c>
      <c r="AU764" s="174">
        <f t="shared" si="209"/>
        <v>7.8349550696651287E-4</v>
      </c>
      <c r="AV764" s="174">
        <f t="shared" si="209"/>
        <v>7.5680677372834437E-4</v>
      </c>
      <c r="AW764" s="174">
        <f t="shared" si="209"/>
        <v>7.3102715672061325E-4</v>
      </c>
      <c r="AX764" s="174">
        <f t="shared" si="209"/>
        <v>7.061256881070769E-4</v>
      </c>
      <c r="AY764" s="174">
        <f t="shared" si="209"/>
        <v>6.8207245492968034E-4</v>
      </c>
      <c r="AZ764" s="174">
        <f t="shared" si="209"/>
        <v>6.5883856317553271E-4</v>
      </c>
      <c r="BA764" s="174">
        <f t="shared" si="209"/>
        <v>6.3639610306789397E-4</v>
      </c>
      <c r="BB764" s="174">
        <f t="shared" si="209"/>
        <v>6.1471811553947913E-4</v>
      </c>
      <c r="BC764" s="174">
        <f t="shared" si="209"/>
        <v>5.9377855984780363E-4</v>
      </c>
      <c r="BD764" s="174">
        <f t="shared" si="209"/>
        <v>5.7355228229366919E-4</v>
      </c>
      <c r="BE764" s="174">
        <f t="shared" si="209"/>
        <v>5.5401498600521348E-4</v>
      </c>
      <c r="BF764" s="174">
        <f t="shared" si="209"/>
        <v>5.3514320175122572E-4</v>
      </c>
      <c r="BG764" s="174">
        <f t="shared" si="209"/>
        <v>5.1691425974866696E-4</v>
      </c>
      <c r="BH764" s="174">
        <f t="shared" si="209"/>
        <v>4.9930626243053144E-4</v>
      </c>
      <c r="BI764" s="174">
        <f t="shared" si="209"/>
        <v>4.8229805814133309E-4</v>
      </c>
      <c r="BJ764" s="174">
        <f t="shared" si="209"/>
        <v>4.6586921572862111E-4</v>
      </c>
      <c r="BK764" s="174">
        <f t="shared" si="209"/>
        <v>4.5000000000000118E-4</v>
      </c>
      <c r="BL764" s="174">
        <f t="shared" si="209"/>
        <v>4.3467134801618171E-4</v>
      </c>
      <c r="BM764" s="174">
        <f t="shared" si="209"/>
        <v>4.1986484619156451E-4</v>
      </c>
      <c r="BN764" s="174">
        <f t="shared" si="209"/>
        <v>4.055627081748748E-4</v>
      </c>
      <c r="BO764" s="174">
        <f t="shared" si="209"/>
        <v>3.9174775348325698E-4</v>
      </c>
      <c r="BP764" s="174">
        <f t="shared" si="209"/>
        <v>3.7840338686417272E-4</v>
      </c>
    </row>
    <row r="765" spans="1:68">
      <c r="A765" s="28" t="s">
        <v>10</v>
      </c>
      <c r="C765" s="256"/>
      <c r="D765" s="256"/>
      <c r="E765" s="256"/>
      <c r="F765" s="256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/>
      <c r="V765" s="174"/>
      <c r="W765" s="174"/>
      <c r="X765" s="174"/>
    </row>
    <row r="766" spans="1:68">
      <c r="B766" s="245" t="s">
        <v>99</v>
      </c>
      <c r="C766" s="256">
        <v>2016</v>
      </c>
      <c r="D766" s="256">
        <v>2036</v>
      </c>
      <c r="H766" s="245"/>
      <c r="I766" s="44"/>
      <c r="J766" s="43">
        <f t="shared" ref="J766:X766" si="210">K766-1</f>
        <v>2003</v>
      </c>
      <c r="K766" s="43">
        <f t="shared" si="210"/>
        <v>2004</v>
      </c>
      <c r="L766" s="43">
        <f t="shared" si="210"/>
        <v>2005</v>
      </c>
      <c r="M766" s="43">
        <f t="shared" si="210"/>
        <v>2006</v>
      </c>
      <c r="N766" s="43">
        <f t="shared" si="210"/>
        <v>2007</v>
      </c>
      <c r="O766" s="43">
        <f t="shared" si="210"/>
        <v>2008</v>
      </c>
      <c r="P766" s="43">
        <f t="shared" si="210"/>
        <v>2009</v>
      </c>
      <c r="Q766" s="43">
        <f t="shared" si="210"/>
        <v>2010</v>
      </c>
      <c r="R766" s="43">
        <f t="shared" si="210"/>
        <v>2011</v>
      </c>
      <c r="S766" s="43">
        <f t="shared" si="210"/>
        <v>2012</v>
      </c>
      <c r="T766" s="43">
        <f t="shared" si="210"/>
        <v>2013</v>
      </c>
      <c r="U766" s="43">
        <f t="shared" si="210"/>
        <v>2014</v>
      </c>
      <c r="V766" s="43">
        <f t="shared" si="210"/>
        <v>2015</v>
      </c>
      <c r="W766" s="43">
        <f t="shared" si="210"/>
        <v>2016</v>
      </c>
      <c r="X766" s="43">
        <f t="shared" si="210"/>
        <v>2017</v>
      </c>
      <c r="Y766" s="43">
        <f>Z766-1</f>
        <v>2018</v>
      </c>
      <c r="Z766" s="338">
        <f>$Z$54</f>
        <v>2019</v>
      </c>
      <c r="AA766" s="43">
        <f t="shared" ref="AA766:BP766" si="211">Z766+1</f>
        <v>2020</v>
      </c>
      <c r="AB766" s="43">
        <f t="shared" si="211"/>
        <v>2021</v>
      </c>
      <c r="AC766" s="43">
        <f t="shared" si="211"/>
        <v>2022</v>
      </c>
      <c r="AD766" s="43">
        <f t="shared" si="211"/>
        <v>2023</v>
      </c>
      <c r="AE766" s="43">
        <f t="shared" si="211"/>
        <v>2024</v>
      </c>
      <c r="AF766" s="43">
        <f t="shared" si="211"/>
        <v>2025</v>
      </c>
      <c r="AG766" s="43">
        <f t="shared" si="211"/>
        <v>2026</v>
      </c>
      <c r="AH766" s="43">
        <f t="shared" si="211"/>
        <v>2027</v>
      </c>
      <c r="AI766" s="43">
        <f t="shared" si="211"/>
        <v>2028</v>
      </c>
      <c r="AJ766" s="43">
        <f t="shared" si="211"/>
        <v>2029</v>
      </c>
      <c r="AK766" s="43">
        <f t="shared" si="211"/>
        <v>2030</v>
      </c>
      <c r="AL766" s="43">
        <f t="shared" si="211"/>
        <v>2031</v>
      </c>
      <c r="AM766" s="43">
        <f t="shared" si="211"/>
        <v>2032</v>
      </c>
      <c r="AN766" s="43">
        <f t="shared" si="211"/>
        <v>2033</v>
      </c>
      <c r="AO766" s="43">
        <f t="shared" si="211"/>
        <v>2034</v>
      </c>
      <c r="AP766" s="43">
        <f t="shared" si="211"/>
        <v>2035</v>
      </c>
      <c r="AQ766" s="43">
        <f t="shared" si="211"/>
        <v>2036</v>
      </c>
      <c r="AR766" s="43">
        <f t="shared" si="211"/>
        <v>2037</v>
      </c>
      <c r="AS766" s="43">
        <f t="shared" si="211"/>
        <v>2038</v>
      </c>
      <c r="AT766" s="43">
        <f t="shared" si="211"/>
        <v>2039</v>
      </c>
      <c r="AU766" s="43">
        <f t="shared" si="211"/>
        <v>2040</v>
      </c>
      <c r="AV766" s="43">
        <f t="shared" si="211"/>
        <v>2041</v>
      </c>
      <c r="AW766" s="43">
        <f t="shared" si="211"/>
        <v>2042</v>
      </c>
      <c r="AX766" s="43">
        <f t="shared" si="211"/>
        <v>2043</v>
      </c>
      <c r="AY766" s="43">
        <f t="shared" si="211"/>
        <v>2044</v>
      </c>
      <c r="AZ766" s="43">
        <f t="shared" si="211"/>
        <v>2045</v>
      </c>
      <c r="BA766" s="43">
        <f t="shared" si="211"/>
        <v>2046</v>
      </c>
      <c r="BB766" s="43">
        <f t="shared" si="211"/>
        <v>2047</v>
      </c>
      <c r="BC766" s="43">
        <f t="shared" si="211"/>
        <v>2048</v>
      </c>
      <c r="BD766" s="43">
        <f t="shared" si="211"/>
        <v>2049</v>
      </c>
      <c r="BE766" s="43">
        <f t="shared" si="211"/>
        <v>2050</v>
      </c>
      <c r="BF766" s="43">
        <f t="shared" si="211"/>
        <v>2051</v>
      </c>
      <c r="BG766" s="43">
        <f t="shared" si="211"/>
        <v>2052</v>
      </c>
      <c r="BH766" s="43">
        <f t="shared" si="211"/>
        <v>2053</v>
      </c>
      <c r="BI766" s="43">
        <f t="shared" si="211"/>
        <v>2054</v>
      </c>
      <c r="BJ766" s="43">
        <f t="shared" si="211"/>
        <v>2055</v>
      </c>
      <c r="BK766" s="43">
        <f t="shared" si="211"/>
        <v>2056</v>
      </c>
      <c r="BL766" s="43">
        <f t="shared" si="211"/>
        <v>2057</v>
      </c>
      <c r="BM766" s="43">
        <f t="shared" si="211"/>
        <v>2058</v>
      </c>
      <c r="BN766" s="43">
        <f t="shared" si="211"/>
        <v>2059</v>
      </c>
      <c r="BO766" s="43">
        <f t="shared" si="211"/>
        <v>2060</v>
      </c>
      <c r="BP766" s="43">
        <f t="shared" si="211"/>
        <v>2061</v>
      </c>
    </row>
    <row r="767" spans="1:68">
      <c r="B767" s="29">
        <v>0</v>
      </c>
      <c r="C767" s="68">
        <v>1.2999999999999999E-3</v>
      </c>
      <c r="D767" s="68">
        <v>5.0000000000000001E-4</v>
      </c>
      <c r="F767" s="13"/>
      <c r="G767" s="13"/>
      <c r="H767" s="245"/>
      <c r="I767" s="60" t="s">
        <v>112</v>
      </c>
      <c r="J767" s="174">
        <f t="shared" ref="J767:J798" si="212">$C767*POWER(POWER($D767/$C767,1/($D$766-$C$766)),J$766-$C$766)</f>
        <v>2.4192237003707465E-3</v>
      </c>
      <c r="K767" s="174">
        <f t="shared" ref="K767:BP771" si="213">$C767*POWER(POWER($D767/$C767,1/($D$766-$C$766)),K$766-$C$766)</f>
        <v>2.3063614007398686E-3</v>
      </c>
      <c r="L767" s="174">
        <f t="shared" si="213"/>
        <v>2.1987643846278393E-3</v>
      </c>
      <c r="M767" s="174">
        <f t="shared" si="213"/>
        <v>2.0961870145576223E-3</v>
      </c>
      <c r="N767" s="174">
        <f t="shared" si="213"/>
        <v>1.9983951126003536E-3</v>
      </c>
      <c r="O767" s="174">
        <f t="shared" si="213"/>
        <v>1.9051654257612992E-3</v>
      </c>
      <c r="P767" s="174">
        <f t="shared" si="213"/>
        <v>1.8162851163067793E-3</v>
      </c>
      <c r="Q767" s="174">
        <f t="shared" si="213"/>
        <v>1.7315512758684995E-3</v>
      </c>
      <c r="R767" s="174">
        <f t="shared" si="213"/>
        <v>1.6507704622160252E-3</v>
      </c>
      <c r="S767" s="174">
        <f t="shared" si="213"/>
        <v>1.5737582576398729E-3</v>
      </c>
      <c r="T767" s="174">
        <f t="shared" si="213"/>
        <v>1.5003388479370417E-3</v>
      </c>
      <c r="U767" s="174">
        <f t="shared" si="213"/>
        <v>1.4303446210378234E-3</v>
      </c>
      <c r="V767" s="174">
        <f t="shared" si="213"/>
        <v>1.363615784357592E-3</v>
      </c>
      <c r="W767" s="174">
        <f t="shared" si="213"/>
        <v>1.2999999999999999E-3</v>
      </c>
      <c r="X767" s="174">
        <f t="shared" si="213"/>
        <v>1.2393520369787811E-3</v>
      </c>
      <c r="Y767" s="174">
        <f t="shared" si="213"/>
        <v>1.1815334396641955E-3</v>
      </c>
      <c r="Z767" s="174">
        <f t="shared" si="213"/>
        <v>1.1264122116972052E-3</v>
      </c>
      <c r="AA767" s="174">
        <f t="shared" si="213"/>
        <v>1.0738625146497734E-3</v>
      </c>
      <c r="AB767" s="174">
        <f t="shared" si="213"/>
        <v>1.0237643807433484E-3</v>
      </c>
      <c r="AC767" s="174">
        <f t="shared" si="213"/>
        <v>9.760034389696842E-4</v>
      </c>
      <c r="AD767" s="174">
        <f t="shared" si="213"/>
        <v>9.3047065398874898E-4</v>
      </c>
      <c r="AE767" s="174">
        <f t="shared" si="213"/>
        <v>8.8706207720764207E-4</v>
      </c>
      <c r="AF767" s="174">
        <f t="shared" si="213"/>
        <v>8.4567860947224621E-4</v>
      </c>
      <c r="AG767" s="174">
        <f t="shared" si="213"/>
        <v>8.0622577482985516E-4</v>
      </c>
      <c r="AH767" s="174">
        <f t="shared" si="213"/>
        <v>7.6861350484629012E-4</v>
      </c>
      <c r="AI767" s="174">
        <f t="shared" si="213"/>
        <v>7.3275593298511535E-4</v>
      </c>
      <c r="AJ767" s="174">
        <f t="shared" si="213"/>
        <v>6.9857119857953079E-4</v>
      </c>
      <c r="AK767" s="174">
        <f t="shared" si="213"/>
        <v>6.6598125994942316E-4</v>
      </c>
      <c r="AL767" s="174">
        <f t="shared" si="213"/>
        <v>6.3491171623693298E-4</v>
      </c>
      <c r="AM767" s="174">
        <f t="shared" si="213"/>
        <v>6.052916375537975E-4</v>
      </c>
      <c r="AN767" s="174">
        <f t="shared" si="213"/>
        <v>5.7705340305270851E-4</v>
      </c>
      <c r="AO767" s="174">
        <f t="shared" si="213"/>
        <v>5.5013254655300928E-4</v>
      </c>
      <c r="AP767" s="174">
        <f t="shared" si="213"/>
        <v>5.2446760936830476E-4</v>
      </c>
      <c r="AQ767" s="174">
        <f t="shared" si="213"/>
        <v>5.0000000000000023E-4</v>
      </c>
      <c r="AR767" s="174">
        <f t="shared" si="213"/>
        <v>4.7667386037645443E-4</v>
      </c>
      <c r="AS767" s="174">
        <f t="shared" si="213"/>
        <v>4.5443593833238314E-4</v>
      </c>
      <c r="AT767" s="174">
        <f t="shared" si="213"/>
        <v>4.3323546603738682E-4</v>
      </c>
      <c r="AU767" s="174">
        <f t="shared" si="213"/>
        <v>4.1302404409606687E-4</v>
      </c>
      <c r="AV767" s="174">
        <f t="shared" si="213"/>
        <v>3.9375553105513414E-4</v>
      </c>
      <c r="AW767" s="174">
        <f t="shared" si="213"/>
        <v>3.7538593806526327E-4</v>
      </c>
      <c r="AX767" s="174">
        <f t="shared" si="213"/>
        <v>3.5787332845721128E-4</v>
      </c>
      <c r="AY767" s="174">
        <f t="shared" si="213"/>
        <v>3.4117772200293939E-4</v>
      </c>
      <c r="AZ767" s="174">
        <f t="shared" si="213"/>
        <v>3.2526100364317178E-4</v>
      </c>
      <c r="BA767" s="174">
        <f t="shared" si="213"/>
        <v>3.1008683647302127E-4</v>
      </c>
      <c r="BB767" s="174">
        <f t="shared" si="213"/>
        <v>2.9562057878703481E-4</v>
      </c>
      <c r="BC767" s="174">
        <f t="shared" si="213"/>
        <v>2.8182920499427529E-4</v>
      </c>
      <c r="BD767" s="174">
        <f t="shared" si="213"/>
        <v>2.6868123022289657E-4</v>
      </c>
      <c r="BE767" s="174">
        <f t="shared" si="213"/>
        <v>2.5614663844208594E-4</v>
      </c>
      <c r="BF767" s="174">
        <f t="shared" si="213"/>
        <v>2.4419681393728201E-4</v>
      </c>
      <c r="BG767" s="174">
        <f t="shared" si="213"/>
        <v>2.3280447598222995E-4</v>
      </c>
      <c r="BH767" s="174">
        <f t="shared" si="213"/>
        <v>2.2194361655873416E-4</v>
      </c>
      <c r="BI767" s="174">
        <f t="shared" si="213"/>
        <v>2.1158944098192677E-4</v>
      </c>
      <c r="BJ767" s="174">
        <f t="shared" si="213"/>
        <v>2.0171831129550194E-4</v>
      </c>
      <c r="BK767" s="174">
        <f t="shared" si="213"/>
        <v>1.9230769230769244E-4</v>
      </c>
      <c r="BL767" s="174">
        <f t="shared" si="213"/>
        <v>1.8333610014479025E-4</v>
      </c>
      <c r="BM767" s="174">
        <f t="shared" si="213"/>
        <v>1.7478305320476283E-4</v>
      </c>
      <c r="BN767" s="174">
        <f t="shared" si="213"/>
        <v>1.6662902539899501E-4</v>
      </c>
      <c r="BO767" s="174">
        <f t="shared" si="213"/>
        <v>1.5885540157541041E-4</v>
      </c>
      <c r="BP767" s="174">
        <f t="shared" si="213"/>
        <v>1.5144443502120551E-4</v>
      </c>
    </row>
    <row r="768" spans="1:68">
      <c r="B768" s="29">
        <v>5</v>
      </c>
      <c r="C768" s="68">
        <v>0.1087</v>
      </c>
      <c r="D768" s="68">
        <v>1.23E-2</v>
      </c>
      <c r="F768" s="13"/>
      <c r="G768" s="13"/>
      <c r="H768" s="245"/>
      <c r="I768" s="60" t="s">
        <v>112</v>
      </c>
      <c r="J768" s="174">
        <f t="shared" si="212"/>
        <v>0.44806438551852962</v>
      </c>
      <c r="K768" s="174">
        <f t="shared" ref="K768:Y768" si="214">$C768*POWER(POWER($D768/$C768,1/($D$766-$C$766)),K$766-$C$766)</f>
        <v>0.40181320368461476</v>
      </c>
      <c r="L768" s="174">
        <f t="shared" si="214"/>
        <v>0.36033627280697317</v>
      </c>
      <c r="M768" s="174">
        <f t="shared" si="214"/>
        <v>0.32314077364748628</v>
      </c>
      <c r="N768" s="174">
        <f t="shared" si="214"/>
        <v>0.28978475794312331</v>
      </c>
      <c r="O768" s="174">
        <f t="shared" si="214"/>
        <v>0.25987189727955218</v>
      </c>
      <c r="P768" s="174">
        <f t="shared" si="214"/>
        <v>0.23304677400917351</v>
      </c>
      <c r="Q768" s="174">
        <f t="shared" si="214"/>
        <v>0.20899065826136254</v>
      </c>
      <c r="R768" s="174">
        <f t="shared" si="214"/>
        <v>0.18741772086833666</v>
      </c>
      <c r="S768" s="174">
        <f t="shared" si="214"/>
        <v>0.16807163720951648</v>
      </c>
      <c r="T768" s="174">
        <f t="shared" si="214"/>
        <v>0.15072254162204837</v>
      </c>
      <c r="U768" s="174">
        <f t="shared" si="214"/>
        <v>0.13516429619050455</v>
      </c>
      <c r="V768" s="174">
        <f t="shared" si="214"/>
        <v>0.12121204146415422</v>
      </c>
      <c r="W768" s="174">
        <f t="shared" si="214"/>
        <v>0.1087</v>
      </c>
      <c r="X768" s="174">
        <f t="shared" si="214"/>
        <v>9.7479506633787946E-2</v>
      </c>
      <c r="Y768" s="174">
        <f t="shared" si="214"/>
        <v>8.7417242075130699E-2</v>
      </c>
      <c r="Z768" s="174">
        <f t="shared" si="213"/>
        <v>7.8393648838731816E-2</v>
      </c>
      <c r="AA768" s="174">
        <f t="shared" si="213"/>
        <v>7.030151069017479E-2</v>
      </c>
      <c r="AB768" s="174">
        <f t="shared" si="213"/>
        <v>6.3044678727582404E-2</v>
      </c>
      <c r="AC768" s="174">
        <f t="shared" si="213"/>
        <v>5.6536928962745155E-2</v>
      </c>
      <c r="AD768" s="174">
        <f t="shared" si="213"/>
        <v>5.0700937827763692E-2</v>
      </c>
      <c r="AE768" s="174">
        <f t="shared" si="213"/>
        <v>4.5467363434413613E-2</v>
      </c>
      <c r="AF768" s="174">
        <f t="shared" si="213"/>
        <v>4.0774021669970274E-2</v>
      </c>
      <c r="AG768" s="174">
        <f t="shared" si="213"/>
        <v>3.6565147340055934E-2</v>
      </c>
      <c r="AH768" s="174">
        <f t="shared" si="213"/>
        <v>3.2790731579580644E-2</v>
      </c>
      <c r="AI768" s="174">
        <f t="shared" si="213"/>
        <v>2.9405927659047752E-2</v>
      </c>
      <c r="AJ768" s="174">
        <f t="shared" si="213"/>
        <v>2.6370518126153025E-2</v>
      </c>
      <c r="AK768" s="174">
        <f t="shared" si="213"/>
        <v>2.3648436951377728E-2</v>
      </c>
      <c r="AL768" s="174">
        <f t="shared" si="213"/>
        <v>2.1207340999820981E-2</v>
      </c>
      <c r="AM768" s="174">
        <f t="shared" si="213"/>
        <v>1.9018225737599377E-2</v>
      </c>
      <c r="AN768" s="174">
        <f t="shared" si="213"/>
        <v>1.7055080606726725E-2</v>
      </c>
      <c r="AO768" s="174">
        <f t="shared" si="213"/>
        <v>1.5294579973718544E-2</v>
      </c>
      <c r="AP768" s="174">
        <f t="shared" si="213"/>
        <v>1.3715805979844497E-2</v>
      </c>
      <c r="AQ768" s="174">
        <f t="shared" si="213"/>
        <v>1.2299999999999998E-2</v>
      </c>
      <c r="AR768" s="174">
        <f t="shared" si="213"/>
        <v>1.1030339757089159E-2</v>
      </c>
      <c r="AS768" s="174">
        <f t="shared" si="213"/>
        <v>9.8917394436440417E-3</v>
      </c>
      <c r="AT768" s="174">
        <f t="shared" si="213"/>
        <v>8.87067047577186E-3</v>
      </c>
      <c r="AU768" s="174">
        <f t="shared" si="213"/>
        <v>7.9550007496701908E-3</v>
      </c>
      <c r="AV768" s="174">
        <f t="shared" si="213"/>
        <v>7.1338504907935921E-3</v>
      </c>
      <c r="AW768" s="174">
        <f t="shared" si="213"/>
        <v>6.3974629829049228E-3</v>
      </c>
      <c r="AX768" s="174">
        <f t="shared" si="213"/>
        <v>5.7370886410440958E-3</v>
      </c>
      <c r="AY768" s="174">
        <f t="shared" si="213"/>
        <v>5.1448810509962042E-3</v>
      </c>
      <c r="AZ768" s="174">
        <f t="shared" si="213"/>
        <v>4.6138037400242343E-3</v>
      </c>
      <c r="BA768" s="174">
        <f t="shared" si="213"/>
        <v>4.1375465711378841E-3</v>
      </c>
      <c r="BB768" s="174">
        <f t="shared" si="213"/>
        <v>3.7104507675146448E-3</v>
      </c>
      <c r="BC768" s="174">
        <f t="shared" si="213"/>
        <v>3.3274416762307944E-3</v>
      </c>
      <c r="BD768" s="174">
        <f t="shared" si="213"/>
        <v>2.983968472416579E-3</v>
      </c>
      <c r="BE768" s="174">
        <f t="shared" si="213"/>
        <v>2.6759500874144063E-3</v>
      </c>
      <c r="BF768" s="174">
        <f t="shared" si="213"/>
        <v>2.3997267184710032E-3</v>
      </c>
      <c r="BG768" s="174">
        <f t="shared" si="213"/>
        <v>2.1520163438129929E-3</v>
      </c>
      <c r="BH768" s="174">
        <f t="shared" si="213"/>
        <v>1.9298757264281387E-3</v>
      </c>
      <c r="BI768" s="174">
        <f t="shared" si="213"/>
        <v>1.7306654432082619E-3</v>
      </c>
      <c r="BJ768" s="174">
        <f t="shared" si="213"/>
        <v>1.5520185239382455E-3</v>
      </c>
      <c r="BK768" s="174">
        <f t="shared" si="213"/>
        <v>1.3918123275068995E-3</v>
      </c>
      <c r="BL768" s="174">
        <f t="shared" si="213"/>
        <v>1.2481433211793617E-3</v>
      </c>
      <c r="BM768" s="174">
        <f t="shared" si="213"/>
        <v>1.1193044632642291E-3</v>
      </c>
      <c r="BN768" s="174">
        <f t="shared" si="213"/>
        <v>1.0037649204415258E-3</v>
      </c>
      <c r="BO768" s="174">
        <f t="shared" si="213"/>
        <v>9.001518787575283E-4</v>
      </c>
      <c r="BP768" s="174">
        <f t="shared" si="213"/>
        <v>8.0723423216891592E-4</v>
      </c>
    </row>
    <row r="769" spans="2:68">
      <c r="B769" s="29">
        <v>6</v>
      </c>
      <c r="C769" s="68">
        <v>0.1089</v>
      </c>
      <c r="D769" s="68">
        <v>1.1900000000000001E-2</v>
      </c>
      <c r="F769" s="13"/>
      <c r="G769" s="13"/>
      <c r="H769" s="245"/>
      <c r="I769" s="60" t="s">
        <v>112</v>
      </c>
      <c r="J769" s="174">
        <f t="shared" si="212"/>
        <v>0.45918794354886677</v>
      </c>
      <c r="K769" s="174">
        <f t="shared" si="213"/>
        <v>0.41107061312616516</v>
      </c>
      <c r="L769" s="174">
        <f t="shared" si="213"/>
        <v>0.36799539567601625</v>
      </c>
      <c r="M769" s="174">
        <f t="shared" si="213"/>
        <v>0.32943393887702843</v>
      </c>
      <c r="N769" s="174">
        <f t="shared" si="213"/>
        <v>0.29491325532665308</v>
      </c>
      <c r="O769" s="174">
        <f t="shared" si="213"/>
        <v>0.26400992096879672</v>
      </c>
      <c r="P769" s="174">
        <f t="shared" si="213"/>
        <v>0.23634488145589627</v>
      </c>
      <c r="Q769" s="174">
        <f t="shared" si="213"/>
        <v>0.21157880274129398</v>
      </c>
      <c r="R769" s="174">
        <f t="shared" si="213"/>
        <v>0.18940790887317352</v>
      </c>
      <c r="S769" s="174">
        <f t="shared" si="213"/>
        <v>0.16956025593723892</v>
      </c>
      <c r="T769" s="174">
        <f t="shared" si="213"/>
        <v>0.15179239644503581</v>
      </c>
      <c r="U769" s="174">
        <f t="shared" si="213"/>
        <v>0.13588639325394325</v>
      </c>
      <c r="V769" s="174">
        <f t="shared" si="213"/>
        <v>0.12164714639215514</v>
      </c>
      <c r="W769" s="174">
        <f t="shared" si="213"/>
        <v>0.1089</v>
      </c>
      <c r="X769" s="174">
        <f t="shared" si="213"/>
        <v>9.7488600034803488E-2</v>
      </c>
      <c r="Y769" s="174">
        <f t="shared" si="213"/>
        <v>8.7272976462313009E-2</v>
      </c>
      <c r="Z769" s="174">
        <f t="shared" si="213"/>
        <v>7.8127826411214421E-2</v>
      </c>
      <c r="AA769" s="174">
        <f t="shared" si="213"/>
        <v>6.9940977232244628E-2</v>
      </c>
      <c r="AB769" s="174">
        <f t="shared" si="213"/>
        <v>6.2612010610078914E-2</v>
      </c>
      <c r="AC769" s="174">
        <f t="shared" si="213"/>
        <v>5.6051030851614836E-2</v>
      </c>
      <c r="AD769" s="174">
        <f t="shared" si="213"/>
        <v>5.017756224271358E-2</v>
      </c>
      <c r="AE769" s="174">
        <f t="shared" si="213"/>
        <v>4.4919561948589183E-2</v>
      </c>
      <c r="AF769" s="174">
        <f t="shared" si="213"/>
        <v>4.0212536350271708E-2</v>
      </c>
      <c r="AG769" s="174">
        <f t="shared" si="213"/>
        <v>3.5998749978297842E-2</v>
      </c>
      <c r="AH769" s="174">
        <f t="shared" si="213"/>
        <v>3.2226517340561693E-2</v>
      </c>
      <c r="AI769" s="174">
        <f t="shared" si="213"/>
        <v>2.8849568958022761E-2</v>
      </c>
      <c r="AJ769" s="174">
        <f t="shared" si="213"/>
        <v>2.582648383218699E-2</v>
      </c>
      <c r="AK769" s="174">
        <f t="shared" si="213"/>
        <v>2.3120181383116584E-2</v>
      </c>
      <c r="AL769" s="174">
        <f t="shared" si="213"/>
        <v>2.0697466626177802E-2</v>
      </c>
      <c r="AM769" s="174">
        <f t="shared" si="213"/>
        <v>1.8528623008752448E-2</v>
      </c>
      <c r="AN769" s="174">
        <f t="shared" si="213"/>
        <v>1.6587047912726582E-2</v>
      </c>
      <c r="AO769" s="174">
        <f t="shared" si="213"/>
        <v>1.4848926351900125E-2</v>
      </c>
      <c r="AP769" s="174">
        <f t="shared" si="213"/>
        <v>1.3292938861952663E-2</v>
      </c>
      <c r="AQ769" s="174">
        <f t="shared" si="213"/>
        <v>1.189999999999999E-2</v>
      </c>
      <c r="AR769" s="174">
        <f t="shared" si="213"/>
        <v>1.0653024246227371E-2</v>
      </c>
      <c r="AS769" s="174">
        <f t="shared" si="213"/>
        <v>9.5367164361939757E-3</v>
      </c>
      <c r="AT769" s="174">
        <f t="shared" si="213"/>
        <v>8.5373841532915603E-3</v>
      </c>
      <c r="AU769" s="174">
        <f t="shared" si="213"/>
        <v>7.6427697801993615E-3</v>
      </c>
      <c r="AV769" s="174">
        <f t="shared" si="213"/>
        <v>6.841900149310731E-3</v>
      </c>
      <c r="AW769" s="174">
        <f t="shared" si="213"/>
        <v>6.1249519479725997E-3</v>
      </c>
      <c r="AX769" s="174">
        <f t="shared" si="213"/>
        <v>5.4831312276243452E-3</v>
      </c>
      <c r="AY769" s="174">
        <f t="shared" si="213"/>
        <v>4.9085655389183736E-3</v>
      </c>
      <c r="AZ769" s="174">
        <f t="shared" si="213"/>
        <v>4.3942073697725709E-3</v>
      </c>
      <c r="BA769" s="174">
        <f t="shared" si="213"/>
        <v>3.9337477019443894E-3</v>
      </c>
      <c r="BB769" s="174">
        <f t="shared" si="213"/>
        <v>3.5215386258281348E-3</v>
      </c>
      <c r="BC769" s="174">
        <f t="shared" si="213"/>
        <v>3.1525240642834768E-3</v>
      </c>
      <c r="BD769" s="174">
        <f t="shared" si="213"/>
        <v>2.8221777557669876E-3</v>
      </c>
      <c r="BE769" s="174">
        <f t="shared" si="213"/>
        <v>2.526447736079772E-3</v>
      </c>
      <c r="BF769" s="174">
        <f t="shared" si="213"/>
        <v>2.2617066377549648E-3</v>
      </c>
      <c r="BG769" s="174">
        <f t="shared" si="213"/>
        <v>2.0247071974669787E-3</v>
      </c>
      <c r="BH769" s="174">
        <f t="shared" si="213"/>
        <v>1.8125424257249415E-3</v>
      </c>
      <c r="BI769" s="174">
        <f t="shared" si="213"/>
        <v>1.6226099502994614E-3</v>
      </c>
      <c r="BJ769" s="174">
        <f t="shared" si="213"/>
        <v>1.4525800960260473E-3</v>
      </c>
      <c r="BK769" s="174">
        <f t="shared" si="213"/>
        <v>1.3003673094582166E-3</v>
      </c>
      <c r="BL769" s="174">
        <f t="shared" si="213"/>
        <v>1.164104577870575E-3</v>
      </c>
      <c r="BM769" s="174">
        <f t="shared" si="213"/>
        <v>1.0421205288402961E-3</v>
      </c>
      <c r="BN769" s="174">
        <f t="shared" si="213"/>
        <v>9.3291892951487135E-4</v>
      </c>
      <c r="BO769" s="174">
        <f t="shared" si="213"/>
        <v>8.3516033410810223E-4</v>
      </c>
      <c r="BP769" s="174">
        <f t="shared" si="213"/>
        <v>7.4764565451604804E-4</v>
      </c>
    </row>
    <row r="770" spans="2:68">
      <c r="B770" s="29">
        <v>7</v>
      </c>
      <c r="C770" s="68">
        <v>0.10920000000000001</v>
      </c>
      <c r="D770" s="68">
        <v>1.14E-2</v>
      </c>
      <c r="F770" s="13"/>
      <c r="G770" s="13"/>
      <c r="H770" s="245"/>
      <c r="I770" s="60" t="s">
        <v>112</v>
      </c>
      <c r="J770" s="174">
        <f t="shared" si="212"/>
        <v>0.4743284780967888</v>
      </c>
      <c r="K770" s="174">
        <f t="shared" si="213"/>
        <v>0.4236559503808125</v>
      </c>
      <c r="L770" s="174">
        <f t="shared" si="213"/>
        <v>0.37839677055284227</v>
      </c>
      <c r="M770" s="174">
        <f t="shared" si="213"/>
        <v>0.33797263047082465</v>
      </c>
      <c r="N770" s="174">
        <f t="shared" si="213"/>
        <v>0.30186700267151784</v>
      </c>
      <c r="O770" s="174">
        <f t="shared" si="213"/>
        <v>0.26961854033843846</v>
      </c>
      <c r="P770" s="174">
        <f t="shared" si="213"/>
        <v>0.24081518235145977</v>
      </c>
      <c r="Q770" s="174">
        <f t="shared" si="213"/>
        <v>0.21508888809416615</v>
      </c>
      <c r="R770" s="174">
        <f t="shared" si="213"/>
        <v>0.19211093474191948</v>
      </c>
      <c r="S770" s="174">
        <f t="shared" si="213"/>
        <v>0.17158771694080402</v>
      </c>
      <c r="T770" s="174">
        <f t="shared" si="213"/>
        <v>0.15325699520701477</v>
      </c>
      <c r="U770" s="174">
        <f t="shared" si="213"/>
        <v>0.13688454510986914</v>
      </c>
      <c r="V770" s="174">
        <f t="shared" si="213"/>
        <v>0.12226116442271319</v>
      </c>
      <c r="W770" s="174">
        <f t="shared" si="213"/>
        <v>0.10920000000000001</v>
      </c>
      <c r="X770" s="174">
        <f t="shared" si="213"/>
        <v>9.7534160224182265E-2</v>
      </c>
      <c r="Y770" s="174">
        <f t="shared" si="213"/>
        <v>8.7114582514985869E-2</v>
      </c>
      <c r="Z770" s="174">
        <f t="shared" si="213"/>
        <v>7.7808128652741559E-2</v>
      </c>
      <c r="AA770" s="174">
        <f t="shared" si="213"/>
        <v>6.9495883578390857E-2</v>
      </c>
      <c r="AB770" s="174">
        <f t="shared" si="213"/>
        <v>6.2071635932746255E-2</v>
      </c>
      <c r="AC770" s="174">
        <f t="shared" si="213"/>
        <v>5.5440520919794706E-2</v>
      </c>
      <c r="AD770" s="174">
        <f t="shared" si="213"/>
        <v>4.9517808152961404E-2</v>
      </c>
      <c r="AE770" s="174">
        <f t="shared" si="213"/>
        <v>4.4227818995799049E-2</v>
      </c>
      <c r="AF770" s="174">
        <f t="shared" si="213"/>
        <v>3.9502959563208762E-2</v>
      </c>
      <c r="AG770" s="174">
        <f t="shared" si="213"/>
        <v>3.5282857027173951E-2</v>
      </c>
      <c r="AH770" s="174">
        <f t="shared" si="213"/>
        <v>3.1513588190982593E-2</v>
      </c>
      <c r="AI770" s="174">
        <f t="shared" si="213"/>
        <v>2.814699047489189E-2</v>
      </c>
      <c r="AJ770" s="174">
        <f t="shared" si="213"/>
        <v>2.5140046509218295E-2</v>
      </c>
      <c r="AK770" s="174">
        <f t="shared" si="213"/>
        <v>2.2454334471368964E-2</v>
      </c>
      <c r="AL770" s="174">
        <f t="shared" si="213"/>
        <v>2.0055537143387175E-2</v>
      </c>
      <c r="AM770" s="174">
        <f t="shared" si="213"/>
        <v>1.79130034168971E-2</v>
      </c>
      <c r="AN770" s="174">
        <f t="shared" si="213"/>
        <v>1.5999356642490532E-2</v>
      </c>
      <c r="AO770" s="174">
        <f t="shared" si="213"/>
        <v>1.4290144819162146E-2</v>
      </c>
      <c r="AP770" s="174">
        <f t="shared" si="213"/>
        <v>1.2763528154019493E-2</v>
      </c>
      <c r="AQ770" s="174">
        <f t="shared" si="213"/>
        <v>1.1399999999999987E-2</v>
      </c>
      <c r="AR770" s="174">
        <f t="shared" si="213"/>
        <v>1.0182137605821212E-2</v>
      </c>
      <c r="AS770" s="174">
        <f t="shared" si="213"/>
        <v>9.0943794933226879E-3</v>
      </c>
      <c r="AT770" s="174">
        <f t="shared" si="213"/>
        <v>8.1228266175938889E-3</v>
      </c>
      <c r="AU770" s="174">
        <f t="shared" si="213"/>
        <v>7.2550647691726625E-3</v>
      </c>
      <c r="AV770" s="174">
        <f t="shared" si="213"/>
        <v>6.4800059490229527E-3</v>
      </c>
      <c r="AW770" s="174">
        <f t="shared" si="213"/>
        <v>5.7877466894291109E-3</v>
      </c>
      <c r="AX770" s="174">
        <f t="shared" si="213"/>
        <v>5.1694415104739863E-3</v>
      </c>
      <c r="AY770" s="174">
        <f t="shared" si="213"/>
        <v>4.6171898951658293E-3</v>
      </c>
      <c r="AZ770" s="174">
        <f t="shared" si="213"/>
        <v>4.1239353390162938E-3</v>
      </c>
      <c r="BA770" s="174">
        <f t="shared" si="213"/>
        <v>3.6833751841555177E-3</v>
      </c>
      <c r="BB770" s="174">
        <f t="shared" si="213"/>
        <v>3.2898800858718056E-3</v>
      </c>
      <c r="BC770" s="174">
        <f t="shared" si="213"/>
        <v>2.9384220825436555E-3</v>
      </c>
      <c r="BD770" s="174">
        <f t="shared" si="213"/>
        <v>2.6245103498634447E-3</v>
      </c>
      <c r="BE770" s="174">
        <f t="shared" si="213"/>
        <v>2.3441338184396147E-3</v>
      </c>
      <c r="BF770" s="174">
        <f t="shared" si="213"/>
        <v>2.0937099215623946E-3</v>
      </c>
      <c r="BG770" s="174">
        <f t="shared" si="213"/>
        <v>1.8700388182474972E-3</v>
      </c>
      <c r="BH770" s="174">
        <f t="shared" si="213"/>
        <v>1.6702625066336249E-3</v>
      </c>
      <c r="BI770" s="174">
        <f t="shared" si="213"/>
        <v>1.4918283052971452E-3</v>
      </c>
      <c r="BJ770" s="174">
        <f t="shared" si="213"/>
        <v>1.3324562358591762E-3</v>
      </c>
      <c r="BK770" s="174">
        <f t="shared" si="213"/>
        <v>1.1901098901098872E-3</v>
      </c>
      <c r="BL770" s="174">
        <f t="shared" si="213"/>
        <v>1.0629704093989163E-3</v>
      </c>
      <c r="BM770" s="174">
        <f t="shared" si="213"/>
        <v>9.4941324380841137E-4</v>
      </c>
      <c r="BN770" s="174">
        <f t="shared" si="213"/>
        <v>8.4798739414441581E-4</v>
      </c>
      <c r="BO770" s="174">
        <f t="shared" si="213"/>
        <v>7.573968715070354E-4</v>
      </c>
      <c r="BP770" s="174">
        <f t="shared" si="213"/>
        <v>6.7648413753536242E-4</v>
      </c>
    </row>
    <row r="771" spans="2:68">
      <c r="B771" s="29">
        <v>8</v>
      </c>
      <c r="C771" s="68">
        <v>0.1095</v>
      </c>
      <c r="D771" s="68">
        <v>1.09E-2</v>
      </c>
      <c r="F771" s="13"/>
      <c r="G771" s="13"/>
      <c r="H771" s="245"/>
      <c r="I771" s="60" t="s">
        <v>112</v>
      </c>
      <c r="J771" s="174">
        <f t="shared" si="212"/>
        <v>0.49057574604500859</v>
      </c>
      <c r="K771" s="174">
        <f t="shared" si="213"/>
        <v>0.43712605342263899</v>
      </c>
      <c r="L771" s="174">
        <f t="shared" si="213"/>
        <v>0.38949986443749091</v>
      </c>
      <c r="M771" s="174">
        <f t="shared" si="213"/>
        <v>0.34706269097655812</v>
      </c>
      <c r="N771" s="174">
        <f t="shared" si="213"/>
        <v>0.30924917430162746</v>
      </c>
      <c r="O771" s="174">
        <f t="shared" si="213"/>
        <v>0.27555555319744202</v>
      </c>
      <c r="P771" s="174">
        <f t="shared" si="213"/>
        <v>0.24553295273761611</v>
      </c>
      <c r="Q771" s="174">
        <f t="shared" si="213"/>
        <v>0.21878140425954617</v>
      </c>
      <c r="R771" s="174">
        <f t="shared" si="213"/>
        <v>0.19494451688091438</v>
      </c>
      <c r="S771" s="174">
        <f t="shared" si="213"/>
        <v>0.17370472957038302</v>
      </c>
      <c r="T771" s="174">
        <f t="shared" si="213"/>
        <v>0.15477908051936576</v>
      </c>
      <c r="U771" s="174">
        <f t="shared" si="213"/>
        <v>0.13791543745337917</v>
      </c>
      <c r="V771" s="174">
        <f t="shared" si="213"/>
        <v>0.12288913866223092</v>
      </c>
      <c r="W771" s="174">
        <f t="shared" si="213"/>
        <v>0.1095</v>
      </c>
      <c r="X771" s="174">
        <f t="shared" si="213"/>
        <v>9.756964798130785E-2</v>
      </c>
      <c r="Y771" s="174">
        <f t="shared" si="213"/>
        <v>8.6939143444715358E-2</v>
      </c>
      <c r="Z771" s="174">
        <f t="shared" si="213"/>
        <v>7.7466864125089546E-2</v>
      </c>
      <c r="AA771" s="174">
        <f t="shared" si="213"/>
        <v>6.9026617926034636E-2</v>
      </c>
      <c r="AB771" s="174">
        <f t="shared" si="213"/>
        <v>6.1505961756926339E-2</v>
      </c>
      <c r="AC771" s="174">
        <f t="shared" si="213"/>
        <v>5.4804703537672014E-2</v>
      </c>
      <c r="AD771" s="174">
        <f t="shared" si="213"/>
        <v>4.8833567414525984E-2</v>
      </c>
      <c r="AE771" s="174">
        <f t="shared" si="213"/>
        <v>4.3513004404627999E-2</v>
      </c>
      <c r="AF771" s="174">
        <f t="shared" si="213"/>
        <v>3.877213262437125E-2</v>
      </c>
      <c r="AG771" s="174">
        <f t="shared" si="213"/>
        <v>3.4547792983054652E-2</v>
      </c>
      <c r="AH771" s="174">
        <f t="shared" si="213"/>
        <v>3.0783707761531869E-2</v>
      </c>
      <c r="AI771" s="174">
        <f t="shared" si="213"/>
        <v>2.7429730866229397E-2</v>
      </c>
      <c r="AJ771" s="174">
        <f t="shared" si="213"/>
        <v>2.4441179770228465E-2</v>
      </c>
      <c r="AK771" s="174">
        <f t="shared" si="213"/>
        <v>2.1778240241361223E-2</v>
      </c>
      <c r="AL771" s="174">
        <f t="shared" si="213"/>
        <v>1.9405435926958609E-2</v>
      </c>
      <c r="AM771" s="174">
        <f t="shared" si="213"/>
        <v>1.7291155728923979E-2</v>
      </c>
      <c r="AN771" s="174">
        <f t="shared" si="213"/>
        <v>1.5407232672703995E-2</v>
      </c>
      <c r="AO771" s="174">
        <f t="shared" si="213"/>
        <v>1.3728568659742773E-2</v>
      </c>
      <c r="AP771" s="174">
        <f t="shared" si="213"/>
        <v>1.2232800104276874E-2</v>
      </c>
      <c r="AQ771" s="174">
        <f t="shared" si="213"/>
        <v>1.0900000000000005E-2</v>
      </c>
      <c r="AR771" s="174">
        <f t="shared" si="213"/>
        <v>9.7124124474543948E-3</v>
      </c>
      <c r="AS771" s="174">
        <f t="shared" si="213"/>
        <v>8.6542161054556869E-3</v>
      </c>
      <c r="AT771" s="174">
        <f t="shared" si="213"/>
        <v>7.7113134151915652E-3</v>
      </c>
      <c r="AU771" s="174">
        <f t="shared" si="213"/>
        <v>6.8711427889842722E-3</v>
      </c>
      <c r="AV771" s="174">
        <f t="shared" si="213"/>
        <v>6.1225112616483763E-3</v>
      </c>
      <c r="AW771" s="174">
        <f t="shared" ref="K771:BP776" si="215">$C771*POWER(POWER($D771/$C771,1/($D$766-$C$766)),AW$766-$C$766)</f>
        <v>5.4554453749828787E-3</v>
      </c>
      <c r="AX771" s="174">
        <f t="shared" si="215"/>
        <v>4.8610583088432267E-3</v>
      </c>
      <c r="AY771" s="174">
        <f t="shared" si="215"/>
        <v>4.3314314886798658E-3</v>
      </c>
      <c r="AZ771" s="174">
        <f t="shared" si="215"/>
        <v>3.8595090922890125E-3</v>
      </c>
      <c r="BA771" s="174">
        <f t="shared" si="215"/>
        <v>3.4390040503679982E-3</v>
      </c>
      <c r="BB771" s="174">
        <f t="shared" si="215"/>
        <v>3.0643142885908455E-3</v>
      </c>
      <c r="BC771" s="174">
        <f t="shared" si="215"/>
        <v>2.7304480953598228E-3</v>
      </c>
      <c r="BD771" s="174">
        <f t="shared" si="215"/>
        <v>2.4329576209633826E-3</v>
      </c>
      <c r="BE771" s="174">
        <f t="shared" si="215"/>
        <v>2.1678796221994289E-3</v>
      </c>
      <c r="BF771" s="174">
        <f t="shared" si="215"/>
        <v>1.9316826630488484E-3</v>
      </c>
      <c r="BG771" s="174">
        <f t="shared" si="215"/>
        <v>1.7212200679933465E-3</v>
      </c>
      <c r="BH771" s="174">
        <f t="shared" si="215"/>
        <v>1.5336880012098047E-3</v>
      </c>
      <c r="BI771" s="174">
        <f t="shared" si="215"/>
        <v>1.3665881131616098E-3</v>
      </c>
      <c r="BJ771" s="174">
        <f t="shared" si="215"/>
        <v>1.2176942569554153E-3</v>
      </c>
      <c r="BK771" s="174">
        <f t="shared" si="215"/>
        <v>1.0850228310502292E-3</v>
      </c>
      <c r="BL771" s="174">
        <f t="shared" si="215"/>
        <v>9.6680635321692171E-4</v>
      </c>
      <c r="BM771" s="174">
        <f t="shared" si="215"/>
        <v>8.6146991369376281E-4</v>
      </c>
      <c r="BN771" s="174">
        <f t="shared" si="215"/>
        <v>7.6761019384098705E-4</v>
      </c>
      <c r="BO771" s="174">
        <f t="shared" si="215"/>
        <v>6.8397677077560359E-4</v>
      </c>
      <c r="BP771" s="174">
        <f t="shared" si="215"/>
        <v>6.0945545892207619E-4</v>
      </c>
    </row>
    <row r="772" spans="2:68">
      <c r="B772" s="29">
        <v>9</v>
      </c>
      <c r="C772" s="68">
        <v>0.10979999999999999</v>
      </c>
      <c r="D772" s="68">
        <v>1.0500000000000001E-2</v>
      </c>
      <c r="F772" s="13"/>
      <c r="G772" s="13"/>
      <c r="H772" s="245"/>
      <c r="I772" s="60" t="s">
        <v>112</v>
      </c>
      <c r="J772" s="174">
        <f t="shared" si="212"/>
        <v>0.50491795756917268</v>
      </c>
      <c r="K772" s="174">
        <f t="shared" si="215"/>
        <v>0.44900395322907871</v>
      </c>
      <c r="L772" s="174">
        <f t="shared" si="215"/>
        <v>0.39928179814781362</v>
      </c>
      <c r="M772" s="174">
        <f t="shared" si="215"/>
        <v>0.35506581442238061</v>
      </c>
      <c r="N772" s="174">
        <f t="shared" si="215"/>
        <v>0.31574625529200018</v>
      </c>
      <c r="O772" s="174">
        <f t="shared" si="215"/>
        <v>0.28078089661519634</v>
      </c>
      <c r="P772" s="174">
        <f t="shared" si="215"/>
        <v>0.24968755949654825</v>
      </c>
      <c r="Q772" s="174">
        <f t="shared" si="215"/>
        <v>0.2220374609487166</v>
      </c>
      <c r="R772" s="174">
        <f t="shared" si="215"/>
        <v>0.19744930089412166</v>
      </c>
      <c r="S772" s="174">
        <f t="shared" si="215"/>
        <v>0.17558400396490723</v>
      </c>
      <c r="T772" s="174">
        <f t="shared" si="215"/>
        <v>0.15614004358962208</v>
      </c>
      <c r="U772" s="174">
        <f t="shared" si="215"/>
        <v>0.13884928388489015</v>
      </c>
      <c r="V772" s="174">
        <f t="shared" si="215"/>
        <v>0.12347328201097167</v>
      </c>
      <c r="W772" s="174">
        <f t="shared" si="215"/>
        <v>0.10979999999999999</v>
      </c>
      <c r="X772" s="174">
        <f t="shared" si="215"/>
        <v>9.7640880712385344E-2</v>
      </c>
      <c r="Y772" s="174">
        <f t="shared" si="215"/>
        <v>8.6828247598271999E-2</v>
      </c>
      <c r="Z772" s="174">
        <f t="shared" si="215"/>
        <v>7.7212992406268985E-2</v>
      </c>
      <c r="AA772" s="174">
        <f t="shared" si="215"/>
        <v>6.8662518952521193E-2</v>
      </c>
      <c r="AB772" s="174">
        <f t="shared" si="215"/>
        <v>6.1058914594308018E-2</v>
      </c>
      <c r="AC772" s="174">
        <f t="shared" si="215"/>
        <v>5.4297324192445852E-2</v>
      </c>
      <c r="AD772" s="174">
        <f t="shared" si="215"/>
        <v>4.828450413912859E-2</v>
      </c>
      <c r="AE772" s="174">
        <f t="shared" si="215"/>
        <v>4.2937536510977523E-2</v>
      </c>
      <c r="AF772" s="174">
        <f t="shared" si="215"/>
        <v>3.8182685615228119E-2</v>
      </c>
      <c r="AG772" s="174">
        <f t="shared" si="215"/>
        <v>3.3954381160610204E-2</v>
      </c>
      <c r="AH772" s="174">
        <f t="shared" si="215"/>
        <v>3.0194314030655783E-2</v>
      </c>
      <c r="AI772" s="174">
        <f t="shared" si="215"/>
        <v>2.6850632189977824E-2</v>
      </c>
      <c r="AJ772" s="174">
        <f t="shared" si="215"/>
        <v>2.3877225634915837E-2</v>
      </c>
      <c r="AK772" s="174">
        <f t="shared" si="215"/>
        <v>2.1233090527882758E-2</v>
      </c>
      <c r="AL772" s="174">
        <f t="shared" si="215"/>
        <v>1.8881763746705641E-2</v>
      </c>
      <c r="AM772" s="174">
        <f t="shared" si="215"/>
        <v>1.6790820051288964E-2</v>
      </c>
      <c r="AN772" s="174">
        <f t="shared" si="215"/>
        <v>1.4931424933433822E-2</v>
      </c>
      <c r="AO772" s="174">
        <f t="shared" si="215"/>
        <v>1.3277936983527762E-2</v>
      </c>
      <c r="AP772" s="174">
        <f t="shared" si="215"/>
        <v>1.1807554290666702E-2</v>
      </c>
      <c r="AQ772" s="174">
        <f t="shared" si="215"/>
        <v>1.0500000000000013E-2</v>
      </c>
      <c r="AR772" s="174">
        <f t="shared" si="215"/>
        <v>9.3372426910751129E-3</v>
      </c>
      <c r="AS772" s="174">
        <f t="shared" si="215"/>
        <v>8.3032477211462397E-3</v>
      </c>
      <c r="AT772" s="174">
        <f t="shared" si="215"/>
        <v>7.3837561044246382E-3</v>
      </c>
      <c r="AU772" s="174">
        <f t="shared" si="215"/>
        <v>6.5660878779733459E-3</v>
      </c>
      <c r="AV772" s="174">
        <f t="shared" si="215"/>
        <v>5.8389672426250906E-3</v>
      </c>
      <c r="AW772" s="174">
        <f t="shared" si="215"/>
        <v>5.1923670675836251E-3</v>
      </c>
      <c r="AX772" s="174">
        <f t="shared" si="215"/>
        <v>4.6173706143975484E-3</v>
      </c>
      <c r="AY772" s="174">
        <f t="shared" si="215"/>
        <v>4.1060485734541402E-3</v>
      </c>
      <c r="AZ772" s="174">
        <f t="shared" si="215"/>
        <v>3.6513497173032397E-3</v>
      </c>
      <c r="BA772" s="174">
        <f t="shared" si="215"/>
        <v>3.2470036628998869E-3</v>
      </c>
      <c r="BB772" s="174">
        <f t="shared" si="215"/>
        <v>2.8874344018386712E-3</v>
      </c>
      <c r="BC772" s="174">
        <f t="shared" si="215"/>
        <v>2.5676834061454236E-3</v>
      </c>
      <c r="BD772" s="174">
        <f t="shared" si="215"/>
        <v>2.2833412492405886E-3</v>
      </c>
      <c r="BE772" s="174">
        <f t="shared" si="215"/>
        <v>2.030486799114474E-3</v>
      </c>
      <c r="BF772" s="174">
        <f t="shared" si="215"/>
        <v>1.8056331451767713E-3</v>
      </c>
      <c r="BG772" s="174">
        <f t="shared" si="215"/>
        <v>1.6056795131014056E-3</v>
      </c>
      <c r="BH772" s="174">
        <f t="shared" si="215"/>
        <v>1.4278685045633454E-3</v>
      </c>
      <c r="BI772" s="174">
        <f t="shared" si="215"/>
        <v>1.2697480721952793E-3</v>
      </c>
      <c r="BJ772" s="174">
        <f t="shared" si="215"/>
        <v>1.1291377053916259E-3</v>
      </c>
      <c r="BK772" s="174">
        <f t="shared" si="215"/>
        <v>1.00409836065574E-3</v>
      </c>
      <c r="BL772" s="174">
        <f t="shared" si="215"/>
        <v>8.9290572182412406E-4</v>
      </c>
      <c r="BM772" s="174">
        <f t="shared" si="215"/>
        <v>7.9402642142108941E-4</v>
      </c>
      <c r="BN772" s="174">
        <f t="shared" si="215"/>
        <v>7.0609689523186523E-4</v>
      </c>
      <c r="BO772" s="174">
        <f t="shared" si="215"/>
        <v>6.2790457849471967E-4</v>
      </c>
      <c r="BP772" s="174">
        <f t="shared" si="215"/>
        <v>5.5837118440403945E-4</v>
      </c>
    </row>
    <row r="773" spans="2:68">
      <c r="B773" s="29">
        <v>10</v>
      </c>
      <c r="C773" s="68">
        <v>0.1101</v>
      </c>
      <c r="D773" s="68">
        <v>0.01</v>
      </c>
      <c r="F773" s="13"/>
      <c r="G773" s="13"/>
      <c r="H773" s="245"/>
      <c r="I773" s="60" t="s">
        <v>112</v>
      </c>
      <c r="J773" s="174">
        <f t="shared" si="212"/>
        <v>0.523539044816548</v>
      </c>
      <c r="K773" s="174">
        <f t="shared" si="215"/>
        <v>0.46436524762249515</v>
      </c>
      <c r="L773" s="174">
        <f t="shared" si="215"/>
        <v>0.41187965889929251</v>
      </c>
      <c r="M773" s="174">
        <f t="shared" si="215"/>
        <v>0.36532633370727619</v>
      </c>
      <c r="N773" s="174">
        <f t="shared" si="215"/>
        <v>0.32403476893388611</v>
      </c>
      <c r="O773" s="174">
        <f t="shared" si="215"/>
        <v>0.28741024610114418</v>
      </c>
      <c r="P773" s="174">
        <f t="shared" si="215"/>
        <v>0.25492526569201085</v>
      </c>
      <c r="Q773" s="174">
        <f t="shared" si="215"/>
        <v>0.22611194962504022</v>
      </c>
      <c r="R773" s="174">
        <f t="shared" si="215"/>
        <v>0.20055530245089781</v>
      </c>
      <c r="S773" s="174">
        <f t="shared" si="215"/>
        <v>0.17788723421239641</v>
      </c>
      <c r="T773" s="174">
        <f t="shared" si="215"/>
        <v>0.15778125887987118</v>
      </c>
      <c r="U773" s="174">
        <f t="shared" si="215"/>
        <v>0.13994779200396426</v>
      </c>
      <c r="V773" s="174">
        <f t="shared" si="215"/>
        <v>0.12412997985835841</v>
      </c>
      <c r="W773" s="174">
        <f t="shared" si="215"/>
        <v>0.1101</v>
      </c>
      <c r="X773" s="174">
        <f t="shared" si="215"/>
        <v>9.7655779964132119E-2</v>
      </c>
      <c r="Y773" s="174">
        <f t="shared" si="215"/>
        <v>8.6618086833814598E-2</v>
      </c>
      <c r="Z773" s="174">
        <f t="shared" si="215"/>
        <v>7.6827945765277808E-2</v>
      </c>
      <c r="AA773" s="174">
        <f t="shared" si="215"/>
        <v>6.8144350288376426E-2</v>
      </c>
      <c r="AB773" s="174">
        <f t="shared" si="215"/>
        <v>6.0442231403818637E-2</v>
      </c>
      <c r="AC773" s="174">
        <f t="shared" si="215"/>
        <v>5.3610656226271279E-2</v>
      </c>
      <c r="AD773" s="174">
        <f t="shared" si="215"/>
        <v>4.7551230228569281E-2</v>
      </c>
      <c r="AE773" s="174">
        <f t="shared" si="215"/>
        <v>4.2176680074704348E-2</v>
      </c>
      <c r="AF773" s="174">
        <f t="shared" si="215"/>
        <v>3.7409596630271783E-2</v>
      </c>
      <c r="AG773" s="174">
        <f t="shared" si="215"/>
        <v>3.3181320046074103E-2</v>
      </c>
      <c r="AH773" s="174">
        <f t="shared" si="215"/>
        <v>2.9430950856847039E-2</v>
      </c>
      <c r="AI773" s="174">
        <f t="shared" si="215"/>
        <v>2.6104472852056675E-2</v>
      </c>
      <c r="AJ773" s="174">
        <f t="shared" si="215"/>
        <v>2.3153975085559556E-2</v>
      </c>
      <c r="AK773" s="174">
        <f t="shared" si="215"/>
        <v>2.0536961818804728E-2</v>
      </c>
      <c r="AL773" s="174">
        <f t="shared" si="215"/>
        <v>1.8215740458755469E-2</v>
      </c>
      <c r="AM773" s="174">
        <f t="shared" si="215"/>
        <v>1.6156878675058699E-2</v>
      </c>
      <c r="AN773" s="174">
        <f t="shared" si="215"/>
        <v>1.4330722877372486E-2</v>
      </c>
      <c r="AO773" s="174">
        <f t="shared" si="215"/>
        <v>1.2710971117526264E-2</v>
      </c>
      <c r="AP773" s="174">
        <f t="shared" si="215"/>
        <v>1.1274294265064336E-2</v>
      </c>
      <c r="AQ773" s="174">
        <f t="shared" si="215"/>
        <v>9.9999999999999933E-3</v>
      </c>
      <c r="AR773" s="174">
        <f t="shared" si="215"/>
        <v>8.8697347832999134E-3</v>
      </c>
      <c r="AS773" s="174">
        <f t="shared" si="215"/>
        <v>7.867219512608041E-3</v>
      </c>
      <c r="AT773" s="174">
        <f t="shared" si="215"/>
        <v>6.978015055883538E-3</v>
      </c>
      <c r="AU773" s="174">
        <f t="shared" si="215"/>
        <v>6.1893142859560752E-3</v>
      </c>
      <c r="AV773" s="174">
        <f t="shared" si="215"/>
        <v>5.4897576206919697E-3</v>
      </c>
      <c r="AW773" s="174">
        <f t="shared" si="215"/>
        <v>4.8692694120137364E-3</v>
      </c>
      <c r="AX773" s="174">
        <f t="shared" si="215"/>
        <v>4.3189128272996587E-3</v>
      </c>
      <c r="AY773" s="174">
        <f t="shared" si="215"/>
        <v>3.8307611330339981E-3</v>
      </c>
      <c r="AZ773" s="174">
        <f t="shared" si="215"/>
        <v>3.3977835268185065E-3</v>
      </c>
      <c r="BA773" s="174">
        <f t="shared" si="215"/>
        <v>3.0137438733945582E-3</v>
      </c>
      <c r="BB773" s="174">
        <f t="shared" si="215"/>
        <v>2.6731108861804739E-3</v>
      </c>
      <c r="BC773" s="174">
        <f t="shared" si="215"/>
        <v>2.3709784606772621E-3</v>
      </c>
      <c r="BD773" s="174">
        <f t="shared" si="215"/>
        <v>2.102995012312401E-3</v>
      </c>
      <c r="BE773" s="174">
        <f t="shared" si="215"/>
        <v>1.8653008009813545E-3</v>
      </c>
      <c r="BF773" s="174">
        <f t="shared" si="215"/>
        <v>1.6544723395781522E-3</v>
      </c>
      <c r="BG773" s="174">
        <f t="shared" si="215"/>
        <v>1.4674730858363931E-3</v>
      </c>
      <c r="BH773" s="174">
        <f t="shared" si="215"/>
        <v>1.3016097072999526E-3</v>
      </c>
      <c r="BI773" s="174">
        <f t="shared" si="215"/>
        <v>1.1544932895119213E-3</v>
      </c>
      <c r="BJ773" s="174">
        <f t="shared" si="215"/>
        <v>1.0240049287070234E-3</v>
      </c>
      <c r="BK773" s="174">
        <f t="shared" si="215"/>
        <v>9.0826521344232383E-4</v>
      </c>
      <c r="BL773" s="174">
        <f t="shared" si="215"/>
        <v>8.0560715561307057E-4</v>
      </c>
      <c r="BM773" s="174">
        <f t="shared" si="215"/>
        <v>7.1455218098165623E-4</v>
      </c>
      <c r="BN773" s="174">
        <f t="shared" si="215"/>
        <v>6.3378883341358167E-4</v>
      </c>
      <c r="BO773" s="174">
        <f t="shared" si="215"/>
        <v>5.6215388609955226E-4</v>
      </c>
      <c r="BP773" s="174">
        <f t="shared" si="215"/>
        <v>4.9861558771044205E-4</v>
      </c>
    </row>
    <row r="774" spans="2:68">
      <c r="B774" s="29">
        <v>11</v>
      </c>
      <c r="C774" s="68">
        <v>0.10150000000000001</v>
      </c>
      <c r="D774" s="68">
        <v>9.7999999999999997E-3</v>
      </c>
      <c r="F774" s="13"/>
      <c r="G774" s="13"/>
      <c r="H774" s="245"/>
      <c r="I774" s="60" t="s">
        <v>112</v>
      </c>
      <c r="J774" s="174">
        <f t="shared" si="212"/>
        <v>0.46384408256693088</v>
      </c>
      <c r="K774" s="174">
        <f t="shared" si="215"/>
        <v>0.4126767695258951</v>
      </c>
      <c r="L774" s="174">
        <f t="shared" si="215"/>
        <v>0.36715379694803979</v>
      </c>
      <c r="M774" s="174">
        <f t="shared" si="215"/>
        <v>0.32665252945599532</v>
      </c>
      <c r="N774" s="174">
        <f t="shared" si="215"/>
        <v>0.29061901548331392</v>
      </c>
      <c r="O774" s="174">
        <f t="shared" si="215"/>
        <v>0.25856041066373725</v>
      </c>
      <c r="P774" s="174">
        <f t="shared" si="215"/>
        <v>0.23003823700737469</v>
      </c>
      <c r="Q774" s="174">
        <f t="shared" si="215"/>
        <v>0.20466238566692796</v>
      </c>
      <c r="R774" s="174">
        <f t="shared" si="215"/>
        <v>0.18208578126746616</v>
      </c>
      <c r="S774" s="174">
        <f t="shared" si="215"/>
        <v>0.16199963482171598</v>
      </c>
      <c r="T774" s="174">
        <f t="shared" si="215"/>
        <v>0.1441292203031474</v>
      </c>
      <c r="U774" s="174">
        <f t="shared" si="215"/>
        <v>0.12823011711140317</v>
      </c>
      <c r="V774" s="174">
        <f t="shared" si="215"/>
        <v>0.11408486703681353</v>
      </c>
      <c r="W774" s="174">
        <f t="shared" si="215"/>
        <v>0.10150000000000001</v>
      </c>
      <c r="X774" s="174">
        <f t="shared" si="215"/>
        <v>9.0303387886454867E-2</v>
      </c>
      <c r="Y774" s="174">
        <f t="shared" si="215"/>
        <v>8.034189028346328E-2</v>
      </c>
      <c r="Z774" s="174">
        <f t="shared" si="215"/>
        <v>7.147925991919786E-2</v>
      </c>
      <c r="AA774" s="174">
        <f t="shared" si="215"/>
        <v>6.3594279155862576E-2</v>
      </c>
      <c r="AB774" s="174">
        <f t="shared" si="215"/>
        <v>5.6579102048978806E-2</v>
      </c>
      <c r="AC774" s="174">
        <f t="shared" si="215"/>
        <v>5.0337779296514742E-2</v>
      </c>
      <c r="AD774" s="174">
        <f t="shared" si="215"/>
        <v>4.4784945903014059E-2</v>
      </c>
      <c r="AE774" s="174">
        <f t="shared" si="215"/>
        <v>3.9844653609396811E-2</v>
      </c>
      <c r="AF774" s="174">
        <f t="shared" si="215"/>
        <v>3.544933211912113E-2</v>
      </c>
      <c r="AG774" s="174">
        <f t="shared" si="215"/>
        <v>3.1538864912992688E-2</v>
      </c>
      <c r="AH774" s="174">
        <f t="shared" si="215"/>
        <v>2.8059767012182071E-2</v>
      </c>
      <c r="AI774" s="174">
        <f t="shared" si="215"/>
        <v>2.4964453443395353E-2</v>
      </c>
      <c r="AJ774" s="174">
        <f t="shared" si="215"/>
        <v>2.2210588400712057E-2</v>
      </c>
      <c r="AK774" s="174">
        <f t="shared" si="215"/>
        <v>1.9760506202324099E-2</v>
      </c>
      <c r="AL774" s="174">
        <f t="shared" si="215"/>
        <v>1.758069612237606E-2</v>
      </c>
      <c r="AM774" s="174">
        <f t="shared" si="215"/>
        <v>1.5641344051751906E-2</v>
      </c>
      <c r="AN774" s="174">
        <f t="shared" si="215"/>
        <v>1.391592471892459E-2</v>
      </c>
      <c r="AO774" s="174">
        <f t="shared" si="215"/>
        <v>1.2380838893514804E-2</v>
      </c>
      <c r="AP774" s="174">
        <f t="shared" si="215"/>
        <v>1.1015090610450973E-2</v>
      </c>
      <c r="AQ774" s="174">
        <f t="shared" si="215"/>
        <v>9.8000000000000118E-3</v>
      </c>
      <c r="AR774" s="174">
        <f t="shared" si="215"/>
        <v>8.7189477959335824E-3</v>
      </c>
      <c r="AS774" s="174">
        <f t="shared" si="215"/>
        <v>7.7571480273688773E-3</v>
      </c>
      <c r="AT774" s="174">
        <f t="shared" si="215"/>
        <v>6.9014457853018704E-3</v>
      </c>
      <c r="AU774" s="174">
        <f t="shared" si="215"/>
        <v>6.1401372978074284E-3</v>
      </c>
      <c r="AV774" s="174">
        <f t="shared" si="215"/>
        <v>5.4628098530048576E-3</v>
      </c>
      <c r="AW774" s="174">
        <f t="shared" si="215"/>
        <v>4.8601993803531526E-3</v>
      </c>
      <c r="AX774" s="174">
        <f t="shared" si="215"/>
        <v>4.3240637423599838E-3</v>
      </c>
      <c r="AY774" s="174">
        <f t="shared" si="215"/>
        <v>3.8470700036659041E-3</v>
      </c>
      <c r="AZ774" s="174">
        <f t="shared" si="215"/>
        <v>3.422694135639285E-3</v>
      </c>
      <c r="BA774" s="174">
        <f t="shared" si="215"/>
        <v>3.0451317847027459E-3</v>
      </c>
      <c r="BB774" s="174">
        <f t="shared" si="215"/>
        <v>2.7092188839348231E-3</v>
      </c>
      <c r="BC774" s="174">
        <f t="shared" si="215"/>
        <v>2.4103610221209333E-3</v>
      </c>
      <c r="BD774" s="174">
        <f t="shared" si="215"/>
        <v>2.1444706042066841E-3</v>
      </c>
      <c r="BE774" s="174">
        <f t="shared" si="215"/>
        <v>1.9079109436726744E-3</v>
      </c>
      <c r="BF774" s="174">
        <f t="shared" si="215"/>
        <v>1.6974465221604495E-3</v>
      </c>
      <c r="BG774" s="174">
        <f t="shared" si="215"/>
        <v>1.5101987360312205E-3</v>
      </c>
      <c r="BH774" s="174">
        <f t="shared" si="215"/>
        <v>1.3436065245858242E-3</v>
      </c>
      <c r="BI774" s="174">
        <f t="shared" si="215"/>
        <v>1.1953913414428101E-3</v>
      </c>
      <c r="BJ774" s="174">
        <f t="shared" si="215"/>
        <v>1.0635259899745781E-3</v>
      </c>
      <c r="BK774" s="174">
        <f t="shared" si="215"/>
        <v>9.4620689655172641E-4</v>
      </c>
      <c r="BL774" s="174">
        <f t="shared" si="215"/>
        <v>8.4182944236600222E-4</v>
      </c>
      <c r="BM774" s="174">
        <f t="shared" si="215"/>
        <v>7.4896601643561665E-4</v>
      </c>
      <c r="BN774" s="174">
        <f t="shared" si="215"/>
        <v>6.6634648961535385E-4</v>
      </c>
      <c r="BO774" s="174">
        <f t="shared" si="215"/>
        <v>5.9284084254692488E-4</v>
      </c>
      <c r="BP774" s="174">
        <f t="shared" si="215"/>
        <v>5.2744370994529716E-4</v>
      </c>
    </row>
    <row r="775" spans="2:68">
      <c r="B775" s="29">
        <v>12</v>
      </c>
      <c r="C775" s="68">
        <v>9.2899999999999996E-2</v>
      </c>
      <c r="D775" s="68">
        <v>9.5999999999999992E-3</v>
      </c>
      <c r="F775" s="13"/>
      <c r="G775" s="13"/>
      <c r="H775" s="245"/>
      <c r="I775" s="60" t="s">
        <v>112</v>
      </c>
      <c r="J775" s="174">
        <f t="shared" si="212"/>
        <v>0.40620907966602016</v>
      </c>
      <c r="K775" s="174">
        <f t="shared" si="215"/>
        <v>0.36262889163471723</v>
      </c>
      <c r="L775" s="174">
        <f t="shared" si="215"/>
        <v>0.32372420911009886</v>
      </c>
      <c r="M775" s="174">
        <f t="shared" si="215"/>
        <v>0.28899341994383421</v>
      </c>
      <c r="N775" s="174">
        <f t="shared" si="215"/>
        <v>0.25798872750486534</v>
      </c>
      <c r="O775" s="174">
        <f t="shared" si="215"/>
        <v>0.23031037707541999</v>
      </c>
      <c r="P775" s="174">
        <f t="shared" si="215"/>
        <v>0.20560150166879601</v>
      </c>
      <c r="Q775" s="174">
        <f t="shared" si="215"/>
        <v>0.18354352081417974</v>
      </c>
      <c r="R775" s="174">
        <f t="shared" si="215"/>
        <v>0.16385203298336642</v>
      </c>
      <c r="S775" s="174">
        <f t="shared" si="215"/>
        <v>0.14627314869895469</v>
      </c>
      <c r="T775" s="174">
        <f t="shared" si="215"/>
        <v>0.13058021704545178</v>
      </c>
      <c r="U775" s="174">
        <f t="shared" si="215"/>
        <v>0.11657090337701297</v>
      </c>
      <c r="V775" s="174">
        <f t="shared" si="215"/>
        <v>0.10406458054364369</v>
      </c>
      <c r="W775" s="174">
        <f t="shared" si="215"/>
        <v>9.2899999999999996E-2</v>
      </c>
      <c r="X775" s="174">
        <f t="shared" si="215"/>
        <v>8.2933212769550235E-2</v>
      </c>
      <c r="Y775" s="174">
        <f t="shared" si="215"/>
        <v>7.4035713458336816E-2</v>
      </c>
      <c r="Z775" s="174">
        <f t="shared" si="215"/>
        <v>6.6092783388435966E-2</v>
      </c>
      <c r="AA775" s="174">
        <f t="shared" si="215"/>
        <v>5.9002011488535587E-2</v>
      </c>
      <c r="AB775" s="174">
        <f t="shared" si="215"/>
        <v>5.2671973870938318E-2</v>
      </c>
      <c r="AC775" s="174">
        <f t="shared" si="215"/>
        <v>4.7021055070298363E-2</v>
      </c>
      <c r="AD775" s="174">
        <f t="shared" si="215"/>
        <v>4.1976395745896587E-2</v>
      </c>
      <c r="AE775" s="174">
        <f t="shared" si="215"/>
        <v>3.7472953279798549E-2</v>
      </c>
      <c r="AF775" s="174">
        <f t="shared" si="215"/>
        <v>3.3452663158847672E-2</v>
      </c>
      <c r="AG775" s="174">
        <f t="shared" si="215"/>
        <v>2.9863690327888145E-2</v>
      </c>
      <c r="AH775" s="174">
        <f t="shared" si="215"/>
        <v>2.6659760861643778E-2</v>
      </c>
      <c r="AI775" s="174">
        <f t="shared" si="215"/>
        <v>2.3799565338256529E-2</v>
      </c>
      <c r="AJ775" s="174">
        <f t="shared" si="215"/>
        <v>2.124622622196385E-2</v>
      </c>
      <c r="AK775" s="174">
        <f t="shared" si="215"/>
        <v>1.896682238768703E-2</v>
      </c>
      <c r="AL775" s="174">
        <f t="shared" si="215"/>
        <v>1.6931964657054009E-2</v>
      </c>
      <c r="AM775" s="174">
        <f t="shared" si="215"/>
        <v>1.5115416873088965E-2</v>
      </c>
      <c r="AN775" s="174">
        <f t="shared" si="215"/>
        <v>1.3493757627947654E-2</v>
      </c>
      <c r="AO775" s="174">
        <f t="shared" si="215"/>
        <v>1.2046078282231693E-2</v>
      </c>
      <c r="AP775" s="174">
        <f t="shared" si="215"/>
        <v>1.0753713382335621E-2</v>
      </c>
      <c r="AQ775" s="174">
        <f t="shared" si="215"/>
        <v>9.5999999999999974E-3</v>
      </c>
      <c r="AR775" s="174">
        <f t="shared" si="215"/>
        <v>8.5700628911483546E-3</v>
      </c>
      <c r="AS775" s="174">
        <f t="shared" si="215"/>
        <v>7.6506227039831367E-3</v>
      </c>
      <c r="AT775" s="174">
        <f t="shared" si="215"/>
        <v>6.8298247634982255E-3</v>
      </c>
      <c r="AU775" s="174">
        <f t="shared" si="215"/>
        <v>6.0970862248648167E-3</v>
      </c>
      <c r="AV775" s="174">
        <f t="shared" si="215"/>
        <v>5.4429596249839368E-3</v>
      </c>
      <c r="AW775" s="174">
        <f t="shared" si="215"/>
        <v>4.8590110729264183E-3</v>
      </c>
      <c r="AX775" s="174">
        <f t="shared" si="215"/>
        <v>4.3377115087255887E-3</v>
      </c>
      <c r="AY775" s="174">
        <f t="shared" si="215"/>
        <v>3.8723396284829504E-3</v>
      </c>
      <c r="AZ775" s="174">
        <f t="shared" si="215"/>
        <v>3.4568952241650981E-3</v>
      </c>
      <c r="BA775" s="174">
        <f t="shared" si="215"/>
        <v>3.0860218207505504E-3</v>
      </c>
      <c r="BB775" s="174">
        <f t="shared" si="215"/>
        <v>2.7549376132592054E-3</v>
      </c>
      <c r="BC775" s="174">
        <f t="shared" si="215"/>
        <v>2.4593738132105774E-3</v>
      </c>
      <c r="BD775" s="174">
        <f t="shared" si="215"/>
        <v>2.1955196095893746E-3</v>
      </c>
      <c r="BE775" s="174">
        <f t="shared" si="215"/>
        <v>1.9599730346802529E-3</v>
      </c>
      <c r="BF775" s="174">
        <f t="shared" si="215"/>
        <v>1.7496971012671524E-3</v>
      </c>
      <c r="BG775" s="174">
        <f t="shared" si="215"/>
        <v>1.5619806456582781E-3</v>
      </c>
      <c r="BH775" s="174">
        <f t="shared" si="215"/>
        <v>1.3944033716716626E-3</v>
      </c>
      <c r="BI775" s="174">
        <f t="shared" si="215"/>
        <v>1.2448046448807774E-3</v>
      </c>
      <c r="BJ775" s="174">
        <f t="shared" si="215"/>
        <v>1.1112556347731104E-3</v>
      </c>
      <c r="BK775" s="174">
        <f t="shared" si="215"/>
        <v>9.9203444564047324E-4</v>
      </c>
      <c r="BL775" s="174">
        <f t="shared" si="215"/>
        <v>8.8560391555461985E-4</v>
      </c>
      <c r="BM775" s="174">
        <f t="shared" si="215"/>
        <v>7.9059179718232622E-4</v>
      </c>
      <c r="BN775" s="174">
        <f t="shared" si="215"/>
        <v>7.0577306490401471E-4</v>
      </c>
      <c r="BO775" s="174">
        <f t="shared" si="215"/>
        <v>6.3005412011520176E-4</v>
      </c>
      <c r="BP775" s="174">
        <f t="shared" si="215"/>
        <v>5.6245869106400209E-4</v>
      </c>
    </row>
    <row r="776" spans="2:68">
      <c r="B776" s="29">
        <v>13</v>
      </c>
      <c r="C776" s="68">
        <v>8.43E-2</v>
      </c>
      <c r="D776" s="68">
        <v>9.2999999999999992E-3</v>
      </c>
      <c r="F776" s="13"/>
      <c r="G776" s="13"/>
      <c r="H776" s="245"/>
      <c r="I776" s="60" t="s">
        <v>112</v>
      </c>
      <c r="J776" s="174">
        <f t="shared" si="212"/>
        <v>0.35326578907169826</v>
      </c>
      <c r="K776" s="174">
        <f t="shared" si="215"/>
        <v>0.31639845218241208</v>
      </c>
      <c r="L776" s="174">
        <f t="shared" si="215"/>
        <v>0.2833786447492892</v>
      </c>
      <c r="M776" s="174">
        <f t="shared" si="215"/>
        <v>0.25380483294414719</v>
      </c>
      <c r="N776" s="174">
        <f t="shared" ref="K776:BP780" si="216">$C776*POWER(POWER($D776/$C776,1/($D$766-$C$766)),N$766-$C$766)</f>
        <v>0.2273173875991869</v>
      </c>
      <c r="O776" s="174">
        <f t="shared" si="216"/>
        <v>0.20359421097505373</v>
      </c>
      <c r="P776" s="174">
        <f t="shared" si="216"/>
        <v>0.18234681992581089</v>
      </c>
      <c r="Q776" s="174">
        <f t="shared" si="216"/>
        <v>0.16331683783057194</v>
      </c>
      <c r="R776" s="174">
        <f t="shared" si="216"/>
        <v>0.14627285263230358</v>
      </c>
      <c r="S776" s="174">
        <f t="shared" si="216"/>
        <v>0.13100760277631612</v>
      </c>
      <c r="T776" s="174">
        <f t="shared" si="216"/>
        <v>0.11733545682834844</v>
      </c>
      <c r="U776" s="174">
        <f t="shared" si="216"/>
        <v>0.10509015612341362</v>
      </c>
      <c r="V776" s="174">
        <f t="shared" si="216"/>
        <v>9.4122792995128268E-2</v>
      </c>
      <c r="W776" s="174">
        <f t="shared" si="216"/>
        <v>8.43E-2</v>
      </c>
      <c r="X776" s="174">
        <f t="shared" si="216"/>
        <v>7.5502328116929404E-2</v>
      </c>
      <c r="Y776" s="174">
        <f t="shared" si="216"/>
        <v>6.762279420019536E-2</v>
      </c>
      <c r="Z776" s="174">
        <f t="shared" si="216"/>
        <v>6.0565580022381278E-2</v>
      </c>
      <c r="AA776" s="174">
        <f t="shared" si="216"/>
        <v>5.4244867087093432E-2</v>
      </c>
      <c r="AB776" s="174">
        <f t="shared" si="216"/>
        <v>4.8583793042336336E-2</v>
      </c>
      <c r="AC776" s="174">
        <f t="shared" si="216"/>
        <v>4.3513517004121829E-2</v>
      </c>
      <c r="AD776" s="174">
        <f t="shared" si="216"/>
        <v>3.8972382424279875E-2</v>
      </c>
      <c r="AE776" s="174">
        <f t="shared" si="216"/>
        <v>3.4905167322614852E-2</v>
      </c>
      <c r="AF776" s="174">
        <f t="shared" si="216"/>
        <v>3.1262412765935811E-2</v>
      </c>
      <c r="AG776" s="174">
        <f t="shared" si="216"/>
        <v>2.7999821428002E-2</v>
      </c>
      <c r="AH776" s="174">
        <f t="shared" si="216"/>
        <v>2.5077718916636273E-2</v>
      </c>
      <c r="AI776" s="174">
        <f t="shared" si="216"/>
        <v>2.2460571317532617E-2</v>
      </c>
      <c r="AJ776" s="174">
        <f t="shared" si="216"/>
        <v>2.0116553087900845E-2</v>
      </c>
      <c r="AK776" s="174">
        <f t="shared" si="216"/>
        <v>1.8017160045365591E-2</v>
      </c>
      <c r="AL776" s="174">
        <f t="shared" si="216"/>
        <v>1.6136862745912497E-2</v>
      </c>
      <c r="AM776" s="174">
        <f t="shared" si="216"/>
        <v>1.4452796035821351E-2</v>
      </c>
      <c r="AN776" s="174">
        <f t="shared" si="216"/>
        <v>1.2944481002415664E-2</v>
      </c>
      <c r="AO776" s="174">
        <f t="shared" si="216"/>
        <v>1.1593575942440648E-2</v>
      </c>
      <c r="AP776" s="174">
        <f t="shared" si="216"/>
        <v>1.0383653319747247E-2</v>
      </c>
      <c r="AQ776" s="174">
        <f t="shared" si="216"/>
        <v>9.300000000000001E-3</v>
      </c>
      <c r="AR776" s="174">
        <f t="shared" si="216"/>
        <v>8.3294383331843844E-3</v>
      </c>
      <c r="AS776" s="174">
        <f t="shared" si="216"/>
        <v>7.4601659082066075E-3</v>
      </c>
      <c r="AT776" s="174">
        <f t="shared" si="216"/>
        <v>6.6816120309388599E-3</v>
      </c>
      <c r="AU776" s="174">
        <f t="shared" si="216"/>
        <v>5.9843091804266772E-3</v>
      </c>
      <c r="AV776" s="174">
        <f t="shared" si="216"/>
        <v>5.3597778801153968E-3</v>
      </c>
      <c r="AW776" s="174">
        <f t="shared" si="216"/>
        <v>4.8004235840846147E-3</v>
      </c>
      <c r="AX776" s="174">
        <f t="shared" si="216"/>
        <v>4.2994443243867479E-3</v>
      </c>
      <c r="AY776" s="174">
        <f t="shared" si="216"/>
        <v>3.8507479964450552E-3</v>
      </c>
      <c r="AZ776" s="174">
        <f t="shared" si="216"/>
        <v>3.4488782766690759E-3</v>
      </c>
      <c r="BA776" s="174">
        <f t="shared" si="216"/>
        <v>3.0889482714165912E-3</v>
      </c>
      <c r="BB776" s="174">
        <f t="shared" si="216"/>
        <v>2.7665810904474188E-3</v>
      </c>
      <c r="BC776" s="174">
        <f t="shared" si="216"/>
        <v>2.477856622218901E-3</v>
      </c>
      <c r="BD776" s="174">
        <f t="shared" si="216"/>
        <v>2.2192638637897732E-3</v>
      </c>
      <c r="BE776" s="174">
        <f t="shared" si="216"/>
        <v>1.9876582256453143E-3</v>
      </c>
      <c r="BF776" s="174">
        <f t="shared" si="216"/>
        <v>1.7802232922536918E-3</v>
      </c>
      <c r="BG776" s="174">
        <f t="shared" si="216"/>
        <v>1.5944365733468395E-3</v>
      </c>
      <c r="BH776" s="174">
        <f t="shared" si="216"/>
        <v>1.4280388294479912E-3</v>
      </c>
      <c r="BI776" s="174">
        <f t="shared" si="216"/>
        <v>1.2790065986322426E-3</v>
      </c>
      <c r="BJ776" s="174">
        <f t="shared" si="216"/>
        <v>1.1455275904347498E-3</v>
      </c>
      <c r="BK776" s="174">
        <f t="shared" si="216"/>
        <v>1.0259786476868329E-3</v>
      </c>
      <c r="BL776" s="174">
        <f t="shared" si="216"/>
        <v>9.1890600828724517E-4</v>
      </c>
      <c r="BM776" s="174">
        <f t="shared" si="216"/>
        <v>8.2300762688400299E-4</v>
      </c>
      <c r="BN776" s="174">
        <f t="shared" si="216"/>
        <v>7.3711734149147564E-4</v>
      </c>
      <c r="BO776" s="174">
        <f t="shared" si="216"/>
        <v>6.6019069250258724E-4</v>
      </c>
      <c r="BP776" s="174">
        <f t="shared" si="216"/>
        <v>5.9129222164974141E-4</v>
      </c>
    </row>
    <row r="777" spans="2:68">
      <c r="B777" s="29">
        <v>14</v>
      </c>
      <c r="C777" s="68">
        <v>7.5700000000000003E-2</v>
      </c>
      <c r="D777" s="68">
        <v>9.1000000000000004E-3</v>
      </c>
      <c r="F777" s="13"/>
      <c r="G777" s="13"/>
      <c r="H777" s="245"/>
      <c r="I777" s="60" t="s">
        <v>112</v>
      </c>
      <c r="J777" s="174">
        <f t="shared" si="212"/>
        <v>0.30000693646586718</v>
      </c>
      <c r="K777" s="174">
        <f t="shared" si="216"/>
        <v>0.26985382097652183</v>
      </c>
      <c r="L777" s="174">
        <f t="shared" si="216"/>
        <v>0.24273133665999017</v>
      </c>
      <c r="M777" s="174">
        <f t="shared" si="216"/>
        <v>0.21833488065329859</v>
      </c>
      <c r="N777" s="174">
        <f t="shared" si="216"/>
        <v>0.19639046513662478</v>
      </c>
      <c r="O777" s="174">
        <f t="shared" si="216"/>
        <v>0.17665164027467151</v>
      </c>
      <c r="P777" s="174">
        <f t="shared" si="216"/>
        <v>0.15889672642723623</v>
      </c>
      <c r="Q777" s="174">
        <f t="shared" si="216"/>
        <v>0.14292632454493015</v>
      </c>
      <c r="R777" s="174">
        <f t="shared" si="216"/>
        <v>0.12856107679019613</v>
      </c>
      <c r="S777" s="174">
        <f t="shared" si="216"/>
        <v>0.11563965223396615</v>
      </c>
      <c r="T777" s="174">
        <f t="shared" si="216"/>
        <v>0.10401693500604221</v>
      </c>
      <c r="U777" s="174">
        <f t="shared" si="216"/>
        <v>9.3562394550969236E-2</v>
      </c>
      <c r="V777" s="174">
        <f t="shared" si="216"/>
        <v>8.4158619686330233E-2</v>
      </c>
      <c r="W777" s="174">
        <f t="shared" si="216"/>
        <v>7.5700000000000003E-2</v>
      </c>
      <c r="X777" s="174">
        <f t="shared" si="216"/>
        <v>6.8091539777603974E-2</v>
      </c>
      <c r="Y777" s="174">
        <f t="shared" si="216"/>
        <v>6.1247791139828589E-2</v>
      </c>
      <c r="Z777" s="174">
        <f t="shared" si="216"/>
        <v>5.5091894408031958E-2</v>
      </c>
      <c r="AA777" s="174">
        <f t="shared" si="216"/>
        <v>4.9554714920846302E-2</v>
      </c>
      <c r="AB777" s="174">
        <f t="shared" si="216"/>
        <v>4.4574066607670167E-2</v>
      </c>
      <c r="AC777" s="174">
        <f t="shared" si="216"/>
        <v>4.0094013599283253E-2</v>
      </c>
      <c r="AD777" s="174">
        <f t="shared" si="216"/>
        <v>3.6064242032224442E-2</v>
      </c>
      <c r="AE777" s="174">
        <f t="shared" si="216"/>
        <v>3.2439494991893622E-2</v>
      </c>
      <c r="AF777" s="174">
        <f t="shared" si="216"/>
        <v>2.9179064248426811E-2</v>
      </c>
      <c r="AG777" s="174">
        <f t="shared" si="216"/>
        <v>2.6246333077212896E-2</v>
      </c>
      <c r="AH777" s="174">
        <f t="shared" si="216"/>
        <v>2.3608365029633881E-2</v>
      </c>
      <c r="AI777" s="174">
        <f t="shared" si="216"/>
        <v>2.1235534035660631E-2</v>
      </c>
      <c r="AJ777" s="174">
        <f t="shared" si="216"/>
        <v>1.9101191684119539E-2</v>
      </c>
      <c r="AK777" s="174">
        <f t="shared" si="216"/>
        <v>1.7181367943974422E-2</v>
      </c>
      <c r="AL777" s="174">
        <f t="shared" si="216"/>
        <v>1.5454501965532155E-2</v>
      </c>
      <c r="AM777" s="174">
        <f t="shared" si="216"/>
        <v>1.3901199938297113E-2</v>
      </c>
      <c r="AN777" s="174">
        <f t="shared" si="216"/>
        <v>1.2504017286063193E-2</v>
      </c>
      <c r="AO777" s="174">
        <f t="shared" si="216"/>
        <v>1.1247262753154817E-2</v>
      </c>
      <c r="AP777" s="174">
        <f t="shared" si="216"/>
        <v>1.0116822181579985E-2</v>
      </c>
      <c r="AQ777" s="174">
        <f t="shared" si="216"/>
        <v>9.0999999999999952E-3</v>
      </c>
      <c r="AR777" s="174">
        <f t="shared" si="216"/>
        <v>8.1853766443354802E-3</v>
      </c>
      <c r="AS777" s="174">
        <f t="shared" si="216"/>
        <v>7.3626803087508573E-3</v>
      </c>
      <c r="AT777" s="174">
        <f t="shared" si="216"/>
        <v>6.6226715866986854E-3</v>
      </c>
      <c r="AU777" s="174">
        <f t="shared" si="216"/>
        <v>5.9570397064689709E-3</v>
      </c>
      <c r="AV777" s="174">
        <f t="shared" si="216"/>
        <v>5.3583091959022227E-3</v>
      </c>
      <c r="AW777" s="174">
        <f t="shared" si="216"/>
        <v>4.8197559280512194E-3</v>
      </c>
      <c r="AX777" s="174">
        <f t="shared" si="216"/>
        <v>4.3353316049305445E-3</v>
      </c>
      <c r="AY777" s="174">
        <f t="shared" si="216"/>
        <v>3.899595831258016E-3</v>
      </c>
      <c r="AZ777" s="174">
        <f t="shared" si="216"/>
        <v>3.5076550153326793E-3</v>
      </c>
      <c r="BA777" s="174">
        <f t="shared" si="216"/>
        <v>3.1551074108670703E-3</v>
      </c>
      <c r="BB777" s="174">
        <f t="shared" si="216"/>
        <v>2.8379936825583645E-3</v>
      </c>
      <c r="BC777" s="174">
        <f t="shared" si="216"/>
        <v>2.5527524402181195E-3</v>
      </c>
      <c r="BD777" s="174">
        <f t="shared" si="216"/>
        <v>2.2961802420804187E-3</v>
      </c>
      <c r="BE777" s="174">
        <f t="shared" si="216"/>
        <v>2.0653956180999625E-3</v>
      </c>
      <c r="BF777" s="174">
        <f t="shared" si="216"/>
        <v>1.8578067091987126E-3</v>
      </c>
      <c r="BG777" s="174">
        <f t="shared" si="216"/>
        <v>1.6710821590291106E-3</v>
      </c>
      <c r="BH777" s="174">
        <f t="shared" si="216"/>
        <v>1.503124931349736E-3</v>
      </c>
      <c r="BI777" s="174">
        <f t="shared" si="216"/>
        <v>1.3520487589657698E-3</v>
      </c>
      <c r="BJ777" s="174">
        <f t="shared" si="216"/>
        <v>1.2161569597407902E-3</v>
      </c>
      <c r="BK777" s="174">
        <f t="shared" si="216"/>
        <v>1.093923381770144E-3</v>
      </c>
      <c r="BL777" s="174">
        <f t="shared" si="216"/>
        <v>9.8397526371800316E-4</v>
      </c>
      <c r="BM777" s="174">
        <f t="shared" si="216"/>
        <v>8.8507781782870228E-4</v>
      </c>
      <c r="BN777" s="174">
        <f t="shared" si="216"/>
        <v>7.9612036246972263E-4</v>
      </c>
      <c r="BO777" s="174">
        <f t="shared" si="216"/>
        <v>7.1610384846588647E-4</v>
      </c>
      <c r="BP777" s="174">
        <f t="shared" si="216"/>
        <v>6.4412963913751918E-4</v>
      </c>
    </row>
    <row r="778" spans="2:68">
      <c r="B778" s="29">
        <v>15</v>
      </c>
      <c r="C778" s="68">
        <v>6.7100000000000007E-2</v>
      </c>
      <c r="D778" s="68">
        <v>8.8999999999999999E-3</v>
      </c>
      <c r="F778" s="13"/>
      <c r="G778" s="13"/>
      <c r="H778" s="245"/>
      <c r="I778" s="60" t="s">
        <v>112</v>
      </c>
      <c r="J778" s="174">
        <f t="shared" si="212"/>
        <v>0.24945295559497546</v>
      </c>
      <c r="K778" s="174">
        <f t="shared" si="216"/>
        <v>0.22548726984222209</v>
      </c>
      <c r="L778" s="174">
        <f t="shared" si="216"/>
        <v>0.20382403864339388</v>
      </c>
      <c r="M778" s="174">
        <f t="shared" si="216"/>
        <v>0.18424205835643426</v>
      </c>
      <c r="N778" s="174">
        <f t="shared" si="216"/>
        <v>0.16654137702965149</v>
      </c>
      <c r="O778" s="174">
        <f t="shared" si="216"/>
        <v>0.15054125268875621</v>
      </c>
      <c r="P778" s="174">
        <f t="shared" si="216"/>
        <v>0.13607830777732205</v>
      </c>
      <c r="Q778" s="174">
        <f t="shared" si="216"/>
        <v>0.12300486090562886</v>
      </c>
      <c r="R778" s="174">
        <f t="shared" si="216"/>
        <v>0.11118741887334527</v>
      </c>
      <c r="S778" s="174">
        <f t="shared" si="216"/>
        <v>0.10050531356806734</v>
      </c>
      <c r="T778" s="174">
        <f t="shared" si="216"/>
        <v>9.0849469821060028E-2</v>
      </c>
      <c r="U778" s="174">
        <f t="shared" si="216"/>
        <v>8.2121291638754201E-2</v>
      </c>
      <c r="V778" s="174">
        <f t="shared" si="216"/>
        <v>7.423165543728906E-2</v>
      </c>
      <c r="W778" s="174">
        <f t="shared" si="216"/>
        <v>6.7100000000000007E-2</v>
      </c>
      <c r="X778" s="174">
        <f t="shared" si="216"/>
        <v>6.0653503865391215E-2</v>
      </c>
      <c r="Y778" s="174">
        <f t="shared" si="216"/>
        <v>5.482634174588713E-2</v>
      </c>
      <c r="Z778" s="174">
        <f t="shared" si="216"/>
        <v>4.9559012384641193E-2</v>
      </c>
      <c r="AA778" s="174">
        <f t="shared" si="216"/>
        <v>4.47977309871357E-2</v>
      </c>
      <c r="AB778" s="174">
        <f t="shared" si="216"/>
        <v>4.0493880023680935E-2</v>
      </c>
      <c r="AC778" s="174">
        <f t="shared" si="216"/>
        <v>3.6603512794948126E-2</v>
      </c>
      <c r="AD778" s="174">
        <f t="shared" si="216"/>
        <v>3.3086904691434917E-2</v>
      </c>
      <c r="AE778" s="174">
        <f t="shared" si="216"/>
        <v>2.9908147564765692E-2</v>
      </c>
      <c r="AF778" s="174">
        <f t="shared" si="216"/>
        <v>2.7034783068944957E-2</v>
      </c>
      <c r="AG778" s="174">
        <f t="shared" si="216"/>
        <v>2.4437471227604552E-2</v>
      </c>
      <c r="AH778" s="174">
        <f t="shared" si="216"/>
        <v>2.2089690842979126E-2</v>
      </c>
      <c r="AI778" s="174">
        <f t="shared" si="216"/>
        <v>1.9967468687480346E-2</v>
      </c>
      <c r="AJ778" s="174">
        <f t="shared" si="216"/>
        <v>1.804913471264034E-2</v>
      </c>
      <c r="AK778" s="174">
        <f t="shared" si="216"/>
        <v>1.6315100775858384E-2</v>
      </c>
      <c r="AL778" s="174">
        <f t="shared" si="216"/>
        <v>1.4747660625525686E-2</v>
      </c>
      <c r="AM778" s="174">
        <f t="shared" si="216"/>
        <v>1.3330809102172873E-2</v>
      </c>
      <c r="AN778" s="174">
        <f t="shared" si="216"/>
        <v>1.2050078709499772E-2</v>
      </c>
      <c r="AO778" s="174">
        <f t="shared" si="216"/>
        <v>1.0892391886511366E-2</v>
      </c>
      <c r="AP778" s="174">
        <f t="shared" si="216"/>
        <v>9.8459274723080928E-3</v>
      </c>
      <c r="AQ778" s="174">
        <f t="shared" si="216"/>
        <v>8.9000000000000051E-3</v>
      </c>
      <c r="AR778" s="174">
        <f t="shared" si="216"/>
        <v>8.0449505872128482E-3</v>
      </c>
      <c r="AS778" s="174">
        <f t="shared" si="216"/>
        <v>7.272048309067E-3</v>
      </c>
      <c r="AT778" s="174">
        <f t="shared" si="216"/>
        <v>6.573401046547047E-3</v>
      </c>
      <c r="AU778" s="174">
        <f t="shared" si="216"/>
        <v>5.9418748999330541E-3</v>
      </c>
      <c r="AV778" s="174">
        <f t="shared" si="216"/>
        <v>5.3710213444226598E-3</v>
      </c>
      <c r="AW778" s="174">
        <f t="shared" si="216"/>
        <v>4.8550113841287403E-3</v>
      </c>
      <c r="AX778" s="174">
        <f t="shared" si="216"/>
        <v>4.3885760320979267E-3</v>
      </c>
      <c r="AY778" s="174">
        <f t="shared" si="216"/>
        <v>3.9669525085903844E-3</v>
      </c>
      <c r="AZ778" s="174">
        <f t="shared" si="216"/>
        <v>3.5858356082505249E-3</v>
      </c>
      <c r="BA778" s="174">
        <f t="shared" si="216"/>
        <v>3.2413337395779526E-3</v>
      </c>
      <c r="BB778" s="174">
        <f t="shared" si="216"/>
        <v>2.9299291878169043E-3</v>
      </c>
      <c r="BC778" s="174">
        <f t="shared" si="216"/>
        <v>2.6484421955078261E-3</v>
      </c>
      <c r="BD778" s="174">
        <f t="shared" si="216"/>
        <v>2.393998493926961E-3</v>
      </c>
      <c r="BE778" s="174">
        <f t="shared" si="216"/>
        <v>2.1639999538768952E-3</v>
      </c>
      <c r="BF778" s="174">
        <f t="shared" si="216"/>
        <v>1.9560980561427518E-3</v>
      </c>
      <c r="BG778" s="174">
        <f t="shared" si="216"/>
        <v>1.7681699107203969E-3</v>
      </c>
      <c r="BH778" s="174">
        <f t="shared" si="216"/>
        <v>1.5982965799485548E-3</v>
      </c>
      <c r="BI778" s="174">
        <f t="shared" si="216"/>
        <v>1.4447434842019555E-3</v>
      </c>
      <c r="BJ778" s="174">
        <f t="shared" si="216"/>
        <v>1.3059426900676907E-3</v>
      </c>
      <c r="BK778" s="174">
        <f t="shared" si="216"/>
        <v>1.1804769001490323E-3</v>
      </c>
      <c r="BL778" s="174">
        <f t="shared" si="216"/>
        <v>1.0670649810163094E-3</v>
      </c>
      <c r="BM778" s="174">
        <f t="shared" si="216"/>
        <v>9.6454888153049646E-4</v>
      </c>
      <c r="BN778" s="174">
        <f t="shared" si="216"/>
        <v>8.7188180796227643E-4</v>
      </c>
      <c r="BO778" s="174">
        <f t="shared" si="216"/>
        <v>7.8811753516250683E-4</v>
      </c>
      <c r="BP778" s="174">
        <f t="shared" si="216"/>
        <v>7.124007446402637E-4</v>
      </c>
    </row>
    <row r="779" spans="2:68">
      <c r="B779" s="29">
        <v>16</v>
      </c>
      <c r="C779" s="68">
        <v>6.7400000000000002E-2</v>
      </c>
      <c r="D779" s="68">
        <v>8.5000000000000006E-3</v>
      </c>
      <c r="F779" s="13"/>
      <c r="G779" s="13"/>
      <c r="H779" s="245"/>
      <c r="I779" s="60" t="s">
        <v>112</v>
      </c>
      <c r="J779" s="174">
        <f t="shared" si="212"/>
        <v>0.25892055398977221</v>
      </c>
      <c r="K779" s="174">
        <f t="shared" si="216"/>
        <v>0.23345569838666649</v>
      </c>
      <c r="L779" s="174">
        <f t="shared" si="216"/>
        <v>0.21049531321240378</v>
      </c>
      <c r="M779" s="174">
        <f t="shared" si="216"/>
        <v>0.18979308361538183</v>
      </c>
      <c r="N779" s="174">
        <f t="shared" si="216"/>
        <v>0.17112691982784112</v>
      </c>
      <c r="O779" s="174">
        <f t="shared" si="216"/>
        <v>0.1542965746270798</v>
      </c>
      <c r="P779" s="174">
        <f t="shared" si="216"/>
        <v>0.13912149511953473</v>
      </c>
      <c r="Q779" s="174">
        <f t="shared" si="216"/>
        <v>0.12543888580205631</v>
      </c>
      <c r="R779" s="174">
        <f t="shared" si="216"/>
        <v>0.1131019621212503</v>
      </c>
      <c r="S779" s="174">
        <f t="shared" si="216"/>
        <v>0.10197837579538703</v>
      </c>
      <c r="T779" s="174">
        <f t="shared" si="216"/>
        <v>9.1948795006017325E-2</v>
      </c>
      <c r="U779" s="174">
        <f t="shared" si="216"/>
        <v>8.2905624227847682E-2</v>
      </c>
      <c r="V779" s="174">
        <f t="shared" si="216"/>
        <v>7.4751849963441933E-2</v>
      </c>
      <c r="W779" s="174">
        <f t="shared" si="216"/>
        <v>6.7400000000000002E-2</v>
      </c>
      <c r="X779" s="174">
        <f t="shared" si="216"/>
        <v>6.0771205023309495E-2</v>
      </c>
      <c r="Y779" s="174">
        <f t="shared" si="216"/>
        <v>5.4794352522034379E-2</v>
      </c>
      <c r="Z779" s="174">
        <f t="shared" si="216"/>
        <v>4.9405323905579321E-2</v>
      </c>
      <c r="AA779" s="174">
        <f t="shared" si="216"/>
        <v>4.454630665146847E-2</v>
      </c>
      <c r="AB779" s="174">
        <f t="shared" si="216"/>
        <v>4.0165174103080202E-2</v>
      </c>
      <c r="AC779" s="174">
        <f t="shared" si="216"/>
        <v>3.6214926264320595E-2</v>
      </c>
      <c r="AD779" s="174">
        <f t="shared" si="216"/>
        <v>3.265318559218193E-2</v>
      </c>
      <c r="AE779" s="174">
        <f t="shared" si="216"/>
        <v>2.9441742378140415E-2</v>
      </c>
      <c r="AF779" s="174">
        <f t="shared" si="216"/>
        <v>2.6546144841326863E-2</v>
      </c>
      <c r="AG779" s="174">
        <f t="shared" si="216"/>
        <v>2.3935329536064458E-2</v>
      </c>
      <c r="AH779" s="174">
        <f t="shared" si="216"/>
        <v>2.1581288108852348E-2</v>
      </c>
      <c r="AI779" s="174">
        <f t="shared" si="216"/>
        <v>1.945876682982459E-2</v>
      </c>
      <c r="AJ779" s="174">
        <f t="shared" si="216"/>
        <v>1.754499567531223E-2</v>
      </c>
      <c r="AK779" s="174">
        <f t="shared" si="216"/>
        <v>1.5819444055155459E-2</v>
      </c>
      <c r="AL779" s="174">
        <f t="shared" si="216"/>
        <v>1.4263600564252623E-2</v>
      </c>
      <c r="AM779" s="174">
        <f t="shared" si="216"/>
        <v>1.2860774395560669E-2</v>
      </c>
      <c r="AN779" s="174">
        <f t="shared" si="216"/>
        <v>1.1595916284141642E-2</v>
      </c>
      <c r="AO779" s="174">
        <f t="shared" si="216"/>
        <v>1.0455457061375443E-2</v>
      </c>
      <c r="AP779" s="174">
        <f t="shared" si="216"/>
        <v>9.427162087377686E-3</v>
      </c>
      <c r="AQ779" s="174">
        <f t="shared" si="216"/>
        <v>8.4999999999999937E-3</v>
      </c>
      <c r="AR779" s="174">
        <f t="shared" si="216"/>
        <v>7.6640243723758213E-3</v>
      </c>
      <c r="AS779" s="174">
        <f t="shared" si="216"/>
        <v>6.9102670094553691E-3</v>
      </c>
      <c r="AT779" s="174">
        <f t="shared" si="216"/>
        <v>6.2306417388341834E-3</v>
      </c>
      <c r="AU779" s="174">
        <f t="shared" si="216"/>
        <v>5.6178576637608566E-3</v>
      </c>
      <c r="AV779" s="174">
        <f t="shared" si="216"/>
        <v>5.0653409477178267E-3</v>
      </c>
      <c r="AW779" s="174">
        <f t="shared" si="216"/>
        <v>4.5671642914944339E-3</v>
      </c>
      <c r="AX779" s="174">
        <f t="shared" si="216"/>
        <v>4.1179833461950479E-3</v>
      </c>
      <c r="AY779" s="174">
        <f t="shared" si="216"/>
        <v>3.7129793800325427E-3</v>
      </c>
      <c r="AZ779" s="174">
        <f t="shared" si="216"/>
        <v>3.3478075838468575E-3</v>
      </c>
      <c r="BA779" s="174">
        <f t="shared" si="216"/>
        <v>3.0185504607796402E-3</v>
      </c>
      <c r="BB779" s="174">
        <f t="shared" si="216"/>
        <v>2.7216758000778167E-3</v>
      </c>
      <c r="BC779" s="174">
        <f t="shared" si="216"/>
        <v>2.4539987841766899E-3</v>
      </c>
      <c r="BD779" s="174">
        <f t="shared" si="216"/>
        <v>2.2126478225542113E-3</v>
      </c>
      <c r="BE779" s="174">
        <f t="shared" si="216"/>
        <v>1.9950337458282089E-3</v>
      </c>
      <c r="BF779" s="174">
        <f t="shared" si="216"/>
        <v>1.7988220296164274E-3</v>
      </c>
      <c r="BG779" s="174">
        <f t="shared" si="216"/>
        <v>1.6219077501819824E-3</v>
      </c>
      <c r="BH779" s="174">
        <f t="shared" si="216"/>
        <v>1.4623930031929359E-3</v>
      </c>
      <c r="BI779" s="174">
        <f t="shared" si="216"/>
        <v>1.3185665433485341E-3</v>
      </c>
      <c r="BJ779" s="174">
        <f t="shared" si="216"/>
        <v>1.1888854264497071E-3</v>
      </c>
      <c r="BK779" s="174">
        <f t="shared" si="216"/>
        <v>1.0719584569732923E-3</v>
      </c>
      <c r="BL779" s="174">
        <f t="shared" si="216"/>
        <v>9.665312635785524E-4</v>
      </c>
      <c r="BM779" s="174">
        <f t="shared" si="216"/>
        <v>8.7147284243873279E-4</v>
      </c>
      <c r="BN779" s="174">
        <f t="shared" si="216"/>
        <v>7.8576342403695136E-4</v>
      </c>
      <c r="BO779" s="174">
        <f t="shared" si="216"/>
        <v>7.0848353326360904E-4</v>
      </c>
      <c r="BP779" s="174">
        <f t="shared" si="216"/>
        <v>6.3880412545402811E-4</v>
      </c>
    </row>
    <row r="780" spans="2:68">
      <c r="B780" s="29">
        <v>17</v>
      </c>
      <c r="C780" s="68">
        <v>6.7699999999999996E-2</v>
      </c>
      <c r="D780" s="68">
        <v>8.0999999999999996E-3</v>
      </c>
      <c r="F780" s="13"/>
      <c r="G780" s="13"/>
      <c r="H780" s="245"/>
      <c r="I780" s="60" t="s">
        <v>112</v>
      </c>
      <c r="J780" s="174">
        <f t="shared" si="212"/>
        <v>0.26912623827108606</v>
      </c>
      <c r="K780" s="174">
        <f t="shared" si="216"/>
        <v>0.24201977818688974</v>
      </c>
      <c r="L780" s="174">
        <f t="shared" si="216"/>
        <v>0.21764348734600603</v>
      </c>
      <c r="M780" s="174">
        <f t="shared" si="216"/>
        <v>0.19572238243914333</v>
      </c>
      <c r="N780" s="174">
        <f t="shared" si="216"/>
        <v>0.17600917654271026</v>
      </c>
      <c r="O780" s="174">
        <f t="shared" si="216"/>
        <v>0.1582814895321204</v>
      </c>
      <c r="P780" s="174">
        <f t="shared" si="216"/>
        <v>0.14233933946294783</v>
      </c>
      <c r="Q780" s="174">
        <f t="shared" si="216"/>
        <v>0.12800288662078069</v>
      </c>
      <c r="R780" s="174">
        <f t="shared" si="216"/>
        <v>0.11511040479092238</v>
      </c>
      <c r="S780" s="174">
        <f t="shared" si="216"/>
        <v>0.10351645686230065</v>
      </c>
      <c r="T780" s="174">
        <f t="shared" si="216"/>
        <v>9.3090254184994309E-2</v>
      </c>
      <c r="U780" s="174">
        <f t="shared" si="216"/>
        <v>8.3714181173668259E-2</v>
      </c>
      <c r="V780" s="174">
        <f t="shared" si="216"/>
        <v>7.5282468513308859E-2</v>
      </c>
      <c r="W780" s="174">
        <f t="shared" si="216"/>
        <v>6.7699999999999996E-2</v>
      </c>
      <c r="X780" s="174">
        <f t="shared" si="216"/>
        <v>6.0881239556985822E-2</v>
      </c>
      <c r="Y780" s="174">
        <f t="shared" si="216"/>
        <v>5.4749266321936413E-2</v>
      </c>
      <c r="Z780" s="174">
        <f t="shared" si="216"/>
        <v>4.9234906920458309E-2</v>
      </c>
      <c r="AA780" s="174">
        <f t="shared" si="216"/>
        <v>4.427595513722779E-2</v>
      </c>
      <c r="AB780" s="174">
        <f t="shared" si="216"/>
        <v>3.9816470182037253E-2</v>
      </c>
      <c r="AC780" s="174">
        <f t="shared" si="216"/>
        <v>3.5806145634655735E-2</v>
      </c>
      <c r="AD780" s="174">
        <f t="shared" si="216"/>
        <v>3.2199741949716365E-2</v>
      </c>
      <c r="AE780" s="174">
        <f t="shared" si="216"/>
        <v>2.8956576119849455E-2</v>
      </c>
      <c r="AF780" s="174">
        <f t="shared" si="216"/>
        <v>2.6040062740068679E-2</v>
      </c>
      <c r="AG780" s="174">
        <f t="shared" si="216"/>
        <v>2.3417301296263845E-2</v>
      </c>
      <c r="AH780" s="174">
        <f t="shared" si="216"/>
        <v>2.1058705022096804E-2</v>
      </c>
      <c r="AI780" s="174">
        <f t="shared" si="216"/>
        <v>1.8937667137521066E-2</v>
      </c>
      <c r="AJ780" s="174">
        <f t="shared" si="216"/>
        <v>1.703026070383867E-2</v>
      </c>
      <c r="AK780" s="174">
        <f t="shared" ref="K780:BP784" si="217">$C780*POWER(POWER($D780/$C780,1/($D$766-$C$766)),AK$766-$C$766)</f>
        <v>1.5314968709428715E-2</v>
      </c>
      <c r="AL780" s="174">
        <f t="shared" si="217"/>
        <v>1.3772441341306821E-2</v>
      </c>
      <c r="AM780" s="174">
        <f t="shared" si="217"/>
        <v>1.238527770435208E-2</v>
      </c>
      <c r="AN780" s="174">
        <f t="shared" si="217"/>
        <v>1.1137829525826506E-2</v>
      </c>
      <c r="AO780" s="174">
        <f t="shared" si="217"/>
        <v>1.0016024630822943E-2</v>
      </c>
      <c r="AP780" s="174">
        <f t="shared" si="217"/>
        <v>9.0072081973087467E-3</v>
      </c>
      <c r="AQ780" s="174">
        <f t="shared" si="217"/>
        <v>8.1000000000000048E-3</v>
      </c>
      <c r="AR780" s="174">
        <f t="shared" si="217"/>
        <v>7.2841660326674355E-3</v>
      </c>
      <c r="AS780" s="174">
        <f t="shared" si="217"/>
        <v>6.5505030606748185E-3</v>
      </c>
      <c r="AT780" s="174">
        <f t="shared" si="217"/>
        <v>5.8907348014137747E-3</v>
      </c>
      <c r="AU780" s="174">
        <f t="shared" si="217"/>
        <v>5.2974185614703892E-3</v>
      </c>
      <c r="AV780" s="174">
        <f t="shared" si="217"/>
        <v>4.7638612773190829E-3</v>
      </c>
      <c r="AW780" s="174">
        <f t="shared" si="217"/>
        <v>4.2840440124181931E-3</v>
      </c>
      <c r="AX780" s="174">
        <f t="shared" si="217"/>
        <v>3.8525540589764069E-3</v>
      </c>
      <c r="AY780" s="174">
        <f t="shared" si="217"/>
        <v>3.4645238784458006E-3</v>
      </c>
      <c r="AZ780" s="174">
        <f t="shared" si="217"/>
        <v>3.1155761919432266E-3</v>
      </c>
      <c r="BA780" s="174">
        <f t="shared" si="217"/>
        <v>2.8017746011778023E-3</v>
      </c>
      <c r="BB780" s="174">
        <f t="shared" si="217"/>
        <v>2.5195791828505794E-3</v>
      </c>
      <c r="BC780" s="174">
        <f t="shared" si="217"/>
        <v>2.2658065555970566E-3</v>
      </c>
      <c r="BD780" s="174">
        <f t="shared" si="217"/>
        <v>2.0375939689969472E-3</v>
      </c>
      <c r="BE780" s="174">
        <f t="shared" si="217"/>
        <v>1.8323670095476026E-3</v>
      </c>
      <c r="BF780" s="174">
        <f t="shared" si="217"/>
        <v>1.6478105592996355E-3</v>
      </c>
      <c r="BG780" s="174">
        <f t="shared" si="217"/>
        <v>1.4818426795458184E-3</v>
      </c>
      <c r="BH780" s="174">
        <f t="shared" si="217"/>
        <v>1.332591124951178E-3</v>
      </c>
      <c r="BI780" s="174">
        <f t="shared" si="217"/>
        <v>1.1983722231856116E-3</v>
      </c>
      <c r="BJ780" s="174">
        <f t="shared" si="217"/>
        <v>1.0776718818050356E-3</v>
      </c>
      <c r="BK780" s="174">
        <f t="shared" si="217"/>
        <v>9.6912850812407806E-4</v>
      </c>
      <c r="BL780" s="174">
        <f t="shared" si="217"/>
        <v>8.7151764940334234E-4</v>
      </c>
      <c r="BM780" s="174">
        <f t="shared" si="217"/>
        <v>7.8373818008073968E-4</v>
      </c>
      <c r="BN780" s="174">
        <f t="shared" si="217"/>
        <v>7.0479988022823642E-4</v>
      </c>
      <c r="BO780" s="174">
        <f t="shared" si="217"/>
        <v>6.3381226510945607E-4</v>
      </c>
      <c r="BP780" s="174">
        <f t="shared" si="217"/>
        <v>5.6997453982695137E-4</v>
      </c>
    </row>
    <row r="781" spans="2:68">
      <c r="B781" s="29">
        <v>18</v>
      </c>
      <c r="C781" s="68">
        <v>6.7900000000000002E-2</v>
      </c>
      <c r="D781" s="68">
        <v>7.7999999999999996E-3</v>
      </c>
      <c r="F781" s="13"/>
      <c r="G781" s="13"/>
      <c r="H781" s="245"/>
      <c r="I781" s="60" t="s">
        <v>112</v>
      </c>
      <c r="J781" s="174">
        <f t="shared" si="212"/>
        <v>0.27715558581048866</v>
      </c>
      <c r="K781" s="174">
        <f t="shared" si="217"/>
        <v>0.24873384148788555</v>
      </c>
      <c r="L781" s="174">
        <f t="shared" si="217"/>
        <v>0.22322668951591887</v>
      </c>
      <c r="M781" s="174">
        <f t="shared" si="217"/>
        <v>0.20033524434857986</v>
      </c>
      <c r="N781" s="174">
        <f t="shared" si="217"/>
        <v>0.17979127054761571</v>
      </c>
      <c r="O781" s="174">
        <f t="shared" si="217"/>
        <v>0.16135403967602013</v>
      </c>
      <c r="P781" s="174">
        <f t="shared" si="217"/>
        <v>0.14480750951073329</v>
      </c>
      <c r="Q781" s="174">
        <f t="shared" si="217"/>
        <v>0.12995779252136991</v>
      </c>
      <c r="R781" s="174">
        <f t="shared" si="217"/>
        <v>0.11663088395132987</v>
      </c>
      <c r="S781" s="174">
        <f t="shared" si="217"/>
        <v>0.104670622879592</v>
      </c>
      <c r="T781" s="174">
        <f t="shared" si="217"/>
        <v>9.3936862371494054E-2</v>
      </c>
      <c r="U781" s="174">
        <f t="shared" si="217"/>
        <v>8.4303827276846086E-2</v>
      </c>
      <c r="V781" s="174">
        <f t="shared" si="217"/>
        <v>7.5658640432523294E-2</v>
      </c>
      <c r="W781" s="174">
        <f t="shared" si="217"/>
        <v>6.7900000000000002E-2</v>
      </c>
      <c r="X781" s="174">
        <f t="shared" si="217"/>
        <v>6.0936992439241992E-2</v>
      </c>
      <c r="Y781" s="174">
        <f t="shared" si="217"/>
        <v>5.4688027209723641E-2</v>
      </c>
      <c r="Z781" s="174">
        <f t="shared" si="217"/>
        <v>4.9079880715699409E-2</v>
      </c>
      <c r="AA781" s="174">
        <f t="shared" si="217"/>
        <v>4.4046838292952473E-2</v>
      </c>
      <c r="AB781" s="174">
        <f t="shared" si="217"/>
        <v>3.9529924183065675E-2</v>
      </c>
      <c r="AC781" s="174">
        <f t="shared" si="217"/>
        <v>3.5476210472272195E-2</v>
      </c>
      <c r="AD781" s="174">
        <f t="shared" si="217"/>
        <v>3.1838196897228395E-2</v>
      </c>
      <c r="AE781" s="174">
        <f t="shared" si="217"/>
        <v>2.8573254250449258E-2</v>
      </c>
      <c r="AF781" s="174">
        <f t="shared" si="217"/>
        <v>2.5643124863389769E-2</v>
      </c>
      <c r="AG781" s="174">
        <f t="shared" si="217"/>
        <v>2.3013474313975265E-2</v>
      </c>
      <c r="AH781" s="174">
        <f t="shared" si="217"/>
        <v>2.0653489105617092E-2</v>
      </c>
      <c r="AI781" s="174">
        <f t="shared" si="217"/>
        <v>1.853551560343086E-2</v>
      </c>
      <c r="AJ781" s="174">
        <f t="shared" si="217"/>
        <v>1.6634735996814698E-2</v>
      </c>
      <c r="AK781" s="174">
        <f t="shared" si="217"/>
        <v>1.4928877491409186E-2</v>
      </c>
      <c r="AL781" s="174">
        <f t="shared" si="217"/>
        <v>1.3397951322833159E-2</v>
      </c>
      <c r="AM781" s="174">
        <f t="shared" si="217"/>
        <v>1.2024018534032644E-2</v>
      </c>
      <c r="AN781" s="174">
        <f t="shared" si="217"/>
        <v>1.0790979771688552E-2</v>
      </c>
      <c r="AO781" s="174">
        <f t="shared" si="217"/>
        <v>9.6843866385772966E-3</v>
      </c>
      <c r="AP781" s="174">
        <f t="shared" si="217"/>
        <v>8.6912723913649629E-3</v>
      </c>
      <c r="AQ781" s="174">
        <f t="shared" si="217"/>
        <v>7.7999999999999892E-3</v>
      </c>
      <c r="AR781" s="174">
        <f t="shared" si="217"/>
        <v>7.0001257883076122E-3</v>
      </c>
      <c r="AS781" s="174">
        <f t="shared" si="217"/>
        <v>6.2822770579652985E-3</v>
      </c>
      <c r="AT781" s="174">
        <f t="shared" si="217"/>
        <v>5.6380422618918236E-3</v>
      </c>
      <c r="AU781" s="174">
        <f t="shared" si="217"/>
        <v>5.0598724401329726E-3</v>
      </c>
      <c r="AV781" s="174">
        <f t="shared" si="217"/>
        <v>4.5409927632976714E-3</v>
      </c>
      <c r="AW781" s="174">
        <f t="shared" si="217"/>
        <v>4.075323147035681E-3</v>
      </c>
      <c r="AX781" s="174">
        <f t="shared" si="217"/>
        <v>3.6574070073399296E-3</v>
      </c>
      <c r="AY781" s="174">
        <f t="shared" si="217"/>
        <v>3.2823473218483632E-3</v>
      </c>
      <c r="AZ781" s="174">
        <f t="shared" si="217"/>
        <v>2.9457492479298955E-3</v>
      </c>
      <c r="BA781" s="174">
        <f t="shared" si="217"/>
        <v>2.643668625169467E-3</v>
      </c>
      <c r="BB781" s="174">
        <f t="shared" si="217"/>
        <v>2.3725657588190441E-3</v>
      </c>
      <c r="BC781" s="174">
        <f t="shared" si="217"/>
        <v>2.1292639426621581E-3</v>
      </c>
      <c r="BD781" s="174">
        <f t="shared" si="217"/>
        <v>1.9109122352747349E-3</v>
      </c>
      <c r="BE781" s="174">
        <f t="shared" si="217"/>
        <v>1.7149520535050299E-3</v>
      </c>
      <c r="BF781" s="174">
        <f t="shared" si="217"/>
        <v>1.5390871917245735E-3</v>
      </c>
      <c r="BG781" s="174">
        <f t="shared" si="217"/>
        <v>1.3812569155442487E-3</v>
      </c>
      <c r="BH781" s="174">
        <f t="shared" si="217"/>
        <v>1.2396118147153254E-3</v>
      </c>
      <c r="BI781" s="174">
        <f t="shared" si="217"/>
        <v>1.1124921322666101E-3</v>
      </c>
      <c r="BJ781" s="174">
        <f t="shared" si="217"/>
        <v>9.9840831594472188E-4</v>
      </c>
      <c r="BK781" s="174">
        <f t="shared" si="217"/>
        <v>8.9602356406479891E-4</v>
      </c>
      <c r="BL781" s="174">
        <f t="shared" si="217"/>
        <v>8.0413816124888515E-4</v>
      </c>
      <c r="BM781" s="174">
        <f t="shared" si="217"/>
        <v>7.2167542050264027E-4</v>
      </c>
      <c r="BN781" s="174">
        <f t="shared" si="217"/>
        <v>6.4766906690362557E-4</v>
      </c>
      <c r="BO781" s="174">
        <f t="shared" si="217"/>
        <v>5.8125191506682079E-4</v>
      </c>
      <c r="BP781" s="174">
        <f t="shared" si="217"/>
        <v>5.2164570771313381E-4</v>
      </c>
    </row>
    <row r="782" spans="2:68">
      <c r="B782" s="29">
        <v>19</v>
      </c>
      <c r="C782" s="68">
        <v>6.8199999999999997E-2</v>
      </c>
      <c r="D782" s="68">
        <v>7.4000000000000003E-3</v>
      </c>
      <c r="F782" s="13"/>
      <c r="G782" s="13"/>
      <c r="H782" s="245"/>
      <c r="I782" s="60" t="s">
        <v>112</v>
      </c>
      <c r="J782" s="174">
        <f t="shared" si="212"/>
        <v>0.28889737806896804</v>
      </c>
      <c r="K782" s="174">
        <f t="shared" si="217"/>
        <v>0.25853298920827167</v>
      </c>
      <c r="L782" s="174">
        <f t="shared" si="217"/>
        <v>0.23136003156459201</v>
      </c>
      <c r="M782" s="174">
        <f t="shared" si="217"/>
        <v>0.2070430716385204</v>
      </c>
      <c r="N782" s="174">
        <f t="shared" si="217"/>
        <v>0.18528193147114849</v>
      </c>
      <c r="O782" s="174">
        <f t="shared" si="217"/>
        <v>0.16580798313123737</v>
      </c>
      <c r="P782" s="174">
        <f t="shared" si="217"/>
        <v>0.14838083266813154</v>
      </c>
      <c r="Q782" s="174">
        <f t="shared" si="217"/>
        <v>0.13278535259584967</v>
      </c>
      <c r="R782" s="174">
        <f t="shared" si="217"/>
        <v>0.11882902627618848</v>
      </c>
      <c r="S782" s="174">
        <f t="shared" si="217"/>
        <v>0.10633957141887675</v>
      </c>
      <c r="T782" s="174">
        <f t="shared" si="217"/>
        <v>9.5162813362347318E-2</v>
      </c>
      <c r="U782" s="174">
        <f t="shared" si="217"/>
        <v>8.5160781882081107E-2</v>
      </c>
      <c r="V782" s="174">
        <f t="shared" si="217"/>
        <v>7.62100080327901E-2</v>
      </c>
      <c r="W782" s="174">
        <f t="shared" si="217"/>
        <v>6.8199999999999997E-2</v>
      </c>
      <c r="X782" s="174">
        <f t="shared" si="217"/>
        <v>6.103187914635514E-2</v>
      </c>
      <c r="Y782" s="174">
        <f t="shared" si="217"/>
        <v>5.4617159415473598E-2</v>
      </c>
      <c r="Z782" s="174">
        <f t="shared" si="217"/>
        <v>4.8876655025841605E-2</v>
      </c>
      <c r="AA782" s="174">
        <f t="shared" si="217"/>
        <v>4.3739502970898188E-2</v>
      </c>
      <c r="AB782" s="174">
        <f t="shared" si="217"/>
        <v>3.9142288258673018E-2</v>
      </c>
      <c r="AC782" s="174">
        <f t="shared" si="217"/>
        <v>3.5028261092597178E-2</v>
      </c>
      <c r="AD782" s="174">
        <f t="shared" si="217"/>
        <v>3.1346636330064001E-2</v>
      </c>
      <c r="AE782" s="174">
        <f t="shared" si="217"/>
        <v>2.8051966570985506E-2</v>
      </c>
      <c r="AF782" s="174">
        <f t="shared" si="217"/>
        <v>2.5103581137507065E-2</v>
      </c>
      <c r="AG782" s="174">
        <f t="shared" si="217"/>
        <v>2.246508401942891E-2</v>
      </c>
      <c r="AH782" s="174">
        <f t="shared" si="217"/>
        <v>2.0103904587778585E-2</v>
      </c>
      <c r="AI782" s="174">
        <f t="shared" si="217"/>
        <v>1.7990895530368877E-2</v>
      </c>
      <c r="AJ782" s="174">
        <f t="shared" si="217"/>
        <v>1.6099973046102261E-2</v>
      </c>
      <c r="AK782" s="174">
        <f t="shared" si="217"/>
        <v>1.4407794856441178E-2</v>
      </c>
      <c r="AL782" s="174">
        <f t="shared" si="217"/>
        <v>1.2893472059293186E-2</v>
      </c>
      <c r="AM782" s="174">
        <f t="shared" si="217"/>
        <v>1.1538311268323876E-2</v>
      </c>
      <c r="AN782" s="174">
        <f t="shared" si="217"/>
        <v>1.032558385456555E-2</v>
      </c>
      <c r="AO782" s="174">
        <f t="shared" si="217"/>
        <v>9.2403194417507422E-3</v>
      </c>
      <c r="AP782" s="174">
        <f t="shared" si="217"/>
        <v>8.2691211061971699E-3</v>
      </c>
      <c r="AQ782" s="174">
        <f t="shared" si="217"/>
        <v>7.4000000000000038E-3</v>
      </c>
      <c r="AR782" s="174">
        <f t="shared" si="217"/>
        <v>6.622227356056133E-3</v>
      </c>
      <c r="AS782" s="174">
        <f t="shared" si="217"/>
        <v>5.926202048013268E-3</v>
      </c>
      <c r="AT782" s="174">
        <f t="shared" si="217"/>
        <v>5.303332070252611E-3</v>
      </c>
      <c r="AU782" s="174">
        <f t="shared" si="217"/>
        <v>4.7459284748481928E-3</v>
      </c>
      <c r="AV782" s="174">
        <f t="shared" si="217"/>
        <v>4.2471104562196551E-3</v>
      </c>
      <c r="AW782" s="174">
        <f t="shared" si="217"/>
        <v>3.8007204118067337E-3</v>
      </c>
      <c r="AX782" s="174">
        <f t="shared" si="217"/>
        <v>3.4012479302415501E-3</v>
      </c>
      <c r="AY782" s="174">
        <f t="shared" si="217"/>
        <v>3.0437617686993089E-3</v>
      </c>
      <c r="AZ782" s="174">
        <f t="shared" si="217"/>
        <v>2.7238489797295072E-3</v>
      </c>
      <c r="BA782" s="174">
        <f t="shared" si="217"/>
        <v>2.4375604361257189E-3</v>
      </c>
      <c r="BB782" s="174">
        <f t="shared" si="217"/>
        <v>2.1813620813718711E-3</v>
      </c>
      <c r="BC782" s="174">
        <f t="shared" si="217"/>
        <v>1.9520913038816676E-3</v>
      </c>
      <c r="BD782" s="174">
        <f t="shared" si="217"/>
        <v>1.7469178964978997E-3</v>
      </c>
      <c r="BE782" s="174">
        <f t="shared" si="217"/>
        <v>1.5633091193205976E-3</v>
      </c>
      <c r="BF782" s="174">
        <f t="shared" si="217"/>
        <v>1.3989984345860647E-3</v>
      </c>
      <c r="BG782" s="174">
        <f t="shared" si="217"/>
        <v>1.2519575276480459E-3</v>
      </c>
      <c r="BH782" s="174">
        <f t="shared" si="217"/>
        <v>1.1203712686772011E-3</v>
      </c>
      <c r="BI782" s="174">
        <f t="shared" si="217"/>
        <v>1.0026153059964154E-3</v>
      </c>
      <c r="BJ782" s="174">
        <f t="shared" si="217"/>
        <v>8.9723601445541206E-4</v>
      </c>
      <c r="BK782" s="174">
        <f t="shared" si="217"/>
        <v>8.029325513196488E-4</v>
      </c>
      <c r="BL782" s="174">
        <f t="shared" si="217"/>
        <v>7.1854079816444875E-4</v>
      </c>
      <c r="BM782" s="174">
        <f t="shared" si="217"/>
        <v>6.4301899054689437E-4</v>
      </c>
      <c r="BN782" s="174">
        <f t="shared" si="217"/>
        <v>5.7543485806260024E-4</v>
      </c>
      <c r="BO782" s="174">
        <f t="shared" si="217"/>
        <v>5.1495411603924698E-4</v>
      </c>
      <c r="BP782" s="174">
        <f t="shared" si="217"/>
        <v>4.6083016680389249E-4</v>
      </c>
    </row>
    <row r="783" spans="2:68">
      <c r="B783" s="29">
        <v>20</v>
      </c>
      <c r="C783" s="68">
        <v>6.8500000000000005E-2</v>
      </c>
      <c r="D783" s="68">
        <v>7.0000000000000001E-3</v>
      </c>
      <c r="F783" s="13"/>
      <c r="G783" s="13"/>
      <c r="H783" s="245"/>
      <c r="I783" s="60" t="s">
        <v>112</v>
      </c>
      <c r="J783" s="174">
        <f t="shared" si="212"/>
        <v>0.30170028258488124</v>
      </c>
      <c r="K783" s="174">
        <f t="shared" si="217"/>
        <v>0.26918204636537152</v>
      </c>
      <c r="L783" s="174">
        <f t="shared" si="217"/>
        <v>0.24016873124758573</v>
      </c>
      <c r="M783" s="174">
        <f t="shared" si="217"/>
        <v>0.21428256545305521</v>
      </c>
      <c r="N783" s="174">
        <f t="shared" si="217"/>
        <v>0.19118649467239701</v>
      </c>
      <c r="O783" s="174">
        <f t="shared" si="217"/>
        <v>0.17057979340426699</v>
      </c>
      <c r="P783" s="174">
        <f t="shared" si="217"/>
        <v>0.15219414931845301</v>
      </c>
      <c r="Q783" s="174">
        <f t="shared" si="217"/>
        <v>0.13579016965902926</v>
      </c>
      <c r="R783" s="174">
        <f t="shared" si="217"/>
        <v>0.12115426419872428</v>
      </c>
      <c r="S783" s="174">
        <f t="shared" si="217"/>
        <v>0.10809586415858975</v>
      </c>
      <c r="T783" s="174">
        <f t="shared" si="217"/>
        <v>9.6444940881538752E-2</v>
      </c>
      <c r="U783" s="174">
        <f t="shared" si="217"/>
        <v>8.6049791951308047E-2</v>
      </c>
      <c r="V783" s="174">
        <f t="shared" si="217"/>
        <v>7.6775065930708278E-2</v>
      </c>
      <c r="W783" s="174">
        <f t="shared" si="217"/>
        <v>6.8500000000000005E-2</v>
      </c>
      <c r="X783" s="174">
        <f t="shared" si="217"/>
        <v>6.1116847548328947E-2</v>
      </c>
      <c r="Y783" s="174">
        <f t="shared" si="217"/>
        <v>5.4529475244462507E-2</v>
      </c>
      <c r="Z783" s="174">
        <f t="shared" si="217"/>
        <v>4.8652111319798422E-2</v>
      </c>
      <c r="AA783" s="174">
        <f t="shared" si="217"/>
        <v>4.3408228765495598E-2</v>
      </c>
      <c r="AB783" s="174">
        <f t="shared" si="217"/>
        <v>3.8729548902244983E-2</v>
      </c>
      <c r="AC783" s="174">
        <f t="shared" si="217"/>
        <v>3.455515234852638E-2</v>
      </c>
      <c r="AD783" s="174">
        <f t="shared" si="217"/>
        <v>3.0830685811593688E-2</v>
      </c>
      <c r="AE783" s="174">
        <f t="shared" si="217"/>
        <v>2.7507654373103641E-2</v>
      </c>
      <c r="AF783" s="174">
        <f t="shared" si="217"/>
        <v>2.4542790054497797E-2</v>
      </c>
      <c r="AG783" s="174">
        <f t="shared" si="217"/>
        <v>2.1897488440458183E-2</v>
      </c>
      <c r="AH783" s="174">
        <f t="shared" si="217"/>
        <v>1.9537306024916469E-2</v>
      </c>
      <c r="AI783" s="174">
        <f t="shared" si="217"/>
        <v>1.74315117347426E-2</v>
      </c>
      <c r="AJ783" s="174">
        <f t="shared" si="217"/>
        <v>1.5552686791666723E-2</v>
      </c>
      <c r="AK783" s="174">
        <f t="shared" si="217"/>
        <v>1.3876367702382542E-2</v>
      </c>
      <c r="AL783" s="174">
        <f t="shared" si="217"/>
        <v>1.2380727728336781E-2</v>
      </c>
      <c r="AM783" s="174">
        <f t="shared" si="217"/>
        <v>1.1046292687739092E-2</v>
      </c>
      <c r="AN783" s="174">
        <f t="shared" si="217"/>
        <v>9.8556873893543197E-3</v>
      </c>
      <c r="AO783" s="174">
        <f t="shared" si="217"/>
        <v>8.7934093964840282E-3</v>
      </c>
      <c r="AP783" s="174">
        <f t="shared" si="217"/>
        <v>7.8456271754008405E-3</v>
      </c>
      <c r="AQ783" s="174">
        <f t="shared" si="217"/>
        <v>6.9999999999999958E-3</v>
      </c>
      <c r="AR783" s="174">
        <f t="shared" si="217"/>
        <v>6.2455172677124424E-3</v>
      </c>
      <c r="AS783" s="174">
        <f t="shared" si="217"/>
        <v>5.5723551344706163E-3</v>
      </c>
      <c r="AT783" s="174">
        <f t="shared" si="217"/>
        <v>4.9717486020231932E-3</v>
      </c>
      <c r="AU783" s="174">
        <f t="shared" si="217"/>
        <v>4.435877392094438E-3</v>
      </c>
      <c r="AV783" s="174">
        <f t="shared" si="217"/>
        <v>3.9577641213972949E-3</v>
      </c>
      <c r="AW783" s="174">
        <f t="shared" si="217"/>
        <v>3.5311834516742265E-3</v>
      </c>
      <c r="AX783" s="174">
        <f t="shared" si="217"/>
        <v>3.1505810318416885E-3</v>
      </c>
      <c r="AY783" s="174">
        <f t="shared" si="217"/>
        <v>2.8110011768135088E-3</v>
      </c>
      <c r="AZ783" s="174">
        <f t="shared" si="217"/>
        <v>2.5080223413355401E-3</v>
      </c>
      <c r="BA783" s="174">
        <f t="shared" si="217"/>
        <v>2.2376995486599587E-3</v>
      </c>
      <c r="BB783" s="174">
        <f t="shared" si="217"/>
        <v>1.9965130244440177E-3</v>
      </c>
      <c r="BC783" s="174">
        <f t="shared" si="217"/>
        <v>1.7813223670539871E-3</v>
      </c>
      <c r="BD783" s="174">
        <f t="shared" si="217"/>
        <v>1.5893256575425837E-3</v>
      </c>
      <c r="BE783" s="174">
        <f t="shared" si="217"/>
        <v>1.4180229768858063E-3</v>
      </c>
      <c r="BF783" s="174">
        <f t="shared" si="217"/>
        <v>1.2651838554504731E-3</v>
      </c>
      <c r="BG783" s="174">
        <f t="shared" si="217"/>
        <v>1.1288182308638482E-3</v>
      </c>
      <c r="BH783" s="174">
        <f t="shared" si="217"/>
        <v>1.0071505361383968E-3</v>
      </c>
      <c r="BI783" s="174">
        <f t="shared" si="217"/>
        <v>8.9859658066260078E-4</v>
      </c>
      <c r="BJ783" s="174">
        <f t="shared" si="217"/>
        <v>8.0174292303366202E-4</v>
      </c>
      <c r="BK783" s="174">
        <f t="shared" si="217"/>
        <v>7.1532846715328371E-4</v>
      </c>
      <c r="BL783" s="174">
        <f t="shared" si="217"/>
        <v>6.3822804195601561E-4</v>
      </c>
      <c r="BM783" s="174">
        <f t="shared" si="217"/>
        <v>5.6943775096779988E-4</v>
      </c>
      <c r="BN783" s="174">
        <f t="shared" si="217"/>
        <v>5.0806190093667626E-4</v>
      </c>
      <c r="BO783" s="174">
        <f t="shared" si="217"/>
        <v>4.5330133933811737E-4</v>
      </c>
      <c r="BP783" s="174">
        <f t="shared" si="217"/>
        <v>4.0444304890191311E-4</v>
      </c>
    </row>
    <row r="784" spans="2:68">
      <c r="B784" s="29">
        <v>21</v>
      </c>
      <c r="C784" s="68">
        <v>6.4699999999999994E-2</v>
      </c>
      <c r="D784" s="68">
        <v>6.7999999999999996E-3</v>
      </c>
      <c r="F784" s="13"/>
      <c r="G784" s="13"/>
      <c r="H784" s="245"/>
      <c r="I784" s="60" t="s">
        <v>112</v>
      </c>
      <c r="J784" s="174">
        <f t="shared" si="212"/>
        <v>0.27980873614615842</v>
      </c>
      <c r="K784" s="174">
        <f t="shared" si="217"/>
        <v>0.25000085931134791</v>
      </c>
      <c r="L784" s="174">
        <f t="shared" si="217"/>
        <v>0.22336839984783452</v>
      </c>
      <c r="M784" s="174">
        <f t="shared" si="217"/>
        <v>0.19957308222067119</v>
      </c>
      <c r="N784" s="174">
        <f t="shared" si="217"/>
        <v>0.17831266720893293</v>
      </c>
      <c r="O784" s="174">
        <f t="shared" si="217"/>
        <v>0.15931711297622278</v>
      </c>
      <c r="P784" s="174">
        <f t="shared" si="217"/>
        <v>0.14234514510030824</v>
      </c>
      <c r="Q784" s="174">
        <f t="shared" si="217"/>
        <v>0.12718119199568861</v>
      </c>
      <c r="R784" s="174">
        <f t="shared" si="217"/>
        <v>0.11363264680397717</v>
      </c>
      <c r="S784" s="174">
        <f t="shared" si="217"/>
        <v>0.10152742097365426</v>
      </c>
      <c r="T784" s="174">
        <f t="shared" si="217"/>
        <v>9.0711758455676805E-2</v>
      </c>
      <c r="U784" s="174">
        <f t="shared" si="217"/>
        <v>8.1048282751674819E-2</v>
      </c>
      <c r="V784" s="174">
        <f t="shared" si="217"/>
        <v>7.2414252009071811E-2</v>
      </c>
      <c r="W784" s="174">
        <f t="shared" si="217"/>
        <v>6.4699999999999994E-2</v>
      </c>
      <c r="X784" s="174">
        <f t="shared" si="217"/>
        <v>5.7807543181908172E-2</v>
      </c>
      <c r="Y784" s="174">
        <f t="shared" si="217"/>
        <v>5.164933614726705E-2</v>
      </c>
      <c r="Z784" s="174">
        <f t="shared" si="217"/>
        <v>4.6147159654559983E-2</v>
      </c>
      <c r="AA784" s="174">
        <f t="shared" si="217"/>
        <v>4.123112711674478E-2</v>
      </c>
      <c r="AB784" s="174">
        <f t="shared" si="217"/>
        <v>3.6838796927974794E-2</v>
      </c>
      <c r="AC784" s="174">
        <f t="shared" si="217"/>
        <v>3.2914379353685456E-2</v>
      </c>
      <c r="AD784" s="174">
        <f t="shared" si="217"/>
        <v>2.940802791026088E-2</v>
      </c>
      <c r="AE784" s="174">
        <f t="shared" si="217"/>
        <v>2.6275206233650185E-2</v>
      </c>
      <c r="AF784" s="174">
        <f t="shared" si="217"/>
        <v>2.3476122395135642E-2</v>
      </c>
      <c r="AG784" s="174">
        <f t="shared" si="217"/>
        <v>2.0975223479143202E-2</v>
      </c>
      <c r="AH784" s="174">
        <f t="shared" si="217"/>
        <v>1.8740744003411823E-2</v>
      </c>
      <c r="AI784" s="174">
        <f t="shared" si="217"/>
        <v>1.6744302445723582E-2</v>
      </c>
      <c r="AJ784" s="174">
        <f t="shared" si="217"/>
        <v>1.496054075242808E-2</v>
      </c>
      <c r="AK784" s="174">
        <f t="shared" si="217"/>
        <v>1.3366802249933278E-2</v>
      </c>
      <c r="AL784" s="174">
        <f t="shared" si="217"/>
        <v>1.1942843868115074E-2</v>
      </c>
      <c r="AM784" s="174">
        <f t="shared" si="217"/>
        <v>1.0670579020414987E-2</v>
      </c>
      <c r="AN784" s="174">
        <f t="shared" si="217"/>
        <v>9.5338478747852059E-3</v>
      </c>
      <c r="AO784" s="174">
        <f t="shared" si="217"/>
        <v>8.5182120975485203E-3</v>
      </c>
      <c r="AP784" s="174">
        <f t="shared" si="217"/>
        <v>7.6107714630863788E-3</v>
      </c>
      <c r="AQ784" s="174">
        <f t="shared" si="217"/>
        <v>6.8000000000000048E-3</v>
      </c>
      <c r="AR784" s="174">
        <f t="shared" si="217"/>
        <v>6.0755995925344045E-3</v>
      </c>
      <c r="AS784" s="174">
        <f t="shared" si="217"/>
        <v>5.4283691777653213E-3</v>
      </c>
      <c r="AT784" s="174">
        <f t="shared" si="217"/>
        <v>4.8500878771407753E-3</v>
      </c>
      <c r="AU784" s="174">
        <f t="shared" si="217"/>
        <v>4.3334105779577244E-3</v>
      </c>
      <c r="AV784" s="174">
        <f t="shared" si="217"/>
        <v>3.8717746384888535E-3</v>
      </c>
      <c r="AW784" s="174">
        <f t="shared" si="217"/>
        <v>3.4593165317629263E-3</v>
      </c>
      <c r="AX784" s="174">
        <f t="shared" si="217"/>
        <v>3.0907973692391685E-3</v>
      </c>
      <c r="AY784" s="174">
        <f t="shared" si="217"/>
        <v>2.7615363584052766E-3</v>
      </c>
      <c r="AZ784" s="174">
        <f t="shared" si="217"/>
        <v>2.4673513491023577E-3</v>
      </c>
      <c r="BA784" s="174">
        <f t="shared" si="217"/>
        <v>2.2045057134184526E-3</v>
      </c>
      <c r="BB784" s="174">
        <f t="shared" si="217"/>
        <v>1.9696608844389568E-3</v>
      </c>
      <c r="BC784" s="174">
        <f t="shared" si="217"/>
        <v>1.7598339510188634E-3</v>
      </c>
      <c r="BD784" s="174">
        <f t="shared" si="217"/>
        <v>1.5723597699615305E-3</v>
      </c>
      <c r="BE784" s="174">
        <f t="shared" si="217"/>
        <v>1.404857114367023E-3</v>
      </c>
      <c r="BF784" s="174">
        <f t="shared" si="217"/>
        <v>1.2551984281790199E-3</v>
      </c>
      <c r="BG784" s="174">
        <f t="shared" si="217"/>
        <v>1.1214828027638637E-3</v>
      </c>
      <c r="BH784" s="174">
        <f t="shared" ref="K784:BP789" si="218">$C784*POWER(POWER($D784/$C784,1/($D$766-$C$766)),BH$766-$C$766)</f>
        <v>1.0020118322803626E-3</v>
      </c>
      <c r="BI784" s="174">
        <f t="shared" si="218"/>
        <v>8.9526804116429653E-4</v>
      </c>
      <c r="BJ784" s="174">
        <f t="shared" si="218"/>
        <v>7.9989560972159853E-4</v>
      </c>
      <c r="BK784" s="174">
        <f t="shared" si="218"/>
        <v>7.1468315301391157E-4</v>
      </c>
      <c r="BL784" s="174">
        <f t="shared" si="218"/>
        <v>6.3854833430037066E-4</v>
      </c>
      <c r="BM784" s="174">
        <f t="shared" si="218"/>
        <v>5.7052411760130173E-4</v>
      </c>
      <c r="BN784" s="174">
        <f t="shared" si="218"/>
        <v>5.0974648476904646E-4</v>
      </c>
      <c r="BO784" s="174">
        <f t="shared" si="218"/>
        <v>4.554434610527442E-4</v>
      </c>
      <c r="BP784" s="174">
        <f t="shared" si="218"/>
        <v>4.0692530976389849E-4</v>
      </c>
    </row>
    <row r="785" spans="2:68">
      <c r="B785" s="29">
        <v>22</v>
      </c>
      <c r="C785" s="68">
        <v>6.0999999999999999E-2</v>
      </c>
      <c r="D785" s="68">
        <v>6.7000000000000002E-3</v>
      </c>
      <c r="F785" s="13"/>
      <c r="G785" s="13"/>
      <c r="H785" s="245"/>
      <c r="I785" s="60" t="s">
        <v>112</v>
      </c>
      <c r="J785" s="174">
        <f t="shared" si="212"/>
        <v>0.25635725109002783</v>
      </c>
      <c r="K785" s="174">
        <f t="shared" si="218"/>
        <v>0.22955293737362914</v>
      </c>
      <c r="L785" s="174">
        <f t="shared" si="218"/>
        <v>0.20555124082819876</v>
      </c>
      <c r="M785" s="174">
        <f t="shared" si="218"/>
        <v>0.18405912418032927</v>
      </c>
      <c r="N785" s="174">
        <f t="shared" si="218"/>
        <v>0.16481418967616523</v>
      </c>
      <c r="O785" s="174">
        <f t="shared" si="218"/>
        <v>0.14758147546110081</v>
      </c>
      <c r="P785" s="174">
        <f t="shared" si="218"/>
        <v>0.13215058692501208</v>
      </c>
      <c r="Q785" s="174">
        <f t="shared" si="218"/>
        <v>0.11833312798955066</v>
      </c>
      <c r="R785" s="174">
        <f t="shared" si="218"/>
        <v>0.10596040097602541</v>
      </c>
      <c r="S785" s="174">
        <f t="shared" si="218"/>
        <v>9.4881346971505146E-2</v>
      </c>
      <c r="T785" s="174">
        <f t="shared" si="218"/>
        <v>8.496070154702462E-2</v>
      </c>
      <c r="U785" s="174">
        <f t="shared" si="218"/>
        <v>7.6077343311013526E-2</v>
      </c>
      <c r="V785" s="174">
        <f t="shared" si="218"/>
        <v>6.812281513539957E-2</v>
      </c>
      <c r="W785" s="174">
        <f t="shared" si="218"/>
        <v>6.0999999999999999E-2</v>
      </c>
      <c r="X785" s="174">
        <f t="shared" si="218"/>
        <v>5.4621935288555135E-2</v>
      </c>
      <c r="Y785" s="174">
        <f t="shared" si="218"/>
        <v>4.8910751060116477E-2</v>
      </c>
      <c r="Z785" s="174">
        <f t="shared" si="218"/>
        <v>4.3796719333119863E-2</v>
      </c>
      <c r="AA785" s="174">
        <f t="shared" si="218"/>
        <v>3.9217402774830906E-2</v>
      </c>
      <c r="AB785" s="174">
        <f t="shared" si="218"/>
        <v>3.5116892402492071E-2</v>
      </c>
      <c r="AC785" s="174">
        <f t="shared" si="218"/>
        <v>3.144512498924714E-2</v>
      </c>
      <c r="AD785" s="174">
        <f t="shared" si="218"/>
        <v>2.8157271841035825E-2</v>
      </c>
      <c r="AE785" s="174">
        <f t="shared" si="218"/>
        <v>2.5213191482021554E-2</v>
      </c>
      <c r="AF785" s="174">
        <f t="shared" si="218"/>
        <v>2.2576939566375916E-2</v>
      </c>
      <c r="AG785" s="174">
        <f t="shared" si="218"/>
        <v>2.0216330032921399E-2</v>
      </c>
      <c r="AH785" s="174">
        <f t="shared" si="218"/>
        <v>1.8102542144759121E-2</v>
      </c>
      <c r="AI785" s="174">
        <f t="shared" si="218"/>
        <v>1.6209768616219263E-2</v>
      </c>
      <c r="AJ785" s="174">
        <f t="shared" si="218"/>
        <v>1.4514900531107875E-2</v>
      </c>
      <c r="AK785" s="174">
        <f t="shared" si="218"/>
        <v>1.2997245205409657E-2</v>
      </c>
      <c r="AL785" s="174">
        <f t="shared" si="218"/>
        <v>1.1638273549825735E-2</v>
      </c>
      <c r="AM785" s="174">
        <f t="shared" si="218"/>
        <v>1.0421393847689905E-2</v>
      </c>
      <c r="AN785" s="174">
        <f t="shared" si="218"/>
        <v>9.3317491863125351E-3</v>
      </c>
      <c r="AO785" s="174">
        <f t="shared" si="218"/>
        <v>8.3560360685867273E-3</v>
      </c>
      <c r="AP785" s="174">
        <f t="shared" si="218"/>
        <v>7.4823419902815876E-3</v>
      </c>
      <c r="AQ785" s="174">
        <f t="shared" si="218"/>
        <v>6.6999999999999968E-3</v>
      </c>
      <c r="AR785" s="174">
        <f t="shared" si="218"/>
        <v>5.9994584661199873E-3</v>
      </c>
      <c r="AS785" s="174">
        <f t="shared" si="218"/>
        <v>5.3721644607013152E-3</v>
      </c>
      <c r="AT785" s="174">
        <f t="shared" si="218"/>
        <v>4.8104593365885734E-3</v>
      </c>
      <c r="AU785" s="174">
        <f t="shared" si="218"/>
        <v>4.3074852228092942E-3</v>
      </c>
      <c r="AV785" s="174">
        <f t="shared" si="218"/>
        <v>3.85710129666716E-3</v>
      </c>
      <c r="AW785" s="174">
        <f t="shared" si="218"/>
        <v>3.453808810294356E-3</v>
      </c>
      <c r="AX785" s="174">
        <f t="shared" si="218"/>
        <v>3.0926839563104901E-3</v>
      </c>
      <c r="AY785" s="174">
        <f t="shared" si="218"/>
        <v>2.7693177529433495E-3</v>
      </c>
      <c r="AZ785" s="174">
        <f t="shared" si="218"/>
        <v>2.4797622146675172E-3</v>
      </c>
      <c r="BA785" s="174">
        <f t="shared" si="218"/>
        <v>2.2204821511569396E-3</v>
      </c>
      <c r="BB785" s="174">
        <f t="shared" si="218"/>
        <v>1.9883120060637063E-3</v>
      </c>
      <c r="BC785" s="174">
        <f t="shared" si="218"/>
        <v>1.7804172086667051E-3</v>
      </c>
      <c r="BD785" s="174">
        <f t="shared" si="218"/>
        <v>1.59425956653152E-3</v>
      </c>
      <c r="BE785" s="174">
        <f t="shared" si="218"/>
        <v>1.4275662766597484E-3</v>
      </c>
      <c r="BF785" s="174">
        <f t="shared" si="218"/>
        <v>1.2783021767841373E-3</v>
      </c>
      <c r="BG785" s="174">
        <f t="shared" si="218"/>
        <v>1.1446448980249563E-3</v>
      </c>
      <c r="BH785" s="174">
        <f t="shared" si="218"/>
        <v>1.0249626155458024E-3</v>
      </c>
      <c r="BI785" s="174">
        <f t="shared" si="218"/>
        <v>9.177941255660828E-4</v>
      </c>
      <c r="BJ785" s="174">
        <f t="shared" si="218"/>
        <v>8.2183100548994463E-4</v>
      </c>
      <c r="BK785" s="174">
        <f t="shared" si="218"/>
        <v>7.3590163934426163E-4</v>
      </c>
      <c r="BL785" s="174">
        <f t="shared" si="218"/>
        <v>6.5895691349186715E-4</v>
      </c>
      <c r="BM785" s="174">
        <f t="shared" si="218"/>
        <v>5.9005740797866881E-4</v>
      </c>
      <c r="BN785" s="174">
        <f t="shared" si="218"/>
        <v>5.2836192713349875E-4</v>
      </c>
      <c r="BO785" s="174">
        <f t="shared" si="218"/>
        <v>4.7311722939052882E-4</v>
      </c>
      <c r="BP785" s="174">
        <f t="shared" si="218"/>
        <v>4.2364883094540915E-4</v>
      </c>
    </row>
    <row r="786" spans="2:68">
      <c r="B786" s="29">
        <v>23</v>
      </c>
      <c r="C786" s="68">
        <v>5.7200000000000001E-2</v>
      </c>
      <c r="D786" s="68">
        <v>6.4999999999999997E-3</v>
      </c>
      <c r="F786" s="13"/>
      <c r="G786" s="13"/>
      <c r="H786" s="245"/>
      <c r="I786" s="60" t="s">
        <v>112</v>
      </c>
      <c r="J786" s="174">
        <f t="shared" si="212"/>
        <v>0.23513093221492684</v>
      </c>
      <c r="K786" s="174">
        <f t="shared" si="218"/>
        <v>0.21090439600144625</v>
      </c>
      <c r="L786" s="174">
        <f t="shared" si="218"/>
        <v>0.18917402246368964</v>
      </c>
      <c r="M786" s="174">
        <f t="shared" si="218"/>
        <v>0.16968262138474893</v>
      </c>
      <c r="N786" s="174">
        <f t="shared" si="218"/>
        <v>0.15219950194549819</v>
      </c>
      <c r="O786" s="174">
        <f t="shared" si="218"/>
        <v>0.13651774237936043</v>
      </c>
      <c r="P786" s="174">
        <f t="shared" si="218"/>
        <v>0.12245174094611204</v>
      </c>
      <c r="Q786" s="174">
        <f t="shared" si="218"/>
        <v>0.10983501923923319</v>
      </c>
      <c r="R786" s="174">
        <f t="shared" si="218"/>
        <v>9.8518251827809239E-2</v>
      </c>
      <c r="S786" s="174">
        <f t="shared" si="218"/>
        <v>8.8367498912775719E-2</v>
      </c>
      <c r="T786" s="174">
        <f t="shared" si="218"/>
        <v>7.9262621080078713E-2</v>
      </c>
      <c r="U786" s="174">
        <f t="shared" si="218"/>
        <v>7.1095857388534051E-2</v>
      </c>
      <c r="V786" s="174">
        <f t="shared" si="218"/>
        <v>6.3770549963318851E-2</v>
      </c>
      <c r="W786" s="174">
        <f t="shared" si="218"/>
        <v>5.7200000000000001E-2</v>
      </c>
      <c r="X786" s="174">
        <f t="shared" si="218"/>
        <v>5.1306441639314367E-2</v>
      </c>
      <c r="Y786" s="174">
        <f t="shared" si="218"/>
        <v>4.6020121567978516E-2</v>
      </c>
      <c r="Z786" s="174">
        <f t="shared" si="218"/>
        <v>4.127847345212661E-2</v>
      </c>
      <c r="AA786" s="174">
        <f t="shared" si="218"/>
        <v>3.702537743236925E-2</v>
      </c>
      <c r="AB786" s="174">
        <f t="shared" si="218"/>
        <v>3.3210495916213986E-2</v>
      </c>
      <c r="AC786" s="174">
        <f t="shared" si="218"/>
        <v>2.9788677806607013E-2</v>
      </c>
      <c r="AD786" s="174">
        <f t="shared" si="218"/>
        <v>2.6719424115332548E-2</v>
      </c>
      <c r="AE786" s="174">
        <f t="shared" si="218"/>
        <v>2.396640863652794E-2</v>
      </c>
      <c r="AF786" s="174">
        <f t="shared" si="218"/>
        <v>2.1497048007237424E-2</v>
      </c>
      <c r="AG786" s="174">
        <f t="shared" si="218"/>
        <v>1.9282116066448706E-2</v>
      </c>
      <c r="AH786" s="174">
        <f t="shared" si="218"/>
        <v>1.7295397948352036E-2</v>
      </c>
      <c r="AI786" s="174">
        <f t="shared" si="218"/>
        <v>1.5513379815836384E-2</v>
      </c>
      <c r="AJ786" s="174">
        <f t="shared" si="218"/>
        <v>1.3914970562058161E-2</v>
      </c>
      <c r="AK786" s="174">
        <f t="shared" si="218"/>
        <v>1.2481252186276477E-2</v>
      </c>
      <c r="AL786" s="174">
        <f t="shared" si="218"/>
        <v>1.1195255889523756E-2</v>
      </c>
      <c r="AM786" s="174">
        <f t="shared" si="218"/>
        <v>1.004176124008813E-2</v>
      </c>
      <c r="AN786" s="174">
        <f t="shared" si="218"/>
        <v>9.0071160318271094E-3</v>
      </c>
      <c r="AO786" s="174">
        <f t="shared" si="218"/>
        <v>8.0790747032424889E-3</v>
      </c>
      <c r="AP786" s="174">
        <f t="shared" si="218"/>
        <v>7.2466534049225855E-3</v>
      </c>
      <c r="AQ786" s="174">
        <f t="shared" si="218"/>
        <v>6.4999999999999876E-3</v>
      </c>
      <c r="AR786" s="174">
        <f t="shared" si="218"/>
        <v>5.8302774590129848E-3</v>
      </c>
      <c r="AS786" s="174">
        <f t="shared" si="218"/>
        <v>5.2295592690884581E-3</v>
      </c>
      <c r="AT786" s="174">
        <f t="shared" si="218"/>
        <v>4.6907356195598328E-3</v>
      </c>
      <c r="AU786" s="174">
        <f t="shared" si="218"/>
        <v>4.2074292536783166E-3</v>
      </c>
      <c r="AV786" s="174">
        <f t="shared" si="218"/>
        <v>3.7739199904788549E-3</v>
      </c>
      <c r="AW786" s="174">
        <f t="shared" si="218"/>
        <v>3.385077023478063E-3</v>
      </c>
      <c r="AX786" s="174">
        <f t="shared" si="218"/>
        <v>3.0362981949241473E-3</v>
      </c>
      <c r="AY786" s="174">
        <f t="shared" si="218"/>
        <v>2.7234555268781701E-3</v>
      </c>
      <c r="AZ786" s="174">
        <f t="shared" si="218"/>
        <v>2.4428463644587933E-3</v>
      </c>
      <c r="BA786" s="174">
        <f t="shared" si="218"/>
        <v>2.1911495530055306E-3</v>
      </c>
      <c r="BB786" s="174">
        <f t="shared" si="218"/>
        <v>1.9653861304945457E-3</v>
      </c>
      <c r="BC786" s="174">
        <f t="shared" si="218"/>
        <v>1.7628840699814036E-3</v>
      </c>
      <c r="BD786" s="174">
        <f t="shared" si="218"/>
        <v>1.5812466547793333E-3</v>
      </c>
      <c r="BE786" s="174">
        <f t="shared" si="218"/>
        <v>1.4183241120768696E-3</v>
      </c>
      <c r="BF786" s="174">
        <f t="shared" si="218"/>
        <v>1.2721881692640607E-3</v>
      </c>
      <c r="BG786" s="174">
        <f t="shared" si="218"/>
        <v>1.1411092318281944E-3</v>
      </c>
      <c r="BH786" s="174">
        <f t="shared" si="218"/>
        <v>1.0235359127076242E-3</v>
      </c>
      <c r="BI786" s="174">
        <f t="shared" si="218"/>
        <v>9.1807667082300834E-4</v>
      </c>
      <c r="BJ786" s="174">
        <f t="shared" si="218"/>
        <v>8.234833414684739E-4</v>
      </c>
      <c r="BK786" s="174">
        <f t="shared" si="218"/>
        <v>7.386363636363608E-4</v>
      </c>
      <c r="BL786" s="174">
        <f t="shared" si="218"/>
        <v>6.625315294332924E-4</v>
      </c>
      <c r="BM786" s="174">
        <f t="shared" si="218"/>
        <v>5.9426809876005093E-4</v>
      </c>
      <c r="BN786" s="174">
        <f t="shared" si="218"/>
        <v>5.3303813858634368E-4</v>
      </c>
      <c r="BO786" s="174">
        <f t="shared" si="218"/>
        <v>4.7811696064526229E-4</v>
      </c>
      <c r="BP786" s="174">
        <f t="shared" si="218"/>
        <v>4.2885454437259631E-4</v>
      </c>
    </row>
    <row r="787" spans="2:68">
      <c r="B787" s="29">
        <v>24</v>
      </c>
      <c r="C787" s="68">
        <v>5.3400000000000003E-2</v>
      </c>
      <c r="D787" s="68">
        <v>6.3E-3</v>
      </c>
      <c r="F787" s="13"/>
      <c r="G787" s="13"/>
      <c r="H787" s="245"/>
      <c r="I787" s="60" t="s">
        <v>112</v>
      </c>
      <c r="J787" s="174">
        <f t="shared" si="212"/>
        <v>0.21422577219267017</v>
      </c>
      <c r="K787" s="174">
        <f t="shared" si="218"/>
        <v>0.19251371799632011</v>
      </c>
      <c r="L787" s="174">
        <f t="shared" si="218"/>
        <v>0.1730022080790275</v>
      </c>
      <c r="M787" s="174">
        <f t="shared" si="218"/>
        <v>0.15546821448220763</v>
      </c>
      <c r="N787" s="174">
        <f t="shared" si="218"/>
        <v>0.13971131341424661</v>
      </c>
      <c r="O787" s="174">
        <f t="shared" si="218"/>
        <v>0.12555139428945905</v>
      </c>
      <c r="P787" s="174">
        <f t="shared" si="218"/>
        <v>0.11282660095885849</v>
      </c>
      <c r="Q787" s="174">
        <f t="shared" si="218"/>
        <v>0.1013914815998045</v>
      </c>
      <c r="R787" s="174">
        <f t="shared" si="218"/>
        <v>9.1115326116685158E-2</v>
      </c>
      <c r="S787" s="174">
        <f t="shared" si="218"/>
        <v>8.1880672048152581E-2</v>
      </c>
      <c r="T787" s="174">
        <f t="shared" si="218"/>
        <v>7.3581961902558432E-2</v>
      </c>
      <c r="U787" s="174">
        <f t="shared" si="218"/>
        <v>6.6124336574149067E-2</v>
      </c>
      <c r="V787" s="174">
        <f t="shared" si="218"/>
        <v>5.9422551048062225E-2</v>
      </c>
      <c r="W787" s="174">
        <f t="shared" si="218"/>
        <v>5.3400000000000003E-2</v>
      </c>
      <c r="X787" s="174">
        <f t="shared" si="218"/>
        <v>4.7987842152613036E-2</v>
      </c>
      <c r="Y787" s="174">
        <f t="shared" si="218"/>
        <v>4.3124213379477618E-2</v>
      </c>
      <c r="Z787" s="174">
        <f t="shared" si="218"/>
        <v>3.8753519561984549E-2</v>
      </c>
      <c r="AA787" s="174">
        <f t="shared" si="218"/>
        <v>3.4825801116080829E-2</v>
      </c>
      <c r="AB787" s="174">
        <f t="shared" si="218"/>
        <v>3.1296161925033365E-2</v>
      </c>
      <c r="AC787" s="174">
        <f t="shared" si="218"/>
        <v>2.8124256150582758E-2</v>
      </c>
      <c r="AD787" s="174">
        <f t="shared" si="218"/>
        <v>2.5273827056438609E-2</v>
      </c>
      <c r="AE787" s="174">
        <f t="shared" si="218"/>
        <v>2.2712292572599563E-2</v>
      </c>
      <c r="AF787" s="174">
        <f t="shared" si="218"/>
        <v>2.0410372863256053E-2</v>
      </c>
      <c r="AG787" s="174">
        <f t="shared" si="218"/>
        <v>1.8341755641159328E-2</v>
      </c>
      <c r="AH787" s="174">
        <f t="shared" si="218"/>
        <v>1.6482795402804375E-2</v>
      </c>
      <c r="AI787" s="174">
        <f t="shared" si="218"/>
        <v>1.4812243146509215E-2</v>
      </c>
      <c r="AJ787" s="174">
        <f t="shared" si="218"/>
        <v>1.331100348391027E-2</v>
      </c>
      <c r="AK787" s="174">
        <f t="shared" si="218"/>
        <v>1.1961916368516262E-2</v>
      </c>
      <c r="AL787" s="174">
        <f t="shared" si="218"/>
        <v>1.0749560946350495E-2</v>
      </c>
      <c r="AM787" s="174">
        <f t="shared" si="218"/>
        <v>9.6600792865797983E-3</v>
      </c>
      <c r="AN787" s="174">
        <f t="shared" si="218"/>
        <v>8.6810179772681285E-3</v>
      </c>
      <c r="AO787" s="174">
        <f t="shared" si="218"/>
        <v>7.8011857756018575E-3</v>
      </c>
      <c r="AP787" s="174">
        <f t="shared" si="218"/>
        <v>7.0105256854455433E-3</v>
      </c>
      <c r="AQ787" s="174">
        <f t="shared" si="218"/>
        <v>6.3E-3</v>
      </c>
      <c r="AR787" s="174">
        <f t="shared" si="218"/>
        <v>5.6614869955329983E-3</v>
      </c>
      <c r="AS787" s="174">
        <f t="shared" si="218"/>
        <v>5.0876880953316288E-3</v>
      </c>
      <c r="AT787" s="174">
        <f t="shared" si="218"/>
        <v>4.5720444427060428E-3</v>
      </c>
      <c r="AU787" s="174">
        <f t="shared" si="218"/>
        <v>4.1086619294252663E-3</v>
      </c>
      <c r="AV787" s="174">
        <f t="shared" si="218"/>
        <v>3.6922438226162958E-3</v>
      </c>
      <c r="AW787" s="174">
        <f t="shared" si="218"/>
        <v>3.3180302200125729E-3</v>
      </c>
      <c r="AX787" s="174">
        <f t="shared" si="218"/>
        <v>2.9817436414899486E-3</v>
      </c>
      <c r="AY787" s="174">
        <f t="shared" si="218"/>
        <v>2.6795401349696112E-3</v>
      </c>
      <c r="AZ787" s="174">
        <f t="shared" si="218"/>
        <v>2.4079653377998712E-3</v>
      </c>
      <c r="BA787" s="174">
        <f t="shared" si="218"/>
        <v>2.1639149913727299E-3</v>
      </c>
      <c r="BB787" s="174">
        <f t="shared" si="218"/>
        <v>1.9445994576342237E-3</v>
      </c>
      <c r="BC787" s="174">
        <f t="shared" si="218"/>
        <v>1.7475118318915368E-3</v>
      </c>
      <c r="BD787" s="174">
        <f t="shared" si="218"/>
        <v>1.5703992874276163E-3</v>
      </c>
      <c r="BE787" s="174">
        <f t="shared" si="218"/>
        <v>1.4112373243755139E-3</v>
      </c>
      <c r="BF787" s="174">
        <f t="shared" si="218"/>
        <v>1.268206628502025E-3</v>
      </c>
      <c r="BG787" s="174">
        <f t="shared" si="218"/>
        <v>1.1396722753830098E-3</v>
      </c>
      <c r="BH787" s="174">
        <f t="shared" si="218"/>
        <v>1.0241650422619702E-3</v>
      </c>
      <c r="BI787" s="174">
        <f t="shared" si="218"/>
        <v>9.203646139754999E-4</v>
      </c>
      <c r="BJ787" s="174">
        <f t="shared" si="218"/>
        <v>8.2708449097953032E-4</v>
      </c>
      <c r="BK787" s="174">
        <f t="shared" si="218"/>
        <v>7.4325842696629219E-4</v>
      </c>
      <c r="BL787" s="174">
        <f t="shared" si="218"/>
        <v>6.6792824104602801E-4</v>
      </c>
      <c r="BM787" s="174">
        <f t="shared" si="218"/>
        <v>6.0023286517957427E-4</v>
      </c>
      <c r="BN787" s="174">
        <f t="shared" si="218"/>
        <v>5.3939850166756682E-4</v>
      </c>
      <c r="BO787" s="174">
        <f t="shared" si="218"/>
        <v>4.8472977819062125E-4</v>
      </c>
      <c r="BP787" s="174">
        <f t="shared" si="218"/>
        <v>4.3560179929742814E-4</v>
      </c>
    </row>
    <row r="788" spans="2:68">
      <c r="B788" s="29">
        <v>25</v>
      </c>
      <c r="C788" s="68">
        <v>4.9700000000000001E-2</v>
      </c>
      <c r="D788" s="68">
        <v>6.1999999999999998E-3</v>
      </c>
      <c r="F788" s="13"/>
      <c r="G788" s="13"/>
      <c r="H788" s="245"/>
      <c r="I788" s="60" t="s">
        <v>112</v>
      </c>
      <c r="J788" s="174">
        <f t="shared" si="212"/>
        <v>0.19227970326610372</v>
      </c>
      <c r="K788" s="174">
        <f t="shared" si="218"/>
        <v>0.17327472101525118</v>
      </c>
      <c r="L788" s="174">
        <f t="shared" si="218"/>
        <v>0.15614819678269176</v>
      </c>
      <c r="M788" s="174">
        <f t="shared" si="218"/>
        <v>0.14071446322709799</v>
      </c>
      <c r="N788" s="174">
        <f t="shared" si="218"/>
        <v>0.12680620442160051</v>
      </c>
      <c r="O788" s="174">
        <f t="shared" si="218"/>
        <v>0.11427264199460185</v>
      </c>
      <c r="P788" s="174">
        <f t="shared" si="218"/>
        <v>0.10297790055296432</v>
      </c>
      <c r="Q788" s="174">
        <f t="shared" si="218"/>
        <v>9.2799534667249203E-2</v>
      </c>
      <c r="R788" s="174">
        <f t="shared" si="218"/>
        <v>8.3627201450166735E-2</v>
      </c>
      <c r="S788" s="174">
        <f t="shared" si="218"/>
        <v>7.5361464337761586E-2</v>
      </c>
      <c r="T788" s="174">
        <f t="shared" si="218"/>
        <v>6.7912715105216376E-2</v>
      </c>
      <c r="U788" s="174">
        <f t="shared" si="218"/>
        <v>6.120020243092951E-2</v>
      </c>
      <c r="V788" s="174">
        <f t="shared" si="218"/>
        <v>5.5151156477604317E-2</v>
      </c>
      <c r="W788" s="174">
        <f t="shared" si="218"/>
        <v>4.9700000000000001E-2</v>
      </c>
      <c r="X788" s="174">
        <f t="shared" si="218"/>
        <v>4.4787637427023852E-2</v>
      </c>
      <c r="Y788" s="174">
        <f t="shared" si="218"/>
        <v>4.0360814211157899E-2</v>
      </c>
      <c r="Z788" s="174">
        <f t="shared" si="218"/>
        <v>3.637153949997609E-2</v>
      </c>
      <c r="AA788" s="174">
        <f t="shared" si="218"/>
        <v>3.2776565870977971E-2</v>
      </c>
      <c r="AB788" s="174">
        <f t="shared" si="218"/>
        <v>2.9536920489584013E-2</v>
      </c>
      <c r="AC788" s="174">
        <f t="shared" si="218"/>
        <v>2.6617482607612084E-2</v>
      </c>
      <c r="AD788" s="174">
        <f t="shared" si="218"/>
        <v>2.3986602821928438E-2</v>
      </c>
      <c r="AE788" s="174">
        <f t="shared" si="218"/>
        <v>2.161575996568527E-2</v>
      </c>
      <c r="AF788" s="174">
        <f t="shared" si="218"/>
        <v>1.9479251912528958E-2</v>
      </c>
      <c r="AG788" s="174">
        <f t="shared" si="218"/>
        <v>1.7553916941811028E-2</v>
      </c>
      <c r="AH788" s="174">
        <f t="shared" si="218"/>
        <v>1.5818882644143332E-2</v>
      </c>
      <c r="AI788" s="174">
        <f t="shared" si="218"/>
        <v>1.4255339645201847E-2</v>
      </c>
      <c r="AJ788" s="174">
        <f t="shared" si="218"/>
        <v>1.2846337694735997E-2</v>
      </c>
      <c r="AK788" s="174">
        <f t="shared" si="218"/>
        <v>1.1576601910200105E-2</v>
      </c>
      <c r="AL788" s="174">
        <f t="shared" si="218"/>
        <v>1.0432367182918189E-2</v>
      </c>
      <c r="AM788" s="174">
        <f t="shared" si="218"/>
        <v>9.4012289515919938E-3</v>
      </c>
      <c r="AN788" s="174">
        <f t="shared" si="218"/>
        <v>8.4720087253992299E-3</v>
      </c>
      <c r="AO788" s="174">
        <f t="shared" si="218"/>
        <v>7.6346328988282329E-3</v>
      </c>
      <c r="AP788" s="174">
        <f t="shared" si="218"/>
        <v>6.8800235444898775E-3</v>
      </c>
      <c r="AQ788" s="174">
        <f t="shared" si="218"/>
        <v>6.2000000000000024E-3</v>
      </c>
      <c r="AR788" s="174">
        <f t="shared" si="218"/>
        <v>5.5871901820432187E-3</v>
      </c>
      <c r="AS788" s="174">
        <f t="shared" si="218"/>
        <v>5.0349506661806652E-3</v>
      </c>
      <c r="AT788" s="174">
        <f t="shared" si="218"/>
        <v>4.5372946659929941E-3</v>
      </c>
      <c r="AU788" s="174">
        <f t="shared" si="218"/>
        <v>4.0888271307859859E-3</v>
      </c>
      <c r="AV788" s="174">
        <f t="shared" si="218"/>
        <v>3.6846862582579666E-3</v>
      </c>
      <c r="AW788" s="174">
        <f t="shared" si="218"/>
        <v>3.3204907880723341E-3</v>
      </c>
      <c r="AX788" s="174">
        <f t="shared" si="218"/>
        <v>2.9922925049488207E-3</v>
      </c>
      <c r="AY788" s="174">
        <f t="shared" si="218"/>
        <v>2.6965334363631536E-3</v>
      </c>
      <c r="AZ788" s="174">
        <f t="shared" si="218"/>
        <v>2.4300072808386237E-3</v>
      </c>
      <c r="BA788" s="174">
        <f t="shared" si="218"/>
        <v>2.1898246486766275E-3</v>
      </c>
      <c r="BB788" s="174">
        <f t="shared" si="218"/>
        <v>1.9733817383035951E-3</v>
      </c>
      <c r="BC788" s="174">
        <f t="shared" si="218"/>
        <v>1.7783321086569713E-3</v>
      </c>
      <c r="BD788" s="174">
        <f t="shared" si="218"/>
        <v>1.6025612415968456E-3</v>
      </c>
      <c r="BE788" s="174">
        <f t="shared" si="218"/>
        <v>1.4441636185762712E-3</v>
      </c>
      <c r="BF788" s="174">
        <f t="shared" si="218"/>
        <v>1.3014220630602174E-3</v>
      </c>
      <c r="BG788" s="174">
        <f t="shared" si="218"/>
        <v>1.1727891247458829E-3</v>
      </c>
      <c r="BH788" s="174">
        <f t="shared" si="218"/>
        <v>1.0568703037721378E-3</v>
      </c>
      <c r="BI788" s="174">
        <f t="shared" si="218"/>
        <v>9.5240893305301925E-4</v>
      </c>
      <c r="BJ788" s="174">
        <f t="shared" si="218"/>
        <v>8.582725548458201E-4</v>
      </c>
      <c r="BK788" s="174">
        <f t="shared" si="218"/>
        <v>7.734406438631797E-4</v>
      </c>
      <c r="BL788" s="174">
        <f t="shared" si="218"/>
        <v>6.9699354383637765E-4</v>
      </c>
      <c r="BM788" s="174">
        <f t="shared" si="218"/>
        <v>6.2810249759195447E-4</v>
      </c>
      <c r="BN788" s="174">
        <f t="shared" si="218"/>
        <v>5.6602066255848245E-4</v>
      </c>
      <c r="BO788" s="174">
        <f t="shared" si="218"/>
        <v>5.1007501430328211E-4</v>
      </c>
      <c r="BP788" s="174">
        <f t="shared" si="218"/>
        <v>4.5965905032594373E-4</v>
      </c>
    </row>
    <row r="789" spans="2:68">
      <c r="B789" s="29">
        <v>26</v>
      </c>
      <c r="C789" s="68">
        <v>4.9599999999999998E-2</v>
      </c>
      <c r="D789" s="68">
        <v>6.0000000000000001E-3</v>
      </c>
      <c r="F789" s="13"/>
      <c r="G789" s="13"/>
      <c r="H789" s="245"/>
      <c r="I789" s="60" t="s">
        <v>112</v>
      </c>
      <c r="J789" s="174">
        <f t="shared" si="212"/>
        <v>0.19577014092885742</v>
      </c>
      <c r="K789" s="174">
        <f t="shared" si="218"/>
        <v>0.1761488986511682</v>
      </c>
      <c r="L789" s="174">
        <f t="shared" si="218"/>
        <v>0.15849421341171335</v>
      </c>
      <c r="M789" s="174">
        <f t="shared" si="218"/>
        <v>0.14260898522416701</v>
      </c>
      <c r="N789" s="174">
        <f t="shared" si="218"/>
        <v>0.12831586862945796</v>
      </c>
      <c r="O789" s="174">
        <f t="shared" si="218"/>
        <v>0.11545529278012212</v>
      </c>
      <c r="P789" s="174">
        <f t="shared" si="218"/>
        <v>0.10388367996352027</v>
      </c>
      <c r="Q789" s="174">
        <f t="shared" si="218"/>
        <v>9.347184267520324E-2</v>
      </c>
      <c r="R789" s="174">
        <f t="shared" si="218"/>
        <v>8.4103541347072194E-2</v>
      </c>
      <c r="S789" s="174">
        <f t="shared" si="218"/>
        <v>7.5674186628559514E-2</v>
      </c>
      <c r="T789" s="174">
        <f t="shared" si="218"/>
        <v>6.808967173287063E-2</v>
      </c>
      <c r="U789" s="174">
        <f t="shared" si="218"/>
        <v>6.1265321812396877E-2</v>
      </c>
      <c r="V789" s="174">
        <f t="shared" si="218"/>
        <v>5.5124948633943273E-2</v>
      </c>
      <c r="W789" s="174">
        <f t="shared" si="218"/>
        <v>4.9599999999999998E-2</v>
      </c>
      <c r="X789" s="174">
        <f t="shared" si="218"/>
        <v>4.4628794420048717E-2</v>
      </c>
      <c r="Y789" s="174">
        <f t="shared" ref="K789:BP793" si="219">$C789*POWER(POWER($D789/$C789,1/($D$766-$C$766)),Y$766-$C$766)</f>
        <v>4.0155832487640548E-2</v>
      </c>
      <c r="Z789" s="174">
        <f t="shared" si="219"/>
        <v>3.6131177275339182E-2</v>
      </c>
      <c r="AA789" s="174">
        <f t="shared" si="219"/>
        <v>3.2509896830150174E-2</v>
      </c>
      <c r="AB789" s="174">
        <f t="shared" si="219"/>
        <v>2.9251562545358174E-2</v>
      </c>
      <c r="AC789" s="174">
        <f t="shared" si="219"/>
        <v>2.6319797808507798E-2</v>
      </c>
      <c r="AD789" s="174">
        <f t="shared" si="219"/>
        <v>2.3681871886555309E-2</v>
      </c>
      <c r="AE789" s="174">
        <f t="shared" si="219"/>
        <v>2.13083345142542E-2</v>
      </c>
      <c r="AF789" s="174">
        <f t="shared" si="219"/>
        <v>1.917268710625563E-2</v>
      </c>
      <c r="AG789" s="174">
        <f t="shared" si="219"/>
        <v>1.7251086922278249E-2</v>
      </c>
      <c r="AH789" s="174">
        <f t="shared" si="219"/>
        <v>1.5522080882595705E-2</v>
      </c>
      <c r="AI789" s="174">
        <f t="shared" si="219"/>
        <v>1.3966366062111534E-2</v>
      </c>
      <c r="AJ789" s="174">
        <f t="shared" si="219"/>
        <v>1.2566574189135503E-2</v>
      </c>
      <c r="AK789" s="174">
        <f t="shared" si="219"/>
        <v>1.130707774296812E-2</v>
      </c>
      <c r="AL789" s="174">
        <f t="shared" si="219"/>
        <v>1.0173815485532917E-2</v>
      </c>
      <c r="AM789" s="174">
        <f t="shared" si="219"/>
        <v>9.1541354792612235E-3</v>
      </c>
      <c r="AN789" s="174">
        <f t="shared" si="219"/>
        <v>8.2366538386536951E-3</v>
      </c>
      <c r="AO789" s="174">
        <f t="shared" si="219"/>
        <v>7.4111276385963884E-3</v>
      </c>
      <c r="AP789" s="174">
        <f t="shared" si="219"/>
        <v>6.6683405605576481E-3</v>
      </c>
      <c r="AQ789" s="174">
        <f t="shared" si="219"/>
        <v>5.9999999999999941E-3</v>
      </c>
      <c r="AR789" s="174">
        <f t="shared" si="219"/>
        <v>5.398644486296211E-3</v>
      </c>
      <c r="AS789" s="174">
        <f t="shared" si="219"/>
        <v>4.857560381569417E-3</v>
      </c>
      <c r="AT789" s="174">
        <f t="shared" si="219"/>
        <v>4.3707069284684447E-3</v>
      </c>
      <c r="AU789" s="174">
        <f t="shared" si="219"/>
        <v>3.9326488100988079E-3</v>
      </c>
      <c r="AV789" s="174">
        <f t="shared" si="219"/>
        <v>3.5384954691965501E-3</v>
      </c>
      <c r="AW789" s="174">
        <f t="shared" si="219"/>
        <v>3.1838465090936827E-3</v>
      </c>
      <c r="AX789" s="174">
        <f t="shared" si="219"/>
        <v>2.8647425669220106E-3</v>
      </c>
      <c r="AY789" s="174">
        <f t="shared" si="219"/>
        <v>2.5776211105952634E-3</v>
      </c>
      <c r="AZ789" s="174">
        <f t="shared" si="219"/>
        <v>2.3192766660793075E-3</v>
      </c>
      <c r="BA789" s="174">
        <f t="shared" si="219"/>
        <v>2.0868250309207539E-3</v>
      </c>
      <c r="BB789" s="174">
        <f t="shared" si="219"/>
        <v>1.877671074507543E-3</v>
      </c>
      <c r="BC789" s="174">
        <f t="shared" si="219"/>
        <v>1.6894797655780064E-3</v>
      </c>
      <c r="BD789" s="174">
        <f t="shared" si="219"/>
        <v>1.5201501035244545E-3</v>
      </c>
      <c r="BE789" s="174">
        <f t="shared" si="219"/>
        <v>1.3677916624558197E-3</v>
      </c>
      <c r="BF789" s="174">
        <f t="shared" si="219"/>
        <v>1.2307034861531742E-3</v>
      </c>
      <c r="BG789" s="174">
        <f t="shared" si="219"/>
        <v>1.1073550982977276E-3</v>
      </c>
      <c r="BH789" s="174">
        <f t="shared" si="219"/>
        <v>9.9636941596617187E-4</v>
      </c>
      <c r="BI789" s="174">
        <f t="shared" si="219"/>
        <v>8.9650737563665888E-4</v>
      </c>
      <c r="BJ789" s="174">
        <f t="shared" si="219"/>
        <v>8.0665410006745656E-4</v>
      </c>
      <c r="BK789" s="174">
        <f t="shared" si="219"/>
        <v>7.2580645161290187E-4</v>
      </c>
      <c r="BL789" s="174">
        <f t="shared" si="219"/>
        <v>6.5306183301970218E-4</v>
      </c>
      <c r="BM789" s="174">
        <f t="shared" si="219"/>
        <v>5.876081106737192E-4</v>
      </c>
      <c r="BN789" s="174">
        <f t="shared" si="219"/>
        <v>5.2871454779860184E-4</v>
      </c>
      <c r="BO789" s="174">
        <f t="shared" si="219"/>
        <v>4.7572364638291968E-4</v>
      </c>
      <c r="BP789" s="174">
        <f t="shared" si="219"/>
        <v>4.2804380675764671E-4</v>
      </c>
    </row>
    <row r="790" spans="2:68">
      <c r="B790" s="29">
        <v>27</v>
      </c>
      <c r="C790" s="68">
        <v>4.9500000000000002E-2</v>
      </c>
      <c r="D790" s="68">
        <v>5.8999999999999999E-3</v>
      </c>
      <c r="F790" s="13"/>
      <c r="G790" s="13"/>
      <c r="H790" s="245"/>
      <c r="I790" s="60" t="s">
        <v>112</v>
      </c>
      <c r="J790" s="174">
        <f t="shared" si="212"/>
        <v>0.19726260802715376</v>
      </c>
      <c r="K790" s="174">
        <f t="shared" si="219"/>
        <v>0.17736058448452396</v>
      </c>
      <c r="L790" s="174">
        <f t="shared" si="219"/>
        <v>0.15946649617631456</v>
      </c>
      <c r="M790" s="174">
        <f t="shared" si="219"/>
        <v>0.14337776049091375</v>
      </c>
      <c r="N790" s="174">
        <f t="shared" si="219"/>
        <v>0.1289122335807813</v>
      </c>
      <c r="O790" s="174">
        <f t="shared" si="219"/>
        <v>0.11590614827492073</v>
      </c>
      <c r="P790" s="174">
        <f t="shared" si="219"/>
        <v>0.10421226003744248</v>
      </c>
      <c r="Q790" s="174">
        <f t="shared" si="219"/>
        <v>9.3698179982238367E-2</v>
      </c>
      <c r="R790" s="174">
        <f t="shared" si="219"/>
        <v>8.424487607148716E-2</v>
      </c>
      <c r="S790" s="174">
        <f t="shared" si="219"/>
        <v>7.5745325529755131E-2</v>
      </c>
      <c r="T790" s="174">
        <f t="shared" si="219"/>
        <v>6.8103303217397604E-2</v>
      </c>
      <c r="U790" s="174">
        <f t="shared" si="219"/>
        <v>6.1232292246190478E-2</v>
      </c>
      <c r="V790" s="174">
        <f t="shared" si="219"/>
        <v>5.5054504504049702E-2</v>
      </c>
      <c r="W790" s="174">
        <f t="shared" si="219"/>
        <v>4.9500000000000002E-2</v>
      </c>
      <c r="X790" s="174">
        <f t="shared" si="219"/>
        <v>4.4505895059318255E-2</v>
      </c>
      <c r="Y790" s="174">
        <f t="shared" si="219"/>
        <v>4.0015650404667653E-2</v>
      </c>
      <c r="Z790" s="174">
        <f t="shared" si="219"/>
        <v>3.597843106344454E-2</v>
      </c>
      <c r="AA790" s="174">
        <f t="shared" si="219"/>
        <v>3.2348530854718754E-2</v>
      </c>
      <c r="AB790" s="174">
        <f t="shared" si="219"/>
        <v>2.9084854940267305E-2</v>
      </c>
      <c r="AC790" s="174">
        <f t="shared" si="219"/>
        <v>2.6150454581556171E-2</v>
      </c>
      <c r="AD790" s="174">
        <f t="shared" si="219"/>
        <v>2.351210883555974E-2</v>
      </c>
      <c r="AE790" s="174">
        <f t="shared" si="219"/>
        <v>2.1139948453710932E-2</v>
      </c>
      <c r="AF790" s="174">
        <f t="shared" si="219"/>
        <v>1.9007117726065777E-2</v>
      </c>
      <c r="AG790" s="174">
        <f t="shared" si="219"/>
        <v>1.7089470442351339E-2</v>
      </c>
      <c r="AH790" s="174">
        <f t="shared" si="219"/>
        <v>1.5365296527810298E-2</v>
      </c>
      <c r="AI790" s="174">
        <f t="shared" si="219"/>
        <v>1.3815076259030952E-2</v>
      </c>
      <c r="AJ790" s="174">
        <f t="shared" si="219"/>
        <v>1.2421259277190112E-2</v>
      </c>
      <c r="AK790" s="174">
        <f t="shared" si="219"/>
        <v>1.1168065896872855E-2</v>
      </c>
      <c r="AL790" s="174">
        <f t="shared" si="219"/>
        <v>1.0041308461045945E-2</v>
      </c>
      <c r="AM790" s="174">
        <f t="shared" si="219"/>
        <v>9.0282307197081871E-3</v>
      </c>
      <c r="AN790" s="174">
        <f t="shared" si="219"/>
        <v>8.1173634137908252E-3</v>
      </c>
      <c r="AO790" s="174">
        <f t="shared" si="219"/>
        <v>7.2983944293439152E-3</v>
      </c>
      <c r="AP790" s="174">
        <f t="shared" si="219"/>
        <v>6.5620520519978423E-3</v>
      </c>
      <c r="AQ790" s="174">
        <f t="shared" si="219"/>
        <v>5.899999999999999E-3</v>
      </c>
      <c r="AR790" s="174">
        <f t="shared" si="219"/>
        <v>5.304743047474296E-3</v>
      </c>
      <c r="AS790" s="174">
        <f t="shared" si="219"/>
        <v>4.7695421694452346E-3</v>
      </c>
      <c r="AT790" s="174">
        <f t="shared" si="219"/>
        <v>4.2883382479661156E-3</v>
      </c>
      <c r="AU790" s="174">
        <f t="shared" si="219"/>
        <v>3.8556834756129418E-3</v>
      </c>
      <c r="AV790" s="174">
        <f t="shared" si="219"/>
        <v>3.4666796797490317E-3</v>
      </c>
      <c r="AW790" s="174">
        <f t="shared" si="219"/>
        <v>3.1169228693167959E-3</v>
      </c>
      <c r="AX790" s="174">
        <f t="shared" si="219"/>
        <v>2.8024533763596452E-3</v>
      </c>
      <c r="AY790" s="174">
        <f t="shared" si="219"/>
        <v>2.5197110278160502E-3</v>
      </c>
      <c r="AZ790" s="174">
        <f t="shared" si="219"/>
        <v>2.2654948400765264E-3</v>
      </c>
      <c r="BA790" s="174">
        <f t="shared" si="219"/>
        <v>2.0369267799974318E-3</v>
      </c>
      <c r="BB790" s="174">
        <f t="shared" si="219"/>
        <v>1.8314191821026411E-3</v>
      </c>
      <c r="BC790" s="174">
        <f t="shared" si="219"/>
        <v>1.6466454530966181E-3</v>
      </c>
      <c r="BD790" s="174">
        <f t="shared" si="219"/>
        <v>1.4805137320287201E-3</v>
      </c>
      <c r="BE790" s="174">
        <f t="shared" si="219"/>
        <v>1.3311432079100977E-3</v>
      </c>
      <c r="BF790" s="174">
        <f t="shared" si="219"/>
        <v>1.1968428266701226E-3</v>
      </c>
      <c r="BG790" s="174">
        <f t="shared" si="219"/>
        <v>1.0760921463894605E-3</v>
      </c>
      <c r="BH790" s="174">
        <f t="shared" si="219"/>
        <v>9.675241240679974E-4</v>
      </c>
      <c r="BI790" s="174">
        <f t="shared" si="219"/>
        <v>8.6990963905311314E-4</v>
      </c>
      <c r="BJ790" s="174">
        <f t="shared" si="219"/>
        <v>7.8214357791489423E-4</v>
      </c>
      <c r="BK790" s="174">
        <f t="shared" si="219"/>
        <v>7.0323232323232299E-4</v>
      </c>
      <c r="BL790" s="174">
        <f t="shared" si="219"/>
        <v>6.3228250464845135E-4</v>
      </c>
      <c r="BM790" s="174">
        <f t="shared" si="219"/>
        <v>5.6849088484296729E-4</v>
      </c>
      <c r="BN790" s="174">
        <f t="shared" si="219"/>
        <v>5.1113526591919358E-4</v>
      </c>
      <c r="BO790" s="174">
        <f t="shared" si="219"/>
        <v>4.5956631325487583E-4</v>
      </c>
      <c r="BP790" s="174">
        <f t="shared" si="219"/>
        <v>4.1320020425291478E-4</v>
      </c>
    </row>
    <row r="791" spans="2:68">
      <c r="B791" s="29">
        <v>28</v>
      </c>
      <c r="C791" s="68">
        <v>4.9500000000000002E-2</v>
      </c>
      <c r="D791" s="68">
        <v>5.7000000000000002E-3</v>
      </c>
      <c r="F791" s="13"/>
      <c r="G791" s="13"/>
      <c r="H791" s="245"/>
      <c r="I791" s="60" t="s">
        <v>112</v>
      </c>
      <c r="J791" s="174">
        <f t="shared" si="212"/>
        <v>0.20173438192691068</v>
      </c>
      <c r="K791" s="174">
        <f t="shared" si="219"/>
        <v>0.18106870889992027</v>
      </c>
      <c r="L791" s="174">
        <f t="shared" si="219"/>
        <v>0.16252002771923402</v>
      </c>
      <c r="M791" s="174">
        <f t="shared" si="219"/>
        <v>0.14587147370923914</v>
      </c>
      <c r="N791" s="174">
        <f t="shared" si="219"/>
        <v>0.13092839781485568</v>
      </c>
      <c r="O791" s="174">
        <f t="shared" si="219"/>
        <v>0.11751609083304518</v>
      </c>
      <c r="P791" s="174">
        <f t="shared" si="219"/>
        <v>0.10547774077407659</v>
      </c>
      <c r="Q791" s="174">
        <f t="shared" si="219"/>
        <v>9.467259947073417E-2</v>
      </c>
      <c r="R791" s="174">
        <f t="shared" si="219"/>
        <v>8.4974337000104552E-2</v>
      </c>
      <c r="S791" s="174">
        <f t="shared" si="219"/>
        <v>7.626956467842029E-2</v>
      </c>
      <c r="T791" s="174">
        <f t="shared" si="219"/>
        <v>6.8456509360332859E-2</v>
      </c>
      <c r="U791" s="174">
        <f t="shared" si="219"/>
        <v>6.144382354298767E-2</v>
      </c>
      <c r="V791" s="174">
        <f t="shared" si="219"/>
        <v>5.5149517363054866E-2</v>
      </c>
      <c r="W791" s="174">
        <f t="shared" si="219"/>
        <v>4.9500000000000002E-2</v>
      </c>
      <c r="X791" s="174">
        <f t="shared" si="219"/>
        <v>4.4429219278017545E-2</v>
      </c>
      <c r="Y791" s="174">
        <f t="shared" si="219"/>
        <v>3.9877889407154858E-2</v>
      </c>
      <c r="Z791" s="174">
        <f t="shared" si="219"/>
        <v>3.579279783464679E-2</v>
      </c>
      <c r="AA791" s="174">
        <f t="shared" si="219"/>
        <v>3.2126183102409576E-2</v>
      </c>
      <c r="AB791" s="174">
        <f t="shared" si="219"/>
        <v>2.8835176436822162E-2</v>
      </c>
      <c r="AC791" s="174">
        <f t="shared" si="219"/>
        <v>2.5881300542058509E-2</v>
      </c>
      <c r="AD791" s="174">
        <f t="shared" si="219"/>
        <v>2.3230019737038216E-2</v>
      </c>
      <c r="AE791" s="174">
        <f t="shared" si="219"/>
        <v>2.0850336176354473E-2</v>
      </c>
      <c r="AF791" s="174">
        <f t="shared" si="219"/>
        <v>1.8714427434336055E-2</v>
      </c>
      <c r="AG791" s="174">
        <f t="shared" si="219"/>
        <v>1.6797321215003307E-2</v>
      </c>
      <c r="AH791" s="174">
        <f t="shared" si="219"/>
        <v>1.5076603384740971E-2</v>
      </c>
      <c r="AI791" s="174">
        <f t="shared" si="219"/>
        <v>1.3532155914108245E-2</v>
      </c>
      <c r="AJ791" s="174">
        <f t="shared" si="219"/>
        <v>1.2145921664893681E-2</v>
      </c>
      <c r="AK791" s="174">
        <f t="shared" si="219"/>
        <v>1.090169327238758E-2</v>
      </c>
      <c r="AL791" s="174">
        <f t="shared" si="219"/>
        <v>9.7849236545575029E-3</v>
      </c>
      <c r="AM791" s="174">
        <f t="shared" si="219"/>
        <v>8.7825559326665872E-3</v>
      </c>
      <c r="AN791" s="174">
        <f t="shared" si="219"/>
        <v>7.8828707748262155E-3</v>
      </c>
      <c r="AO791" s="174">
        <f t="shared" si="219"/>
        <v>7.0753493776773728E-3</v>
      </c>
      <c r="AP791" s="174">
        <f t="shared" si="219"/>
        <v>6.3505504842305653E-3</v>
      </c>
      <c r="AQ791" s="174">
        <f t="shared" si="219"/>
        <v>5.7000000000000054E-3</v>
      </c>
      <c r="AR791" s="174">
        <f t="shared" si="219"/>
        <v>5.1160919168626315E-3</v>
      </c>
      <c r="AS791" s="174">
        <f t="shared" si="219"/>
        <v>4.5919993862784426E-3</v>
      </c>
      <c r="AT791" s="174">
        <f t="shared" si="219"/>
        <v>4.1215949021714531E-3</v>
      </c>
      <c r="AU791" s="174">
        <f t="shared" si="219"/>
        <v>3.6993786602774691E-3</v>
      </c>
      <c r="AV791" s="174">
        <f t="shared" si="219"/>
        <v>3.3204142563613421E-3</v>
      </c>
      <c r="AW791" s="174">
        <f t="shared" si="219"/>
        <v>2.9802709715097703E-3</v>
      </c>
      <c r="AX791" s="174">
        <f t="shared" si="219"/>
        <v>2.6749719697195546E-3</v>
      </c>
      <c r="AY791" s="174">
        <f t="shared" si="219"/>
        <v>2.4009478021256689E-3</v>
      </c>
      <c r="AZ791" s="174">
        <f t="shared" si="219"/>
        <v>2.1549946742568812E-3</v>
      </c>
      <c r="BA791" s="174">
        <f t="shared" si="219"/>
        <v>1.9342369883943221E-3</v>
      </c>
      <c r="BB791" s="174">
        <f t="shared" si="219"/>
        <v>1.736093723091386E-3</v>
      </c>
      <c r="BC791" s="174">
        <f t="shared" si="219"/>
        <v>1.5582482567761025E-3</v>
      </c>
      <c r="BD791" s="174">
        <f t="shared" si="219"/>
        <v>1.3986212826241221E-3</v>
      </c>
      <c r="BE791" s="174">
        <f t="shared" si="219"/>
        <v>1.2553464980325103E-3</v>
      </c>
      <c r="BF791" s="174">
        <f t="shared" si="219"/>
        <v>1.1267487844641984E-3</v>
      </c>
      <c r="BG791" s="174">
        <f t="shared" si="219"/>
        <v>1.0113246225494869E-3</v>
      </c>
      <c r="BH791" s="174">
        <f t="shared" si="219"/>
        <v>9.0772451346483787E-4</v>
      </c>
      <c r="BI791" s="174">
        <f t="shared" si="219"/>
        <v>8.1473720106588004E-4</v>
      </c>
      <c r="BJ791" s="174">
        <f t="shared" si="219"/>
        <v>7.3127551030533855E-4</v>
      </c>
      <c r="BK791" s="174">
        <f t="shared" si="219"/>
        <v>6.5636363636363765E-4</v>
      </c>
      <c r="BL791" s="174">
        <f t="shared" si="219"/>
        <v>5.8912573588115204E-4</v>
      </c>
      <c r="BM791" s="174">
        <f t="shared" si="219"/>
        <v>5.2877568690479085E-4</v>
      </c>
      <c r="BN791" s="174">
        <f t="shared" si="219"/>
        <v>4.7460789782580409E-4</v>
      </c>
      <c r="BO791" s="174">
        <f t="shared" si="219"/>
        <v>4.2598905785013326E-4</v>
      </c>
      <c r="BP791" s="174">
        <f t="shared" si="219"/>
        <v>3.8235073255070043E-4</v>
      </c>
    </row>
    <row r="792" spans="2:68">
      <c r="B792" s="29">
        <v>29</v>
      </c>
      <c r="C792" s="68">
        <v>4.9399999999999999E-2</v>
      </c>
      <c r="D792" s="68">
        <v>5.5999999999999999E-3</v>
      </c>
      <c r="F792" s="13"/>
      <c r="G792" s="13"/>
      <c r="H792" s="245"/>
      <c r="I792" s="60" t="s">
        <v>112</v>
      </c>
      <c r="J792" s="174">
        <f t="shared" si="212"/>
        <v>0.20338890031204473</v>
      </c>
      <c r="K792" s="174">
        <f t="shared" si="219"/>
        <v>0.18241069669201343</v>
      </c>
      <c r="L792" s="174">
        <f t="shared" si="219"/>
        <v>0.16359625435122746</v>
      </c>
      <c r="M792" s="174">
        <f t="shared" si="219"/>
        <v>0.14672239579754495</v>
      </c>
      <c r="N792" s="174">
        <f t="shared" si="219"/>
        <v>0.13158896280323004</v>
      </c>
      <c r="O792" s="174">
        <f t="shared" si="219"/>
        <v>0.11801644212191631</v>
      </c>
      <c r="P792" s="174">
        <f t="shared" si="219"/>
        <v>0.10584383609697197</v>
      </c>
      <c r="Q792" s="174">
        <f t="shared" si="219"/>
        <v>9.4926752902358677E-2</v>
      </c>
      <c r="R792" s="174">
        <f t="shared" si="219"/>
        <v>8.5135693762362213E-2</v>
      </c>
      <c r="S792" s="174">
        <f t="shared" si="219"/>
        <v>7.6354516833142663E-2</v>
      </c>
      <c r="T792" s="174">
        <f t="shared" si="219"/>
        <v>6.8479059524620509E-2</v>
      </c>
      <c r="U792" s="174">
        <f t="shared" si="219"/>
        <v>6.1415902920638123E-2</v>
      </c>
      <c r="V792" s="174">
        <f t="shared" si="219"/>
        <v>5.5081263640910816E-2</v>
      </c>
      <c r="W792" s="174">
        <f t="shared" si="219"/>
        <v>4.9399999999999999E-2</v>
      </c>
      <c r="X792" s="174">
        <f t="shared" si="219"/>
        <v>4.430472067433576E-2</v>
      </c>
      <c r="Y792" s="174">
        <f t="shared" si="219"/>
        <v>3.9734985304269527E-2</v>
      </c>
      <c r="Z792" s="174">
        <f t="shared" si="219"/>
        <v>3.5636587548674041E-2</v>
      </c>
      <c r="AA792" s="174">
        <f t="shared" si="219"/>
        <v>3.1960912087662254E-2</v>
      </c>
      <c r="AB792" s="174">
        <f t="shared" si="219"/>
        <v>2.8664357946171608E-2</v>
      </c>
      <c r="AC792" s="174">
        <f t="shared" si="219"/>
        <v>2.5707821297860523E-2</v>
      </c>
      <c r="AD792" s="174">
        <f t="shared" si="219"/>
        <v>2.3056231614320858E-2</v>
      </c>
      <c r="AE792" s="174">
        <f t="shared" si="219"/>
        <v>2.067813565739423E-2</v>
      </c>
      <c r="AF792" s="174">
        <f t="shared" si="219"/>
        <v>1.8545324379896228E-2</v>
      </c>
      <c r="AG792" s="174">
        <f t="shared" si="219"/>
        <v>1.663249830903343E-2</v>
      </c>
      <c r="AH792" s="174">
        <f t="shared" si="219"/>
        <v>1.4916967443281135E-2</v>
      </c>
      <c r="AI792" s="174">
        <f t="shared" si="219"/>
        <v>1.3378382102889295E-2</v>
      </c>
      <c r="AJ792" s="174">
        <f t="shared" si="219"/>
        <v>1.1998491541357141E-2</v>
      </c>
      <c r="AK792" s="174">
        <f t="shared" si="219"/>
        <v>1.0760927454518392E-2</v>
      </c>
      <c r="AL792" s="174">
        <f t="shared" si="219"/>
        <v>9.6510098192151474E-3</v>
      </c>
      <c r="AM792" s="174">
        <f t="shared" si="219"/>
        <v>8.6555727584129317E-3</v>
      </c>
      <c r="AN792" s="174">
        <f t="shared" si="219"/>
        <v>7.762808367163458E-3</v>
      </c>
      <c r="AO792" s="174">
        <f t="shared" si="219"/>
        <v>6.9621266468739571E-3</v>
      </c>
      <c r="AP792" s="174">
        <f t="shared" si="219"/>
        <v>6.2440298864190379E-3</v>
      </c>
      <c r="AQ792" s="174">
        <f t="shared" si="219"/>
        <v>5.5999999999999991E-3</v>
      </c>
      <c r="AR792" s="174">
        <f t="shared" si="219"/>
        <v>5.0223974853498016E-3</v>
      </c>
      <c r="AS792" s="174">
        <f t="shared" si="219"/>
        <v>4.5043708037228606E-3</v>
      </c>
      <c r="AT792" s="174">
        <f t="shared" si="219"/>
        <v>4.0397751067322791E-3</v>
      </c>
      <c r="AU792" s="174">
        <f t="shared" si="219"/>
        <v>3.6230993459698091E-3</v>
      </c>
      <c r="AV792" s="174">
        <f t="shared" si="219"/>
        <v>3.2494009007805868E-3</v>
      </c>
      <c r="AW792" s="174">
        <f t="shared" si="219"/>
        <v>2.914246948745322E-3</v>
      </c>
      <c r="AX792" s="174">
        <f t="shared" si="219"/>
        <v>2.6136618834047935E-3</v>
      </c>
      <c r="AY792" s="174">
        <f t="shared" si="219"/>
        <v>2.3440801554940826E-3</v>
      </c>
      <c r="AZ792" s="174">
        <f t="shared" si="219"/>
        <v>2.1023039782878312E-3</v>
      </c>
      <c r="BA792" s="174">
        <f t="shared" si="219"/>
        <v>1.8854653953560162E-3</v>
      </c>
      <c r="BB792" s="174">
        <f t="shared" si="219"/>
        <v>1.6909922607768085E-3</v>
      </c>
      <c r="BC792" s="174">
        <f t="shared" si="219"/>
        <v>1.5165777282627538E-3</v>
      </c>
      <c r="BD792" s="174">
        <f t="shared" si="219"/>
        <v>1.3601528872793521E-3</v>
      </c>
      <c r="BE792" s="174">
        <f t="shared" si="219"/>
        <v>1.2198622215648378E-3</v>
      </c>
      <c r="BF792" s="174">
        <f t="shared" si="219"/>
        <v>1.0940415989393688E-3</v>
      </c>
      <c r="BG792" s="174">
        <f t="shared" si="219"/>
        <v>9.8119853131806481E-4</v>
      </c>
      <c r="BH792" s="174">
        <f t="shared" si="219"/>
        <v>8.7999447077156587E-4</v>
      </c>
      <c r="BI792" s="174">
        <f t="shared" si="219"/>
        <v>7.8922893162943625E-4</v>
      </c>
      <c r="BJ792" s="174">
        <f t="shared" si="219"/>
        <v>7.0782525028232008E-4</v>
      </c>
      <c r="BK792" s="174">
        <f t="shared" si="219"/>
        <v>6.3481781376518195E-4</v>
      </c>
      <c r="BL792" s="174">
        <f t="shared" si="219"/>
        <v>5.6934060562669809E-4</v>
      </c>
      <c r="BM792" s="174">
        <f t="shared" si="219"/>
        <v>5.1061693321554681E-4</v>
      </c>
      <c r="BN792" s="174">
        <f t="shared" si="219"/>
        <v>4.5795021452835557E-4</v>
      </c>
      <c r="BO792" s="174">
        <f t="shared" si="219"/>
        <v>4.1071571533260991E-4</v>
      </c>
      <c r="BP792" s="174">
        <f t="shared" si="219"/>
        <v>3.6835313855002597E-4</v>
      </c>
    </row>
    <row r="793" spans="2:68">
      <c r="B793" s="29">
        <v>30</v>
      </c>
      <c r="C793" s="68">
        <v>4.9299999999999997E-2</v>
      </c>
      <c r="D793" s="68">
        <v>5.4000000000000003E-3</v>
      </c>
      <c r="F793" s="13"/>
      <c r="G793" s="13"/>
      <c r="H793" s="245"/>
      <c r="I793" s="60" t="s">
        <v>112</v>
      </c>
      <c r="J793" s="174">
        <f t="shared" si="212"/>
        <v>0.20755895377779215</v>
      </c>
      <c r="K793" s="174">
        <f t="shared" si="219"/>
        <v>0.1858312785612809</v>
      </c>
      <c r="L793" s="174">
        <f t="shared" si="219"/>
        <v>0.16637809867114145</v>
      </c>
      <c r="M793" s="174">
        <f t="shared" si="219"/>
        <v>0.14896131551016364</v>
      </c>
      <c r="N793" s="174">
        <f t="shared" si="219"/>
        <v>0.13336775510566237</v>
      </c>
      <c r="O793" s="174">
        <f t="shared" si="219"/>
        <v>0.11940655895127568</v>
      </c>
      <c r="P793" s="174">
        <f t="shared" si="219"/>
        <v>0.10690684798052154</v>
      </c>
      <c r="Q793" s="174">
        <f t="shared" si="219"/>
        <v>9.57156310801488E-2</v>
      </c>
      <c r="R793" s="174">
        <f t="shared" si="219"/>
        <v>8.5695932544380821E-2</v>
      </c>
      <c r="S793" s="174">
        <f t="shared" si="219"/>
        <v>7.672511555089305E-2</v>
      </c>
      <c r="T793" s="174">
        <f t="shared" si="219"/>
        <v>6.8693381138588139E-2</v>
      </c>
      <c r="U793" s="174">
        <f t="shared" si="219"/>
        <v>6.1502424315298551E-2</v>
      </c>
      <c r="V793" s="174">
        <f t="shared" si="219"/>
        <v>5.5064230846750405E-2</v>
      </c>
      <c r="W793" s="174">
        <f t="shared" si="219"/>
        <v>4.9299999999999997E-2</v>
      </c>
      <c r="X793" s="174">
        <f t="shared" si="219"/>
        <v>4.4139180056184044E-2</v>
      </c>
      <c r="Y793" s="174">
        <f t="shared" si="219"/>
        <v>3.9518604787672121E-2</v>
      </c>
      <c r="Z793" s="174">
        <f t="shared" si="219"/>
        <v>3.5381720330471329E-2</v>
      </c>
      <c r="AA793" s="174">
        <f t="shared" si="219"/>
        <v>3.1677892989132289E-2</v>
      </c>
      <c r="AB793" s="174">
        <f t="shared" si="219"/>
        <v>2.8361789501984591E-2</v>
      </c>
      <c r="AC793" s="174">
        <f t="shared" si="219"/>
        <v>2.539282218141356E-2</v>
      </c>
      <c r="AD793" s="174">
        <f t="shared" si="219"/>
        <v>2.27346521379326E-2</v>
      </c>
      <c r="AE793" s="174">
        <f t="shared" si="219"/>
        <v>2.0354744507726504E-2</v>
      </c>
      <c r="AF793" s="174">
        <f t="shared" si="219"/>
        <v>1.8223970239841045E-2</v>
      </c>
      <c r="AG793" s="174">
        <f t="shared" si="219"/>
        <v>1.6316249569064575E-2</v>
      </c>
      <c r="AH793" s="174">
        <f t="shared" si="219"/>
        <v>1.4608232810762203E-2</v>
      </c>
      <c r="AI793" s="174">
        <f t="shared" si="219"/>
        <v>1.3079014570727961E-2</v>
      </c>
      <c r="AJ793" s="174">
        <f t="shared" si="219"/>
        <v>1.1709877872105805E-2</v>
      </c>
      <c r="AK793" s="174">
        <f t="shared" si="219"/>
        <v>1.0484065067602504E-2</v>
      </c>
      <c r="AL793" s="174">
        <f t="shared" si="219"/>
        <v>9.3865727330559087E-3</v>
      </c>
      <c r="AM793" s="174">
        <f t="shared" si="219"/>
        <v>8.403968031943659E-3</v>
      </c>
      <c r="AN793" s="174">
        <f t="shared" si="219"/>
        <v>7.5242243032124911E-3</v>
      </c>
      <c r="AO793" s="174">
        <f t="shared" si="219"/>
        <v>6.736573860093552E-3</v>
      </c>
      <c r="AP793" s="174">
        <f t="shared" si="219"/>
        <v>6.0313761982241807E-3</v>
      </c>
      <c r="AQ793" s="174">
        <f t="shared" si="219"/>
        <v>5.3999999999999986E-3</v>
      </c>
      <c r="AR793" s="174">
        <f t="shared" si="219"/>
        <v>4.8347174909410505E-3</v>
      </c>
      <c r="AS793" s="174">
        <f t="shared" si="219"/>
        <v>4.3286098550391365E-3</v>
      </c>
      <c r="AT793" s="174">
        <f t="shared" si="219"/>
        <v>3.8754825514106515E-3</v>
      </c>
      <c r="AU793" s="174">
        <f t="shared" si="219"/>
        <v>3.4697894957670251E-3</v>
      </c>
      <c r="AV793" s="174">
        <f t="shared" ref="K793:BP798" si="220">$C793*POWER(POWER($D793/$C793,1/($D$766-$C$766)),AV$766-$C$766)</f>
        <v>3.1065651787163646E-3</v>
      </c>
      <c r="AW793" s="174">
        <f t="shared" si="220"/>
        <v>2.7813638900534114E-3</v>
      </c>
      <c r="AX793" s="174">
        <f t="shared" si="220"/>
        <v>2.4902053051690876E-3</v>
      </c>
      <c r="AY793" s="174">
        <f t="shared" si="220"/>
        <v>2.2295257675805907E-3</v>
      </c>
      <c r="AZ793" s="174">
        <f t="shared" si="220"/>
        <v>1.996134671301047E-3</v>
      </c>
      <c r="BA793" s="174">
        <f t="shared" si="220"/>
        <v>1.7871754091876E-3</v>
      </c>
      <c r="BB793" s="174">
        <f t="shared" si="220"/>
        <v>1.6000904092924114E-3</v>
      </c>
      <c r="BC793" s="174">
        <f t="shared" si="220"/>
        <v>1.4325898312764905E-3</v>
      </c>
      <c r="BD793" s="174">
        <f t="shared" si="220"/>
        <v>1.2826235397438406E-3</v>
      </c>
      <c r="BE793" s="174">
        <f t="shared" si="220"/>
        <v>1.1483560114615315E-3</v>
      </c>
      <c r="BF793" s="174">
        <f t="shared" si="220"/>
        <v>1.0281438693408092E-3</v>
      </c>
      <c r="BG793" s="174">
        <f t="shared" si="220"/>
        <v>9.2051576820478191E-4</v>
      </c>
      <c r="BH793" s="174">
        <f t="shared" si="220"/>
        <v>8.2415438615309226E-4</v>
      </c>
      <c r="BI793" s="174">
        <f t="shared" si="220"/>
        <v>7.3788030110558166E-4</v>
      </c>
      <c r="BJ793" s="174">
        <f t="shared" si="220"/>
        <v>6.6063755518074171E-4</v>
      </c>
      <c r="BK793" s="174">
        <f t="shared" si="220"/>
        <v>5.9148073022312342E-4</v>
      </c>
      <c r="BL793" s="174">
        <f t="shared" si="220"/>
        <v>5.2956337628968901E-4</v>
      </c>
      <c r="BM793" s="174">
        <f t="shared" si="220"/>
        <v>4.7412765146473288E-4</v>
      </c>
      <c r="BN793" s="174">
        <f t="shared" si="220"/>
        <v>4.244950461991382E-4</v>
      </c>
      <c r="BO793" s="174">
        <f t="shared" si="220"/>
        <v>3.8005807864385256E-4</v>
      </c>
      <c r="BP793" s="174">
        <f t="shared" si="220"/>
        <v>3.4027285933201551E-4</v>
      </c>
    </row>
    <row r="794" spans="2:68">
      <c r="B794" s="29">
        <v>31</v>
      </c>
      <c r="C794" s="68">
        <v>5.0299999999999997E-2</v>
      </c>
      <c r="D794" s="68">
        <v>5.3E-3</v>
      </c>
      <c r="F794" s="13"/>
      <c r="G794" s="13"/>
      <c r="H794" s="245"/>
      <c r="I794" s="60" t="s">
        <v>112</v>
      </c>
      <c r="J794" s="174">
        <f t="shared" si="212"/>
        <v>0.21717401483468285</v>
      </c>
      <c r="K794" s="174">
        <f t="shared" si="220"/>
        <v>0.19406322946415683</v>
      </c>
      <c r="L794" s="174">
        <f t="shared" si="220"/>
        <v>0.17341180094094563</v>
      </c>
      <c r="M794" s="174">
        <f t="shared" si="220"/>
        <v>0.15495801439878817</v>
      </c>
      <c r="N794" s="174">
        <f t="shared" si="220"/>
        <v>0.13846800561509762</v>
      </c>
      <c r="O794" s="174">
        <f t="shared" si="220"/>
        <v>0.12373279725745275</v>
      </c>
      <c r="P794" s="174">
        <f t="shared" si="220"/>
        <v>0.11056565052082061</v>
      </c>
      <c r="Q794" s="174">
        <f t="shared" si="220"/>
        <v>9.8799698592895974E-2</v>
      </c>
      <c r="R794" s="174">
        <f t="shared" si="220"/>
        <v>8.8285831956543562E-2</v>
      </c>
      <c r="S794" s="174">
        <f t="shared" si="220"/>
        <v>7.8890808729850603E-2</v>
      </c>
      <c r="T794" s="174">
        <f t="shared" si="220"/>
        <v>7.0495566096192661E-2</v>
      </c>
      <c r="U794" s="174">
        <f t="shared" si="220"/>
        <v>6.2993711425121529E-2</v>
      </c>
      <c r="V794" s="174">
        <f t="shared" si="220"/>
        <v>5.6290173962101168E-2</v>
      </c>
      <c r="W794" s="174">
        <f t="shared" si="220"/>
        <v>5.0299999999999997E-2</v>
      </c>
      <c r="X794" s="174">
        <f t="shared" si="220"/>
        <v>4.4947276263588187E-2</v>
      </c>
      <c r="Y794" s="174">
        <f t="shared" si="220"/>
        <v>4.0164167863127598E-2</v>
      </c>
      <c r="Z794" s="174">
        <f t="shared" si="220"/>
        <v>3.5890058625072108E-2</v>
      </c>
      <c r="AA794" s="174">
        <f t="shared" si="220"/>
        <v>3.2070782905317938E-2</v>
      </c>
      <c r="AB794" s="174">
        <f t="shared" si="220"/>
        <v>2.8657939149798937E-2</v>
      </c>
      <c r="AC794" s="174">
        <f t="shared" si="220"/>
        <v>2.5608276503203034E-2</v>
      </c>
      <c r="AD794" s="174">
        <f t="shared" si="220"/>
        <v>2.2883146692322488E-2</v>
      </c>
      <c r="AE794" s="174">
        <f t="shared" si="220"/>
        <v>2.044801423777402E-2</v>
      </c>
      <c r="AF794" s="174">
        <f t="shared" si="220"/>
        <v>1.8272018787018163E-2</v>
      </c>
      <c r="AG794" s="174">
        <f t="shared" si="220"/>
        <v>1.6327584022138748E-2</v>
      </c>
      <c r="AH794" s="174">
        <f t="shared" si="220"/>
        <v>1.459006818608387E-2</v>
      </c>
      <c r="AI794" s="174">
        <f t="shared" si="220"/>
        <v>1.3037451798499021E-2</v>
      </c>
      <c r="AJ794" s="174">
        <f t="shared" si="220"/>
        <v>1.165005860358549E-2</v>
      </c>
      <c r="AK794" s="174">
        <f t="shared" si="220"/>
        <v>1.0410306213565597E-2</v>
      </c>
      <c r="AL794" s="174">
        <f t="shared" si="220"/>
        <v>9.3024832876676278E-3</v>
      </c>
      <c r="AM794" s="174">
        <f t="shared" si="220"/>
        <v>8.3125504228272161E-3</v>
      </c>
      <c r="AN794" s="174">
        <f t="shared" si="220"/>
        <v>7.4279622327996361E-3</v>
      </c>
      <c r="AO794" s="174">
        <f t="shared" si="220"/>
        <v>6.6375083608975084E-3</v>
      </c>
      <c r="AP794" s="174">
        <f t="shared" si="220"/>
        <v>5.9311714115136529E-3</v>
      </c>
      <c r="AQ794" s="174">
        <f t="shared" si="220"/>
        <v>5.3000000000000096E-3</v>
      </c>
      <c r="AR794" s="174">
        <f t="shared" si="220"/>
        <v>4.7359953120679485E-3</v>
      </c>
      <c r="AS794" s="174">
        <f t="shared" si="220"/>
        <v>4.2320097350810474E-3</v>
      </c>
      <c r="AT794" s="174">
        <f t="shared" si="220"/>
        <v>3.7816562765980617E-3</v>
      </c>
      <c r="AU794" s="174">
        <f t="shared" si="220"/>
        <v>3.3792276222303253E-3</v>
      </c>
      <c r="AV794" s="174">
        <f t="shared" si="220"/>
        <v>3.0196238070364749E-3</v>
      </c>
      <c r="AW794" s="174">
        <f t="shared" si="220"/>
        <v>2.6982875838365084E-3</v>
      </c>
      <c r="AX794" s="174">
        <f t="shared" si="220"/>
        <v>2.4111466693699682E-3</v>
      </c>
      <c r="AY794" s="174">
        <f t="shared" si="220"/>
        <v>2.1545621363857357E-3</v>
      </c>
      <c r="AZ794" s="174">
        <f t="shared" si="220"/>
        <v>1.9252822976380999E-3</v>
      </c>
      <c r="BA794" s="174">
        <f t="shared" si="220"/>
        <v>1.7204014973625347E-3</v>
      </c>
      <c r="BB794" s="174">
        <f t="shared" si="220"/>
        <v>1.5373232879969116E-3</v>
      </c>
      <c r="BC794" s="174">
        <f t="shared" si="220"/>
        <v>1.373727525487971E-3</v>
      </c>
      <c r="BD794" s="174">
        <f t="shared" si="220"/>
        <v>1.2275409661829666E-3</v>
      </c>
      <c r="BE794" s="174">
        <f t="shared" si="220"/>
        <v>1.0969109926818642E-3</v>
      </c>
      <c r="BF794" s="174">
        <f t="shared" si="220"/>
        <v>9.8018213567869811E-4</v>
      </c>
      <c r="BG794" s="174">
        <f t="shared" si="220"/>
        <v>8.7587509425416168E-4</v>
      </c>
      <c r="BH794" s="174">
        <f t="shared" si="220"/>
        <v>7.8266798874429718E-4</v>
      </c>
      <c r="BI794" s="174">
        <f t="shared" si="220"/>
        <v>6.9937960860351608E-4</v>
      </c>
      <c r="BJ794" s="174">
        <f t="shared" si="220"/>
        <v>6.2495444296267234E-4</v>
      </c>
      <c r="BK794" s="174">
        <f t="shared" si="220"/>
        <v>5.5844930417495229E-4</v>
      </c>
      <c r="BL794" s="174">
        <f t="shared" si="220"/>
        <v>4.9902137483022219E-4</v>
      </c>
      <c r="BM794" s="174">
        <f t="shared" si="220"/>
        <v>4.4591752675804364E-4</v>
      </c>
      <c r="BN794" s="174">
        <f t="shared" si="220"/>
        <v>3.9846477665943876E-4</v>
      </c>
      <c r="BO794" s="174">
        <f t="shared" si="220"/>
        <v>3.5606175741194351E-4</v>
      </c>
      <c r="BP794" s="174">
        <f t="shared" si="220"/>
        <v>3.1817109696408239E-4</v>
      </c>
    </row>
    <row r="795" spans="2:68">
      <c r="B795" s="29">
        <v>32</v>
      </c>
      <c r="C795" s="68">
        <v>5.1299999999999998E-2</v>
      </c>
      <c r="D795" s="68">
        <v>5.1999999999999998E-3</v>
      </c>
      <c r="F795" s="13"/>
      <c r="G795" s="13"/>
      <c r="H795" s="245"/>
      <c r="I795" s="60" t="s">
        <v>112</v>
      </c>
      <c r="J795" s="174">
        <f t="shared" si="212"/>
        <v>0.22713887952030237</v>
      </c>
      <c r="K795" s="174">
        <f t="shared" si="220"/>
        <v>0.2025749675441533</v>
      </c>
      <c r="L795" s="174">
        <f t="shared" si="220"/>
        <v>0.18066751743330131</v>
      </c>
      <c r="M795" s="174">
        <f t="shared" si="220"/>
        <v>0.16112924637837023</v>
      </c>
      <c r="N795" s="174">
        <f t="shared" si="220"/>
        <v>0.14370393974138934</v>
      </c>
      <c r="O795" s="174">
        <f t="shared" si="220"/>
        <v>0.1281630911914263</v>
      </c>
      <c r="P795" s="174">
        <f t="shared" si="220"/>
        <v>0.11430290619242456</v>
      </c>
      <c r="Q795" s="174">
        <f t="shared" si="220"/>
        <v>0.10194162954855618</v>
      </c>
      <c r="R795" s="174">
        <f t="shared" si="220"/>
        <v>9.0917161961922205E-2</v>
      </c>
      <c r="S795" s="174">
        <f t="shared" si="220"/>
        <v>8.1084934347387685E-2</v>
      </c>
      <c r="T795" s="174">
        <f t="shared" si="220"/>
        <v>7.2316012029431845E-2</v>
      </c>
      <c r="U795" s="174">
        <f t="shared" si="220"/>
        <v>6.4495403960445022E-2</v>
      </c>
      <c r="V795" s="174">
        <f t="shared" si="220"/>
        <v>5.7520554788447836E-2</v>
      </c>
      <c r="W795" s="174">
        <f t="shared" si="220"/>
        <v>5.1299999999999998E-2</v>
      </c>
      <c r="X795" s="174">
        <f t="shared" si="220"/>
        <v>4.5752166502547993E-2</v>
      </c>
      <c r="Y795" s="174">
        <f t="shared" si="220"/>
        <v>4.0804302917677872E-2</v>
      </c>
      <c r="Z795" s="174">
        <f t="shared" si="220"/>
        <v>3.6391525557699859E-2</v>
      </c>
      <c r="AA795" s="174">
        <f t="shared" si="220"/>
        <v>3.2455967575002242E-2</v>
      </c>
      <c r="AB795" s="174">
        <f t="shared" si="220"/>
        <v>2.8946020126565327E-2</v>
      </c>
      <c r="AC795" s="174">
        <f t="shared" si="220"/>
        <v>2.5815655602665154E-2</v>
      </c>
      <c r="AD795" s="174">
        <f t="shared" si="220"/>
        <v>2.3023824044942926E-2</v>
      </c>
      <c r="AE795" s="174">
        <f t="shared" si="220"/>
        <v>2.0533914838783564E-2</v>
      </c>
      <c r="AF795" s="174">
        <f t="shared" si="220"/>
        <v>1.8313276620919427E-2</v>
      </c>
      <c r="AG795" s="174">
        <f t="shared" si="220"/>
        <v>1.633278910657944E-2</v>
      </c>
      <c r="AH795" s="174">
        <f t="shared" si="220"/>
        <v>1.4566481221349405E-2</v>
      </c>
      <c r="AI795" s="174">
        <f t="shared" si="220"/>
        <v>1.2991190530125082E-2</v>
      </c>
      <c r="AJ795" s="174">
        <f t="shared" si="220"/>
        <v>1.1586259497087865E-2</v>
      </c>
      <c r="AK795" s="174">
        <f t="shared" si="220"/>
        <v>1.033326459361583E-2</v>
      </c>
      <c r="AL795" s="174">
        <f t="shared" si="220"/>
        <v>9.215774701793281E-3</v>
      </c>
      <c r="AM795" s="174">
        <f t="shared" si="220"/>
        <v>8.2191356453492365E-3</v>
      </c>
      <c r="AN795" s="174">
        <f t="shared" si="220"/>
        <v>7.3302780224765206E-3</v>
      </c>
      <c r="AO795" s="174">
        <f t="shared" si="220"/>
        <v>6.5375458205519299E-3</v>
      </c>
      <c r="AP795" s="174">
        <f t="shared" si="220"/>
        <v>5.8305435653007538E-3</v>
      </c>
      <c r="AQ795" s="174">
        <f t="shared" si="220"/>
        <v>5.1999999999999989E-3</v>
      </c>
      <c r="AR795" s="174">
        <f t="shared" si="220"/>
        <v>4.6376465070808864E-3</v>
      </c>
      <c r="AS795" s="174">
        <f t="shared" si="220"/>
        <v>4.1361086778152999E-3</v>
      </c>
      <c r="AT795" s="174">
        <f t="shared" si="220"/>
        <v>3.6888096081878993E-3</v>
      </c>
      <c r="AU795" s="174">
        <f t="shared" si="220"/>
        <v>3.2898836528267366E-3</v>
      </c>
      <c r="AV795" s="174">
        <f t="shared" si="220"/>
        <v>2.9340995060066211E-3</v>
      </c>
      <c r="AW795" s="174">
        <f t="shared" si="220"/>
        <v>2.616791601049879E-3</v>
      </c>
      <c r="AX795" s="174">
        <f t="shared" si="220"/>
        <v>2.3337989285322257E-3</v>
      </c>
      <c r="AY795" s="174">
        <f t="shared" si="220"/>
        <v>2.081410470987807E-3</v>
      </c>
      <c r="AZ795" s="174">
        <f t="shared" si="220"/>
        <v>1.8563165385727289E-3</v>
      </c>
      <c r="BA795" s="174">
        <f t="shared" si="220"/>
        <v>1.6555653675285195E-3</v>
      </c>
      <c r="BB795" s="174">
        <f t="shared" si="220"/>
        <v>1.4765244123005241E-3</v>
      </c>
      <c r="BC795" s="174">
        <f t="shared" si="220"/>
        <v>1.3168458237163821E-3</v>
      </c>
      <c r="BD795" s="174">
        <f t="shared" si="220"/>
        <v>1.174435660523526E-3</v>
      </c>
      <c r="BE795" s="174">
        <f t="shared" si="220"/>
        <v>1.0474264305419551E-3</v>
      </c>
      <c r="BF795" s="174">
        <f t="shared" si="220"/>
        <v>9.3415260135136546E-4</v>
      </c>
      <c r="BG795" s="174">
        <f t="shared" si="220"/>
        <v>8.3312875937263187E-4</v>
      </c>
      <c r="BH795" s="174">
        <f t="shared" si="220"/>
        <v>7.430301309332923E-4</v>
      </c>
      <c r="BI795" s="174">
        <f t="shared" si="220"/>
        <v>6.6267520988050734E-4</v>
      </c>
      <c r="BJ795" s="174">
        <f t="shared" si="220"/>
        <v>5.9101026392912107E-4</v>
      </c>
      <c r="BK795" s="174">
        <f t="shared" si="220"/>
        <v>5.2709551656920049E-4</v>
      </c>
      <c r="BL795" s="174">
        <f t="shared" si="220"/>
        <v>4.7009282332983635E-4</v>
      </c>
      <c r="BM795" s="174">
        <f t="shared" si="220"/>
        <v>4.1925468079219403E-4</v>
      </c>
      <c r="BN795" s="174">
        <f t="shared" si="220"/>
        <v>3.7391442422177526E-4</v>
      </c>
      <c r="BO795" s="174">
        <f t="shared" si="220"/>
        <v>3.3347748527678414E-4</v>
      </c>
      <c r="BP795" s="174">
        <f t="shared" si="220"/>
        <v>2.9741359515076852E-4</v>
      </c>
    </row>
    <row r="796" spans="2:68">
      <c r="B796" s="29">
        <v>33</v>
      </c>
      <c r="C796" s="68">
        <v>5.2400000000000002E-2</v>
      </c>
      <c r="D796" s="68">
        <v>5.1000000000000004E-3</v>
      </c>
      <c r="F796" s="13"/>
      <c r="G796" s="13"/>
      <c r="H796" s="245"/>
      <c r="I796" s="60" t="s">
        <v>112</v>
      </c>
      <c r="J796" s="174">
        <f t="shared" si="212"/>
        <v>0.2382187870850202</v>
      </c>
      <c r="K796" s="174">
        <f t="shared" si="220"/>
        <v>0.21202543041908758</v>
      </c>
      <c r="L796" s="174">
        <f t="shared" si="220"/>
        <v>0.18871216537743105</v>
      </c>
      <c r="M796" s="174">
        <f t="shared" si="220"/>
        <v>0.16796231136542422</v>
      </c>
      <c r="N796" s="174">
        <f t="shared" si="220"/>
        <v>0.14949400841642635</v>
      </c>
      <c r="O796" s="174">
        <f t="shared" si="220"/>
        <v>0.13305638848818008</v>
      </c>
      <c r="P796" s="174">
        <f t="shared" si="220"/>
        <v>0.11842616774447391</v>
      </c>
      <c r="Q796" s="174">
        <f t="shared" si="220"/>
        <v>0.10540461353261626</v>
      </c>
      <c r="R796" s="174">
        <f t="shared" si="220"/>
        <v>9.3814844857027985E-2</v>
      </c>
      <c r="S796" s="174">
        <f t="shared" si="220"/>
        <v>8.3499429679373488E-2</v>
      </c>
      <c r="T796" s="174">
        <f t="shared" si="220"/>
        <v>7.4318246407656122E-2</v>
      </c>
      <c r="U796" s="174">
        <f t="shared" si="220"/>
        <v>6.6146580525369342E-2</v>
      </c>
      <c r="V796" s="174">
        <f t="shared" si="220"/>
        <v>5.8873430505868719E-2</v>
      </c>
      <c r="W796" s="174">
        <f t="shared" si="220"/>
        <v>5.2400000000000002E-2</v>
      </c>
      <c r="X796" s="174">
        <f t="shared" si="220"/>
        <v>4.6638355815299279E-2</v>
      </c>
      <c r="Y796" s="174">
        <f t="shared" si="220"/>
        <v>4.1510233457146176E-2</v>
      </c>
      <c r="Z796" s="174">
        <f t="shared" si="220"/>
        <v>3.6945974006689392E-2</v>
      </c>
      <c r="AA796" s="174">
        <f t="shared" si="220"/>
        <v>3.2883577894404159E-2</v>
      </c>
      <c r="AB796" s="174">
        <f t="shared" si="220"/>
        <v>2.9267862716017761E-2</v>
      </c>
      <c r="AC796" s="174">
        <f t="shared" si="220"/>
        <v>2.6049713650819997E-2</v>
      </c>
      <c r="AD796" s="174">
        <f t="shared" si="220"/>
        <v>2.3185416300259575E-2</v>
      </c>
      <c r="AE796" s="174">
        <f t="shared" si="220"/>
        <v>2.0636062884300494E-2</v>
      </c>
      <c r="AF796" s="174">
        <f t="shared" si="220"/>
        <v>1.8367023729482776E-2</v>
      </c>
      <c r="AG796" s="174">
        <f t="shared" si="220"/>
        <v>1.6347476869535547E-2</v>
      </c>
      <c r="AH796" s="174">
        <f t="shared" si="220"/>
        <v>1.4549989368774306E-2</v>
      </c>
      <c r="AI796" s="174">
        <f t="shared" si="220"/>
        <v>1.2950144681101484E-2</v>
      </c>
      <c r="AJ796" s="174">
        <f t="shared" si="220"/>
        <v>1.1526210982763671E-2</v>
      </c>
      <c r="AK796" s="174">
        <f t="shared" si="220"/>
        <v>1.0258845973594321E-2</v>
      </c>
      <c r="AL796" s="174">
        <f t="shared" si="220"/>
        <v>9.1308341368481344E-3</v>
      </c>
      <c r="AM796" s="174">
        <f t="shared" si="220"/>
        <v>8.126852888641305E-3</v>
      </c>
      <c r="AN796" s="174">
        <f t="shared" si="220"/>
        <v>7.2332644404398084E-3</v>
      </c>
      <c r="AO796" s="174">
        <f t="shared" si="220"/>
        <v>6.4379305473164757E-3</v>
      </c>
      <c r="AP796" s="174">
        <f t="shared" si="220"/>
        <v>5.7300476255711871E-3</v>
      </c>
      <c r="AQ796" s="174">
        <f t="shared" si="220"/>
        <v>5.099999999999996E-3</v>
      </c>
      <c r="AR796" s="174">
        <f t="shared" si="220"/>
        <v>4.5392292873669103E-3</v>
      </c>
      <c r="AS796" s="174">
        <f t="shared" si="220"/>
        <v>4.0401181418214752E-3</v>
      </c>
      <c r="AT796" s="174">
        <f t="shared" si="220"/>
        <v>3.5958867830938115E-3</v>
      </c>
      <c r="AU796" s="174">
        <f t="shared" si="220"/>
        <v>3.2005009019362798E-3</v>
      </c>
      <c r="AV796" s="174">
        <f t="shared" si="220"/>
        <v>2.8485896918261544E-3</v>
      </c>
      <c r="AW796" s="174">
        <f t="shared" si="220"/>
        <v>2.5353728934958374E-3</v>
      </c>
      <c r="AX796" s="174">
        <f t="shared" si="220"/>
        <v>2.256595861284804E-3</v>
      </c>
      <c r="AY796" s="174">
        <f t="shared" si="220"/>
        <v>2.0084717692735194E-3</v>
      </c>
      <c r="AZ796" s="174">
        <f t="shared" si="220"/>
        <v>1.7876301721443143E-3</v>
      </c>
      <c r="BA796" s="174">
        <f t="shared" si="220"/>
        <v>1.5910712220349467E-3</v>
      </c>
      <c r="BB796" s="174">
        <f t="shared" si="220"/>
        <v>1.4161249194799409E-3</v>
      </c>
      <c r="BC796" s="174">
        <f t="shared" si="220"/>
        <v>1.2604148449163648E-3</v>
      </c>
      <c r="BD796" s="174">
        <f t="shared" si="220"/>
        <v>1.12182587809341E-3</v>
      </c>
      <c r="BE796" s="174">
        <f t="shared" si="220"/>
        <v>9.9847546689562977E-4</v>
      </c>
      <c r="BF796" s="174">
        <f t="shared" si="220"/>
        <v>8.8868805530392095E-4</v>
      </c>
      <c r="BG796" s="174">
        <f t="shared" si="220"/>
        <v>7.9097232313111868E-4</v>
      </c>
      <c r="BH796" s="174">
        <f t="shared" si="220"/>
        <v>7.0400092836341575E-4</v>
      </c>
      <c r="BI796" s="174">
        <f t="shared" si="220"/>
        <v>6.2659247693347322E-4</v>
      </c>
      <c r="BJ796" s="174">
        <f t="shared" si="220"/>
        <v>5.5769547500788229E-4</v>
      </c>
      <c r="BK796" s="174">
        <f t="shared" si="220"/>
        <v>4.9637404580152582E-4</v>
      </c>
      <c r="BL796" s="174">
        <f t="shared" si="220"/>
        <v>4.4179521690021424E-4</v>
      </c>
      <c r="BM796" s="174">
        <f t="shared" si="220"/>
        <v>3.9321760540628832E-4</v>
      </c>
      <c r="BN796" s="174">
        <f t="shared" si="220"/>
        <v>3.4998134720951192E-4</v>
      </c>
      <c r="BO796" s="174">
        <f t="shared" si="220"/>
        <v>3.1149913358540101E-4</v>
      </c>
      <c r="BP796" s="174">
        <f t="shared" si="220"/>
        <v>2.7724823336475901E-4</v>
      </c>
    </row>
    <row r="797" spans="2:68">
      <c r="B797" s="29">
        <v>34</v>
      </c>
      <c r="C797" s="68">
        <v>5.3400000000000003E-2</v>
      </c>
      <c r="D797" s="68">
        <v>5.0000000000000001E-3</v>
      </c>
      <c r="F797" s="13"/>
      <c r="G797" s="13"/>
      <c r="H797" s="245"/>
      <c r="I797" s="60" t="s">
        <v>112</v>
      </c>
      <c r="J797" s="174">
        <f t="shared" si="212"/>
        <v>0.24895025260316794</v>
      </c>
      <c r="K797" s="174">
        <f t="shared" si="220"/>
        <v>0.22114850542271641</v>
      </c>
      <c r="L797" s="174">
        <f t="shared" si="220"/>
        <v>0.19645154378959201</v>
      </c>
      <c r="M797" s="174">
        <f t="shared" si="220"/>
        <v>0.17451263793777227</v>
      </c>
      <c r="N797" s="174">
        <f t="shared" si="220"/>
        <v>0.1550237794650178</v>
      </c>
      <c r="O797" s="174">
        <f t="shared" si="220"/>
        <v>0.13771135708915214</v>
      </c>
      <c r="P797" s="174">
        <f t="shared" si="220"/>
        <v>0.12233231531821494</v>
      </c>
      <c r="Q797" s="174">
        <f t="shared" si="220"/>
        <v>0.10867074210463946</v>
      </c>
      <c r="R797" s="174">
        <f t="shared" si="220"/>
        <v>9.6534837576271099E-2</v>
      </c>
      <c r="S797" s="174">
        <f t="shared" si="220"/>
        <v>8.5754221287122206E-2</v>
      </c>
      <c r="T797" s="174">
        <f t="shared" si="220"/>
        <v>7.6177540183362091E-2</v>
      </c>
      <c r="U797" s="174">
        <f t="shared" si="220"/>
        <v>6.7670343701892968E-2</v>
      </c>
      <c r="V797" s="174">
        <f t="shared" si="220"/>
        <v>6.0113196169236292E-2</v>
      </c>
      <c r="W797" s="174">
        <f t="shared" si="220"/>
        <v>5.3400000000000003E-2</v>
      </c>
      <c r="X797" s="174">
        <f t="shared" si="220"/>
        <v>4.7436506153690813E-2</v>
      </c>
      <c r="Y797" s="174">
        <f t="shared" si="220"/>
        <v>4.2138990937624458E-2</v>
      </c>
      <c r="Z797" s="174">
        <f t="shared" si="220"/>
        <v>3.7433080579081339E-2</v>
      </c>
      <c r="AA797" s="174">
        <f t="shared" si="220"/>
        <v>3.3252707064441875E-2</v>
      </c>
      <c r="AB797" s="174">
        <f t="shared" si="220"/>
        <v>2.9539180585941471E-2</v>
      </c>
      <c r="AC797" s="174">
        <f t="shared" si="220"/>
        <v>2.624036557378271E-2</v>
      </c>
      <c r="AD797" s="174">
        <f t="shared" si="220"/>
        <v>2.330994874561498E-2</v>
      </c>
      <c r="AE797" s="174">
        <f t="shared" si="220"/>
        <v>2.0706788897258098E-2</v>
      </c>
      <c r="AF797" s="174">
        <f t="shared" si="220"/>
        <v>1.8394339306141577E-2</v>
      </c>
      <c r="AG797" s="174">
        <f t="shared" si="220"/>
        <v>1.6340134638368194E-2</v>
      </c>
      <c r="AH797" s="174">
        <f t="shared" si="220"/>
        <v>1.4515335155900547E-2</v>
      </c>
      <c r="AI797" s="174">
        <f t="shared" si="220"/>
        <v>1.2894321824826981E-2</v>
      </c>
      <c r="AJ797" s="174">
        <f t="shared" si="220"/>
        <v>1.1454336640282298E-2</v>
      </c>
      <c r="AK797" s="174">
        <f t="shared" si="220"/>
        <v>1.0175163118411936E-2</v>
      </c>
      <c r="AL797" s="174">
        <f t="shared" si="220"/>
        <v>9.0388424696883057E-3</v>
      </c>
      <c r="AM797" s="174">
        <f t="shared" si="220"/>
        <v>8.0294214688316698E-3</v>
      </c>
      <c r="AN797" s="174">
        <f t="shared" si="220"/>
        <v>7.1327284815882143E-3</v>
      </c>
      <c r="AO797" s="174">
        <f t="shared" si="220"/>
        <v>6.336174503922566E-3</v>
      </c>
      <c r="AP797" s="174">
        <f t="shared" si="220"/>
        <v>5.6285764203404783E-3</v>
      </c>
      <c r="AQ797" s="174">
        <f t="shared" si="220"/>
        <v>5.0000000000000018E-3</v>
      </c>
      <c r="AR797" s="174">
        <f t="shared" si="220"/>
        <v>4.4416204263755454E-3</v>
      </c>
      <c r="AS797" s="174">
        <f t="shared" si="220"/>
        <v>3.9455984023992951E-3</v>
      </c>
      <c r="AT797" s="174">
        <f t="shared" si="220"/>
        <v>3.5049700916742841E-3</v>
      </c>
      <c r="AU797" s="174">
        <f t="shared" si="220"/>
        <v>3.113549350603173E-3</v>
      </c>
      <c r="AV797" s="174">
        <f t="shared" si="220"/>
        <v>2.7658408788334725E-3</v>
      </c>
      <c r="AW797" s="174">
        <f t="shared" si="220"/>
        <v>2.4569630687062472E-3</v>
      </c>
      <c r="AX797" s="174">
        <f t="shared" si="220"/>
        <v>2.1825794705632013E-3</v>
      </c>
      <c r="AY797" s="174">
        <f t="shared" si="220"/>
        <v>1.9388379117282867E-3</v>
      </c>
      <c r="AZ797" s="174">
        <f t="shared" si="220"/>
        <v>1.7223164144327325E-3</v>
      </c>
      <c r="BA797" s="174">
        <f t="shared" si="220"/>
        <v>1.5299751534052621E-3</v>
      </c>
      <c r="BB797" s="174">
        <f t="shared" si="220"/>
        <v>1.3591137786423736E-3</v>
      </c>
      <c r="BC797" s="174">
        <f t="shared" si="220"/>
        <v>1.2073335041972834E-3</v>
      </c>
      <c r="BD797" s="174">
        <f t="shared" si="220"/>
        <v>1.0725034307380436E-3</v>
      </c>
      <c r="BE797" s="174">
        <f t="shared" si="220"/>
        <v>9.5273062906478848E-4</v>
      </c>
      <c r="BF797" s="174">
        <f t="shared" si="220"/>
        <v>8.4633356457755713E-4</v>
      </c>
      <c r="BG797" s="174">
        <f t="shared" si="220"/>
        <v>7.5181848959098062E-4</v>
      </c>
      <c r="BH797" s="174">
        <f t="shared" si="220"/>
        <v>6.6785847205882163E-4</v>
      </c>
      <c r="BI797" s="174">
        <f t="shared" si="220"/>
        <v>5.9327476628488458E-4</v>
      </c>
      <c r="BJ797" s="174">
        <f t="shared" si="220"/>
        <v>5.27020264076824E-4</v>
      </c>
      <c r="BK797" s="174">
        <f t="shared" si="220"/>
        <v>4.6816479400749097E-4</v>
      </c>
      <c r="BL797" s="174">
        <f t="shared" si="220"/>
        <v>4.1588206239471414E-4</v>
      </c>
      <c r="BM797" s="174">
        <f t="shared" si="220"/>
        <v>3.6943805265911013E-4</v>
      </c>
      <c r="BN797" s="174">
        <f t="shared" si="220"/>
        <v>3.281807201942215E-4</v>
      </c>
      <c r="BO797" s="174">
        <f t="shared" si="220"/>
        <v>2.9153083807145823E-4</v>
      </c>
      <c r="BP797" s="174">
        <f t="shared" si="220"/>
        <v>2.5897386505931396E-4</v>
      </c>
    </row>
    <row r="798" spans="2:68">
      <c r="B798" s="29">
        <v>35</v>
      </c>
      <c r="C798" s="68">
        <v>5.4399999999999997E-2</v>
      </c>
      <c r="D798" s="68">
        <v>4.8999999999999998E-3</v>
      </c>
      <c r="F798" s="13"/>
      <c r="G798" s="13"/>
      <c r="H798" s="245"/>
      <c r="I798" s="60" t="s">
        <v>112</v>
      </c>
      <c r="J798" s="174">
        <f t="shared" si="212"/>
        <v>0.26008226128857703</v>
      </c>
      <c r="K798" s="174">
        <f t="shared" si="220"/>
        <v>0.23059006487624142</v>
      </c>
      <c r="L798" s="174">
        <f t="shared" si="220"/>
        <v>0.20444215517117451</v>
      </c>
      <c r="M798" s="174">
        <f t="shared" ref="K798:BP802" si="221">$C798*POWER(POWER($D798/$C798,1/($D$766-$C$766)),M$766-$C$766)</f>
        <v>0.18125930461690529</v>
      </c>
      <c r="N798" s="174">
        <f t="shared" si="221"/>
        <v>0.16070528841126439</v>
      </c>
      <c r="O798" s="174">
        <f t="shared" si="221"/>
        <v>0.14248200818121734</v>
      </c>
      <c r="P798" s="174">
        <f t="shared" si="221"/>
        <v>0.1263251686117475</v>
      </c>
      <c r="Q798" s="174">
        <f t="shared" si="221"/>
        <v>0.11200044432620582</v>
      </c>
      <c r="R798" s="174">
        <f t="shared" si="221"/>
        <v>9.9300081425745299E-2</v>
      </c>
      <c r="S798" s="174">
        <f t="shared" si="221"/>
        <v>8.8039884399391519E-2</v>
      </c>
      <c r="T798" s="174">
        <f t="shared" si="221"/>
        <v>7.8056544705396719E-2</v>
      </c>
      <c r="U798" s="174">
        <f t="shared" si="221"/>
        <v>6.9205272279840774E-2</v>
      </c>
      <c r="V798" s="174">
        <f t="shared" si="221"/>
        <v>6.1357695621847938E-2</v>
      </c>
      <c r="W798" s="174">
        <f t="shared" si="221"/>
        <v>5.4399999999999997E-2</v>
      </c>
      <c r="X798" s="174">
        <f t="shared" si="221"/>
        <v>4.8231276778038672E-2</v>
      </c>
      <c r="Y798" s="174">
        <f t="shared" si="221"/>
        <v>4.2762059919848758E-2</v>
      </c>
      <c r="Z798" s="174">
        <f t="shared" si="221"/>
        <v>3.7913028448406244E-2</v>
      </c>
      <c r="AA798" s="174">
        <f t="shared" si="221"/>
        <v>3.3613856040234112E-2</v>
      </c>
      <c r="AB798" s="174">
        <f t="shared" si="221"/>
        <v>2.980219107083968E-2</v>
      </c>
      <c r="AC798" s="174">
        <f t="shared" si="221"/>
        <v>2.642275231855995E-2</v>
      </c>
      <c r="AD798" s="174">
        <f t="shared" si="221"/>
        <v>2.3426527211654925E-2</v>
      </c>
      <c r="AE798" s="174">
        <f t="shared" si="221"/>
        <v>2.077006099069087E-2</v>
      </c>
      <c r="AF798" s="174">
        <f t="shared" si="221"/>
        <v>1.8414826476815357E-2</v>
      </c>
      <c r="AG798" s="174">
        <f t="shared" si="221"/>
        <v>1.6326665305566843E-2</v>
      </c>
      <c r="AH798" s="174">
        <f t="shared" si="221"/>
        <v>1.4475292522338158E-2</v>
      </c>
      <c r="AI798" s="174">
        <f t="shared" si="221"/>
        <v>1.2833857354558184E-2</v>
      </c>
      <c r="AJ798" s="174">
        <f t="shared" si="221"/>
        <v>1.137855379039638E-2</v>
      </c>
      <c r="AK798" s="174">
        <f t="shared" si="221"/>
        <v>1.008827531614722E-2</v>
      </c>
      <c r="AL798" s="174">
        <f t="shared" si="221"/>
        <v>8.9443088048925031E-3</v>
      </c>
      <c r="AM798" s="174">
        <f t="shared" si="221"/>
        <v>7.9300631168569592E-3</v>
      </c>
      <c r="AN798" s="174">
        <f t="shared" si="221"/>
        <v>7.0308284753022804E-3</v>
      </c>
      <c r="AO798" s="174">
        <f t="shared" si="221"/>
        <v>6.2335631281474251E-3</v>
      </c>
      <c r="AP798" s="174">
        <f t="shared" si="221"/>
        <v>5.5267042012326299E-3</v>
      </c>
      <c r="AQ798" s="174">
        <f t="shared" si="221"/>
        <v>4.9000000000000016E-3</v>
      </c>
      <c r="AR798" s="174">
        <f t="shared" si="221"/>
        <v>4.344361327433632E-3</v>
      </c>
      <c r="AS798" s="174">
        <f t="shared" si="221"/>
        <v>3.8517296618981434E-3</v>
      </c>
      <c r="AT798" s="174">
        <f t="shared" si="221"/>
        <v>3.4149602830365932E-3</v>
      </c>
      <c r="AU798" s="174">
        <f t="shared" si="221"/>
        <v>3.0277186506828531E-3</v>
      </c>
      <c r="AV798" s="174">
        <f t="shared" si="221"/>
        <v>2.6843885339543102E-3</v>
      </c>
      <c r="AW798" s="174">
        <f t="shared" si="221"/>
        <v>2.3799905581055845E-3</v>
      </c>
      <c r="AX798" s="174">
        <f t="shared" si="221"/>
        <v>2.110109987814507E-3</v>
      </c>
      <c r="AY798" s="174">
        <f t="shared" si="221"/>
        <v>1.8708326995291417E-3</v>
      </c>
      <c r="AZ798" s="174">
        <f t="shared" si="221"/>
        <v>1.6586884142719724E-3</v>
      </c>
      <c r="BA798" s="174">
        <f t="shared" si="221"/>
        <v>1.4706003675970139E-3</v>
      </c>
      <c r="BB798" s="174">
        <f t="shared" si="221"/>
        <v>1.3038406867547242E-3</v>
      </c>
      <c r="BC798" s="174">
        <f t="shared" si="221"/>
        <v>1.1559908278921899E-3</v>
      </c>
      <c r="BD798" s="174">
        <f t="shared" si="221"/>
        <v>1.0249064995026154E-3</v>
      </c>
      <c r="BE798" s="174">
        <f t="shared" si="221"/>
        <v>9.0868656340296699E-4</v>
      </c>
      <c r="BF798" s="174">
        <f t="shared" si="221"/>
        <v>8.0564546220539116E-4</v>
      </c>
      <c r="BG798" s="174">
        <f t="shared" si="221"/>
        <v>7.1428877339336616E-4</v>
      </c>
      <c r="BH798" s="174">
        <f t="shared" si="221"/>
        <v>6.3329153545921301E-4</v>
      </c>
      <c r="BI798" s="174">
        <f t="shared" si="221"/>
        <v>5.6147903176327933E-4</v>
      </c>
      <c r="BJ798" s="174">
        <f t="shared" si="221"/>
        <v>4.9780975341985102E-4</v>
      </c>
      <c r="BK798" s="174">
        <f t="shared" si="221"/>
        <v>4.413602941176473E-4</v>
      </c>
      <c r="BL798" s="174">
        <f t="shared" si="221"/>
        <v>3.9131195780192656E-4</v>
      </c>
      <c r="BM798" s="174">
        <f t="shared" si="221"/>
        <v>3.4693888498714908E-4</v>
      </c>
      <c r="BN798" s="174">
        <f t="shared" si="221"/>
        <v>3.0759752549410499E-4</v>
      </c>
      <c r="BO798" s="174">
        <f t="shared" si="221"/>
        <v>2.7271730493283063E-4</v>
      </c>
      <c r="BP798" s="174">
        <f t="shared" si="221"/>
        <v>2.4179234956573764E-4</v>
      </c>
    </row>
    <row r="799" spans="2:68">
      <c r="B799" s="29">
        <v>36</v>
      </c>
      <c r="C799" s="68">
        <v>5.5E-2</v>
      </c>
      <c r="D799" s="68">
        <v>4.7999999999999996E-3</v>
      </c>
      <c r="F799" s="13"/>
      <c r="G799" s="13"/>
      <c r="H799" s="245"/>
      <c r="I799" s="60" t="s">
        <v>112</v>
      </c>
      <c r="J799" s="174">
        <f t="shared" ref="J799:J831" si="222">$C799*POWER(POWER($D799/$C799,1/($D$766-$C$766)),J$766-$C$766)</f>
        <v>0.26840563750383123</v>
      </c>
      <c r="K799" s="174">
        <f t="shared" si="221"/>
        <v>0.23759405012741161</v>
      </c>
      <c r="L799" s="174">
        <f t="shared" si="221"/>
        <v>0.21031947458682274</v>
      </c>
      <c r="M799" s="174">
        <f t="shared" si="221"/>
        <v>0.18617588010624092</v>
      </c>
      <c r="N799" s="174">
        <f t="shared" si="221"/>
        <v>0.16480384615560009</v>
      </c>
      <c r="O799" s="174">
        <f t="shared" si="221"/>
        <v>0.14588521183399125</v>
      </c>
      <c r="P799" s="174">
        <f t="shared" si="221"/>
        <v>0.1291383394763406</v>
      </c>
      <c r="Q799" s="174">
        <f t="shared" si="221"/>
        <v>0.11431392197369331</v>
      </c>
      <c r="R799" s="174">
        <f t="shared" si="221"/>
        <v>0.10119127139157431</v>
      </c>
      <c r="S799" s="174">
        <f t="shared" si="221"/>
        <v>8.9575033635882706E-2</v>
      </c>
      <c r="T799" s="174">
        <f t="shared" si="221"/>
        <v>7.9292280258251691E-2</v>
      </c>
      <c r="U799" s="174">
        <f t="shared" si="221"/>
        <v>7.0189934107203367E-2</v>
      </c>
      <c r="V799" s="174">
        <f t="shared" si="221"/>
        <v>6.2132490501316494E-2</v>
      </c>
      <c r="W799" s="174">
        <f t="shared" si="221"/>
        <v>5.5E-2</v>
      </c>
      <c r="X799" s="174">
        <f t="shared" si="221"/>
        <v>4.8686282741811304E-2</v>
      </c>
      <c r="Y799" s="174">
        <f t="shared" si="221"/>
        <v>4.3097347767556235E-2</v>
      </c>
      <c r="Z799" s="174">
        <f t="shared" si="221"/>
        <v>3.8149993796971149E-2</v>
      </c>
      <c r="AA799" s="174">
        <f t="shared" si="221"/>
        <v>3.3770570629048813E-2</v>
      </c>
      <c r="AB799" s="174">
        <f t="shared" si="221"/>
        <v>2.9893882727239619E-2</v>
      </c>
      <c r="AC799" s="174">
        <f t="shared" si="221"/>
        <v>2.6462218667435217E-2</v>
      </c>
      <c r="AD799" s="174">
        <f t="shared" si="221"/>
        <v>2.3424492000334335E-2</v>
      </c>
      <c r="AE799" s="174">
        <f t="shared" si="221"/>
        <v>2.0735480738392261E-2</v>
      </c>
      <c r="AF799" s="174">
        <f t="shared" si="221"/>
        <v>1.8355154145759049E-2</v>
      </c>
      <c r="AG799" s="174">
        <f t="shared" si="221"/>
        <v>1.624807680927191E-2</v>
      </c>
      <c r="AH799" s="174">
        <f t="shared" si="221"/>
        <v>1.4382881119034172E-2</v>
      </c>
      <c r="AI799" s="174">
        <f t="shared" si="221"/>
        <v>1.2731800305511947E-2</v>
      </c>
      <c r="AJ799" s="174">
        <f t="shared" si="221"/>
        <v>1.1270255081571531E-2</v>
      </c>
      <c r="AK799" s="174">
        <f t="shared" si="221"/>
        <v>9.9764877358859468E-3</v>
      </c>
      <c r="AL799" s="174">
        <f t="shared" si="221"/>
        <v>8.8312382305373843E-3</v>
      </c>
      <c r="AM799" s="174">
        <f t="shared" si="221"/>
        <v>7.8174574809497521E-3</v>
      </c>
      <c r="AN799" s="174">
        <f t="shared" si="221"/>
        <v>6.9200535498110472E-3</v>
      </c>
      <c r="AO799" s="174">
        <f t="shared" si="221"/>
        <v>6.125666976628647E-3</v>
      </c>
      <c r="AP799" s="174">
        <f t="shared" si="221"/>
        <v>5.4224718982967051E-3</v>
      </c>
      <c r="AQ799" s="174">
        <f t="shared" si="221"/>
        <v>4.7999999999999926E-3</v>
      </c>
      <c r="AR799" s="174">
        <f t="shared" si="221"/>
        <v>4.2489846756489803E-3</v>
      </c>
      <c r="AS799" s="174">
        <f t="shared" si="221"/>
        <v>3.7612230778958111E-3</v>
      </c>
      <c r="AT799" s="174">
        <f t="shared" si="221"/>
        <v>3.3294540040992955E-3</v>
      </c>
      <c r="AU799" s="174">
        <f t="shared" si="221"/>
        <v>2.9472498003533464E-3</v>
      </c>
      <c r="AV799" s="174">
        <f t="shared" si="221"/>
        <v>2.6089206743772717E-3</v>
      </c>
      <c r="AW799" s="174">
        <f t="shared" si="221"/>
        <v>2.3094299927943428E-3</v>
      </c>
      <c r="AX799" s="174">
        <f t="shared" si="221"/>
        <v>2.0443193018473567E-3</v>
      </c>
      <c r="AY799" s="174">
        <f t="shared" si="221"/>
        <v>1.8096419553505947E-3</v>
      </c>
      <c r="AZ799" s="174">
        <f t="shared" si="221"/>
        <v>1.6019043618116966E-3</v>
      </c>
      <c r="BA799" s="174">
        <f t="shared" si="221"/>
        <v>1.41801397608191E-3</v>
      </c>
      <c r="BB799" s="174">
        <f t="shared" si="221"/>
        <v>1.2552332612975258E-3</v>
      </c>
      <c r="BC799" s="174">
        <f t="shared" si="221"/>
        <v>1.1111389357537681E-3</v>
      </c>
      <c r="BD799" s="174">
        <f t="shared" si="221"/>
        <v>9.8358589802805918E-4</v>
      </c>
      <c r="BE799" s="174">
        <f t="shared" si="221"/>
        <v>8.7067529331368129E-4</v>
      </c>
      <c r="BF799" s="174">
        <f t="shared" si="221"/>
        <v>7.7072624557417049E-4</v>
      </c>
      <c r="BG799" s="174">
        <f t="shared" si="221"/>
        <v>6.8225083470106827E-4</v>
      </c>
      <c r="BH799" s="174">
        <f t="shared" si="221"/>
        <v>6.0393194616532701E-4</v>
      </c>
      <c r="BI799" s="174">
        <f t="shared" si="221"/>
        <v>5.3460366341486301E-4</v>
      </c>
      <c r="BJ799" s="174">
        <f t="shared" si="221"/>
        <v>4.7323391112407537E-4</v>
      </c>
      <c r="BK799" s="174">
        <f t="shared" si="221"/>
        <v>4.1890909090908969E-4</v>
      </c>
      <c r="BL799" s="174">
        <f t="shared" si="221"/>
        <v>3.7082048078391046E-4</v>
      </c>
      <c r="BM799" s="174">
        <f t="shared" si="221"/>
        <v>3.2825219588908849E-4</v>
      </c>
      <c r="BN799" s="174">
        <f t="shared" si="221"/>
        <v>2.9057053126684717E-4</v>
      </c>
      <c r="BO799" s="174">
        <f t="shared" si="221"/>
        <v>2.5721452803083712E-4</v>
      </c>
      <c r="BP799" s="174">
        <f t="shared" si="221"/>
        <v>2.2768762249110705E-4</v>
      </c>
    </row>
    <row r="800" spans="2:68">
      <c r="B800" s="29">
        <v>37</v>
      </c>
      <c r="C800" s="68">
        <v>5.5599999999999997E-2</v>
      </c>
      <c r="D800" s="68">
        <v>4.7000000000000002E-3</v>
      </c>
      <c r="F800" s="13"/>
      <c r="G800" s="13"/>
      <c r="H800" s="245"/>
      <c r="I800" s="60" t="s">
        <v>112</v>
      </c>
      <c r="J800" s="174">
        <f t="shared" si="222"/>
        <v>0.2770191538882813</v>
      </c>
      <c r="K800" s="174">
        <f t="shared" si="221"/>
        <v>0.24482792498434525</v>
      </c>
      <c r="L800" s="174">
        <f t="shared" si="221"/>
        <v>0.21637750318273513</v>
      </c>
      <c r="M800" s="174">
        <f t="shared" si="221"/>
        <v>0.19123318504859391</v>
      </c>
      <c r="N800" s="174">
        <f t="shared" si="221"/>
        <v>0.16901078220199972</v>
      </c>
      <c r="O800" s="174">
        <f t="shared" si="221"/>
        <v>0.14937075117623166</v>
      </c>
      <c r="P800" s="174">
        <f t="shared" si="221"/>
        <v>0.13201300542047742</v>
      </c>
      <c r="Q800" s="174">
        <f t="shared" si="221"/>
        <v>0.1166723301778515</v>
      </c>
      <c r="R800" s="174">
        <f t="shared" si="221"/>
        <v>0.1031143301811238</v>
      </c>
      <c r="S800" s="174">
        <f t="shared" si="221"/>
        <v>9.1131848249656838E-2</v>
      </c>
      <c r="T800" s="174">
        <f t="shared" si="221"/>
        <v>8.0541800066105687E-2</v>
      </c>
      <c r="U800" s="174">
        <f t="shared" si="221"/>
        <v>7.1182376770384123E-2</v>
      </c>
      <c r="V800" s="174">
        <f t="shared" si="221"/>
        <v>6.2910572628401315E-2</v>
      </c>
      <c r="W800" s="174">
        <f t="shared" si="221"/>
        <v>5.5599999999999997E-2</v>
      </c>
      <c r="X800" s="174">
        <f t="shared" si="221"/>
        <v>4.9138958220265649E-2</v>
      </c>
      <c r="Y800" s="174">
        <f t="shared" si="221"/>
        <v>4.3428726888003831E-2</v>
      </c>
      <c r="Z800" s="174">
        <f t="shared" si="221"/>
        <v>3.8382057483973879E-2</v>
      </c>
      <c r="AA800" s="174">
        <f t="shared" si="221"/>
        <v>3.3921840271813435E-2</v>
      </c>
      <c r="AB800" s="174">
        <f t="shared" si="221"/>
        <v>2.9979926112790736E-2</v>
      </c>
      <c r="AC800" s="174">
        <f t="shared" si="221"/>
        <v>2.6496085192501354E-2</v>
      </c>
      <c r="AD800" s="174">
        <f t="shared" si="221"/>
        <v>2.3417086749548982E-2</v>
      </c>
      <c r="AE800" s="174">
        <f t="shared" si="221"/>
        <v>2.0695885745079565E-2</v>
      </c>
      <c r="AF800" s="174">
        <f t="shared" si="221"/>
        <v>1.8290904046022592E-2</v>
      </c>
      <c r="AG800" s="174">
        <f t="shared" si="221"/>
        <v>1.6165395138999856E-2</v>
      </c>
      <c r="AH800" s="174">
        <f t="shared" si="221"/>
        <v>1.4286882668154668E-2</v>
      </c>
      <c r="AI800" s="174">
        <f t="shared" si="221"/>
        <v>1.2626664218134704E-2</v>
      </c>
      <c r="AJ800" s="174">
        <f t="shared" si="221"/>
        <v>1.1159372760364109E-2</v>
      </c>
      <c r="AK800" s="174">
        <f t="shared" si="221"/>
        <v>9.862589061796807E-3</v>
      </c>
      <c r="AL800" s="174">
        <f t="shared" si="221"/>
        <v>8.7164991340158687E-3</v>
      </c>
      <c r="AM800" s="174">
        <f t="shared" si="221"/>
        <v>7.7035914887299906E-3</v>
      </c>
      <c r="AN800" s="174">
        <f t="shared" si="221"/>
        <v>6.8083895739334006E-3</v>
      </c>
      <c r="AO800" s="174">
        <f t="shared" si="221"/>
        <v>6.017215302532475E-3</v>
      </c>
      <c r="AP800" s="174">
        <f t="shared" si="221"/>
        <v>5.3179800603145042E-3</v>
      </c>
      <c r="AQ800" s="174">
        <f t="shared" si="221"/>
        <v>4.7000000000000037E-3</v>
      </c>
      <c r="AR800" s="174">
        <f t="shared" si="221"/>
        <v>4.1538327991951212E-3</v>
      </c>
      <c r="AS800" s="174">
        <f t="shared" si="221"/>
        <v>3.6711333880147154E-3</v>
      </c>
      <c r="AT800" s="174">
        <f t="shared" si="221"/>
        <v>3.2445264419906006E-3</v>
      </c>
      <c r="AU800" s="174">
        <f t="shared" si="221"/>
        <v>2.8674936920417855E-3</v>
      </c>
      <c r="AV800" s="174">
        <f t="shared" si="221"/>
        <v>2.5342743296783558E-3</v>
      </c>
      <c r="AW800" s="174">
        <f t="shared" si="221"/>
        <v>2.2397769856970584E-3</v>
      </c>
      <c r="AX800" s="174">
        <f t="shared" si="221"/>
        <v>1.9795019374618762E-3</v>
      </c>
      <c r="AY800" s="174">
        <f t="shared" si="221"/>
        <v>1.7494723561488135E-3</v>
      </c>
      <c r="AZ800" s="174">
        <f t="shared" si="221"/>
        <v>1.5461735434587455E-3</v>
      </c>
      <c r="BA800" s="174">
        <f t="shared" si="221"/>
        <v>1.3664992293758885E-3</v>
      </c>
      <c r="BB800" s="174">
        <f t="shared" si="221"/>
        <v>1.2077041104375358E-3</v>
      </c>
      <c r="BC800" s="174">
        <f t="shared" si="221"/>
        <v>1.0673619033315317E-3</v>
      </c>
      <c r="BD800" s="174">
        <f t="shared" si="221"/>
        <v>9.4332827290847772E-4</v>
      </c>
      <c r="BE800" s="174">
        <f t="shared" si="221"/>
        <v>8.3370806817347192E-4</v>
      </c>
      <c r="BF800" s="174">
        <f t="shared" si="221"/>
        <v>7.3682636564522709E-4</v>
      </c>
      <c r="BG800" s="174">
        <f t="shared" si="221"/>
        <v>6.5120287764444229E-4</v>
      </c>
      <c r="BH800" s="174">
        <f t="shared" si="221"/>
        <v>5.7552933448717643E-4</v>
      </c>
      <c r="BI800" s="174">
        <f t="shared" si="221"/>
        <v>5.0864949499824933E-4</v>
      </c>
      <c r="BJ800" s="174">
        <f t="shared" si="221"/>
        <v>4.4954147991867259E-4</v>
      </c>
      <c r="BK800" s="174">
        <f t="shared" si="221"/>
        <v>3.9730215827338202E-4</v>
      </c>
      <c r="BL800" s="174">
        <f t="shared" si="221"/>
        <v>3.5113334813340085E-4</v>
      </c>
      <c r="BM800" s="174">
        <f t="shared" si="221"/>
        <v>3.1032962092930171E-4</v>
      </c>
      <c r="BN800" s="174">
        <f t="shared" si="221"/>
        <v>2.7426752297402587E-4</v>
      </c>
      <c r="BO800" s="174">
        <f t="shared" si="221"/>
        <v>2.4239604950712957E-4</v>
      </c>
      <c r="BP800" s="174">
        <f t="shared" si="221"/>
        <v>2.1422822571022095E-4</v>
      </c>
    </row>
    <row r="801" spans="2:68">
      <c r="B801" s="29">
        <v>38</v>
      </c>
      <c r="C801" s="68">
        <v>5.62E-2</v>
      </c>
      <c r="D801" s="68">
        <v>4.7000000000000002E-3</v>
      </c>
      <c r="F801" s="13"/>
      <c r="G801" s="13"/>
      <c r="H801" s="245"/>
      <c r="I801" s="60" t="s">
        <v>112</v>
      </c>
      <c r="J801" s="174">
        <f t="shared" si="222"/>
        <v>0.28196896684088468</v>
      </c>
      <c r="K801" s="174">
        <f t="shared" si="221"/>
        <v>0.24906883543987521</v>
      </c>
      <c r="L801" s="174">
        <f t="shared" si="221"/>
        <v>0.22000749047813545</v>
      </c>
      <c r="M801" s="174">
        <f t="shared" si="221"/>
        <v>0.19433702245808002</v>
      </c>
      <c r="N801" s="174">
        <f t="shared" si="221"/>
        <v>0.17166178395014969</v>
      </c>
      <c r="O801" s="174">
        <f t="shared" si="221"/>
        <v>0.15163229165613198</v>
      </c>
      <c r="P801" s="174">
        <f t="shared" si="221"/>
        <v>0.13393983997956832</v>
      </c>
      <c r="Q801" s="174">
        <f t="shared" si="221"/>
        <v>0.11831174308461941</v>
      </c>
      <c r="R801" s="174">
        <f t="shared" si="221"/>
        <v>0.10450713211137361</v>
      </c>
      <c r="S801" s="174">
        <f t="shared" si="221"/>
        <v>9.2313242771958876E-2</v>
      </c>
      <c r="T801" s="174">
        <f t="shared" si="221"/>
        <v>8.1542136109839625E-2</v>
      </c>
      <c r="U801" s="174">
        <f t="shared" si="221"/>
        <v>7.2027801880829925E-2</v>
      </c>
      <c r="V801" s="174">
        <f t="shared" si="221"/>
        <v>6.3623599911531589E-2</v>
      </c>
      <c r="W801" s="174">
        <f t="shared" si="221"/>
        <v>5.62E-2</v>
      </c>
      <c r="X801" s="174">
        <f t="shared" si="221"/>
        <v>4.9642585524739255E-2</v>
      </c>
      <c r="Y801" s="174">
        <f t="shared" si="221"/>
        <v>4.3850289992545401E-2</v>
      </c>
      <c r="Z801" s="174">
        <f t="shared" si="221"/>
        <v>3.8733839345899523E-2</v>
      </c>
      <c r="AA801" s="174">
        <f t="shared" si="221"/>
        <v>3.4214376021891951E-2</v>
      </c>
      <c r="AB801" s="174">
        <f t="shared" si="221"/>
        <v>3.0222243555913866E-2</v>
      </c>
      <c r="AC801" s="174">
        <f t="shared" si="221"/>
        <v>2.6695912997757188E-2</v>
      </c>
      <c r="AD801" s="174">
        <f t="shared" si="221"/>
        <v>2.3581034593454796E-2</v>
      </c>
      <c r="AE801" s="174">
        <f t="shared" si="221"/>
        <v>2.0829600116857912E-2</v>
      </c>
      <c r="AF801" s="174">
        <f t="shared" si="221"/>
        <v>1.8399202940342307E-2</v>
      </c>
      <c r="AG801" s="174">
        <f t="shared" si="221"/>
        <v>1.6252384440444433E-2</v>
      </c>
      <c r="AH801" s="174">
        <f t="shared" si="221"/>
        <v>1.4356056664870184E-2</v>
      </c>
      <c r="AI801" s="174">
        <f t="shared" si="221"/>
        <v>1.2680992362701444E-2</v>
      </c>
      <c r="AJ801" s="174">
        <f t="shared" si="221"/>
        <v>1.1201374517864267E-2</v>
      </c>
      <c r="AK801" s="174">
        <f t="shared" si="221"/>
        <v>9.8943984430197827E-3</v>
      </c>
      <c r="AL801" s="174">
        <f t="shared" si="221"/>
        <v>8.7399203011291199E-3</v>
      </c>
      <c r="AM801" s="174">
        <f t="shared" si="221"/>
        <v>7.7201466375125842E-3</v>
      </c>
      <c r="AN801" s="174">
        <f t="shared" si="221"/>
        <v>6.8193601372997627E-3</v>
      </c>
      <c r="AO801" s="174">
        <f t="shared" si="221"/>
        <v>6.0236773814929022E-3</v>
      </c>
      <c r="AP801" s="174">
        <f t="shared" si="221"/>
        <v>5.3208348680462425E-3</v>
      </c>
      <c r="AQ801" s="174">
        <f t="shared" si="221"/>
        <v>4.7000000000000063E-3</v>
      </c>
      <c r="AR801" s="174">
        <f t="shared" si="221"/>
        <v>4.1516041275137866E-3</v>
      </c>
      <c r="AS801" s="174">
        <f t="shared" si="221"/>
        <v>3.6671950705509547E-3</v>
      </c>
      <c r="AT801" s="174">
        <f t="shared" si="221"/>
        <v>3.2393068492122413E-3</v>
      </c>
      <c r="AU801" s="174">
        <f t="shared" si="221"/>
        <v>2.861344613930469E-3</v>
      </c>
      <c r="AV801" s="174">
        <f t="shared" si="221"/>
        <v>2.5274830020070339E-3</v>
      </c>
      <c r="AW801" s="174">
        <f t="shared" si="221"/>
        <v>2.2325763539049631E-3</v>
      </c>
      <c r="AX801" s="174">
        <f t="shared" si="221"/>
        <v>1.9720794055024496E-3</v>
      </c>
      <c r="AY801" s="174">
        <f t="shared" si="221"/>
        <v>1.7419772339721052E-3</v>
      </c>
      <c r="AZ801" s="174">
        <f t="shared" si="221"/>
        <v>1.5387233775731133E-3</v>
      </c>
      <c r="BA801" s="174">
        <f t="shared" si="221"/>
        <v>1.3591851756243581E-3</v>
      </c>
      <c r="BB801" s="174">
        <f t="shared" si="221"/>
        <v>1.2005954862080062E-3</v>
      </c>
      <c r="BC801" s="174">
        <f t="shared" si="221"/>
        <v>1.0605100374501222E-3</v>
      </c>
      <c r="BD801" s="174">
        <f t="shared" si="221"/>
        <v>9.3676975505270683E-4</v>
      </c>
      <c r="BE801" s="174">
        <f t="shared" si="221"/>
        <v>8.2746748544827481E-4</v>
      </c>
      <c r="BF801" s="174">
        <f t="shared" si="221"/>
        <v>7.3091860169585254E-4</v>
      </c>
      <c r="BG801" s="174">
        <f t="shared" si="221"/>
        <v>6.4563503908023469E-4</v>
      </c>
      <c r="BH801" s="174">
        <f t="shared" si="221"/>
        <v>5.7030236023681365E-4</v>
      </c>
      <c r="BI801" s="174">
        <f t="shared" si="221"/>
        <v>5.0375949631702274E-4</v>
      </c>
      <c r="BJ801" s="174">
        <f t="shared" si="221"/>
        <v>4.4498085195404571E-4</v>
      </c>
      <c r="BK801" s="174">
        <f t="shared" si="221"/>
        <v>3.9306049822064154E-4</v>
      </c>
      <c r="BL801" s="174">
        <f t="shared" si="221"/>
        <v>3.4719820995222098E-4</v>
      </c>
      <c r="BM801" s="174">
        <f t="shared" si="221"/>
        <v>3.0668713223468873E-4</v>
      </c>
      <c r="BN801" s="174">
        <f t="shared" si="221"/>
        <v>2.7090288596614865E-4</v>
      </c>
      <c r="BO801" s="174">
        <f t="shared" si="221"/>
        <v>2.3929394458137404E-4</v>
      </c>
      <c r="BP801" s="174">
        <f t="shared" si="221"/>
        <v>2.1137313361980562E-4</v>
      </c>
    </row>
    <row r="802" spans="2:68">
      <c r="B802" s="29">
        <v>39</v>
      </c>
      <c r="C802" s="68">
        <v>5.67E-2</v>
      </c>
      <c r="D802" s="68">
        <v>4.5999999999999999E-3</v>
      </c>
      <c r="F802" s="13"/>
      <c r="G802" s="13"/>
      <c r="H802" s="245"/>
      <c r="I802" s="60" t="s">
        <v>112</v>
      </c>
      <c r="J802" s="174">
        <f t="shared" si="222"/>
        <v>0.29014791667309214</v>
      </c>
      <c r="K802" s="174">
        <f t="shared" si="221"/>
        <v>0.25590466047050292</v>
      </c>
      <c r="L802" s="174">
        <f t="shared" si="221"/>
        <v>0.22570279325599085</v>
      </c>
      <c r="M802" s="174">
        <f t="shared" si="221"/>
        <v>0.19906535031404166</v>
      </c>
      <c r="N802" s="174">
        <f t="shared" si="221"/>
        <v>0.17557165830334845</v>
      </c>
      <c r="O802" s="174">
        <f t="shared" si="221"/>
        <v>0.15485069174900692</v>
      </c>
      <c r="P802" s="174">
        <f t="shared" si="221"/>
        <v>0.13657521360148051</v>
      </c>
      <c r="Q802" s="174">
        <f t="shared" si="221"/>
        <v>0.1204566073267777</v>
      </c>
      <c r="R802" s="174">
        <f t="shared" si="221"/>
        <v>0.10624031891333045</v>
      </c>
      <c r="S802" s="174">
        <f t="shared" si="221"/>
        <v>9.3701836813206027E-2</v>
      </c>
      <c r="T802" s="174">
        <f t="shared" si="221"/>
        <v>8.264314633064436E-2</v>
      </c>
      <c r="U802" s="174">
        <f t="shared" si="221"/>
        <v>7.2889602463648964E-2</v>
      </c>
      <c r="V802" s="174">
        <f t="shared" si="221"/>
        <v>6.4287171812803343E-2</v>
      </c>
      <c r="W802" s="174">
        <f t="shared" si="221"/>
        <v>5.67E-2</v>
      </c>
      <c r="X802" s="174">
        <f t="shared" si="221"/>
        <v>5.0008266180403459E-2</v>
      </c>
      <c r="Y802" s="174">
        <f t="shared" si="221"/>
        <v>4.4106290764904493E-2</v>
      </c>
      <c r="Z802" s="174">
        <f t="shared" si="221"/>
        <v>3.8900866469164276E-2</v>
      </c>
      <c r="AA802" s="174">
        <f t="shared" si="221"/>
        <v>3.4309786332245136E-2</v>
      </c>
      <c r="AB802" s="174">
        <f t="shared" si="221"/>
        <v>3.0260545458477662E-2</v>
      </c>
      <c r="AC802" s="174">
        <f t="shared" si="221"/>
        <v>2.6689195979748677E-2</v>
      </c>
      <c r="AD802" s="174">
        <f t="shared" si="221"/>
        <v>2.3539337155136252E-2</v>
      </c>
      <c r="AE802" s="174">
        <f t="shared" si="221"/>
        <v>2.0761224658982627E-2</v>
      </c>
      <c r="AF802" s="174">
        <f t="shared" si="221"/>
        <v>1.8310984990785876E-2</v>
      </c>
      <c r="AG802" s="174">
        <f t="shared" si="221"/>
        <v>1.6149922600433735E-2</v>
      </c>
      <c r="AH802" s="174">
        <f t="shared" si="221"/>
        <v>1.4243908786515059E-2</v>
      </c>
      <c r="AI802" s="174">
        <f t="shared" si="221"/>
        <v>1.2562842716850665E-2</v>
      </c>
      <c r="AJ802" s="174">
        <f t="shared" ref="K802:BP806" si="223">$C802*POWER(POWER($D802/$C802,1/($D$766-$C$766)),AJ$766-$C$766)</f>
        <v>1.1080176059379386E-2</v>
      </c>
      <c r="AK802" s="174">
        <f t="shared" si="223"/>
        <v>9.7724937161054338E-3</v>
      </c>
      <c r="AL802" s="174">
        <f t="shared" si="223"/>
        <v>8.619144038824E-3</v>
      </c>
      <c r="AM802" s="174">
        <f t="shared" si="223"/>
        <v>7.6019126867856836E-3</v>
      </c>
      <c r="AN802" s="174">
        <f t="shared" si="223"/>
        <v>6.7047349756783866E-3</v>
      </c>
      <c r="AO802" s="174">
        <f t="shared" si="223"/>
        <v>5.9134421751814055E-3</v>
      </c>
      <c r="AP802" s="174">
        <f t="shared" si="223"/>
        <v>5.2155377484814055E-3</v>
      </c>
      <c r="AQ802" s="174">
        <f t="shared" si="223"/>
        <v>4.600000000000006E-3</v>
      </c>
      <c r="AR802" s="174">
        <f t="shared" si="223"/>
        <v>4.0571080146359125E-3</v>
      </c>
      <c r="AS802" s="174">
        <f t="shared" si="223"/>
        <v>3.5782881396571593E-3</v>
      </c>
      <c r="AT802" s="174">
        <f t="shared" si="223"/>
        <v>3.1559785847999279E-3</v>
      </c>
      <c r="AU802" s="174">
        <f t="shared" si="223"/>
        <v>2.7835100022632771E-3</v>
      </c>
      <c r="AV802" s="174">
        <f t="shared" si="223"/>
        <v>2.4550001606525114E-3</v>
      </c>
      <c r="AW802" s="174">
        <f t="shared" si="223"/>
        <v>2.1652610495034226E-3</v>
      </c>
      <c r="AX802" s="174">
        <f t="shared" si="223"/>
        <v>1.9097169473302803E-3</v>
      </c>
      <c r="AY802" s="174">
        <f t="shared" si="223"/>
        <v>1.6843321592825433E-3</v>
      </c>
      <c r="AZ802" s="174">
        <f t="shared" si="223"/>
        <v>1.4855472832030891E-3</v>
      </c>
      <c r="BA802" s="174">
        <f t="shared" si="223"/>
        <v>1.3102229975660543E-3</v>
      </c>
      <c r="BB802" s="174">
        <f t="shared" si="223"/>
        <v>1.1555904835620699E-3</v>
      </c>
      <c r="BC802" s="174">
        <f t="shared" si="223"/>
        <v>1.0192076983688383E-3</v>
      </c>
      <c r="BD802" s="174">
        <f t="shared" si="223"/>
        <v>8.9892080905018036E-4</v>
      </c>
      <c r="BE802" s="174">
        <f t="shared" si="223"/>
        <v>7.9283017802619146E-4</v>
      </c>
      <c r="BF802" s="174">
        <f t="shared" si="223"/>
        <v>6.9926036293810302E-4</v>
      </c>
      <c r="BG802" s="174">
        <f t="shared" si="223"/>
        <v>6.1673365712899809E-4</v>
      </c>
      <c r="BH802" s="174">
        <f t="shared" si="223"/>
        <v>5.4394675287690688E-4</v>
      </c>
      <c r="BI802" s="174">
        <f t="shared" si="223"/>
        <v>4.7975015883305991E-4</v>
      </c>
      <c r="BJ802" s="174">
        <f t="shared" si="223"/>
        <v>4.2313004661401232E-4</v>
      </c>
      <c r="BK802" s="174">
        <f t="shared" si="223"/>
        <v>3.7319223985890748E-4</v>
      </c>
      <c r="BL802" s="174">
        <f t="shared" si="223"/>
        <v>3.2914809289815198E-4</v>
      </c>
      <c r="BM802" s="174">
        <f t="shared" si="223"/>
        <v>2.903020360215688E-4</v>
      </c>
      <c r="BN802" s="174">
        <f t="shared" si="223"/>
        <v>2.5604059065396272E-4</v>
      </c>
      <c r="BO802" s="174">
        <f t="shared" si="223"/>
        <v>2.2582268095963125E-4</v>
      </c>
      <c r="BP802" s="174">
        <f t="shared" si="223"/>
        <v>1.9917108887127988E-4</v>
      </c>
    </row>
    <row r="803" spans="2:68">
      <c r="B803" s="29">
        <v>40</v>
      </c>
      <c r="C803" s="68">
        <v>5.7299999999999997E-2</v>
      </c>
      <c r="D803" s="68">
        <v>4.4999999999999997E-3</v>
      </c>
      <c r="F803" s="13"/>
      <c r="G803" s="13"/>
      <c r="H803" s="245"/>
      <c r="I803" s="60" t="s">
        <v>112</v>
      </c>
      <c r="J803" s="174">
        <f t="shared" si="222"/>
        <v>0.29947942615856082</v>
      </c>
      <c r="K803" s="174">
        <f t="shared" si="223"/>
        <v>0.26370592449001218</v>
      </c>
      <c r="L803" s="174">
        <f t="shared" si="223"/>
        <v>0.23220564932668628</v>
      </c>
      <c r="M803" s="174">
        <f t="shared" si="223"/>
        <v>0.20446815399958976</v>
      </c>
      <c r="N803" s="174">
        <f t="shared" si="223"/>
        <v>0.18004396586054661</v>
      </c>
      <c r="O803" s="174">
        <f t="shared" si="223"/>
        <v>0.15853730279610537</v>
      </c>
      <c r="P803" s="174">
        <f t="shared" si="223"/>
        <v>0.13959965977050098</v>
      </c>
      <c r="Q803" s="174">
        <f t="shared" si="223"/>
        <v>0.12292416147071208</v>
      </c>
      <c r="R803" s="174">
        <f t="shared" si="223"/>
        <v>0.10824058954096885</v>
      </c>
      <c r="S803" s="174">
        <f t="shared" si="223"/>
        <v>9.5311003825459928E-2</v>
      </c>
      <c r="T803" s="174">
        <f t="shared" si="223"/>
        <v>8.3925886663602206E-2</v>
      </c>
      <c r="U803" s="174">
        <f t="shared" si="223"/>
        <v>7.3900747758049473E-2</v>
      </c>
      <c r="V803" s="174">
        <f t="shared" si="223"/>
        <v>6.5073134598974361E-2</v>
      </c>
      <c r="W803" s="174">
        <f t="shared" si="223"/>
        <v>5.7299999999999997E-2</v>
      </c>
      <c r="X803" s="174">
        <f t="shared" si="223"/>
        <v>5.0455384087978887E-2</v>
      </c>
      <c r="Y803" s="174">
        <f t="shared" si="223"/>
        <v>4.442837318438872E-2</v>
      </c>
      <c r="Z803" s="174">
        <f t="shared" si="223"/>
        <v>3.9121302503008631E-2</v>
      </c>
      <c r="AA803" s="174">
        <f t="shared" si="223"/>
        <v>3.4448173539464409E-2</v>
      </c>
      <c r="AB803" s="174">
        <f t="shared" si="223"/>
        <v>3.0333260507208165E-2</v>
      </c>
      <c r="AC803" s="174">
        <f t="shared" si="223"/>
        <v>2.6709883237904179E-2</v>
      </c>
      <c r="AD803" s="174">
        <f t="shared" si="223"/>
        <v>2.35193266616671E-2</v>
      </c>
      <c r="AE803" s="174">
        <f t="shared" si="223"/>
        <v>2.0709889357854377E-2</v>
      </c>
      <c r="AF803" s="174">
        <f t="shared" si="223"/>
        <v>1.8236045758640299E-2</v>
      </c>
      <c r="AG803" s="174">
        <f t="shared" si="223"/>
        <v>1.6057708429287169E-2</v>
      </c>
      <c r="AH803" s="174">
        <f t="shared" si="223"/>
        <v>1.4139578470723566E-2</v>
      </c>
      <c r="AI803" s="174">
        <f t="shared" si="223"/>
        <v>1.2450573518018756E-2</v>
      </c>
      <c r="AJ803" s="174">
        <f t="shared" si="223"/>
        <v>1.0963324065746159E-2</v>
      </c>
      <c r="AK803" s="174">
        <f t="shared" si="223"/>
        <v>9.6537299584328936E-3</v>
      </c>
      <c r="AL803" s="174">
        <f t="shared" si="223"/>
        <v>8.5005698592383969E-3</v>
      </c>
      <c r="AM803" s="174">
        <f t="shared" si="223"/>
        <v>7.4851573684916227E-3</v>
      </c>
      <c r="AN803" s="174">
        <f t="shared" si="223"/>
        <v>6.5910382196546274E-3</v>
      </c>
      <c r="AO803" s="174">
        <f t="shared" si="223"/>
        <v>5.8037236459201197E-3</v>
      </c>
      <c r="AP803" s="174">
        <f t="shared" si="223"/>
        <v>5.1104555967780955E-3</v>
      </c>
      <c r="AQ803" s="174">
        <f t="shared" si="223"/>
        <v>4.5000000000000031E-3</v>
      </c>
      <c r="AR803" s="174">
        <f t="shared" si="223"/>
        <v>3.9624647189512247E-3</v>
      </c>
      <c r="AS803" s="174">
        <f t="shared" si="223"/>
        <v>3.4891392553184877E-3</v>
      </c>
      <c r="AT803" s="174">
        <f t="shared" si="223"/>
        <v>3.0723535997127221E-3</v>
      </c>
      <c r="AU803" s="174">
        <f t="shared" si="223"/>
        <v>2.7053539428898766E-3</v>
      </c>
      <c r="AV803" s="174">
        <f t="shared" si="223"/>
        <v>2.3821932335503812E-3</v>
      </c>
      <c r="AW803" s="174">
        <f t="shared" si="223"/>
        <v>2.097634809259492E-3</v>
      </c>
      <c r="AX803" s="174">
        <f t="shared" si="223"/>
        <v>1.8470675388743809E-3</v>
      </c>
      <c r="AY803" s="174">
        <f t="shared" si="223"/>
        <v>1.6264311014021773E-3</v>
      </c>
      <c r="AZ803" s="174">
        <f t="shared" si="223"/>
        <v>1.4321501904691343E-3</v>
      </c>
      <c r="BA803" s="174">
        <f t="shared" si="223"/>
        <v>1.2610765782162705E-3</v>
      </c>
      <c r="BB803" s="174">
        <f t="shared" si="223"/>
        <v>1.1104380997950453E-3</v>
      </c>
      <c r="BC803" s="174">
        <f t="shared" si="223"/>
        <v>9.7779373178157828E-4</v>
      </c>
      <c r="BD803" s="174">
        <f t="shared" si="223"/>
        <v>8.6099403657692402E-4</v>
      </c>
      <c r="BE803" s="174">
        <f t="shared" si="223"/>
        <v>7.5814633181410214E-4</v>
      </c>
      <c r="BF803" s="174">
        <f t="shared" si="223"/>
        <v>6.6758402035903687E-4</v>
      </c>
      <c r="BG803" s="174">
        <f t="shared" si="223"/>
        <v>5.8783958391295504E-4</v>
      </c>
      <c r="BH803" s="174">
        <f t="shared" si="223"/>
        <v>5.1762080259067783E-4</v>
      </c>
      <c r="BI803" s="174">
        <f t="shared" si="223"/>
        <v>4.5578981512461696E-4</v>
      </c>
      <c r="BJ803" s="174">
        <f t="shared" si="223"/>
        <v>4.0134468037524333E-4</v>
      </c>
      <c r="BK803" s="174">
        <f t="shared" si="223"/>
        <v>3.5340314136125703E-4</v>
      </c>
      <c r="BL803" s="174">
        <f t="shared" si="223"/>
        <v>3.1118832871344714E-4</v>
      </c>
      <c r="BM803" s="174">
        <f t="shared" si="223"/>
        <v>2.7401617188365111E-4</v>
      </c>
      <c r="BN803" s="174">
        <f t="shared" si="223"/>
        <v>2.4128431411356472E-4</v>
      </c>
      <c r="BO803" s="174">
        <f t="shared" si="223"/>
        <v>2.1246235153585434E-4</v>
      </c>
      <c r="BP803" s="174">
        <f t="shared" si="223"/>
        <v>1.8708323823694105E-4</v>
      </c>
    </row>
    <row r="804" spans="2:68">
      <c r="B804" s="29">
        <v>41</v>
      </c>
      <c r="C804" s="68">
        <v>5.7200000000000001E-2</v>
      </c>
      <c r="D804" s="68">
        <v>4.4999999999999997E-3</v>
      </c>
      <c r="F804" s="13"/>
      <c r="G804" s="13"/>
      <c r="H804" s="245"/>
      <c r="I804" s="60" t="s">
        <v>112</v>
      </c>
      <c r="J804" s="174">
        <f t="shared" si="222"/>
        <v>0.29861754007813068</v>
      </c>
      <c r="K804" s="174">
        <f t="shared" si="223"/>
        <v>0.26296995848257299</v>
      </c>
      <c r="L804" s="174">
        <f t="shared" si="223"/>
        <v>0.23157782039940722</v>
      </c>
      <c r="M804" s="174">
        <f t="shared" si="223"/>
        <v>0.20393313065261812</v>
      </c>
      <c r="N804" s="174">
        <f t="shared" si="223"/>
        <v>0.1795885361821303</v>
      </c>
      <c r="O804" s="174">
        <f t="shared" si="223"/>
        <v>0.15815008686832152</v>
      </c>
      <c r="P804" s="174">
        <f t="shared" si="223"/>
        <v>0.13927086053584292</v>
      </c>
      <c r="Q804" s="174">
        <f t="shared" si="223"/>
        <v>0.12264534897501485</v>
      </c>
      <c r="R804" s="174">
        <f t="shared" si="223"/>
        <v>0.10800451413403865</v>
      </c>
      <c r="S804" s="174">
        <f t="shared" si="223"/>
        <v>9.5111434480129625E-2</v>
      </c>
      <c r="T804" s="174">
        <f t="shared" si="223"/>
        <v>8.3757471077933382E-2</v>
      </c>
      <c r="U804" s="174">
        <f t="shared" si="223"/>
        <v>7.3758891343779123E-2</v>
      </c>
      <c r="V804" s="174">
        <f t="shared" si="223"/>
        <v>6.4953895840543438E-2</v>
      </c>
      <c r="W804" s="174">
        <f t="shared" si="223"/>
        <v>5.7200000000000001E-2</v>
      </c>
      <c r="X804" s="174">
        <f t="shared" si="223"/>
        <v>5.0371728403052263E-2</v>
      </c>
      <c r="Y804" s="174">
        <f t="shared" si="223"/>
        <v>4.4358584306133951E-2</v>
      </c>
      <c r="Z804" s="174">
        <f t="shared" si="223"/>
        <v>3.9063261556162167E-2</v>
      </c>
      <c r="AA804" s="174">
        <f t="shared" si="223"/>
        <v>3.4400069958818065E-2</v>
      </c>
      <c r="AB804" s="174">
        <f t="shared" si="223"/>
        <v>3.0293548619083583E-2</v>
      </c>
      <c r="AC804" s="174">
        <f t="shared" si="223"/>
        <v>2.6677244814775122E-2</v>
      </c>
      <c r="AD804" s="174">
        <f t="shared" si="223"/>
        <v>2.349263864251026E-2</v>
      </c>
      <c r="AE804" s="174">
        <f t="shared" si="223"/>
        <v>2.0688196034468132E-2</v>
      </c>
      <c r="AF804" s="174">
        <f t="shared" si="223"/>
        <v>1.821853482163167E-2</v>
      </c>
      <c r="AG804" s="174">
        <f t="shared" si="223"/>
        <v>1.6043690348545116E-2</v>
      </c>
      <c r="AH804" s="174">
        <f t="shared" si="223"/>
        <v>1.412846875558716E-2</v>
      </c>
      <c r="AI804" s="174">
        <f t="shared" si="223"/>
        <v>1.2441877463416892E-2</v>
      </c>
      <c r="AJ804" s="174">
        <f t="shared" si="223"/>
        <v>1.0956623643554065E-2</v>
      </c>
      <c r="AK804" s="174">
        <f t="shared" si="223"/>
        <v>9.6486725592231856E-3</v>
      </c>
      <c r="AL804" s="174">
        <f t="shared" si="223"/>
        <v>8.4968586294261114E-3</v>
      </c>
      <c r="AM804" s="174">
        <f t="shared" si="223"/>
        <v>7.4825429223878128E-3</v>
      </c>
      <c r="AN804" s="174">
        <f t="shared" si="223"/>
        <v>6.5893115358513958E-3</v>
      </c>
      <c r="AO804" s="174">
        <f t="shared" si="223"/>
        <v>5.8027099833392612E-3</v>
      </c>
      <c r="AP804" s="174">
        <f t="shared" si="223"/>
        <v>5.110009288154636E-3</v>
      </c>
      <c r="AQ804" s="174">
        <f t="shared" si="223"/>
        <v>4.4999999999999953E-3</v>
      </c>
      <c r="AR804" s="174">
        <f t="shared" si="223"/>
        <v>3.9628108009394222E-3</v>
      </c>
      <c r="AS804" s="174">
        <f t="shared" si="223"/>
        <v>3.489748765342702E-3</v>
      </c>
      <c r="AT804" s="174">
        <f t="shared" si="223"/>
        <v>3.0731586888589086E-3</v>
      </c>
      <c r="AU804" s="174">
        <f t="shared" si="223"/>
        <v>2.7062992100468732E-3</v>
      </c>
      <c r="AV804" s="174">
        <f t="shared" si="223"/>
        <v>2.3832337200327966E-3</v>
      </c>
      <c r="AW804" s="174">
        <f t="shared" si="223"/>
        <v>2.0987342948686699E-3</v>
      </c>
      <c r="AX804" s="174">
        <f t="shared" si="223"/>
        <v>1.848197096001679E-3</v>
      </c>
      <c r="AY804" s="174">
        <f t="shared" si="223"/>
        <v>1.627567869844519E-3</v>
      </c>
      <c r="AZ804" s="174">
        <f t="shared" si="223"/>
        <v>1.4332763408626298E-3</v>
      </c>
      <c r="BA804" s="174">
        <f t="shared" si="223"/>
        <v>1.2621784365114152E-3</v>
      </c>
      <c r="BB804" s="174">
        <f t="shared" si="223"/>
        <v>1.1115054090933944E-3</v>
      </c>
      <c r="BC804" s="174">
        <f t="shared" si="223"/>
        <v>9.7881903121286619E-4</v>
      </c>
      <c r="BD804" s="174">
        <f t="shared" si="223"/>
        <v>8.6197213979009152E-4</v>
      </c>
      <c r="BE804" s="174">
        <f t="shared" si="223"/>
        <v>7.5907389014867642E-4</v>
      </c>
      <c r="BF804" s="174">
        <f t="shared" si="223"/>
        <v>6.6845915790939611E-4</v>
      </c>
      <c r="BG804" s="174">
        <f t="shared" si="223"/>
        <v>5.8866159354449511E-4</v>
      </c>
      <c r="BH804" s="174">
        <f t="shared" si="223"/>
        <v>5.183898935547422E-4</v>
      </c>
      <c r="BI804" s="174">
        <f t="shared" si="223"/>
        <v>4.5650690428368263E-4</v>
      </c>
      <c r="BJ804" s="174">
        <f t="shared" si="223"/>
        <v>4.0201122022195522E-4</v>
      </c>
      <c r="BK804" s="174">
        <f t="shared" si="223"/>
        <v>3.540209790209783E-4</v>
      </c>
      <c r="BL804" s="174">
        <f t="shared" si="223"/>
        <v>3.1175959098299615E-4</v>
      </c>
      <c r="BM804" s="174">
        <f t="shared" si="223"/>
        <v>2.7454317209863892E-4</v>
      </c>
      <c r="BN804" s="174">
        <f t="shared" si="223"/>
        <v>2.4176947727036843E-4</v>
      </c>
      <c r="BO804" s="174">
        <f t="shared" si="223"/>
        <v>2.1290815463655447E-4</v>
      </c>
      <c r="BP804" s="174">
        <f t="shared" si="223"/>
        <v>1.8749216328929326E-4</v>
      </c>
    </row>
    <row r="805" spans="2:68">
      <c r="B805" s="29">
        <v>42</v>
      </c>
      <c r="C805" s="68">
        <v>5.7099999999999998E-2</v>
      </c>
      <c r="D805" s="68">
        <v>4.4000000000000003E-3</v>
      </c>
      <c r="F805" s="13"/>
      <c r="G805" s="13"/>
      <c r="H805" s="245"/>
      <c r="I805" s="60" t="s">
        <v>112</v>
      </c>
      <c r="J805" s="174">
        <f t="shared" si="222"/>
        <v>0.30213799221866822</v>
      </c>
      <c r="K805" s="174">
        <f t="shared" si="223"/>
        <v>0.2657946085210906</v>
      </c>
      <c r="L805" s="174">
        <f t="shared" si="223"/>
        <v>0.23382287477355773</v>
      </c>
      <c r="M805" s="174">
        <f t="shared" si="223"/>
        <v>0.20569693671206493</v>
      </c>
      <c r="N805" s="174">
        <f t="shared" si="223"/>
        <v>0.1809541936976993</v>
      </c>
      <c r="O805" s="174">
        <f t="shared" si="223"/>
        <v>0.15918769010459397</v>
      </c>
      <c r="P805" s="174">
        <f t="shared" si="223"/>
        <v>0.14003942192779611</v>
      </c>
      <c r="Q805" s="174">
        <f t="shared" si="223"/>
        <v>0.12319444852165325</v>
      </c>
      <c r="R805" s="174">
        <f t="shared" si="223"/>
        <v>0.10837571262168894</v>
      </c>
      <c r="S805" s="174">
        <f t="shared" si="223"/>
        <v>9.5339483452409765E-2</v>
      </c>
      <c r="T805" s="174">
        <f t="shared" si="223"/>
        <v>8.3871347971678639E-2</v>
      </c>
      <c r="U805" s="174">
        <f t="shared" si="223"/>
        <v>7.3782684317748953E-2</v>
      </c>
      <c r="V805" s="174">
        <f t="shared" si="223"/>
        <v>6.4907559456071573E-2</v>
      </c>
      <c r="W805" s="174">
        <f t="shared" si="223"/>
        <v>5.7099999999999998E-2</v>
      </c>
      <c r="X805" s="174">
        <f t="shared" si="223"/>
        <v>5.0231591317288625E-2</v>
      </c>
      <c r="Y805" s="174">
        <f t="shared" si="223"/>
        <v>4.4189365433749669E-2</v>
      </c>
      <c r="Z805" s="174">
        <f t="shared" si="223"/>
        <v>3.8873942995419165E-2</v>
      </c>
      <c r="AA805" s="174">
        <f t="shared" si="223"/>
        <v>3.4197898729202633E-2</v>
      </c>
      <c r="AB805" s="174">
        <f t="shared" si="223"/>
        <v>3.008432351795676E-2</v>
      </c>
      <c r="AC805" s="174">
        <f t="shared" si="223"/>
        <v>2.6465559439774061E-2</v>
      </c>
      <c r="AD805" s="174">
        <f t="shared" si="223"/>
        <v>2.3282086966062009E-2</v>
      </c>
      <c r="AE805" s="174">
        <f t="shared" si="223"/>
        <v>2.0481546015635715E-2</v>
      </c>
      <c r="AF805" s="174">
        <f t="shared" si="223"/>
        <v>1.8017874763636681E-2</v>
      </c>
      <c r="AG805" s="174">
        <f t="shared" si="223"/>
        <v>1.5850552040859653E-2</v>
      </c>
      <c r="AH805" s="174">
        <f t="shared" si="223"/>
        <v>1.3943930862870005E-2</v>
      </c>
      <c r="AI805" s="174">
        <f t="shared" si="223"/>
        <v>1.2266652127149105E-2</v>
      </c>
      <c r="AJ805" s="174">
        <f t="shared" si="223"/>
        <v>1.0791128835066605E-2</v>
      </c>
      <c r="AK805" s="174">
        <f t="shared" si="223"/>
        <v>9.4930923554338818E-3</v>
      </c>
      <c r="AL805" s="174">
        <f t="shared" si="223"/>
        <v>8.3511932668201665E-3</v>
      </c>
      <c r="AM805" s="174">
        <f t="shared" si="223"/>
        <v>7.3466502134956783E-3</v>
      </c>
      <c r="AN805" s="174">
        <f t="shared" si="223"/>
        <v>6.4629409995689349E-3</v>
      </c>
      <c r="AO805" s="174">
        <f t="shared" si="223"/>
        <v>5.68553084059712E-3</v>
      </c>
      <c r="AP805" s="174">
        <f t="shared" si="223"/>
        <v>5.0016333030948341E-3</v>
      </c>
      <c r="AQ805" s="174">
        <f t="shared" si="223"/>
        <v>4.400000000000002E-3</v>
      </c>
      <c r="AR805" s="174">
        <f t="shared" si="223"/>
        <v>3.8707355831185657E-3</v>
      </c>
      <c r="AS805" s="174">
        <f t="shared" si="223"/>
        <v>3.4051349896409575E-3</v>
      </c>
      <c r="AT805" s="174">
        <f t="shared" si="223"/>
        <v>2.9955402658466621E-3</v>
      </c>
      <c r="AU805" s="174">
        <f t="shared" si="223"/>
        <v>2.6352146131084354E-3</v>
      </c>
      <c r="AV805" s="174">
        <f t="shared" si="223"/>
        <v>2.3182315845710999E-3</v>
      </c>
      <c r="AW805" s="174">
        <f t="shared" si="223"/>
        <v>2.0393776100701565E-3</v>
      </c>
      <c r="AX805" s="174">
        <f t="shared" si="223"/>
        <v>1.7940662460713293E-3</v>
      </c>
      <c r="AY805" s="174">
        <f t="shared" si="223"/>
        <v>1.578262740259145E-3</v>
      </c>
      <c r="AZ805" s="174">
        <f t="shared" si="223"/>
        <v>1.3884176700525647E-3</v>
      </c>
      <c r="BA805" s="174">
        <f t="shared" si="223"/>
        <v>1.2214085635688708E-3</v>
      </c>
      <c r="BB805" s="174">
        <f t="shared" si="223"/>
        <v>1.0744885428481271E-3</v>
      </c>
      <c r="BC805" s="174">
        <f t="shared" si="223"/>
        <v>9.4524114464896835E-4</v>
      </c>
      <c r="BD805" s="174">
        <f t="shared" si="223"/>
        <v>8.3154057573192792E-4</v>
      </c>
      <c r="BE805" s="174">
        <f t="shared" si="223"/>
        <v>7.3151674893010682E-4</v>
      </c>
      <c r="BF805" s="174">
        <f t="shared" si="223"/>
        <v>6.4352452493885738E-4</v>
      </c>
      <c r="BG805" s="174">
        <f t="shared" si="223"/>
        <v>5.6611665392961475E-4</v>
      </c>
      <c r="BH805" s="174">
        <f t="shared" si="223"/>
        <v>4.9801997194576762E-4</v>
      </c>
      <c r="BI805" s="174">
        <f t="shared" si="223"/>
        <v>4.3811446057140705E-4</v>
      </c>
      <c r="BJ805" s="174">
        <f t="shared" si="223"/>
        <v>3.8541482545739546E-4</v>
      </c>
      <c r="BK805" s="174">
        <f t="shared" si="223"/>
        <v>3.3905429071803887E-4</v>
      </c>
      <c r="BL805" s="174">
        <f t="shared" si="223"/>
        <v>2.9827034265712257E-4</v>
      </c>
      <c r="BM805" s="174">
        <f t="shared" si="223"/>
        <v>2.6239218834361156E-4</v>
      </c>
      <c r="BN805" s="174">
        <f t="shared" si="223"/>
        <v>2.308297227622648E-4</v>
      </c>
      <c r="BO805" s="174">
        <f t="shared" si="223"/>
        <v>2.0306382307665714E-4</v>
      </c>
      <c r="BP805" s="174">
        <f t="shared" si="223"/>
        <v>1.7863781036975211E-4</v>
      </c>
    </row>
    <row r="806" spans="2:68">
      <c r="B806" s="29">
        <v>43</v>
      </c>
      <c r="C806" s="68">
        <v>5.7000000000000002E-2</v>
      </c>
      <c r="D806" s="68">
        <v>4.4000000000000003E-3</v>
      </c>
      <c r="F806" s="13"/>
      <c r="G806" s="13"/>
      <c r="H806" s="245"/>
      <c r="I806" s="60" t="s">
        <v>112</v>
      </c>
      <c r="J806" s="174">
        <f t="shared" si="222"/>
        <v>0.30126541099499815</v>
      </c>
      <c r="K806" s="174">
        <f t="shared" si="223"/>
        <v>0.26505021642585386</v>
      </c>
      <c r="L806" s="174">
        <f t="shared" si="223"/>
        <v>0.2331884599541974</v>
      </c>
      <c r="M806" s="174">
        <f t="shared" si="223"/>
        <v>0.20515681363732041</v>
      </c>
      <c r="N806" s="174">
        <f t="shared" si="223"/>
        <v>0.18049485892262998</v>
      </c>
      <c r="O806" s="174">
        <f t="shared" si="223"/>
        <v>0.15879752429325952</v>
      </c>
      <c r="P806" s="174">
        <f t="shared" si="223"/>
        <v>0.13970843198629601</v>
      </c>
      <c r="Q806" s="174">
        <f t="shared" si="223"/>
        <v>0.1229140445037656</v>
      </c>
      <c r="R806" s="174">
        <f t="shared" si="223"/>
        <v>0.10813851477307825</v>
      </c>
      <c r="S806" s="174">
        <f t="shared" si="223"/>
        <v>9.513915537104474E-2</v>
      </c>
      <c r="T806" s="174">
        <f t="shared" si="223"/>
        <v>8.3702452393670274E-2</v>
      </c>
      <c r="U806" s="174">
        <f t="shared" si="223"/>
        <v>7.3640558499712308E-2</v>
      </c>
      <c r="V806" s="174">
        <f t="shared" si="223"/>
        <v>6.4788207526397912E-2</v>
      </c>
      <c r="W806" s="174">
        <f t="shared" si="223"/>
        <v>5.7000000000000002E-2</v>
      </c>
      <c r="X806" s="174">
        <f t="shared" si="223"/>
        <v>5.0148014955903784E-2</v>
      </c>
      <c r="Y806" s="174">
        <f t="shared" si="223"/>
        <v>4.4119708842413154E-2</v>
      </c>
      <c r="Z806" s="174">
        <f t="shared" si="223"/>
        <v>3.8816066997885181E-2</v>
      </c>
      <c r="AA806" s="174">
        <f t="shared" si="223"/>
        <v>3.4149977339286132E-2</v>
      </c>
      <c r="AB806" s="174">
        <f t="shared" si="223"/>
        <v>3.0044799550075371E-2</v>
      </c>
      <c r="AC806" s="174">
        <f t="shared" si="223"/>
        <v>2.6433106266391421E-2</v>
      </c>
      <c r="AD806" s="174">
        <f t="shared" si="223"/>
        <v>2.3255575585578791E-2</v>
      </c>
      <c r="AE806" s="174">
        <f t="shared" si="223"/>
        <v>2.0460016706557123E-2</v>
      </c>
      <c r="AF806" s="174">
        <f t="shared" si="223"/>
        <v>1.8000512698218736E-2</v>
      </c>
      <c r="AG806" s="174">
        <f t="shared" si="223"/>
        <v>1.5836666315863317E-2</v>
      </c>
      <c r="AH806" s="174">
        <f t="shared" si="223"/>
        <v>1.3932936478238095E-2</v>
      </c>
      <c r="AI806" s="174">
        <f t="shared" si="223"/>
        <v>1.2258054506848094E-2</v>
      </c>
      <c r="AJ806" s="174">
        <f t="shared" si="223"/>
        <v>1.0784510539293019E-2</v>
      </c>
      <c r="AK806" s="174">
        <f t="shared" si="223"/>
        <v>9.4881016809924262E-3</v>
      </c>
      <c r="AL806" s="174">
        <f t="shared" si="223"/>
        <v>8.3475344737112978E-3</v>
      </c>
      <c r="AM806" s="174">
        <f t="shared" si="223"/>
        <v>7.3440751514490627E-3</v>
      </c>
      <c r="AN806" s="174">
        <f t="shared" si="223"/>
        <v>6.4612419391605076E-3</v>
      </c>
      <c r="AO806" s="174">
        <f t="shared" si="223"/>
        <v>5.6845343403286652E-3</v>
      </c>
      <c r="AP806" s="174">
        <f t="shared" si="223"/>
        <v>5.0011949669500093E-3</v>
      </c>
      <c r="AQ806" s="174">
        <f t="shared" si="223"/>
        <v>4.3999999999999968E-3</v>
      </c>
      <c r="AR806" s="174">
        <f t="shared" si="223"/>
        <v>3.8710748387013427E-3</v>
      </c>
      <c r="AS806" s="174">
        <f t="shared" si="223"/>
        <v>3.405731910642416E-3</v>
      </c>
      <c r="AT806" s="174">
        <f t="shared" si="223"/>
        <v>2.9963279787841167E-3</v>
      </c>
      <c r="AU806" s="174">
        <f t="shared" si="223"/>
        <v>2.636138601629103E-3</v>
      </c>
      <c r="AV806" s="174">
        <f t="shared" si="223"/>
        <v>2.3192476845672197E-3</v>
      </c>
      <c r="AW806" s="174">
        <f t="shared" si="223"/>
        <v>2.0404503082828451E-3</v>
      </c>
      <c r="AX806" s="174">
        <f t="shared" si="223"/>
        <v>1.7951672381850282E-3</v>
      </c>
      <c r="AY806" s="174">
        <f t="shared" si="223"/>
        <v>1.5793697106816012E-3</v>
      </c>
      <c r="AZ806" s="174">
        <f t="shared" si="223"/>
        <v>1.3895132609151296E-3</v>
      </c>
      <c r="BA806" s="174">
        <f t="shared" si="223"/>
        <v>1.222479505084185E-3</v>
      </c>
      <c r="BB806" s="174">
        <f t="shared" si="223"/>
        <v>1.0755249211271503E-3</v>
      </c>
      <c r="BC806" s="174">
        <f t="shared" si="223"/>
        <v>9.4623578649353623E-4</v>
      </c>
      <c r="BD806" s="174">
        <f t="shared" si="223"/>
        <v>8.3248853285770581E-4</v>
      </c>
      <c r="BE806" s="174">
        <f t="shared" si="223"/>
        <v>7.3241486660292345E-4</v>
      </c>
      <c r="BF806" s="174">
        <f t="shared" si="223"/>
        <v>6.4437108218122247E-4</v>
      </c>
      <c r="BG806" s="174">
        <f t="shared" ref="K806:BP811" si="224">$C806*POWER(POWER($D806/$C806,1/($D$766-$C$766)),BG$766-$C$766)</f>
        <v>5.6691106432238327E-4</v>
      </c>
      <c r="BH806" s="174">
        <f t="shared" si="224"/>
        <v>4.9876253565449497E-4</v>
      </c>
      <c r="BI806" s="174">
        <f t="shared" si="224"/>
        <v>4.3880615960431764E-4</v>
      </c>
      <c r="BJ806" s="174">
        <f t="shared" si="224"/>
        <v>3.8605715534350919E-4</v>
      </c>
      <c r="BK806" s="174">
        <f t="shared" si="224"/>
        <v>3.3964912280701702E-4</v>
      </c>
      <c r="BL806" s="174">
        <f t="shared" si="224"/>
        <v>2.9881981211027879E-4</v>
      </c>
      <c r="BM806" s="174">
        <f t="shared" si="224"/>
        <v>2.628986036285372E-4</v>
      </c>
      <c r="BN806" s="174">
        <f t="shared" si="224"/>
        <v>2.3129549309912464E-4</v>
      </c>
      <c r="BO806" s="174">
        <f t="shared" si="224"/>
        <v>2.0349140082750951E-4</v>
      </c>
      <c r="BP806" s="174">
        <f t="shared" si="224"/>
        <v>1.790296458262414E-4</v>
      </c>
    </row>
    <row r="807" spans="2:68">
      <c r="B807" s="29">
        <v>44</v>
      </c>
      <c r="C807" s="68">
        <v>5.6899999999999999E-2</v>
      </c>
      <c r="D807" s="68">
        <v>4.4000000000000003E-3</v>
      </c>
      <c r="F807" s="13"/>
      <c r="G807" s="13"/>
      <c r="H807" s="245"/>
      <c r="I807" s="60" t="s">
        <v>112</v>
      </c>
      <c r="J807" s="174">
        <f t="shared" si="222"/>
        <v>0.30039382425329908</v>
      </c>
      <c r="K807" s="174">
        <f t="shared" si="224"/>
        <v>0.2643066074892636</v>
      </c>
      <c r="L807" s="174">
        <f t="shared" si="224"/>
        <v>0.23255465699447189</v>
      </c>
      <c r="M807" s="174">
        <f t="shared" si="224"/>
        <v>0.20461716414718584</v>
      </c>
      <c r="N807" s="174">
        <f t="shared" si="224"/>
        <v>0.18003588663731496</v>
      </c>
      <c r="O807" s="174">
        <f t="shared" si="224"/>
        <v>0.15840763218655868</v>
      </c>
      <c r="P807" s="174">
        <f t="shared" si="224"/>
        <v>0.13937764522193427</v>
      </c>
      <c r="Q807" s="174">
        <f t="shared" si="224"/>
        <v>0.12263378802817393</v>
      </c>
      <c r="R807" s="174">
        <f t="shared" si="224"/>
        <v>0.10790142093584715</v>
      </c>
      <c r="S807" s="174">
        <f t="shared" si="224"/>
        <v>9.4938897567936761E-2</v>
      </c>
      <c r="T807" s="174">
        <f t="shared" si="224"/>
        <v>8.3533601256040049E-2</v>
      </c>
      <c r="U807" s="174">
        <f t="shared" si="224"/>
        <v>7.3498457613854748E-2</v>
      </c>
      <c r="V807" s="174">
        <f t="shared" si="224"/>
        <v>6.4668866065737796E-2</v>
      </c>
      <c r="W807" s="174">
        <f t="shared" si="224"/>
        <v>5.6899999999999999E-2</v>
      </c>
      <c r="X807" s="174">
        <f t="shared" si="224"/>
        <v>5.0064431262933758E-2</v>
      </c>
      <c r="Y807" s="174">
        <f t="shared" si="224"/>
        <v>4.4050040029543401E-2</v>
      </c>
      <c r="Z807" s="174">
        <f t="shared" si="224"/>
        <v>3.8758175767812937E-2</v>
      </c>
      <c r="AA807" s="174">
        <f t="shared" si="224"/>
        <v>3.4102039131887092E-2</v>
      </c>
      <c r="AB807" s="174">
        <f t="shared" si="224"/>
        <v>3.0005258243308238E-2</v>
      </c>
      <c r="AC807" s="174">
        <f t="shared" si="224"/>
        <v>2.6400636007885444E-2</v>
      </c>
      <c r="AD807" s="174">
        <f t="shared" si="224"/>
        <v>2.3229047921168981E-2</v>
      </c>
      <c r="AE807" s="174">
        <f t="shared" si="224"/>
        <v>2.0438472283879766E-2</v>
      </c>
      <c r="AF807" s="174">
        <f t="shared" si="224"/>
        <v>1.7983136920486385E-2</v>
      </c>
      <c r="AG807" s="174">
        <f t="shared" si="224"/>
        <v>1.5822768405054779E-2</v>
      </c>
      <c r="AH807" s="174">
        <f t="shared" si="224"/>
        <v>1.3921931479862655E-2</v>
      </c>
      <c r="AI807" s="174">
        <f t="shared" si="224"/>
        <v>1.2249447831649517E-2</v>
      </c>
      <c r="AJ807" s="174">
        <f t="shared" si="224"/>
        <v>1.0777884692030058E-2</v>
      </c>
      <c r="AK807" s="174">
        <f t="shared" si="224"/>
        <v>9.4831048738833884E-3</v>
      </c>
      <c r="AL807" s="174">
        <f t="shared" si="224"/>
        <v>8.3438708632289464E-3</v>
      </c>
      <c r="AM807" s="174">
        <f t="shared" si="224"/>
        <v>7.3414964727402708E-3</v>
      </c>
      <c r="AN807" s="174">
        <f t="shared" si="224"/>
        <v>6.4595403431735665E-3</v>
      </c>
      <c r="AO807" s="174">
        <f t="shared" si="224"/>
        <v>5.6835362653947378E-3</v>
      </c>
      <c r="AP807" s="174">
        <f t="shared" si="224"/>
        <v>5.0007558996352569E-3</v>
      </c>
      <c r="AQ807" s="174">
        <f t="shared" si="224"/>
        <v>4.3999999999999968E-3</v>
      </c>
      <c r="AR807" s="174">
        <f t="shared" si="224"/>
        <v>3.8714147198050681E-3</v>
      </c>
      <c r="AS807" s="174">
        <f t="shared" si="224"/>
        <v>3.4063299847098554E-3</v>
      </c>
      <c r="AT807" s="174">
        <f t="shared" si="224"/>
        <v>2.9971172825725271E-3</v>
      </c>
      <c r="AU807" s="174">
        <f t="shared" si="224"/>
        <v>2.6370645374394217E-3</v>
      </c>
      <c r="AV807" s="174">
        <f t="shared" si="224"/>
        <v>2.3202660152997568E-3</v>
      </c>
      <c r="AW807" s="174">
        <f t="shared" si="224"/>
        <v>2.0415254557943035E-3</v>
      </c>
      <c r="AX807" s="174">
        <f t="shared" si="224"/>
        <v>1.7962708410042781E-3</v>
      </c>
      <c r="AY807" s="174">
        <f t="shared" si="224"/>
        <v>1.5804794033228628E-3</v>
      </c>
      <c r="AZ807" s="174">
        <f t="shared" si="224"/>
        <v>1.3906116423574699E-3</v>
      </c>
      <c r="BA807" s="174">
        <f t="shared" si="224"/>
        <v>1.2235532685806849E-3</v>
      </c>
      <c r="BB807" s="174">
        <f t="shared" si="224"/>
        <v>1.0765641214656525E-3</v>
      </c>
      <c r="BC807" s="174">
        <f t="shared" si="224"/>
        <v>9.4723322424003227E-4</v>
      </c>
      <c r="BD807" s="174">
        <f t="shared" si="224"/>
        <v>8.3343923804801788E-4</v>
      </c>
      <c r="BE807" s="174">
        <f t="shared" si="224"/>
        <v>7.3331566687323167E-4</v>
      </c>
      <c r="BF807" s="174">
        <f t="shared" si="224"/>
        <v>6.4522024249925023E-4</v>
      </c>
      <c r="BG807" s="174">
        <f t="shared" si="224"/>
        <v>5.6770798734722609E-4</v>
      </c>
      <c r="BH807" s="174">
        <f t="shared" si="224"/>
        <v>4.9950751335612774E-4</v>
      </c>
      <c r="BI807" s="174">
        <f t="shared" si="224"/>
        <v>4.395001681500321E-4</v>
      </c>
      <c r="BJ807" s="174">
        <f t="shared" si="224"/>
        <v>3.8670168643928143E-4</v>
      </c>
      <c r="BK807" s="174">
        <f t="shared" si="224"/>
        <v>3.4024604569419977E-4</v>
      </c>
      <c r="BL807" s="174">
        <f t="shared" si="224"/>
        <v>2.9937126128545317E-4</v>
      </c>
      <c r="BM807" s="174">
        <f t="shared" si="224"/>
        <v>2.6340688809707124E-4</v>
      </c>
      <c r="BN807" s="174">
        <f t="shared" si="224"/>
        <v>2.3176302360842016E-4</v>
      </c>
      <c r="BO807" s="174">
        <f t="shared" si="224"/>
        <v>2.0392063206912909E-4</v>
      </c>
      <c r="BP807" s="174">
        <f t="shared" si="224"/>
        <v>1.7942303106008648E-4</v>
      </c>
    </row>
    <row r="808" spans="2:68">
      <c r="B808" s="29">
        <v>45</v>
      </c>
      <c r="C808" s="68">
        <v>5.67E-2</v>
      </c>
      <c r="D808" s="68">
        <v>4.3E-3</v>
      </c>
      <c r="F808" s="13"/>
      <c r="G808" s="13"/>
      <c r="H808" s="245"/>
      <c r="I808" s="60" t="s">
        <v>112</v>
      </c>
      <c r="J808" s="174">
        <f t="shared" si="222"/>
        <v>0.30314998497533752</v>
      </c>
      <c r="K808" s="174">
        <f t="shared" si="224"/>
        <v>0.26647214686185855</v>
      </c>
      <c r="L808" s="174">
        <f t="shared" si="224"/>
        <v>0.23423192667795983</v>
      </c>
      <c r="M808" s="174">
        <f t="shared" si="224"/>
        <v>0.20589242110812975</v>
      </c>
      <c r="N808" s="174">
        <f t="shared" si="224"/>
        <v>0.18098168627563221</v>
      </c>
      <c r="O808" s="174">
        <f t="shared" si="224"/>
        <v>0.15908487835970206</v>
      </c>
      <c r="P808" s="174">
        <f t="shared" si="224"/>
        <v>0.13983734511224252</v>
      </c>
      <c r="Q808" s="174">
        <f t="shared" si="224"/>
        <v>0.12291855322557041</v>
      </c>
      <c r="R808" s="174">
        <f t="shared" si="224"/>
        <v>0.10804675042235631</v>
      </c>
      <c r="S808" s="174">
        <f t="shared" si="224"/>
        <v>9.4974273374399162E-2</v>
      </c>
      <c r="T808" s="174">
        <f t="shared" si="224"/>
        <v>8.3483423311995542E-2</v>
      </c>
      <c r="U808" s="174">
        <f t="shared" si="224"/>
        <v>7.3382840639542105E-2</v>
      </c>
      <c r="V808" s="174">
        <f t="shared" si="224"/>
        <v>6.4504318183064596E-2</v>
      </c>
      <c r="W808" s="174">
        <f t="shared" si="224"/>
        <v>5.67E-2</v>
      </c>
      <c r="X808" s="174">
        <f t="shared" si="224"/>
        <v>4.9839919102409168E-2</v>
      </c>
      <c r="Y808" s="174">
        <f t="shared" si="224"/>
        <v>4.3809833088795241E-2</v>
      </c>
      <c r="Z808" s="174">
        <f t="shared" si="224"/>
        <v>3.8509321640839568E-2</v>
      </c>
      <c r="AA808" s="174">
        <f t="shared" si="224"/>
        <v>3.3850114202259231E-2</v>
      </c>
      <c r="AB808" s="174">
        <f t="shared" si="224"/>
        <v>2.9754619990263E-2</v>
      </c>
      <c r="AC808" s="174">
        <f t="shared" si="224"/>
        <v>2.6154635859570268E-2</v>
      </c>
      <c r="AD808" s="174">
        <f t="shared" si="224"/>
        <v>2.2990210500775172E-2</v>
      </c>
      <c r="AE808" s="174">
        <f t="shared" si="224"/>
        <v>2.0208646058306742E-2</v>
      </c>
      <c r="AF808" s="174">
        <f t="shared" si="224"/>
        <v>1.7763620541714778E-2</v>
      </c>
      <c r="AG808" s="174">
        <f t="shared" si="224"/>
        <v>1.5614416415607728E-2</v>
      </c>
      <c r="AH808" s="174">
        <f t="shared" si="224"/>
        <v>1.3725242521785168E-2</v>
      </c>
      <c r="AI808" s="174">
        <f t="shared" si="224"/>
        <v>1.2064638041388343E-2</v>
      </c>
      <c r="AJ808" s="174">
        <f t="shared" si="224"/>
        <v>1.0604948571122458E-2</v>
      </c>
      <c r="AK808" s="174">
        <f t="shared" si="224"/>
        <v>9.3218655885353233E-3</v>
      </c>
      <c r="AL808" s="174">
        <f t="shared" si="224"/>
        <v>8.1940216369688259E-3</v>
      </c>
      <c r="AM808" s="174">
        <f t="shared" si="224"/>
        <v>7.2026344887110502E-3</v>
      </c>
      <c r="AN808" s="174">
        <f t="shared" si="224"/>
        <v>6.3311943605217106E-3</v>
      </c>
      <c r="AO808" s="174">
        <f t="shared" si="224"/>
        <v>5.5651889726636887E-3</v>
      </c>
      <c r="AP808" s="174">
        <f t="shared" si="224"/>
        <v>4.8918618727897337E-3</v>
      </c>
      <c r="AQ808" s="174">
        <f t="shared" si="224"/>
        <v>4.3000000000000017E-3</v>
      </c>
      <c r="AR808" s="174">
        <f t="shared" si="224"/>
        <v>3.7797469513290924E-3</v>
      </c>
      <c r="AS808" s="174">
        <f t="shared" si="224"/>
        <v>3.3224388409491996E-3</v>
      </c>
      <c r="AT808" s="174">
        <f t="shared" si="224"/>
        <v>2.9204600186174641E-3</v>
      </c>
      <c r="AU808" s="174">
        <f t="shared" si="224"/>
        <v>2.5671162446157807E-3</v>
      </c>
      <c r="AV808" s="174">
        <f t="shared" si="224"/>
        <v>2.2565232091381116E-3</v>
      </c>
      <c r="AW808" s="174">
        <f t="shared" si="224"/>
        <v>1.9835085396146773E-3</v>
      </c>
      <c r="AX808" s="174">
        <f t="shared" si="224"/>
        <v>1.7435256640799519E-3</v>
      </c>
      <c r="AY808" s="174">
        <f t="shared" si="224"/>
        <v>1.5325780961326105E-3</v>
      </c>
      <c r="AZ808" s="174">
        <f t="shared" si="224"/>
        <v>1.3471528805885995E-3</v>
      </c>
      <c r="BA808" s="174">
        <f t="shared" si="224"/>
        <v>1.1841620914834791E-3</v>
      </c>
      <c r="BB808" s="174">
        <f t="shared" si="224"/>
        <v>1.0408914081777114E-3</v>
      </c>
      <c r="BC808" s="174">
        <f t="shared" si="224"/>
        <v>9.1495491319170893E-4</v>
      </c>
      <c r="BD808" s="174">
        <f t="shared" si="224"/>
        <v>8.0425535900928696E-4</v>
      </c>
      <c r="BE808" s="174">
        <f t="shared" si="224"/>
        <v>7.0694924216405488E-4</v>
      </c>
      <c r="BF808" s="174">
        <f t="shared" si="224"/>
        <v>6.2141610297999927E-4</v>
      </c>
      <c r="BG808" s="174">
        <f t="shared" si="224"/>
        <v>5.4623153970824565E-4</v>
      </c>
      <c r="BH808" s="174">
        <f t="shared" si="224"/>
        <v>4.8014348765861318E-4</v>
      </c>
      <c r="BI808" s="174">
        <f t="shared" si="224"/>
        <v>4.2205136829724638E-4</v>
      </c>
      <c r="BJ808" s="174">
        <f t="shared" si="224"/>
        <v>3.7098776107576478E-4</v>
      </c>
      <c r="BK808" s="174">
        <f t="shared" si="224"/>
        <v>3.2610229276895967E-4</v>
      </c>
      <c r="BL808" s="174">
        <f t="shared" si="224"/>
        <v>2.8664747602672136E-4</v>
      </c>
      <c r="BM808" s="174">
        <f t="shared" si="224"/>
        <v>2.5196626130655317E-4</v>
      </c>
      <c r="BN808" s="174">
        <f t="shared" si="224"/>
        <v>2.2148109488633332E-4</v>
      </c>
      <c r="BO808" s="174">
        <f t="shared" si="224"/>
        <v>1.9468430073805749E-4</v>
      </c>
      <c r="BP808" s="174">
        <f t="shared" si="224"/>
        <v>1.7112962608983924E-4</v>
      </c>
    </row>
    <row r="809" spans="2:68">
      <c r="B809" s="29">
        <v>46</v>
      </c>
      <c r="C809" s="68">
        <v>5.5599999999999997E-2</v>
      </c>
      <c r="D809" s="68">
        <v>4.3E-3</v>
      </c>
      <c r="F809" s="13"/>
      <c r="G809" s="13"/>
      <c r="H809" s="245"/>
      <c r="I809" s="60" t="s">
        <v>112</v>
      </c>
      <c r="J809" s="174">
        <f t="shared" si="222"/>
        <v>0.29350730179863349</v>
      </c>
      <c r="K809" s="174">
        <f t="shared" si="224"/>
        <v>0.25824896710304157</v>
      </c>
      <c r="L809" s="174">
        <f t="shared" si="224"/>
        <v>0.22722613236908004</v>
      </c>
      <c r="M809" s="174">
        <f t="shared" si="224"/>
        <v>0.19992999705129352</v>
      </c>
      <c r="N809" s="174">
        <f t="shared" si="224"/>
        <v>0.17591288160467522</v>
      </c>
      <c r="O809" s="174">
        <f t="shared" si="224"/>
        <v>0.1547808851641268</v>
      </c>
      <c r="P809" s="174">
        <f t="shared" si="224"/>
        <v>0.13618742523943686</v>
      </c>
      <c r="Q809" s="174">
        <f t="shared" si="224"/>
        <v>0.11982755347134942</v>
      </c>
      <c r="R809" s="174">
        <f t="shared" si="224"/>
        <v>0.1054329542223489</v>
      </c>
      <c r="S809" s="174">
        <f t="shared" si="224"/>
        <v>9.2767543974848501E-2</v>
      </c>
      <c r="T809" s="174">
        <f t="shared" si="224"/>
        <v>8.1623599363217433E-2</v>
      </c>
      <c r="U809" s="174">
        <f t="shared" si="224"/>
        <v>7.1818350336119371E-2</v>
      </c>
      <c r="V809" s="174">
        <f t="shared" si="224"/>
        <v>6.3190982574163515E-2</v>
      </c>
      <c r="W809" s="174">
        <f t="shared" si="224"/>
        <v>5.5599999999999997E-2</v>
      </c>
      <c r="X809" s="174">
        <f t="shared" si="224"/>
        <v>4.892090412380997E-2</v>
      </c>
      <c r="Y809" s="174">
        <f t="shared" si="224"/>
        <v>4.3044152163507328E-2</v>
      </c>
      <c r="Z809" s="174">
        <f t="shared" si="224"/>
        <v>3.7873360451108451E-2</v>
      </c>
      <c r="AA809" s="174">
        <f t="shared" si="224"/>
        <v>3.3323723659625409E-2</v>
      </c>
      <c r="AB809" s="174">
        <f t="shared" si="224"/>
        <v>2.9320623924476128E-2</v>
      </c>
      <c r="AC809" s="174">
        <f t="shared" si="224"/>
        <v>2.5798407047834274E-2</v>
      </c>
      <c r="AD809" s="174">
        <f t="shared" si="224"/>
        <v>2.2699305714642518E-2</v>
      </c>
      <c r="AE809" s="174">
        <f t="shared" si="224"/>
        <v>1.9972492060127311E-2</v>
      </c>
      <c r="AF809" s="174">
        <f t="shared" si="224"/>
        <v>1.7573244050126693E-2</v>
      </c>
      <c r="AG809" s="174">
        <f t="shared" si="224"/>
        <v>1.5462212002168381E-2</v>
      </c>
      <c r="AH809" s="174">
        <f t="shared" si="224"/>
        <v>1.3604773217627757E-2</v>
      </c>
      <c r="AI809" s="174">
        <f t="shared" si="224"/>
        <v>1.19704641403911E-2</v>
      </c>
      <c r="AJ809" s="174">
        <f t="shared" si="224"/>
        <v>1.0532480728949252E-2</v>
      </c>
      <c r="AK809" s="174">
        <f t="shared" si="224"/>
        <v>9.2672388476043623E-3</v>
      </c>
      <c r="AL809" s="174">
        <f t="shared" si="224"/>
        <v>8.1539874668363349E-3</v>
      </c>
      <c r="AM809" s="174">
        <f t="shared" si="224"/>
        <v>7.1744683289900815E-3</v>
      </c>
      <c r="AN809" s="174">
        <f t="shared" si="224"/>
        <v>6.3126164975150171E-3</v>
      </c>
      <c r="AO809" s="174">
        <f t="shared" si="224"/>
        <v>5.5542968785128287E-3</v>
      </c>
      <c r="AP809" s="174">
        <f t="shared" si="224"/>
        <v>4.8870723933255953E-3</v>
      </c>
      <c r="AQ809" s="174">
        <f t="shared" si="224"/>
        <v>4.3E-3</v>
      </c>
      <c r="AR809" s="174">
        <f t="shared" si="224"/>
        <v>3.7834512182083248E-3</v>
      </c>
      <c r="AS809" s="174">
        <f t="shared" si="224"/>
        <v>3.3289542140841999E-3</v>
      </c>
      <c r="AT809" s="174">
        <f t="shared" si="224"/>
        <v>2.9290548550317684E-3</v>
      </c>
      <c r="AU809" s="174">
        <f t="shared" si="224"/>
        <v>2.5771944556904542E-3</v>
      </c>
      <c r="AV809" s="174">
        <f t="shared" si="224"/>
        <v>2.2676022099864632E-3</v>
      </c>
      <c r="AW809" s="174">
        <f t="shared" si="224"/>
        <v>1.9952005450663197E-3</v>
      </c>
      <c r="AX809" s="174">
        <f t="shared" si="224"/>
        <v>1.755521844837461E-3</v>
      </c>
      <c r="AY809" s="174">
        <f t="shared" si="224"/>
        <v>1.5446351773120042E-3</v>
      </c>
      <c r="AZ809" s="174">
        <f t="shared" si="224"/>
        <v>1.3590818240205894E-3</v>
      </c>
      <c r="BA809" s="174">
        <f t="shared" si="224"/>
        <v>1.1958185541245331E-3</v>
      </c>
      <c r="BB809" s="174">
        <f t="shared" si="224"/>
        <v>1.0521677128740891E-3</v>
      </c>
      <c r="BC809" s="174">
        <f t="shared" si="224"/>
        <v>9.2577330582161398E-4</v>
      </c>
      <c r="BD809" s="174">
        <f t="shared" si="224"/>
        <v>8.1456235853384509E-4</v>
      </c>
      <c r="BE809" s="174">
        <f t="shared" si="224"/>
        <v>7.1671091807012162E-4</v>
      </c>
      <c r="BF809" s="174">
        <f t="shared" si="224"/>
        <v>6.3061413862223461E-4</v>
      </c>
      <c r="BG809" s="174">
        <f t="shared" si="224"/>
        <v>5.5485996069527615E-4</v>
      </c>
      <c r="BH809" s="174">
        <f t="shared" si="224"/>
        <v>4.882059521459456E-4</v>
      </c>
      <c r="BI809" s="174">
        <f t="shared" si="224"/>
        <v>4.2955893125189138E-4</v>
      </c>
      <c r="BJ809" s="174">
        <f t="shared" si="224"/>
        <v>3.7795703761331036E-4</v>
      </c>
      <c r="BK809" s="174">
        <f t="shared" si="224"/>
        <v>3.3255395683453237E-4</v>
      </c>
      <c r="BL809" s="174">
        <f t="shared" si="224"/>
        <v>2.9260504025711864E-4</v>
      </c>
      <c r="BM809" s="174">
        <f t="shared" si="224"/>
        <v>2.5745509209643992E-4</v>
      </c>
      <c r="BN809" s="174">
        <f t="shared" si="224"/>
        <v>2.2652762368051448E-4</v>
      </c>
      <c r="BO809" s="174">
        <f t="shared" si="224"/>
        <v>1.9931539855159988E-4</v>
      </c>
      <c r="BP809" s="174">
        <f t="shared" si="224"/>
        <v>1.7537211336226245E-4</v>
      </c>
    </row>
    <row r="810" spans="2:68">
      <c r="B810" s="29">
        <v>47</v>
      </c>
      <c r="C810" s="68">
        <v>5.45E-2</v>
      </c>
      <c r="D810" s="68">
        <v>4.3E-3</v>
      </c>
      <c r="F810" s="13"/>
      <c r="G810" s="13"/>
      <c r="H810" s="245"/>
      <c r="I810" s="60" t="s">
        <v>112</v>
      </c>
      <c r="J810" s="174">
        <f t="shared" si="222"/>
        <v>0.28398783223473995</v>
      </c>
      <c r="K810" s="174">
        <f t="shared" si="224"/>
        <v>0.25012282796072677</v>
      </c>
      <c r="L810" s="174">
        <f t="shared" si="224"/>
        <v>0.22029616048957693</v>
      </c>
      <c r="M810" s="174">
        <f t="shared" si="224"/>
        <v>0.19402626590352434</v>
      </c>
      <c r="N810" s="174">
        <f t="shared" si="224"/>
        <v>0.17088900585830372</v>
      </c>
      <c r="O810" s="174">
        <f t="shared" si="224"/>
        <v>0.15051081969365937</v>
      </c>
      <c r="P810" s="174">
        <f t="shared" si="224"/>
        <v>0.13256269314154057</v>
      </c>
      <c r="Q810" s="174">
        <f t="shared" si="224"/>
        <v>0.11675484625427593</v>
      </c>
      <c r="R810" s="174">
        <f t="shared" si="224"/>
        <v>0.10283205478712402</v>
      </c>
      <c r="S810" s="174">
        <f t="shared" si="224"/>
        <v>9.0569529496980578E-2</v>
      </c>
      <c r="T810" s="174">
        <f t="shared" si="224"/>
        <v>7.9769286826810962E-2</v>
      </c>
      <c r="U810" s="174">
        <f t="shared" si="224"/>
        <v>7.0256952379002618E-2</v>
      </c>
      <c r="V810" s="174">
        <f t="shared" si="224"/>
        <v>6.1878945568388959E-2</v>
      </c>
      <c r="W810" s="174">
        <f t="shared" si="224"/>
        <v>5.45E-2</v>
      </c>
      <c r="X810" s="174">
        <f t="shared" si="224"/>
        <v>4.8000979537010102E-2</v>
      </c>
      <c r="Y810" s="174">
        <f t="shared" si="224"/>
        <v>4.2276954798393808E-2</v>
      </c>
      <c r="Z810" s="174">
        <f t="shared" si="224"/>
        <v>3.7235509030546829E-2</v>
      </c>
      <c r="AA810" s="174">
        <f t="shared" si="224"/>
        <v>3.2795246000466662E-2</v>
      </c>
      <c r="AB810" s="174">
        <f t="shared" si="224"/>
        <v>2.8884475819809408E-2</v>
      </c>
      <c r="AC810" s="174">
        <f t="shared" si="224"/>
        <v>2.5440057481907054E-2</v>
      </c>
      <c r="AD810" s="174">
        <f t="shared" si="224"/>
        <v>2.2406379424025347E-2</v>
      </c>
      <c r="AE810" s="174">
        <f t="shared" si="224"/>
        <v>1.9734461655616969E-2</v>
      </c>
      <c r="AF810" s="174">
        <f t="shared" si="224"/>
        <v>1.7381164956058359E-2</v>
      </c>
      <c r="AG810" s="174">
        <f t="shared" si="224"/>
        <v>1.5308494374039529E-2</v>
      </c>
      <c r="AH810" s="174">
        <f t="shared" si="224"/>
        <v>1.3482985783315702E-2</v>
      </c>
      <c r="AI810" s="174">
        <f t="shared" si="224"/>
        <v>1.18751655905089E-2</v>
      </c>
      <c r="AJ810" s="174">
        <f t="shared" si="224"/>
        <v>1.0459074871717874E-2</v>
      </c>
      <c r="AK810" s="174">
        <f t="shared" si="224"/>
        <v>9.2118502549245179E-3</v>
      </c>
      <c r="AL810" s="174">
        <f t="shared" si="224"/>
        <v>8.1133547813694168E-3</v>
      </c>
      <c r="AM810" s="174">
        <f t="shared" si="224"/>
        <v>7.1458527860002998E-3</v>
      </c>
      <c r="AN810" s="174">
        <f t="shared" si="224"/>
        <v>6.2937235478034313E-3</v>
      </c>
      <c r="AO810" s="174">
        <f t="shared" si="224"/>
        <v>5.5432090867836908E-3</v>
      </c>
      <c r="AP810" s="174">
        <f t="shared" si="224"/>
        <v>4.8821920356710525E-3</v>
      </c>
      <c r="AQ810" s="174">
        <f t="shared" si="224"/>
        <v>4.2999999999999983E-3</v>
      </c>
      <c r="AR810" s="174">
        <f t="shared" si="224"/>
        <v>3.78723324787419E-3</v>
      </c>
      <c r="AS810" s="174">
        <f t="shared" si="224"/>
        <v>3.3356129473962074E-3</v>
      </c>
      <c r="AT810" s="174">
        <f t="shared" si="224"/>
        <v>2.9378475014926846E-3</v>
      </c>
      <c r="AU810" s="174">
        <f t="shared" si="224"/>
        <v>2.587514822055167E-3</v>
      </c>
      <c r="AV810" s="174">
        <f t="shared" si="224"/>
        <v>2.2789586426638603E-3</v>
      </c>
      <c r="AW810" s="174">
        <f t="shared" si="224"/>
        <v>2.0071971958201887E-3</v>
      </c>
      <c r="AX810" s="174">
        <f t="shared" si="224"/>
        <v>1.7678427802442006E-3</v>
      </c>
      <c r="AY810" s="174">
        <f t="shared" si="224"/>
        <v>1.5570309196174849E-3</v>
      </c>
      <c r="AZ810" s="174">
        <f t="shared" si="224"/>
        <v>1.3713579690101084E-3</v>
      </c>
      <c r="BA810" s="174">
        <f t="shared" si="224"/>
        <v>1.2078261616214668E-3</v>
      </c>
      <c r="BB810" s="174">
        <f t="shared" si="224"/>
        <v>1.0637952085918807E-3</v>
      </c>
      <c r="BC810" s="174">
        <f t="shared" si="224"/>
        <v>9.3693967044382103E-4</v>
      </c>
      <c r="BD810" s="174">
        <f t="shared" si="224"/>
        <v>8.2521141189700626E-4</v>
      </c>
      <c r="BE810" s="174">
        <f t="shared" si="224"/>
        <v>7.2680653387477824E-4</v>
      </c>
      <c r="BF810" s="174">
        <f t="shared" si="224"/>
        <v>6.4013624880529302E-4</v>
      </c>
      <c r="BG810" s="174">
        <f t="shared" si="224"/>
        <v>5.6380122898717943E-4</v>
      </c>
      <c r="BH810" s="174">
        <f t="shared" si="224"/>
        <v>4.965690138633898E-4</v>
      </c>
      <c r="BI810" s="174">
        <f t="shared" si="224"/>
        <v>4.373541114343093E-4</v>
      </c>
      <c r="BJ810" s="174">
        <f t="shared" si="224"/>
        <v>3.8520047253918382E-4</v>
      </c>
      <c r="BK810" s="174">
        <f t="shared" si="224"/>
        <v>3.392660550458713E-4</v>
      </c>
      <c r="BL810" s="174">
        <f t="shared" si="224"/>
        <v>2.9880922873135794E-4</v>
      </c>
      <c r="BM810" s="174">
        <f t="shared" si="224"/>
        <v>2.6317680135419606E-4</v>
      </c>
      <c r="BN810" s="174">
        <f t="shared" si="224"/>
        <v>2.3179347259483557E-4</v>
      </c>
      <c r="BO810" s="174">
        <f t="shared" si="224"/>
        <v>2.0415254559334335E-4</v>
      </c>
      <c r="BP810" s="174">
        <f t="shared" si="224"/>
        <v>1.7980774611843294E-4</v>
      </c>
    </row>
    <row r="811" spans="2:68">
      <c r="B811" s="29">
        <v>48</v>
      </c>
      <c r="C811" s="68">
        <v>5.3400000000000003E-2</v>
      </c>
      <c r="D811" s="68">
        <v>4.3E-3</v>
      </c>
      <c r="F811" s="13"/>
      <c r="G811" s="13"/>
      <c r="H811" s="245"/>
      <c r="I811" s="60" t="s">
        <v>112</v>
      </c>
      <c r="J811" s="174">
        <f t="shared" si="222"/>
        <v>0.27459244112272291</v>
      </c>
      <c r="K811" s="174">
        <f t="shared" si="224"/>
        <v>0.24209450826155782</v>
      </c>
      <c r="L811" s="174">
        <f t="shared" si="224"/>
        <v>0.21344269598525176</v>
      </c>
      <c r="M811" s="174">
        <f t="shared" si="224"/>
        <v>0.18818181707877563</v>
      </c>
      <c r="N811" s="174">
        <f t="shared" si="224"/>
        <v>0.16591055559716439</v>
      </c>
      <c r="O811" s="174">
        <f t="shared" si="224"/>
        <v>0.14627509121689938</v>
      </c>
      <c r="P811" s="174">
        <f t="shared" si="224"/>
        <v>0.12896347814338779</v>
      </c>
      <c r="Q811" s="174">
        <f t="shared" si="224"/>
        <v>0.11370068927305228</v>
      </c>
      <c r="R811" s="174">
        <f t="shared" si="224"/>
        <v>0.10024424687734763</v>
      </c>
      <c r="S811" s="174">
        <f t="shared" si="224"/>
        <v>8.8380370394010158E-2</v>
      </c>
      <c r="T811" s="174">
        <f t="shared" si="224"/>
        <v>7.7920580126055225E-2</v>
      </c>
      <c r="U811" s="174">
        <f t="shared" si="224"/>
        <v>6.869870289197709E-2</v>
      </c>
      <c r="V811" s="174">
        <f t="shared" si="224"/>
        <v>6.0568232056347641E-2</v>
      </c>
      <c r="W811" s="174">
        <f t="shared" si="224"/>
        <v>5.3400000000000003E-2</v>
      </c>
      <c r="X811" s="174">
        <f t="shared" ref="K811:BP815" si="225">$C811*POWER(POWER($D811/$C811,1/($D$766-$C$766)),X$766-$C$766)</f>
        <v>4.7080126052666461E-2</v>
      </c>
      <c r="Y811" s="174">
        <f t="shared" si="225"/>
        <v>4.1508207287171597E-2</v>
      </c>
      <c r="Z811" s="174">
        <f t="shared" si="225"/>
        <v>3.6595723432588899E-2</v>
      </c>
      <c r="AA811" s="174">
        <f t="shared" si="225"/>
        <v>3.226463056544579E-2</v>
      </c>
      <c r="AB811" s="174">
        <f t="shared" si="225"/>
        <v>2.8446121237151737E-2</v>
      </c>
      <c r="AC811" s="174">
        <f t="shared" si="225"/>
        <v>2.507953133997259E-2</v>
      </c>
      <c r="AD811" s="174">
        <f t="shared" si="225"/>
        <v>2.2111376345088175E-2</v>
      </c>
      <c r="AE811" s="174">
        <f t="shared" si="225"/>
        <v>1.9494501601586119E-2</v>
      </c>
      <c r="AF811" s="174">
        <f t="shared" si="225"/>
        <v>1.7187333197314282E-2</v>
      </c>
      <c r="AG811" s="174">
        <f t="shared" si="225"/>
        <v>1.5153217480126128E-2</v>
      </c>
      <c r="AH811" s="174">
        <f t="shared" si="225"/>
        <v>1.3359838746588144E-2</v>
      </c>
      <c r="AI811" s="174">
        <f t="shared" si="225"/>
        <v>1.1778705847053697E-2</v>
      </c>
      <c r="AJ811" s="174">
        <f t="shared" si="225"/>
        <v>1.038469955087205E-2</v>
      </c>
      <c r="AK811" s="174">
        <f t="shared" si="225"/>
        <v>9.1556734807888562E-3</v>
      </c>
      <c r="AL811" s="174">
        <f t="shared" si="225"/>
        <v>8.0721022766403524E-3</v>
      </c>
      <c r="AM811" s="174">
        <f t="shared" si="225"/>
        <v>7.1167713987686084E-3</v>
      </c>
      <c r="AN811" s="174">
        <f t="shared" si="225"/>
        <v>6.2745036431093157E-3</v>
      </c>
      <c r="AO811" s="174">
        <f t="shared" si="225"/>
        <v>5.5319180231367324E-3</v>
      </c>
      <c r="AP811" s="174">
        <f t="shared" si="225"/>
        <v>4.877217188057956E-3</v>
      </c>
      <c r="AQ811" s="174">
        <f t="shared" si="225"/>
        <v>4.3E-3</v>
      </c>
      <c r="AR811" s="174">
        <f t="shared" si="225"/>
        <v>3.7910962926304454E-3</v>
      </c>
      <c r="AS811" s="174">
        <f t="shared" si="225"/>
        <v>3.3424211860456532E-3</v>
      </c>
      <c r="AT811" s="174">
        <f t="shared" si="225"/>
        <v>2.9468466434481701E-3</v>
      </c>
      <c r="AU811" s="174">
        <f t="shared" si="225"/>
        <v>2.5980882290527513E-3</v>
      </c>
      <c r="AV811" s="174">
        <f t="shared" si="225"/>
        <v>2.2906052681601593E-3</v>
      </c>
      <c r="AW811" s="174">
        <f t="shared" si="225"/>
        <v>2.0195128232562199E-3</v>
      </c>
      <c r="AX811" s="174">
        <f t="shared" si="225"/>
        <v>1.7805040877130931E-3</v>
      </c>
      <c r="AY811" s="174">
        <f t="shared" si="225"/>
        <v>1.569781964172665E-3</v>
      </c>
      <c r="AZ811" s="174">
        <f t="shared" si="225"/>
        <v>1.3839987406077043E-3</v>
      </c>
      <c r="BA811" s="174">
        <f t="shared" si="225"/>
        <v>1.2202029057030404E-3</v>
      </c>
      <c r="BB811" s="174">
        <f t="shared" si="225"/>
        <v>1.0757922586203937E-3</v>
      </c>
      <c r="BC811" s="174">
        <f t="shared" si="225"/>
        <v>9.4847256820844374E-4</v>
      </c>
      <c r="BD811" s="174">
        <f t="shared" si="225"/>
        <v>8.3622112488295549E-4</v>
      </c>
      <c r="BE811" s="174">
        <f t="shared" si="225"/>
        <v>7.3725460613093788E-4</v>
      </c>
      <c r="BF811" s="174">
        <f t="shared" si="225"/>
        <v>6.500007451227251E-4</v>
      </c>
      <c r="BG811" s="174">
        <f t="shared" si="225"/>
        <v>5.7307335233530005E-4</v>
      </c>
      <c r="BH811" s="174">
        <f t="shared" si="225"/>
        <v>5.0525029335898993E-4</v>
      </c>
      <c r="BI811" s="174">
        <f t="shared" si="225"/>
        <v>4.45454073024119E-4</v>
      </c>
      <c r="BJ811" s="174">
        <f t="shared" si="225"/>
        <v>3.9273471739043476E-4</v>
      </c>
      <c r="BK811" s="174">
        <f t="shared" si="225"/>
        <v>3.4625468164794018E-4</v>
      </c>
      <c r="BL811" s="174">
        <f t="shared" si="225"/>
        <v>3.0527554416312584E-4</v>
      </c>
      <c r="BM811" s="174">
        <f t="shared" si="225"/>
        <v>2.6914627528082982E-4</v>
      </c>
      <c r="BN811" s="174">
        <f t="shared" si="225"/>
        <v>2.3729289450987145E-4</v>
      </c>
      <c r="BO811" s="174">
        <f t="shared" si="225"/>
        <v>2.0920935177765602E-4</v>
      </c>
      <c r="BP811" s="174">
        <f t="shared" si="225"/>
        <v>1.844494878855559E-4</v>
      </c>
    </row>
    <row r="812" spans="2:68">
      <c r="B812" s="29">
        <v>49</v>
      </c>
      <c r="C812" s="68">
        <v>5.2299999999999999E-2</v>
      </c>
      <c r="D812" s="68">
        <v>4.1999999999999997E-3</v>
      </c>
      <c r="F812" s="13"/>
      <c r="G812" s="13"/>
      <c r="H812" s="245"/>
      <c r="I812" s="60" t="s">
        <v>112</v>
      </c>
      <c r="J812" s="174">
        <f t="shared" si="222"/>
        <v>0.26941126300153079</v>
      </c>
      <c r="K812" s="174">
        <f t="shared" si="225"/>
        <v>0.23749426564719281</v>
      </c>
      <c r="L812" s="174">
        <f t="shared" si="225"/>
        <v>0.20935845660980734</v>
      </c>
      <c r="M812" s="174">
        <f t="shared" si="225"/>
        <v>0.18455588068451823</v>
      </c>
      <c r="N812" s="174">
        <f t="shared" si="225"/>
        <v>0.16269165166191119</v>
      </c>
      <c r="O812" s="174">
        <f t="shared" si="225"/>
        <v>0.14341766527465094</v>
      </c>
      <c r="P812" s="174">
        <f t="shared" si="225"/>
        <v>0.12642705696771331</v>
      </c>
      <c r="Q812" s="174">
        <f t="shared" si="225"/>
        <v>0.11144931625339018</v>
      </c>
      <c r="R812" s="174">
        <f t="shared" si="225"/>
        <v>9.8245979865846433E-2</v>
      </c>
      <c r="S812" s="174">
        <f t="shared" si="225"/>
        <v>8.6606835145179181E-2</v>
      </c>
      <c r="T812" s="174">
        <f t="shared" si="225"/>
        <v>7.6346573204383608E-2</v>
      </c>
      <c r="U812" s="174">
        <f t="shared" si="225"/>
        <v>6.7301838593703159E-2</v>
      </c>
      <c r="V812" s="174">
        <f t="shared" si="225"/>
        <v>5.9328628489546884E-2</v>
      </c>
      <c r="W812" s="174">
        <f t="shared" si="225"/>
        <v>5.2299999999999999E-2</v>
      </c>
      <c r="X812" s="174">
        <f t="shared" si="225"/>
        <v>4.6104049084531439E-2</v>
      </c>
      <c r="Y812" s="174">
        <f t="shared" si="225"/>
        <v>4.0642128909921298E-2</v>
      </c>
      <c r="Z812" s="174">
        <f t="shared" si="225"/>
        <v>3.582727927653663E-2</v>
      </c>
      <c r="AA812" s="174">
        <f t="shared" si="225"/>
        <v>3.1582842109572865E-2</v>
      </c>
      <c r="AB812" s="174">
        <f t="shared" si="225"/>
        <v>2.7841240972251505E-2</v>
      </c>
      <c r="AC812" s="174">
        <f t="shared" si="225"/>
        <v>2.4542905169387209E-2</v>
      </c>
      <c r="AD812" s="174">
        <f t="shared" si="225"/>
        <v>2.1635321311786391E-2</v>
      </c>
      <c r="AE812" s="174">
        <f t="shared" si="225"/>
        <v>1.907219724126594E-2</v>
      </c>
      <c r="AF812" s="174">
        <f t="shared" si="225"/>
        <v>1.6812725004994072E-2</v>
      </c>
      <c r="AG812" s="174">
        <f t="shared" si="225"/>
        <v>1.4820931144837013E-2</v>
      </c>
      <c r="AH812" s="174">
        <f t="shared" si="225"/>
        <v>1.3065103957553085E-2</v>
      </c>
      <c r="AI812" s="174">
        <f t="shared" si="225"/>
        <v>1.1517288607142129E-2</v>
      </c>
      <c r="AJ812" s="174">
        <f t="shared" si="225"/>
        <v>1.0152842050944464E-2</v>
      </c>
      <c r="AK812" s="174">
        <f t="shared" si="225"/>
        <v>8.9500406933888787E-3</v>
      </c>
      <c r="AL812" s="174">
        <f t="shared" si="225"/>
        <v>7.8897345207754235E-3</v>
      </c>
      <c r="AM812" s="174">
        <f t="shared" si="225"/>
        <v>6.9550422105115143E-3</v>
      </c>
      <c r="AN812" s="174">
        <f t="shared" si="225"/>
        <v>6.1310823605814696E-3</v>
      </c>
      <c r="AO812" s="174">
        <f t="shared" si="225"/>
        <v>5.4047365601061752E-3</v>
      </c>
      <c r="AP812" s="174">
        <f t="shared" si="225"/>
        <v>4.7644405287972594E-3</v>
      </c>
      <c r="AQ812" s="174">
        <f t="shared" si="225"/>
        <v>4.1999999999999954E-3</v>
      </c>
      <c r="AR812" s="174">
        <f t="shared" si="225"/>
        <v>3.7024284159661918E-3</v>
      </c>
      <c r="AS812" s="174">
        <f t="shared" si="225"/>
        <v>3.2638038512747473E-3</v>
      </c>
      <c r="AT812" s="174">
        <f t="shared" si="225"/>
        <v>2.8771428864522697E-3</v>
      </c>
      <c r="AU812" s="174">
        <f t="shared" si="225"/>
        <v>2.5362894237133055E-3</v>
      </c>
      <c r="AV812" s="174">
        <f t="shared" si="225"/>
        <v>2.2358166746358735E-3</v>
      </c>
      <c r="AW812" s="174">
        <f t="shared" si="225"/>
        <v>1.9709407593006914E-3</v>
      </c>
      <c r="AX812" s="174">
        <f t="shared" si="225"/>
        <v>1.7374445412906834E-3</v>
      </c>
      <c r="AY812" s="174">
        <f t="shared" si="225"/>
        <v>1.5316104859142805E-3</v>
      </c>
      <c r="AZ812" s="174">
        <f t="shared" si="225"/>
        <v>1.3501614726763871E-3</v>
      </c>
      <c r="BA812" s="174">
        <f t="shared" si="225"/>
        <v>1.1902086196618621E-3</v>
      </c>
      <c r="BB812" s="174">
        <f t="shared" si="225"/>
        <v>1.0492052891342813E-3</v>
      </c>
      <c r="BC812" s="174">
        <f t="shared" si="225"/>
        <v>9.2490654206495008E-4</v>
      </c>
      <c r="BD812" s="174">
        <f t="shared" si="225"/>
        <v>8.1533339606054873E-4</v>
      </c>
      <c r="BE812" s="174">
        <f t="shared" si="225"/>
        <v>7.1874131763352295E-4</v>
      </c>
      <c r="BF812" s="174">
        <f t="shared" si="225"/>
        <v>6.3359244717508113E-4</v>
      </c>
      <c r="BG812" s="174">
        <f t="shared" si="225"/>
        <v>5.5853111441966203E-4</v>
      </c>
      <c r="BH812" s="174">
        <f t="shared" si="225"/>
        <v>4.9236225457824378E-4</v>
      </c>
      <c r="BI812" s="174">
        <f t="shared" si="225"/>
        <v>4.3403238149992182E-4</v>
      </c>
      <c r="BJ812" s="174">
        <f t="shared" si="225"/>
        <v>3.8261281493209311E-4</v>
      </c>
      <c r="BK812" s="174">
        <f t="shared" si="225"/>
        <v>3.3728489483747536E-4</v>
      </c>
      <c r="BL812" s="174">
        <f t="shared" si="225"/>
        <v>2.9732694736248544E-4</v>
      </c>
      <c r="BM812" s="174">
        <f t="shared" si="225"/>
        <v>2.6210279493984556E-4</v>
      </c>
      <c r="BN812" s="174">
        <f t="shared" si="225"/>
        <v>2.3105162759272499E-4</v>
      </c>
      <c r="BO812" s="174">
        <f t="shared" si="225"/>
        <v>2.0367907417965337E-4</v>
      </c>
      <c r="BP812" s="174">
        <f t="shared" si="225"/>
        <v>1.795493314239132E-4</v>
      </c>
    </row>
    <row r="813" spans="2:68">
      <c r="B813" s="29">
        <v>50</v>
      </c>
      <c r="C813" s="68">
        <v>5.1200000000000002E-2</v>
      </c>
      <c r="D813" s="68">
        <v>4.1999999999999997E-3</v>
      </c>
      <c r="F813" s="13"/>
      <c r="G813" s="13"/>
      <c r="H813" s="245"/>
      <c r="I813" s="60" t="s">
        <v>112</v>
      </c>
      <c r="J813" s="174">
        <f t="shared" si="222"/>
        <v>0.26012578082440746</v>
      </c>
      <c r="K813" s="174">
        <f t="shared" si="225"/>
        <v>0.2295526778090875</v>
      </c>
      <c r="L813" s="174">
        <f t="shared" si="225"/>
        <v>0.2025728927072131</v>
      </c>
      <c r="M813" s="174">
        <f t="shared" si="225"/>
        <v>0.17876409568132498</v>
      </c>
      <c r="N813" s="174">
        <f t="shared" si="225"/>
        <v>0.15775359416400342</v>
      </c>
      <c r="O813" s="174">
        <f t="shared" si="225"/>
        <v>0.13921249889029533</v>
      </c>
      <c r="P813" s="174">
        <f t="shared" si="225"/>
        <v>0.12285057560801156</v>
      </c>
      <c r="Q813" s="174">
        <f t="shared" si="225"/>
        <v>0.10841170187680517</v>
      </c>
      <c r="R813" s="174">
        <f t="shared" si="225"/>
        <v>9.5669857838735398E-2</v>
      </c>
      <c r="S813" s="174">
        <f t="shared" si="225"/>
        <v>8.4425588201582122E-2</v>
      </c>
      <c r="T813" s="174">
        <f t="shared" si="225"/>
        <v>7.4502880052333714E-2</v>
      </c>
      <c r="U813" s="174">
        <f t="shared" si="225"/>
        <v>6.5746407627497061E-2</v>
      </c>
      <c r="V813" s="174">
        <f t="shared" si="225"/>
        <v>5.8019100911060745E-2</v>
      </c>
      <c r="W813" s="174">
        <f t="shared" si="225"/>
        <v>5.1200000000000002E-2</v>
      </c>
      <c r="X813" s="174">
        <f t="shared" si="225"/>
        <v>4.5182361650493094E-2</v>
      </c>
      <c r="Y813" s="174">
        <f t="shared" si="225"/>
        <v>3.9871988365545882E-2</v>
      </c>
      <c r="Z813" s="174">
        <f t="shared" si="225"/>
        <v>3.5185753868288032E-2</v>
      </c>
      <c r="AA813" s="174">
        <f t="shared" si="225"/>
        <v>3.1050301879340356E-2</v>
      </c>
      <c r="AB813" s="174">
        <f t="shared" si="225"/>
        <v>2.7400897829479322E-2</v>
      </c>
      <c r="AC813" s="174">
        <f t="shared" si="225"/>
        <v>2.4180415532807541E-2</v>
      </c>
      <c r="AD813" s="174">
        <f t="shared" si="225"/>
        <v>2.1338442958252171E-2</v>
      </c>
      <c r="AE813" s="174">
        <f t="shared" si="225"/>
        <v>1.8830493101526704E-2</v>
      </c>
      <c r="AF813" s="174">
        <f t="shared" si="225"/>
        <v>1.6617307604888575E-2</v>
      </c>
      <c r="AG813" s="174">
        <f t="shared" si="225"/>
        <v>1.4664242223858688E-2</v>
      </c>
      <c r="AH813" s="174">
        <f t="shared" si="225"/>
        <v>1.2940724521265906E-2</v>
      </c>
      <c r="AI813" s="174">
        <f t="shared" si="225"/>
        <v>1.1419775299594535E-2</v>
      </c>
      <c r="AJ813" s="174">
        <f t="shared" si="225"/>
        <v>1.0077586280344697E-2</v>
      </c>
      <c r="AK813" s="174">
        <f t="shared" si="225"/>
        <v>8.893147419581672E-3</v>
      </c>
      <c r="AL813" s="174">
        <f t="shared" si="225"/>
        <v>7.8479180258337611E-3</v>
      </c>
      <c r="AM813" s="174">
        <f t="shared" si="225"/>
        <v>6.9255365321610318E-3</v>
      </c>
      <c r="AN813" s="174">
        <f t="shared" si="225"/>
        <v>6.1115643792929988E-3</v>
      </c>
      <c r="AO813" s="174">
        <f t="shared" si="225"/>
        <v>5.3932600006931179E-3</v>
      </c>
      <c r="AP813" s="174">
        <f t="shared" si="225"/>
        <v>4.759379371610451E-3</v>
      </c>
      <c r="AQ813" s="174">
        <f t="shared" si="225"/>
        <v>4.1999999999999997E-3</v>
      </c>
      <c r="AR813" s="174">
        <f t="shared" si="225"/>
        <v>3.7063656041420113E-3</v>
      </c>
      <c r="AS813" s="174">
        <f t="shared" si="225"/>
        <v>3.2707490456111848E-3</v>
      </c>
      <c r="AT813" s="174">
        <f t="shared" si="225"/>
        <v>2.8863313720080023E-3</v>
      </c>
      <c r="AU813" s="174">
        <f t="shared" si="225"/>
        <v>2.5470950760396382E-3</v>
      </c>
      <c r="AV813" s="174">
        <f t="shared" si="225"/>
        <v>2.2477299000744758E-3</v>
      </c>
      <c r="AW813" s="174">
        <f t="shared" si="225"/>
        <v>1.9835497116756184E-3</v>
      </c>
      <c r="AX813" s="174">
        <f t="shared" si="225"/>
        <v>1.7504191489191234E-3</v>
      </c>
      <c r="AY813" s="174">
        <f t="shared" si="225"/>
        <v>1.5446888872346122E-3</v>
      </c>
      <c r="AZ813" s="174">
        <f t="shared" si="225"/>
        <v>1.3631385144635155E-3</v>
      </c>
      <c r="BA813" s="174">
        <f t="shared" si="225"/>
        <v>1.2029261199259077E-3</v>
      </c>
      <c r="BB813" s="174">
        <f t="shared" si="225"/>
        <v>1.0615438083850938E-3</v>
      </c>
      <c r="BC813" s="174">
        <f t="shared" si="225"/>
        <v>9.3677844254486423E-4</v>
      </c>
      <c r="BD813" s="174">
        <f t="shared" si="225"/>
        <v>8.2667699955952579E-4</v>
      </c>
      <c r="BE813" s="174">
        <f t="shared" si="225"/>
        <v>7.2951599926255901E-4</v>
      </c>
      <c r="BF813" s="174">
        <f t="shared" si="225"/>
        <v>6.4377452555667571E-4</v>
      </c>
      <c r="BG813" s="174">
        <f t="shared" si="225"/>
        <v>5.6811041865383451E-4</v>
      </c>
      <c r="BH813" s="174">
        <f t="shared" si="225"/>
        <v>5.0133926548887877E-4</v>
      </c>
      <c r="BI813" s="174">
        <f t="shared" si="225"/>
        <v>4.4241585943185726E-4</v>
      </c>
      <c r="BJ813" s="174">
        <f t="shared" si="225"/>
        <v>3.9041783907741979E-4</v>
      </c>
      <c r="BK813" s="174">
        <f t="shared" si="225"/>
        <v>3.4453124999999995E-4</v>
      </c>
      <c r="BL813" s="174">
        <f t="shared" si="225"/>
        <v>3.0403780346477437E-4</v>
      </c>
      <c r="BM813" s="174">
        <f t="shared" si="225"/>
        <v>2.6830363264779251E-4</v>
      </c>
      <c r="BN813" s="174">
        <f t="shared" si="225"/>
        <v>2.3676937036003142E-4</v>
      </c>
      <c r="BO813" s="174">
        <f t="shared" si="225"/>
        <v>2.0894139295637656E-4</v>
      </c>
      <c r="BP813" s="174">
        <f t="shared" si="225"/>
        <v>1.8438409336548429E-4</v>
      </c>
    </row>
    <row r="814" spans="2:68">
      <c r="B814" s="29">
        <v>51</v>
      </c>
      <c r="C814" s="68">
        <v>5.4100000000000002E-2</v>
      </c>
      <c r="D814" s="68">
        <v>4.1999999999999997E-3</v>
      </c>
      <c r="F814" s="13"/>
      <c r="G814" s="13"/>
      <c r="H814" s="245"/>
      <c r="I814" s="60" t="s">
        <v>112</v>
      </c>
      <c r="J814" s="174">
        <f t="shared" si="222"/>
        <v>0.28488097607146939</v>
      </c>
      <c r="K814" s="174">
        <f t="shared" si="225"/>
        <v>0.2507067632316578</v>
      </c>
      <c r="L814" s="174">
        <f t="shared" si="225"/>
        <v>0.22063207588254713</v>
      </c>
      <c r="M814" s="174">
        <f t="shared" si="225"/>
        <v>0.19416513651553216</v>
      </c>
      <c r="N814" s="174">
        <f t="shared" si="225"/>
        <v>0.17087316106369221</v>
      </c>
      <c r="O814" s="174">
        <f t="shared" si="225"/>
        <v>0.15037528207110887</v>
      </c>
      <c r="P814" s="174">
        <f t="shared" si="225"/>
        <v>0.1323363207960831</v>
      </c>
      <c r="Q814" s="174">
        <f t="shared" si="225"/>
        <v>0.11646130641046701</v>
      </c>
      <c r="R814" s="174">
        <f t="shared" si="225"/>
        <v>0.10249065267374528</v>
      </c>
      <c r="S814" s="174">
        <f t="shared" si="225"/>
        <v>9.0195913211447612E-2</v>
      </c>
      <c r="T814" s="174">
        <f t="shared" si="225"/>
        <v>7.9376045988738098E-2</v>
      </c>
      <c r="U814" s="174">
        <f t="shared" si="225"/>
        <v>6.9854125896322811E-2</v>
      </c>
      <c r="V814" s="174">
        <f t="shared" si="225"/>
        <v>6.1474451693293394E-2</v>
      </c>
      <c r="W814" s="174">
        <f t="shared" si="225"/>
        <v>5.4100000000000002E-2</v>
      </c>
      <c r="X814" s="174">
        <f t="shared" si="225"/>
        <v>4.7610184708964276E-2</v>
      </c>
      <c r="Y814" s="174">
        <f t="shared" si="225"/>
        <v>4.1898885176001766E-2</v>
      </c>
      <c r="Z814" s="174">
        <f t="shared" si="225"/>
        <v>3.6872710948782424E-2</v>
      </c>
      <c r="AA814" s="174">
        <f t="shared" si="225"/>
        <v>3.2449474657888729E-2</v>
      </c>
      <c r="AB814" s="174">
        <f t="shared" si="225"/>
        <v>2.8556848099277957E-2</v>
      </c>
      <c r="AC814" s="174">
        <f t="shared" si="225"/>
        <v>2.5131179532577798E-2</v>
      </c>
      <c r="AD814" s="174">
        <f t="shared" si="225"/>
        <v>2.2116452855825718E-2</v>
      </c>
      <c r="AE814" s="174">
        <f t="shared" si="225"/>
        <v>1.9463371637208182E-2</v>
      </c>
      <c r="AF814" s="174">
        <f t="shared" si="225"/>
        <v>1.712855302600181E-2</v>
      </c>
      <c r="AG814" s="174">
        <f t="shared" si="225"/>
        <v>1.5073818361649446E-2</v>
      </c>
      <c r="AH814" s="174">
        <f t="shared" si="225"/>
        <v>1.3265568881099952E-2</v>
      </c>
      <c r="AI814" s="174">
        <f t="shared" si="225"/>
        <v>1.1674236316056508E-2</v>
      </c>
      <c r="AJ814" s="174">
        <f t="shared" si="225"/>
        <v>1.0273799396368742E-2</v>
      </c>
      <c r="AK814" s="174">
        <f t="shared" si="225"/>
        <v>9.0413583534928177E-3</v>
      </c>
      <c r="AL814" s="174">
        <f t="shared" si="225"/>
        <v>7.956760466353607E-3</v>
      </c>
      <c r="AM814" s="174">
        <f t="shared" si="225"/>
        <v>7.0022705265818828E-3</v>
      </c>
      <c r="AN814" s="174">
        <f t="shared" si="225"/>
        <v>6.162280834615526E-3</v>
      </c>
      <c r="AO814" s="174">
        <f t="shared" si="225"/>
        <v>5.4230559845574065E-3</v>
      </c>
      <c r="AP814" s="174">
        <f t="shared" si="225"/>
        <v>4.7725082645440333E-3</v>
      </c>
      <c r="AQ814" s="174">
        <f t="shared" si="225"/>
        <v>4.1999999999999989E-3</v>
      </c>
      <c r="AR814" s="174">
        <f t="shared" si="225"/>
        <v>3.6961696077199612E-3</v>
      </c>
      <c r="AS814" s="174">
        <f t="shared" si="225"/>
        <v>3.252778516436365E-3</v>
      </c>
      <c r="AT814" s="174">
        <f t="shared" si="225"/>
        <v>2.8625764507372664E-3</v>
      </c>
      <c r="AU814" s="174">
        <f t="shared" si="225"/>
        <v>2.5191828754738007E-3</v>
      </c>
      <c r="AV814" s="174">
        <f t="shared" si="225"/>
        <v>2.2169826620511532E-3</v>
      </c>
      <c r="AW814" s="174">
        <f t="shared" si="225"/>
        <v>1.9510342705513256E-3</v>
      </c>
      <c r="AX814" s="174">
        <f t="shared" si="225"/>
        <v>1.7169889462933085E-3</v>
      </c>
      <c r="AY814" s="174">
        <f t="shared" si="225"/>
        <v>1.5110196095429638E-3</v>
      </c>
      <c r="AZ814" s="174">
        <f t="shared" si="225"/>
        <v>1.329758275586092E-3</v>
      </c>
      <c r="BA814" s="174">
        <f t="shared" si="225"/>
        <v>1.1702409818655759E-3</v>
      </c>
      <c r="BB814" s="174">
        <f t="shared" si="225"/>
        <v>1.0298593216380735E-3</v>
      </c>
      <c r="BC814" s="174">
        <f t="shared" si="225"/>
        <v>9.0631779163470084E-4</v>
      </c>
      <c r="BD814" s="174">
        <f t="shared" si="225"/>
        <v>7.9759625628001297E-4</v>
      </c>
      <c r="BE814" s="174">
        <f t="shared" si="225"/>
        <v>7.0191691468890613E-4</v>
      </c>
      <c r="BF814" s="174">
        <f t="shared" si="225"/>
        <v>6.1771523028992864E-4</v>
      </c>
      <c r="BG814" s="174">
        <f t="shared" si="225"/>
        <v>5.4361434771985019E-4</v>
      </c>
      <c r="BH814" s="174">
        <f t="shared" si="225"/>
        <v>4.7840257865776711E-4</v>
      </c>
      <c r="BI814" s="174">
        <f t="shared" si="225"/>
        <v>4.2101358844992792E-4</v>
      </c>
      <c r="BJ814" s="174">
        <f t="shared" si="225"/>
        <v>3.7050895953946278E-4</v>
      </c>
      <c r="BK814" s="174">
        <f t="shared" si="225"/>
        <v>3.2606284658040648E-4</v>
      </c>
      <c r="BL814" s="174">
        <f t="shared" si="225"/>
        <v>2.8694847231837026E-4</v>
      </c>
      <c r="BM814" s="174">
        <f t="shared" si="225"/>
        <v>2.5252624342019832E-4</v>
      </c>
      <c r="BN814" s="174">
        <f t="shared" si="225"/>
        <v>2.2223329192415004E-4</v>
      </c>
      <c r="BO814" s="174">
        <f t="shared" si="225"/>
        <v>1.9557427129371458E-4</v>
      </c>
      <c r="BP814" s="174">
        <f t="shared" si="225"/>
        <v>1.7211325657328724E-4</v>
      </c>
    </row>
    <row r="815" spans="2:68">
      <c r="B815" s="29">
        <v>52</v>
      </c>
      <c r="C815" s="68">
        <v>5.6899999999999999E-2</v>
      </c>
      <c r="D815" s="68">
        <v>4.1000000000000003E-3</v>
      </c>
      <c r="F815" s="13"/>
      <c r="G815" s="13"/>
      <c r="H815" s="245"/>
      <c r="I815" s="60" t="s">
        <v>112</v>
      </c>
      <c r="J815" s="174">
        <f t="shared" si="222"/>
        <v>0.31450368087170549</v>
      </c>
      <c r="K815" s="174">
        <f t="shared" si="225"/>
        <v>0.27574605775503858</v>
      </c>
      <c r="L815" s="174">
        <f t="shared" si="225"/>
        <v>0.24176470099395156</v>
      </c>
      <c r="M815" s="174">
        <f t="shared" si="225"/>
        <v>0.21197101101847679</v>
      </c>
      <c r="N815" s="174">
        <f t="shared" si="225"/>
        <v>0.18584892388123814</v>
      </c>
      <c r="O815" s="174">
        <f t="shared" si="225"/>
        <v>0.1629459723848915</v>
      </c>
      <c r="P815" s="174">
        <f t="shared" si="225"/>
        <v>0.14286544878476021</v>
      </c>
      <c r="Q815" s="174">
        <f t="shared" si="225"/>
        <v>0.12525953331488063</v>
      </c>
      <c r="R815" s="174">
        <f t="shared" si="225"/>
        <v>0.1098232695149408</v>
      </c>
      <c r="S815" s="174">
        <f t="shared" si="225"/>
        <v>9.6289282003244409E-2</v>
      </c>
      <c r="T815" s="174">
        <f t="shared" si="225"/>
        <v>8.4423145200926433E-2</v>
      </c>
      <c r="U815" s="174">
        <f t="shared" si="225"/>
        <v>7.4019322787935618E-2</v>
      </c>
      <c r="V815" s="174">
        <f t="shared" si="225"/>
        <v>6.4897607557085929E-2</v>
      </c>
      <c r="W815" s="174">
        <f t="shared" si="225"/>
        <v>5.6899999999999999E-2</v>
      </c>
      <c r="X815" s="174">
        <f t="shared" si="225"/>
        <v>4.9887971558151799E-2</v>
      </c>
      <c r="Y815" s="174">
        <f t="shared" si="225"/>
        <v>4.3740065135095998E-2</v>
      </c>
      <c r="Z815" s="174">
        <f t="shared" si="225"/>
        <v>3.834979130775705E-2</v>
      </c>
      <c r="AA815" s="174">
        <f t="shared" si="225"/>
        <v>3.3623783796527952E-2</v>
      </c>
      <c r="AB815" s="174">
        <f t="shared" si="225"/>
        <v>2.9480182244615676E-2</v>
      </c>
      <c r="AC815" s="174">
        <f t="shared" si="225"/>
        <v>2.5847214294350059E-2</v>
      </c>
      <c r="AD815" s="174">
        <f t="shared" si="225"/>
        <v>2.2661952400245874E-2</v>
      </c>
      <c r="AE815" s="174">
        <f t="shared" si="225"/>
        <v>1.9869223845266359E-2</v>
      </c>
      <c r="AF815" s="174">
        <f t="shared" si="225"/>
        <v>1.7420655080407726E-2</v>
      </c>
      <c r="AG815" s="174">
        <f t="shared" si="225"/>
        <v>1.527383383437176E-2</v>
      </c>
      <c r="AH815" s="174">
        <f t="shared" si="225"/>
        <v>1.3391574480018893E-2</v>
      </c>
      <c r="AI815" s="174">
        <f t="shared" si="225"/>
        <v>1.1741273932830471E-2</v>
      </c>
      <c r="AJ815" s="174">
        <f t="shared" si="225"/>
        <v>1.0294346924736655E-2</v>
      </c>
      <c r="AK815" s="174">
        <f t="shared" si="225"/>
        <v>9.0257308715467437E-3</v>
      </c>
      <c r="AL815" s="174">
        <f t="shared" si="225"/>
        <v>7.9134517576670733E-3</v>
      </c>
      <c r="AM815" s="174">
        <f t="shared" si="225"/>
        <v>6.9382435186871932E-3</v>
      </c>
      <c r="AN815" s="174">
        <f t="shared" si="225"/>
        <v>6.0832143290649862E-3</v>
      </c>
      <c r="AO815" s="174">
        <f t="shared" si="225"/>
        <v>5.3335540145964064E-3</v>
      </c>
      <c r="AP815" s="174">
        <f t="shared" si="225"/>
        <v>4.6762775216880811E-3</v>
      </c>
      <c r="AQ815" s="174">
        <f t="shared" si="225"/>
        <v>4.0999999999999917E-3</v>
      </c>
      <c r="AR815" s="174">
        <f t="shared" si="225"/>
        <v>3.5947396026084705E-3</v>
      </c>
      <c r="AS815" s="174">
        <f t="shared" si="225"/>
        <v>3.151744587941885E-3</v>
      </c>
      <c r="AT815" s="174">
        <f t="shared" si="225"/>
        <v>2.7633417286784465E-3</v>
      </c>
      <c r="AU815" s="174">
        <f t="shared" ref="K815:BP820" si="226">$C815*POWER(POWER($D815/$C815,1/($D$766-$C$766)),AU$766-$C$766)</f>
        <v>2.4228034018587757E-3</v>
      </c>
      <c r="AV815" s="174">
        <f t="shared" si="226"/>
        <v>2.1242310580478741E-3</v>
      </c>
      <c r="AW815" s="174">
        <f t="shared" si="226"/>
        <v>1.8624530510867317E-3</v>
      </c>
      <c r="AX815" s="174">
        <f t="shared" si="226"/>
        <v>1.6329350587171864E-3</v>
      </c>
      <c r="AY815" s="174">
        <f t="shared" si="226"/>
        <v>1.4317015424532848E-3</v>
      </c>
      <c r="AZ815" s="174">
        <f t="shared" si="226"/>
        <v>1.2552668862859673E-3</v>
      </c>
      <c r="BA815" s="174">
        <f t="shared" si="226"/>
        <v>1.1005750214573655E-3</v>
      </c>
      <c r="BB815" s="174">
        <f t="shared" si="226"/>
        <v>9.649464915303577E-4</v>
      </c>
      <c r="BC815" s="174">
        <f t="shared" si="226"/>
        <v>8.4603204085421512E-4</v>
      </c>
      <c r="BD815" s="174">
        <f t="shared" si="226"/>
        <v>7.4177192252056592E-4</v>
      </c>
      <c r="BE815" s="174">
        <f t="shared" si="226"/>
        <v>6.5036022097261109E-4</v>
      </c>
      <c r="BF815" s="174">
        <f t="shared" si="226"/>
        <v>5.702135712905964E-4</v>
      </c>
      <c r="BG815" s="174">
        <f t="shared" si="226"/>
        <v>4.9994373333246808E-4</v>
      </c>
      <c r="BH815" s="174">
        <f t="shared" si="226"/>
        <v>4.3833354567955005E-4</v>
      </c>
      <c r="BI815" s="174">
        <f t="shared" si="226"/>
        <v>3.8431584287952939E-4</v>
      </c>
      <c r="BJ815" s="174">
        <f t="shared" si="226"/>
        <v>3.369549708070491E-4</v>
      </c>
      <c r="BK815" s="174">
        <f t="shared" si="226"/>
        <v>2.9543057996484943E-4</v>
      </c>
      <c r="BL815" s="174">
        <f t="shared" si="226"/>
        <v>2.590234160051793E-4</v>
      </c>
      <c r="BM815" s="174">
        <f t="shared" si="226"/>
        <v>2.2710286134554838E-4</v>
      </c>
      <c r="BN815" s="174">
        <f t="shared" si="226"/>
        <v>1.9911601208403529E-4</v>
      </c>
      <c r="BO815" s="174">
        <f t="shared" si="226"/>
        <v>1.7457810101267066E-4</v>
      </c>
      <c r="BP815" s="174">
        <f t="shared" si="226"/>
        <v>1.5306410084351961E-4</v>
      </c>
    </row>
    <row r="816" spans="2:68">
      <c r="B816" s="29">
        <v>53</v>
      </c>
      <c r="C816" s="68">
        <v>5.9700000000000003E-2</v>
      </c>
      <c r="D816" s="68">
        <v>4.1000000000000003E-3</v>
      </c>
      <c r="F816" s="13"/>
      <c r="G816" s="13"/>
      <c r="H816" s="245"/>
      <c r="I816" s="60" t="s">
        <v>112</v>
      </c>
      <c r="J816" s="174">
        <f t="shared" si="222"/>
        <v>0.34044592443513272</v>
      </c>
      <c r="K816" s="174">
        <f t="shared" si="226"/>
        <v>0.29777526223405171</v>
      </c>
      <c r="L816" s="174">
        <f t="shared" si="226"/>
        <v>0.26045283680713621</v>
      </c>
      <c r="M816" s="174">
        <f t="shared" si="226"/>
        <v>0.22780831319549244</v>
      </c>
      <c r="N816" s="174">
        <f t="shared" si="226"/>
        <v>0.19925537458977541</v>
      </c>
      <c r="O816" s="174">
        <f t="shared" si="226"/>
        <v>0.17428119170015127</v>
      </c>
      <c r="P816" s="174">
        <f t="shared" si="226"/>
        <v>0.15243721200975566</v>
      </c>
      <c r="Q816" s="174">
        <f t="shared" si="226"/>
        <v>0.13333110348066909</v>
      </c>
      <c r="R816" s="174">
        <f t="shared" si="226"/>
        <v>0.11661970801614494</v>
      </c>
      <c r="S816" s="174">
        <f t="shared" si="226"/>
        <v>0.10200287811870326</v>
      </c>
      <c r="T816" s="174">
        <f t="shared" si="226"/>
        <v>8.921808604647348E-2</v>
      </c>
      <c r="U816" s="174">
        <f t="shared" si="226"/>
        <v>7.8035708644738952E-2</v>
      </c>
      <c r="V816" s="174">
        <f t="shared" si="226"/>
        <v>6.8254903165200637E-2</v>
      </c>
      <c r="W816" s="174">
        <f t="shared" si="226"/>
        <v>5.9700000000000003E-2</v>
      </c>
      <c r="X816" s="174">
        <f t="shared" si="226"/>
        <v>5.2217347541665418E-2</v>
      </c>
      <c r="Y816" s="174">
        <f t="shared" si="226"/>
        <v>4.567255250062096E-2</v>
      </c>
      <c r="Z816" s="174">
        <f t="shared" si="226"/>
        <v>3.9948066114570926E-2</v>
      </c>
      <c r="AA816" s="174">
        <f t="shared" si="226"/>
        <v>3.4941072896515539E-2</v>
      </c>
      <c r="AB816" s="174">
        <f t="shared" si="226"/>
        <v>3.0561644001943347E-2</v>
      </c>
      <c r="AC816" s="174">
        <f t="shared" si="226"/>
        <v>2.6731122048477884E-2</v>
      </c>
      <c r="AD816" s="174">
        <f t="shared" si="226"/>
        <v>2.3380708378292214E-2</v>
      </c>
      <c r="AE816" s="174">
        <f t="shared" si="226"/>
        <v>2.0450227389608253E-2</v>
      </c>
      <c r="AF816" s="174">
        <f t="shared" si="226"/>
        <v>1.7887045743873693E-2</v>
      </c>
      <c r="AG816" s="174">
        <f t="shared" si="226"/>
        <v>1.5645127036876379E-2</v>
      </c>
      <c r="AH816" s="174">
        <f t="shared" si="226"/>
        <v>1.3684204955076714E-2</v>
      </c>
      <c r="AI816" s="174">
        <f t="shared" si="226"/>
        <v>1.196906006650956E-2</v>
      </c>
      <c r="AJ816" s="174">
        <f t="shared" si="226"/>
        <v>1.0468887256951401E-2</v>
      </c>
      <c r="AK816" s="174">
        <f t="shared" si="226"/>
        <v>9.1567424500962075E-3</v>
      </c>
      <c r="AL816" s="174">
        <f t="shared" si="226"/>
        <v>8.0090586744756224E-3</v>
      </c>
      <c r="AM816" s="174">
        <f t="shared" si="226"/>
        <v>7.0052227853715848E-3</v>
      </c>
      <c r="AN816" s="174">
        <f t="shared" si="226"/>
        <v>6.127205239372554E-3</v>
      </c>
      <c r="AO816" s="174">
        <f t="shared" si="226"/>
        <v>5.3592362720842526E-3</v>
      </c>
      <c r="AP816" s="174">
        <f t="shared" si="226"/>
        <v>4.6875226629367302E-3</v>
      </c>
      <c r="AQ816" s="174">
        <f t="shared" si="226"/>
        <v>4.1000000000000021E-3</v>
      </c>
      <c r="AR816" s="174">
        <f t="shared" si="226"/>
        <v>3.5861159953237583E-3</v>
      </c>
      <c r="AS816" s="174">
        <f t="shared" si="226"/>
        <v>3.1366409590041213E-3</v>
      </c>
      <c r="AT816" s="174">
        <f t="shared" si="226"/>
        <v>2.74350202796886E-3</v>
      </c>
      <c r="AU816" s="174">
        <f t="shared" si="226"/>
        <v>2.3996381721225093E-3</v>
      </c>
      <c r="AV816" s="174">
        <f t="shared" si="226"/>
        <v>2.0988733736678027E-3</v>
      </c>
      <c r="AW816" s="174">
        <f t="shared" si="226"/>
        <v>1.8358057018217659E-3</v>
      </c>
      <c r="AX816" s="174">
        <f t="shared" si="226"/>
        <v>1.6057102906364849E-3</v>
      </c>
      <c r="AY816" s="174">
        <f t="shared" si="226"/>
        <v>1.4044544773432815E-3</v>
      </c>
      <c r="AZ816" s="174">
        <f t="shared" si="226"/>
        <v>1.2284235770499527E-3</v>
      </c>
      <c r="BA816" s="174">
        <f t="shared" si="226"/>
        <v>1.0744559606565025E-3</v>
      </c>
      <c r="BB816" s="174">
        <f t="shared" si="226"/>
        <v>9.3978626994664269E-4</v>
      </c>
      <c r="BC816" s="174">
        <f t="shared" si="226"/>
        <v>8.2199574996129354E-4</v>
      </c>
      <c r="BD816" s="174">
        <f t="shared" si="226"/>
        <v>7.1896880659130271E-4</v>
      </c>
      <c r="BE816" s="174">
        <f t="shared" si="226"/>
        <v>6.2885500913558584E-4</v>
      </c>
      <c r="BF816" s="174">
        <f t="shared" si="226"/>
        <v>5.500358553659978E-4</v>
      </c>
      <c r="BG816" s="174">
        <f t="shared" si="226"/>
        <v>4.8109570217794834E-4</v>
      </c>
      <c r="BH816" s="174">
        <f t="shared" si="226"/>
        <v>4.207963397224035E-4</v>
      </c>
      <c r="BI816" s="174">
        <f t="shared" si="226"/>
        <v>3.6805475235419515E-4</v>
      </c>
      <c r="BJ816" s="174">
        <f t="shared" si="226"/>
        <v>3.2192366696885439E-4</v>
      </c>
      <c r="BK816" s="174">
        <f t="shared" si="226"/>
        <v>2.8157453936348447E-4</v>
      </c>
      <c r="BL816" s="174">
        <f t="shared" si="226"/>
        <v>2.4628267304568544E-4</v>
      </c>
      <c r="BM816" s="174">
        <f t="shared" si="226"/>
        <v>2.1541420321468857E-4</v>
      </c>
      <c r="BN816" s="174">
        <f t="shared" si="226"/>
        <v>1.8841471213856503E-4</v>
      </c>
      <c r="BO816" s="174">
        <f t="shared" si="226"/>
        <v>1.6479927145229974E-4</v>
      </c>
      <c r="BP816" s="174">
        <f t="shared" si="226"/>
        <v>1.4414373252994965E-4</v>
      </c>
    </row>
    <row r="817" spans="2:68">
      <c r="B817" s="29">
        <v>54</v>
      </c>
      <c r="C817" s="68">
        <v>6.2600000000000003E-2</v>
      </c>
      <c r="D817" s="68">
        <v>4.0000000000000001E-3</v>
      </c>
      <c r="F817" s="13"/>
      <c r="G817" s="13"/>
      <c r="H817" s="245"/>
      <c r="I817" s="60" t="s">
        <v>112</v>
      </c>
      <c r="J817" s="174">
        <f t="shared" si="222"/>
        <v>0.37411804432300599</v>
      </c>
      <c r="K817" s="174">
        <f t="shared" si="226"/>
        <v>0.32604904938909229</v>
      </c>
      <c r="L817" s="174">
        <f t="shared" si="226"/>
        <v>0.28415625554737095</v>
      </c>
      <c r="M817" s="174">
        <f t="shared" si="226"/>
        <v>0.24764610636955303</v>
      </c>
      <c r="N817" s="174">
        <f t="shared" si="226"/>
        <v>0.2158270064541164</v>
      </c>
      <c r="O817" s="174">
        <f t="shared" si="226"/>
        <v>0.18809622084440794</v>
      </c>
      <c r="P817" s="174">
        <f t="shared" si="226"/>
        <v>0.16392845769034894</v>
      </c>
      <c r="Q817" s="174">
        <f t="shared" si="226"/>
        <v>0.14286591788021794</v>
      </c>
      <c r="R817" s="174">
        <f t="shared" si="226"/>
        <v>0.12450962315714403</v>
      </c>
      <c r="S817" s="174">
        <f t="shared" si="226"/>
        <v>0.10851185845270524</v>
      </c>
      <c r="T817" s="174">
        <f t="shared" si="226"/>
        <v>9.4569585276142801E-2</v>
      </c>
      <c r="U817" s="174">
        <f t="shared" si="226"/>
        <v>8.2418701391973812E-2</v>
      </c>
      <c r="V817" s="174">
        <f t="shared" si="226"/>
        <v>7.1829038049646479E-2</v>
      </c>
      <c r="W817" s="174">
        <f t="shared" si="226"/>
        <v>6.2600000000000003E-2</v>
      </c>
      <c r="X817" s="174">
        <f t="shared" si="226"/>
        <v>5.455676570931451E-2</v>
      </c>
      <c r="Y817" s="174">
        <f t="shared" si="226"/>
        <v>4.7546975793307279E-2</v>
      </c>
      <c r="Z817" s="174">
        <f t="shared" si="226"/>
        <v>4.1437846941564119E-2</v>
      </c>
      <c r="AA817" s="174">
        <f t="shared" si="226"/>
        <v>3.6113656662769139E-2</v>
      </c>
      <c r="AB817" s="174">
        <f t="shared" si="226"/>
        <v>3.1473551205388514E-2</v>
      </c>
      <c r="AC817" s="174">
        <f t="shared" si="226"/>
        <v>2.7429635130231538E-2</v>
      </c>
      <c r="AD817" s="174">
        <f t="shared" si="226"/>
        <v>2.3905306346517968E-2</v>
      </c>
      <c r="AE817" s="174">
        <f t="shared" si="226"/>
        <v>2.0833805072785459E-2</v>
      </c>
      <c r="AF817" s="174">
        <f t="shared" si="226"/>
        <v>1.8156949236253744E-2</v>
      </c>
      <c r="AG817" s="174">
        <f t="shared" si="226"/>
        <v>1.5824032355881989E-2</v>
      </c>
      <c r="AH817" s="174">
        <f t="shared" si="226"/>
        <v>1.3790863032211916E-2</v>
      </c>
      <c r="AI817" s="174">
        <f t="shared" si="226"/>
        <v>1.2018927849482941E-2</v>
      </c>
      <c r="AJ817" s="174">
        <f t="shared" si="226"/>
        <v>1.047466183324914E-2</v>
      </c>
      <c r="AK817" s="174">
        <f t="shared" si="226"/>
        <v>9.1288126441033887E-3</v>
      </c>
      <c r="AL817" s="174">
        <f t="shared" si="226"/>
        <v>7.9558864637152785E-3</v>
      </c>
      <c r="AM817" s="174">
        <f t="shared" si="226"/>
        <v>6.9336650768501776E-3</v>
      </c>
      <c r="AN817" s="174">
        <f t="shared" si="226"/>
        <v>6.0427850016704678E-3</v>
      </c>
      <c r="AO817" s="174">
        <f t="shared" si="226"/>
        <v>5.266370695972771E-3</v>
      </c>
      <c r="AP817" s="174">
        <f t="shared" si="226"/>
        <v>4.589714891351215E-3</v>
      </c>
      <c r="AQ817" s="174">
        <f t="shared" si="226"/>
        <v>4.0000000000000018E-3</v>
      </c>
      <c r="AR817" s="174">
        <f t="shared" si="226"/>
        <v>3.4860553168891075E-3</v>
      </c>
      <c r="AS817" s="174">
        <f t="shared" si="226"/>
        <v>3.038145418102703E-3</v>
      </c>
      <c r="AT817" s="174">
        <f t="shared" si="226"/>
        <v>2.6477857470648008E-3</v>
      </c>
      <c r="AU817" s="174">
        <f t="shared" si="226"/>
        <v>2.3075818953846106E-3</v>
      </c>
      <c r="AV817" s="174">
        <f t="shared" si="226"/>
        <v>2.0110895338906402E-3</v>
      </c>
      <c r="AW817" s="174">
        <f t="shared" si="226"/>
        <v>1.7526923405898752E-3</v>
      </c>
      <c r="AX817" s="174">
        <f t="shared" si="226"/>
        <v>1.5274956131960367E-3</v>
      </c>
      <c r="AY817" s="174">
        <f t="shared" si="226"/>
        <v>1.3312335509767072E-3</v>
      </c>
      <c r="AZ817" s="174">
        <f t="shared" si="226"/>
        <v>1.1601884496008788E-3</v>
      </c>
      <c r="BA817" s="174">
        <f t="shared" si="226"/>
        <v>1.011120278331118E-3</v>
      </c>
      <c r="BB817" s="174">
        <f t="shared" si="226"/>
        <v>8.8120530557264664E-4</v>
      </c>
      <c r="BC817" s="174">
        <f t="shared" si="226"/>
        <v>7.6798261019060351E-4</v>
      </c>
      <c r="BD817" s="174">
        <f t="shared" si="226"/>
        <v>6.6930746538333176E-4</v>
      </c>
      <c r="BE817" s="174">
        <f t="shared" si="226"/>
        <v>5.833107120832838E-4</v>
      </c>
      <c r="BF817" s="174">
        <f t="shared" si="226"/>
        <v>5.0836335231407544E-4</v>
      </c>
      <c r="BG817" s="174">
        <f t="shared" si="226"/>
        <v>4.4304569181151317E-4</v>
      </c>
      <c r="BH817" s="174">
        <f t="shared" si="226"/>
        <v>3.8612044739108441E-4</v>
      </c>
      <c r="BI817" s="174">
        <f t="shared" si="226"/>
        <v>3.3650930964682253E-4</v>
      </c>
      <c r="BJ817" s="174">
        <f t="shared" si="226"/>
        <v>2.932725170192471E-4</v>
      </c>
      <c r="BK817" s="174">
        <f t="shared" si="226"/>
        <v>2.5559105431309927E-4</v>
      </c>
      <c r="BL817" s="174">
        <f t="shared" si="226"/>
        <v>2.2275113845936795E-4</v>
      </c>
      <c r="BM817" s="174">
        <f t="shared" si="226"/>
        <v>1.9413069764234527E-4</v>
      </c>
      <c r="BN817" s="174">
        <f t="shared" si="226"/>
        <v>1.691875876718723E-4</v>
      </c>
      <c r="BO817" s="174">
        <f t="shared" si="226"/>
        <v>1.4744932238879306E-4</v>
      </c>
      <c r="BP817" s="174">
        <f t="shared" si="226"/>
        <v>1.2850412357128698E-4</v>
      </c>
    </row>
    <row r="818" spans="2:68">
      <c r="B818" s="29">
        <v>55</v>
      </c>
      <c r="C818" s="68">
        <v>6.54E-2</v>
      </c>
      <c r="D818" s="68">
        <v>4.0000000000000001E-3</v>
      </c>
      <c r="F818" s="13"/>
      <c r="G818" s="13"/>
      <c r="H818" s="245"/>
      <c r="I818" s="60" t="s">
        <v>112</v>
      </c>
      <c r="J818" s="174">
        <f t="shared" si="222"/>
        <v>0.40212797821998836</v>
      </c>
      <c r="K818" s="174">
        <f t="shared" si="226"/>
        <v>0.34969417852253909</v>
      </c>
      <c r="L818" s="174">
        <f t="shared" si="226"/>
        <v>0.304097265337891</v>
      </c>
      <c r="M818" s="174">
        <f t="shared" si="226"/>
        <v>0.26444577137855702</v>
      </c>
      <c r="N818" s="174">
        <f t="shared" si="226"/>
        <v>0.22996446851403657</v>
      </c>
      <c r="O818" s="174">
        <f t="shared" si="226"/>
        <v>0.19997921125098939</v>
      </c>
      <c r="P818" s="174">
        <f t="shared" si="226"/>
        <v>0.17390375648456682</v>
      </c>
      <c r="Q818" s="174">
        <f t="shared" si="226"/>
        <v>0.15122830183326816</v>
      </c>
      <c r="R818" s="174">
        <f t="shared" si="226"/>
        <v>0.13150951846979603</v>
      </c>
      <c r="S818" s="174">
        <f t="shared" si="226"/>
        <v>0.11436188357934084</v>
      </c>
      <c r="T818" s="174">
        <f t="shared" si="226"/>
        <v>9.9450142985798351E-2</v>
      </c>
      <c r="U818" s="174">
        <f t="shared" si="226"/>
        <v>8.6482756582389825E-2</v>
      </c>
      <c r="V818" s="174">
        <f t="shared" si="226"/>
        <v>7.5206198418004702E-2</v>
      </c>
      <c r="W818" s="174">
        <f t="shared" si="226"/>
        <v>6.54E-2</v>
      </c>
      <c r="X818" s="174">
        <f t="shared" si="226"/>
        <v>5.6872439904847367E-2</v>
      </c>
      <c r="Y818" s="174">
        <f t="shared" si="226"/>
        <v>4.9456795424013378E-2</v>
      </c>
      <c r="Z818" s="174">
        <f t="shared" si="226"/>
        <v>4.3008082960833804E-2</v>
      </c>
      <c r="AA818" s="174">
        <f t="shared" si="226"/>
        <v>3.7400223449735641E-2</v>
      </c>
      <c r="AB818" s="174">
        <f t="shared" si="226"/>
        <v>3.2523577378791337E-2</v>
      </c>
      <c r="AC818" s="174">
        <f t="shared" si="226"/>
        <v>2.8282801222721154E-2</v>
      </c>
      <c r="AD818" s="174">
        <f t="shared" si="226"/>
        <v>2.45949833773693E-2</v>
      </c>
      <c r="AE818" s="174">
        <f t="shared" si="226"/>
        <v>2.1388023151225618E-2</v>
      </c>
      <c r="AF818" s="174">
        <f t="shared" si="226"/>
        <v>1.8599221121583534E-2</v>
      </c>
      <c r="AG818" s="174">
        <f t="shared" si="226"/>
        <v>1.6174053295324578E-2</v>
      </c>
      <c r="AH818" s="174">
        <f t="shared" si="226"/>
        <v>1.4065105107892134E-2</v>
      </c>
      <c r="AI818" s="174">
        <f t="shared" si="226"/>
        <v>1.2231144419020751E-2</v>
      </c>
      <c r="AJ818" s="174">
        <f t="shared" si="226"/>
        <v>1.0636315381319065E-2</v>
      </c>
      <c r="AK818" s="174">
        <f t="shared" si="226"/>
        <v>9.2494374209949881E-3</v>
      </c>
      <c r="AL818" s="174">
        <f t="shared" si="226"/>
        <v>8.0433956250639729E-3</v>
      </c>
      <c r="AM818" s="174">
        <f t="shared" si="226"/>
        <v>6.9946106164734409E-3</v>
      </c>
      <c r="AN818" s="174">
        <f t="shared" si="226"/>
        <v>6.0825775526482141E-3</v>
      </c>
      <c r="AO818" s="174">
        <f t="shared" si="226"/>
        <v>5.2894652343969274E-3</v>
      </c>
      <c r="AP818" s="174">
        <f t="shared" si="226"/>
        <v>4.5997674873397348E-3</v>
      </c>
      <c r="AQ818" s="174">
        <f t="shared" si="226"/>
        <v>3.9999999999999975E-3</v>
      </c>
      <c r="AR818" s="174">
        <f t="shared" si="226"/>
        <v>3.4784366914279714E-3</v>
      </c>
      <c r="AS818" s="174">
        <f t="shared" si="226"/>
        <v>3.0248804540680949E-3</v>
      </c>
      <c r="AT818" s="174">
        <f t="shared" si="226"/>
        <v>2.6304637896534424E-3</v>
      </c>
      <c r="AU818" s="174">
        <f t="shared" si="226"/>
        <v>2.287475440350802E-3</v>
      </c>
      <c r="AV818" s="174">
        <f t="shared" si="226"/>
        <v>1.9892096256141473E-3</v>
      </c>
      <c r="AW818" s="174">
        <f t="shared" si="226"/>
        <v>1.7298349371694885E-3</v>
      </c>
      <c r="AX818" s="174">
        <f t="shared" si="226"/>
        <v>1.5042803288910877E-3</v>
      </c>
      <c r="AY818" s="174">
        <f t="shared" si="226"/>
        <v>1.3081359725520248E-3</v>
      </c>
      <c r="AZ818" s="174">
        <f t="shared" si="226"/>
        <v>1.1375670410754448E-3</v>
      </c>
      <c r="BA818" s="174">
        <f t="shared" si="226"/>
        <v>9.8923873365899502E-4</v>
      </c>
      <c r="BB818" s="174">
        <f t="shared" si="226"/>
        <v>8.6025107693529811E-4</v>
      </c>
      <c r="BC818" s="174">
        <f t="shared" si="226"/>
        <v>7.4808222746304239E-4</v>
      </c>
      <c r="BD818" s="174">
        <f t="shared" si="226"/>
        <v>6.5053916705315354E-4</v>
      </c>
      <c r="BE818" s="174">
        <f t="shared" si="226"/>
        <v>5.6571482697217014E-4</v>
      </c>
      <c r="BF818" s="174">
        <f t="shared" si="226"/>
        <v>4.9195080275620602E-4</v>
      </c>
      <c r="BG818" s="174">
        <f t="shared" si="226"/>
        <v>4.2780493067115819E-4</v>
      </c>
      <c r="BH818" s="174">
        <f t="shared" si="226"/>
        <v>3.7202309190508925E-4</v>
      </c>
      <c r="BI818" s="174">
        <f t="shared" si="226"/>
        <v>3.2351469323528591E-4</v>
      </c>
      <c r="BJ818" s="174">
        <f t="shared" si="226"/>
        <v>2.813313447914209E-4</v>
      </c>
      <c r="BK818" s="174">
        <f t="shared" si="226"/>
        <v>2.4464831804281315E-4</v>
      </c>
      <c r="BL818" s="174">
        <f t="shared" si="226"/>
        <v>2.1274842149406539E-4</v>
      </c>
      <c r="BM818" s="174">
        <f t="shared" si="226"/>
        <v>1.8500797884208519E-4</v>
      </c>
      <c r="BN818" s="174">
        <f t="shared" si="226"/>
        <v>1.6088463545280981E-4</v>
      </c>
      <c r="BO818" s="174">
        <f t="shared" si="226"/>
        <v>1.3990675476151687E-4</v>
      </c>
      <c r="BP818" s="174">
        <f t="shared" si="226"/>
        <v>1.2166419728526888E-4</v>
      </c>
    </row>
    <row r="819" spans="2:68">
      <c r="B819" s="29">
        <v>56</v>
      </c>
      <c r="C819" s="68">
        <v>6.7199999999999996E-2</v>
      </c>
      <c r="D819" s="68">
        <v>3.8999999999999998E-3</v>
      </c>
      <c r="F819" s="13"/>
      <c r="G819" s="13"/>
      <c r="H819" s="245"/>
      <c r="I819" s="60" t="s">
        <v>112</v>
      </c>
      <c r="J819" s="174">
        <f t="shared" si="222"/>
        <v>0.42753070009447947</v>
      </c>
      <c r="K819" s="174">
        <f t="shared" si="226"/>
        <v>0.37081054216943438</v>
      </c>
      <c r="L819" s="174">
        <f t="shared" si="226"/>
        <v>0.32161540248128112</v>
      </c>
      <c r="M819" s="174">
        <f t="shared" si="226"/>
        <v>0.27894694284590543</v>
      </c>
      <c r="N819" s="174">
        <f t="shared" si="226"/>
        <v>0.24193927381200495</v>
      </c>
      <c r="O819" s="174">
        <f t="shared" si="226"/>
        <v>0.20984138279305578</v>
      </c>
      <c r="P819" s="174">
        <f t="shared" si="226"/>
        <v>0.18200189344503545</v>
      </c>
      <c r="Q819" s="174">
        <f t="shared" si="226"/>
        <v>0.15785584700538016</v>
      </c>
      <c r="R819" s="174">
        <f t="shared" si="226"/>
        <v>0.13691323734118935</v>
      </c>
      <c r="S819" s="174">
        <f t="shared" si="226"/>
        <v>0.11874906704346502</v>
      </c>
      <c r="T819" s="174">
        <f t="shared" si="226"/>
        <v>0.10299472277141945</v>
      </c>
      <c r="U819" s="174">
        <f t="shared" si="226"/>
        <v>8.9330494822993392E-2</v>
      </c>
      <c r="V819" s="174">
        <f t="shared" si="226"/>
        <v>7.7479089128003789E-2</v>
      </c>
      <c r="W819" s="174">
        <f t="shared" si="226"/>
        <v>6.7199999999999996E-2</v>
      </c>
      <c r="X819" s="174">
        <f t="shared" si="226"/>
        <v>5.8284629450655337E-2</v>
      </c>
      <c r="Y819" s="174">
        <f t="shared" si="226"/>
        <v>5.0552054020836304E-2</v>
      </c>
      <c r="Z819" s="174">
        <f t="shared" si="226"/>
        <v>4.3845353222826712E-2</v>
      </c>
      <c r="AA819" s="174">
        <f t="shared" si="226"/>
        <v>3.8028425085201663E-2</v>
      </c>
      <c r="AB819" s="174">
        <f t="shared" si="226"/>
        <v>3.2983224176830132E-2</v>
      </c>
      <c r="AC819" s="174">
        <f t="shared" si="226"/>
        <v>2.8607366060036325E-2</v>
      </c>
      <c r="AD819" s="174">
        <f t="shared" si="226"/>
        <v>2.4812049559054628E-2</v>
      </c>
      <c r="AE819" s="174">
        <f t="shared" si="226"/>
        <v>2.1520254679476124E-2</v>
      </c>
      <c r="AF819" s="174">
        <f t="shared" si="226"/>
        <v>1.8665179608288653E-2</v>
      </c>
      <c r="AG819" s="174">
        <f t="shared" si="226"/>
        <v>1.6188885075878456E-2</v>
      </c>
      <c r="AH819" s="174">
        <f t="shared" si="226"/>
        <v>1.4041118569446728E-2</v>
      </c>
      <c r="AI819" s="174">
        <f t="shared" si="226"/>
        <v>1.2178294537097E-2</v>
      </c>
      <c r="AJ819" s="174">
        <f t="shared" si="226"/>
        <v>1.05626098874351E-2</v>
      </c>
      <c r="AK819" s="174">
        <f t="shared" si="226"/>
        <v>9.1612768351336787E-3</v>
      </c>
      <c r="AL819" s="174">
        <f t="shared" si="226"/>
        <v>7.9458575242654598E-3</v>
      </c>
      <c r="AM819" s="174">
        <f t="shared" si="226"/>
        <v>6.8916869266296725E-3</v>
      </c>
      <c r="AN819" s="174">
        <f t="shared" si="226"/>
        <v>5.9773723036984543E-3</v>
      </c>
      <c r="AO819" s="174">
        <f t="shared" si="226"/>
        <v>5.1843590745487287E-3</v>
      </c>
      <c r="AP819" s="174">
        <f t="shared" si="226"/>
        <v>4.4965542797502237E-3</v>
      </c>
      <c r="AQ819" s="174">
        <f t="shared" si="226"/>
        <v>3.9000000000000033E-3</v>
      </c>
      <c r="AR819" s="174">
        <f t="shared" si="226"/>
        <v>3.3825901020469638E-3</v>
      </c>
      <c r="AS819" s="174">
        <f t="shared" si="226"/>
        <v>2.9338245637092523E-3</v>
      </c>
      <c r="AT819" s="174">
        <f t="shared" si="226"/>
        <v>2.5445963923961951E-3</v>
      </c>
      <c r="AU819" s="174">
        <f t="shared" si="226"/>
        <v>2.207006812980456E-3</v>
      </c>
      <c r="AV819" s="174">
        <f t="shared" si="226"/>
        <v>1.9142049745481792E-3</v>
      </c>
      <c r="AW819" s="174">
        <f t="shared" si="226"/>
        <v>1.6602489231271097E-3</v>
      </c>
      <c r="AX819" s="174">
        <f t="shared" si="226"/>
        <v>1.439985019052279E-3</v>
      </c>
      <c r="AY819" s="174">
        <f t="shared" si="226"/>
        <v>1.248943351933883E-3</v>
      </c>
      <c r="AZ819" s="174">
        <f t="shared" si="226"/>
        <v>1.0832470308381815E-3</v>
      </c>
      <c r="BA819" s="174">
        <f t="shared" si="226"/>
        <v>9.395335088679469E-4</v>
      </c>
      <c r="BB819" s="174">
        <f t="shared" si="226"/>
        <v>8.1488634554824824E-4</v>
      </c>
      <c r="BC819" s="174">
        <f t="shared" si="226"/>
        <v>7.0677602224223724E-4</v>
      </c>
      <c r="BD819" s="174">
        <f t="shared" si="226"/>
        <v>6.1300860953864477E-4</v>
      </c>
      <c r="BE819" s="174">
        <f t="shared" si="226"/>
        <v>5.3168124489615142E-4</v>
      </c>
      <c r="BF819" s="174">
        <f t="shared" si="226"/>
        <v>4.6114351703326371E-4</v>
      </c>
      <c r="BG819" s="174">
        <f t="shared" si="226"/>
        <v>3.9996397342047241E-4</v>
      </c>
      <c r="BH819" s="174">
        <f t="shared" si="226"/>
        <v>3.469010711967856E-4</v>
      </c>
      <c r="BI819" s="174">
        <f t="shared" si="226"/>
        <v>3.008779820050604E-4</v>
      </c>
      <c r="BJ819" s="174">
        <f t="shared" si="226"/>
        <v>2.6096073944979E-4</v>
      </c>
      <c r="BK819" s="174">
        <f t="shared" si="226"/>
        <v>2.2633928571428612E-4</v>
      </c>
      <c r="BL819" s="174">
        <f t="shared" si="226"/>
        <v>1.9631103270808294E-4</v>
      </c>
      <c r="BM819" s="174">
        <f t="shared" si="226"/>
        <v>1.7026660414384069E-4</v>
      </c>
      <c r="BN819" s="174">
        <f t="shared" si="226"/>
        <v>1.4767746920156503E-4</v>
      </c>
      <c r="BO819" s="174">
        <f t="shared" si="226"/>
        <v>1.280852168247587E-4</v>
      </c>
      <c r="BP819" s="174">
        <f t="shared" si="226"/>
        <v>1.1109225298717122E-4</v>
      </c>
    </row>
    <row r="820" spans="2:68">
      <c r="B820" s="29">
        <v>57</v>
      </c>
      <c r="C820" s="68">
        <v>6.8900000000000003E-2</v>
      </c>
      <c r="D820" s="68">
        <v>3.8999999999999998E-3</v>
      </c>
      <c r="F820" s="13"/>
      <c r="G820" s="13"/>
      <c r="H820" s="245"/>
      <c r="I820" s="60" t="s">
        <v>112</v>
      </c>
      <c r="J820" s="174">
        <f t="shared" si="222"/>
        <v>0.44552258175703424</v>
      </c>
      <c r="K820" s="174">
        <f t="shared" si="226"/>
        <v>0.3859330670290918</v>
      </c>
      <c r="L820" s="174">
        <f t="shared" ref="K820:BP824" si="227">$C820*POWER(POWER($D820/$C820,1/($D$766-$C$766)),L$766-$C$766)</f>
        <v>0.3343137661823577</v>
      </c>
      <c r="M820" s="174">
        <f t="shared" si="227"/>
        <v>0.28959864755669457</v>
      </c>
      <c r="N820" s="174">
        <f t="shared" si="227"/>
        <v>0.25086426330682282</v>
      </c>
      <c r="O820" s="174">
        <f t="shared" si="227"/>
        <v>0.21731067853883743</v>
      </c>
      <c r="P820" s="174">
        <f t="shared" si="227"/>
        <v>0.1882449512119313</v>
      </c>
      <c r="Q820" s="174">
        <f t="shared" si="227"/>
        <v>0.1630668216355014</v>
      </c>
      <c r="R820" s="174">
        <f t="shared" si="227"/>
        <v>0.1412563160239437</v>
      </c>
      <c r="S820" s="174">
        <f t="shared" si="227"/>
        <v>0.12236300810018484</v>
      </c>
      <c r="T820" s="174">
        <f t="shared" si="227"/>
        <v>0.10599671698069732</v>
      </c>
      <c r="U820" s="174">
        <f t="shared" si="227"/>
        <v>9.1819449236546474E-2</v>
      </c>
      <c r="V820" s="174">
        <f t="shared" si="227"/>
        <v>7.9538418719497142E-2</v>
      </c>
      <c r="W820" s="174">
        <f t="shared" si="227"/>
        <v>6.8900000000000003E-2</v>
      </c>
      <c r="X820" s="174">
        <f t="shared" si="227"/>
        <v>5.9684490544646994E-2</v>
      </c>
      <c r="Y820" s="174">
        <f t="shared" si="227"/>
        <v>5.1701573462613303E-2</v>
      </c>
      <c r="Z820" s="174">
        <f t="shared" si="227"/>
        <v>4.4786387118617058E-2</v>
      </c>
      <c r="AA820" s="174">
        <f t="shared" si="227"/>
        <v>3.8796120442815669E-2</v>
      </c>
      <c r="AB820" s="174">
        <f t="shared" si="227"/>
        <v>3.3607063624647569E-2</v>
      </c>
      <c r="AC820" s="174">
        <f t="shared" si="227"/>
        <v>2.9112053282128125E-2</v>
      </c>
      <c r="AD820" s="174">
        <f t="shared" si="227"/>
        <v>2.5218259344737814E-2</v>
      </c>
      <c r="AE820" s="174">
        <f t="shared" si="227"/>
        <v>2.1845267945042959E-2</v>
      </c>
      <c r="AF820" s="174">
        <f t="shared" si="227"/>
        <v>1.8923420727303287E-2</v>
      </c>
      <c r="AG820" s="174">
        <f t="shared" si="227"/>
        <v>1.639237627679405E-2</v>
      </c>
      <c r="AH820" s="174">
        <f t="shared" si="227"/>
        <v>1.4199863960763571E-2</v>
      </c>
      <c r="AI820" s="174">
        <f t="shared" si="227"/>
        <v>1.2300604445594587E-2</v>
      </c>
      <c r="AJ820" s="174">
        <f t="shared" si="227"/>
        <v>1.0655374596901782E-2</v>
      </c>
      <c r="AK820" s="174">
        <f t="shared" si="227"/>
        <v>9.2301974510661296E-3</v>
      </c>
      <c r="AL820" s="174">
        <f t="shared" si="227"/>
        <v>7.9956405296571983E-3</v>
      </c>
      <c r="AM820" s="174">
        <f t="shared" si="227"/>
        <v>6.926208005670848E-3</v>
      </c>
      <c r="AN820" s="174">
        <f t="shared" si="227"/>
        <v>5.999814168718723E-3</v>
      </c>
      <c r="AO820" s="174">
        <f t="shared" si="227"/>
        <v>5.1973273152762216E-3</v>
      </c>
      <c r="AP820" s="174">
        <f t="shared" si="227"/>
        <v>4.5021746444998435E-3</v>
      </c>
      <c r="AQ820" s="174">
        <f t="shared" si="227"/>
        <v>3.9000000000000046E-3</v>
      </c>
      <c r="AR820" s="174">
        <f t="shared" si="227"/>
        <v>3.3783673893196453E-3</v>
      </c>
      <c r="AS820" s="174">
        <f t="shared" si="227"/>
        <v>2.9265041582611333E-3</v>
      </c>
      <c r="AT820" s="174">
        <f t="shared" si="227"/>
        <v>2.5350785161481378E-3</v>
      </c>
      <c r="AU820" s="174">
        <f t="shared" si="227"/>
        <v>2.1960068175178706E-3</v>
      </c>
      <c r="AV820" s="174">
        <f t="shared" si="227"/>
        <v>1.9022866202630722E-3</v>
      </c>
      <c r="AW820" s="174">
        <f t="shared" si="227"/>
        <v>1.647852072573292E-3</v>
      </c>
      <c r="AX820" s="174">
        <f t="shared" si="227"/>
        <v>1.4274486421549724E-3</v>
      </c>
      <c r="AY820" s="174">
        <f t="shared" si="227"/>
        <v>1.2365246006628104E-3</v>
      </c>
      <c r="AZ820" s="174">
        <f t="shared" si="227"/>
        <v>1.0711370223001873E-3</v>
      </c>
      <c r="BA820" s="174">
        <f t="shared" si="227"/>
        <v>9.2787035529023031E-4</v>
      </c>
      <c r="BB820" s="174">
        <f t="shared" si="227"/>
        <v>8.0376588457152379E-4</v>
      </c>
      <c r="BC820" s="174">
        <f t="shared" si="227"/>
        <v>6.9626062899592076E-4</v>
      </c>
      <c r="BD820" s="174">
        <f t="shared" si="227"/>
        <v>6.0313441114538463E-4</v>
      </c>
      <c r="BE820" s="174">
        <f t="shared" si="227"/>
        <v>5.2246400666412101E-4</v>
      </c>
      <c r="BF820" s="174">
        <f t="shared" si="227"/>
        <v>4.5258342620701179E-4</v>
      </c>
      <c r="BG820" s="174">
        <f t="shared" si="227"/>
        <v>3.9204950975495407E-4</v>
      </c>
      <c r="BH820" s="174">
        <f t="shared" si="227"/>
        <v>3.3961212275766394E-4</v>
      </c>
      <c r="BI820" s="174">
        <f t="shared" si="227"/>
        <v>2.9418833860054118E-4</v>
      </c>
      <c r="BJ820" s="174">
        <f t="shared" si="227"/>
        <v>2.5484007421697251E-4</v>
      </c>
      <c r="BK820" s="174">
        <f t="shared" si="227"/>
        <v>2.2075471698113259E-4</v>
      </c>
      <c r="BL820" s="174">
        <f t="shared" si="227"/>
        <v>1.9122834279167823E-4</v>
      </c>
      <c r="BM820" s="174">
        <f t="shared" si="227"/>
        <v>1.6565117876949831E-4</v>
      </c>
      <c r="BN820" s="174">
        <f t="shared" si="227"/>
        <v>1.4349501034800798E-4</v>
      </c>
      <c r="BO820" s="174">
        <f t="shared" si="227"/>
        <v>1.2430227268969094E-4</v>
      </c>
      <c r="BP820" s="174">
        <f t="shared" si="227"/>
        <v>1.0767660114696648E-4</v>
      </c>
    </row>
    <row r="821" spans="2:68">
      <c r="B821" s="29">
        <v>58</v>
      </c>
      <c r="C821" s="68">
        <v>7.0699999999999999E-2</v>
      </c>
      <c r="D821" s="68">
        <v>3.8E-3</v>
      </c>
      <c r="F821" s="13"/>
      <c r="G821" s="13"/>
      <c r="H821" s="245"/>
      <c r="I821" s="60" t="s">
        <v>112</v>
      </c>
      <c r="J821" s="174">
        <f t="shared" si="222"/>
        <v>0.47280569057053717</v>
      </c>
      <c r="K821" s="174">
        <f t="shared" si="227"/>
        <v>0.4085083180861091</v>
      </c>
      <c r="L821" s="174">
        <f t="shared" si="227"/>
        <v>0.35295481690198749</v>
      </c>
      <c r="M821" s="174">
        <f t="shared" si="227"/>
        <v>0.30495609822088371</v>
      </c>
      <c r="N821" s="174">
        <f t="shared" si="227"/>
        <v>0.26348477875549181</v>
      </c>
      <c r="O821" s="174">
        <f t="shared" si="227"/>
        <v>0.22765319021607358</v>
      </c>
      <c r="P821" s="174">
        <f t="shared" si="227"/>
        <v>0.19669437931232142</v>
      </c>
      <c r="Q821" s="174">
        <f t="shared" si="227"/>
        <v>0.16994569158612968</v>
      </c>
      <c r="R821" s="174">
        <f t="shared" si="227"/>
        <v>0.14683458769723326</v>
      </c>
      <c r="S821" s="174">
        <f t="shared" si="227"/>
        <v>0.12686638856795918</v>
      </c>
      <c r="T821" s="174">
        <f t="shared" si="227"/>
        <v>0.10961368707939428</v>
      </c>
      <c r="U821" s="174">
        <f t="shared" si="227"/>
        <v>9.470719968278396E-2</v>
      </c>
      <c r="V821" s="174">
        <f t="shared" si="227"/>
        <v>8.1827862110486718E-2</v>
      </c>
      <c r="W821" s="174">
        <f t="shared" si="227"/>
        <v>7.0699999999999999E-2</v>
      </c>
      <c r="X821" s="174">
        <f t="shared" si="227"/>
        <v>6.108542825243158E-2</v>
      </c>
      <c r="Y821" s="174">
        <f t="shared" si="227"/>
        <v>5.2778352825784525E-2</v>
      </c>
      <c r="Z821" s="174">
        <f t="shared" si="227"/>
        <v>4.5600965839052043E-2</v>
      </c>
      <c r="AA821" s="174">
        <f t="shared" si="227"/>
        <v>3.939963970301269E-2</v>
      </c>
      <c r="AB821" s="174">
        <f t="shared" si="227"/>
        <v>3.4041638815417774E-2</v>
      </c>
      <c r="AC821" s="174">
        <f t="shared" si="227"/>
        <v>2.9412278436412902E-2</v>
      </c>
      <c r="AD821" s="174">
        <f t="shared" si="227"/>
        <v>2.5412469931655451E-2</v>
      </c>
      <c r="AE821" s="174">
        <f t="shared" si="227"/>
        <v>2.1956599840554657E-2</v>
      </c>
      <c r="AF821" s="174">
        <f t="shared" si="227"/>
        <v>1.8970697372384045E-2</v>
      </c>
      <c r="AG821" s="174">
        <f t="shared" si="227"/>
        <v>1.6390851106638727E-2</v>
      </c>
      <c r="AH821" s="174">
        <f t="shared" si="227"/>
        <v>1.416184100807452E-2</v>
      </c>
      <c r="AI821" s="174">
        <f t="shared" si="227"/>
        <v>1.2235956475545677E-2</v>
      </c>
      <c r="AJ821" s="174">
        <f t="shared" si="227"/>
        <v>1.0571975125697609E-2</v>
      </c>
      <c r="AK821" s="174">
        <f t="shared" si="227"/>
        <v>9.1342804530027254E-3</v>
      </c>
      <c r="AL821" s="174">
        <f t="shared" si="227"/>
        <v>7.8920994801907514E-3</v>
      </c>
      <c r="AM821" s="174">
        <f t="shared" si="227"/>
        <v>6.8188440814461772E-3</v>
      </c>
      <c r="AN821" s="174">
        <f t="shared" si="227"/>
        <v>5.8915418797977114E-3</v>
      </c>
      <c r="AO821" s="174">
        <f t="shared" si="227"/>
        <v>5.0903445374056427E-3</v>
      </c>
      <c r="AP821" s="174">
        <f t="shared" si="227"/>
        <v>4.3981029140006981E-3</v>
      </c>
      <c r="AQ821" s="174">
        <f t="shared" si="227"/>
        <v>3.7999999999999991E-3</v>
      </c>
      <c r="AR821" s="174">
        <f t="shared" si="227"/>
        <v>3.2832337674574249E-3</v>
      </c>
      <c r="AS821" s="174">
        <f t="shared" si="227"/>
        <v>2.8367431504664944E-3</v>
      </c>
      <c r="AT821" s="174">
        <f t="shared" si="227"/>
        <v>2.4509712897934615E-3</v>
      </c>
      <c r="AU821" s="174">
        <f t="shared" si="227"/>
        <v>2.1176609741364667E-3</v>
      </c>
      <c r="AV821" s="174">
        <f t="shared" si="227"/>
        <v>1.829677899555693E-3</v>
      </c>
      <c r="AW821" s="174">
        <f t="shared" si="227"/>
        <v>1.5808579640504809E-3</v>
      </c>
      <c r="AX821" s="174">
        <f t="shared" si="227"/>
        <v>1.3658753287169832E-3</v>
      </c>
      <c r="AY821" s="174">
        <f t="shared" si="227"/>
        <v>1.18012842141595E-3</v>
      </c>
      <c r="AZ821" s="174">
        <f t="shared" si="227"/>
        <v>1.0196414429287036E-3</v>
      </c>
      <c r="BA821" s="174">
        <f t="shared" si="227"/>
        <v>8.8097926740066687E-4</v>
      </c>
      <c r="BB821" s="174">
        <f t="shared" si="227"/>
        <v>7.6117391556836144E-4</v>
      </c>
      <c r="BC821" s="174">
        <f t="shared" si="227"/>
        <v>6.5766102697416642E-4</v>
      </c>
      <c r="BD821" s="174">
        <f t="shared" si="227"/>
        <v>5.6822497139534522E-4</v>
      </c>
      <c r="BE821" s="174">
        <f t="shared" si="227"/>
        <v>4.9095142463098087E-4</v>
      </c>
      <c r="BF821" s="174">
        <f t="shared" si="227"/>
        <v>4.2418639356046461E-4</v>
      </c>
      <c r="BG821" s="174">
        <f t="shared" si="227"/>
        <v>3.665008134299218E-4</v>
      </c>
      <c r="BH821" s="174">
        <f t="shared" si="227"/>
        <v>3.1665995959308767E-4</v>
      </c>
      <c r="BI821" s="174">
        <f t="shared" si="227"/>
        <v>2.7359701898361301E-4</v>
      </c>
      <c r="BJ821" s="174">
        <f t="shared" si="227"/>
        <v>2.3639025563228639E-4</v>
      </c>
      <c r="BK821" s="174">
        <f t="shared" si="227"/>
        <v>2.0424328147100417E-4</v>
      </c>
      <c r="BL821" s="174">
        <f t="shared" si="227"/>
        <v>1.7646801013208218E-4</v>
      </c>
      <c r="BM821" s="174">
        <f t="shared" si="227"/>
        <v>1.5246992887938722E-4</v>
      </c>
      <c r="BN821" s="174">
        <f t="shared" si="227"/>
        <v>1.3173537342595692E-4</v>
      </c>
      <c r="BO821" s="174">
        <f t="shared" si="227"/>
        <v>1.1382053326334612E-4</v>
      </c>
      <c r="BP821" s="174">
        <f t="shared" si="227"/>
        <v>9.8341952168481348E-5</v>
      </c>
    </row>
    <row r="822" spans="2:68">
      <c r="B822" s="29">
        <v>59</v>
      </c>
      <c r="C822" s="68">
        <v>7.2499999999999995E-2</v>
      </c>
      <c r="D822" s="68">
        <v>3.7000000000000002E-3</v>
      </c>
      <c r="F822" s="13"/>
      <c r="G822" s="13"/>
      <c r="H822" s="245"/>
      <c r="I822" s="60" t="s">
        <v>112</v>
      </c>
      <c r="J822" s="174">
        <f t="shared" si="222"/>
        <v>0.50144879289256128</v>
      </c>
      <c r="K822" s="174">
        <f t="shared" si="227"/>
        <v>0.43213533177641594</v>
      </c>
      <c r="L822" s="174">
        <f t="shared" si="227"/>
        <v>0.37240282081908127</v>
      </c>
      <c r="M822" s="174">
        <f t="shared" si="227"/>
        <v>0.32092691977744348</v>
      </c>
      <c r="N822" s="174">
        <f t="shared" si="227"/>
        <v>0.27656634719175149</v>
      </c>
      <c r="O822" s="174">
        <f t="shared" si="227"/>
        <v>0.23833757682911735</v>
      </c>
      <c r="P822" s="174">
        <f t="shared" si="227"/>
        <v>0.20539303174652337</v>
      </c>
      <c r="Q822" s="174">
        <f t="shared" si="227"/>
        <v>0.17700229250998462</v>
      </c>
      <c r="R822" s="174">
        <f t="shared" si="227"/>
        <v>0.15253590293391472</v>
      </c>
      <c r="S822" s="174">
        <f t="shared" si="227"/>
        <v>0.13145141429482987</v>
      </c>
      <c r="T822" s="174">
        <f t="shared" si="227"/>
        <v>0.11328135860314302</v>
      </c>
      <c r="U822" s="174">
        <f t="shared" si="227"/>
        <v>9.7622884286294107E-2</v>
      </c>
      <c r="V822" s="174">
        <f t="shared" si="227"/>
        <v>8.4128824494083612E-2</v>
      </c>
      <c r="W822" s="174">
        <f t="shared" si="227"/>
        <v>7.2499999999999995E-2</v>
      </c>
      <c r="X822" s="174">
        <f t="shared" si="227"/>
        <v>6.2478586044782396E-2</v>
      </c>
      <c r="Y822" s="174">
        <f t="shared" si="227"/>
        <v>5.3842396057314175E-2</v>
      </c>
      <c r="Z822" s="174">
        <f t="shared" si="227"/>
        <v>4.639995551619526E-2</v>
      </c>
      <c r="AA822" s="174">
        <f t="shared" si="227"/>
        <v>3.998625673369216E-2</v>
      </c>
      <c r="AB822" s="174">
        <f t="shared" si="227"/>
        <v>3.4459100440617174E-2</v>
      </c>
      <c r="AC822" s="174">
        <f t="shared" si="227"/>
        <v>2.9695943060757232E-2</v>
      </c>
      <c r="AD822" s="174">
        <f t="shared" si="227"/>
        <v>2.5591179775206616E-2</v>
      </c>
      <c r="AE822" s="174">
        <f t="shared" si="227"/>
        <v>2.2053803138934368E-2</v>
      </c>
      <c r="AF822" s="174">
        <f t="shared" si="227"/>
        <v>1.9005385338353144E-2</v>
      </c>
      <c r="AG822" s="174">
        <f t="shared" si="227"/>
        <v>1.6378339354159211E-2</v>
      </c>
      <c r="AH822" s="174">
        <f t="shared" si="227"/>
        <v>1.4114420477372167E-2</v>
      </c>
      <c r="AI822" s="174">
        <f t="shared" si="227"/>
        <v>1.2163434955417043E-2</v>
      </c>
      <c r="AJ822" s="174">
        <f t="shared" si="227"/>
        <v>1.0482127137408795E-2</v>
      </c>
      <c r="AK822" s="174">
        <f t="shared" si="227"/>
        <v>9.0332204453371593E-3</v>
      </c>
      <c r="AL822" s="174">
        <f t="shared" si="227"/>
        <v>7.7845909083515226E-3</v>
      </c>
      <c r="AM822" s="174">
        <f t="shared" si="227"/>
        <v>6.7085549364258121E-3</v>
      </c>
      <c r="AN822" s="174">
        <f t="shared" si="227"/>
        <v>5.7812555425052394E-3</v>
      </c>
      <c r="AO822" s="174">
        <f t="shared" si="227"/>
        <v>4.9821334049557076E-3</v>
      </c>
      <c r="AP822" s="174">
        <f t="shared" si="227"/>
        <v>4.2934710431463434E-3</v>
      </c>
      <c r="AQ822" s="174">
        <f t="shared" si="227"/>
        <v>3.7000000000000062E-3</v>
      </c>
      <c r="AR822" s="174">
        <f t="shared" si="227"/>
        <v>3.1885623222854516E-3</v>
      </c>
      <c r="AS822" s="174">
        <f t="shared" si="227"/>
        <v>2.7478188332698316E-3</v>
      </c>
      <c r="AT822" s="174">
        <f t="shared" si="227"/>
        <v>2.3679977297920382E-3</v>
      </c>
      <c r="AU822" s="174">
        <f t="shared" si="227"/>
        <v>2.0406779298573962E-3</v>
      </c>
      <c r="AV822" s="174">
        <f t="shared" si="227"/>
        <v>1.7586023673142586E-3</v>
      </c>
      <c r="AW822" s="174">
        <f t="shared" si="227"/>
        <v>1.5155170941351991E-3</v>
      </c>
      <c r="AX822" s="174">
        <f t="shared" si="227"/>
        <v>1.3060326230105467E-3</v>
      </c>
      <c r="AY822" s="174">
        <f t="shared" si="227"/>
        <v>1.1255044360559626E-3</v>
      </c>
      <c r="AZ822" s="174">
        <f t="shared" si="227"/>
        <v>9.699300103711276E-4</v>
      </c>
      <c r="BA822" s="174">
        <f t="shared" si="227"/>
        <v>8.3586007738467843E-4</v>
      </c>
      <c r="BB822" s="174">
        <f t="shared" si="227"/>
        <v>7.2032214850037391E-4</v>
      </c>
      <c r="BC822" s="174">
        <f t="shared" si="227"/>
        <v>6.2075461151783642E-4</v>
      </c>
      <c r="BD822" s="174">
        <f t="shared" si="227"/>
        <v>5.3494993666776023E-4</v>
      </c>
      <c r="BE822" s="174">
        <f t="shared" si="227"/>
        <v>4.610057330723801E-4</v>
      </c>
      <c r="BF822" s="174">
        <f t="shared" si="227"/>
        <v>3.9728257049518185E-4</v>
      </c>
      <c r="BG822" s="174">
        <f t="shared" si="227"/>
        <v>3.4236763123828343E-4</v>
      </c>
      <c r="BH822" s="174">
        <f t="shared" si="227"/>
        <v>2.9504338630716447E-4</v>
      </c>
      <c r="BI822" s="174">
        <f t="shared" si="227"/>
        <v>2.5426060135636067E-4</v>
      </c>
      <c r="BJ822" s="174">
        <f t="shared" si="227"/>
        <v>2.1911507392608962E-4</v>
      </c>
      <c r="BK822" s="174">
        <f t="shared" si="227"/>
        <v>1.8882758620689721E-4</v>
      </c>
      <c r="BL822" s="174">
        <f t="shared" si="227"/>
        <v>1.6272662886146472E-4</v>
      </c>
      <c r="BM822" s="174">
        <f t="shared" si="227"/>
        <v>1.4023351287032268E-4</v>
      </c>
      <c r="BN822" s="174">
        <f t="shared" si="227"/>
        <v>1.2084953931352492E-4</v>
      </c>
      <c r="BO822" s="174">
        <f t="shared" si="227"/>
        <v>1.0414494262720523E-4</v>
      </c>
      <c r="BP822" s="174">
        <f t="shared" si="227"/>
        <v>8.9749362193969231E-5</v>
      </c>
    </row>
    <row r="823" spans="2:68">
      <c r="B823" s="29">
        <v>60</v>
      </c>
      <c r="C823" s="68">
        <v>7.4200000000000002E-2</v>
      </c>
      <c r="D823" s="68">
        <v>3.7000000000000002E-3</v>
      </c>
      <c r="F823" s="13"/>
      <c r="G823" s="13"/>
      <c r="H823" s="245"/>
      <c r="I823" s="60" t="s">
        <v>112</v>
      </c>
      <c r="J823" s="174">
        <f t="shared" si="222"/>
        <v>0.52099712057642766</v>
      </c>
      <c r="K823" s="174">
        <f t="shared" si="227"/>
        <v>0.44846155039251179</v>
      </c>
      <c r="L823" s="174">
        <f t="shared" si="227"/>
        <v>0.38602470961440261</v>
      </c>
      <c r="M823" s="174">
        <f t="shared" si="227"/>
        <v>0.3322806075625877</v>
      </c>
      <c r="N823" s="174">
        <f t="shared" si="227"/>
        <v>0.28601900192464519</v>
      </c>
      <c r="O823" s="174">
        <f t="shared" si="227"/>
        <v>0.24619814578424112</v>
      </c>
      <c r="P823" s="174">
        <f t="shared" si="227"/>
        <v>0.21192132893173207</v>
      </c>
      <c r="Q823" s="174">
        <f t="shared" si="227"/>
        <v>0.18241668519936538</v>
      </c>
      <c r="R823" s="174">
        <f t="shared" si="227"/>
        <v>0.15701981111039465</v>
      </c>
      <c r="S823" s="174">
        <f t="shared" si="227"/>
        <v>0.13515880443830025</v>
      </c>
      <c r="T823" s="174">
        <f t="shared" si="227"/>
        <v>0.11634138576531101</v>
      </c>
      <c r="U823" s="174">
        <f t="shared" si="227"/>
        <v>0.10014381303566325</v>
      </c>
      <c r="V823" s="174">
        <f t="shared" si="227"/>
        <v>8.6201339474779703E-2</v>
      </c>
      <c r="W823" s="174">
        <f t="shared" si="227"/>
        <v>7.4200000000000002E-2</v>
      </c>
      <c r="X823" s="174">
        <f t="shared" si="227"/>
        <v>6.3869541164274013E-2</v>
      </c>
      <c r="Y823" s="174">
        <f t="shared" si="227"/>
        <v>5.4977335424998539E-2</v>
      </c>
      <c r="Z823" s="174">
        <f t="shared" si="227"/>
        <v>4.7323142695809214E-2</v>
      </c>
      <c r="AA823" s="174">
        <f t="shared" si="227"/>
        <v>4.0734601218770879E-2</v>
      </c>
      <c r="AB823" s="174">
        <f t="shared" si="227"/>
        <v>3.506334621768966E-2</v>
      </c>
      <c r="AC823" s="174">
        <f t="shared" si="227"/>
        <v>3.0181668930025888E-2</v>
      </c>
      <c r="AD823" s="174">
        <f t="shared" si="227"/>
        <v>2.5979640783460621E-2</v>
      </c>
      <c r="AE823" s="174">
        <f t="shared" si="227"/>
        <v>2.2362637957578032E-2</v>
      </c>
      <c r="AF823" s="174">
        <f t="shared" si="227"/>
        <v>1.9249210587241057E-2</v>
      </c>
      <c r="AG823" s="174">
        <f t="shared" si="227"/>
        <v>1.6569248625088566E-2</v>
      </c>
      <c r="AH823" s="174">
        <f t="shared" si="227"/>
        <v>1.426240306093241E-2</v>
      </c>
      <c r="AI823" s="174">
        <f t="shared" si="227"/>
        <v>1.2276726946114421E-2</v>
      </c>
      <c r="AJ823" s="174">
        <f t="shared" si="227"/>
        <v>1.0567505620584998E-2</v>
      </c>
      <c r="AK823" s="174">
        <f t="shared" si="227"/>
        <v>9.0962498010465024E-3</v>
      </c>
      <c r="AL823" s="174">
        <f t="shared" si="227"/>
        <v>7.8298288559091479E-3</v>
      </c>
      <c r="AM823" s="174">
        <f t="shared" si="227"/>
        <v>6.7397247496187298E-3</v>
      </c>
      <c r="AN823" s="174">
        <f t="shared" si="227"/>
        <v>5.8013898562216957E-3</v>
      </c>
      <c r="AO823" s="174">
        <f t="shared" si="227"/>
        <v>4.9936941810236283E-3</v>
      </c>
      <c r="AP823" s="174">
        <f t="shared" si="227"/>
        <v>4.2984495425429136E-3</v>
      </c>
      <c r="AQ823" s="174">
        <f t="shared" si="227"/>
        <v>3.6999999999999915E-3</v>
      </c>
      <c r="AR823" s="174">
        <f t="shared" si="227"/>
        <v>3.1848693033398015E-3</v>
      </c>
      <c r="AS823" s="174">
        <f t="shared" si="227"/>
        <v>2.7414574268530205E-3</v>
      </c>
      <c r="AT823" s="174">
        <f t="shared" si="227"/>
        <v>2.3597793527559792E-3</v>
      </c>
      <c r="AU823" s="174">
        <f t="shared" si="227"/>
        <v>2.0312402224993515E-3</v>
      </c>
      <c r="AV823" s="174">
        <f t="shared" si="227"/>
        <v>1.7484417925262995E-3</v>
      </c>
      <c r="AW823" s="174">
        <f t="shared" si="227"/>
        <v>1.5050158361333628E-3</v>
      </c>
      <c r="AX823" s="174">
        <f t="shared" si="227"/>
        <v>1.2954807398760657E-3</v>
      </c>
      <c r="AY823" s="174">
        <f t="shared" si="227"/>
        <v>1.1151180652700611E-3</v>
      </c>
      <c r="AZ823" s="174">
        <f t="shared" si="227"/>
        <v>9.5986629612926876E-4</v>
      </c>
      <c r="BA823" s="174">
        <f t="shared" si="227"/>
        <v>8.2622937887907757E-4</v>
      </c>
      <c r="BB823" s="174">
        <f t="shared" si="227"/>
        <v>7.1119799629986238E-4</v>
      </c>
      <c r="BC823" s="174">
        <f t="shared" si="227"/>
        <v>6.1218180189519201E-4</v>
      </c>
      <c r="BD823" s="174">
        <f t="shared" si="227"/>
        <v>5.2695108889709444E-4</v>
      </c>
      <c r="BE823" s="174">
        <f t="shared" si="227"/>
        <v>4.5358658037563315E-4</v>
      </c>
      <c r="BF823" s="174">
        <f t="shared" si="227"/>
        <v>3.9043620979600785E-4</v>
      </c>
      <c r="BG823" s="174">
        <f t="shared" si="227"/>
        <v>3.3607791878152618E-4</v>
      </c>
      <c r="BH823" s="174">
        <f t="shared" si="227"/>
        <v>2.8928763433989517E-4</v>
      </c>
      <c r="BI823" s="174">
        <f t="shared" si="227"/>
        <v>2.490117044445739E-4</v>
      </c>
      <c r="BJ823" s="174">
        <f t="shared" si="227"/>
        <v>2.1434317125887793E-4</v>
      </c>
      <c r="BK823" s="174">
        <f t="shared" si="227"/>
        <v>1.8450134770889401E-4</v>
      </c>
      <c r="BL823" s="174">
        <f t="shared" si="227"/>
        <v>1.5881423749807596E-4</v>
      </c>
      <c r="BM823" s="174">
        <f t="shared" si="227"/>
        <v>1.367034026867406E-4</v>
      </c>
      <c r="BN823" s="174">
        <f t="shared" si="227"/>
        <v>1.1767093807543268E-4</v>
      </c>
      <c r="BO823" s="174">
        <f t="shared" si="227"/>
        <v>1.0128825907341758E-4</v>
      </c>
      <c r="BP823" s="174">
        <f t="shared" si="227"/>
        <v>8.7186450570718243E-5</v>
      </c>
    </row>
    <row r="824" spans="2:68">
      <c r="B824" s="29">
        <v>61</v>
      </c>
      <c r="C824" s="68">
        <v>7.1800000000000003E-2</v>
      </c>
      <c r="D824" s="68">
        <v>3.7000000000000002E-3</v>
      </c>
      <c r="F824" s="13"/>
      <c r="G824" s="13"/>
      <c r="H824" s="245"/>
      <c r="I824" s="60" t="s">
        <v>112</v>
      </c>
      <c r="J824" s="174">
        <f t="shared" si="222"/>
        <v>0.49348529088085236</v>
      </c>
      <c r="K824" s="174">
        <f t="shared" si="227"/>
        <v>0.42547894758210153</v>
      </c>
      <c r="L824" s="174">
        <f t="shared" si="227"/>
        <v>0.36684443929916721</v>
      </c>
      <c r="M824" s="174">
        <f t="shared" si="227"/>
        <v>0.31629024986894899</v>
      </c>
      <c r="N824" s="174">
        <f t="shared" si="227"/>
        <v>0.27270284470791301</v>
      </c>
      <c r="O824" s="174">
        <f t="shared" si="227"/>
        <v>0.23512214348245353</v>
      </c>
      <c r="P824" s="174">
        <f t="shared" si="227"/>
        <v>0.20272037284757868</v>
      </c>
      <c r="Q824" s="174">
        <f t="shared" si="227"/>
        <v>0.17478383345262483</v>
      </c>
      <c r="R824" s="174">
        <f t="shared" si="227"/>
        <v>0.15069717960396783</v>
      </c>
      <c r="S824" s="174">
        <f t="shared" si="227"/>
        <v>0.12992986531987236</v>
      </c>
      <c r="T824" s="174">
        <f t="shared" si="227"/>
        <v>0.11202445823077416</v>
      </c>
      <c r="U824" s="174">
        <f t="shared" si="227"/>
        <v>9.6586563920489657E-2</v>
      </c>
      <c r="V824" s="174">
        <f t="shared" si="227"/>
        <v>8.3276138776309488E-2</v>
      </c>
      <c r="W824" s="174">
        <f t="shared" si="227"/>
        <v>7.1800000000000003E-2</v>
      </c>
      <c r="X824" s="174">
        <f t="shared" si="227"/>
        <v>6.1905367801065363E-2</v>
      </c>
      <c r="Y824" s="174">
        <f t="shared" si="227"/>
        <v>5.3374297529041506E-2</v>
      </c>
      <c r="Z824" s="174">
        <f t="shared" si="227"/>
        <v>4.6018879103883123E-2</v>
      </c>
      <c r="AA824" s="174">
        <f t="shared" si="227"/>
        <v>3.9677098004437965E-2</v>
      </c>
      <c r="AB824" s="174">
        <f t="shared" si="227"/>
        <v>3.4209266646847473E-2</v>
      </c>
      <c r="AC824" s="174">
        <f t="shared" si="227"/>
        <v>2.9494947548437477E-2</v>
      </c>
      <c r="AD824" s="174">
        <f t="shared" si="227"/>
        <v>2.543030050500213E-2</v>
      </c>
      <c r="AE824" s="174">
        <f t="shared" si="227"/>
        <v>2.1925795348938373E-2</v>
      </c>
      <c r="AF824" s="174">
        <f t="shared" si="227"/>
        <v>1.8904239908174345E-2</v>
      </c>
      <c r="AG824" s="174">
        <f t="shared" si="227"/>
        <v>1.6299079728622715E-2</v>
      </c>
      <c r="AH824" s="174">
        <f t="shared" si="227"/>
        <v>1.405293210890359E-2</v>
      </c>
      <c r="AI824" s="174">
        <f t="shared" ref="K824:BP828" si="228">$C824*POWER(POWER($D824/$C824,1/($D$766-$C$766)),AI$766-$C$766)</f>
        <v>1.2116322157173785E-2</v>
      </c>
      <c r="AJ824" s="174">
        <f t="shared" si="228"/>
        <v>1.0446593029749873E-2</v>
      </c>
      <c r="AK824" s="174">
        <f t="shared" si="228"/>
        <v>9.0069663478372086E-3</v>
      </c>
      <c r="AL824" s="174">
        <f t="shared" si="228"/>
        <v>7.7657320965832978E-3</v>
      </c>
      <c r="AM824" s="174">
        <f t="shared" si="228"/>
        <v>6.6955501627232244E-3</v>
      </c>
      <c r="AN824" s="174">
        <f t="shared" si="228"/>
        <v>5.7728481260983875E-3</v>
      </c>
      <c r="AO824" s="174">
        <f t="shared" si="228"/>
        <v>4.9773020404709142E-3</v>
      </c>
      <c r="AP824" s="174">
        <f t="shared" si="228"/>
        <v>4.2913887670243045E-3</v>
      </c>
      <c r="AQ824" s="174">
        <f t="shared" si="228"/>
        <v>3.6999999999999989E-3</v>
      </c>
      <c r="AR824" s="174">
        <f t="shared" si="228"/>
        <v>3.1901094827847046E-3</v>
      </c>
      <c r="AS824" s="174">
        <f t="shared" si="228"/>
        <v>2.7504860843656476E-3</v>
      </c>
      <c r="AT824" s="174">
        <f t="shared" si="228"/>
        <v>2.3714464162168177E-3</v>
      </c>
      <c r="AU824" s="174">
        <f t="shared" si="228"/>
        <v>2.044641540618669E-3</v>
      </c>
      <c r="AV824" s="174">
        <f t="shared" si="228"/>
        <v>1.7628730723305793E-3</v>
      </c>
      <c r="AW824" s="174">
        <f t="shared" si="228"/>
        <v>1.5199346229696185E-3</v>
      </c>
      <c r="AX824" s="174">
        <f t="shared" si="228"/>
        <v>1.3104750956616691E-3</v>
      </c>
      <c r="AY824" s="174">
        <f t="shared" si="228"/>
        <v>1.1298808188171579E-3</v>
      </c>
      <c r="AZ824" s="174">
        <f t="shared" si="228"/>
        <v>9.7417392284463876E-4</v>
      </c>
      <c r="BA824" s="174">
        <f t="shared" si="228"/>
        <v>8.3992472139142102E-4</v>
      </c>
      <c r="BB824" s="174">
        <f t="shared" si="228"/>
        <v>7.2417616717191183E-4</v>
      </c>
      <c r="BC824" s="174">
        <f t="shared" si="228"/>
        <v>6.2437871840589129E-4</v>
      </c>
      <c r="BD824" s="174">
        <f t="shared" si="228"/>
        <v>5.3833418119880944E-4</v>
      </c>
      <c r="BE824" s="174">
        <f t="shared" si="228"/>
        <v>4.6414729090525994E-4</v>
      </c>
      <c r="BF824" s="174">
        <f t="shared" si="228"/>
        <v>4.0018396597991913E-4</v>
      </c>
      <c r="BG824" s="174">
        <f t="shared" si="228"/>
        <v>3.4503531479214373E-4</v>
      </c>
      <c r="BH824" s="174">
        <f t="shared" si="228"/>
        <v>2.9748660259838478E-4</v>
      </c>
      <c r="BI824" s="174">
        <f t="shared" si="228"/>
        <v>2.5649049512176006E-4</v>
      </c>
      <c r="BJ824" s="174">
        <f t="shared" si="228"/>
        <v>2.211439893870462E-4</v>
      </c>
      <c r="BK824" s="174">
        <f t="shared" si="228"/>
        <v>1.9066852367688011E-4</v>
      </c>
      <c r="BL824" s="174">
        <f t="shared" si="228"/>
        <v>1.6439282850004737E-4</v>
      </c>
      <c r="BM824" s="174">
        <f t="shared" si="228"/>
        <v>1.4173814083778401E-4</v>
      </c>
      <c r="BN824" s="174">
        <f t="shared" si="228"/>
        <v>1.2220545598888889E-4</v>
      </c>
      <c r="BO824" s="174">
        <f t="shared" si="228"/>
        <v>1.0536453621572523E-4</v>
      </c>
      <c r="BP824" s="174">
        <f t="shared" si="228"/>
        <v>9.0844434089458795E-5</v>
      </c>
    </row>
    <row r="825" spans="2:68">
      <c r="B825" s="29">
        <v>62</v>
      </c>
      <c r="C825" s="68">
        <v>6.9400000000000003E-2</v>
      </c>
      <c r="D825" s="68">
        <v>3.8E-3</v>
      </c>
      <c r="F825" s="13"/>
      <c r="G825" s="13"/>
      <c r="H825" s="245"/>
      <c r="I825" s="60" t="s">
        <v>112</v>
      </c>
      <c r="J825" s="174">
        <f t="shared" si="222"/>
        <v>0.45854692819075338</v>
      </c>
      <c r="K825" s="174">
        <f t="shared" si="228"/>
        <v>0.39655642870327379</v>
      </c>
      <c r="L825" s="174">
        <f t="shared" si="228"/>
        <v>0.3429463626904431</v>
      </c>
      <c r="M825" s="174">
        <f t="shared" si="228"/>
        <v>0.2965837877529634</v>
      </c>
      <c r="N825" s="174">
        <f t="shared" si="228"/>
        <v>0.25648892283862124</v>
      </c>
      <c r="O825" s="174">
        <f t="shared" si="228"/>
        <v>0.22181444251333274</v>
      </c>
      <c r="P825" s="174">
        <f t="shared" si="228"/>
        <v>0.19182757041892803</v>
      </c>
      <c r="Q825" s="174">
        <f t="shared" si="228"/>
        <v>0.16589459349842356</v>
      </c>
      <c r="R825" s="174">
        <f t="shared" si="228"/>
        <v>0.14346746972765523</v>
      </c>
      <c r="S825" s="174">
        <f t="shared" si="228"/>
        <v>0.12407224633424389</v>
      </c>
      <c r="T825" s="174">
        <f t="shared" si="228"/>
        <v>0.10729904374592812</v>
      </c>
      <c r="U825" s="174">
        <f t="shared" si="228"/>
        <v>9.2793393598879254E-2</v>
      </c>
      <c r="V825" s="174">
        <f t="shared" si="228"/>
        <v>8.0248747751988134E-2</v>
      </c>
      <c r="W825" s="174">
        <f t="shared" si="228"/>
        <v>6.9400000000000003E-2</v>
      </c>
      <c r="X825" s="174">
        <f t="shared" si="228"/>
        <v>6.0017883579755633E-2</v>
      </c>
      <c r="Y825" s="174">
        <f t="shared" si="228"/>
        <v>5.1904126071946693E-2</v>
      </c>
      <c r="Z825" s="174">
        <f t="shared" si="228"/>
        <v>4.488725930684518E-2</v>
      </c>
      <c r="AA825" s="174">
        <f t="shared" si="228"/>
        <v>3.8818995724676321E-2</v>
      </c>
      <c r="AB825" s="174">
        <f t="shared" si="228"/>
        <v>3.3571094612199641E-2</v>
      </c>
      <c r="AC825" s="174">
        <f t="shared" si="228"/>
        <v>2.9032651989624774E-2</v>
      </c>
      <c r="AD825" s="174">
        <f t="shared" si="228"/>
        <v>2.5107756874997986E-2</v>
      </c>
      <c r="AE825" s="174">
        <f t="shared" si="228"/>
        <v>2.171346439585646E-2</v>
      </c>
      <c r="AF825" s="174">
        <f t="shared" si="228"/>
        <v>1.877804291388591E-2</v>
      </c>
      <c r="AG825" s="174">
        <f t="shared" si="228"/>
        <v>1.6239458119038323E-2</v>
      </c>
      <c r="AH825" s="174">
        <f t="shared" si="228"/>
        <v>1.4044062057446099E-2</v>
      </c>
      <c r="AI825" s="174">
        <f t="shared" si="228"/>
        <v>1.2145459388338088E-2</v>
      </c>
      <c r="AJ825" s="174">
        <f t="shared" si="228"/>
        <v>1.0503526910546476E-2</v>
      </c>
      <c r="AK825" s="174">
        <f t="shared" si="228"/>
        <v>9.0835656382422022E-3</v>
      </c>
      <c r="AL825" s="174">
        <f t="shared" si="228"/>
        <v>7.8555675067015721E-3</v>
      </c>
      <c r="AM825" s="174">
        <f t="shared" si="228"/>
        <v>6.7935812113851038E-3</v>
      </c>
      <c r="AN825" s="174">
        <f t="shared" si="228"/>
        <v>5.8751637785954807E-3</v>
      </c>
      <c r="AO825" s="174">
        <f t="shared" si="228"/>
        <v>5.0809062777484254E-3</v>
      </c>
      <c r="AP825" s="174">
        <f t="shared" si="228"/>
        <v>4.3940236521261451E-3</v>
      </c>
      <c r="AQ825" s="174">
        <f t="shared" si="228"/>
        <v>3.7999999999999957E-3</v>
      </c>
      <c r="AR825" s="174">
        <f t="shared" si="228"/>
        <v>3.2862818098425232E-3</v>
      </c>
      <c r="AS825" s="174">
        <f t="shared" si="228"/>
        <v>2.8420126667636483E-3</v>
      </c>
      <c r="AT825" s="174">
        <f t="shared" si="228"/>
        <v>2.4578038237177443E-3</v>
      </c>
      <c r="AU825" s="174">
        <f t="shared" si="228"/>
        <v>2.1255357889592196E-3</v>
      </c>
      <c r="AV825" s="174">
        <f t="shared" si="228"/>
        <v>1.8381867366910444E-3</v>
      </c>
      <c r="AW825" s="174">
        <f t="shared" si="228"/>
        <v>1.5896841147056773E-3</v>
      </c>
      <c r="AX825" s="174">
        <f t="shared" si="228"/>
        <v>1.374776313040234E-3</v>
      </c>
      <c r="AY825" s="174">
        <f t="shared" si="228"/>
        <v>1.1889216816174991E-3</v>
      </c>
      <c r="AZ825" s="174">
        <f t="shared" si="228"/>
        <v>1.0281925514807834E-3</v>
      </c>
      <c r="BA825" s="174">
        <f t="shared" si="228"/>
        <v>8.8919223130180911E-4</v>
      </c>
      <c r="BB825" s="174">
        <f t="shared" si="228"/>
        <v>7.689832250474801E-4</v>
      </c>
      <c r="BC825" s="174">
        <f t="shared" si="228"/>
        <v>6.6502515382830965E-4</v>
      </c>
      <c r="BD825" s="174">
        <f t="shared" si="228"/>
        <v>5.7512107002992169E-4</v>
      </c>
      <c r="BE825" s="174">
        <f t="shared" si="228"/>
        <v>4.9737102918329004E-4</v>
      </c>
      <c r="BF825" s="174">
        <f t="shared" si="228"/>
        <v>4.3013193840729013E-4</v>
      </c>
      <c r="BG825" s="174">
        <f t="shared" si="228"/>
        <v>3.7198283290004839E-4</v>
      </c>
      <c r="BH825" s="174">
        <f t="shared" si="228"/>
        <v>3.2169484666661093E-4</v>
      </c>
      <c r="BI825" s="174">
        <f t="shared" si="228"/>
        <v>2.7820524287383276E-4</v>
      </c>
      <c r="BJ825" s="174">
        <f t="shared" si="228"/>
        <v>2.4059495501555235E-4</v>
      </c>
      <c r="BK825" s="174">
        <f t="shared" si="228"/>
        <v>2.0806916426512918E-4</v>
      </c>
      <c r="BL825" s="174">
        <f t="shared" si="228"/>
        <v>1.7994050255621866E-4</v>
      </c>
      <c r="BM825" s="174">
        <f t="shared" si="228"/>
        <v>1.5561452642221687E-4</v>
      </c>
      <c r="BN825" s="174">
        <f t="shared" si="228"/>
        <v>1.3457715461278699E-4</v>
      </c>
      <c r="BO825" s="174">
        <f t="shared" si="228"/>
        <v>1.1638380400641245E-4</v>
      </c>
      <c r="BP825" s="174">
        <f t="shared" si="228"/>
        <v>1.0064999422803976E-4</v>
      </c>
    </row>
    <row r="826" spans="2:68">
      <c r="B826" s="29">
        <v>63</v>
      </c>
      <c r="C826" s="68">
        <v>6.6900000000000001E-2</v>
      </c>
      <c r="D826" s="68">
        <v>3.8999999999999998E-3</v>
      </c>
      <c r="F826" s="13"/>
      <c r="G826" s="13"/>
      <c r="H826" s="245"/>
      <c r="I826" s="60" t="s">
        <v>112</v>
      </c>
      <c r="J826" s="174">
        <f t="shared" si="222"/>
        <v>0.42438604998628637</v>
      </c>
      <c r="K826" s="174">
        <f t="shared" si="228"/>
        <v>0.36816544484917174</v>
      </c>
      <c r="L826" s="174">
        <f t="shared" si="228"/>
        <v>0.31939267274541311</v>
      </c>
      <c r="M826" s="174">
        <f t="shared" si="228"/>
        <v>0.27708108088538891</v>
      </c>
      <c r="N826" s="174">
        <f t="shared" si="228"/>
        <v>0.24037472345463509</v>
      </c>
      <c r="O826" s="174">
        <f t="shared" si="228"/>
        <v>0.2085310461878567</v>
      </c>
      <c r="P826" s="174">
        <f t="shared" si="228"/>
        <v>0.18090586480657481</v>
      </c>
      <c r="Q826" s="174">
        <f t="shared" si="228"/>
        <v>0.15694033344048172</v>
      </c>
      <c r="R826" s="174">
        <f t="shared" si="228"/>
        <v>0.13614963940911676</v>
      </c>
      <c r="S826" s="174">
        <f t="shared" si="228"/>
        <v>0.1181131956640223</v>
      </c>
      <c r="T826" s="174">
        <f t="shared" si="228"/>
        <v>0.10246613248858488</v>
      </c>
      <c r="U826" s="174">
        <f t="shared" si="228"/>
        <v>8.8891916336206245E-2</v>
      </c>
      <c r="V826" s="174">
        <f t="shared" si="228"/>
        <v>7.7115946488986287E-2</v>
      </c>
      <c r="W826" s="174">
        <f t="shared" si="228"/>
        <v>6.6900000000000001E-2</v>
      </c>
      <c r="X826" s="174">
        <f t="shared" si="228"/>
        <v>5.8037412542673091E-2</v>
      </c>
      <c r="Y826" s="174">
        <f t="shared" si="228"/>
        <v>5.0348897677853922E-2</v>
      </c>
      <c r="Z826" s="174">
        <f t="shared" si="228"/>
        <v>4.3678919964102295E-2</v>
      </c>
      <c r="AA826" s="174">
        <f t="shared" si="228"/>
        <v>3.7892548540732499E-2</v>
      </c>
      <c r="AB826" s="174">
        <f t="shared" si="228"/>
        <v>3.2872727532911171E-2</v>
      </c>
      <c r="AC826" s="174">
        <f t="shared" si="228"/>
        <v>2.8517908060245945E-2</v>
      </c>
      <c r="AD826" s="174">
        <f t="shared" si="228"/>
        <v>2.473999394538888E-2</v>
      </c>
      <c r="AE826" s="174">
        <f t="shared" si="228"/>
        <v>2.1462559565198339E-2</v>
      </c>
      <c r="AF826" s="174">
        <f t="shared" si="228"/>
        <v>1.8619303792333487E-2</v>
      </c>
      <c r="AG826" s="174">
        <f t="shared" si="228"/>
        <v>1.6152708751166162E-2</v>
      </c>
      <c r="AH826" s="174">
        <f t="shared" si="228"/>
        <v>1.4012876255202932E-2</v>
      </c>
      <c r="AI826" s="174">
        <f t="shared" si="228"/>
        <v>1.2156518387632894E-2</v>
      </c>
      <c r="AJ826" s="174">
        <f t="shared" si="228"/>
        <v>1.0546081804867585E-2</v>
      </c>
      <c r="AK826" s="174">
        <f t="shared" si="228"/>
        <v>9.1489880480998265E-3</v>
      </c>
      <c r="AL826" s="174">
        <f t="shared" si="228"/>
        <v>7.9369744947018692E-3</v>
      </c>
      <c r="AM826" s="174">
        <f t="shared" si="228"/>
        <v>6.8855226171851509E-3</v>
      </c>
      <c r="AN826" s="174">
        <f t="shared" si="228"/>
        <v>5.9733619836394728E-3</v>
      </c>
      <c r="AO826" s="174">
        <f t="shared" si="228"/>
        <v>5.182039965787805E-3</v>
      </c>
      <c r="AP826" s="174">
        <f t="shared" si="228"/>
        <v>4.4955484500305886E-3</v>
      </c>
      <c r="AQ826" s="174">
        <f t="shared" si="228"/>
        <v>3.8999999999999972E-3</v>
      </c>
      <c r="AR826" s="174">
        <f t="shared" si="228"/>
        <v>3.3833469195280255E-3</v>
      </c>
      <c r="AS826" s="174">
        <f t="shared" si="228"/>
        <v>2.9351375327896887E-3</v>
      </c>
      <c r="AT826" s="174">
        <f t="shared" si="228"/>
        <v>2.5463047512705355E-3</v>
      </c>
      <c r="AU826" s="174">
        <f t="shared" si="228"/>
        <v>2.2089826503566019E-3</v>
      </c>
      <c r="AV826" s="174">
        <f t="shared" si="228"/>
        <v>1.9163473449679144E-3</v>
      </c>
      <c r="AW826" s="174">
        <f t="shared" si="228"/>
        <v>1.6624789452161302E-3</v>
      </c>
      <c r="AX826" s="174">
        <f t="shared" si="228"/>
        <v>1.4422417995069738E-3</v>
      </c>
      <c r="AY826" s="174">
        <f t="shared" si="228"/>
        <v>1.2511806024555075E-3</v>
      </c>
      <c r="AZ826" s="174">
        <f t="shared" si="228"/>
        <v>1.0854302659207855E-3</v>
      </c>
      <c r="BA826" s="174">
        <f t="shared" si="228"/>
        <v>9.4163772988860956E-4</v>
      </c>
      <c r="BB826" s="174">
        <f t="shared" si="228"/>
        <v>8.1689413146922871E-4</v>
      </c>
      <c r="BC826" s="174">
        <f t="shared" si="228"/>
        <v>7.0867595981716376E-4</v>
      </c>
      <c r="BD826" s="174">
        <f t="shared" si="228"/>
        <v>6.1479400656178692E-4</v>
      </c>
      <c r="BE826" s="174">
        <f t="shared" si="228"/>
        <v>5.333490790372092E-4</v>
      </c>
      <c r="BF826" s="174">
        <f t="shared" si="228"/>
        <v>4.6269358040862879E-4</v>
      </c>
      <c r="BG826" s="174">
        <f t="shared" si="228"/>
        <v>4.0139817947716102E-4</v>
      </c>
      <c r="BH826" s="174">
        <f t="shared" si="228"/>
        <v>3.4822289590723357E-4</v>
      </c>
      <c r="BI826" s="174">
        <f t="shared" si="228"/>
        <v>3.0209201594278665E-4</v>
      </c>
      <c r="BJ826" s="174">
        <f t="shared" si="228"/>
        <v>2.6207233116770228E-4</v>
      </c>
      <c r="BK826" s="174">
        <f t="shared" si="228"/>
        <v>2.273542600896858E-4</v>
      </c>
      <c r="BL826" s="174">
        <f t="shared" si="228"/>
        <v>1.9723547064513141E-4</v>
      </c>
      <c r="BM826" s="174">
        <f t="shared" si="228"/>
        <v>1.7110667231509384E-4</v>
      </c>
      <c r="BN826" s="174">
        <f t="shared" si="228"/>
        <v>1.4843929043281137E-4</v>
      </c>
      <c r="BO826" s="174">
        <f t="shared" si="228"/>
        <v>1.2877477333917401E-4</v>
      </c>
      <c r="BP826" s="174">
        <f t="shared" si="228"/>
        <v>1.1171531607436266E-4</v>
      </c>
    </row>
    <row r="827" spans="2:68">
      <c r="B827" s="29">
        <v>64</v>
      </c>
      <c r="C827" s="68">
        <v>6.4500000000000002E-2</v>
      </c>
      <c r="D827" s="68">
        <v>3.8999999999999998E-3</v>
      </c>
      <c r="F827" s="13"/>
      <c r="G827" s="13"/>
      <c r="H827" s="245"/>
      <c r="I827" s="60" t="s">
        <v>112</v>
      </c>
      <c r="J827" s="174">
        <f t="shared" si="222"/>
        <v>0.39955956770458684</v>
      </c>
      <c r="K827" s="174">
        <f t="shared" si="228"/>
        <v>0.34726161382008186</v>
      </c>
      <c r="L827" s="174">
        <f t="shared" si="228"/>
        <v>0.30180888703455089</v>
      </c>
      <c r="M827" s="174">
        <f t="shared" si="228"/>
        <v>0.26230542239035903</v>
      </c>
      <c r="N827" s="174">
        <f t="shared" si="228"/>
        <v>0.22797252689085998</v>
      </c>
      <c r="O827" s="174">
        <f t="shared" si="228"/>
        <v>0.19813342989021668</v>
      </c>
      <c r="P827" s="174">
        <f t="shared" si="228"/>
        <v>0.17219994257841126</v>
      </c>
      <c r="Q827" s="174">
        <f t="shared" si="228"/>
        <v>0.1496608635929757</v>
      </c>
      <c r="R827" s="174">
        <f t="shared" si="228"/>
        <v>0.13007190220865597</v>
      </c>
      <c r="S827" s="174">
        <f t="shared" si="228"/>
        <v>0.11304692047074513</v>
      </c>
      <c r="T827" s="174">
        <f t="shared" si="228"/>
        <v>9.8250321636862495E-2</v>
      </c>
      <c r="U827" s="174">
        <f t="shared" si="228"/>
        <v>8.5390434888007571E-2</v>
      </c>
      <c r="V827" s="174">
        <f t="shared" si="228"/>
        <v>7.4213765908195825E-2</v>
      </c>
      <c r="W827" s="174">
        <f t="shared" si="228"/>
        <v>6.4500000000000002E-2</v>
      </c>
      <c r="X827" s="174">
        <f t="shared" si="228"/>
        <v>5.6057659237321651E-2</v>
      </c>
      <c r="Y827" s="174">
        <f t="shared" si="228"/>
        <v>4.8720328049111215E-2</v>
      </c>
      <c r="Z827" s="174">
        <f t="shared" si="228"/>
        <v>4.2343372832675974E-2</v>
      </c>
      <c r="AA827" s="174">
        <f t="shared" si="228"/>
        <v>3.6801090933535084E-2</v>
      </c>
      <c r="AB827" s="174">
        <f t="shared" si="228"/>
        <v>3.1984232792461965E-2</v>
      </c>
      <c r="AC827" s="174">
        <f t="shared" si="228"/>
        <v>2.7797848416232583E-2</v>
      </c>
      <c r="AD827" s="174">
        <f t="shared" si="228"/>
        <v>2.4159415721672673E-2</v>
      </c>
      <c r="AE827" s="174">
        <f t="shared" si="228"/>
        <v>2.0997213858888652E-2</v>
      </c>
      <c r="AF827" s="174">
        <f t="shared" si="228"/>
        <v>1.8248909448600737E-2</v>
      </c>
      <c r="AG827" s="174">
        <f t="shared" si="228"/>
        <v>1.5860327865463559E-2</v>
      </c>
      <c r="AH827" s="174">
        <f t="shared" si="228"/>
        <v>1.3784385346889198E-2</v>
      </c>
      <c r="AI827" s="174">
        <f t="shared" si="228"/>
        <v>1.1980160877082858E-2</v>
      </c>
      <c r="AJ827" s="174">
        <f t="shared" si="228"/>
        <v>1.0412089551252765E-2</v>
      </c>
      <c r="AK827" s="174">
        <f t="shared" si="228"/>
        <v>9.0492615195752676E-3</v>
      </c>
      <c r="AL827" s="174">
        <f t="shared" si="228"/>
        <v>7.8648126916861672E-3</v>
      </c>
      <c r="AM827" s="174">
        <f t="shared" si="228"/>
        <v>6.8353951912543511E-3</v>
      </c>
      <c r="AN827" s="174">
        <f t="shared" si="228"/>
        <v>5.9407171222288909E-3</v>
      </c>
      <c r="AO827" s="174">
        <f t="shared" si="228"/>
        <v>5.1631425746237088E-3</v>
      </c>
      <c r="AP827" s="174">
        <f t="shared" si="228"/>
        <v>4.4873439851467207E-3</v>
      </c>
      <c r="AQ827" s="174">
        <f t="shared" si="228"/>
        <v>3.8999999999999964E-3</v>
      </c>
      <c r="AR827" s="174">
        <f t="shared" si="228"/>
        <v>3.38953288411712E-3</v>
      </c>
      <c r="AS827" s="174">
        <f t="shared" si="228"/>
        <v>2.9458803006439313E-3</v>
      </c>
      <c r="AT827" s="174">
        <f t="shared" si="228"/>
        <v>2.5602969619757539E-3</v>
      </c>
      <c r="AU827" s="174">
        <f t="shared" si="228"/>
        <v>2.2251822424928167E-3</v>
      </c>
      <c r="AV827" s="174">
        <f t="shared" si="228"/>
        <v>1.9339303548930474E-3</v>
      </c>
      <c r="AW827" s="174">
        <f t="shared" si="228"/>
        <v>1.680800136795457E-3</v>
      </c>
      <c r="AX827" s="174">
        <f t="shared" si="228"/>
        <v>1.4608018808453232E-3</v>
      </c>
      <c r="AY827" s="174">
        <f t="shared" si="228"/>
        <v>1.2695989775141964E-3</v>
      </c>
      <c r="AZ827" s="174">
        <f t="shared" si="228"/>
        <v>1.1034224317758574E-3</v>
      </c>
      <c r="BA827" s="174">
        <f t="shared" si="228"/>
        <v>9.5899656860942359E-4</v>
      </c>
      <c r="BB827" s="174">
        <f t="shared" si="228"/>
        <v>8.3347446283515991E-4</v>
      </c>
      <c r="BC827" s="174">
        <f t="shared" si="228"/>
        <v>7.2438182047477673E-4</v>
      </c>
      <c r="BD827" s="174">
        <f t="shared" si="228"/>
        <v>6.2956820542458517E-4</v>
      </c>
      <c r="BE827" s="174">
        <f t="shared" si="228"/>
        <v>5.4716465002082964E-4</v>
      </c>
      <c r="BF827" s="174">
        <f t="shared" si="228"/>
        <v>4.7554681391590736E-4</v>
      </c>
      <c r="BG827" s="174">
        <f t="shared" si="228"/>
        <v>4.1330296505258829E-4</v>
      </c>
      <c r="BH827" s="174">
        <f t="shared" si="228"/>
        <v>3.592061515766302E-4</v>
      </c>
      <c r="BI827" s="174">
        <f t="shared" si="228"/>
        <v>3.1219001614003793E-4</v>
      </c>
      <c r="BJ827" s="174">
        <f t="shared" si="228"/>
        <v>2.713277758460805E-4</v>
      </c>
      <c r="BK827" s="174">
        <f t="shared" si="228"/>
        <v>2.3581395348837167E-4</v>
      </c>
      <c r="BL827" s="174">
        <f t="shared" si="228"/>
        <v>2.0494849996987219E-4</v>
      </c>
      <c r="BM827" s="174">
        <f t="shared" si="228"/>
        <v>1.7812299492265616E-4</v>
      </c>
      <c r="BN827" s="174">
        <f t="shared" si="228"/>
        <v>1.5480865351481292E-4</v>
      </c>
      <c r="BO827" s="174">
        <f t="shared" si="228"/>
        <v>1.3454590303444927E-4</v>
      </c>
      <c r="BP827" s="174">
        <f t="shared" si="228"/>
        <v>1.1693532378423067E-4</v>
      </c>
    </row>
    <row r="828" spans="2:68">
      <c r="B828" s="29">
        <v>65</v>
      </c>
      <c r="C828" s="68">
        <v>6.2100000000000002E-2</v>
      </c>
      <c r="D828" s="68">
        <v>4.0000000000000001E-3</v>
      </c>
      <c r="F828" s="13"/>
      <c r="G828" s="13"/>
      <c r="H828" s="245"/>
      <c r="I828" s="60" t="s">
        <v>112</v>
      </c>
      <c r="J828" s="174">
        <f t="shared" si="222"/>
        <v>0.36920038559025892</v>
      </c>
      <c r="K828" s="174">
        <f t="shared" si="228"/>
        <v>0.32189228328886244</v>
      </c>
      <c r="L828" s="174">
        <f t="shared" si="228"/>
        <v>0.28064608295374177</v>
      </c>
      <c r="M828" s="174">
        <f t="shared" si="228"/>
        <v>0.24468503274618164</v>
      </c>
      <c r="N828" s="174">
        <f t="shared" si="228"/>
        <v>0.21333191120956554</v>
      </c>
      <c r="O828" s="174">
        <f t="shared" si="228"/>
        <v>0.18599627377917813</v>
      </c>
      <c r="P828" s="174">
        <f t="shared" si="228"/>
        <v>0.16216333348157708</v>
      </c>
      <c r="Q828" s="174">
        <f t="shared" si="228"/>
        <v>0.14138426642394958</v>
      </c>
      <c r="R828" s="174">
        <f t="shared" si="228"/>
        <v>0.12326775950563021</v>
      </c>
      <c r="S828" s="174">
        <f t="shared" si="228"/>
        <v>0.10747264117758977</v>
      </c>
      <c r="T828" s="174">
        <f t="shared" si="228"/>
        <v>9.3701456471750044E-2</v>
      </c>
      <c r="U828" s="174">
        <f t="shared" si="228"/>
        <v>8.1694865304548517E-2</v>
      </c>
      <c r="V828" s="174">
        <f t="shared" si="228"/>
        <v>7.1226758563144379E-2</v>
      </c>
      <c r="W828" s="174">
        <f t="shared" si="228"/>
        <v>6.2100000000000002E-2</v>
      </c>
      <c r="X828" s="174">
        <f t="shared" si="228"/>
        <v>5.4142713746845463E-2</v>
      </c>
      <c r="Y828" s="174">
        <f t="shared" si="228"/>
        <v>4.720504753418435E-2</v>
      </c>
      <c r="Z828" s="174">
        <f t="shared" si="228"/>
        <v>4.1156350661023772E-2</v>
      </c>
      <c r="AA828" s="174">
        <f t="shared" si="228"/>
        <v>3.5882713570122446E-2</v>
      </c>
      <c r="AB828" s="174">
        <f t="shared" si="228"/>
        <v>3.1284822693835528E-2</v>
      </c>
      <c r="AC828" s="174">
        <f t="shared" si="228"/>
        <v>2.7276090172836581E-2</v>
      </c>
      <c r="AD828" s="174">
        <f t="shared" si="228"/>
        <v>2.3781023226425693E-2</v>
      </c>
      <c r="AE828" s="174">
        <f t="shared" si="228"/>
        <v>2.073380246627133E-2</v>
      </c>
      <c r="AF828" s="174">
        <f t="shared" si="228"/>
        <v>1.8077042380273221E-2</v>
      </c>
      <c r="AG828" s="174">
        <f t="shared" si="228"/>
        <v>1.5760710643876439E-2</v>
      </c>
      <c r="AH828" s="174">
        <f t="shared" si="228"/>
        <v>1.3741185907218395E-2</v>
      </c>
      <c r="AI828" s="174">
        <f t="shared" si="228"/>
        <v>1.1980436314278782E-2</v>
      </c>
      <c r="AJ828" s="174">
        <f t="shared" si="228"/>
        <v>1.0445303283837493E-2</v>
      </c>
      <c r="AK828" s="174">
        <f t="shared" si="228"/>
        <v>9.1068770643445776E-3</v>
      </c>
      <c r="AL828" s="174">
        <f t="shared" si="228"/>
        <v>7.9399523031001736E-3</v>
      </c>
      <c r="AM828" s="174">
        <f t="shared" si="228"/>
        <v>6.9225533769784056E-3</v>
      </c>
      <c r="AN828" s="174">
        <f t="shared" si="228"/>
        <v>6.0355205456843822E-3</v>
      </c>
      <c r="AO828" s="174">
        <f t="shared" si="228"/>
        <v>5.2621491339483739E-3</v>
      </c>
      <c r="AP828" s="174">
        <f t="shared" si="228"/>
        <v>4.587874947706563E-3</v>
      </c>
      <c r="AQ828" s="174">
        <f t="shared" si="228"/>
        <v>4.0000000000000001E-3</v>
      </c>
      <c r="AR828" s="174">
        <f t="shared" si="228"/>
        <v>3.4874533814393208E-3</v>
      </c>
      <c r="AS828" s="174">
        <f t="shared" si="228"/>
        <v>3.0405827719281382E-3</v>
      </c>
      <c r="AT828" s="174">
        <f t="shared" si="228"/>
        <v>2.6509726673767326E-3</v>
      </c>
      <c r="AU828" s="174">
        <f t="shared" si="228"/>
        <v>2.31128589823655E-3</v>
      </c>
      <c r="AV828" s="174">
        <f t="shared" si="228"/>
        <v>2.0151254553195191E-3</v>
      </c>
      <c r="AW828" s="174">
        <f t="shared" si="228"/>
        <v>1.7569140207946269E-3</v>
      </c>
      <c r="AX828" s="174">
        <f t="shared" si="228"/>
        <v>1.5317889356795938E-3</v>
      </c>
      <c r="AY828" s="174">
        <f t="shared" si="228"/>
        <v>1.3355106258467842E-3</v>
      </c>
      <c r="AZ828" s="174">
        <f t="shared" si="228"/>
        <v>1.1643827620143779E-3</v>
      </c>
      <c r="BA828" s="174">
        <f t="shared" si="228"/>
        <v>1.0151826501691745E-3</v>
      </c>
      <c r="BB828" s="174">
        <f t="shared" si="228"/>
        <v>8.8510054152775481E-4</v>
      </c>
      <c r="BC828" s="174">
        <f t="shared" si="228"/>
        <v>7.716867191161856E-4</v>
      </c>
      <c r="BD828" s="174">
        <f t="shared" si="228"/>
        <v>6.7280536449838921E-4</v>
      </c>
      <c r="BE828" s="174">
        <f t="shared" si="228"/>
        <v>5.8659433586760561E-4</v>
      </c>
      <c r="BF828" s="174">
        <f t="shared" ref="K828:BP833" si="229">$C828*POWER(POWER($D828/$C828,1/($D$766-$C$766)),BF$766-$C$766)</f>
        <v>5.1143010003865856E-4</v>
      </c>
      <c r="BG828" s="174">
        <f t="shared" si="229"/>
        <v>4.4589715793741738E-4</v>
      </c>
      <c r="BH828" s="174">
        <f t="shared" si="229"/>
        <v>3.8876138780575729E-4</v>
      </c>
      <c r="BI828" s="174">
        <f t="shared" si="229"/>
        <v>3.3894680411905787E-4</v>
      </c>
      <c r="BJ828" s="174">
        <f t="shared" si="229"/>
        <v>2.9551529453826492E-4</v>
      </c>
      <c r="BK828" s="174">
        <f t="shared" si="229"/>
        <v>2.5764895330112719E-4</v>
      </c>
      <c r="BL828" s="174">
        <f t="shared" si="229"/>
        <v>2.2463467835357942E-4</v>
      </c>
      <c r="BM828" s="174">
        <f t="shared" si="229"/>
        <v>1.9585074215318121E-4</v>
      </c>
      <c r="BN828" s="174">
        <f t="shared" si="229"/>
        <v>1.7075508324487809E-4</v>
      </c>
      <c r="BO828" s="174">
        <f t="shared" si="229"/>
        <v>1.4887509811507569E-4</v>
      </c>
      <c r="BP828" s="174">
        <f t="shared" si="229"/>
        <v>1.2979874108338284E-4</v>
      </c>
    </row>
    <row r="829" spans="2:68">
      <c r="B829" s="29">
        <v>66</v>
      </c>
      <c r="C829" s="68">
        <v>5.8700000000000002E-2</v>
      </c>
      <c r="D829" s="68">
        <v>4.0000000000000001E-3</v>
      </c>
      <c r="F829" s="13"/>
      <c r="G829" s="13"/>
      <c r="H829" s="245"/>
      <c r="I829" s="60" t="s">
        <v>112</v>
      </c>
      <c r="J829" s="174">
        <f t="shared" si="222"/>
        <v>0.33644484054985152</v>
      </c>
      <c r="K829" s="174">
        <f t="shared" si="229"/>
        <v>0.29416091462414706</v>
      </c>
      <c r="L829" s="174">
        <f t="shared" si="229"/>
        <v>0.2571911744911819</v>
      </c>
      <c r="M829" s="174">
        <f t="shared" si="229"/>
        <v>0.22486774057209727</v>
      </c>
      <c r="N829" s="174">
        <f t="shared" si="229"/>
        <v>0.19660667147711067</v>
      </c>
      <c r="O829" s="174">
        <f t="shared" si="229"/>
        <v>0.17189741476908374</v>
      </c>
      <c r="P829" s="174">
        <f t="shared" si="229"/>
        <v>0.15029358354065073</v>
      </c>
      <c r="Q829" s="174">
        <f t="shared" si="229"/>
        <v>0.13140489217847803</v>
      </c>
      <c r="R829" s="174">
        <f t="shared" si="229"/>
        <v>0.11489010562960636</v>
      </c>
      <c r="S829" s="174">
        <f t="shared" si="229"/>
        <v>0.1004508747943253</v>
      </c>
      <c r="T829" s="174">
        <f t="shared" si="229"/>
        <v>8.7826346678412284E-2</v>
      </c>
      <c r="U829" s="174">
        <f t="shared" si="229"/>
        <v>7.6788451934043406E-2</v>
      </c>
      <c r="V829" s="174">
        <f t="shared" si="229"/>
        <v>6.7137784656096225E-2</v>
      </c>
      <c r="W829" s="174">
        <f t="shared" si="229"/>
        <v>5.8700000000000002E-2</v>
      </c>
      <c r="X829" s="174">
        <f t="shared" si="229"/>
        <v>5.1322664542031868E-2</v>
      </c>
      <c r="Y829" s="174">
        <f t="shared" si="229"/>
        <v>4.4872502482009115E-2</v>
      </c>
      <c r="Z829" s="174">
        <f t="shared" si="229"/>
        <v>3.9232987939448828E-2</v>
      </c>
      <c r="AA829" s="174">
        <f t="shared" si="229"/>
        <v>3.4302239846642484E-2</v>
      </c>
      <c r="AB829" s="174">
        <f t="shared" si="229"/>
        <v>2.9991181408680598E-2</v>
      </c>
      <c r="AC829" s="174">
        <f t="shared" si="229"/>
        <v>2.6221930880015957E-2</v>
      </c>
      <c r="AD829" s="174">
        <f t="shared" si="229"/>
        <v>2.2926394586020537E-2</v>
      </c>
      <c r="AE829" s="174">
        <f t="shared" si="229"/>
        <v>2.0045036771662479E-2</v>
      </c>
      <c r="AF829" s="174">
        <f t="shared" si="229"/>
        <v>1.7525804053913574E-2</v>
      </c>
      <c r="AG829" s="174">
        <f t="shared" si="229"/>
        <v>1.5323185047502358E-2</v>
      </c>
      <c r="AH829" s="174">
        <f t="shared" si="229"/>
        <v>1.3397388175612302E-2</v>
      </c>
      <c r="AI829" s="174">
        <f t="shared" si="229"/>
        <v>1.1713622812203313E-2</v>
      </c>
      <c r="AJ829" s="174">
        <f t="shared" si="229"/>
        <v>1.0241470769379944E-2</v>
      </c>
      <c r="AK829" s="174">
        <f t="shared" si="229"/>
        <v>8.9543367753647657E-3</v>
      </c>
      <c r="AL829" s="174">
        <f t="shared" si="229"/>
        <v>7.8289680156460838E-3</v>
      </c>
      <c r="AM829" s="174">
        <f t="shared" si="229"/>
        <v>6.8450340575349393E-3</v>
      </c>
      <c r="AN829" s="174">
        <f t="shared" si="229"/>
        <v>5.9847595692274092E-3</v>
      </c>
      <c r="AO829" s="174">
        <f t="shared" si="229"/>
        <v>5.2326031982312341E-3</v>
      </c>
      <c r="AP829" s="174">
        <f t="shared" si="229"/>
        <v>4.5749768079111535E-3</v>
      </c>
      <c r="AQ829" s="174">
        <f t="shared" si="229"/>
        <v>3.9999999999999975E-3</v>
      </c>
      <c r="AR829" s="174">
        <f t="shared" si="229"/>
        <v>3.4972854883837715E-3</v>
      </c>
      <c r="AS829" s="174">
        <f t="shared" si="229"/>
        <v>3.0577514468149293E-3</v>
      </c>
      <c r="AT829" s="174">
        <f t="shared" si="229"/>
        <v>2.6734574405075846E-3</v>
      </c>
      <c r="AU829" s="174">
        <f t="shared" si="229"/>
        <v>2.3374609776246995E-3</v>
      </c>
      <c r="AV829" s="174">
        <f t="shared" si="229"/>
        <v>2.0436920891775522E-3</v>
      </c>
      <c r="AW829" s="174">
        <f t="shared" si="229"/>
        <v>1.7868436715513419E-3</v>
      </c>
      <c r="AX829" s="174">
        <f t="shared" si="229"/>
        <v>1.5622756106317222E-3</v>
      </c>
      <c r="AY829" s="174">
        <f t="shared" si="229"/>
        <v>1.3659309554795549E-3</v>
      </c>
      <c r="AZ829" s="174">
        <f t="shared" si="229"/>
        <v>1.1942626271832072E-3</v>
      </c>
      <c r="BA829" s="174">
        <f t="shared" si="229"/>
        <v>1.0441693388417274E-3</v>
      </c>
      <c r="BB829" s="174">
        <f t="shared" si="229"/>
        <v>9.1293956903661284E-4</v>
      </c>
      <c r="BC829" s="174">
        <f t="shared" si="229"/>
        <v>7.9820257664077053E-4</v>
      </c>
      <c r="BD829" s="174">
        <f t="shared" si="229"/>
        <v>6.9788557201907575E-4</v>
      </c>
      <c r="BE829" s="174">
        <f t="shared" si="229"/>
        <v>6.1017627089368057E-4</v>
      </c>
      <c r="BF829" s="174">
        <f t="shared" si="229"/>
        <v>5.3349015438814871E-4</v>
      </c>
      <c r="BG829" s="174">
        <f t="shared" si="229"/>
        <v>4.6644184378432263E-4</v>
      </c>
      <c r="BH829" s="174">
        <f t="shared" si="229"/>
        <v>4.0782007286047062E-4</v>
      </c>
      <c r="BI829" s="174">
        <f t="shared" si="229"/>
        <v>3.5656580567163416E-4</v>
      </c>
      <c r="BJ829" s="174">
        <f t="shared" si="229"/>
        <v>3.1175310445731862E-4</v>
      </c>
      <c r="BK829" s="174">
        <f t="shared" si="229"/>
        <v>2.7257240204429272E-4</v>
      </c>
      <c r="BL829" s="174">
        <f t="shared" si="229"/>
        <v>2.3831587655085307E-4</v>
      </c>
      <c r="BM829" s="174">
        <f t="shared" si="229"/>
        <v>2.0836466417818925E-4</v>
      </c>
      <c r="BN829" s="174">
        <f t="shared" si="229"/>
        <v>1.8217767908058487E-4</v>
      </c>
      <c r="BO829" s="174">
        <f t="shared" si="229"/>
        <v>1.5928183833899135E-4</v>
      </c>
      <c r="BP829" s="174">
        <f t="shared" si="229"/>
        <v>1.3926351544651117E-4</v>
      </c>
    </row>
    <row r="830" spans="2:68">
      <c r="B830" s="29">
        <v>67</v>
      </c>
      <c r="C830" s="68">
        <v>5.5399999999999998E-2</v>
      </c>
      <c r="D830" s="68">
        <v>4.1000000000000003E-3</v>
      </c>
      <c r="F830" s="13"/>
      <c r="G830" s="13"/>
      <c r="H830" s="245"/>
      <c r="I830" s="60" t="s">
        <v>112</v>
      </c>
      <c r="J830" s="174">
        <f t="shared" si="222"/>
        <v>0.30094116989160952</v>
      </c>
      <c r="K830" s="174">
        <f t="shared" si="229"/>
        <v>0.26420760211847905</v>
      </c>
      <c r="L830" s="174">
        <f t="shared" si="229"/>
        <v>0.23195781767691848</v>
      </c>
      <c r="M830" s="174">
        <f t="shared" si="229"/>
        <v>0.20364451571424114</v>
      </c>
      <c r="N830" s="174">
        <f t="shared" si="229"/>
        <v>0.17878720017210475</v>
      </c>
      <c r="O830" s="174">
        <f t="shared" si="229"/>
        <v>0.15696402544045973</v>
      </c>
      <c r="P830" s="174">
        <f t="shared" si="229"/>
        <v>0.13780463734963389</v>
      </c>
      <c r="Q830" s="174">
        <f t="shared" si="229"/>
        <v>0.12098388800730345</v>
      </c>
      <c r="R830" s="174">
        <f t="shared" si="229"/>
        <v>0.10621631781684469</v>
      </c>
      <c r="S830" s="174">
        <f t="shared" si="229"/>
        <v>9.3251311033150999E-2</v>
      </c>
      <c r="T830" s="174">
        <f t="shared" si="229"/>
        <v>8.1868842642391193E-2</v>
      </c>
      <c r="U830" s="174">
        <f t="shared" si="229"/>
        <v>7.1875744387356194E-2</v>
      </c>
      <c r="V830" s="174">
        <f t="shared" si="229"/>
        <v>6.3102426570295481E-2</v>
      </c>
      <c r="W830" s="174">
        <f t="shared" si="229"/>
        <v>5.5399999999999998E-2</v>
      </c>
      <c r="X830" s="174">
        <f t="shared" si="229"/>
        <v>4.8637749240609408E-2</v>
      </c>
      <c r="Y830" s="174">
        <f t="shared" si="229"/>
        <v>4.2700914281451278E-2</v>
      </c>
      <c r="Z830" s="174">
        <f t="shared" si="229"/>
        <v>3.7488742981335463E-2</v>
      </c>
      <c r="AA830" s="174">
        <f t="shared" si="229"/>
        <v>3.2912781235953974E-2</v>
      </c>
      <c r="AB830" s="174">
        <f t="shared" si="229"/>
        <v>2.889537185136036E-2</v>
      </c>
      <c r="AC830" s="174">
        <f t="shared" si="229"/>
        <v>2.5368336648386797E-2</v>
      </c>
      <c r="AD830" s="174">
        <f t="shared" si="229"/>
        <v>2.2271819432411532E-2</v>
      </c>
      <c r="AE830" s="174">
        <f t="shared" si="229"/>
        <v>1.9553270192883825E-2</v>
      </c>
      <c r="AF830" s="174">
        <f t="shared" si="229"/>
        <v>1.7166553293779165E-2</v>
      </c>
      <c r="AG830" s="174">
        <f t="shared" si="229"/>
        <v>1.5071164520368024E-2</v>
      </c>
      <c r="AH830" s="174">
        <f t="shared" si="229"/>
        <v>1.3231543695047462E-2</v>
      </c>
      <c r="AI830" s="174">
        <f t="shared" si="229"/>
        <v>1.1616471196857126E-2</v>
      </c>
      <c r="AJ830" s="174">
        <f t="shared" si="229"/>
        <v>1.0198538143203949E-2</v>
      </c>
      <c r="AK830" s="174">
        <f t="shared" si="229"/>
        <v>8.9536812424177593E-3</v>
      </c>
      <c r="AL830" s="174">
        <f t="shared" si="229"/>
        <v>7.8607744232682894E-3</v>
      </c>
      <c r="AM830" s="174">
        <f t="shared" si="229"/>
        <v>6.9012703111176717E-3</v>
      </c>
      <c r="AN830" s="174">
        <f t="shared" si="229"/>
        <v>6.0588854663141479E-3</v>
      </c>
      <c r="AO830" s="174">
        <f t="shared" si="229"/>
        <v>5.3193240431075864E-3</v>
      </c>
      <c r="AP830" s="174">
        <f t="shared" si="229"/>
        <v>4.6700351793900977E-3</v>
      </c>
      <c r="AQ830" s="174">
        <f t="shared" si="229"/>
        <v>4.0999999999999986E-3</v>
      </c>
      <c r="AR830" s="174">
        <f t="shared" si="229"/>
        <v>3.5995446188898652E-3</v>
      </c>
      <c r="AS830" s="174">
        <f t="shared" si="229"/>
        <v>3.1601759666778015E-3</v>
      </c>
      <c r="AT830" s="174">
        <f t="shared" si="229"/>
        <v>2.7744376574634542E-3</v>
      </c>
      <c r="AU830" s="174">
        <f t="shared" si="229"/>
        <v>2.4357834488702391E-3</v>
      </c>
      <c r="AV830" s="174">
        <f t="shared" si="229"/>
        <v>2.1384661478443582E-3</v>
      </c>
      <c r="AW830" s="174">
        <f t="shared" si="229"/>
        <v>1.8774400768661707E-3</v>
      </c>
      <c r="AX830" s="174">
        <f t="shared" si="229"/>
        <v>1.6482754453589759E-3</v>
      </c>
      <c r="AY830" s="174">
        <f t="shared" si="229"/>
        <v>1.4470831731195606E-3</v>
      </c>
      <c r="AZ830" s="174">
        <f t="shared" si="229"/>
        <v>1.2704488899728261E-3</v>
      </c>
      <c r="BA830" s="174">
        <f t="shared" si="229"/>
        <v>1.1153749915795827E-3</v>
      </c>
      <c r="BB830" s="174">
        <f t="shared" si="229"/>
        <v>9.7922976804502848E-4</v>
      </c>
      <c r="BC830" s="174">
        <f t="shared" si="229"/>
        <v>8.5970274200567159E-4</v>
      </c>
      <c r="BD830" s="174">
        <f t="shared" si="229"/>
        <v>7.5476545825155553E-4</v>
      </c>
      <c r="BE830" s="174">
        <f t="shared" si="229"/>
        <v>6.6263705945690987E-4</v>
      </c>
      <c r="BF830" s="174">
        <f t="shared" si="229"/>
        <v>5.8175406381588397E-4</v>
      </c>
      <c r="BG830" s="174">
        <f t="shared" si="229"/>
        <v>5.1074383168921384E-4</v>
      </c>
      <c r="BH830" s="174">
        <f t="shared" si="229"/>
        <v>4.4840127097270762E-4</v>
      </c>
      <c r="BI830" s="174">
        <f t="shared" si="229"/>
        <v>3.9366838586175266E-4</v>
      </c>
      <c r="BJ830" s="174">
        <f t="shared" si="229"/>
        <v>3.4561632194042232E-4</v>
      </c>
      <c r="BK830" s="174">
        <f t="shared" si="229"/>
        <v>3.0342960288808648E-4</v>
      </c>
      <c r="BL830" s="174">
        <f t="shared" si="229"/>
        <v>2.6639229128968308E-4</v>
      </c>
      <c r="BM830" s="174">
        <f t="shared" si="229"/>
        <v>2.3387583868915131E-4</v>
      </c>
      <c r="BN830" s="174">
        <f t="shared" si="229"/>
        <v>2.0532841869314364E-4</v>
      </c>
      <c r="BO830" s="174">
        <f t="shared" si="229"/>
        <v>1.8026556210050501E-4</v>
      </c>
      <c r="BP830" s="174">
        <f t="shared" si="229"/>
        <v>1.5826193512927556E-4</v>
      </c>
    </row>
    <row r="831" spans="2:68">
      <c r="B831" s="29">
        <v>68</v>
      </c>
      <c r="C831" s="68">
        <v>5.21E-2</v>
      </c>
      <c r="D831" s="68">
        <v>4.1000000000000003E-3</v>
      </c>
      <c r="F831" s="13"/>
      <c r="G831" s="13"/>
      <c r="H831" s="245"/>
      <c r="I831" s="60" t="s">
        <v>112</v>
      </c>
      <c r="J831" s="174">
        <f t="shared" si="222"/>
        <v>0.27193977668668118</v>
      </c>
      <c r="K831" s="174">
        <f t="shared" si="229"/>
        <v>0.23948043770556501</v>
      </c>
      <c r="L831" s="174">
        <f t="shared" si="229"/>
        <v>0.21089551790625516</v>
      </c>
      <c r="M831" s="174">
        <f t="shared" si="229"/>
        <v>0.18572255796371478</v>
      </c>
      <c r="N831" s="174">
        <f t="shared" si="229"/>
        <v>0.16355429873060542</v>
      </c>
      <c r="O831" s="174">
        <f t="shared" si="229"/>
        <v>0.14403209242081597</v>
      </c>
      <c r="P831" s="174">
        <f t="shared" si="229"/>
        <v>0.12684010024883849</v>
      </c>
      <c r="Q831" s="174">
        <f t="shared" si="229"/>
        <v>0.11170018265186471</v>
      </c>
      <c r="R831" s="174">
        <f t="shared" si="229"/>
        <v>9.8367399426382826E-2</v>
      </c>
      <c r="S831" s="174">
        <f t="shared" si="229"/>
        <v>8.6626046978518612E-2</v>
      </c>
      <c r="T831" s="174">
        <f t="shared" si="229"/>
        <v>7.628616857702418E-2</v>
      </c>
      <c r="U831" s="174">
        <f t="shared" si="229"/>
        <v>6.718048115026283E-2</v>
      </c>
      <c r="V831" s="174">
        <f t="shared" si="229"/>
        <v>5.9161668907567966E-2</v>
      </c>
      <c r="W831" s="174">
        <f t="shared" si="229"/>
        <v>5.21E-2</v>
      </c>
      <c r="X831" s="174">
        <f t="shared" si="229"/>
        <v>4.5881227661797294E-2</v>
      </c>
      <c r="Y831" s="174">
        <f t="shared" si="229"/>
        <v>4.040474187627012E-2</v>
      </c>
      <c r="Z831" s="174">
        <f t="shared" si="229"/>
        <v>3.5581941662980891E-2</v>
      </c>
      <c r="AA831" s="174">
        <f t="shared" si="229"/>
        <v>3.1334801652361161E-2</v>
      </c>
      <c r="AB831" s="174">
        <f t="shared" si="229"/>
        <v>2.7594609757183194E-2</v>
      </c>
      <c r="AC831" s="174">
        <f t="shared" si="229"/>
        <v>2.4300855518383398E-2</v>
      </c>
      <c r="AD831" s="174">
        <f t="shared" si="229"/>
        <v>2.1400251140410595E-2</v>
      </c>
      <c r="AE831" s="174">
        <f t="shared" si="229"/>
        <v>1.8845869377981106E-2</v>
      </c>
      <c r="AF831" s="174">
        <f t="shared" si="229"/>
        <v>1.6596384326595878E-2</v>
      </c>
      <c r="AG831" s="174">
        <f t="shared" si="229"/>
        <v>1.4615402833996734E-2</v>
      </c>
      <c r="AH831" s="174">
        <f t="shared" si="229"/>
        <v>1.2870875715844176E-2</v>
      </c>
      <c r="AI831" s="174">
        <f t="shared" si="229"/>
        <v>1.1334579250006619E-2</v>
      </c>
      <c r="AJ831" s="174">
        <f t="shared" si="229"/>
        <v>9.9816585608490851E-3</v>
      </c>
      <c r="AK831" s="174">
        <f t="shared" si="229"/>
        <v>8.7902255061928E-3</v>
      </c>
      <c r="AL831" s="174">
        <f t="shared" si="229"/>
        <v>7.7410045613852058E-3</v>
      </c>
      <c r="AM831" s="174">
        <f t="shared" si="229"/>
        <v>6.8170209714381166E-3</v>
      </c>
      <c r="AN831" s="174">
        <f t="shared" si="229"/>
        <v>6.0033261260230095E-3</v>
      </c>
      <c r="AO831" s="174">
        <f t="shared" si="229"/>
        <v>5.286755714320102E-3</v>
      </c>
      <c r="AP831" s="174">
        <f t="shared" si="229"/>
        <v>4.6557167470446907E-3</v>
      </c>
      <c r="AQ831" s="174">
        <f t="shared" si="229"/>
        <v>4.0999999999999951E-3</v>
      </c>
      <c r="AR831" s="174">
        <f t="shared" si="229"/>
        <v>3.6106148447863479E-3</v>
      </c>
      <c r="AS831" s="174">
        <f t="shared" si="229"/>
        <v>3.1796437944857452E-3</v>
      </c>
      <c r="AT831" s="174">
        <f t="shared" si="229"/>
        <v>2.800114411098301E-3</v>
      </c>
      <c r="AU831" s="174">
        <f t="shared" si="229"/>
        <v>2.465886502393102E-3</v>
      </c>
      <c r="AV831" s="174">
        <f t="shared" si="229"/>
        <v>2.171552783194836E-3</v>
      </c>
      <c r="AW831" s="174">
        <f t="shared" si="229"/>
        <v>1.9123513939610715E-3</v>
      </c>
      <c r="AX831" s="174">
        <f t="shared" si="229"/>
        <v>1.684088861337492E-3</v>
      </c>
      <c r="AY831" s="174">
        <f t="shared" si="229"/>
        <v>1.4830722543132907E-3</v>
      </c>
      <c r="AZ831" s="174">
        <f t="shared" si="229"/>
        <v>1.3060494383693479E-3</v>
      </c>
      <c r="BA831" s="174">
        <f t="shared" si="229"/>
        <v>1.1501564610246937E-3</v>
      </c>
      <c r="BB831" s="174">
        <f t="shared" si="229"/>
        <v>1.0128712175616328E-3</v>
      </c>
      <c r="BC831" s="174">
        <f t="shared" si="229"/>
        <v>8.9197264731337975E-4</v>
      </c>
      <c r="BD831" s="174">
        <f t="shared" si="229"/>
        <v>7.855048003739195E-4</v>
      </c>
      <c r="BE831" s="174">
        <f t="shared" si="229"/>
        <v>6.9174519338561298E-4</v>
      </c>
      <c r="BF831" s="174">
        <f t="shared" si="229"/>
        <v>6.0917694245065843E-4</v>
      </c>
      <c r="BG831" s="174">
        <f t="shared" si="229"/>
        <v>5.3646422232046537E-4</v>
      </c>
      <c r="BH831" s="174">
        <f t="shared" si="229"/>
        <v>4.7243065483098493E-4</v>
      </c>
      <c r="BI831" s="174">
        <f t="shared" si="229"/>
        <v>4.1604027694265632E-4</v>
      </c>
      <c r="BJ831" s="174">
        <f t="shared" si="229"/>
        <v>3.6638078047760483E-4</v>
      </c>
      <c r="BK831" s="174">
        <f t="shared" si="229"/>
        <v>3.2264875239923155E-4</v>
      </c>
      <c r="BL831" s="174">
        <f t="shared" si="229"/>
        <v>2.8413667684499058E-4</v>
      </c>
      <c r="BM831" s="174">
        <f t="shared" si="229"/>
        <v>2.502214886255574E-4</v>
      </c>
      <c r="BN831" s="174">
        <f t="shared" si="229"/>
        <v>2.2035449300389676E-4</v>
      </c>
      <c r="BO831" s="174">
        <f t="shared" si="229"/>
        <v>1.9405248867200974E-4</v>
      </c>
      <c r="BP831" s="174">
        <f t="shared" si="229"/>
        <v>1.7088995030899845E-4</v>
      </c>
    </row>
    <row r="832" spans="2:68">
      <c r="B832" s="29">
        <v>69</v>
      </c>
      <c r="C832" s="68">
        <v>4.87E-2</v>
      </c>
      <c r="D832" s="68">
        <v>4.1000000000000003E-3</v>
      </c>
      <c r="F832" s="13"/>
      <c r="G832" s="13"/>
      <c r="H832" s="245"/>
      <c r="I832" s="60" t="s">
        <v>112</v>
      </c>
      <c r="J832" s="174">
        <f t="shared" ref="J832:Y833" si="230">$C832*POWER(POWER($D832/$C832,1/($D$766-$C$766)),J$766-$C$766)</f>
        <v>0.24328384953877089</v>
      </c>
      <c r="K832" s="174">
        <f t="shared" si="230"/>
        <v>0.21496909291610741</v>
      </c>
      <c r="L832" s="174">
        <f t="shared" si="230"/>
        <v>0.1899497685390312</v>
      </c>
      <c r="M832" s="174">
        <f t="shared" si="230"/>
        <v>0.16784233527985459</v>
      </c>
      <c r="N832" s="174">
        <f t="shared" si="230"/>
        <v>0.14830789070641323</v>
      </c>
      <c r="O832" s="174">
        <f t="shared" si="230"/>
        <v>0.1310469757770667</v>
      </c>
      <c r="P832" s="174">
        <f t="shared" si="230"/>
        <v>0.11579498419481254</v>
      </c>
      <c r="Q832" s="174">
        <f t="shared" si="230"/>
        <v>0.10231810604684995</v>
      </c>
      <c r="R832" s="174">
        <f t="shared" si="230"/>
        <v>9.0409743546417162E-2</v>
      </c>
      <c r="S832" s="174">
        <f t="shared" si="230"/>
        <v>7.9887343930957852E-2</v>
      </c>
      <c r="T832" s="174">
        <f t="shared" si="230"/>
        <v>7.0589600965592608E-2</v>
      </c>
      <c r="U832" s="174">
        <f t="shared" si="230"/>
        <v>6.2373982151516086E-2</v>
      </c>
      <c r="V832" s="174">
        <f t="shared" si="230"/>
        <v>5.5114543731930088E-2</v>
      </c>
      <c r="W832" s="174">
        <f t="shared" si="230"/>
        <v>4.87E-2</v>
      </c>
      <c r="X832" s="174">
        <f t="shared" si="230"/>
        <v>4.3032017311720648E-2</v>
      </c>
      <c r="Y832" s="174">
        <f t="shared" si="230"/>
        <v>3.8023706651257198E-2</v>
      </c>
      <c r="Z832" s="174">
        <f t="shared" si="229"/>
        <v>3.3598291640096249E-2</v>
      </c>
      <c r="AA832" s="174">
        <f t="shared" si="229"/>
        <v>2.9687931570859565E-2</v>
      </c>
      <c r="AB832" s="174">
        <f t="shared" si="229"/>
        <v>2.6232681423129504E-2</v>
      </c>
      <c r="AC832" s="174">
        <f t="shared" si="229"/>
        <v>2.3179572918541304E-2</v>
      </c>
      <c r="AD832" s="174">
        <f t="shared" si="229"/>
        <v>2.0481802527904731E-2</v>
      </c>
      <c r="AE832" s="174">
        <f t="shared" si="229"/>
        <v>1.809801398267023E-2</v>
      </c>
      <c r="AF832" s="174">
        <f t="shared" si="229"/>
        <v>1.5991664291787014E-2</v>
      </c>
      <c r="AG832" s="174">
        <f t="shared" si="229"/>
        <v>1.4130463545121229E-2</v>
      </c>
      <c r="AH832" s="174">
        <f t="shared" si="229"/>
        <v>1.2485879915734991E-2</v>
      </c>
      <c r="AI832" s="174">
        <f t="shared" si="229"/>
        <v>1.1032702272812594E-2</v>
      </c>
      <c r="AJ832" s="174">
        <f t="shared" si="229"/>
        <v>9.748653700179289E-3</v>
      </c>
      <c r="AK832" s="174">
        <f t="shared" si="229"/>
        <v>8.6140499957306927E-3</v>
      </c>
      <c r="AL832" s="174">
        <f t="shared" si="229"/>
        <v>7.6114979166388144E-3</v>
      </c>
      <c r="AM832" s="174">
        <f t="shared" si="229"/>
        <v>6.7256285444954236E-3</v>
      </c>
      <c r="AN832" s="174">
        <f t="shared" si="229"/>
        <v>5.9428616829349003E-3</v>
      </c>
      <c r="AO832" s="174">
        <f t="shared" si="229"/>
        <v>5.2511976760003269E-3</v>
      </c>
      <c r="AP832" s="174">
        <f t="shared" si="229"/>
        <v>4.6400334558709096E-3</v>
      </c>
      <c r="AQ832" s="174">
        <f t="shared" si="229"/>
        <v>4.0999999999999995E-3</v>
      </c>
      <c r="AR832" s="174">
        <f t="shared" si="229"/>
        <v>3.6228187059148794E-3</v>
      </c>
      <c r="AS832" s="174">
        <f t="shared" si="229"/>
        <v>3.2011744819333576E-3</v>
      </c>
      <c r="AT832" s="174">
        <f t="shared" si="229"/>
        <v>2.8286036083037904E-3</v>
      </c>
      <c r="AU832" s="174">
        <f t="shared" si="229"/>
        <v>2.4993946497027558E-3</v>
      </c>
      <c r="AV832" s="174">
        <f t="shared" si="229"/>
        <v>2.2085009000991978E-3</v>
      </c>
      <c r="AW832" s="174">
        <f t="shared" si="229"/>
        <v>1.9514630177827378E-3</v>
      </c>
      <c r="AX832" s="174">
        <f t="shared" si="229"/>
        <v>1.7243406645669275E-3</v>
      </c>
      <c r="AY832" s="174">
        <f t="shared" si="229"/>
        <v>1.5236521012104297E-3</v>
      </c>
      <c r="AZ832" s="174">
        <f t="shared" si="229"/>
        <v>1.3463208130662578E-3</v>
      </c>
      <c r="BA832" s="174">
        <f t="shared" si="229"/>
        <v>1.189628347741212E-3</v>
      </c>
      <c r="BB832" s="174">
        <f t="shared" si="229"/>
        <v>1.0511726417764572E-3</v>
      </c>
      <c r="BC832" s="174">
        <f t="shared" si="229"/>
        <v>9.2883119750578308E-4</v>
      </c>
      <c r="BD832" s="174">
        <f t="shared" si="229"/>
        <v>8.2072854560030957E-4</v>
      </c>
      <c r="BE832" s="174">
        <f t="shared" si="229"/>
        <v>7.2520749450710124E-4</v>
      </c>
      <c r="BF832" s="174">
        <f t="shared" si="229"/>
        <v>6.4080372604146069E-4</v>
      </c>
      <c r="BG832" s="174">
        <f t="shared" si="229"/>
        <v>5.6622334768852633E-4</v>
      </c>
      <c r="BH832" s="174">
        <f t="shared" si="229"/>
        <v>5.0032305749554598E-4</v>
      </c>
      <c r="BI832" s="174">
        <f t="shared" si="229"/>
        <v>4.4209261748668049E-4</v>
      </c>
      <c r="BJ832" s="174">
        <f t="shared" si="229"/>
        <v>3.906393669213701E-4</v>
      </c>
      <c r="BK832" s="174">
        <f t="shared" si="229"/>
        <v>3.4517453798767959E-4</v>
      </c>
      <c r="BL832" s="174">
        <f t="shared" si="229"/>
        <v>3.05001164152998E-4</v>
      </c>
      <c r="BM832" s="174">
        <f t="shared" si="229"/>
        <v>2.6950339580958447E-4</v>
      </c>
      <c r="BN832" s="174">
        <f t="shared" si="229"/>
        <v>2.381370594259864E-4</v>
      </c>
      <c r="BO832" s="174">
        <f t="shared" si="229"/>
        <v>2.1042131547805538E-4</v>
      </c>
      <c r="BP832" s="174">
        <f t="shared" si="229"/>
        <v>1.8593128727734519E-4</v>
      </c>
    </row>
    <row r="833" spans="1:68">
      <c r="B833" s="29">
        <v>70</v>
      </c>
      <c r="C833" s="68">
        <v>4.5400000000000003E-2</v>
      </c>
      <c r="D833" s="68">
        <v>4.1999999999999997E-3</v>
      </c>
      <c r="F833" s="13"/>
      <c r="G833" s="13"/>
      <c r="H833" s="245"/>
      <c r="I833" s="60" t="s">
        <v>112</v>
      </c>
      <c r="J833" s="174">
        <f t="shared" si="230"/>
        <v>0.21331928455953628</v>
      </c>
      <c r="K833" s="174">
        <f t="shared" si="229"/>
        <v>0.18938247603597111</v>
      </c>
      <c r="L833" s="174">
        <f t="shared" si="229"/>
        <v>0.16813164502952019</v>
      </c>
      <c r="M833" s="174">
        <f t="shared" si="229"/>
        <v>0.14926539483496529</v>
      </c>
      <c r="N833" s="174">
        <f t="shared" si="229"/>
        <v>0.1325161488268683</v>
      </c>
      <c r="O833" s="174">
        <f t="shared" si="229"/>
        <v>0.11764635546852932</v>
      </c>
      <c r="P833" s="174">
        <f t="shared" si="229"/>
        <v>0.10444511916136591</v>
      </c>
      <c r="Q833" s="174">
        <f t="shared" si="229"/>
        <v>9.2725209150657018E-2</v>
      </c>
      <c r="R833" s="174">
        <f t="shared" si="229"/>
        <v>8.2320404065501451E-2</v>
      </c>
      <c r="S833" s="174">
        <f t="shared" si="229"/>
        <v>7.3083134431079458E-2</v>
      </c>
      <c r="T833" s="174">
        <f t="shared" si="229"/>
        <v>6.4882389717394268E-2</v>
      </c>
      <c r="U833" s="174">
        <f t="shared" si="229"/>
        <v>5.7601860240542639E-2</v>
      </c>
      <c r="V833" s="174">
        <f t="shared" si="229"/>
        <v>5.1138287563435636E-2</v>
      </c>
      <c r="W833" s="174">
        <f t="shared" si="229"/>
        <v>4.5400000000000003E-2</v>
      </c>
      <c r="X833" s="174">
        <f t="shared" si="229"/>
        <v>4.0305612452180534E-2</v>
      </c>
      <c r="Y833" s="174">
        <f t="shared" si="229"/>
        <v>3.5782872139765859E-2</v>
      </c>
      <c r="Z833" s="174">
        <f t="shared" si="229"/>
        <v>3.1767633852231955E-2</v>
      </c>
      <c r="AA833" s="174">
        <f t="shared" si="229"/>
        <v>2.8202950188784839E-2</v>
      </c>
      <c r="AB833" s="174">
        <f t="shared" si="229"/>
        <v>2.5038263883641266E-2</v>
      </c>
      <c r="AC833" s="174">
        <f t="shared" si="229"/>
        <v>2.2228690761442144E-2</v>
      </c>
      <c r="AD833" s="174">
        <f t="shared" si="229"/>
        <v>1.9734383153084865E-2</v>
      </c>
      <c r="AE833" s="174">
        <f t="shared" si="229"/>
        <v>1.7519964743415835E-2</v>
      </c>
      <c r="AF833" s="174">
        <f t="shared" si="229"/>
        <v>1.5554028835330068E-2</v>
      </c>
      <c r="AG833" s="174">
        <f t="shared" si="229"/>
        <v>1.3808692914247899E-2</v>
      </c>
      <c r="AH833" s="174">
        <f t="shared" si="229"/>
        <v>1.2259203195437161E-2</v>
      </c>
      <c r="AI833" s="174">
        <f t="shared" si="229"/>
        <v>1.088358354554677E-2</v>
      </c>
      <c r="AJ833" s="174">
        <f t="shared" si="229"/>
        <v>9.6623237990690961E-3</v>
      </c>
      <c r="AK833" s="174">
        <f t="shared" si="229"/>
        <v>8.5781030491797281E-3</v>
      </c>
      <c r="AL833" s="174">
        <f t="shared" ref="AL833:BP833" si="231">$C833*POWER(POWER($D833/$C833,1/($D$766-$C$766)),AL$766-$C$766)</f>
        <v>7.6155439884384628E-3</v>
      </c>
      <c r="AM833" s="174">
        <f t="shared" si="231"/>
        <v>6.7609948152099969E-3</v>
      </c>
      <c r="AN833" s="174">
        <f t="shared" si="231"/>
        <v>6.00233561262238E-3</v>
      </c>
      <c r="AO833" s="174">
        <f t="shared" si="231"/>
        <v>5.3288064539709088E-3</v>
      </c>
      <c r="AP833" s="174">
        <f t="shared" si="231"/>
        <v>4.7308547966173967E-3</v>
      </c>
      <c r="AQ833" s="174">
        <f t="shared" si="231"/>
        <v>4.2000000000000023E-3</v>
      </c>
      <c r="AR833" s="174">
        <f t="shared" si="231"/>
        <v>3.7287130462369672E-3</v>
      </c>
      <c r="AS833" s="174">
        <f t="shared" si="231"/>
        <v>3.3103097574232751E-3</v>
      </c>
      <c r="AT833" s="174">
        <f t="shared" si="231"/>
        <v>2.9388559951404026E-3</v>
      </c>
      <c r="AU833" s="174">
        <f t="shared" si="231"/>
        <v>2.6090834976408898E-3</v>
      </c>
      <c r="AV833" s="174">
        <f t="shared" si="231"/>
        <v>2.3163151610417045E-3</v>
      </c>
      <c r="AW833" s="174">
        <f t="shared" si="231"/>
        <v>2.056398704803019E-3</v>
      </c>
      <c r="AX833" s="174">
        <f t="shared" si="231"/>
        <v>1.8256477806818604E-3</v>
      </c>
      <c r="AY833" s="174">
        <f t="shared" si="231"/>
        <v>1.6207896899195274E-3</v>
      </c>
      <c r="AZ833" s="174">
        <f t="shared" si="231"/>
        <v>1.4389189671450732E-3</v>
      </c>
      <c r="BA833" s="174">
        <f t="shared" si="231"/>
        <v>1.2774561726837271E-3</v>
      </c>
      <c r="BB833" s="174">
        <f t="shared" si="231"/>
        <v>1.1341113088289892E-3</v>
      </c>
      <c r="BC833" s="174">
        <f t="shared" si="231"/>
        <v>1.0068513412179836E-3</v>
      </c>
      <c r="BD833" s="174">
        <f t="shared" si="231"/>
        <v>8.9387136467159096E-4</v>
      </c>
      <c r="BE833" s="174">
        <f t="shared" si="231"/>
        <v>7.935690045496669E-4</v>
      </c>
      <c r="BF833" s="174">
        <f t="shared" si="231"/>
        <v>7.0452169056038681E-4</v>
      </c>
      <c r="BG833" s="174">
        <f t="shared" si="231"/>
        <v>6.2546648070224665E-4</v>
      </c>
      <c r="BH833" s="174">
        <f t="shared" si="231"/>
        <v>5.5528214918533047E-4</v>
      </c>
      <c r="BI833" s="174">
        <f t="shared" si="231"/>
        <v>4.9297328428805779E-4</v>
      </c>
      <c r="BJ833" s="174">
        <f t="shared" si="231"/>
        <v>4.3765617061218229E-4</v>
      </c>
      <c r="BK833" s="174">
        <f t="shared" si="231"/>
        <v>3.8854625550660836E-4</v>
      </c>
      <c r="BL833" s="174">
        <f t="shared" si="231"/>
        <v>3.4494702189857428E-4</v>
      </c>
      <c r="BM833" s="174">
        <f t="shared" si="231"/>
        <v>3.0624010971757194E-4</v>
      </c>
      <c r="BN833" s="174">
        <f t="shared" si="231"/>
        <v>2.7187654580594043E-4</v>
      </c>
      <c r="BO833" s="174">
        <f t="shared" si="231"/>
        <v>2.4136895793153617E-4</v>
      </c>
      <c r="BP833" s="174">
        <f t="shared" si="231"/>
        <v>2.1428466247522387E-4</v>
      </c>
    </row>
    <row r="834" spans="1:68" s="13" customFormat="1">
      <c r="B834" s="173"/>
      <c r="C834" s="172"/>
      <c r="D834" s="172"/>
      <c r="I834" s="99"/>
      <c r="J834" s="171"/>
      <c r="K834" s="171"/>
      <c r="L834" s="171"/>
      <c r="M834" s="171"/>
      <c r="N834" s="171"/>
      <c r="O834" s="171"/>
      <c r="P834" s="171"/>
      <c r="Q834" s="171"/>
      <c r="R834" s="171"/>
      <c r="S834" s="171"/>
      <c r="T834" s="171"/>
      <c r="U834" s="171"/>
      <c r="V834" s="171"/>
      <c r="W834" s="171"/>
      <c r="X834" s="171"/>
      <c r="Y834" s="171"/>
      <c r="Z834" s="171"/>
      <c r="AA834" s="171"/>
      <c r="AB834" s="171"/>
      <c r="AC834" s="171"/>
      <c r="AD834" s="171"/>
      <c r="AE834" s="171"/>
      <c r="AF834" s="171"/>
      <c r="AG834" s="171"/>
      <c r="AH834" s="171"/>
      <c r="AI834" s="171"/>
      <c r="AJ834" s="171"/>
      <c r="AK834" s="171"/>
      <c r="AL834" s="171"/>
      <c r="AM834" s="171"/>
      <c r="AN834" s="171"/>
      <c r="AO834" s="171"/>
      <c r="AP834" s="171"/>
      <c r="AQ834" s="171"/>
      <c r="AR834" s="171"/>
      <c r="AS834" s="171"/>
      <c r="AT834" s="171"/>
      <c r="AU834" s="171"/>
      <c r="AV834" s="171"/>
      <c r="AW834" s="171"/>
      <c r="AX834" s="171"/>
      <c r="AY834" s="171"/>
      <c r="AZ834" s="171"/>
      <c r="BA834" s="171"/>
      <c r="BB834" s="171"/>
      <c r="BC834" s="171"/>
      <c r="BD834" s="171"/>
      <c r="BE834" s="171"/>
      <c r="BF834" s="171"/>
      <c r="BG834" s="171"/>
      <c r="BH834" s="171"/>
      <c r="BI834" s="171"/>
      <c r="BJ834" s="171"/>
      <c r="BK834" s="171"/>
      <c r="BL834" s="171"/>
      <c r="BM834" s="171"/>
      <c r="BN834" s="171"/>
      <c r="BO834" s="171"/>
      <c r="BP834" s="171"/>
    </row>
    <row r="835" spans="1:68" ht="15.75">
      <c r="A835" s="108" t="s">
        <v>105</v>
      </c>
      <c r="B835" s="108"/>
      <c r="C835" s="108"/>
      <c r="D835" s="108"/>
      <c r="E835" s="108"/>
      <c r="F835" s="108"/>
      <c r="G835" s="108"/>
    </row>
    <row r="836" spans="1:68">
      <c r="A836" s="28" t="s">
        <v>100</v>
      </c>
      <c r="C836" s="256"/>
      <c r="D836" s="256"/>
      <c r="E836" s="256"/>
      <c r="F836" s="256"/>
    </row>
    <row r="837" spans="1:68">
      <c r="B837" s="245" t="s">
        <v>99</v>
      </c>
      <c r="C837" s="256">
        <v>2016</v>
      </c>
      <c r="D837" s="256">
        <v>2036</v>
      </c>
      <c r="E837" s="256"/>
      <c r="F837" s="256"/>
      <c r="H837" s="245"/>
      <c r="I837" s="44"/>
      <c r="J837" s="43">
        <f t="shared" ref="J837:X837" si="232">K837-1</f>
        <v>2003</v>
      </c>
      <c r="K837" s="43">
        <f t="shared" si="232"/>
        <v>2004</v>
      </c>
      <c r="L837" s="43">
        <f t="shared" si="232"/>
        <v>2005</v>
      </c>
      <c r="M837" s="43">
        <f t="shared" si="232"/>
        <v>2006</v>
      </c>
      <c r="N837" s="43">
        <f t="shared" si="232"/>
        <v>2007</v>
      </c>
      <c r="O837" s="43">
        <f t="shared" si="232"/>
        <v>2008</v>
      </c>
      <c r="P837" s="43">
        <f t="shared" si="232"/>
        <v>2009</v>
      </c>
      <c r="Q837" s="43">
        <f t="shared" si="232"/>
        <v>2010</v>
      </c>
      <c r="R837" s="43">
        <f t="shared" si="232"/>
        <v>2011</v>
      </c>
      <c r="S837" s="43">
        <f t="shared" si="232"/>
        <v>2012</v>
      </c>
      <c r="T837" s="43">
        <f t="shared" si="232"/>
        <v>2013</v>
      </c>
      <c r="U837" s="43">
        <f t="shared" si="232"/>
        <v>2014</v>
      </c>
      <c r="V837" s="43">
        <f t="shared" si="232"/>
        <v>2015</v>
      </c>
      <c r="W837" s="43">
        <f t="shared" si="232"/>
        <v>2016</v>
      </c>
      <c r="X837" s="43">
        <f t="shared" si="232"/>
        <v>2017</v>
      </c>
      <c r="Y837" s="43">
        <f>Z837-1</f>
        <v>2018</v>
      </c>
      <c r="Z837" s="338">
        <f>$Z$54</f>
        <v>2019</v>
      </c>
      <c r="AA837" s="43">
        <f t="shared" ref="AA837:BP837" si="233">Z837+1</f>
        <v>2020</v>
      </c>
      <c r="AB837" s="43">
        <f t="shared" si="233"/>
        <v>2021</v>
      </c>
      <c r="AC837" s="43">
        <f t="shared" si="233"/>
        <v>2022</v>
      </c>
      <c r="AD837" s="43">
        <f t="shared" si="233"/>
        <v>2023</v>
      </c>
      <c r="AE837" s="43">
        <f t="shared" si="233"/>
        <v>2024</v>
      </c>
      <c r="AF837" s="43">
        <f t="shared" si="233"/>
        <v>2025</v>
      </c>
      <c r="AG837" s="43">
        <f t="shared" si="233"/>
        <v>2026</v>
      </c>
      <c r="AH837" s="43">
        <f t="shared" si="233"/>
        <v>2027</v>
      </c>
      <c r="AI837" s="43">
        <f t="shared" si="233"/>
        <v>2028</v>
      </c>
      <c r="AJ837" s="43">
        <f t="shared" si="233"/>
        <v>2029</v>
      </c>
      <c r="AK837" s="43">
        <f t="shared" si="233"/>
        <v>2030</v>
      </c>
      <c r="AL837" s="43">
        <f t="shared" si="233"/>
        <v>2031</v>
      </c>
      <c r="AM837" s="43">
        <f t="shared" si="233"/>
        <v>2032</v>
      </c>
      <c r="AN837" s="43">
        <f t="shared" si="233"/>
        <v>2033</v>
      </c>
      <c r="AO837" s="43">
        <f t="shared" si="233"/>
        <v>2034</v>
      </c>
      <c r="AP837" s="43">
        <f t="shared" si="233"/>
        <v>2035</v>
      </c>
      <c r="AQ837" s="43">
        <f t="shared" si="233"/>
        <v>2036</v>
      </c>
      <c r="AR837" s="43">
        <f t="shared" si="233"/>
        <v>2037</v>
      </c>
      <c r="AS837" s="43">
        <f t="shared" si="233"/>
        <v>2038</v>
      </c>
      <c r="AT837" s="43">
        <f t="shared" si="233"/>
        <v>2039</v>
      </c>
      <c r="AU837" s="43">
        <f t="shared" si="233"/>
        <v>2040</v>
      </c>
      <c r="AV837" s="43">
        <f t="shared" si="233"/>
        <v>2041</v>
      </c>
      <c r="AW837" s="43">
        <f t="shared" si="233"/>
        <v>2042</v>
      </c>
      <c r="AX837" s="43">
        <f t="shared" si="233"/>
        <v>2043</v>
      </c>
      <c r="AY837" s="43">
        <f t="shared" si="233"/>
        <v>2044</v>
      </c>
      <c r="AZ837" s="43">
        <f t="shared" si="233"/>
        <v>2045</v>
      </c>
      <c r="BA837" s="43">
        <f t="shared" si="233"/>
        <v>2046</v>
      </c>
      <c r="BB837" s="43">
        <f t="shared" si="233"/>
        <v>2047</v>
      </c>
      <c r="BC837" s="43">
        <f t="shared" si="233"/>
        <v>2048</v>
      </c>
      <c r="BD837" s="43">
        <f t="shared" si="233"/>
        <v>2049</v>
      </c>
      <c r="BE837" s="43">
        <f t="shared" si="233"/>
        <v>2050</v>
      </c>
      <c r="BF837" s="43">
        <f t="shared" si="233"/>
        <v>2051</v>
      </c>
      <c r="BG837" s="43">
        <f t="shared" si="233"/>
        <v>2052</v>
      </c>
      <c r="BH837" s="43">
        <f t="shared" si="233"/>
        <v>2053</v>
      </c>
      <c r="BI837" s="43">
        <f t="shared" si="233"/>
        <v>2054</v>
      </c>
      <c r="BJ837" s="43">
        <f t="shared" si="233"/>
        <v>2055</v>
      </c>
      <c r="BK837" s="43">
        <f t="shared" si="233"/>
        <v>2056</v>
      </c>
      <c r="BL837" s="43">
        <f t="shared" si="233"/>
        <v>2057</v>
      </c>
      <c r="BM837" s="43">
        <f t="shared" si="233"/>
        <v>2058</v>
      </c>
      <c r="BN837" s="43">
        <f t="shared" si="233"/>
        <v>2059</v>
      </c>
      <c r="BO837" s="43">
        <f t="shared" si="233"/>
        <v>2060</v>
      </c>
      <c r="BP837" s="43">
        <f t="shared" si="233"/>
        <v>2061</v>
      </c>
    </row>
    <row r="838" spans="1:68">
      <c r="B838" s="29">
        <v>0</v>
      </c>
      <c r="C838" s="68">
        <v>8.9999999999999998E-4</v>
      </c>
      <c r="D838" s="68">
        <v>5.0000000000000001E-4</v>
      </c>
      <c r="I838" s="60" t="s">
        <v>112</v>
      </c>
      <c r="J838" s="174">
        <f t="shared" ref="J838:J869" si="234">$C838*POWER(POWER($D838/$C838,1/($D$837-$C$837)),J$837-$C$837)</f>
        <v>1.3187717572945529E-3</v>
      </c>
      <c r="K838" s="174">
        <f t="shared" ref="K838:BP842" si="235">$C838*POWER(POWER($D838/$C838,1/($D$837-$C$837)),K$837-$C$837)</f>
        <v>1.2805779292808293E-3</v>
      </c>
      <c r="L838" s="174">
        <f t="shared" si="235"/>
        <v>1.2434902581818811E-3</v>
      </c>
      <c r="M838" s="174">
        <f t="shared" si="235"/>
        <v>1.2074767078498873E-3</v>
      </c>
      <c r="N838" s="174">
        <f t="shared" si="235"/>
        <v>1.1725061699572599E-3</v>
      </c>
      <c r="O838" s="174">
        <f t="shared" si="235"/>
        <v>1.1385484371254253E-3</v>
      </c>
      <c r="P838" s="174">
        <f t="shared" si="235"/>
        <v>1.105574176831838E-3</v>
      </c>
      <c r="Q838" s="174">
        <f t="shared" si="235"/>
        <v>1.0735549060726919E-3</v>
      </c>
      <c r="R838" s="174">
        <f t="shared" si="235"/>
        <v>1.0424629667594425E-3</v>
      </c>
      <c r="S838" s="174">
        <f t="shared" si="235"/>
        <v>1.0122715018278856E-3</v>
      </c>
      <c r="T838" s="174">
        <f t="shared" si="235"/>
        <v>9.8295443203915756E-4</v>
      </c>
      <c r="U838" s="174">
        <f t="shared" si="235"/>
        <v>9.5448643345261706E-4</v>
      </c>
      <c r="V838" s="174">
        <f t="shared" si="235"/>
        <v>9.2684291555114942E-4</v>
      </c>
      <c r="W838" s="174">
        <f t="shared" si="235"/>
        <v>8.9999999999999998E-4</v>
      </c>
      <c r="X838" s="174">
        <f t="shared" si="235"/>
        <v>8.7393450002078447E-4</v>
      </c>
      <c r="Y838" s="174">
        <f t="shared" si="235"/>
        <v>8.4862390036286495E-4</v>
      </c>
      <c r="Z838" s="174">
        <f t="shared" si="235"/>
        <v>8.2404633785478716E-4</v>
      </c>
      <c r="AA838" s="174">
        <f t="shared" si="235"/>
        <v>8.0018058251897972E-4</v>
      </c>
      <c r="AB838" s="174">
        <f t="shared" si="235"/>
        <v>7.7700601923340513E-4</v>
      </c>
      <c r="AC838" s="174">
        <f t="shared" si="235"/>
        <v>7.5450262992431778E-4</v>
      </c>
      <c r="AD838" s="174">
        <f t="shared" si="235"/>
        <v>7.3265097627475066E-4</v>
      </c>
      <c r="AE838" s="174">
        <f t="shared" si="235"/>
        <v>7.1143218293379313E-4</v>
      </c>
      <c r="AF838" s="174">
        <f t="shared" si="235"/>
        <v>6.9082792121215526E-4</v>
      </c>
      <c r="AG838" s="174">
        <f t="shared" si="235"/>
        <v>6.7082039324993644E-4</v>
      </c>
      <c r="AH838" s="174">
        <f t="shared" si="235"/>
        <v>6.513923166429214E-4</v>
      </c>
      <c r="AI838" s="174">
        <f t="shared" si="235"/>
        <v>6.325269095141244E-4</v>
      </c>
      <c r="AJ838" s="174">
        <f t="shared" si="235"/>
        <v>6.1420787601768696E-4</v>
      </c>
      <c r="AK838" s="174">
        <f t="shared" si="235"/>
        <v>5.9641939226260591E-4</v>
      </c>
      <c r="AL838" s="174">
        <f t="shared" si="235"/>
        <v>5.7914609264413401E-4</v>
      </c>
      <c r="AM838" s="174">
        <f t="shared" si="235"/>
        <v>5.623730565710468E-4</v>
      </c>
      <c r="AN838" s="174">
        <f t="shared" si="235"/>
        <v>5.4608579557730897E-4</v>
      </c>
      <c r="AO838" s="174">
        <f t="shared" si="235"/>
        <v>5.3027024080700867E-4</v>
      </c>
      <c r="AP838" s="174">
        <f t="shared" si="235"/>
        <v>5.1491273086174912E-4</v>
      </c>
      <c r="AQ838" s="174">
        <f t="shared" si="235"/>
        <v>4.9999999999999936E-4</v>
      </c>
      <c r="AR838" s="174">
        <f t="shared" si="235"/>
        <v>4.8551916667821291E-4</v>
      </c>
      <c r="AS838" s="174">
        <f t="shared" si="235"/>
        <v>4.7145772242381326E-4</v>
      </c>
      <c r="AT838" s="174">
        <f t="shared" si="235"/>
        <v>4.5780352103043674E-4</v>
      </c>
      <c r="AU838" s="174">
        <f t="shared" si="235"/>
        <v>4.4454476806609933E-4</v>
      </c>
      <c r="AV838" s="174">
        <f t="shared" si="235"/>
        <v>4.3167001068522456E-4</v>
      </c>
      <c r="AW838" s="174">
        <f t="shared" si="235"/>
        <v>4.1916812773573159E-4</v>
      </c>
      <c r="AX838" s="174">
        <f t="shared" si="235"/>
        <v>4.0702832015263875E-4</v>
      </c>
      <c r="AY838" s="174">
        <f t="shared" si="235"/>
        <v>3.9524010162988457E-4</v>
      </c>
      <c r="AZ838" s="174">
        <f t="shared" si="235"/>
        <v>3.83793289562308E-4</v>
      </c>
      <c r="BA838" s="174">
        <f t="shared" si="235"/>
        <v>3.7267799624996428E-4</v>
      </c>
      <c r="BB838" s="174">
        <f t="shared" si="235"/>
        <v>3.618846203571781E-4</v>
      </c>
      <c r="BC838" s="174">
        <f t="shared" si="235"/>
        <v>3.5140383861895756E-4</v>
      </c>
      <c r="BD838" s="174">
        <f t="shared" si="235"/>
        <v>3.4122659778760346E-4</v>
      </c>
      <c r="BE838" s="174">
        <f t="shared" si="235"/>
        <v>3.3134410681255838E-4</v>
      </c>
      <c r="BF838" s="174">
        <f t="shared" si="235"/>
        <v>3.2174782924674066E-4</v>
      </c>
      <c r="BG838" s="174">
        <f t="shared" si="235"/>
        <v>3.1242947587280338E-4</v>
      </c>
      <c r="BH838" s="174">
        <f t="shared" si="235"/>
        <v>3.0338099754294908E-4</v>
      </c>
      <c r="BI838" s="174">
        <f t="shared" si="235"/>
        <v>2.9459457822611555E-4</v>
      </c>
      <c r="BJ838" s="174">
        <f t="shared" si="235"/>
        <v>2.8606262825652689E-4</v>
      </c>
      <c r="BK838" s="174">
        <f t="shared" si="235"/>
        <v>2.7777777777777707E-4</v>
      </c>
      <c r="BL838" s="174">
        <f t="shared" si="235"/>
        <v>2.697328703767846E-4</v>
      </c>
      <c r="BM838" s="174">
        <f t="shared" si="235"/>
        <v>2.6192095690211816E-4</v>
      </c>
      <c r="BN838" s="174">
        <f t="shared" si="235"/>
        <v>2.5433528946135339E-4</v>
      </c>
      <c r="BO838" s="174">
        <f t="shared" si="235"/>
        <v>2.4696931559227707E-4</v>
      </c>
      <c r="BP838" s="174">
        <f t="shared" si="235"/>
        <v>2.398166726029022E-4</v>
      </c>
    </row>
    <row r="839" spans="1:68">
      <c r="B839" s="29">
        <v>5</v>
      </c>
      <c r="C839" s="68">
        <v>1.2200000000000001E-2</v>
      </c>
      <c r="D839" s="68">
        <v>7.4000000000000003E-3</v>
      </c>
      <c r="I839" s="60" t="s">
        <v>112</v>
      </c>
      <c r="J839" s="174">
        <f t="shared" si="234"/>
        <v>1.6884690439927148E-2</v>
      </c>
      <c r="K839" s="174">
        <f t="shared" ref="K839:Y839" si="236">$C839*POWER(POWER($D839/$C839,1/($D$837-$C$837)),K$837-$C$837)</f>
        <v>1.6467842216714483E-2</v>
      </c>
      <c r="L839" s="174">
        <f t="shared" si="236"/>
        <v>1.6061285117393825E-2</v>
      </c>
      <c r="M839" s="174">
        <f t="shared" si="236"/>
        <v>1.5664765075316788E-2</v>
      </c>
      <c r="N839" s="174">
        <f t="shared" si="236"/>
        <v>1.5278034296217128E-2</v>
      </c>
      <c r="O839" s="174">
        <f t="shared" si="236"/>
        <v>1.4900851103358558E-2</v>
      </c>
      <c r="P839" s="174">
        <f t="shared" si="236"/>
        <v>1.4532979786505543E-2</v>
      </c>
      <c r="Q839" s="174">
        <f t="shared" si="236"/>
        <v>1.4174190454622681E-2</v>
      </c>
      <c r="R839" s="174">
        <f t="shared" si="236"/>
        <v>1.3824258892210638E-2</v>
      </c>
      <c r="S839" s="174">
        <f t="shared" si="236"/>
        <v>1.348296641918886E-2</v>
      </c>
      <c r="T839" s="174">
        <f t="shared" si="236"/>
        <v>1.3150099754237483E-2</v>
      </c>
      <c r="U839" s="174">
        <f t="shared" si="236"/>
        <v>1.2825450881513057E-2</v>
      </c>
      <c r="V839" s="174">
        <f t="shared" si="236"/>
        <v>1.2508816920654781E-2</v>
      </c>
      <c r="W839" s="174">
        <f t="shared" si="236"/>
        <v>1.2200000000000001E-2</v>
      </c>
      <c r="X839" s="174">
        <f t="shared" si="236"/>
        <v>1.1898807132929796E-2</v>
      </c>
      <c r="Y839" s="174">
        <f t="shared" si="236"/>
        <v>1.1605050097267294E-2</v>
      </c>
      <c r="Z839" s="174">
        <f t="shared" si="235"/>
        <v>1.1318545317653418E-2</v>
      </c>
      <c r="AA839" s="174">
        <f t="shared" si="235"/>
        <v>1.1039113750826527E-2</v>
      </c>
      <c r="AB839" s="174">
        <f t="shared" si="235"/>
        <v>1.0766580773734267E-2</v>
      </c>
      <c r="AC839" s="174">
        <f t="shared" si="235"/>
        <v>1.0500776074407712E-2</v>
      </c>
      <c r="AD839" s="174">
        <f t="shared" si="235"/>
        <v>1.0241533545529593E-2</v>
      </c>
      <c r="AE839" s="174">
        <f t="shared" si="235"/>
        <v>9.9886911806301073E-3</v>
      </c>
      <c r="AF839" s="174">
        <f t="shared" si="235"/>
        <v>9.7420909728454467E-3</v>
      </c>
      <c r="AG839" s="174">
        <f t="shared" si="235"/>
        <v>9.5015788161757677E-3</v>
      </c>
      <c r="AH839" s="174">
        <f t="shared" si="235"/>
        <v>9.2670044091808911E-3</v>
      </c>
      <c r="AI839" s="174">
        <f t="shared" si="235"/>
        <v>9.0382211610535619E-3</v>
      </c>
      <c r="AJ839" s="174">
        <f t="shared" si="235"/>
        <v>8.8150861000115682E-3</v>
      </c>
      <c r="AK839" s="174">
        <f t="shared" si="235"/>
        <v>8.5974597839514715E-3</v>
      </c>
      <c r="AL839" s="174">
        <f t="shared" si="235"/>
        <v>8.3852062133080996E-3</v>
      </c>
      <c r="AM839" s="174">
        <f t="shared" si="235"/>
        <v>8.1781927460653821E-3</v>
      </c>
      <c r="AN839" s="174">
        <f t="shared" si="235"/>
        <v>7.9762900148653663E-3</v>
      </c>
      <c r="AO839" s="174">
        <f t="shared" si="235"/>
        <v>7.779371846163668E-3</v>
      </c>
      <c r="AP839" s="174">
        <f t="shared" si="235"/>
        <v>7.5873151813807774E-3</v>
      </c>
      <c r="AQ839" s="174">
        <f t="shared" si="235"/>
        <v>7.400000000000009E-3</v>
      </c>
      <c r="AR839" s="174">
        <f t="shared" si="235"/>
        <v>7.2173092445639818E-3</v>
      </c>
      <c r="AS839" s="174">
        <f t="shared" si="235"/>
        <v>7.0391287475227932E-3</v>
      </c>
      <c r="AT839" s="174">
        <f t="shared" si="235"/>
        <v>6.8653471598881452E-3</v>
      </c>
      <c r="AU839" s="174">
        <f t="shared" si="235"/>
        <v>6.6958558816488855E-3</v>
      </c>
      <c r="AV839" s="174">
        <f t="shared" si="235"/>
        <v>6.5305489939043986E-3</v>
      </c>
      <c r="AW839" s="174">
        <f t="shared" si="235"/>
        <v>6.3693231926735382E-3</v>
      </c>
      <c r="AX839" s="174">
        <f t="shared" si="235"/>
        <v>6.2120777243376297E-3</v>
      </c>
      <c r="AY839" s="174">
        <f t="shared" si="235"/>
        <v>6.058714322677284E-3</v>
      </c>
      <c r="AZ839" s="174">
        <f t="shared" si="235"/>
        <v>5.9091371474636386E-3</v>
      </c>
      <c r="BA839" s="174">
        <f t="shared" si="235"/>
        <v>5.7632527245656366E-3</v>
      </c>
      <c r="BB839" s="174">
        <f t="shared" si="235"/>
        <v>5.6209698875359562E-3</v>
      </c>
      <c r="BC839" s="174">
        <f t="shared" si="235"/>
        <v>5.482199720639052E-3</v>
      </c>
      <c r="BD839" s="174">
        <f t="shared" si="235"/>
        <v>5.3468555032857119E-3</v>
      </c>
      <c r="BE839" s="174">
        <f t="shared" si="235"/>
        <v>5.2148526558394226E-3</v>
      </c>
      <c r="BF839" s="174">
        <f t="shared" si="235"/>
        <v>5.0861086867606568E-3</v>
      </c>
      <c r="BG839" s="174">
        <f t="shared" si="235"/>
        <v>4.960543141056057E-3</v>
      </c>
      <c r="BH839" s="174">
        <f t="shared" si="235"/>
        <v>4.8380775500003097E-3</v>
      </c>
      <c r="BI839" s="174">
        <f t="shared" si="235"/>
        <v>4.718635382099279E-3</v>
      </c>
      <c r="BJ839" s="174">
        <f t="shared" si="235"/>
        <v>4.6021419952637548E-3</v>
      </c>
      <c r="BK839" s="174">
        <f t="shared" si="235"/>
        <v>4.4885245901639444E-3</v>
      </c>
      <c r="BL839" s="174">
        <f t="shared" si="235"/>
        <v>4.3777121647355349E-3</v>
      </c>
      <c r="BM839" s="174">
        <f t="shared" si="235"/>
        <v>4.2696354698089122E-3</v>
      </c>
      <c r="BN839" s="174">
        <f t="shared" si="235"/>
        <v>4.1642269658337984E-3</v>
      </c>
      <c r="BO839" s="174">
        <f t="shared" si="235"/>
        <v>4.061420780672279E-3</v>
      </c>
      <c r="BP839" s="174">
        <f t="shared" si="235"/>
        <v>3.9611526684338203E-3</v>
      </c>
    </row>
    <row r="840" spans="1:68">
      <c r="B840" s="29">
        <v>6</v>
      </c>
      <c r="C840" s="68">
        <v>1.15E-2</v>
      </c>
      <c r="D840" s="68">
        <v>7.0000000000000001E-3</v>
      </c>
      <c r="I840" s="60" t="s">
        <v>112</v>
      </c>
      <c r="J840" s="174">
        <f t="shared" si="234"/>
        <v>1.5879532430673055E-2</v>
      </c>
      <c r="K840" s="174">
        <f t="shared" si="235"/>
        <v>1.5490224803799768E-2</v>
      </c>
      <c r="L840" s="174">
        <f t="shared" si="235"/>
        <v>1.5110461565528813E-2</v>
      </c>
      <c r="M840" s="174">
        <f t="shared" si="235"/>
        <v>1.4740008722618075E-2</v>
      </c>
      <c r="N840" s="174">
        <f t="shared" si="235"/>
        <v>1.437863801847759E-2</v>
      </c>
      <c r="O840" s="174">
        <f t="shared" si="235"/>
        <v>1.4026126792527955E-2</v>
      </c>
      <c r="P840" s="174">
        <f t="shared" si="235"/>
        <v>1.3682257843006784E-2</v>
      </c>
      <c r="Q840" s="174">
        <f t="shared" si="235"/>
        <v>1.334681929313862E-2</v>
      </c>
      <c r="R840" s="174">
        <f t="shared" si="235"/>
        <v>1.3019604460585886E-2</v>
      </c>
      <c r="S840" s="174">
        <f t="shared" si="235"/>
        <v>1.2700411730100385E-2</v>
      </c>
      <c r="T840" s="174">
        <f t="shared" si="235"/>
        <v>1.2389044429296963E-2</v>
      </c>
      <c r="U840" s="174">
        <f t="shared" si="235"/>
        <v>1.2085310707472706E-2</v>
      </c>
      <c r="V840" s="174">
        <f t="shared" si="235"/>
        <v>1.1789023417397055E-2</v>
      </c>
      <c r="W840" s="174">
        <f t="shared" si="235"/>
        <v>1.15E-2</v>
      </c>
      <c r="X840" s="174">
        <f t="shared" si="235"/>
        <v>1.1218062371887289E-2</v>
      </c>
      <c r="Y840" s="174">
        <f t="shared" si="235"/>
        <v>1.0943036815613347E-2</v>
      </c>
      <c r="Z840" s="174">
        <f t="shared" si="235"/>
        <v>1.0674753872644296E-2</v>
      </c>
      <c r="AA840" s="174">
        <f t="shared" si="235"/>
        <v>1.0413048238945137E-2</v>
      </c>
      <c r="AB840" s="174">
        <f t="shared" si="235"/>
        <v>1.0157758663126754E-2</v>
      </c>
      <c r="AC840" s="174">
        <f t="shared" si="235"/>
        <v>9.9087278470899459E-3</v>
      </c>
      <c r="AD840" s="174">
        <f t="shared" si="235"/>
        <v>9.6658023491053447E-3</v>
      </c>
      <c r="AE840" s="174">
        <f t="shared" si="235"/>
        <v>9.4288324892694304E-3</v>
      </c>
      <c r="AF840" s="174">
        <f t="shared" si="235"/>
        <v>9.1976722572784143E-3</v>
      </c>
      <c r="AG840" s="174">
        <f t="shared" si="235"/>
        <v>8.9721792224631836E-3</v>
      </c>
      <c r="AH840" s="174">
        <f t="shared" si="235"/>
        <v>8.7522144460298427E-3</v>
      </c>
      <c r="AI840" s="174">
        <f t="shared" si="235"/>
        <v>8.537642395451803E-3</v>
      </c>
      <c r="AJ840" s="174">
        <f t="shared" si="235"/>
        <v>8.3283308609606553E-3</v>
      </c>
      <c r="AK840" s="174">
        <f t="shared" si="235"/>
        <v>8.1241508740843831E-3</v>
      </c>
      <c r="AL840" s="174">
        <f t="shared" si="235"/>
        <v>7.9249766281827179E-3</v>
      </c>
      <c r="AM840" s="174">
        <f t="shared" si="235"/>
        <v>7.7306854009306742E-3</v>
      </c>
      <c r="AN840" s="174">
        <f t="shared" si="235"/>
        <v>7.5411574787025053E-3</v>
      </c>
      <c r="AO840" s="174">
        <f t="shared" si="235"/>
        <v>7.3562760828094782E-3</v>
      </c>
      <c r="AP840" s="174">
        <f t="shared" si="235"/>
        <v>7.1759272975460376E-3</v>
      </c>
      <c r="AQ840" s="174">
        <f t="shared" si="235"/>
        <v>7.0000000000000045E-3</v>
      </c>
      <c r="AR840" s="174">
        <f t="shared" si="235"/>
        <v>6.8283857915835723E-3</v>
      </c>
      <c r="AS840" s="174">
        <f t="shared" si="235"/>
        <v>6.6609789312429106E-3</v>
      </c>
      <c r="AT840" s="174">
        <f t="shared" si="235"/>
        <v>6.497676270305227E-3</v>
      </c>
      <c r="AU840" s="174">
        <f t="shared" si="235"/>
        <v>6.3383771889231324E-3</v>
      </c>
      <c r="AV840" s="174">
        <f t="shared" si="235"/>
        <v>6.1829835340771579E-3</v>
      </c>
      <c r="AW840" s="174">
        <f t="shared" si="235"/>
        <v>6.0313995590982319E-3</v>
      </c>
      <c r="AX840" s="174">
        <f t="shared" si="235"/>
        <v>5.8835318646728229E-3</v>
      </c>
      <c r="AY840" s="174">
        <f t="shared" si="235"/>
        <v>5.7392893412944396E-3</v>
      </c>
      <c r="AZ840" s="174">
        <f t="shared" si="235"/>
        <v>5.5985831131259954E-3</v>
      </c>
      <c r="BA840" s="174">
        <f t="shared" si="235"/>
        <v>5.461326483238463E-3</v>
      </c>
      <c r="BB840" s="174">
        <f t="shared" si="235"/>
        <v>5.3274348801920814E-3</v>
      </c>
      <c r="BC840" s="174">
        <f t="shared" si="235"/>
        <v>5.1968258059271882E-3</v>
      </c>
      <c r="BD840" s="174">
        <f t="shared" si="235"/>
        <v>5.0694187849325764E-3</v>
      </c>
      <c r="BE840" s="174">
        <f t="shared" si="235"/>
        <v>4.9451353146600626E-3</v>
      </c>
      <c r="BF840" s="174">
        <f t="shared" si="235"/>
        <v>4.8238988171547008E-3</v>
      </c>
      <c r="BG840" s="174">
        <f t="shared" si="235"/>
        <v>4.7056345918708485E-3</v>
      </c>
      <c r="BH840" s="174">
        <f t="shared" si="235"/>
        <v>4.5902697696450058E-3</v>
      </c>
      <c r="BI840" s="174">
        <f t="shared" si="235"/>
        <v>4.4777332677970764E-3</v>
      </c>
      <c r="BJ840" s="174">
        <f t="shared" si="235"/>
        <v>4.3679557463323733E-3</v>
      </c>
      <c r="BK840" s="174">
        <f t="shared" si="235"/>
        <v>4.2608695652173968E-3</v>
      </c>
      <c r="BL840" s="174">
        <f t="shared" si="235"/>
        <v>4.1564087427030461E-3</v>
      </c>
      <c r="BM840" s="174">
        <f t="shared" si="235"/>
        <v>4.0545089146696005E-3</v>
      </c>
      <c r="BN840" s="174">
        <f t="shared" si="235"/>
        <v>3.9551072949684015E-3</v>
      </c>
      <c r="BO840" s="174">
        <f t="shared" si="235"/>
        <v>3.8581426367358214E-3</v>
      </c>
      <c r="BP840" s="174">
        <f t="shared" si="235"/>
        <v>3.7635551946556636E-3</v>
      </c>
    </row>
    <row r="841" spans="1:68">
      <c r="B841" s="29">
        <v>7</v>
      </c>
      <c r="C841" s="68">
        <v>1.09E-2</v>
      </c>
      <c r="D841" s="68">
        <v>6.6E-3</v>
      </c>
      <c r="I841" s="60" t="s">
        <v>112</v>
      </c>
      <c r="J841" s="174">
        <f t="shared" si="234"/>
        <v>1.5102545871438186E-2</v>
      </c>
      <c r="K841" s="174">
        <f t="shared" si="235"/>
        <v>1.4728415768853843E-2</v>
      </c>
      <c r="L841" s="174">
        <f t="shared" si="235"/>
        <v>1.4363553860840888E-2</v>
      </c>
      <c r="M841" s="174">
        <f t="shared" si="235"/>
        <v>1.4007730549647037E-2</v>
      </c>
      <c r="N841" s="174">
        <f t="shared" si="235"/>
        <v>1.3660721925265074E-2</v>
      </c>
      <c r="O841" s="174">
        <f t="shared" si="235"/>
        <v>1.3322309624532305E-2</v>
      </c>
      <c r="P841" s="174">
        <f t="shared" si="235"/>
        <v>1.2992280693720522E-2</v>
      </c>
      <c r="Q841" s="174">
        <f t="shared" si="235"/>
        <v>1.2670427454529972E-2</v>
      </c>
      <c r="R841" s="174">
        <f t="shared" si="235"/>
        <v>1.2356547373403005E-2</v>
      </c>
      <c r="S841" s="174">
        <f t="shared" si="235"/>
        <v>1.2050442934075166E-2</v>
      </c>
      <c r="T841" s="174">
        <f t="shared" si="235"/>
        <v>1.175192151328355E-2</v>
      </c>
      <c r="U841" s="174">
        <f t="shared" si="235"/>
        <v>1.1460795259554169E-2</v>
      </c>
      <c r="V841" s="174">
        <f t="shared" si="235"/>
        <v>1.1176880974992105E-2</v>
      </c>
      <c r="W841" s="174">
        <f t="shared" si="235"/>
        <v>1.09E-2</v>
      </c>
      <c r="X841" s="174">
        <f t="shared" si="235"/>
        <v>1.062997810085241E-2</v>
      </c>
      <c r="Y841" s="174">
        <f t="shared" si="235"/>
        <v>1.0366645360055212E-2</v>
      </c>
      <c r="Z841" s="174">
        <f t="shared" si="235"/>
        <v>1.0109836069421113E-2</v>
      </c>
      <c r="AA841" s="174">
        <f t="shared" si="235"/>
        <v>9.8593886257939689E-3</v>
      </c>
      <c r="AB841" s="174">
        <f t="shared" si="235"/>
        <v>9.6151454293562592E-3</v>
      </c>
      <c r="AC841" s="174">
        <f t="shared" si="235"/>
        <v>9.3769527844557964E-3</v>
      </c>
      <c r="AD841" s="174">
        <f t="shared" si="235"/>
        <v>9.1446608028891881E-3</v>
      </c>
      <c r="AE841" s="174">
        <f t="shared" si="235"/>
        <v>8.9181233095812374E-3</v>
      </c>
      <c r="AF841" s="174">
        <f t="shared" si="235"/>
        <v>8.697197750600915E-3</v>
      </c>
      <c r="AG841" s="174">
        <f t="shared" si="235"/>
        <v>8.4817451034560152E-3</v>
      </c>
      <c r="AH841" s="174">
        <f t="shared" si="235"/>
        <v>8.2716297896100535E-3</v>
      </c>
      <c r="AI841" s="174">
        <f t="shared" si="235"/>
        <v>8.066719589166358E-3</v>
      </c>
      <c r="AJ841" s="174">
        <f t="shared" si="235"/>
        <v>7.8668855576656468E-3</v>
      </c>
      <c r="AK841" s="174">
        <f t="shared" si="235"/>
        <v>7.6720019449447634E-3</v>
      </c>
      <c r="AL841" s="174">
        <f t="shared" si="235"/>
        <v>7.4819461160054983E-3</v>
      </c>
      <c r="AM841" s="174">
        <f t="shared" si="235"/>
        <v>7.296598473843687E-3</v>
      </c>
      <c r="AN841" s="174">
        <f t="shared" si="235"/>
        <v>7.1158423841900477E-3</v>
      </c>
      <c r="AO841" s="174">
        <f t="shared" si="235"/>
        <v>6.9395641021153757E-3</v>
      </c>
      <c r="AP841" s="174">
        <f t="shared" si="235"/>
        <v>6.7676527004539421E-3</v>
      </c>
      <c r="AQ841" s="174">
        <f t="shared" si="235"/>
        <v>6.6000000000000078E-3</v>
      </c>
      <c r="AR841" s="174">
        <f t="shared" si="235"/>
        <v>6.4365005014335773E-3</v>
      </c>
      <c r="AS841" s="174">
        <f t="shared" si="235"/>
        <v>6.2770513189325215E-3</v>
      </c>
      <c r="AT841" s="174">
        <f t="shared" si="235"/>
        <v>6.1215521154293056E-3</v>
      </c>
      <c r="AU841" s="174">
        <f t="shared" si="235"/>
        <v>5.9699050394715842E-3</v>
      </c>
      <c r="AV841" s="174">
        <f t="shared" si="235"/>
        <v>5.8220146636469156E-3</v>
      </c>
      <c r="AW841" s="174">
        <f t="shared" si="235"/>
        <v>5.6777879245328748E-3</v>
      </c>
      <c r="AX841" s="174">
        <f t="shared" si="235"/>
        <v>5.5371340641347435E-3</v>
      </c>
      <c r="AY841" s="174">
        <f t="shared" si="235"/>
        <v>5.3999645727739656E-3</v>
      </c>
      <c r="AZ841" s="174">
        <f t="shared" si="235"/>
        <v>5.2661931333913854E-3</v>
      </c>
      <c r="BA841" s="174">
        <f t="shared" si="235"/>
        <v>5.135735567230253E-3</v>
      </c>
      <c r="BB841" s="174">
        <f t="shared" si="235"/>
        <v>5.0085097808648098E-3</v>
      </c>
      <c r="BC841" s="174">
        <f t="shared" si="235"/>
        <v>4.8844357145411037E-3</v>
      </c>
      <c r="BD841" s="174">
        <f t="shared" si="235"/>
        <v>4.7634352917975522E-3</v>
      </c>
      <c r="BE841" s="174">
        <f t="shared" si="235"/>
        <v>4.6454323703335318E-3</v>
      </c>
      <c r="BF841" s="174">
        <f t="shared" si="235"/>
        <v>4.5303526940950779E-3</v>
      </c>
      <c r="BG841" s="174">
        <f t="shared" si="235"/>
        <v>4.418123846547559E-3</v>
      </c>
      <c r="BH841" s="174">
        <f t="shared" si="235"/>
        <v>4.308675205105905E-3</v>
      </c>
      <c r="BI841" s="174">
        <f t="shared" si="235"/>
        <v>4.2019378966937195E-3</v>
      </c>
      <c r="BJ841" s="174">
        <f t="shared" si="235"/>
        <v>4.0978447544033096E-3</v>
      </c>
      <c r="BK841" s="174">
        <f t="shared" si="235"/>
        <v>3.9963302752293673E-3</v>
      </c>
      <c r="BL841" s="174">
        <f t="shared" si="235"/>
        <v>3.8973305788496935E-3</v>
      </c>
      <c r="BM841" s="174">
        <f t="shared" si="235"/>
        <v>3.8007833674270357E-3</v>
      </c>
      <c r="BN841" s="174">
        <f t="shared" si="235"/>
        <v>3.7066278864067393E-3</v>
      </c>
      <c r="BO841" s="174">
        <f t="shared" si="235"/>
        <v>3.6148048862855507E-3</v>
      </c>
      <c r="BP841" s="174">
        <f t="shared" si="235"/>
        <v>3.5252565853274944E-3</v>
      </c>
    </row>
    <row r="842" spans="1:68">
      <c r="B842" s="29">
        <v>8</v>
      </c>
      <c r="C842" s="68">
        <v>1.0200000000000001E-2</v>
      </c>
      <c r="D842" s="68">
        <v>6.1999999999999998E-3</v>
      </c>
      <c r="I842" s="60" t="s">
        <v>112</v>
      </c>
      <c r="J842" s="174">
        <f t="shared" si="234"/>
        <v>1.4097291667930055E-2</v>
      </c>
      <c r="K842" s="174">
        <f t="shared" si="235"/>
        <v>1.3750714373972678E-2</v>
      </c>
      <c r="L842" s="174">
        <f t="shared" si="235"/>
        <v>1.3412657569164295E-2</v>
      </c>
      <c r="M842" s="174">
        <f t="shared" si="235"/>
        <v>1.3082911780072563E-2</v>
      </c>
      <c r="N842" s="174">
        <f t="shared" si="235"/>
        <v>1.2761272683100797E-2</v>
      </c>
      <c r="O842" s="174">
        <f t="shared" si="235"/>
        <v>1.2447540977880946E-2</v>
      </c>
      <c r="P842" s="174">
        <f t="shared" si="235"/>
        <v>1.2141522263779177E-2</v>
      </c>
      <c r="Q842" s="174">
        <f t="shared" si="235"/>
        <v>1.1843026919437501E-2</v>
      </c>
      <c r="R842" s="174">
        <f t="shared" si="235"/>
        <v>1.1551869985276849E-2</v>
      </c>
      <c r="S842" s="174">
        <f t="shared" si="235"/>
        <v>1.1267871048888769E-2</v>
      </c>
      <c r="T842" s="174">
        <f t="shared" si="235"/>
        <v>1.0990854133244719E-2</v>
      </c>
      <c r="U842" s="174">
        <f t="shared" si="235"/>
        <v>1.0720647587653715E-2</v>
      </c>
      <c r="V842" s="174">
        <f t="shared" si="235"/>
        <v>1.0457083981400739E-2</v>
      </c>
      <c r="W842" s="174">
        <f t="shared" si="235"/>
        <v>1.0200000000000001E-2</v>
      </c>
      <c r="X842" s="174">
        <f t="shared" si="235"/>
        <v>9.9492363439988105E-3</v>
      </c>
      <c r="Y842" s="174">
        <f t="shared" si="235"/>
        <v>9.7046376302692972E-3</v>
      </c>
      <c r="Z842" s="174">
        <f t="shared" si="235"/>
        <v>9.4660522957268414E-3</v>
      </c>
      <c r="AA842" s="174">
        <f t="shared" si="235"/>
        <v>9.2333325034155752E-3</v>
      </c>
      <c r="AB842" s="174">
        <f t="shared" si="235"/>
        <v>9.0063340509027225E-3</v>
      </c>
      <c r="AC842" s="174">
        <f t="shared" si="235"/>
        <v>8.7849162809250387E-3</v>
      </c>
      <c r="AD842" s="174">
        <f t="shared" si="235"/>
        <v>8.5689419942319867E-3</v>
      </c>
      <c r="AE842" s="174">
        <f t="shared" si="235"/>
        <v>8.3582773645716202E-3</v>
      </c>
      <c r="AF842" s="174">
        <f t="shared" si="235"/>
        <v>8.1527918557665249E-3</v>
      </c>
      <c r="AG842" s="174">
        <f t="shared" si="235"/>
        <v>7.9523581408284146E-3</v>
      </c>
      <c r="AH842" s="174">
        <f t="shared" si="235"/>
        <v>7.7568520230612619E-3</v>
      </c>
      <c r="AI842" s="174">
        <f t="shared" si="235"/>
        <v>7.5661523591040985E-3</v>
      </c>
      <c r="AJ842" s="174">
        <f t="shared" si="235"/>
        <v>7.3801409838657687E-3</v>
      </c>
      <c r="AK842" s="174">
        <f t="shared" si="235"/>
        <v>7.1987026373051422E-3</v>
      </c>
      <c r="AL842" s="174">
        <f t="shared" si="235"/>
        <v>7.0217248930114122E-3</v>
      </c>
      <c r="AM842" s="174">
        <f t="shared" si="235"/>
        <v>6.849098088540226E-3</v>
      </c>
      <c r="AN842" s="174">
        <f t="shared" si="235"/>
        <v>6.68071525746247E-3</v>
      </c>
      <c r="AO842" s="174">
        <f t="shared" si="235"/>
        <v>6.5164720630836257E-3</v>
      </c>
      <c r="AP842" s="174">
        <f t="shared" si="235"/>
        <v>6.3562667337925998E-3</v>
      </c>
      <c r="AQ842" s="174">
        <f t="shared" si="235"/>
        <v>6.1999999999999954E-3</v>
      </c>
      <c r="AR842" s="174">
        <f t="shared" si="235"/>
        <v>6.0475750326267237E-3</v>
      </c>
      <c r="AS842" s="174">
        <f t="shared" si="235"/>
        <v>5.8988973831048614E-3</v>
      </c>
      <c r="AT842" s="174">
        <f t="shared" si="235"/>
        <v>5.7538749248535652E-3</v>
      </c>
      <c r="AU842" s="174">
        <f t="shared" si="235"/>
        <v>5.6124177961937765E-3</v>
      </c>
      <c r="AV842" s="174">
        <f t="shared" si="235"/>
        <v>5.4744383446663561E-3</v>
      </c>
      <c r="AW842" s="174">
        <f t="shared" ref="K842:BP847" si="237">$C842*POWER(POWER($D842/$C842,1/($D$837-$C$837)),AW$837-$C$837)</f>
        <v>5.3398510727191368E-3</v>
      </c>
      <c r="AX842" s="174">
        <f t="shared" si="237"/>
        <v>5.2085725847292423E-3</v>
      </c>
      <c r="AY842" s="174">
        <f t="shared" si="237"/>
        <v>5.0805215353278421E-3</v>
      </c>
      <c r="AZ842" s="174">
        <f t="shared" si="237"/>
        <v>4.9556185789953354E-3</v>
      </c>
      <c r="BA842" s="174">
        <f t="shared" si="237"/>
        <v>4.8337863208956985E-3</v>
      </c>
      <c r="BB842" s="174">
        <f t="shared" si="237"/>
        <v>4.7149492689195866E-3</v>
      </c>
      <c r="BC842" s="174">
        <f t="shared" si="237"/>
        <v>4.5990337869064087E-3</v>
      </c>
      <c r="BD842" s="174">
        <f t="shared" si="237"/>
        <v>4.4859680490164436E-3</v>
      </c>
      <c r="BE842" s="174">
        <f t="shared" si="237"/>
        <v>4.3756819952246902E-3</v>
      </c>
      <c r="BF842" s="174">
        <f t="shared" si="237"/>
        <v>4.2681072879088939E-3</v>
      </c>
      <c r="BG842" s="174">
        <f t="shared" si="237"/>
        <v>4.16317726950484E-3</v>
      </c>
      <c r="BH842" s="174">
        <f t="shared" si="237"/>
        <v>4.0608269212026749E-3</v>
      </c>
      <c r="BI842" s="174">
        <f t="shared" si="237"/>
        <v>3.9609928226586712E-3</v>
      </c>
      <c r="BJ842" s="174">
        <f t="shared" si="237"/>
        <v>3.8636131126974596E-3</v>
      </c>
      <c r="BK842" s="174">
        <f t="shared" si="237"/>
        <v>3.7686274509803859E-3</v>
      </c>
      <c r="BL842" s="174">
        <f t="shared" si="237"/>
        <v>3.6759769806162406E-3</v>
      </c>
      <c r="BM842" s="174">
        <f t="shared" si="237"/>
        <v>3.5856042916911873E-3</v>
      </c>
      <c r="BN842" s="174">
        <f t="shared" si="237"/>
        <v>3.4974533856953014E-3</v>
      </c>
      <c r="BO842" s="174">
        <f t="shared" si="237"/>
        <v>3.4114696408236648E-3</v>
      </c>
      <c r="BP842" s="174">
        <f t="shared" si="237"/>
        <v>3.3275997781305267E-3</v>
      </c>
    </row>
    <row r="843" spans="1:68">
      <c r="B843" s="29">
        <v>9</v>
      </c>
      <c r="C843" s="68">
        <v>9.5999999999999992E-3</v>
      </c>
      <c r="D843" s="68">
        <v>5.7999999999999996E-3</v>
      </c>
      <c r="I843" s="60" t="s">
        <v>112</v>
      </c>
      <c r="J843" s="174">
        <f t="shared" si="234"/>
        <v>1.3320463556859514E-2</v>
      </c>
      <c r="K843" s="174">
        <f t="shared" si="237"/>
        <v>1.2989043663915201E-2</v>
      </c>
      <c r="L843" s="174">
        <f t="shared" si="237"/>
        <v>1.2665869666090858E-2</v>
      </c>
      <c r="M843" s="174">
        <f t="shared" si="237"/>
        <v>1.2350736401331405E-2</v>
      </c>
      <c r="N843" s="174">
        <f t="shared" si="237"/>
        <v>1.2043443812117808E-2</v>
      </c>
      <c r="O843" s="174">
        <f t="shared" si="237"/>
        <v>1.1743796818463634E-2</v>
      </c>
      <c r="P843" s="174">
        <f t="shared" si="237"/>
        <v>1.1451605194071502E-2</v>
      </c>
      <c r="Q843" s="174">
        <f t="shared" si="237"/>
        <v>1.1166683445570843E-2</v>
      </c>
      <c r="R843" s="174">
        <f t="shared" si="237"/>
        <v>1.0888850694760279E-2</v>
      </c>
      <c r="S843" s="174">
        <f t="shared" si="237"/>
        <v>1.0617930563779878E-2</v>
      </c>
      <c r="T843" s="174">
        <f t="shared" si="237"/>
        <v>1.0353751063140357E-2</v>
      </c>
      <c r="U843" s="174">
        <f t="shared" si="237"/>
        <v>1.0096144482538216E-2</v>
      </c>
      <c r="V843" s="174">
        <f t="shared" si="237"/>
        <v>9.8449472843874005E-3</v>
      </c>
      <c r="W843" s="174">
        <f t="shared" si="237"/>
        <v>9.5999999999999992E-3</v>
      </c>
      <c r="X843" s="174">
        <f t="shared" si="237"/>
        <v>9.3611471283499732E-3</v>
      </c>
      <c r="Y843" s="174">
        <f t="shared" si="237"/>
        <v>9.1282370373557253E-3</v>
      </c>
      <c r="Z843" s="174">
        <f t="shared" si="237"/>
        <v>8.9011218676187942E-3</v>
      </c>
      <c r="AA843" s="174">
        <f t="shared" si="237"/>
        <v>8.6796574385575882E-3</v>
      </c>
      <c r="AB843" s="174">
        <f t="shared" si="237"/>
        <v>8.4637031568765477E-3</v>
      </c>
      <c r="AC843" s="174">
        <f t="shared" si="237"/>
        <v>8.2531219273126576E-3</v>
      </c>
      <c r="AD843" s="174">
        <f t="shared" si="237"/>
        <v>8.0477800656026128E-3</v>
      </c>
      <c r="AE843" s="174">
        <f t="shared" si="237"/>
        <v>7.8475472136154238E-3</v>
      </c>
      <c r="AF843" s="174">
        <f t="shared" si="237"/>
        <v>7.652296256596549E-3</v>
      </c>
      <c r="AG843" s="174">
        <f t="shared" si="237"/>
        <v>7.4619032424710465E-3</v>
      </c>
      <c r="AH843" s="174">
        <f t="shared" si="237"/>
        <v>7.2762473031545002E-3</v>
      </c>
      <c r="AI843" s="174">
        <f t="shared" si="237"/>
        <v>7.0952105778217707E-3</v>
      </c>
      <c r="AJ843" s="174">
        <f t="shared" si="237"/>
        <v>6.9186781380848579E-3</v>
      </c>
      <c r="AK843" s="174">
        <f t="shared" si="237"/>
        <v>6.7465379150323775E-3</v>
      </c>
      <c r="AL843" s="174">
        <f t="shared" si="237"/>
        <v>6.5786806280843284E-3</v>
      </c>
      <c r="AM843" s="174">
        <f t="shared" si="237"/>
        <v>6.4149997156170025E-3</v>
      </c>
      <c r="AN843" s="174">
        <f t="shared" si="237"/>
        <v>6.2553912673139582E-3</v>
      </c>
      <c r="AO843" s="174">
        <f t="shared" si="237"/>
        <v>6.0997539582001636E-3</v>
      </c>
      <c r="AP843" s="174">
        <f t="shared" si="237"/>
        <v>5.9479889843173806E-3</v>
      </c>
      <c r="AQ843" s="174">
        <f t="shared" si="237"/>
        <v>5.7999999999999927E-3</v>
      </c>
      <c r="AR843" s="174">
        <f t="shared" si="237"/>
        <v>5.6556930567114357E-3</v>
      </c>
      <c r="AS843" s="174">
        <f t="shared" si="237"/>
        <v>5.5149765434024112E-3</v>
      </c>
      <c r="AT843" s="174">
        <f t="shared" si="237"/>
        <v>5.3777611283530148E-3</v>
      </c>
      <c r="AU843" s="174">
        <f t="shared" si="237"/>
        <v>5.2439597024618702E-3</v>
      </c>
      <c r="AV843" s="174">
        <f t="shared" si="237"/>
        <v>5.1134873239462413E-3</v>
      </c>
      <c r="AW843" s="174">
        <f t="shared" si="237"/>
        <v>4.9862611644180578E-3</v>
      </c>
      <c r="AX843" s="174">
        <f t="shared" si="237"/>
        <v>4.8622004563015735E-3</v>
      </c>
      <c r="AY843" s="174">
        <f t="shared" si="237"/>
        <v>4.7412264415593137E-3</v>
      </c>
      <c r="AZ843" s="174">
        <f t="shared" si="237"/>
        <v>4.6232623216937432E-3</v>
      </c>
      <c r="BA843" s="174">
        <f t="shared" si="237"/>
        <v>4.5082332089929197E-3</v>
      </c>
      <c r="BB843" s="174">
        <f t="shared" si="237"/>
        <v>4.3960660789891717E-3</v>
      </c>
      <c r="BC843" s="174">
        <f t="shared" si="237"/>
        <v>4.2866897241006481E-3</v>
      </c>
      <c r="BD843" s="174">
        <f t="shared" si="237"/>
        <v>4.1800347084262638E-3</v>
      </c>
      <c r="BE843" s="174">
        <f t="shared" si="237"/>
        <v>4.0760333236653894E-3</v>
      </c>
      <c r="BF843" s="174">
        <f t="shared" si="237"/>
        <v>3.974619546134278E-3</v>
      </c>
      <c r="BG843" s="174">
        <f t="shared" si="237"/>
        <v>3.8757289948519341E-3</v>
      </c>
      <c r="BH843" s="174">
        <f t="shared" si="237"/>
        <v>3.7792988906688459E-3</v>
      </c>
      <c r="BI843" s="174">
        <f t="shared" si="237"/>
        <v>3.685268016412595E-3</v>
      </c>
      <c r="BJ843" s="174">
        <f t="shared" si="237"/>
        <v>3.5935766780250799E-3</v>
      </c>
      <c r="BK843" s="174">
        <f t="shared" si="237"/>
        <v>3.5041666666666585E-3</v>
      </c>
      <c r="BL843" s="174">
        <f t="shared" si="237"/>
        <v>3.4169812217631551E-3</v>
      </c>
      <c r="BM843" s="174">
        <f t="shared" si="237"/>
        <v>3.3319649949722862E-3</v>
      </c>
      <c r="BN843" s="174">
        <f t="shared" si="237"/>
        <v>3.2490640150466101E-3</v>
      </c>
      <c r="BO843" s="174">
        <f t="shared" si="237"/>
        <v>3.1682256535707095E-3</v>
      </c>
      <c r="BP843" s="174">
        <f t="shared" si="237"/>
        <v>3.089398591550851E-3</v>
      </c>
    </row>
    <row r="844" spans="1:68">
      <c r="B844" s="29">
        <v>10</v>
      </c>
      <c r="C844" s="68">
        <v>8.8999999999999999E-3</v>
      </c>
      <c r="D844" s="68">
        <v>5.4000000000000003E-3</v>
      </c>
      <c r="I844" s="60" t="s">
        <v>112</v>
      </c>
      <c r="J844" s="174">
        <f t="shared" si="234"/>
        <v>1.2315089348416372E-2</v>
      </c>
      <c r="K844" s="174">
        <f t="shared" si="237"/>
        <v>1.2011237508660505E-2</v>
      </c>
      <c r="L844" s="174">
        <f t="shared" si="237"/>
        <v>1.1714882645817343E-2</v>
      </c>
      <c r="M844" s="174">
        <f t="shared" si="237"/>
        <v>1.1425839785976995E-2</v>
      </c>
      <c r="N844" s="174">
        <f t="shared" si="237"/>
        <v>1.1143928519115475E-2</v>
      </c>
      <c r="O844" s="174">
        <f t="shared" si="237"/>
        <v>1.0868972886489347E-2</v>
      </c>
      <c r="P844" s="174">
        <f t="shared" si="237"/>
        <v>1.0600801270808691E-2</v>
      </c>
      <c r="Q844" s="174">
        <f t="shared" si="237"/>
        <v>1.0339246289119846E-2</v>
      </c>
      <c r="R844" s="174">
        <f t="shared" si="237"/>
        <v>1.0084144688331046E-2</v>
      </c>
      <c r="S844" s="174">
        <f t="shared" si="237"/>
        <v>9.8353372433158167E-3</v>
      </c>
      <c r="T844" s="174">
        <f t="shared" si="237"/>
        <v>9.5926686575304263E-3</v>
      </c>
      <c r="U844" s="174">
        <f t="shared" si="237"/>
        <v>9.3559874660834579E-3</v>
      </c>
      <c r="V844" s="174">
        <f t="shared" si="237"/>
        <v>9.1251459411969271E-3</v>
      </c>
      <c r="W844" s="174">
        <f t="shared" si="237"/>
        <v>8.8999999999999999E-3</v>
      </c>
      <c r="X844" s="174">
        <f t="shared" si="237"/>
        <v>8.6804091145976977E-3</v>
      </c>
      <c r="Y844" s="174">
        <f t="shared" si="237"/>
        <v>8.4662362243585147E-3</v>
      </c>
      <c r="Z844" s="174">
        <f t="shared" si="237"/>
        <v>8.2573476503661619E-3</v>
      </c>
      <c r="AA844" s="174">
        <f t="shared" si="237"/>
        <v>8.0536130119820571E-3</v>
      </c>
      <c r="AB844" s="174">
        <f t="shared" si="237"/>
        <v>7.854905145466478E-3</v>
      </c>
      <c r="AC844" s="174">
        <f t="shared" si="237"/>
        <v>7.6611000246075917E-3</v>
      </c>
      <c r="AD844" s="174">
        <f t="shared" si="237"/>
        <v>7.4720766833088073E-3</v>
      </c>
      <c r="AE844" s="174">
        <f t="shared" si="237"/>
        <v>7.2877171400861458E-3</v>
      </c>
      <c r="AF844" s="174">
        <f t="shared" si="237"/>
        <v>7.1079063244284995E-3</v>
      </c>
      <c r="AG844" s="174">
        <f t="shared" si="237"/>
        <v>6.9325320049748044E-3</v>
      </c>
      <c r="AH844" s="174">
        <f t="shared" si="237"/>
        <v>6.7614847194633195E-3</v>
      </c>
      <c r="AI844" s="174">
        <f t="shared" si="237"/>
        <v>6.594657706409263E-3</v>
      </c>
      <c r="AJ844" s="174">
        <f t="shared" si="237"/>
        <v>6.4319468384681933E-3</v>
      </c>
      <c r="AK844" s="174">
        <f t="shared" si="237"/>
        <v>6.2732505574434987E-3</v>
      </c>
      <c r="AL844" s="174">
        <f t="shared" si="237"/>
        <v>6.1184698108974868E-3</v>
      </c>
      <c r="AM844" s="174">
        <f t="shared" si="237"/>
        <v>5.9675079903264488E-3</v>
      </c>
      <c r="AN844" s="174">
        <f t="shared" si="237"/>
        <v>5.8202708708611555E-3</v>
      </c>
      <c r="AO844" s="174">
        <f t="shared" si="237"/>
        <v>5.6766665524551297E-3</v>
      </c>
      <c r="AP844" s="174">
        <f t="shared" si="237"/>
        <v>5.5366054025239768E-3</v>
      </c>
      <c r="AQ844" s="174">
        <f t="shared" si="237"/>
        <v>5.3999999999999977E-3</v>
      </c>
      <c r="AR844" s="174">
        <f t="shared" si="237"/>
        <v>5.26676508076714E-3</v>
      </c>
      <c r="AS844" s="174">
        <f t="shared" si="237"/>
        <v>5.1368174844422425E-3</v>
      </c>
      <c r="AT844" s="174">
        <f t="shared" si="237"/>
        <v>5.0100761024693546E-3</v>
      </c>
      <c r="AU844" s="174">
        <f t="shared" si="237"/>
        <v>4.8864618274947289E-3</v>
      </c>
      <c r="AV844" s="174">
        <f t="shared" si="237"/>
        <v>4.7658975039908957E-3</v>
      </c>
      <c r="AW844" s="174">
        <f t="shared" si="237"/>
        <v>4.6483078800989858E-3</v>
      </c>
      <c r="AX844" s="174">
        <f t="shared" si="237"/>
        <v>4.5336195606592742E-3</v>
      </c>
      <c r="AY844" s="174">
        <f t="shared" si="237"/>
        <v>4.4217609614005809E-3</v>
      </c>
      <c r="AZ844" s="174">
        <f t="shared" si="237"/>
        <v>4.3126622642599872E-3</v>
      </c>
      <c r="BA844" s="174">
        <f t="shared" si="237"/>
        <v>4.2062553738049357E-3</v>
      </c>
      <c r="BB844" s="174">
        <f t="shared" si="237"/>
        <v>4.1024738747305507E-3</v>
      </c>
      <c r="BC844" s="174">
        <f t="shared" si="237"/>
        <v>4.0012529904056189E-3</v>
      </c>
      <c r="BD844" s="174">
        <f t="shared" si="237"/>
        <v>3.902529542441374E-3</v>
      </c>
      <c r="BE844" s="174">
        <f t="shared" si="237"/>
        <v>3.8062419112578519E-3</v>
      </c>
      <c r="BF844" s="174">
        <f t="shared" si="237"/>
        <v>3.7123299976231927E-3</v>
      </c>
      <c r="BG844" s="174">
        <f t="shared" si="237"/>
        <v>3.6207351851418887E-3</v>
      </c>
      <c r="BH844" s="174">
        <f t="shared" si="237"/>
        <v>3.5314003036685656E-3</v>
      </c>
      <c r="BI844" s="174">
        <f t="shared" si="237"/>
        <v>3.4442695936244593E-3</v>
      </c>
      <c r="BJ844" s="174">
        <f t="shared" si="237"/>
        <v>3.3592886711943217E-3</v>
      </c>
      <c r="BK844" s="174">
        <f t="shared" si="237"/>
        <v>3.2764044943820198E-3</v>
      </c>
      <c r="BL844" s="174">
        <f t="shared" si="237"/>
        <v>3.1955653299036569E-3</v>
      </c>
      <c r="BM844" s="174">
        <f t="shared" si="237"/>
        <v>3.1167207208975391E-3</v>
      </c>
      <c r="BN844" s="174">
        <f t="shared" si="237"/>
        <v>3.0398214554308431E-3</v>
      </c>
      <c r="BO844" s="174">
        <f t="shared" si="237"/>
        <v>2.9648195357833175E-3</v>
      </c>
      <c r="BP844" s="174">
        <f t="shared" si="237"/>
        <v>2.8916681484888566E-3</v>
      </c>
    </row>
    <row r="845" spans="1:68">
      <c r="B845" s="29">
        <v>11</v>
      </c>
      <c r="C845" s="68">
        <v>8.5000000000000006E-3</v>
      </c>
      <c r="D845" s="68">
        <v>5.1999999999999998E-3</v>
      </c>
      <c r="I845" s="60" t="s">
        <v>112</v>
      </c>
      <c r="J845" s="174">
        <f t="shared" si="234"/>
        <v>1.1698739057552626E-2</v>
      </c>
      <c r="K845" s="174">
        <f t="shared" si="237"/>
        <v>1.1414799169222823E-2</v>
      </c>
      <c r="L845" s="174">
        <f t="shared" si="237"/>
        <v>1.1137750780890422E-2</v>
      </c>
      <c r="M845" s="174">
        <f t="shared" si="237"/>
        <v>1.0867426629081125E-2</v>
      </c>
      <c r="N845" s="174">
        <f t="shared" si="237"/>
        <v>1.0603663509969451E-2</v>
      </c>
      <c r="O845" s="174">
        <f t="shared" si="237"/>
        <v>1.034630218084708E-2</v>
      </c>
      <c r="P845" s="174">
        <f t="shared" si="237"/>
        <v>1.0095187263982642E-2</v>
      </c>
      <c r="Q845" s="174">
        <f t="shared" si="237"/>
        <v>9.8501671528149221E-3</v>
      </c>
      <c r="R845" s="174">
        <f t="shared" si="237"/>
        <v>9.6110939204228762E-3</v>
      </c>
      <c r="S845" s="174">
        <f t="shared" si="237"/>
        <v>9.3778232302171392E-3</v>
      </c>
      <c r="T845" s="174">
        <f t="shared" si="237"/>
        <v>9.1502142487991413E-3</v>
      </c>
      <c r="U845" s="174">
        <f t="shared" si="237"/>
        <v>8.9281295609352392E-3</v>
      </c>
      <c r="V845" s="174">
        <f t="shared" si="237"/>
        <v>8.7114350865944885E-3</v>
      </c>
      <c r="W845" s="174">
        <f t="shared" si="237"/>
        <v>8.5000000000000006E-3</v>
      </c>
      <c r="X845" s="174">
        <f t="shared" si="237"/>
        <v>8.2936966506449942E-3</v>
      </c>
      <c r="Y845" s="174">
        <f t="shared" si="237"/>
        <v>8.0924004862258821E-3</v>
      </c>
      <c r="Z845" s="174">
        <f t="shared" si="237"/>
        <v>7.8959899774458265E-3</v>
      </c>
      <c r="AA845" s="174">
        <f t="shared" si="237"/>
        <v>7.7043465446433989E-3</v>
      </c>
      <c r="AB845" s="174">
        <f t="shared" si="237"/>
        <v>7.5173544862020348E-3</v>
      </c>
      <c r="AC845" s="174">
        <f t="shared" si="237"/>
        <v>7.3349009086970509E-3</v>
      </c>
      <c r="AD845" s="174">
        <f t="shared" si="237"/>
        <v>7.1568756587380771E-3</v>
      </c>
      <c r="AE845" s="174">
        <f t="shared" si="237"/>
        <v>6.9831712564657278E-3</v>
      </c>
      <c r="AF845" s="174">
        <f t="shared" si="237"/>
        <v>6.8136828306623771E-3</v>
      </c>
      <c r="AG845" s="174">
        <f t="shared" si="237"/>
        <v>6.6483080554378647E-3</v>
      </c>
      <c r="AH845" s="174">
        <f t="shared" si="237"/>
        <v>6.486947088451901E-3</v>
      </c>
      <c r="AI845" s="174">
        <f t="shared" si="237"/>
        <v>6.3295025106358625E-3</v>
      </c>
      <c r="AJ845" s="174">
        <f t="shared" si="237"/>
        <v>6.1758792673776161E-3</v>
      </c>
      <c r="AK845" s="174">
        <f t="shared" si="237"/>
        <v>6.0259846111338344E-3</v>
      </c>
      <c r="AL845" s="174">
        <f t="shared" si="237"/>
        <v>5.8797280454351711E-3</v>
      </c>
      <c r="AM845" s="174">
        <f t="shared" si="237"/>
        <v>5.7370212702504853E-3</v>
      </c>
      <c r="AN845" s="174">
        <f t="shared" si="237"/>
        <v>5.5977781286771222E-3</v>
      </c>
      <c r="AO845" s="174">
        <f t="shared" si="237"/>
        <v>5.4619145549250885E-3</v>
      </c>
      <c r="AP845" s="174">
        <f t="shared" si="237"/>
        <v>5.3293485235636892E-3</v>
      </c>
      <c r="AQ845" s="174">
        <f t="shared" si="237"/>
        <v>5.2000000000000006E-3</v>
      </c>
      <c r="AR845" s="174">
        <f t="shared" si="237"/>
        <v>5.0737908921592917E-3</v>
      </c>
      <c r="AS845" s="174">
        <f t="shared" si="237"/>
        <v>4.9506450033381874E-3</v>
      </c>
      <c r="AT845" s="174">
        <f t="shared" si="237"/>
        <v>4.8304879862021526E-3</v>
      </c>
      <c r="AU845" s="174">
        <f t="shared" si="237"/>
        <v>4.7132472978994918E-3</v>
      </c>
      <c r="AV845" s="174">
        <f t="shared" si="237"/>
        <v>4.5988521562647751E-3</v>
      </c>
      <c r="AW845" s="174">
        <f t="shared" si="237"/>
        <v>4.4872334970852551E-3</v>
      </c>
      <c r="AX845" s="174">
        <f t="shared" si="237"/>
        <v>4.3783239324044721E-3</v>
      </c>
      <c r="AY845" s="174">
        <f t="shared" si="237"/>
        <v>4.2720577098378579E-3</v>
      </c>
      <c r="AZ845" s="174">
        <f t="shared" si="237"/>
        <v>4.1683706728758074E-3</v>
      </c>
      <c r="BA845" s="174">
        <f t="shared" si="237"/>
        <v>4.0672002221502235E-3</v>
      </c>
      <c r="BB845" s="174">
        <f t="shared" si="237"/>
        <v>3.9684852776411634E-3</v>
      </c>
      <c r="BC845" s="174">
        <f t="shared" si="237"/>
        <v>3.8721662418007632E-3</v>
      </c>
      <c r="BD845" s="174">
        <f t="shared" si="237"/>
        <v>3.778184963572189E-3</v>
      </c>
      <c r="BE845" s="174">
        <f t="shared" si="237"/>
        <v>3.6864847032818757E-3</v>
      </c>
      <c r="BF845" s="174">
        <f t="shared" si="237"/>
        <v>3.5970100983838699E-3</v>
      </c>
      <c r="BG845" s="174">
        <f t="shared" si="237"/>
        <v>3.5097071300355916E-3</v>
      </c>
      <c r="BH845" s="174">
        <f t="shared" si="237"/>
        <v>3.4245230904848285E-3</v>
      </c>
      <c r="BI845" s="174">
        <f t="shared" si="237"/>
        <v>3.3414065512482895E-3</v>
      </c>
      <c r="BJ845" s="174">
        <f t="shared" si="237"/>
        <v>3.2603073320624921E-3</v>
      </c>
      <c r="BK845" s="174">
        <f t="shared" si="237"/>
        <v>3.1811764705882363E-3</v>
      </c>
      <c r="BL845" s="174">
        <f t="shared" si="237"/>
        <v>3.1039661928503907E-3</v>
      </c>
      <c r="BM845" s="174">
        <f t="shared" si="237"/>
        <v>3.0286298843951267E-3</v>
      </c>
      <c r="BN845" s="174">
        <f t="shared" si="237"/>
        <v>2.9551220621472003E-3</v>
      </c>
      <c r="BO845" s="174">
        <f t="shared" si="237"/>
        <v>2.8833983469502777E-3</v>
      </c>
      <c r="BP845" s="174">
        <f t="shared" si="237"/>
        <v>2.8134154367737449E-3</v>
      </c>
    </row>
    <row r="846" spans="1:68">
      <c r="B846" s="29">
        <v>12</v>
      </c>
      <c r="C846" s="68">
        <v>8.0999999999999996E-3</v>
      </c>
      <c r="D846" s="68">
        <v>5.0000000000000001E-3</v>
      </c>
      <c r="I846" s="60" t="s">
        <v>112</v>
      </c>
      <c r="J846" s="174">
        <f t="shared" si="234"/>
        <v>1.1083317597820014E-2</v>
      </c>
      <c r="K846" s="174">
        <f t="shared" si="237"/>
        <v>1.0819172061546005E-2</v>
      </c>
      <c r="L846" s="174">
        <f t="shared" si="237"/>
        <v>1.0561321830239816E-2</v>
      </c>
      <c r="M846" s="174">
        <f t="shared" si="237"/>
        <v>1.030961686969986E-2</v>
      </c>
      <c r="N846" s="174">
        <f t="shared" si="237"/>
        <v>1.0063910721446735E-2</v>
      </c>
      <c r="O846" s="174">
        <f t="shared" si="237"/>
        <v>9.8240604175040634E-3</v>
      </c>
      <c r="P846" s="174">
        <f t="shared" si="237"/>
        <v>9.5899263972103292E-3</v>
      </c>
      <c r="Q846" s="174">
        <f t="shared" si="237"/>
        <v>9.3613724260133268E-3</v>
      </c>
      <c r="R846" s="174">
        <f t="shared" si="237"/>
        <v>9.1382655161999348E-3</v>
      </c>
      <c r="S846" s="174">
        <f t="shared" si="237"/>
        <v>8.9204758495151429E-3</v>
      </c>
      <c r="T846" s="174">
        <f t="shared" si="237"/>
        <v>8.707876701625256E-3</v>
      </c>
      <c r="U846" s="174">
        <f t="shared" si="237"/>
        <v>8.5003443683813566E-3</v>
      </c>
      <c r="V846" s="174">
        <f t="shared" si="237"/>
        <v>8.2977580938401047E-3</v>
      </c>
      <c r="W846" s="174">
        <f t="shared" si="237"/>
        <v>8.0999999999999996E-3</v>
      </c>
      <c r="X846" s="174">
        <f t="shared" si="237"/>
        <v>7.906955018212208E-3</v>
      </c>
      <c r="Y846" s="174">
        <f t="shared" si="237"/>
        <v>7.7185108222260776E-3</v>
      </c>
      <c r="Z846" s="174">
        <f t="shared" si="237"/>
        <v>7.534557762830337E-3</v>
      </c>
      <c r="AA846" s="174">
        <f t="shared" si="237"/>
        <v>7.3549888040519845E-3</v>
      </c>
      <c r="AB846" s="174">
        <f t="shared" si="237"/>
        <v>7.1796994608757355E-3</v>
      </c>
      <c r="AC846" s="174">
        <f t="shared" si="237"/>
        <v>7.0085877384477632E-3</v>
      </c>
      <c r="AD846" s="174">
        <f t="shared" si="237"/>
        <v>6.8415540727284081E-3</v>
      </c>
      <c r="AE846" s="174">
        <f t="shared" si="237"/>
        <v>6.6785012725592658E-3</v>
      </c>
      <c r="AF846" s="174">
        <f t="shared" si="237"/>
        <v>6.5193344631110008E-3</v>
      </c>
      <c r="AG846" s="174">
        <f t="shared" si="237"/>
        <v>6.3639610306789286E-3</v>
      </c>
      <c r="AH846" s="174">
        <f t="shared" si="237"/>
        <v>6.212290568794283E-3</v>
      </c>
      <c r="AI846" s="174">
        <f t="shared" si="237"/>
        <v>6.0642348256197938E-3</v>
      </c>
      <c r="AJ846" s="174">
        <f t="shared" si="237"/>
        <v>5.919707652598972E-3</v>
      </c>
      <c r="AK846" s="174">
        <f t="shared" si="237"/>
        <v>5.7786249543292159E-3</v>
      </c>
      <c r="AL846" s="174">
        <f t="shared" si="237"/>
        <v>5.6409046396295928E-3</v>
      </c>
      <c r="AM846" s="174">
        <f t="shared" si="237"/>
        <v>5.506466573774781E-3</v>
      </c>
      <c r="AN846" s="174">
        <f t="shared" si="237"/>
        <v>5.3752325318674439E-3</v>
      </c>
      <c r="AO846" s="174">
        <f t="shared" si="237"/>
        <v>5.247126153321827E-3</v>
      </c>
      <c r="AP846" s="174">
        <f t="shared" si="237"/>
        <v>5.1220728974321669E-3</v>
      </c>
      <c r="AQ846" s="174">
        <f t="shared" si="237"/>
        <v>5.000000000000001E-3</v>
      </c>
      <c r="AR846" s="174">
        <f t="shared" si="237"/>
        <v>4.8808364309951922E-3</v>
      </c>
      <c r="AS846" s="174">
        <f t="shared" si="237"/>
        <v>4.7645128532259754E-3</v>
      </c>
      <c r="AT846" s="174">
        <f t="shared" si="237"/>
        <v>4.6509615819940375E-3</v>
      </c>
      <c r="AU846" s="174">
        <f t="shared" si="237"/>
        <v>4.5401165457111025E-3</v>
      </c>
      <c r="AV846" s="174">
        <f t="shared" si="237"/>
        <v>4.4319132474541587E-3</v>
      </c>
      <c r="AW846" s="174">
        <f t="shared" si="237"/>
        <v>4.3262887274368922E-3</v>
      </c>
      <c r="AX846" s="174">
        <f t="shared" si="237"/>
        <v>4.2231815263755607E-3</v>
      </c>
      <c r="AY846" s="174">
        <f t="shared" si="237"/>
        <v>4.1225316497279429E-3</v>
      </c>
      <c r="AZ846" s="174">
        <f t="shared" si="237"/>
        <v>4.0242805327845698E-3</v>
      </c>
      <c r="BA846" s="174">
        <f t="shared" si="237"/>
        <v>3.9283710065919327E-3</v>
      </c>
      <c r="BB846" s="174">
        <f t="shared" si="237"/>
        <v>3.834747264687831E-3</v>
      </c>
      <c r="BC846" s="174">
        <f t="shared" si="237"/>
        <v>3.7433548306295039E-3</v>
      </c>
      <c r="BD846" s="174">
        <f t="shared" si="237"/>
        <v>3.6541405262956626E-3</v>
      </c>
      <c r="BE846" s="174">
        <f t="shared" si="237"/>
        <v>3.5670524409439617E-3</v>
      </c>
      <c r="BF846" s="174">
        <f t="shared" si="237"/>
        <v>3.4820399010059224E-3</v>
      </c>
      <c r="BG846" s="174">
        <f t="shared" si="237"/>
        <v>3.3990534406017183E-3</v>
      </c>
      <c r="BH846" s="174">
        <f t="shared" si="237"/>
        <v>3.3180447727576825E-3</v>
      </c>
      <c r="BI846" s="174">
        <f t="shared" si="237"/>
        <v>3.2389667613097711E-3</v>
      </c>
      <c r="BJ846" s="174">
        <f t="shared" si="237"/>
        <v>3.1617733934766472E-3</v>
      </c>
      <c r="BK846" s="174">
        <f t="shared" si="237"/>
        <v>3.0864197530864218E-3</v>
      </c>
      <c r="BL846" s="174">
        <f t="shared" si="237"/>
        <v>3.0128619944414779E-3</v>
      </c>
      <c r="BM846" s="174">
        <f t="shared" si="237"/>
        <v>2.9410573168061585E-3</v>
      </c>
      <c r="BN846" s="174">
        <f t="shared" si="237"/>
        <v>2.8709639395024925E-3</v>
      </c>
      <c r="BO846" s="174">
        <f t="shared" si="237"/>
        <v>2.8025410775994477E-3</v>
      </c>
      <c r="BP846" s="174">
        <f t="shared" si="237"/>
        <v>2.7357489181815803E-3</v>
      </c>
    </row>
    <row r="847" spans="1:68">
      <c r="B847" s="29">
        <v>13</v>
      </c>
      <c r="C847" s="68">
        <v>7.7000000000000002E-3</v>
      </c>
      <c r="D847" s="68">
        <v>4.7000000000000002E-3</v>
      </c>
      <c r="I847" s="60" t="s">
        <v>112</v>
      </c>
      <c r="J847" s="174">
        <f t="shared" si="234"/>
        <v>1.0613193659017202E-2</v>
      </c>
      <c r="K847" s="174">
        <f t="shared" si="237"/>
        <v>1.0354435938111018E-2</v>
      </c>
      <c r="L847" s="174">
        <f t="shared" si="237"/>
        <v>1.0101986926937243E-2</v>
      </c>
      <c r="M847" s="174">
        <f t="shared" si="237"/>
        <v>9.8556928143618602E-3</v>
      </c>
      <c r="N847" s="174">
        <f t="shared" ref="K847:BP851" si="238">$C847*POWER(POWER($D847/$C847,1/($D$837-$C$837)),N$837-$C$837)</f>
        <v>9.6154035392831023E-3</v>
      </c>
      <c r="O847" s="174">
        <f t="shared" si="238"/>
        <v>9.3809726992028202E-3</v>
      </c>
      <c r="P847" s="174">
        <f t="shared" si="238"/>
        <v>9.152257461026941E-3</v>
      </c>
      <c r="Q847" s="174">
        <f t="shared" si="238"/>
        <v>8.9291184740406971E-3</v>
      </c>
      <c r="R847" s="174">
        <f t="shared" si="238"/>
        <v>8.7114197850055603E-3</v>
      </c>
      <c r="S847" s="174">
        <f t="shared" si="238"/>
        <v>8.4990287553262048E-3</v>
      </c>
      <c r="T847" s="174">
        <f t="shared" si="238"/>
        <v>8.2918159802369811E-3</v>
      </c>
      <c r="U847" s="174">
        <f t="shared" si="238"/>
        <v>8.0896552099586905E-3</v>
      </c>
      <c r="V847" s="174">
        <f t="shared" si="238"/>
        <v>7.8924232727776277E-3</v>
      </c>
      <c r="W847" s="174">
        <f t="shared" si="238"/>
        <v>7.7000000000000002E-3</v>
      </c>
      <c r="X847" s="174">
        <f t="shared" si="238"/>
        <v>7.5122681527360251E-3</v>
      </c>
      <c r="Y847" s="174">
        <f t="shared" si="238"/>
        <v>7.3291133504690825E-3</v>
      </c>
      <c r="Z847" s="174">
        <f t="shared" si="238"/>
        <v>7.1504240013664042E-3</v>
      </c>
      <c r="AA847" s="174">
        <f t="shared" si="238"/>
        <v>6.9760912342888481E-3</v>
      </c>
      <c r="AB847" s="174">
        <f t="shared" si="238"/>
        <v>6.8060088324583207E-3</v>
      </c>
      <c r="AC847" s="174">
        <f t="shared" si="238"/>
        <v>6.640073168742433E-3</v>
      </c>
      <c r="AD847" s="174">
        <f t="shared" si="238"/>
        <v>6.4781831425169828E-3</v>
      </c>
      <c r="AE847" s="174">
        <f t="shared" si="238"/>
        <v>6.3202401180677539E-3</v>
      </c>
      <c r="AF847" s="174">
        <f t="shared" si="238"/>
        <v>6.166147864494151E-3</v>
      </c>
      <c r="AG847" s="174">
        <f t="shared" si="238"/>
        <v>6.0158124970780078E-3</v>
      </c>
      <c r="AH847" s="174">
        <f t="shared" si="238"/>
        <v>5.8691424200818833E-3</v>
      </c>
      <c r="AI847" s="174">
        <f t="shared" si="238"/>
        <v>5.7260482709419703E-3</v>
      </c>
      <c r="AJ847" s="174">
        <f t="shared" si="238"/>
        <v>5.5864428658216302E-3</v>
      </c>
      <c r="AK847" s="174">
        <f t="shared" si="238"/>
        <v>5.450241146492364E-3</v>
      </c>
      <c r="AL847" s="174">
        <f t="shared" si="238"/>
        <v>5.3173601285098791E-3</v>
      </c>
      <c r="AM847" s="174">
        <f t="shared" si="238"/>
        <v>5.1877188506536491E-3</v>
      </c>
      <c r="AN847" s="174">
        <f t="shared" si="238"/>
        <v>5.0612383255991874E-3</v>
      </c>
      <c r="AO847" s="174">
        <f t="shared" si="238"/>
        <v>4.937841491792958E-3</v>
      </c>
      <c r="AP847" s="174">
        <f t="shared" si="238"/>
        <v>4.8174531665006208E-3</v>
      </c>
      <c r="AQ847" s="174">
        <f t="shared" si="238"/>
        <v>4.6999999999999924E-3</v>
      </c>
      <c r="AR847" s="174">
        <f t="shared" si="238"/>
        <v>4.5854104308908133E-3</v>
      </c>
      <c r="AS847" s="174">
        <f t="shared" si="238"/>
        <v>4.4736146424941073E-3</v>
      </c>
      <c r="AT847" s="174">
        <f t="shared" si="238"/>
        <v>4.3645445203145516E-3</v>
      </c>
      <c r="AU847" s="174">
        <f t="shared" si="238"/>
        <v>4.2581336105399397E-3</v>
      </c>
      <c r="AV847" s="174">
        <f t="shared" si="238"/>
        <v>4.1543170795524734E-3</v>
      </c>
      <c r="AW847" s="174">
        <f t="shared" si="238"/>
        <v>4.0530316744271915E-3</v>
      </c>
      <c r="AX847" s="174">
        <f t="shared" si="238"/>
        <v>3.9542156843934756E-3</v>
      </c>
      <c r="AY847" s="174">
        <f t="shared" si="238"/>
        <v>3.8578089032361546E-3</v>
      </c>
      <c r="AZ847" s="174">
        <f t="shared" si="238"/>
        <v>3.7637525926133069E-3</v>
      </c>
      <c r="BA847" s="174">
        <f t="shared" si="238"/>
        <v>3.6719894462683882E-3</v>
      </c>
      <c r="BB847" s="174">
        <f t="shared" si="238"/>
        <v>3.5824635551149099E-3</v>
      </c>
      <c r="BC847" s="174">
        <f t="shared" si="238"/>
        <v>3.4951203731723654E-3</v>
      </c>
      <c r="BD847" s="174">
        <f t="shared" si="238"/>
        <v>3.4099066843326772E-3</v>
      </c>
      <c r="BE847" s="174">
        <f t="shared" si="238"/>
        <v>3.3267705699368912E-3</v>
      </c>
      <c r="BF847" s="174">
        <f t="shared" si="238"/>
        <v>3.2456613771423876E-3</v>
      </c>
      <c r="BG847" s="174">
        <f t="shared" si="238"/>
        <v>3.1665296880613127E-3</v>
      </c>
      <c r="BH847" s="174">
        <f t="shared" si="238"/>
        <v>3.0893272896514467E-3</v>
      </c>
      <c r="BI847" s="174">
        <f t="shared" si="238"/>
        <v>3.014007144341151E-3</v>
      </c>
      <c r="BJ847" s="174">
        <f t="shared" si="238"/>
        <v>2.9405233613705043E-3</v>
      </c>
      <c r="BK847" s="174">
        <f t="shared" si="238"/>
        <v>2.8688311688311588E-3</v>
      </c>
      <c r="BL847" s="174">
        <f t="shared" si="238"/>
        <v>2.7988868863878936E-3</v>
      </c>
      <c r="BM847" s="174">
        <f t="shared" si="238"/>
        <v>2.7306478986652291E-3</v>
      </c>
      <c r="BN847" s="174">
        <f t="shared" si="238"/>
        <v>2.6640726292829027E-3</v>
      </c>
      <c r="BO847" s="174">
        <f t="shared" si="238"/>
        <v>2.5991205155243735E-3</v>
      </c>
      <c r="BP847" s="174">
        <f t="shared" si="238"/>
        <v>2.5357519836229341E-3</v>
      </c>
    </row>
    <row r="848" spans="1:68">
      <c r="B848" s="29">
        <v>14</v>
      </c>
      <c r="C848" s="68">
        <v>7.3000000000000001E-3</v>
      </c>
      <c r="D848" s="68">
        <v>4.4999999999999997E-3</v>
      </c>
      <c r="I848" s="60" t="s">
        <v>112</v>
      </c>
      <c r="J848" s="174">
        <f t="shared" si="234"/>
        <v>9.9975730301172586E-3</v>
      </c>
      <c r="K848" s="174">
        <f t="shared" si="238"/>
        <v>9.7586348525900059E-3</v>
      </c>
      <c r="L848" s="174">
        <f t="shared" si="238"/>
        <v>9.5254072062594813E-3</v>
      </c>
      <c r="M848" s="174">
        <f t="shared" si="238"/>
        <v>9.2977536116108286E-3</v>
      </c>
      <c r="N848" s="174">
        <f t="shared" si="238"/>
        <v>9.0755408509374837E-3</v>
      </c>
      <c r="O848" s="174">
        <f t="shared" si="238"/>
        <v>8.8586388903851929E-3</v>
      </c>
      <c r="P848" s="174">
        <f t="shared" si="238"/>
        <v>8.6469208038591604E-3</v>
      </c>
      <c r="Q848" s="174">
        <f t="shared" si="238"/>
        <v>8.4402626987497877E-3</v>
      </c>
      <c r="R848" s="174">
        <f t="shared" si="238"/>
        <v>8.2385436434335314E-3</v>
      </c>
      <c r="S848" s="174">
        <f t="shared" si="238"/>
        <v>8.041645596506471E-3</v>
      </c>
      <c r="T848" s="174">
        <f t="shared" si="238"/>
        <v>7.8494533377091585E-3</v>
      </c>
      <c r="U848" s="174">
        <f t="shared" si="238"/>
        <v>7.661854400502351E-3</v>
      </c>
      <c r="V848" s="174">
        <f t="shared" si="238"/>
        <v>7.4787390062541394E-3</v>
      </c>
      <c r="W848" s="174">
        <f t="shared" si="238"/>
        <v>7.3000000000000001E-3</v>
      </c>
      <c r="X848" s="174">
        <f t="shared" si="238"/>
        <v>7.1255327877381364E-3</v>
      </c>
      <c r="Y848" s="174">
        <f t="shared" si="238"/>
        <v>6.955235275223454E-3</v>
      </c>
      <c r="Z848" s="174">
        <f t="shared" si="238"/>
        <v>6.7890078082243292E-3</v>
      </c>
      <c r="AA848" s="174">
        <f t="shared" si="238"/>
        <v>6.6267531142072166E-3</v>
      </c>
      <c r="AB848" s="174">
        <f t="shared" si="238"/>
        <v>6.4683762454149762E-3</v>
      </c>
      <c r="AC848" s="174">
        <f t="shared" si="238"/>
        <v>6.3137845233056039E-3</v>
      </c>
      <c r="AD848" s="174">
        <f t="shared" si="238"/>
        <v>6.1628874843188608E-3</v>
      </c>
      <c r="AE848" s="174">
        <f t="shared" si="238"/>
        <v>6.0155968269390465E-3</v>
      </c>
      <c r="AF848" s="174">
        <f t="shared" si="238"/>
        <v>5.871826360022969E-3</v>
      </c>
      <c r="AG848" s="174">
        <f t="shared" si="238"/>
        <v>5.7314919523628405E-3</v>
      </c>
      <c r="AH848" s="174">
        <f t="shared" si="238"/>
        <v>5.5945114834546139E-3</v>
      </c>
      <c r="AI848" s="174">
        <f t="shared" si="238"/>
        <v>5.4608047954429282E-3</v>
      </c>
      <c r="AJ848" s="174">
        <f t="shared" si="238"/>
        <v>5.3302936462145522E-3</v>
      </c>
      <c r="AK848" s="174">
        <f t="shared" si="238"/>
        <v>5.2029016636128836E-3</v>
      </c>
      <c r="AL848" s="174">
        <f t="shared" si="238"/>
        <v>5.0785543007466983E-3</v>
      </c>
      <c r="AM848" s="174">
        <f t="shared" si="238"/>
        <v>4.9571787923670032E-3</v>
      </c>
      <c r="AN848" s="174">
        <f t="shared" si="238"/>
        <v>4.8387041122864684E-3</v>
      </c>
      <c r="AO848" s="174">
        <f t="shared" si="238"/>
        <v>4.7230609318165183E-3</v>
      </c>
      <c r="AP848" s="174">
        <f t="shared" si="238"/>
        <v>4.6101815791977589E-3</v>
      </c>
      <c r="AQ848" s="174">
        <f t="shared" si="238"/>
        <v>4.5000000000000014E-3</v>
      </c>
      <c r="AR848" s="174">
        <f t="shared" si="238"/>
        <v>4.3924517184687154E-3</v>
      </c>
      <c r="AS848" s="174">
        <f t="shared" si="238"/>
        <v>4.2874737997952812E-3</v>
      </c>
      <c r="AT848" s="174">
        <f t="shared" si="238"/>
        <v>4.1850048132889709E-3</v>
      </c>
      <c r="AU848" s="174">
        <f t="shared" si="238"/>
        <v>4.0849847964291065E-3</v>
      </c>
      <c r="AV848" s="174">
        <f t="shared" si="238"/>
        <v>3.9873552197763557E-3</v>
      </c>
      <c r="AW848" s="174">
        <f t="shared" si="238"/>
        <v>3.8920589527226337E-3</v>
      </c>
      <c r="AX848" s="174">
        <f t="shared" si="238"/>
        <v>3.7990402300595726E-3</v>
      </c>
      <c r="AY848" s="174">
        <f t="shared" si="238"/>
        <v>3.708244619345988E-3</v>
      </c>
      <c r="AZ848" s="174">
        <f t="shared" si="238"/>
        <v>3.6196189890552559E-3</v>
      </c>
      <c r="BA848" s="174">
        <f t="shared" si="238"/>
        <v>3.5331114774839432E-3</v>
      </c>
      <c r="BB848" s="174">
        <f t="shared" si="238"/>
        <v>3.4486714624035303E-3</v>
      </c>
      <c r="BC848" s="174">
        <f t="shared" si="238"/>
        <v>3.3662495314374218E-3</v>
      </c>
      <c r="BD848" s="174">
        <f t="shared" si="238"/>
        <v>3.2857974531459574E-3</v>
      </c>
      <c r="BE848" s="174">
        <f t="shared" si="238"/>
        <v>3.2072681488024635E-3</v>
      </c>
      <c r="BF848" s="174">
        <f t="shared" si="238"/>
        <v>3.130615664843856E-3</v>
      </c>
      <c r="BG848" s="174">
        <f t="shared" si="238"/>
        <v>3.0557951459796603E-3</v>
      </c>
      <c r="BH848" s="174">
        <f t="shared" si="238"/>
        <v>2.9827628089437144E-3</v>
      </c>
      <c r="BI848" s="174">
        <f t="shared" si="238"/>
        <v>2.9114759168731969E-3</v>
      </c>
      <c r="BJ848" s="174">
        <f t="shared" si="238"/>
        <v>2.8418927542999887E-3</v>
      </c>
      <c r="BK848" s="174">
        <f t="shared" si="238"/>
        <v>2.773972602739727E-3</v>
      </c>
      <c r="BL848" s="174">
        <f t="shared" si="238"/>
        <v>2.7076757168642772E-3</v>
      </c>
      <c r="BM848" s="174">
        <f t="shared" si="238"/>
        <v>2.6429633012436666E-3</v>
      </c>
      <c r="BN848" s="174">
        <f t="shared" si="238"/>
        <v>2.5797974876438862E-3</v>
      </c>
      <c r="BO848" s="174">
        <f t="shared" si="238"/>
        <v>2.5181413128672584E-3</v>
      </c>
      <c r="BP848" s="174">
        <f t="shared" si="238"/>
        <v>2.457958697122412E-3</v>
      </c>
    </row>
    <row r="849" spans="2:68">
      <c r="B849" s="29">
        <v>15</v>
      </c>
      <c r="C849" s="68">
        <v>7.0000000000000001E-3</v>
      </c>
      <c r="D849" s="68">
        <v>4.1999999999999997E-3</v>
      </c>
      <c r="I849" s="60" t="s">
        <v>112</v>
      </c>
      <c r="J849" s="174">
        <f t="shared" si="234"/>
        <v>9.7566275665864743E-3</v>
      </c>
      <c r="K849" s="174">
        <f t="shared" si="238"/>
        <v>9.5105862787357633E-3</v>
      </c>
      <c r="L849" s="174">
        <f t="shared" si="238"/>
        <v>9.2707496261357179E-3</v>
      </c>
      <c r="M849" s="174">
        <f t="shared" si="238"/>
        <v>9.0369611411506377E-3</v>
      </c>
      <c r="N849" s="174">
        <f t="shared" si="238"/>
        <v>8.8090683019240775E-3</v>
      </c>
      <c r="O849" s="174">
        <f t="shared" si="238"/>
        <v>8.5869224328747207E-3</v>
      </c>
      <c r="P849" s="174">
        <f t="shared" si="238"/>
        <v>8.37037860770155E-3</v>
      </c>
      <c r="Q849" s="174">
        <f t="shared" si="238"/>
        <v>8.1592955548350082E-3</v>
      </c>
      <c r="R849" s="174">
        <f t="shared" si="238"/>
        <v>7.9535355652724949E-3</v>
      </c>
      <c r="S849" s="174">
        <f t="shared" si="238"/>
        <v>7.7529644027380289E-3</v>
      </c>
      <c r="T849" s="174">
        <f t="shared" si="238"/>
        <v>7.5574512161075223E-3</v>
      </c>
      <c r="U849" s="174">
        <f t="shared" si="238"/>
        <v>7.3668684540424776E-3</v>
      </c>
      <c r="V849" s="174">
        <f t="shared" si="238"/>
        <v>7.1810917817764549E-3</v>
      </c>
      <c r="W849" s="174">
        <f t="shared" si="238"/>
        <v>7.0000000000000001E-3</v>
      </c>
      <c r="X849" s="174">
        <f t="shared" si="238"/>
        <v>6.8234749657911219E-3</v>
      </c>
      <c r="Y849" s="174">
        <f t="shared" si="238"/>
        <v>6.6514015155397354E-3</v>
      </c>
      <c r="Z849" s="174">
        <f t="shared" si="238"/>
        <v>6.4836673898157867E-3</v>
      </c>
      <c r="AA849" s="174">
        <f t="shared" si="238"/>
        <v>6.3201631601320406E-3</v>
      </c>
      <c r="AB849" s="174">
        <f t="shared" si="238"/>
        <v>6.1607821575537548E-3</v>
      </c>
      <c r="AC849" s="174">
        <f t="shared" si="238"/>
        <v>6.0054204031086654E-3</v>
      </c>
      <c r="AD849" s="174">
        <f t="shared" si="238"/>
        <v>5.8539765399518856E-3</v>
      </c>
      <c r="AE849" s="174">
        <f t="shared" si="238"/>
        <v>5.7063517672414597E-3</v>
      </c>
      <c r="AF849" s="174">
        <f t="shared" si="238"/>
        <v>5.5624497756814328E-3</v>
      </c>
      <c r="AG849" s="174">
        <f t="shared" si="238"/>
        <v>5.422176684690385E-3</v>
      </c>
      <c r="AH849" s="174">
        <f t="shared" si="238"/>
        <v>5.2854409811544482E-3</v>
      </c>
      <c r="AI849" s="174">
        <f t="shared" si="238"/>
        <v>5.1521534597248342E-3</v>
      </c>
      <c r="AJ849" s="174">
        <f t="shared" si="238"/>
        <v>5.0222271646209312E-3</v>
      </c>
      <c r="AK849" s="174">
        <f t="shared" si="238"/>
        <v>4.8955773329010079E-3</v>
      </c>
      <c r="AL849" s="174">
        <f t="shared" si="238"/>
        <v>4.7721213391634983E-3</v>
      </c>
      <c r="AM849" s="174">
        <f t="shared" si="238"/>
        <v>4.6517786416428192E-3</v>
      </c>
      <c r="AN849" s="174">
        <f t="shared" si="238"/>
        <v>4.5344707296645142E-3</v>
      </c>
      <c r="AO849" s="174">
        <f t="shared" si="238"/>
        <v>4.4201210724254874E-3</v>
      </c>
      <c r="AP849" s="174">
        <f t="shared" si="238"/>
        <v>4.3086550690658743E-3</v>
      </c>
      <c r="AQ849" s="174">
        <f t="shared" si="238"/>
        <v>4.2000000000000015E-3</v>
      </c>
      <c r="AR849" s="174">
        <f t="shared" si="238"/>
        <v>4.0940849794746737E-3</v>
      </c>
      <c r="AS849" s="174">
        <f t="shared" si="238"/>
        <v>3.9908409093238418E-3</v>
      </c>
      <c r="AT849" s="174">
        <f t="shared" si="238"/>
        <v>3.8902004338894729E-3</v>
      </c>
      <c r="AU849" s="174">
        <f t="shared" si="238"/>
        <v>3.7920978960792255E-3</v>
      </c>
      <c r="AV849" s="174">
        <f t="shared" si="238"/>
        <v>3.696469294532254E-3</v>
      </c>
      <c r="AW849" s="174">
        <f t="shared" si="238"/>
        <v>3.6032522418652001E-3</v>
      </c>
      <c r="AX849" s="174">
        <f t="shared" si="238"/>
        <v>3.5123859239711321E-3</v>
      </c>
      <c r="AY849" s="174">
        <f t="shared" si="238"/>
        <v>3.4238110603448768E-3</v>
      </c>
      <c r="AZ849" s="174">
        <f t="shared" si="238"/>
        <v>3.3374698654088605E-3</v>
      </c>
      <c r="BA849" s="174">
        <f t="shared" si="238"/>
        <v>3.253306010814232E-3</v>
      </c>
      <c r="BB849" s="174">
        <f t="shared" si="238"/>
        <v>3.1712645886926697E-3</v>
      </c>
      <c r="BC849" s="174">
        <f t="shared" si="238"/>
        <v>3.0912920758349011E-3</v>
      </c>
      <c r="BD849" s="174">
        <f t="shared" si="238"/>
        <v>3.0133362987725593E-3</v>
      </c>
      <c r="BE849" s="174">
        <f t="shared" si="238"/>
        <v>2.9373463997406047E-3</v>
      </c>
      <c r="BF849" s="174">
        <f t="shared" si="238"/>
        <v>2.8632728034980993E-3</v>
      </c>
      <c r="BG849" s="174">
        <f t="shared" si="238"/>
        <v>2.7910671849856916E-3</v>
      </c>
      <c r="BH849" s="174">
        <f t="shared" si="238"/>
        <v>2.7206824377987095E-3</v>
      </c>
      <c r="BI849" s="174">
        <f t="shared" si="238"/>
        <v>2.6520726434552935E-3</v>
      </c>
      <c r="BJ849" s="174">
        <f t="shared" si="238"/>
        <v>2.5851930414395254E-3</v>
      </c>
      <c r="BK849" s="174">
        <f t="shared" si="238"/>
        <v>2.520000000000001E-3</v>
      </c>
      <c r="BL849" s="174">
        <f t="shared" si="238"/>
        <v>2.4564509876848052E-3</v>
      </c>
      <c r="BM849" s="174">
        <f t="shared" si="238"/>
        <v>2.3945045455943058E-3</v>
      </c>
      <c r="BN849" s="174">
        <f t="shared" si="238"/>
        <v>2.3341202603336842E-3</v>
      </c>
      <c r="BO849" s="174">
        <f t="shared" si="238"/>
        <v>2.2752587376475356E-3</v>
      </c>
      <c r="BP849" s="174">
        <f t="shared" si="238"/>
        <v>2.2178815767193525E-3</v>
      </c>
    </row>
    <row r="850" spans="2:68">
      <c r="B850" s="29">
        <v>16</v>
      </c>
      <c r="C850" s="68">
        <v>6.7000000000000002E-3</v>
      </c>
      <c r="D850" s="68">
        <v>4.0000000000000001E-3</v>
      </c>
      <c r="I850" s="60" t="s">
        <v>112</v>
      </c>
      <c r="J850" s="174">
        <f t="shared" si="234"/>
        <v>9.3688099691692471E-3</v>
      </c>
      <c r="K850" s="174">
        <f t="shared" si="238"/>
        <v>9.1302714476658477E-3</v>
      </c>
      <c r="L850" s="174">
        <f t="shared" si="238"/>
        <v>8.8978063363851206E-3</v>
      </c>
      <c r="M850" s="174">
        <f t="shared" si="238"/>
        <v>8.671260000715008E-3</v>
      </c>
      <c r="N850" s="174">
        <f t="shared" si="238"/>
        <v>8.4504817431829537E-3</v>
      </c>
      <c r="O850" s="174">
        <f t="shared" si="238"/>
        <v>8.2353247032126917E-3</v>
      </c>
      <c r="P850" s="174">
        <f t="shared" si="238"/>
        <v>8.0256457594333475E-3</v>
      </c>
      <c r="Q850" s="174">
        <f t="shared" si="238"/>
        <v>7.8213054344758327E-3</v>
      </c>
      <c r="R850" s="174">
        <f t="shared" si="238"/>
        <v>7.6221678021931895E-3</v>
      </c>
      <c r="S850" s="174">
        <f t="shared" si="238"/>
        <v>7.4281003972432305E-3</v>
      </c>
      <c r="T850" s="174">
        <f t="shared" si="238"/>
        <v>7.2389741269732466E-3</v>
      </c>
      <c r="U850" s="174">
        <f t="shared" si="238"/>
        <v>7.05466318554824E-3</v>
      </c>
      <c r="V850" s="174">
        <f t="shared" si="238"/>
        <v>6.8750449702655184E-3</v>
      </c>
      <c r="W850" s="174">
        <f t="shared" si="238"/>
        <v>6.7000000000000002E-3</v>
      </c>
      <c r="X850" s="174">
        <f t="shared" si="238"/>
        <v>6.5294118357259734E-3</v>
      </c>
      <c r="Y850" s="174">
        <f t="shared" si="238"/>
        <v>6.3631670030624516E-3</v>
      </c>
      <c r="Z850" s="174">
        <f t="shared" si="238"/>
        <v>6.2011549167905883E-3</v>
      </c>
      <c r="AA850" s="174">
        <f t="shared" si="238"/>
        <v>6.0432678072929518E-3</v>
      </c>
      <c r="AB850" s="174">
        <f t="shared" si="238"/>
        <v>5.8894006488657245E-3</v>
      </c>
      <c r="AC850" s="174">
        <f t="shared" si="238"/>
        <v>5.7394510898561317E-3</v>
      </c>
      <c r="AD850" s="174">
        <f t="shared" si="238"/>
        <v>5.5933193845786522E-3</v>
      </c>
      <c r="AE850" s="174">
        <f t="shared" si="238"/>
        <v>5.4509083269646819E-3</v>
      </c>
      <c r="AF850" s="174">
        <f t="shared" si="238"/>
        <v>5.3121231859015608E-3</v>
      </c>
      <c r="AG850" s="174">
        <f t="shared" si="238"/>
        <v>5.1768716422179121E-3</v>
      </c>
      <c r="AH850" s="174">
        <f t="shared" si="238"/>
        <v>5.0450637272734019E-3</v>
      </c>
      <c r="AI850" s="174">
        <f t="shared" si="238"/>
        <v>4.9166117631120514E-3</v>
      </c>
      <c r="AJ850" s="174">
        <f t="shared" si="238"/>
        <v>4.7914303041393094E-3</v>
      </c>
      <c r="AK850" s="174">
        <f t="shared" si="238"/>
        <v>4.6694360802840753E-3</v>
      </c>
      <c r="AL850" s="174">
        <f t="shared" si="238"/>
        <v>4.5505479416078718E-3</v>
      </c>
      <c r="AM850" s="174">
        <f t="shared" si="238"/>
        <v>4.4346868043243139E-3</v>
      </c>
      <c r="AN850" s="174">
        <f t="shared" si="238"/>
        <v>4.3217755981929803E-3</v>
      </c>
      <c r="AO850" s="174">
        <f t="shared" si="238"/>
        <v>4.2117392152526776E-3</v>
      </c>
      <c r="AP850" s="174">
        <f t="shared" si="238"/>
        <v>4.1045044598600087E-3</v>
      </c>
      <c r="AQ850" s="174">
        <f t="shared" si="238"/>
        <v>3.9999999999999975E-3</v>
      </c>
      <c r="AR850" s="174">
        <f t="shared" si="238"/>
        <v>3.8981563198363994E-3</v>
      </c>
      <c r="AS850" s="174">
        <f t="shared" si="238"/>
        <v>3.7989056734701173E-3</v>
      </c>
      <c r="AT850" s="174">
        <f t="shared" si="238"/>
        <v>3.7021820398749762E-3</v>
      </c>
      <c r="AU850" s="174">
        <f t="shared" si="238"/>
        <v>3.6079210789808644E-3</v>
      </c>
      <c r="AV850" s="174">
        <f t="shared" si="238"/>
        <v>3.5160600888750572E-3</v>
      </c>
      <c r="AW850" s="174">
        <f t="shared" si="238"/>
        <v>3.426537964093211E-3</v>
      </c>
      <c r="AX850" s="174">
        <f t="shared" si="238"/>
        <v>3.339295154972327E-3</v>
      </c>
      <c r="AY850" s="174">
        <f t="shared" si="238"/>
        <v>3.254273628038614E-3</v>
      </c>
      <c r="AZ850" s="174">
        <f t="shared" si="238"/>
        <v>3.1714168274039147E-3</v>
      </c>
      <c r="BA850" s="174">
        <f t="shared" si="238"/>
        <v>3.0906696371450207E-3</v>
      </c>
      <c r="BB850" s="174">
        <f t="shared" si="238"/>
        <v>3.0119783446408352E-3</v>
      </c>
      <c r="BC850" s="174">
        <f t="shared" si="238"/>
        <v>2.9352906048430139E-3</v>
      </c>
      <c r="BD850" s="174">
        <f t="shared" si="238"/>
        <v>2.8605554054563025E-3</v>
      </c>
      <c r="BE850" s="174">
        <f t="shared" si="238"/>
        <v>2.7877230330054167E-3</v>
      </c>
      <c r="BF850" s="174">
        <f t="shared" si="238"/>
        <v>2.716745039765892E-3</v>
      </c>
      <c r="BG850" s="174">
        <f t="shared" si="238"/>
        <v>2.6475742115369019E-3</v>
      </c>
      <c r="BH850" s="174">
        <f t="shared" si="238"/>
        <v>2.5801645362346134E-3</v>
      </c>
      <c r="BI850" s="174">
        <f t="shared" si="238"/>
        <v>2.5144711732851795E-3</v>
      </c>
      <c r="BJ850" s="174">
        <f t="shared" si="238"/>
        <v>2.4504504237970186E-3</v>
      </c>
      <c r="BK850" s="174">
        <f t="shared" si="238"/>
        <v>2.3880597014925343E-3</v>
      </c>
      <c r="BL850" s="174">
        <f t="shared" si="238"/>
        <v>2.3272575043799385E-3</v>
      </c>
      <c r="BM850" s="174">
        <f t="shared" si="238"/>
        <v>2.2680033871463378E-3</v>
      </c>
      <c r="BN850" s="174">
        <f t="shared" si="238"/>
        <v>2.2102579342537154E-3</v>
      </c>
      <c r="BO850" s="174">
        <f t="shared" si="238"/>
        <v>2.1539827337199182E-3</v>
      </c>
      <c r="BP850" s="174">
        <f t="shared" si="238"/>
        <v>2.099140351567197E-3</v>
      </c>
    </row>
    <row r="851" spans="2:68">
      <c r="B851" s="29">
        <v>17</v>
      </c>
      <c r="C851" s="68">
        <v>6.4000000000000003E-3</v>
      </c>
      <c r="D851" s="68">
        <v>3.8999999999999998E-3</v>
      </c>
      <c r="I851" s="60" t="s">
        <v>112</v>
      </c>
      <c r="J851" s="174">
        <f t="shared" si="234"/>
        <v>8.8308999107062445E-3</v>
      </c>
      <c r="K851" s="174">
        <f t="shared" si="238"/>
        <v>8.614879242011448E-3</v>
      </c>
      <c r="L851" s="174">
        <f t="shared" si="238"/>
        <v>8.4041428512243634E-3</v>
      </c>
      <c r="M851" s="174">
        <f t="shared" si="238"/>
        <v>8.1985614748204642E-3</v>
      </c>
      <c r="N851" s="174">
        <f t="shared" si="238"/>
        <v>7.998009011307778E-3</v>
      </c>
      <c r="O851" s="174">
        <f t="shared" si="238"/>
        <v>7.8023624438775373E-3</v>
      </c>
      <c r="P851" s="174">
        <f t="shared" si="238"/>
        <v>7.6115017649469353E-3</v>
      </c>
      <c r="Q851" s="174">
        <f t="shared" si="238"/>
        <v>7.4253099025477229E-3</v>
      </c>
      <c r="R851" s="174">
        <f t="shared" si="238"/>
        <v>7.2436726485154597E-3</v>
      </c>
      <c r="S851" s="174">
        <f t="shared" si="238"/>
        <v>7.0664785884354195E-3</v>
      </c>
      <c r="T851" s="174">
        <f t="shared" si="238"/>
        <v>6.893619033302132E-3</v>
      </c>
      <c r="U851" s="174">
        <f t="shared" si="238"/>
        <v>6.7249879528506725E-3</v>
      </c>
      <c r="V851" s="174">
        <f t="shared" si="238"/>
        <v>6.5604819105187931E-3</v>
      </c>
      <c r="W851" s="174">
        <f t="shared" si="238"/>
        <v>6.4000000000000003E-3</v>
      </c>
      <c r="X851" s="174">
        <f t="shared" si="238"/>
        <v>6.2434437833486763E-3</v>
      </c>
      <c r="Y851" s="174">
        <f t="shared" si="238"/>
        <v>6.0907172305992548E-3</v>
      </c>
      <c r="Z851" s="174">
        <f t="shared" si="238"/>
        <v>5.9417266608624347E-3</v>
      </c>
      <c r="AA851" s="174">
        <f t="shared" si="238"/>
        <v>5.7963806848622896E-3</v>
      </c>
      <c r="AB851" s="174">
        <f t="shared" si="238"/>
        <v>5.6545901488790316E-3</v>
      </c>
      <c r="AC851" s="174">
        <f t="shared" si="238"/>
        <v>5.5162680800630399E-3</v>
      </c>
      <c r="AD851" s="174">
        <f t="shared" si="238"/>
        <v>5.3813296330866133E-3</v>
      </c>
      <c r="AE851" s="174">
        <f t="shared" si="238"/>
        <v>5.2496920381007225E-3</v>
      </c>
      <c r="AF851" s="174">
        <f t="shared" si="238"/>
        <v>5.1212745499648431E-3</v>
      </c>
      <c r="AG851" s="174">
        <f t="shared" si="238"/>
        <v>4.9959983987187167E-3</v>
      </c>
      <c r="AH851" s="174">
        <f t="shared" si="238"/>
        <v>4.8737867412656745E-3</v>
      </c>
      <c r="AI851" s="174">
        <f t="shared" si="238"/>
        <v>4.7545646142378708E-3</v>
      </c>
      <c r="AJ851" s="174">
        <f t="shared" si="238"/>
        <v>4.6382588880145362E-3</v>
      </c>
      <c r="AK851" s="174">
        <f t="shared" ref="K851:BP855" si="239">$C851*POWER(POWER($D851/$C851,1/($D$837-$C$837)),AK$837-$C$837)</f>
        <v>4.5247982218650151E-3</v>
      </c>
      <c r="AL851" s="174">
        <f t="shared" si="239"/>
        <v>4.4141130201891055E-3</v>
      </c>
      <c r="AM851" s="174">
        <f t="shared" si="239"/>
        <v>4.3061353898278306E-3</v>
      </c>
      <c r="AN851" s="174">
        <f t="shared" si="239"/>
        <v>4.2007990984184842E-3</v>
      </c>
      <c r="AO851" s="174">
        <f t="shared" si="239"/>
        <v>4.0980395337683762E-3</v>
      </c>
      <c r="AP851" s="174">
        <f t="shared" si="239"/>
        <v>3.9977936642223866E-3</v>
      </c>
      <c r="AQ851" s="174">
        <f t="shared" si="239"/>
        <v>3.8999999999999972E-3</v>
      </c>
      <c r="AR851" s="174">
        <f t="shared" si="239"/>
        <v>3.8045985554780964E-3</v>
      </c>
      <c r="AS851" s="174">
        <f t="shared" si="239"/>
        <v>3.7115308123964186E-3</v>
      </c>
      <c r="AT851" s="174">
        <f t="shared" si="239"/>
        <v>3.6207396839630437E-3</v>
      </c>
      <c r="AU851" s="174">
        <f t="shared" si="239"/>
        <v>3.5321694798379549E-3</v>
      </c>
      <c r="AV851" s="174">
        <f t="shared" si="239"/>
        <v>3.4457658719731572E-3</v>
      </c>
      <c r="AW851" s="174">
        <f t="shared" si="239"/>
        <v>3.3614758612884126E-3</v>
      </c>
      <c r="AX851" s="174">
        <f t="shared" si="239"/>
        <v>3.2792477451621524E-3</v>
      </c>
      <c r="AY851" s="174">
        <f t="shared" si="239"/>
        <v>3.1990310857176255E-3</v>
      </c>
      <c r="AZ851" s="174">
        <f t="shared" si="239"/>
        <v>3.1207766788848238E-3</v>
      </c>
      <c r="BA851" s="174">
        <f t="shared" si="239"/>
        <v>3.044436524219216E-3</v>
      </c>
      <c r="BB851" s="174">
        <f t="shared" si="239"/>
        <v>2.9699637954587682E-3</v>
      </c>
      <c r="BC851" s="174">
        <f t="shared" si="239"/>
        <v>2.8973128118012005E-3</v>
      </c>
      <c r="BD851" s="174">
        <f t="shared" si="239"/>
        <v>2.8264390098838559E-3</v>
      </c>
      <c r="BE851" s="174">
        <f t="shared" si="239"/>
        <v>2.7572989164489918E-3</v>
      </c>
      <c r="BF851" s="174">
        <f t="shared" si="239"/>
        <v>2.689850121677734E-3</v>
      </c>
      <c r="BG851" s="174">
        <f t="shared" si="239"/>
        <v>2.6240512531763324E-3</v>
      </c>
      <c r="BH851" s="174">
        <f t="shared" si="239"/>
        <v>2.5598619505987617E-3</v>
      </c>
      <c r="BI851" s="174">
        <f t="shared" si="239"/>
        <v>2.4972428408901026E-3</v>
      </c>
      <c r="BJ851" s="174">
        <f t="shared" si="239"/>
        <v>2.4361555141355152E-3</v>
      </c>
      <c r="BK851" s="174">
        <f t="shared" si="239"/>
        <v>2.3765624999999967E-3</v>
      </c>
      <c r="BL851" s="174">
        <f t="shared" si="239"/>
        <v>2.3184272447444635E-3</v>
      </c>
      <c r="BM851" s="174">
        <f t="shared" si="239"/>
        <v>2.2617140888040658E-3</v>
      </c>
      <c r="BN851" s="174">
        <f t="shared" si="239"/>
        <v>2.2063882449149782E-3</v>
      </c>
      <c r="BO851" s="174">
        <f t="shared" si="239"/>
        <v>2.1524157767762522E-3</v>
      </c>
      <c r="BP851" s="174">
        <f t="shared" si="239"/>
        <v>2.0997635782336412E-3</v>
      </c>
    </row>
    <row r="852" spans="2:68">
      <c r="B852" s="29">
        <v>18</v>
      </c>
      <c r="C852" s="68">
        <v>6.1000000000000004E-3</v>
      </c>
      <c r="D852" s="68">
        <v>3.7000000000000002E-3</v>
      </c>
      <c r="I852" s="60" t="s">
        <v>112</v>
      </c>
      <c r="J852" s="174">
        <f t="shared" si="234"/>
        <v>8.4423452199635738E-3</v>
      </c>
      <c r="K852" s="174">
        <f t="shared" si="239"/>
        <v>8.2339211083572415E-3</v>
      </c>
      <c r="L852" s="174">
        <f t="shared" si="239"/>
        <v>8.0306425586969127E-3</v>
      </c>
      <c r="M852" s="174">
        <f t="shared" si="239"/>
        <v>7.8323825376583941E-3</v>
      </c>
      <c r="N852" s="174">
        <f t="shared" si="239"/>
        <v>7.6390171481085642E-3</v>
      </c>
      <c r="O852" s="174">
        <f t="shared" si="239"/>
        <v>7.4504255516792788E-3</v>
      </c>
      <c r="P852" s="174">
        <f t="shared" si="239"/>
        <v>7.2664898932527713E-3</v>
      </c>
      <c r="Q852" s="174">
        <f t="shared" si="239"/>
        <v>7.0870952273113406E-3</v>
      </c>
      <c r="R852" s="174">
        <f t="shared" si="239"/>
        <v>6.9121294461053188E-3</v>
      </c>
      <c r="S852" s="174">
        <f t="shared" si="239"/>
        <v>6.7414832095944299E-3</v>
      </c>
      <c r="T852" s="174">
        <f t="shared" si="239"/>
        <v>6.5750498771187417E-3</v>
      </c>
      <c r="U852" s="174">
        <f t="shared" si="239"/>
        <v>6.4127254407565287E-3</v>
      </c>
      <c r="V852" s="174">
        <f t="shared" si="239"/>
        <v>6.2544084603273903E-3</v>
      </c>
      <c r="W852" s="174">
        <f t="shared" si="239"/>
        <v>6.1000000000000004E-3</v>
      </c>
      <c r="X852" s="174">
        <f t="shared" si="239"/>
        <v>5.9494035664648982E-3</v>
      </c>
      <c r="Y852" s="174">
        <f t="shared" si="239"/>
        <v>5.8025250486336468E-3</v>
      </c>
      <c r="Z852" s="174">
        <f t="shared" si="239"/>
        <v>5.6592726588267092E-3</v>
      </c>
      <c r="AA852" s="174">
        <f t="shared" si="239"/>
        <v>5.5195568754132637E-3</v>
      </c>
      <c r="AB852" s="174">
        <f t="shared" si="239"/>
        <v>5.3832903868671336E-3</v>
      </c>
      <c r="AC852" s="174">
        <f t="shared" si="239"/>
        <v>5.2503880372038562E-3</v>
      </c>
      <c r="AD852" s="174">
        <f t="shared" si="239"/>
        <v>5.1207667727647963E-3</v>
      </c>
      <c r="AE852" s="174">
        <f t="shared" si="239"/>
        <v>4.9943455903150536E-3</v>
      </c>
      <c r="AF852" s="174">
        <f t="shared" si="239"/>
        <v>4.8710454864227233E-3</v>
      </c>
      <c r="AG852" s="174">
        <f t="shared" si="239"/>
        <v>4.7507894080878839E-3</v>
      </c>
      <c r="AH852" s="174">
        <f t="shared" si="239"/>
        <v>4.6335022045904456E-3</v>
      </c>
      <c r="AI852" s="174">
        <f t="shared" si="239"/>
        <v>4.519110580526781E-3</v>
      </c>
      <c r="AJ852" s="174">
        <f t="shared" si="239"/>
        <v>4.4075430500057841E-3</v>
      </c>
      <c r="AK852" s="174">
        <f t="shared" si="239"/>
        <v>4.2987298919757357E-3</v>
      </c>
      <c r="AL852" s="174">
        <f t="shared" si="239"/>
        <v>4.1926031066540498E-3</v>
      </c>
      <c r="AM852" s="174">
        <f t="shared" si="239"/>
        <v>4.0890963730326911E-3</v>
      </c>
      <c r="AN852" s="174">
        <f t="shared" si="239"/>
        <v>3.9881450074326832E-3</v>
      </c>
      <c r="AO852" s="174">
        <f t="shared" si="239"/>
        <v>3.889685923081834E-3</v>
      </c>
      <c r="AP852" s="174">
        <f t="shared" si="239"/>
        <v>3.7936575906903887E-3</v>
      </c>
      <c r="AQ852" s="174">
        <f t="shared" si="239"/>
        <v>3.7000000000000045E-3</v>
      </c>
      <c r="AR852" s="174">
        <f t="shared" si="239"/>
        <v>3.6086546222819909E-3</v>
      </c>
      <c r="AS852" s="174">
        <f t="shared" si="239"/>
        <v>3.5195643737613966E-3</v>
      </c>
      <c r="AT852" s="174">
        <f t="shared" si="239"/>
        <v>3.4326735799440726E-3</v>
      </c>
      <c r="AU852" s="174">
        <f t="shared" si="239"/>
        <v>3.3479279408244428E-3</v>
      </c>
      <c r="AV852" s="174">
        <f t="shared" si="239"/>
        <v>3.2652744969521993E-3</v>
      </c>
      <c r="AW852" s="174">
        <f t="shared" si="239"/>
        <v>3.1846615963367691E-3</v>
      </c>
      <c r="AX852" s="174">
        <f t="shared" si="239"/>
        <v>3.1060388621688148E-3</v>
      </c>
      <c r="AY852" s="174">
        <f t="shared" si="239"/>
        <v>3.029357161338642E-3</v>
      </c>
      <c r="AZ852" s="174">
        <f t="shared" si="239"/>
        <v>2.9545685737318193E-3</v>
      </c>
      <c r="BA852" s="174">
        <f t="shared" si="239"/>
        <v>2.8816263622828183E-3</v>
      </c>
      <c r="BB852" s="174">
        <f t="shared" si="239"/>
        <v>2.8104849437679781E-3</v>
      </c>
      <c r="BC852" s="174">
        <f t="shared" si="239"/>
        <v>2.741099860319526E-3</v>
      </c>
      <c r="BD852" s="174">
        <f t="shared" si="239"/>
        <v>2.673427751642856E-3</v>
      </c>
      <c r="BE852" s="174">
        <f t="shared" si="239"/>
        <v>2.6074263279197113E-3</v>
      </c>
      <c r="BF852" s="174">
        <f t="shared" si="239"/>
        <v>2.5430543433803284E-3</v>
      </c>
      <c r="BG852" s="174">
        <f t="shared" si="239"/>
        <v>2.4802715705280285E-3</v>
      </c>
      <c r="BH852" s="174">
        <f t="shared" si="239"/>
        <v>2.4190387750001549E-3</v>
      </c>
      <c r="BI852" s="174">
        <f t="shared" si="239"/>
        <v>2.3593176910496395E-3</v>
      </c>
      <c r="BJ852" s="174">
        <f t="shared" si="239"/>
        <v>2.3010709976318774E-3</v>
      </c>
      <c r="BK852" s="174">
        <f t="shared" si="239"/>
        <v>2.2442622950819722E-3</v>
      </c>
      <c r="BL852" s="174">
        <f t="shared" si="239"/>
        <v>2.1888560823677674E-3</v>
      </c>
      <c r="BM852" s="174">
        <f t="shared" si="239"/>
        <v>2.1348177349044561E-3</v>
      </c>
      <c r="BN852" s="174">
        <f t="shared" si="239"/>
        <v>2.0821134829168992E-3</v>
      </c>
      <c r="BO852" s="174">
        <f t="shared" si="239"/>
        <v>2.0307103903361395E-3</v>
      </c>
      <c r="BP852" s="174">
        <f t="shared" si="239"/>
        <v>1.9805763342169102E-3</v>
      </c>
    </row>
    <row r="853" spans="2:68">
      <c r="B853" s="29">
        <v>19</v>
      </c>
      <c r="C853" s="68">
        <v>5.7999999999999996E-3</v>
      </c>
      <c r="D853" s="68">
        <v>3.5000000000000001E-3</v>
      </c>
      <c r="I853" s="60" t="s">
        <v>112</v>
      </c>
      <c r="J853" s="174">
        <f t="shared" si="234"/>
        <v>8.0540062177722714E-3</v>
      </c>
      <c r="K853" s="174">
        <f t="shared" si="239"/>
        <v>7.8531512706063508E-3</v>
      </c>
      <c r="L853" s="174">
        <f t="shared" si="239"/>
        <v>7.657305347360973E-3</v>
      </c>
      <c r="M853" s="174">
        <f t="shared" si="239"/>
        <v>7.4663435304227546E-3</v>
      </c>
      <c r="N853" s="174">
        <f t="shared" si="239"/>
        <v>7.2801440174379648E-3</v>
      </c>
      <c r="O853" s="174">
        <f t="shared" si="239"/>
        <v>7.0985880436225824E-3</v>
      </c>
      <c r="P853" s="174">
        <f t="shared" si="239"/>
        <v>6.9215598060098213E-3</v>
      </c>
      <c r="Q853" s="174">
        <f t="shared" si="239"/>
        <v>6.7489463895868095E-3</v>
      </c>
      <c r="R853" s="174">
        <f t="shared" si="239"/>
        <v>6.5806376952733071E-3</v>
      </c>
      <c r="S853" s="174">
        <f t="shared" si="239"/>
        <v>6.4165263696965343E-3</v>
      </c>
      <c r="T853" s="174">
        <f t="shared" si="239"/>
        <v>6.2565077367173049E-3</v>
      </c>
      <c r="U853" s="174">
        <f t="shared" si="239"/>
        <v>6.1004797306638018E-3</v>
      </c>
      <c r="V853" s="174">
        <f t="shared" si="239"/>
        <v>5.9483428312303958E-3</v>
      </c>
      <c r="W853" s="174">
        <f t="shared" si="239"/>
        <v>5.7999999999999996E-3</v>
      </c>
      <c r="X853" s="174">
        <f t="shared" si="239"/>
        <v>5.6553566185494498E-3</v>
      </c>
      <c r="Y853" s="174">
        <f t="shared" si="239"/>
        <v>5.51432042809846E-3</v>
      </c>
      <c r="Z853" s="174">
        <f t="shared" si="239"/>
        <v>5.3768014706636318E-3</v>
      </c>
      <c r="AA853" s="174">
        <f t="shared" si="239"/>
        <v>5.2427120316799981E-3</v>
      </c>
      <c r="AB853" s="174">
        <f t="shared" si="239"/>
        <v>5.1119665840535016E-3</v>
      </c>
      <c r="AC853" s="174">
        <f t="shared" si="239"/>
        <v>4.9844817336087231E-3</v>
      </c>
      <c r="AD853" s="174">
        <f t="shared" si="239"/>
        <v>4.8601761658970573E-3</v>
      </c>
      <c r="AE853" s="174">
        <f t="shared" si="239"/>
        <v>4.738970594331416E-3</v>
      </c>
      <c r="AF853" s="174">
        <f t="shared" si="239"/>
        <v>4.620787709614378E-3</v>
      </c>
      <c r="AG853" s="174">
        <f t="shared" si="239"/>
        <v>4.5055521304275224E-3</v>
      </c>
      <c r="AH853" s="174">
        <f t="shared" si="239"/>
        <v>4.3931903553504938E-3</v>
      </c>
      <c r="AI853" s="174">
        <f t="shared" si="239"/>
        <v>4.2836307159791424E-3</v>
      </c>
      <c r="AJ853" s="174">
        <f t="shared" si="239"/>
        <v>4.1768033312128208E-3</v>
      </c>
      <c r="AK853" s="174">
        <f t="shared" si="239"/>
        <v>4.0726400626816929E-3</v>
      </c>
      <c r="AL853" s="174">
        <f t="shared" si="239"/>
        <v>3.9710744712856136E-3</v>
      </c>
      <c r="AM853" s="174">
        <f t="shared" si="239"/>
        <v>3.8720417748168714E-3</v>
      </c>
      <c r="AN853" s="174">
        <f t="shared" si="239"/>
        <v>3.7754788066397507E-3</v>
      </c>
      <c r="AO853" s="174">
        <f t="shared" si="239"/>
        <v>3.6813239754005678E-3</v>
      </c>
      <c r="AP853" s="174">
        <f t="shared" si="239"/>
        <v>3.5895172257424785E-3</v>
      </c>
      <c r="AQ853" s="174">
        <f t="shared" si="239"/>
        <v>3.499999999999997E-3</v>
      </c>
      <c r="AR853" s="174">
        <f t="shared" si="239"/>
        <v>3.4127152008488039E-3</v>
      </c>
      <c r="AS853" s="174">
        <f t="shared" si="239"/>
        <v>3.3276071548869997E-3</v>
      </c>
      <c r="AT853" s="174">
        <f t="shared" si="239"/>
        <v>3.2446215771246034E-3</v>
      </c>
      <c r="AU853" s="174">
        <f t="shared" si="239"/>
        <v>3.1637055363586174E-3</v>
      </c>
      <c r="AV853" s="174">
        <f t="shared" si="239"/>
        <v>3.0848074214115937E-3</v>
      </c>
      <c r="AW853" s="174">
        <f t="shared" si="239"/>
        <v>3.0078769082121587E-3</v>
      </c>
      <c r="AX853" s="174">
        <f t="shared" si="239"/>
        <v>2.9328649276964981E-3</v>
      </c>
      <c r="AY853" s="174">
        <f t="shared" si="239"/>
        <v>2.8597236345103351E-3</v>
      </c>
      <c r="AZ853" s="174">
        <f t="shared" si="239"/>
        <v>2.7884063764914333E-3</v>
      </c>
      <c r="BA853" s="174">
        <f t="shared" si="239"/>
        <v>2.7188676649131582E-3</v>
      </c>
      <c r="BB853" s="174">
        <f t="shared" si="239"/>
        <v>2.6510631454701237E-3</v>
      </c>
      <c r="BC853" s="174">
        <f t="shared" si="239"/>
        <v>2.5849495699874115E-3</v>
      </c>
      <c r="BD853" s="174">
        <f t="shared" si="239"/>
        <v>2.5204847688353213E-3</v>
      </c>
      <c r="BE853" s="174">
        <f t="shared" si="239"/>
        <v>2.4576276240320543E-3</v>
      </c>
      <c r="BF853" s="174">
        <f t="shared" si="239"/>
        <v>2.3963380430171793E-3</v>
      </c>
      <c r="BG853" s="174">
        <f t="shared" si="239"/>
        <v>2.3365769330791447E-3</v>
      </c>
      <c r="BH853" s="174">
        <f t="shared" si="239"/>
        <v>2.2783061764205374E-3</v>
      </c>
      <c r="BI853" s="174">
        <f t="shared" si="239"/>
        <v>2.2214886058451689E-3</v>
      </c>
      <c r="BJ853" s="174">
        <f t="shared" si="239"/>
        <v>2.1660879810514941E-3</v>
      </c>
      <c r="BK853" s="174">
        <f t="shared" si="239"/>
        <v>2.1120689655172386E-3</v>
      </c>
      <c r="BL853" s="174">
        <f t="shared" si="239"/>
        <v>2.0593971039604836E-3</v>
      </c>
      <c r="BM853" s="174">
        <f t="shared" si="239"/>
        <v>2.008038800362843E-3</v>
      </c>
      <c r="BN853" s="174">
        <f t="shared" si="239"/>
        <v>1.9579612965407076E-3</v>
      </c>
      <c r="BO853" s="174">
        <f t="shared" si="239"/>
        <v>1.9091326512508883E-3</v>
      </c>
      <c r="BP853" s="174">
        <f t="shared" si="239"/>
        <v>1.8615217198173397E-3</v>
      </c>
    </row>
    <row r="854" spans="2:68">
      <c r="B854" s="29">
        <v>20</v>
      </c>
      <c r="C854" s="68">
        <v>5.4999999999999997E-3</v>
      </c>
      <c r="D854" s="68">
        <v>3.3999999999999998E-3</v>
      </c>
      <c r="I854" s="60" t="s">
        <v>112</v>
      </c>
      <c r="J854" s="174">
        <f t="shared" si="234"/>
        <v>7.5186027910692623E-3</v>
      </c>
      <c r="K854" s="174">
        <f t="shared" si="239"/>
        <v>7.3399474896941432E-3</v>
      </c>
      <c r="L854" s="174">
        <f t="shared" si="239"/>
        <v>7.1655373542888713E-3</v>
      </c>
      <c r="M854" s="174">
        <f t="shared" si="239"/>
        <v>6.9952715122010628E-3</v>
      </c>
      <c r="N854" s="174">
        <f t="shared" si="239"/>
        <v>6.8290514876909857E-3</v>
      </c>
      <c r="O854" s="174">
        <f t="shared" si="239"/>
        <v>6.6667811449766679E-3</v>
      </c>
      <c r="P854" s="174">
        <f t="shared" si="239"/>
        <v>6.5083666326323638E-3</v>
      </c>
      <c r="Q854" s="174">
        <f t="shared" si="239"/>
        <v>6.3537163293082089E-3</v>
      </c>
      <c r="R854" s="174">
        <f t="shared" si="239"/>
        <v>6.202740790739676E-3</v>
      </c>
      <c r="S854" s="174">
        <f t="shared" si="239"/>
        <v>6.0553526980161674E-3</v>
      </c>
      <c r="T854" s="174">
        <f t="shared" si="239"/>
        <v>5.9114668070788627E-3</v>
      </c>
      <c r="U854" s="174">
        <f t="shared" si="239"/>
        <v>5.7709998994185498E-3</v>
      </c>
      <c r="V854" s="174">
        <f t="shared" si="239"/>
        <v>5.6338707339450046E-3</v>
      </c>
      <c r="W854" s="174">
        <f t="shared" si="239"/>
        <v>5.4999999999999997E-3</v>
      </c>
      <c r="X854" s="174">
        <f t="shared" si="239"/>
        <v>5.3693102714868369E-3</v>
      </c>
      <c r="Y854" s="174">
        <f t="shared" si="239"/>
        <v>5.2417259620898271E-3</v>
      </c>
      <c r="Z854" s="174">
        <f t="shared" si="239"/>
        <v>5.1171732815578413E-3</v>
      </c>
      <c r="AA854" s="174">
        <f t="shared" si="239"/>
        <v>4.995580193026641E-3</v>
      </c>
      <c r="AB854" s="174">
        <f t="shared" si="239"/>
        <v>4.8768763713552977E-3</v>
      </c>
      <c r="AC854" s="174">
        <f t="shared" si="239"/>
        <v>4.7609931624526284E-3</v>
      </c>
      <c r="AD854" s="174">
        <f t="shared" si="239"/>
        <v>4.6478635435700903E-3</v>
      </c>
      <c r="AE854" s="174">
        <f t="shared" si="239"/>
        <v>4.5374220845381986E-3</v>
      </c>
      <c r="AF854" s="174">
        <f t="shared" si="239"/>
        <v>4.4296049099240304E-3</v>
      </c>
      <c r="AG854" s="174">
        <f t="shared" si="239"/>
        <v>4.3243496620879313E-3</v>
      </c>
      <c r="AH854" s="174">
        <f t="shared" si="239"/>
        <v>4.2215954651180655E-3</v>
      </c>
      <c r="AI854" s="174">
        <f t="shared" si="239"/>
        <v>4.1212828896219416E-3</v>
      </c>
      <c r="AJ854" s="174">
        <f t="shared" si="239"/>
        <v>4.0233539183545533E-3</v>
      </c>
      <c r="AK854" s="174">
        <f t="shared" si="239"/>
        <v>3.9277519126632585E-3</v>
      </c>
      <c r="AL854" s="174">
        <f t="shared" si="239"/>
        <v>3.8344215797299821E-3</v>
      </c>
      <c r="AM854" s="174">
        <f t="shared" si="239"/>
        <v>3.7433089405918135E-3</v>
      </c>
      <c r="AN854" s="174">
        <f t="shared" si="239"/>
        <v>3.6543612989214792E-3</v>
      </c>
      <c r="AO854" s="174">
        <f t="shared" si="239"/>
        <v>3.5675272105496502E-3</v>
      </c>
      <c r="AP854" s="174">
        <f t="shared" si="239"/>
        <v>3.4827564537114578E-3</v>
      </c>
      <c r="AQ854" s="174">
        <f t="shared" si="239"/>
        <v>3.4000000000000011E-3</v>
      </c>
      <c r="AR854" s="174">
        <f t="shared" si="239"/>
        <v>3.3192099860100454E-3</v>
      </c>
      <c r="AS854" s="174">
        <f t="shared" si="239"/>
        <v>3.2403396856555302E-3</v>
      </c>
      <c r="AT854" s="174">
        <f t="shared" si="239"/>
        <v>3.1633434831448487E-3</v>
      </c>
      <c r="AU854" s="174">
        <f t="shared" si="239"/>
        <v>3.0881768465982882E-3</v>
      </c>
      <c r="AV854" s="174">
        <f t="shared" si="239"/>
        <v>3.0147963022923671E-3</v>
      </c>
      <c r="AW854" s="174">
        <f t="shared" si="239"/>
        <v>2.9431594095161709E-3</v>
      </c>
      <c r="AX854" s="174">
        <f t="shared" si="239"/>
        <v>2.8732247360251477E-3</v>
      </c>
      <c r="AY854" s="174">
        <f t="shared" si="239"/>
        <v>2.8049518340781602E-3</v>
      </c>
      <c r="AZ854" s="174">
        <f t="shared" si="239"/>
        <v>2.7383012170439469E-3</v>
      </c>
      <c r="BA854" s="174">
        <f t="shared" si="239"/>
        <v>2.6732343365634494E-3</v>
      </c>
      <c r="BB854" s="174">
        <f t="shared" si="239"/>
        <v>2.6097135602548048E-3</v>
      </c>
      <c r="BC854" s="174">
        <f t="shared" si="239"/>
        <v>2.5477021499481106E-3</v>
      </c>
      <c r="BD854" s="174">
        <f t="shared" si="239"/>
        <v>2.487164240437361E-3</v>
      </c>
      <c r="BE854" s="174">
        <f t="shared" si="239"/>
        <v>2.4280648187372873E-3</v>
      </c>
      <c r="BF854" s="174">
        <f t="shared" si="239"/>
        <v>2.3703697038330801E-3</v>
      </c>
      <c r="BG854" s="174">
        <f t="shared" si="239"/>
        <v>2.3140455269113039E-3</v>
      </c>
      <c r="BH854" s="174">
        <f t="shared" si="239"/>
        <v>2.2590597120605515E-3</v>
      </c>
      <c r="BI854" s="174">
        <f t="shared" si="239"/>
        <v>2.2053804574306934E-3</v>
      </c>
      <c r="BJ854" s="174">
        <f t="shared" si="239"/>
        <v>2.1529767168398115E-3</v>
      </c>
      <c r="BK854" s="174">
        <f t="shared" si="239"/>
        <v>2.101818181818183E-3</v>
      </c>
      <c r="BL854" s="174">
        <f t="shared" si="239"/>
        <v>2.0518752640789379E-3</v>
      </c>
      <c r="BM854" s="174">
        <f t="shared" si="239"/>
        <v>2.0031190784052379E-3</v>
      </c>
      <c r="BN854" s="174">
        <f t="shared" si="239"/>
        <v>1.9555214259440886E-3</v>
      </c>
      <c r="BO854" s="174">
        <f t="shared" si="239"/>
        <v>1.9090547778971242E-3</v>
      </c>
      <c r="BP854" s="174">
        <f t="shared" si="239"/>
        <v>1.8636922595989182E-3</v>
      </c>
    </row>
    <row r="855" spans="2:68">
      <c r="B855" s="29">
        <v>21</v>
      </c>
      <c r="C855" s="68">
        <v>5.3E-3</v>
      </c>
      <c r="D855" s="68">
        <v>3.2000000000000002E-3</v>
      </c>
      <c r="I855" s="60" t="s">
        <v>112</v>
      </c>
      <c r="J855" s="174">
        <f t="shared" si="234"/>
        <v>7.357117614334302E-3</v>
      </c>
      <c r="K855" s="174">
        <f t="shared" si="239"/>
        <v>7.1738353435200769E-3</v>
      </c>
      <c r="L855" s="174">
        <f t="shared" si="239"/>
        <v>6.9951190444023439E-3</v>
      </c>
      <c r="M855" s="174">
        <f t="shared" si="239"/>
        <v>6.820854968403893E-3</v>
      </c>
      <c r="N855" s="174">
        <f t="shared" si="239"/>
        <v>6.6509322006792302E-3</v>
      </c>
      <c r="O855" s="174">
        <f t="shared" si="239"/>
        <v>6.4852425895199758E-3</v>
      </c>
      <c r="P855" s="174">
        <f t="shared" si="239"/>
        <v>6.3236806775189402E-3</v>
      </c>
      <c r="Q855" s="174">
        <f t="shared" si="239"/>
        <v>6.1661436344490382E-3</v>
      </c>
      <c r="R855" s="174">
        <f t="shared" si="239"/>
        <v>6.0125311918143619E-3</v>
      </c>
      <c r="S855" s="174">
        <f t="shared" si="239"/>
        <v>5.8627455790317105E-3</v>
      </c>
      <c r="T855" s="174">
        <f t="shared" si="239"/>
        <v>5.716691461202004E-3</v>
      </c>
      <c r="U855" s="174">
        <f t="shared" si="239"/>
        <v>5.5742758784319297E-3</v>
      </c>
      <c r="V855" s="174">
        <f t="shared" si="239"/>
        <v>5.4354081866672382E-3</v>
      </c>
      <c r="W855" s="174">
        <f t="shared" si="239"/>
        <v>5.3E-3</v>
      </c>
      <c r="X855" s="174">
        <f t="shared" si="239"/>
        <v>5.1679651344131343E-3</v>
      </c>
      <c r="Y855" s="174">
        <f t="shared" si="239"/>
        <v>5.0392195529263698E-3</v>
      </c>
      <c r="Z855" s="174">
        <f t="shared" si="239"/>
        <v>4.9136813121087586E-3</v>
      </c>
      <c r="AA855" s="174">
        <f t="shared" si="239"/>
        <v>4.7912705099236686E-3</v>
      </c>
      <c r="AB855" s="174">
        <f t="shared" si="239"/>
        <v>4.6719092348730864E-3</v>
      </c>
      <c r="AC855" s="174">
        <f t="shared" si="239"/>
        <v>4.55552151640884E-3</v>
      </c>
      <c r="AD855" s="174">
        <f t="shared" si="239"/>
        <v>4.4420332765791951E-3</v>
      </c>
      <c r="AE855" s="174">
        <f t="shared" si="239"/>
        <v>4.3313722828800397E-3</v>
      </c>
      <c r="AF855" s="174">
        <f t="shared" si="239"/>
        <v>4.2234681022806538E-3</v>
      </c>
      <c r="AG855" s="174">
        <f t="shared" si="239"/>
        <v>4.118252056394797E-3</v>
      </c>
      <c r="AH855" s="174">
        <f t="shared" si="239"/>
        <v>4.0156571777685852E-3</v>
      </c>
      <c r="AI855" s="174">
        <f t="shared" si="239"/>
        <v>3.9156181672573382E-3</v>
      </c>
      <c r="AJ855" s="174">
        <f t="shared" si="239"/>
        <v>3.8180713524642606E-3</v>
      </c>
      <c r="AK855" s="174">
        <f t="shared" si="239"/>
        <v>3.7229546472145091E-3</v>
      </c>
      <c r="AL855" s="174">
        <f t="shared" si="239"/>
        <v>3.6302075120388552E-3</v>
      </c>
      <c r="AM855" s="174">
        <f t="shared" si="239"/>
        <v>3.5397709156417827E-3</v>
      </c>
      <c r="AN855" s="174">
        <f t="shared" si="239"/>
        <v>3.4515872973295068E-3</v>
      </c>
      <c r="AO855" s="174">
        <f t="shared" si="239"/>
        <v>3.3656005303739907E-3</v>
      </c>
      <c r="AP855" s="174">
        <f t="shared" si="239"/>
        <v>3.2817558862896484E-3</v>
      </c>
      <c r="AQ855" s="174">
        <f t="shared" si="239"/>
        <v>3.1999999999999954E-3</v>
      </c>
      <c r="AR855" s="174">
        <f t="shared" si="239"/>
        <v>3.1202808358720764E-3</v>
      </c>
      <c r="AS855" s="174">
        <f t="shared" si="239"/>
        <v>3.0425476545970494E-3</v>
      </c>
      <c r="AT855" s="174">
        <f t="shared" si="239"/>
        <v>2.9667509808958496E-3</v>
      </c>
      <c r="AU855" s="174">
        <f t="shared" si="239"/>
        <v>2.8928425720293801E-3</v>
      </c>
      <c r="AV855" s="174">
        <f t="shared" si="239"/>
        <v>2.8207753870931798E-3</v>
      </c>
      <c r="AW855" s="174">
        <f t="shared" si="239"/>
        <v>2.7505035570770308E-3</v>
      </c>
      <c r="AX855" s="174">
        <f t="shared" si="239"/>
        <v>2.6819823556704534E-3</v>
      </c>
      <c r="AY855" s="174">
        <f t="shared" si="239"/>
        <v>2.6151681707954916E-3</v>
      </c>
      <c r="AZ855" s="174">
        <f t="shared" si="239"/>
        <v>2.5500184768486932E-3</v>
      </c>
      <c r="BA855" s="174">
        <f t="shared" si="239"/>
        <v>2.4864918076345911E-3</v>
      </c>
      <c r="BB855" s="174">
        <f t="shared" si="239"/>
        <v>2.4245477299734823E-3</v>
      </c>
      <c r="BC855" s="174">
        <f t="shared" si="239"/>
        <v>2.364146817966691E-3</v>
      </c>
      <c r="BD855" s="174">
        <f t="shared" si="239"/>
        <v>2.3052506279029458E-3</v>
      </c>
      <c r="BE855" s="174">
        <f t="shared" si="239"/>
        <v>2.2478216737898886E-3</v>
      </c>
      <c r="BF855" s="174">
        <f t="shared" si="239"/>
        <v>2.1918234034951543E-3</v>
      </c>
      <c r="BG855" s="174">
        <f t="shared" si="239"/>
        <v>2.1372201754818279E-3</v>
      </c>
      <c r="BH855" s="174">
        <f t="shared" ref="K855:BP860" si="240">$C855*POWER(POWER($D855/$C855,1/($D$837-$C$837)),BH$837-$C$837)</f>
        <v>2.0839772361234726E-3</v>
      </c>
      <c r="BI855" s="174">
        <f t="shared" si="240"/>
        <v>2.0320606975842933E-3</v>
      </c>
      <c r="BJ855" s="174">
        <f t="shared" si="240"/>
        <v>1.9814375162503506E-3</v>
      </c>
      <c r="BK855" s="174">
        <f t="shared" si="240"/>
        <v>1.9320754716981073E-3</v>
      </c>
      <c r="BL855" s="174">
        <f t="shared" si="240"/>
        <v>1.8839431461869108E-3</v>
      </c>
      <c r="BM855" s="174">
        <f t="shared" si="240"/>
        <v>1.8370099046623664E-3</v>
      </c>
      <c r="BN855" s="174">
        <f t="shared" si="240"/>
        <v>1.7912458752578687E-3</v>
      </c>
      <c r="BO855" s="174">
        <f t="shared" si="240"/>
        <v>1.7466219302818874E-3</v>
      </c>
      <c r="BP855" s="174">
        <f t="shared" si="240"/>
        <v>1.7031096676788987E-3</v>
      </c>
    </row>
    <row r="856" spans="2:68">
      <c r="B856" s="29">
        <v>22</v>
      </c>
      <c r="C856" s="68">
        <v>5.1999999999999998E-3</v>
      </c>
      <c r="D856" s="68">
        <v>3.0999999999999999E-3</v>
      </c>
      <c r="I856" s="60" t="s">
        <v>112</v>
      </c>
      <c r="J856" s="174">
        <f t="shared" si="234"/>
        <v>7.2781401797056226E-3</v>
      </c>
      <c r="K856" s="174">
        <f t="shared" si="240"/>
        <v>7.092320181476354E-3</v>
      </c>
      <c r="L856" s="174">
        <f t="shared" si="240"/>
        <v>6.9112443996113436E-3</v>
      </c>
      <c r="M856" s="174">
        <f t="shared" si="240"/>
        <v>6.734791708348428E-3</v>
      </c>
      <c r="N856" s="174">
        <f t="shared" si="240"/>
        <v>6.5628440744172536E-3</v>
      </c>
      <c r="O856" s="174">
        <f t="shared" si="240"/>
        <v>6.3952864780841062E-3</v>
      </c>
      <c r="P856" s="174">
        <f t="shared" si="240"/>
        <v>6.2320068362125593E-3</v>
      </c>
      <c r="Q856" s="174">
        <f t="shared" si="240"/>
        <v>6.072895927288483E-3</v>
      </c>
      <c r="R856" s="174">
        <f t="shared" si="240"/>
        <v>5.9178473183592551E-3</v>
      </c>
      <c r="S856" s="174">
        <f t="shared" si="240"/>
        <v>5.7667572938383104E-3</v>
      </c>
      <c r="T856" s="174">
        <f t="shared" si="240"/>
        <v>5.6195247861273914E-3</v>
      </c>
      <c r="U856" s="174">
        <f t="shared" si="240"/>
        <v>5.4760513080101079E-3</v>
      </c>
      <c r="V856" s="174">
        <f t="shared" si="240"/>
        <v>5.3362408867715641E-3</v>
      </c>
      <c r="W856" s="174">
        <f t="shared" si="240"/>
        <v>5.1999999999999998E-3</v>
      </c>
      <c r="X856" s="174">
        <f t="shared" si="240"/>
        <v>5.0672375130275003E-3</v>
      </c>
      <c r="Y856" s="174">
        <f t="shared" si="240"/>
        <v>4.9378646179679088E-3</v>
      </c>
      <c r="Z856" s="174">
        <f t="shared" si="240"/>
        <v>4.811794774311191E-3</v>
      </c>
      <c r="AA856" s="174">
        <f t="shared" si="240"/>
        <v>4.6889436510344929E-3</v>
      </c>
      <c r="AB856" s="174">
        <f t="shared" si="240"/>
        <v>4.5692290701911751E-3</v>
      </c>
      <c r="AC856" s="174">
        <f t="shared" si="240"/>
        <v>4.4525709519400939E-3</v>
      </c>
      <c r="AD856" s="174">
        <f t="shared" si="240"/>
        <v>4.3388912609783484E-3</v>
      </c>
      <c r="AE856" s="174">
        <f t="shared" si="240"/>
        <v>4.2281139543416694E-3</v>
      </c>
      <c r="AF856" s="174">
        <f t="shared" si="240"/>
        <v>4.1201649305375289E-3</v>
      </c>
      <c r="AG856" s="174">
        <f t="shared" si="240"/>
        <v>4.0149719799769442E-3</v>
      </c>
      <c r="AH856" s="174">
        <f t="shared" si="240"/>
        <v>3.9124647366718217E-3</v>
      </c>
      <c r="AI856" s="174">
        <f t="shared" si="240"/>
        <v>3.8125746311655218E-3</v>
      </c>
      <c r="AJ856" s="174">
        <f t="shared" si="240"/>
        <v>3.7152348446651768E-3</v>
      </c>
      <c r="AK856" s="174">
        <f t="shared" si="240"/>
        <v>3.6203802643450535E-3</v>
      </c>
      <c r="AL856" s="174">
        <f t="shared" si="240"/>
        <v>3.5279474397910916E-3</v>
      </c>
      <c r="AM856" s="174">
        <f t="shared" si="240"/>
        <v>3.4378745405574517E-3</v>
      </c>
      <c r="AN856" s="174">
        <f t="shared" si="240"/>
        <v>3.3501013148067118E-3</v>
      </c>
      <c r="AO856" s="174">
        <f t="shared" si="240"/>
        <v>3.2645690490060233E-3</v>
      </c>
      <c r="AP856" s="174">
        <f t="shared" si="240"/>
        <v>3.1812205286522758E-3</v>
      </c>
      <c r="AQ856" s="174">
        <f t="shared" si="240"/>
        <v>3.0999999999999973E-3</v>
      </c>
      <c r="AR856" s="174">
        <f t="shared" si="240"/>
        <v>3.0208531327663925E-3</v>
      </c>
      <c r="AS856" s="174">
        <f t="shared" si="240"/>
        <v>2.9437269837885582E-3</v>
      </c>
      <c r="AT856" s="174">
        <f t="shared" si="240"/>
        <v>2.8685699616085927E-3</v>
      </c>
      <c r="AU856" s="174">
        <f t="shared" si="240"/>
        <v>2.7953317919628684E-3</v>
      </c>
      <c r="AV856" s="174">
        <f t="shared" si="240"/>
        <v>2.7239634841524289E-3</v>
      </c>
      <c r="AW856" s="174">
        <f t="shared" si="240"/>
        <v>2.6544172982719771E-3</v>
      </c>
      <c r="AX856" s="174">
        <f t="shared" si="240"/>
        <v>2.5866467132755521E-3</v>
      </c>
      <c r="AY856" s="174">
        <f t="shared" si="240"/>
        <v>2.5206063958575315E-3</v>
      </c>
      <c r="AZ856" s="174">
        <f t="shared" si="240"/>
        <v>2.4562521701281407E-3</v>
      </c>
      <c r="BA856" s="174">
        <f t="shared" si="240"/>
        <v>2.3935409880631764E-3</v>
      </c>
      <c r="BB856" s="174">
        <f t="shared" si="240"/>
        <v>2.3324309007081994E-3</v>
      </c>
      <c r="BC856" s="174">
        <f t="shared" si="240"/>
        <v>2.2728810301179056E-3</v>
      </c>
      <c r="BD856" s="174">
        <f t="shared" si="240"/>
        <v>2.2148515420119304E-3</v>
      </c>
      <c r="BE856" s="174">
        <f t="shared" si="240"/>
        <v>2.1583036191287807E-3</v>
      </c>
      <c r="BF856" s="174">
        <f t="shared" si="240"/>
        <v>2.1031994352600724E-3</v>
      </c>
      <c r="BG856" s="174">
        <f t="shared" si="240"/>
        <v>2.0495021299477101E-3</v>
      </c>
      <c r="BH856" s="174">
        <f t="shared" si="240"/>
        <v>1.9971757838270769E-3</v>
      </c>
      <c r="BI856" s="174">
        <f t="shared" si="240"/>
        <v>1.9461853945997431E-3</v>
      </c>
      <c r="BJ856" s="174">
        <f t="shared" si="240"/>
        <v>1.8964968536196245E-3</v>
      </c>
      <c r="BK856" s="174">
        <f t="shared" si="240"/>
        <v>1.8480769230769202E-3</v>
      </c>
      <c r="BL856" s="174">
        <f t="shared" si="240"/>
        <v>1.8008932137645785E-3</v>
      </c>
      <c r="BM856" s="174">
        <f t="shared" si="240"/>
        <v>1.7549141634124088E-3</v>
      </c>
      <c r="BN856" s="174">
        <f t="shared" si="240"/>
        <v>1.7101090155743522E-3</v>
      </c>
      <c r="BO856" s="174">
        <f t="shared" si="240"/>
        <v>1.6664477990547856E-3</v>
      </c>
      <c r="BP856" s="174">
        <f t="shared" si="240"/>
        <v>1.623901307860101E-3</v>
      </c>
    </row>
    <row r="857" spans="2:68">
      <c r="B857" s="29">
        <v>23</v>
      </c>
      <c r="C857" s="68">
        <v>5.0000000000000001E-3</v>
      </c>
      <c r="D857" s="68">
        <v>3.0000000000000001E-3</v>
      </c>
      <c r="I857" s="60" t="s">
        <v>112</v>
      </c>
      <c r="J857" s="174">
        <f t="shared" si="234"/>
        <v>6.9690196904189095E-3</v>
      </c>
      <c r="K857" s="174">
        <f t="shared" si="240"/>
        <v>6.7932759133826886E-3</v>
      </c>
      <c r="L857" s="174">
        <f t="shared" si="240"/>
        <v>6.6219640186683708E-3</v>
      </c>
      <c r="M857" s="174">
        <f t="shared" si="240"/>
        <v>6.4549722436790273E-3</v>
      </c>
      <c r="N857" s="174">
        <f t="shared" si="240"/>
        <v>6.2921916442314841E-3</v>
      </c>
      <c r="O857" s="174">
        <f t="shared" si="240"/>
        <v>6.1335160234819433E-3</v>
      </c>
      <c r="P857" s="174">
        <f t="shared" si="240"/>
        <v>5.9788418626439644E-3</v>
      </c>
      <c r="Q857" s="174">
        <f t="shared" si="240"/>
        <v>5.8280682534535781E-3</v>
      </c>
      <c r="R857" s="174">
        <f t="shared" si="240"/>
        <v>5.6810968323374967E-3</v>
      </c>
      <c r="S857" s="174">
        <f t="shared" si="240"/>
        <v>5.537831716241449E-3</v>
      </c>
      <c r="T857" s="174">
        <f t="shared" si="240"/>
        <v>5.3981794400768017E-3</v>
      </c>
      <c r="U857" s="174">
        <f t="shared" si="240"/>
        <v>5.262048895744627E-3</v>
      </c>
      <c r="V857" s="174">
        <f t="shared" si="240"/>
        <v>5.1293512726974678E-3</v>
      </c>
      <c r="W857" s="174">
        <f t="shared" si="240"/>
        <v>5.0000000000000001E-3</v>
      </c>
      <c r="X857" s="174">
        <f t="shared" si="240"/>
        <v>4.873910689850801E-3</v>
      </c>
      <c r="Y857" s="174">
        <f t="shared" si="240"/>
        <v>4.7510010825283821E-3</v>
      </c>
      <c r="Z857" s="174">
        <f t="shared" si="240"/>
        <v>4.6311909927255618E-3</v>
      </c>
      <c r="AA857" s="174">
        <f t="shared" si="240"/>
        <v>4.5144022572371715E-3</v>
      </c>
      <c r="AB857" s="174">
        <f t="shared" si="240"/>
        <v>4.4005586839669679E-3</v>
      </c>
      <c r="AC857" s="174">
        <f t="shared" si="240"/>
        <v>4.2895860022204753E-3</v>
      </c>
      <c r="AD857" s="174">
        <f t="shared" si="240"/>
        <v>4.1814118142513472E-3</v>
      </c>
      <c r="AE857" s="174">
        <f t="shared" si="240"/>
        <v>4.0759655480296138E-3</v>
      </c>
      <c r="AF857" s="174">
        <f t="shared" si="240"/>
        <v>3.9731784112010237E-3</v>
      </c>
      <c r="AG857" s="174">
        <f t="shared" si="240"/>
        <v>3.8729833462074177E-3</v>
      </c>
      <c r="AH857" s="174">
        <f t="shared" si="240"/>
        <v>3.7753149865388915E-3</v>
      </c>
      <c r="AI857" s="174">
        <f t="shared" si="240"/>
        <v>3.6801096140891671E-3</v>
      </c>
      <c r="AJ857" s="174">
        <f t="shared" si="240"/>
        <v>3.5873051175863797E-3</v>
      </c>
      <c r="AK857" s="174">
        <f t="shared" si="240"/>
        <v>3.4968409520721483E-3</v>
      </c>
      <c r="AL857" s="174">
        <f t="shared" si="240"/>
        <v>3.408658099402499E-3</v>
      </c>
      <c r="AM857" s="174">
        <f t="shared" si="240"/>
        <v>3.3226990297448708E-3</v>
      </c>
      <c r="AN857" s="174">
        <f t="shared" si="240"/>
        <v>3.2389076640460816E-3</v>
      </c>
      <c r="AO857" s="174">
        <f t="shared" si="240"/>
        <v>3.1572293374467768E-3</v>
      </c>
      <c r="AP857" s="174">
        <f t="shared" si="240"/>
        <v>3.077610763618482E-3</v>
      </c>
      <c r="AQ857" s="174">
        <f t="shared" si="240"/>
        <v>3.0000000000000009E-3</v>
      </c>
      <c r="AR857" s="174">
        <f t="shared" si="240"/>
        <v>2.9243464139104814E-3</v>
      </c>
      <c r="AS857" s="174">
        <f t="shared" si="240"/>
        <v>2.85060064951703E-3</v>
      </c>
      <c r="AT857" s="174">
        <f t="shared" si="240"/>
        <v>2.7787145956353378E-3</v>
      </c>
      <c r="AU857" s="174">
        <f t="shared" si="240"/>
        <v>2.7086413543423037E-3</v>
      </c>
      <c r="AV857" s="174">
        <f t="shared" si="240"/>
        <v>2.6403352103801813E-3</v>
      </c>
      <c r="AW857" s="174">
        <f t="shared" si="240"/>
        <v>2.573751601332286E-3</v>
      </c>
      <c r="AX857" s="174">
        <f t="shared" si="240"/>
        <v>2.5088470885508084E-3</v>
      </c>
      <c r="AY857" s="174">
        <f t="shared" si="240"/>
        <v>2.4455793288177693E-3</v>
      </c>
      <c r="AZ857" s="174">
        <f t="shared" si="240"/>
        <v>2.3839070467206146E-3</v>
      </c>
      <c r="BA857" s="174">
        <f t="shared" si="240"/>
        <v>2.3237900077244513E-3</v>
      </c>
      <c r="BB857" s="174">
        <f t="shared" si="240"/>
        <v>2.2651889919233356E-3</v>
      </c>
      <c r="BC857" s="174">
        <f t="shared" si="240"/>
        <v>2.2080657684535009E-3</v>
      </c>
      <c r="BD857" s="174">
        <f t="shared" si="240"/>
        <v>2.1523830705518282E-3</v>
      </c>
      <c r="BE857" s="174">
        <f t="shared" si="240"/>
        <v>2.0981045712432892E-3</v>
      </c>
      <c r="BF857" s="174">
        <f t="shared" si="240"/>
        <v>2.0451948596414997E-3</v>
      </c>
      <c r="BG857" s="174">
        <f t="shared" si="240"/>
        <v>1.9936194178469227E-3</v>
      </c>
      <c r="BH857" s="174">
        <f t="shared" si="240"/>
        <v>1.9433445984276495E-3</v>
      </c>
      <c r="BI857" s="174">
        <f t="shared" si="240"/>
        <v>1.8943376024680666E-3</v>
      </c>
      <c r="BJ857" s="174">
        <f t="shared" si="240"/>
        <v>1.8465664581710894E-3</v>
      </c>
      <c r="BK857" s="174">
        <f t="shared" si="240"/>
        <v>1.8000000000000008E-3</v>
      </c>
      <c r="BL857" s="174">
        <f t="shared" si="240"/>
        <v>1.7546078483462893E-3</v>
      </c>
      <c r="BM857" s="174">
        <f t="shared" si="240"/>
        <v>1.7103603897102185E-3</v>
      </c>
      <c r="BN857" s="174">
        <f t="shared" si="240"/>
        <v>1.6672287573812031E-3</v>
      </c>
      <c r="BO857" s="174">
        <f t="shared" si="240"/>
        <v>1.6251848126053825E-3</v>
      </c>
      <c r="BP857" s="174">
        <f t="shared" si="240"/>
        <v>1.5842011262281088E-3</v>
      </c>
    </row>
    <row r="858" spans="2:68">
      <c r="B858" s="29">
        <v>24</v>
      </c>
      <c r="C858" s="68">
        <v>4.7999999999999996E-3</v>
      </c>
      <c r="D858" s="68">
        <v>2.8999999999999998E-3</v>
      </c>
      <c r="I858" s="60" t="s">
        <v>112</v>
      </c>
      <c r="J858" s="174">
        <f t="shared" si="234"/>
        <v>6.6602317784297572E-3</v>
      </c>
      <c r="K858" s="174">
        <f t="shared" si="240"/>
        <v>6.4945218319576005E-3</v>
      </c>
      <c r="L858" s="174">
        <f t="shared" si="240"/>
        <v>6.3329348330454288E-3</v>
      </c>
      <c r="M858" s="174">
        <f t="shared" si="240"/>
        <v>6.1753682006657025E-3</v>
      </c>
      <c r="N858" s="174">
        <f t="shared" si="240"/>
        <v>6.021721906058904E-3</v>
      </c>
      <c r="O858" s="174">
        <f t="shared" si="240"/>
        <v>5.8718984092318172E-3</v>
      </c>
      <c r="P858" s="174">
        <f t="shared" si="240"/>
        <v>5.725802597035751E-3</v>
      </c>
      <c r="Q858" s="174">
        <f t="shared" si="240"/>
        <v>5.5833417227854213E-3</v>
      </c>
      <c r="R858" s="174">
        <f t="shared" si="240"/>
        <v>5.4444253473801395E-3</v>
      </c>
      <c r="S858" s="174">
        <f t="shared" si="240"/>
        <v>5.308965281889939E-3</v>
      </c>
      <c r="T858" s="174">
        <f t="shared" si="240"/>
        <v>5.1768755315701786E-3</v>
      </c>
      <c r="U858" s="174">
        <f t="shared" si="240"/>
        <v>5.0480722412691078E-3</v>
      </c>
      <c r="V858" s="174">
        <f t="shared" si="240"/>
        <v>4.9224736421937003E-3</v>
      </c>
      <c r="W858" s="174">
        <f t="shared" si="240"/>
        <v>4.7999999999999996E-3</v>
      </c>
      <c r="X858" s="174">
        <f t="shared" si="240"/>
        <v>4.6805735641749866E-3</v>
      </c>
      <c r="Y858" s="174">
        <f t="shared" si="240"/>
        <v>4.5641185186778626E-3</v>
      </c>
      <c r="Z858" s="174">
        <f t="shared" si="240"/>
        <v>4.4505609338093971E-3</v>
      </c>
      <c r="AA858" s="174">
        <f t="shared" si="240"/>
        <v>4.3398287192787941E-3</v>
      </c>
      <c r="AB858" s="174">
        <f t="shared" si="240"/>
        <v>4.2318515784382739E-3</v>
      </c>
      <c r="AC858" s="174">
        <f t="shared" si="240"/>
        <v>4.1265609636563288E-3</v>
      </c>
      <c r="AD858" s="174">
        <f t="shared" si="240"/>
        <v>4.0238900328013064E-3</v>
      </c>
      <c r="AE858" s="174">
        <f t="shared" si="240"/>
        <v>3.9237736068077119E-3</v>
      </c>
      <c r="AF858" s="174">
        <f t="shared" si="240"/>
        <v>3.8261481282982745E-3</v>
      </c>
      <c r="AG858" s="174">
        <f t="shared" si="240"/>
        <v>3.7309516212355232E-3</v>
      </c>
      <c r="AH858" s="174">
        <f t="shared" si="240"/>
        <v>3.6381236515772501E-3</v>
      </c>
      <c r="AI858" s="174">
        <f t="shared" si="240"/>
        <v>3.5476052889108853E-3</v>
      </c>
      <c r="AJ858" s="174">
        <f t="shared" si="240"/>
        <v>3.459339069042429E-3</v>
      </c>
      <c r="AK858" s="174">
        <f t="shared" si="240"/>
        <v>3.3732689575161887E-3</v>
      </c>
      <c r="AL858" s="174">
        <f t="shared" si="240"/>
        <v>3.2893403140421642E-3</v>
      </c>
      <c r="AM858" s="174">
        <f t="shared" si="240"/>
        <v>3.2074998578085013E-3</v>
      </c>
      <c r="AN858" s="174">
        <f t="shared" si="240"/>
        <v>3.1276956336569791E-3</v>
      </c>
      <c r="AO858" s="174">
        <f t="shared" si="240"/>
        <v>3.0498769791000818E-3</v>
      </c>
      <c r="AP858" s="174">
        <f t="shared" si="240"/>
        <v>2.9739944921586903E-3</v>
      </c>
      <c r="AQ858" s="174">
        <f t="shared" si="240"/>
        <v>2.8999999999999963E-3</v>
      </c>
      <c r="AR858" s="174">
        <f t="shared" si="240"/>
        <v>2.8278465283557179E-3</v>
      </c>
      <c r="AS858" s="174">
        <f t="shared" si="240"/>
        <v>2.7574882717012056E-3</v>
      </c>
      <c r="AT858" s="174">
        <f t="shared" si="240"/>
        <v>2.6888805641765074E-3</v>
      </c>
      <c r="AU858" s="174">
        <f t="shared" si="240"/>
        <v>2.6219798512309351E-3</v>
      </c>
      <c r="AV858" s="174">
        <f t="shared" si="240"/>
        <v>2.5567436619731206E-3</v>
      </c>
      <c r="AW858" s="174">
        <f t="shared" si="240"/>
        <v>2.4931305822090289E-3</v>
      </c>
      <c r="AX858" s="174">
        <f t="shared" si="240"/>
        <v>2.4311002281507867E-3</v>
      </c>
      <c r="AY858" s="174">
        <f t="shared" si="240"/>
        <v>2.3706132207796569E-3</v>
      </c>
      <c r="AZ858" s="174">
        <f t="shared" si="240"/>
        <v>2.3116311608468716E-3</v>
      </c>
      <c r="BA858" s="174">
        <f t="shared" si="240"/>
        <v>2.2541166044964599E-3</v>
      </c>
      <c r="BB858" s="174">
        <f t="shared" si="240"/>
        <v>2.1980330394945858E-3</v>
      </c>
      <c r="BC858" s="174">
        <f t="shared" si="240"/>
        <v>2.1433448620503241E-3</v>
      </c>
      <c r="BD858" s="174">
        <f t="shared" si="240"/>
        <v>2.0900173542131319E-3</v>
      </c>
      <c r="BE858" s="174">
        <f t="shared" si="240"/>
        <v>2.0380166618326947E-3</v>
      </c>
      <c r="BF858" s="174">
        <f t="shared" si="240"/>
        <v>1.987309773067139E-3</v>
      </c>
      <c r="BG858" s="174">
        <f t="shared" si="240"/>
        <v>1.937864497425967E-3</v>
      </c>
      <c r="BH858" s="174">
        <f t="shared" si="240"/>
        <v>1.889649445334423E-3</v>
      </c>
      <c r="BI858" s="174">
        <f t="shared" si="240"/>
        <v>1.8426340082062975E-3</v>
      </c>
      <c r="BJ858" s="174">
        <f t="shared" si="240"/>
        <v>1.7967883390125399E-3</v>
      </c>
      <c r="BK858" s="174">
        <f t="shared" si="240"/>
        <v>1.7520833333333292E-3</v>
      </c>
      <c r="BL858" s="174">
        <f t="shared" si="240"/>
        <v>1.7084906108815775E-3</v>
      </c>
      <c r="BM858" s="174">
        <f t="shared" si="240"/>
        <v>1.6659824974861431E-3</v>
      </c>
      <c r="BN858" s="174">
        <f t="shared" si="240"/>
        <v>1.624532007523305E-3</v>
      </c>
      <c r="BO858" s="174">
        <f t="shared" si="240"/>
        <v>1.5841128267853547E-3</v>
      </c>
      <c r="BP858" s="174">
        <f t="shared" si="240"/>
        <v>1.5446992957754255E-3</v>
      </c>
    </row>
    <row r="859" spans="2:68">
      <c r="B859" s="29">
        <v>25</v>
      </c>
      <c r="C859" s="68">
        <v>4.5999999999999999E-3</v>
      </c>
      <c r="D859" s="68">
        <v>2.8E-3</v>
      </c>
      <c r="I859" s="60" t="s">
        <v>112</v>
      </c>
      <c r="J859" s="174">
        <f t="shared" si="234"/>
        <v>6.3518129722692227E-3</v>
      </c>
      <c r="K859" s="174">
        <f t="shared" si="240"/>
        <v>6.1960899215199074E-3</v>
      </c>
      <c r="L859" s="174">
        <f t="shared" si="240"/>
        <v>6.0441846262115255E-3</v>
      </c>
      <c r="M859" s="174">
        <f t="shared" si="240"/>
        <v>5.8960034890472302E-3</v>
      </c>
      <c r="N859" s="174">
        <f t="shared" si="240"/>
        <v>5.7514552073910366E-3</v>
      </c>
      <c r="O859" s="174">
        <f t="shared" si="240"/>
        <v>5.6104507170111817E-3</v>
      </c>
      <c r="P859" s="174">
        <f t="shared" si="240"/>
        <v>5.4729031372027139E-3</v>
      </c>
      <c r="Q859" s="174">
        <f t="shared" si="240"/>
        <v>5.3387277172554483E-3</v>
      </c>
      <c r="R859" s="174">
        <f t="shared" si="240"/>
        <v>5.2078417842343541E-3</v>
      </c>
      <c r="S859" s="174">
        <f t="shared" si="240"/>
        <v>5.0801646920401542E-3</v>
      </c>
      <c r="T859" s="174">
        <f t="shared" si="240"/>
        <v>4.9556177717187851E-3</v>
      </c>
      <c r="U859" s="174">
        <f t="shared" si="240"/>
        <v>4.8341242829890822E-3</v>
      </c>
      <c r="V859" s="174">
        <f t="shared" si="240"/>
        <v>4.7156093669588218E-3</v>
      </c>
      <c r="W859" s="174">
        <f t="shared" si="240"/>
        <v>4.5999999999999999E-3</v>
      </c>
      <c r="X859" s="174">
        <f t="shared" si="240"/>
        <v>4.4872249487549155E-3</v>
      </c>
      <c r="Y859" s="174">
        <f t="shared" si="240"/>
        <v>4.377214726245339E-3</v>
      </c>
      <c r="Z859" s="174">
        <f t="shared" si="240"/>
        <v>4.2699015490577181E-3</v>
      </c>
      <c r="AA859" s="174">
        <f t="shared" si="240"/>
        <v>4.1652192955780555E-3</v>
      </c>
      <c r="AB859" s="174">
        <f t="shared" si="240"/>
        <v>4.0631034652507019E-3</v>
      </c>
      <c r="AC859" s="174">
        <f t="shared" si="240"/>
        <v>3.9634911388359778E-3</v>
      </c>
      <c r="AD859" s="174">
        <f t="shared" si="240"/>
        <v>3.8663209396421379E-3</v>
      </c>
      <c r="AE859" s="174">
        <f t="shared" si="240"/>
        <v>3.7715329957077721E-3</v>
      </c>
      <c r="AF859" s="174">
        <f t="shared" si="240"/>
        <v>3.6790689029113656E-3</v>
      </c>
      <c r="AG859" s="174">
        <f t="shared" si="240"/>
        <v>3.5888716889852738E-3</v>
      </c>
      <c r="AH859" s="174">
        <f t="shared" si="240"/>
        <v>3.5008857784119374E-3</v>
      </c>
      <c r="AI859" s="174">
        <f t="shared" si="240"/>
        <v>3.4150569581807215E-3</v>
      </c>
      <c r="AJ859" s="174">
        <f t="shared" si="240"/>
        <v>3.3313323443842622E-3</v>
      </c>
      <c r="AK859" s="174">
        <f t="shared" si="240"/>
        <v>3.2496603496337531E-3</v>
      </c>
      <c r="AL859" s="174">
        <f t="shared" si="240"/>
        <v>3.1699906512730868E-3</v>
      </c>
      <c r="AM859" s="174">
        <f t="shared" si="240"/>
        <v>3.0922741603722696E-3</v>
      </c>
      <c r="AN859" s="174">
        <f t="shared" si="240"/>
        <v>3.016462991481002E-3</v>
      </c>
      <c r="AO859" s="174">
        <f t="shared" si="240"/>
        <v>2.9425104331237914E-3</v>
      </c>
      <c r="AP859" s="174">
        <f t="shared" si="240"/>
        <v>2.8703709190184149E-3</v>
      </c>
      <c r="AQ859" s="174">
        <f t="shared" si="240"/>
        <v>2.8000000000000017E-3</v>
      </c>
      <c r="AR859" s="174">
        <f t="shared" si="240"/>
        <v>2.7313543166334292E-3</v>
      </c>
      <c r="AS859" s="174">
        <f t="shared" si="240"/>
        <v>2.6643915724971642E-3</v>
      </c>
      <c r="AT859" s="174">
        <f t="shared" si="240"/>
        <v>2.5990705081220906E-3</v>
      </c>
      <c r="AU859" s="174">
        <f t="shared" si="240"/>
        <v>2.535350875569253E-3</v>
      </c>
      <c r="AV859" s="174">
        <f t="shared" si="240"/>
        <v>2.4731934136308633E-3</v>
      </c>
      <c r="AW859" s="174">
        <f t="shared" si="240"/>
        <v>2.4125598236392925E-3</v>
      </c>
      <c r="AX859" s="174">
        <f t="shared" si="240"/>
        <v>2.3534127458691291E-3</v>
      </c>
      <c r="AY859" s="174">
        <f t="shared" si="240"/>
        <v>2.2957157365177758E-3</v>
      </c>
      <c r="AZ859" s="174">
        <f t="shared" si="240"/>
        <v>2.239433245250398E-3</v>
      </c>
      <c r="BA859" s="174">
        <f t="shared" si="240"/>
        <v>2.1845305932953851E-3</v>
      </c>
      <c r="BB859" s="174">
        <f t="shared" si="240"/>
        <v>2.1309739520768327E-3</v>
      </c>
      <c r="BC859" s="174">
        <f t="shared" si="240"/>
        <v>2.0787303223708752E-3</v>
      </c>
      <c r="BD859" s="174">
        <f t="shared" si="240"/>
        <v>2.0277675139730306E-3</v>
      </c>
      <c r="BE859" s="174">
        <f t="shared" si="240"/>
        <v>1.9780541258640249E-3</v>
      </c>
      <c r="BF859" s="174">
        <f t="shared" si="240"/>
        <v>1.9295595268618805E-3</v>
      </c>
      <c r="BG859" s="174">
        <f t="shared" si="240"/>
        <v>1.8822538367483394E-3</v>
      </c>
      <c r="BH859" s="174">
        <f t="shared" si="240"/>
        <v>1.8361079078580023E-3</v>
      </c>
      <c r="BI859" s="174">
        <f t="shared" si="240"/>
        <v>1.7910933071188305E-3</v>
      </c>
      <c r="BJ859" s="174">
        <f t="shared" si="240"/>
        <v>1.7471822985329493E-3</v>
      </c>
      <c r="BK859" s="174">
        <f t="shared" si="240"/>
        <v>1.7043478260869588E-3</v>
      </c>
      <c r="BL859" s="174">
        <f t="shared" si="240"/>
        <v>1.6625634970812186E-3</v>
      </c>
      <c r="BM859" s="174">
        <f t="shared" si="240"/>
        <v>1.6218035658678402E-3</v>
      </c>
      <c r="BN859" s="174">
        <f t="shared" si="240"/>
        <v>1.5820429179873607E-3</v>
      </c>
      <c r="BO859" s="174">
        <f t="shared" si="240"/>
        <v>1.5432570546943286E-3</v>
      </c>
      <c r="BP859" s="174">
        <f t="shared" si="240"/>
        <v>1.5054220778622654E-3</v>
      </c>
    </row>
    <row r="860" spans="2:68">
      <c r="B860" s="29">
        <v>26</v>
      </c>
      <c r="C860" s="68">
        <v>4.4999999999999997E-3</v>
      </c>
      <c r="D860" s="68">
        <v>2.7000000000000001E-3</v>
      </c>
      <c r="I860" s="60" t="s">
        <v>112</v>
      </c>
      <c r="J860" s="174">
        <f t="shared" si="234"/>
        <v>6.2721177213770178E-3</v>
      </c>
      <c r="K860" s="174">
        <f t="shared" si="240"/>
        <v>6.113948322044419E-3</v>
      </c>
      <c r="L860" s="174">
        <f t="shared" si="240"/>
        <v>5.959767616801533E-3</v>
      </c>
      <c r="M860" s="174">
        <f t="shared" si="240"/>
        <v>5.8094750193111236E-3</v>
      </c>
      <c r="N860" s="174">
        <f t="shared" si="240"/>
        <v>5.662972479808335E-3</v>
      </c>
      <c r="O860" s="174">
        <f t="shared" si="240"/>
        <v>5.5201644211337487E-3</v>
      </c>
      <c r="P860" s="174">
        <f t="shared" si="240"/>
        <v>5.3809576763795674E-3</v>
      </c>
      <c r="Q860" s="174">
        <f t="shared" si="240"/>
        <v>5.2452614281082192E-3</v>
      </c>
      <c r="R860" s="174">
        <f t="shared" si="240"/>
        <v>5.112987149103747E-3</v>
      </c>
      <c r="S860" s="174">
        <f t="shared" si="240"/>
        <v>4.984048544617304E-3</v>
      </c>
      <c r="T860" s="174">
        <f t="shared" si="240"/>
        <v>4.858361496069121E-3</v>
      </c>
      <c r="U860" s="174">
        <f t="shared" si="240"/>
        <v>4.7358440061701637E-3</v>
      </c>
      <c r="V860" s="174">
        <f t="shared" si="240"/>
        <v>4.616416145427721E-3</v>
      </c>
      <c r="W860" s="174">
        <f t="shared" si="240"/>
        <v>4.4999999999999997E-3</v>
      </c>
      <c r="X860" s="174">
        <f t="shared" si="240"/>
        <v>4.386519620865721E-3</v>
      </c>
      <c r="Y860" s="174">
        <f t="shared" ref="K860:BP864" si="241">$C860*POWER(POWER($D860/$C860,1/($D$837-$C$837)),Y$837-$C$837)</f>
        <v>4.2759009742755439E-3</v>
      </c>
      <c r="Z860" s="174">
        <f t="shared" si="241"/>
        <v>4.1680718934530049E-3</v>
      </c>
      <c r="AA860" s="174">
        <f t="shared" si="241"/>
        <v>4.062962031513454E-3</v>
      </c>
      <c r="AB860" s="174">
        <f t="shared" si="241"/>
        <v>3.9605028155702705E-3</v>
      </c>
      <c r="AC860" s="174">
        <f t="shared" si="241"/>
        <v>3.8606274019984273E-3</v>
      </c>
      <c r="AD860" s="174">
        <f t="shared" si="241"/>
        <v>3.763270632826212E-3</v>
      </c>
      <c r="AE860" s="174">
        <f t="shared" si="241"/>
        <v>3.6683689932266524E-3</v>
      </c>
      <c r="AF860" s="174">
        <f t="shared" si="241"/>
        <v>3.5758605700809206E-3</v>
      </c>
      <c r="AG860" s="174">
        <f t="shared" si="241"/>
        <v>3.4856850115866757E-3</v>
      </c>
      <c r="AH860" s="174">
        <f t="shared" si="241"/>
        <v>3.3977834878850021E-3</v>
      </c>
      <c r="AI860" s="174">
        <f t="shared" si="241"/>
        <v>3.31209865268025E-3</v>
      </c>
      <c r="AJ860" s="174">
        <f t="shared" si="241"/>
        <v>3.2285746058277414E-3</v>
      </c>
      <c r="AK860" s="174">
        <f t="shared" si="241"/>
        <v>3.1471568568649331E-3</v>
      </c>
      <c r="AL860" s="174">
        <f t="shared" si="241"/>
        <v>3.0677922894622491E-3</v>
      </c>
      <c r="AM860" s="174">
        <f t="shared" si="241"/>
        <v>2.9904291267703834E-3</v>
      </c>
      <c r="AN860" s="174">
        <f t="shared" si="241"/>
        <v>2.9150168976414732E-3</v>
      </c>
      <c r="AO860" s="174">
        <f t="shared" si="241"/>
        <v>2.8415064037020988E-3</v>
      </c>
      <c r="AP860" s="174">
        <f t="shared" si="241"/>
        <v>2.7698496872566336E-3</v>
      </c>
      <c r="AQ860" s="174">
        <f t="shared" si="241"/>
        <v>2.7000000000000006E-3</v>
      </c>
      <c r="AR860" s="174">
        <f t="shared" si="241"/>
        <v>2.6319117725194332E-3</v>
      </c>
      <c r="AS860" s="174">
        <f t="shared" si="241"/>
        <v>2.565540584565327E-3</v>
      </c>
      <c r="AT860" s="174">
        <f t="shared" si="241"/>
        <v>2.5008431360718036E-3</v>
      </c>
      <c r="AU860" s="174">
        <f t="shared" si="241"/>
        <v>2.4377772189080734E-3</v>
      </c>
      <c r="AV860" s="174">
        <f t="shared" si="241"/>
        <v>2.3763016893421631E-3</v>
      </c>
      <c r="AW860" s="174">
        <f t="shared" si="241"/>
        <v>2.3163764411990571E-3</v>
      </c>
      <c r="AX860" s="174">
        <f t="shared" si="241"/>
        <v>2.2579623796957276E-3</v>
      </c>
      <c r="AY860" s="174">
        <f t="shared" si="241"/>
        <v>2.2010213959359919E-3</v>
      </c>
      <c r="AZ860" s="174">
        <f t="shared" si="241"/>
        <v>2.1455163420485528E-3</v>
      </c>
      <c r="BA860" s="174">
        <f t="shared" si="241"/>
        <v>2.0914110069520063E-3</v>
      </c>
      <c r="BB860" s="174">
        <f t="shared" si="241"/>
        <v>2.0386700927310019E-3</v>
      </c>
      <c r="BC860" s="174">
        <f t="shared" si="241"/>
        <v>1.9872591916081507E-3</v>
      </c>
      <c r="BD860" s="174">
        <f t="shared" si="241"/>
        <v>1.9371447634966453E-3</v>
      </c>
      <c r="BE860" s="174">
        <f t="shared" si="241"/>
        <v>1.8882941141189602E-3</v>
      </c>
      <c r="BF860" s="174">
        <f t="shared" si="241"/>
        <v>1.8406753736773494E-3</v>
      </c>
      <c r="BG860" s="174">
        <f t="shared" si="241"/>
        <v>1.7942574760622303E-3</v>
      </c>
      <c r="BH860" s="174">
        <f t="shared" si="241"/>
        <v>1.7490101385848845E-3</v>
      </c>
      <c r="BI860" s="174">
        <f t="shared" si="241"/>
        <v>1.7049038422212598E-3</v>
      </c>
      <c r="BJ860" s="174">
        <f t="shared" si="241"/>
        <v>1.6619098123539804E-3</v>
      </c>
      <c r="BK860" s="174">
        <f t="shared" si="241"/>
        <v>1.6200000000000006E-3</v>
      </c>
      <c r="BL860" s="174">
        <f t="shared" si="241"/>
        <v>1.5791470635116603E-3</v>
      </c>
      <c r="BM860" s="174">
        <f t="shared" si="241"/>
        <v>1.5393243507391965E-3</v>
      </c>
      <c r="BN860" s="174">
        <f t="shared" si="241"/>
        <v>1.5005058816430826E-3</v>
      </c>
      <c r="BO860" s="174">
        <f t="shared" si="241"/>
        <v>1.4626663313448442E-3</v>
      </c>
      <c r="BP860" s="174">
        <f t="shared" si="241"/>
        <v>1.425781013605298E-3</v>
      </c>
    </row>
    <row r="861" spans="2:68">
      <c r="B861" s="29">
        <v>27</v>
      </c>
      <c r="C861" s="68">
        <v>4.3E-3</v>
      </c>
      <c r="D861" s="68">
        <v>2.5999999999999999E-3</v>
      </c>
      <c r="I861" s="60" t="s">
        <v>112</v>
      </c>
      <c r="J861" s="174">
        <f t="shared" si="234"/>
        <v>5.9633496689165686E-3</v>
      </c>
      <c r="K861" s="174">
        <f t="shared" si="241"/>
        <v>5.8152115729252149E-3</v>
      </c>
      <c r="L861" s="174">
        <f t="shared" si="241"/>
        <v>5.670753438147328E-3</v>
      </c>
      <c r="M861" s="174">
        <f t="shared" si="241"/>
        <v>5.5298838491070817E-3</v>
      </c>
      <c r="N861" s="174">
        <f t="shared" si="241"/>
        <v>5.392513661219225E-3</v>
      </c>
      <c r="O861" s="174">
        <f t="shared" si="241"/>
        <v>5.2585559443769211E-3</v>
      </c>
      <c r="P861" s="174">
        <f t="shared" si="241"/>
        <v>5.1279259279409517E-3</v>
      </c>
      <c r="Q861" s="174">
        <f t="shared" si="241"/>
        <v>5.0005409470954667E-3</v>
      </c>
      <c r="R861" s="174">
        <f t="shared" si="241"/>
        <v>4.8763203905363367E-3</v>
      </c>
      <c r="S861" s="174">
        <f t="shared" si="241"/>
        <v>4.7551856494589947E-3</v>
      </c>
      <c r="T861" s="174">
        <f t="shared" si="241"/>
        <v>4.6370600678134971E-3</v>
      </c>
      <c r="U861" s="174">
        <f t="shared" si="241"/>
        <v>4.5218688937953165E-3</v>
      </c>
      <c r="V861" s="174">
        <f t="shared" si="241"/>
        <v>4.4095392325411804E-3</v>
      </c>
      <c r="W861" s="174">
        <f t="shared" si="241"/>
        <v>4.3E-3</v>
      </c>
      <c r="X861" s="174">
        <f t="shared" si="241"/>
        <v>4.1931818779497214E-3</v>
      </c>
      <c r="Y861" s="174">
        <f t="shared" si="241"/>
        <v>4.0890172701316171E-3</v>
      </c>
      <c r="Z861" s="174">
        <f t="shared" si="241"/>
        <v>3.9874402594742651E-3</v>
      </c>
      <c r="AA861" s="174">
        <f t="shared" si="241"/>
        <v>3.8883865663801452E-3</v>
      </c>
      <c r="AB861" s="174">
        <f t="shared" si="241"/>
        <v>3.7917935080484574E-3</v>
      </c>
      <c r="AC861" s="174">
        <f t="shared" si="241"/>
        <v>3.697599958808417E-3</v>
      </c>
      <c r="AD861" s="174">
        <f t="shared" si="241"/>
        <v>3.6057463114379283E-3</v>
      </c>
      <c r="AE861" s="174">
        <f t="shared" si="241"/>
        <v>3.5161744394431567E-3</v>
      </c>
      <c r="AF861" s="174">
        <f t="shared" si="241"/>
        <v>3.4288276602751316E-3</v>
      </c>
      <c r="AG861" s="174">
        <f t="shared" si="241"/>
        <v>3.3436506994600993E-3</v>
      </c>
      <c r="AH861" s="174">
        <f t="shared" si="241"/>
        <v>3.2605896556209299E-3</v>
      </c>
      <c r="AI861" s="174">
        <f t="shared" si="241"/>
        <v>3.1795919663674434E-3</v>
      </c>
      <c r="AJ861" s="174">
        <f t="shared" si="241"/>
        <v>3.1006063750340664E-3</v>
      </c>
      <c r="AK861" s="174">
        <f t="shared" si="241"/>
        <v>3.0235828982437731E-3</v>
      </c>
      <c r="AL861" s="174">
        <f t="shared" si="241"/>
        <v>2.9484727942777878E-3</v>
      </c>
      <c r="AM861" s="174">
        <f t="shared" si="241"/>
        <v>2.8752285322310228E-3</v>
      </c>
      <c r="AN861" s="174">
        <f t="shared" si="241"/>
        <v>2.8038037619337445E-3</v>
      </c>
      <c r="AO861" s="174">
        <f t="shared" si="241"/>
        <v>2.7341532846204262E-3</v>
      </c>
      <c r="AP861" s="174">
        <f t="shared" si="241"/>
        <v>2.6662330243272278E-3</v>
      </c>
      <c r="AQ861" s="174">
        <f t="shared" si="241"/>
        <v>2.6000000000000029E-3</v>
      </c>
      <c r="AR861" s="174">
        <f t="shared" si="241"/>
        <v>2.5354122982951832E-3</v>
      </c>
      <c r="AS861" s="174">
        <f t="shared" si="241"/>
        <v>2.4724290470563293E-3</v>
      </c>
      <c r="AT861" s="174">
        <f t="shared" si="241"/>
        <v>2.411010389449558E-3</v>
      </c>
      <c r="AU861" s="174">
        <f t="shared" si="241"/>
        <v>2.3511174587414856E-3</v>
      </c>
      <c r="AV861" s="174">
        <f t="shared" si="241"/>
        <v>2.292712353703721E-3</v>
      </c>
      <c r="AW861" s="174">
        <f t="shared" si="241"/>
        <v>2.2357581146283476E-3</v>
      </c>
      <c r="AX861" s="174">
        <f t="shared" si="241"/>
        <v>2.1802186999392141E-3</v>
      </c>
      <c r="AY861" s="174">
        <f t="shared" si="241"/>
        <v>2.1260589633842362E-3</v>
      </c>
      <c r="AZ861" s="174">
        <f t="shared" si="241"/>
        <v>2.0732446317942676E-3</v>
      </c>
      <c r="BA861" s="174">
        <f t="shared" si="241"/>
        <v>2.0217422833944802E-3</v>
      </c>
      <c r="BB861" s="174">
        <f t="shared" si="241"/>
        <v>1.9715193266545178E-3</v>
      </c>
      <c r="BC861" s="174">
        <f t="shared" si="241"/>
        <v>1.9225439796640375E-3</v>
      </c>
      <c r="BD861" s="174">
        <f t="shared" si="241"/>
        <v>1.8747852500206E-3</v>
      </c>
      <c r="BE861" s="174">
        <f t="shared" si="241"/>
        <v>1.8282129152171669E-3</v>
      </c>
      <c r="BF861" s="174">
        <f t="shared" si="241"/>
        <v>1.7827975035168034E-3</v>
      </c>
      <c r="BG861" s="174">
        <f t="shared" si="241"/>
        <v>1.7385102753024804E-3</v>
      </c>
      <c r="BH861" s="174">
        <f t="shared" si="241"/>
        <v>1.6953232048901726E-3</v>
      </c>
      <c r="BI861" s="174">
        <f t="shared" si="241"/>
        <v>1.6532089627937475E-3</v>
      </c>
      <c r="BJ861" s="174">
        <f t="shared" si="241"/>
        <v>1.6121408984304181E-3</v>
      </c>
      <c r="BK861" s="174">
        <f t="shared" si="241"/>
        <v>1.5720930232558169E-3</v>
      </c>
      <c r="BL861" s="174">
        <f t="shared" si="241"/>
        <v>1.5330399943180189E-3</v>
      </c>
      <c r="BM861" s="174">
        <f t="shared" si="241"/>
        <v>1.4949570982201073E-3</v>
      </c>
      <c r="BN861" s="174">
        <f t="shared" si="241"/>
        <v>1.4578202354811293E-3</v>
      </c>
      <c r="BO861" s="174">
        <f t="shared" si="241"/>
        <v>1.4216059052855506E-3</v>
      </c>
      <c r="BP861" s="174">
        <f t="shared" si="241"/>
        <v>1.3862911906115532E-3</v>
      </c>
    </row>
    <row r="862" spans="2:68">
      <c r="B862" s="29">
        <v>28</v>
      </c>
      <c r="C862" s="68">
        <v>4.1999999999999997E-3</v>
      </c>
      <c r="D862" s="68">
        <v>2.5000000000000001E-3</v>
      </c>
      <c r="I862" s="60" t="s">
        <v>112</v>
      </c>
      <c r="J862" s="174">
        <f t="shared" si="234"/>
        <v>5.884374753714206E-3</v>
      </c>
      <c r="K862" s="174">
        <f t="shared" si="241"/>
        <v>5.7336985937740713E-3</v>
      </c>
      <c r="L862" s="174">
        <f t="shared" si="241"/>
        <v>5.5868806696065601E-3</v>
      </c>
      <c r="M862" s="174">
        <f t="shared" si="241"/>
        <v>5.443822186662603E-3</v>
      </c>
      <c r="N862" s="174">
        <f t="shared" si="241"/>
        <v>5.3044268801407867E-3</v>
      </c>
      <c r="O862" s="174">
        <f t="shared" si="241"/>
        <v>5.1686009502102791E-3</v>
      </c>
      <c r="P862" s="174">
        <f t="shared" si="241"/>
        <v>5.0362529988924182E-3</v>
      </c>
      <c r="Q862" s="174">
        <f t="shared" si="241"/>
        <v>4.9072939685585477E-3</v>
      </c>
      <c r="R862" s="174">
        <f t="shared" si="241"/>
        <v>4.7816370820026616E-3</v>
      </c>
      <c r="S862" s="174">
        <f t="shared" si="241"/>
        <v>4.6591977840485764E-3</v>
      </c>
      <c r="T862" s="174">
        <f t="shared" si="241"/>
        <v>4.5398936846523068E-3</v>
      </c>
      <c r="U862" s="174">
        <f t="shared" si="241"/>
        <v>4.4236445034613733E-3</v>
      </c>
      <c r="V862" s="174">
        <f t="shared" si="241"/>
        <v>4.3103720157937368E-3</v>
      </c>
      <c r="W862" s="174">
        <f t="shared" si="241"/>
        <v>4.1999999999999997E-3</v>
      </c>
      <c r="X862" s="174">
        <f t="shared" si="241"/>
        <v>4.0924541861734557E-3</v>
      </c>
      <c r="Y862" s="174">
        <f t="shared" si="241"/>
        <v>3.9876622061734866E-3</v>
      </c>
      <c r="Z862" s="174">
        <f t="shared" si="241"/>
        <v>3.8855535449286585E-3</v>
      </c>
      <c r="AA862" s="174">
        <f t="shared" si="241"/>
        <v>3.7860594929867617E-3</v>
      </c>
      <c r="AB862" s="174">
        <f t="shared" si="241"/>
        <v>3.6891131002798633E-3</v>
      </c>
      <c r="AC862" s="174">
        <f t="shared" si="241"/>
        <v>3.5946491310732531E-3</v>
      </c>
      <c r="AD862" s="174">
        <f t="shared" si="241"/>
        <v>3.5026040200679788E-3</v>
      </c>
      <c r="AE862" s="174">
        <f t="shared" si="241"/>
        <v>3.4129158296274226E-3</v>
      </c>
      <c r="AF862" s="174">
        <f t="shared" si="241"/>
        <v>3.3255242080991432E-3</v>
      </c>
      <c r="AG862" s="174">
        <f t="shared" si="241"/>
        <v>3.2403703492039295E-3</v>
      </c>
      <c r="AH862" s="174">
        <f t="shared" si="241"/>
        <v>3.157396952464754E-3</v>
      </c>
      <c r="AI862" s="174">
        <f t="shared" si="241"/>
        <v>3.0765481846489746E-3</v>
      </c>
      <c r="AJ862" s="174">
        <f t="shared" si="241"/>
        <v>2.9977696421978673E-3</v>
      </c>
      <c r="AK862" s="174">
        <f t="shared" si="241"/>
        <v>2.9210083146181827E-3</v>
      </c>
      <c r="AL862" s="174">
        <f t="shared" si="241"/>
        <v>2.8462125488111075E-3</v>
      </c>
      <c r="AM862" s="174">
        <f t="shared" si="241"/>
        <v>2.7733320143146288E-3</v>
      </c>
      <c r="AN862" s="174">
        <f t="shared" si="241"/>
        <v>2.7023176694358966E-3</v>
      </c>
      <c r="AO862" s="174">
        <f t="shared" si="241"/>
        <v>2.6331217282508173E-3</v>
      </c>
      <c r="AP862" s="174">
        <f t="shared" si="241"/>
        <v>2.565697628448653E-3</v>
      </c>
      <c r="AQ862" s="174">
        <f t="shared" si="241"/>
        <v>2.4999999999999996E-3</v>
      </c>
      <c r="AR862" s="174">
        <f t="shared" si="241"/>
        <v>2.435984634627057E-3</v>
      </c>
      <c r="AS862" s="174">
        <f t="shared" si="241"/>
        <v>2.3736084560556465E-3</v>
      </c>
      <c r="AT862" s="174">
        <f t="shared" si="241"/>
        <v>2.3128294910289629E-3</v>
      </c>
      <c r="AU862" s="174">
        <f t="shared" si="241"/>
        <v>2.2536068410635482E-3</v>
      </c>
      <c r="AV862" s="174">
        <f t="shared" si="241"/>
        <v>2.1959006549284901E-3</v>
      </c>
      <c r="AW862" s="174">
        <f t="shared" si="241"/>
        <v>2.1396721018293171E-3</v>
      </c>
      <c r="AX862" s="174">
        <f t="shared" si="241"/>
        <v>2.0848833452785588E-3</v>
      </c>
      <c r="AY862" s="174">
        <f t="shared" si="241"/>
        <v>2.0314975176353705E-3</v>
      </c>
      <c r="AZ862" s="174">
        <f t="shared" si="241"/>
        <v>1.9794786952971087E-3</v>
      </c>
      <c r="BA862" s="174">
        <f t="shared" si="241"/>
        <v>1.9287918745261483E-3</v>
      </c>
      <c r="BB862" s="174">
        <f t="shared" si="241"/>
        <v>1.8794029478956865E-3</v>
      </c>
      <c r="BC862" s="174">
        <f t="shared" si="241"/>
        <v>1.8312786813386756E-3</v>
      </c>
      <c r="BD862" s="174">
        <f t="shared" si="241"/>
        <v>1.7843866917844451E-3</v>
      </c>
      <c r="BE862" s="174">
        <f t="shared" si="241"/>
        <v>1.7386954253679658E-3</v>
      </c>
      <c r="BF862" s="174">
        <f t="shared" si="241"/>
        <v>1.6941741361970882E-3</v>
      </c>
      <c r="BG862" s="174">
        <f t="shared" si="241"/>
        <v>1.6507928656634694E-3</v>
      </c>
      <c r="BH862" s="174">
        <f t="shared" si="241"/>
        <v>1.6085224222832718E-3</v>
      </c>
      <c r="BI862" s="174">
        <f t="shared" si="241"/>
        <v>1.5673343620540578E-3</v>
      </c>
      <c r="BJ862" s="174">
        <f t="shared" si="241"/>
        <v>1.5272009693146744E-3</v>
      </c>
      <c r="BK862" s="174">
        <f t="shared" si="241"/>
        <v>1.4880952380952378E-3</v>
      </c>
      <c r="BL862" s="174">
        <f t="shared" si="241"/>
        <v>1.4499908539446766E-3</v>
      </c>
      <c r="BM862" s="174">
        <f t="shared" si="241"/>
        <v>1.4128621762235991E-3</v>
      </c>
      <c r="BN862" s="174">
        <f t="shared" si="241"/>
        <v>1.3766842208505731E-3</v>
      </c>
      <c r="BO862" s="174">
        <f t="shared" si="241"/>
        <v>1.3414326434902073E-3</v>
      </c>
      <c r="BP862" s="174">
        <f t="shared" si="241"/>
        <v>1.3070837231717201E-3</v>
      </c>
    </row>
    <row r="863" spans="2:68">
      <c r="B863" s="29">
        <v>29</v>
      </c>
      <c r="C863" s="68">
        <v>4.1000000000000003E-3</v>
      </c>
      <c r="D863" s="68">
        <v>2.5000000000000001E-3</v>
      </c>
      <c r="I863" s="60" t="s">
        <v>112</v>
      </c>
      <c r="J863" s="174">
        <f t="shared" si="234"/>
        <v>5.6549967276540332E-3</v>
      </c>
      <c r="K863" s="174">
        <f t="shared" si="241"/>
        <v>5.5168371655089253E-3</v>
      </c>
      <c r="L863" s="174">
        <f t="shared" si="241"/>
        <v>5.38205303672504E-3</v>
      </c>
      <c r="M863" s="174">
        <f t="shared" si="241"/>
        <v>5.2505618746949336E-3</v>
      </c>
      <c r="N863" s="174">
        <f t="shared" si="241"/>
        <v>5.1222832275869311E-3</v>
      </c>
      <c r="O863" s="174">
        <f t="shared" si="241"/>
        <v>4.9971386091213019E-3</v>
      </c>
      <c r="P863" s="174">
        <f t="shared" si="241"/>
        <v>4.8750514505490599E-3</v>
      </c>
      <c r="Q863" s="174">
        <f t="shared" si="241"/>
        <v>4.755947053803963E-3</v>
      </c>
      <c r="R863" s="174">
        <f t="shared" si="241"/>
        <v>4.6397525457991E-3</v>
      </c>
      <c r="S863" s="174">
        <f t="shared" si="241"/>
        <v>4.5263968338400623E-3</v>
      </c>
      <c r="T863" s="174">
        <f t="shared" si="241"/>
        <v>4.4158105621274393E-3</v>
      </c>
      <c r="U863" s="174">
        <f t="shared" si="241"/>
        <v>4.3079260693220187E-3</v>
      </c>
      <c r="V863" s="174">
        <f t="shared" si="241"/>
        <v>4.2026773471467308E-3</v>
      </c>
      <c r="W863" s="174">
        <f t="shared" si="241"/>
        <v>4.1000000000000003E-3</v>
      </c>
      <c r="X863" s="174">
        <f t="shared" si="241"/>
        <v>3.9998312055558108E-3</v>
      </c>
      <c r="Y863" s="174">
        <f t="shared" si="241"/>
        <v>3.9021096763263538E-3</v>
      </c>
      <c r="Z863" s="174">
        <f t="shared" si="241"/>
        <v>3.8067756221637642E-3</v>
      </c>
      <c r="AA863" s="174">
        <f t="shared" si="241"/>
        <v>3.7137707136779899E-3</v>
      </c>
      <c r="AB863" s="174">
        <f t="shared" si="241"/>
        <v>3.6230380465484139E-3</v>
      </c>
      <c r="AC863" s="174">
        <f t="shared" si="241"/>
        <v>3.5345221067073934E-3</v>
      </c>
      <c r="AD863" s="174">
        <f t="shared" si="241"/>
        <v>3.4481687363744134E-3</v>
      </c>
      <c r="AE863" s="174">
        <f t="shared" si="241"/>
        <v>3.3639251009200794E-3</v>
      </c>
      <c r="AF863" s="174">
        <f t="shared" si="241"/>
        <v>3.2817396565396617E-3</v>
      </c>
      <c r="AG863" s="174">
        <f t="shared" si="241"/>
        <v>3.2015621187164263E-3</v>
      </c>
      <c r="AH863" s="174">
        <f t="shared" si="241"/>
        <v>3.1233434314554484E-3</v>
      </c>
      <c r="AI863" s="174">
        <f t="shared" si="241"/>
        <v>3.0470357372690896E-3</v>
      </c>
      <c r="AJ863" s="174">
        <f t="shared" si="241"/>
        <v>2.9725923478957704E-3</v>
      </c>
      <c r="AK863" s="174">
        <f t="shared" si="241"/>
        <v>2.8999677157341267E-3</v>
      </c>
      <c r="AL863" s="174">
        <f t="shared" si="241"/>
        <v>2.8291174059750638E-3</v>
      </c>
      <c r="AM863" s="174">
        <f t="shared" si="241"/>
        <v>2.7599980694146746E-3</v>
      </c>
      <c r="AN863" s="174">
        <f t="shared" si="241"/>
        <v>2.6925674159313674E-3</v>
      </c>
      <c r="AO863" s="174">
        <f t="shared" si="241"/>
        <v>2.6267841886109893E-3</v>
      </c>
      <c r="AP863" s="174">
        <f t="shared" si="241"/>
        <v>2.5626081385041063E-3</v>
      </c>
      <c r="AQ863" s="174">
        <f t="shared" si="241"/>
        <v>2.5000000000000018E-3</v>
      </c>
      <c r="AR863" s="174">
        <f t="shared" si="241"/>
        <v>2.4389214668023252E-3</v>
      </c>
      <c r="AS863" s="174">
        <f t="shared" si="241"/>
        <v>2.3793351684916809E-3</v>
      </c>
      <c r="AT863" s="174">
        <f t="shared" si="241"/>
        <v>2.3212046476608337E-3</v>
      </c>
      <c r="AU863" s="174">
        <f t="shared" si="241"/>
        <v>2.264494337608532E-3</v>
      </c>
      <c r="AV863" s="174">
        <f t="shared" si="241"/>
        <v>2.209169540578303E-3</v>
      </c>
      <c r="AW863" s="174">
        <f t="shared" si="241"/>
        <v>2.1551964065288998E-3</v>
      </c>
      <c r="AX863" s="174">
        <f t="shared" si="241"/>
        <v>2.1025419124234249E-3</v>
      </c>
      <c r="AY863" s="174">
        <f t="shared" si="241"/>
        <v>2.0511738420244405E-3</v>
      </c>
      <c r="AZ863" s="174">
        <f t="shared" si="241"/>
        <v>2.0010607661827221E-3</v>
      </c>
      <c r="BA863" s="174">
        <f t="shared" si="241"/>
        <v>1.9521720236075786E-3</v>
      </c>
      <c r="BB863" s="174">
        <f t="shared" si="241"/>
        <v>1.9044777021069821E-3</v>
      </c>
      <c r="BC863" s="174">
        <f t="shared" si="241"/>
        <v>1.8579486202860316E-3</v>
      </c>
      <c r="BD863" s="174">
        <f t="shared" si="241"/>
        <v>1.8125563096925445E-3</v>
      </c>
      <c r="BE863" s="174">
        <f t="shared" si="241"/>
        <v>1.7682729973988588E-3</v>
      </c>
      <c r="BF863" s="174">
        <f t="shared" si="241"/>
        <v>1.7250715890091866E-3</v>
      </c>
      <c r="BG863" s="174">
        <f t="shared" si="241"/>
        <v>1.6829256520821199E-3</v>
      </c>
      <c r="BH863" s="174">
        <f t="shared" si="241"/>
        <v>1.6418093999581523E-3</v>
      </c>
      <c r="BI863" s="174">
        <f t="shared" si="241"/>
        <v>1.6016976759823118E-3</v>
      </c>
      <c r="BJ863" s="174">
        <f t="shared" si="241"/>
        <v>1.562565938112261E-3</v>
      </c>
      <c r="BK863" s="174">
        <f t="shared" si="241"/>
        <v>1.5243902439024417E-3</v>
      </c>
      <c r="BL863" s="174">
        <f t="shared" si="241"/>
        <v>1.4871472358550777E-3</v>
      </c>
      <c r="BM863" s="174">
        <f t="shared" si="241"/>
        <v>1.450814127129075E-3</v>
      </c>
      <c r="BN863" s="174">
        <f t="shared" si="241"/>
        <v>1.4153686875980707E-3</v>
      </c>
      <c r="BO863" s="174">
        <f t="shared" si="241"/>
        <v>1.3807892302491063E-3</v>
      </c>
      <c r="BP863" s="174">
        <f t="shared" si="241"/>
        <v>1.3470545979136004E-3</v>
      </c>
    </row>
    <row r="864" spans="2:68">
      <c r="B864" s="29">
        <v>30</v>
      </c>
      <c r="C864" s="68">
        <v>3.8999999999999998E-3</v>
      </c>
      <c r="D864" s="68">
        <v>2.3999999999999998E-3</v>
      </c>
      <c r="I864" s="60" t="s">
        <v>112</v>
      </c>
      <c r="J864" s="174">
        <f t="shared" si="234"/>
        <v>5.347112167479259E-3</v>
      </c>
      <c r="K864" s="174">
        <f t="shared" si="241"/>
        <v>5.2188717704496328E-3</v>
      </c>
      <c r="L864" s="174">
        <f t="shared" si="241"/>
        <v>5.0937069773937414E-3</v>
      </c>
      <c r="M864" s="174">
        <f t="shared" si="241"/>
        <v>4.9715440257529688E-3</v>
      </c>
      <c r="N864" s="174">
        <f t="shared" si="241"/>
        <v>4.8523109220244953E-3</v>
      </c>
      <c r="O864" s="174">
        <f t="shared" si="241"/>
        <v>4.735937399333842E-3</v>
      </c>
      <c r="P864" s="174">
        <f t="shared" si="241"/>
        <v>4.6223548760249379E-3</v>
      </c>
      <c r="Q864" s="174">
        <f t="shared" si="241"/>
        <v>4.511496415243346E-3</v>
      </c>
      <c r="R864" s="174">
        <f t="shared" si="241"/>
        <v>4.4032966854887917E-3</v>
      </c>
      <c r="S864" s="174">
        <f t="shared" si="241"/>
        <v>4.2976919221137744E-3</v>
      </c>
      <c r="T864" s="174">
        <f t="shared" si="241"/>
        <v>4.1946198897455586E-3</v>
      </c>
      <c r="U864" s="174">
        <f t="shared" si="241"/>
        <v>4.0940198456094123E-3</v>
      </c>
      <c r="V864" s="174">
        <f t="shared" si="241"/>
        <v>3.995832503731445E-3</v>
      </c>
      <c r="W864" s="174">
        <f t="shared" si="241"/>
        <v>3.8999999999999998E-3</v>
      </c>
      <c r="X864" s="174">
        <f t="shared" si="241"/>
        <v>3.8064658580649669E-3</v>
      </c>
      <c r="Y864" s="174">
        <f t="shared" si="241"/>
        <v>3.7151749560549395E-3</v>
      </c>
      <c r="Z864" s="174">
        <f t="shared" si="241"/>
        <v>3.6260734940926007E-3</v>
      </c>
      <c r="AA864" s="174">
        <f t="shared" si="241"/>
        <v>3.539108962589185E-3</v>
      </c>
      <c r="AB864" s="174">
        <f t="shared" si="241"/>
        <v>3.4542301112993482E-3</v>
      </c>
      <c r="AC864" s="174">
        <f t="shared" si="241"/>
        <v>3.3713869191181844E-3</v>
      </c>
      <c r="AD864" s="174">
        <f t="shared" si="241"/>
        <v>3.2905305646026167E-3</v>
      </c>
      <c r="AE864" s="174">
        <f t="shared" si="241"/>
        <v>3.2116133971997691E-3</v>
      </c>
      <c r="AF864" s="174">
        <f t="shared" si="241"/>
        <v>3.1345889091653751E-3</v>
      </c>
      <c r="AG864" s="174">
        <f t="shared" si="241"/>
        <v>3.0594117081556684E-3</v>
      </c>
      <c r="AH864" s="174">
        <f t="shared" si="241"/>
        <v>2.9860374904766085E-3</v>
      </c>
      <c r="AI864" s="174">
        <f t="shared" si="241"/>
        <v>2.9144230149746675E-3</v>
      </c>
      <c r="AJ864" s="174">
        <f t="shared" si="241"/>
        <v>2.8445260775538041E-3</v>
      </c>
      <c r="AK864" s="174">
        <f t="shared" si="241"/>
        <v>2.7763054863035935E-3</v>
      </c>
      <c r="AL864" s="174">
        <f t="shared" si="241"/>
        <v>2.7097210372238677E-3</v>
      </c>
      <c r="AM864" s="174">
        <f t="shared" si="241"/>
        <v>2.6447334905315488E-3</v>
      </c>
      <c r="AN864" s="174">
        <f t="shared" si="241"/>
        <v>2.5813045475357251E-3</v>
      </c>
      <c r="AO864" s="174">
        <f t="shared" si="241"/>
        <v>2.5193968280673266E-3</v>
      </c>
      <c r="AP864" s="174">
        <f t="shared" si="241"/>
        <v>2.4589738484501163E-3</v>
      </c>
      <c r="AQ864" s="174">
        <f t="shared" si="241"/>
        <v>2.3999999999999963E-3</v>
      </c>
      <c r="AR864" s="174">
        <f t="shared" si="241"/>
        <v>2.3424405280399762E-3</v>
      </c>
      <c r="AS864" s="174">
        <f t="shared" si="241"/>
        <v>2.286261511418421E-3</v>
      </c>
      <c r="AT864" s="174">
        <f t="shared" si="241"/>
        <v>2.2314298425185198E-3</v>
      </c>
      <c r="AU864" s="174">
        <f t="shared" si="241"/>
        <v>2.1779132077471876E-3</v>
      </c>
      <c r="AV864" s="174">
        <f t="shared" ref="K864:BP869" si="242">$C864*POWER(POWER($D864/$C864,1/($D$837-$C$837)),AV$837-$C$837)</f>
        <v>2.1256800684919031E-3</v>
      </c>
      <c r="AW864" s="174">
        <f t="shared" si="242"/>
        <v>2.0746996425342642E-3</v>
      </c>
      <c r="AX864" s="174">
        <f t="shared" si="242"/>
        <v>2.0249418859092996E-3</v>
      </c>
      <c r="AY864" s="174">
        <f t="shared" si="242"/>
        <v>1.9763774751998548E-3</v>
      </c>
      <c r="AZ864" s="174">
        <f t="shared" si="242"/>
        <v>1.9289777902556126E-3</v>
      </c>
      <c r="BA864" s="174">
        <f t="shared" si="242"/>
        <v>1.8827148973265624E-3</v>
      </c>
      <c r="BB864" s="174">
        <f t="shared" si="242"/>
        <v>1.8375615326009871E-3</v>
      </c>
      <c r="BC864" s="174">
        <f t="shared" si="242"/>
        <v>1.7934910861382542E-3</v>
      </c>
      <c r="BD864" s="174">
        <f t="shared" si="242"/>
        <v>1.7504775861869539E-3</v>
      </c>
      <c r="BE864" s="174">
        <f t="shared" si="242"/>
        <v>1.7084956838791319E-3</v>
      </c>
      <c r="BF864" s="174">
        <f t="shared" si="242"/>
        <v>1.6675206382916084E-3</v>
      </c>
      <c r="BG864" s="174">
        <f t="shared" si="242"/>
        <v>1.627528301865566E-3</v>
      </c>
      <c r="BH864" s="174">
        <f t="shared" si="242"/>
        <v>1.5884951061758284E-3</v>
      </c>
      <c r="BI864" s="174">
        <f t="shared" si="242"/>
        <v>1.5503980480414297E-3</v>
      </c>
      <c r="BJ864" s="174">
        <f t="shared" si="242"/>
        <v>1.5132146759693E-3</v>
      </c>
      <c r="BK864" s="174">
        <f t="shared" si="242"/>
        <v>1.4769230769230725E-3</v>
      </c>
      <c r="BL864" s="174">
        <f t="shared" si="242"/>
        <v>1.4415018634092139E-3</v>
      </c>
      <c r="BM864" s="174">
        <f t="shared" si="242"/>
        <v>1.4069301608728723E-3</v>
      </c>
      <c r="BN864" s="174">
        <f t="shared" si="242"/>
        <v>1.3731875953960104E-3</v>
      </c>
      <c r="BO864" s="174">
        <f t="shared" si="242"/>
        <v>1.3402542816905749E-3</v>
      </c>
      <c r="BP864" s="174">
        <f t="shared" si="242"/>
        <v>1.3081108113796309E-3</v>
      </c>
    </row>
    <row r="865" spans="2:68">
      <c r="B865" s="29">
        <v>31</v>
      </c>
      <c r="C865" s="68">
        <v>3.8999999999999998E-3</v>
      </c>
      <c r="D865" s="68">
        <v>2.3E-3</v>
      </c>
      <c r="I865" s="60" t="s">
        <v>112</v>
      </c>
      <c r="J865" s="174">
        <f t="shared" si="234"/>
        <v>5.4970983635790928E-3</v>
      </c>
      <c r="K865" s="174">
        <f t="shared" si="242"/>
        <v>5.3538557981504947E-3</v>
      </c>
      <c r="L865" s="174">
        <f t="shared" si="242"/>
        <v>5.2143458260272149E-3</v>
      </c>
      <c r="M865" s="174">
        <f t="shared" si="242"/>
        <v>5.0784711838522244E-3</v>
      </c>
      <c r="N865" s="174">
        <f t="shared" si="242"/>
        <v>4.9461371427424773E-3</v>
      </c>
      <c r="O865" s="174">
        <f t="shared" si="242"/>
        <v>4.817251442245968E-3</v>
      </c>
      <c r="P865" s="174">
        <f t="shared" si="242"/>
        <v>4.6917242260197233E-3</v>
      </c>
      <c r="Q865" s="174">
        <f t="shared" si="242"/>
        <v>4.5694679791838926E-3</v>
      </c>
      <c r="R865" s="174">
        <f t="shared" si="242"/>
        <v>4.4503974673082486E-3</v>
      </c>
      <c r="S865" s="174">
        <f t="shared" si="242"/>
        <v>4.3344296769885736E-3</v>
      </c>
      <c r="T865" s="174">
        <f t="shared" si="242"/>
        <v>4.2214837579715005E-3</v>
      </c>
      <c r="U865" s="174">
        <f t="shared" si="242"/>
        <v>4.1114809667874468E-3</v>
      </c>
      <c r="V865" s="174">
        <f t="shared" si="242"/>
        <v>4.0043446118523621E-3</v>
      </c>
      <c r="W865" s="174">
        <f t="shared" si="242"/>
        <v>3.8999999999999998E-3</v>
      </c>
      <c r="X865" s="174">
        <f t="shared" si="242"/>
        <v>3.7983743844074488E-3</v>
      </c>
      <c r="Y865" s="174">
        <f t="shared" si="242"/>
        <v>3.6993969138776066E-3</v>
      </c>
      <c r="Z865" s="174">
        <f t="shared" si="242"/>
        <v>3.6029985834432486E-3</v>
      </c>
      <c r="AA865" s="174">
        <f t="shared" si="242"/>
        <v>3.5091121862582462E-3</v>
      </c>
      <c r="AB865" s="174">
        <f t="shared" si="242"/>
        <v>3.417672266742396E-3</v>
      </c>
      <c r="AC865" s="174">
        <f t="shared" si="242"/>
        <v>3.3286150749471943E-3</v>
      </c>
      <c r="AD865" s="174">
        <f t="shared" si="242"/>
        <v>3.2418785221107449E-3</v>
      </c>
      <c r="AE865" s="174">
        <f t="shared" si="242"/>
        <v>3.1574021373708024E-3</v>
      </c>
      <c r="AF865" s="174">
        <f t="shared" si="242"/>
        <v>3.0751270256057913E-3</v>
      </c>
      <c r="AG865" s="174">
        <f t="shared" si="242"/>
        <v>2.9949958263743859E-3</v>
      </c>
      <c r="AH865" s="174">
        <f t="shared" si="242"/>
        <v>2.9169526739250481E-3</v>
      </c>
      <c r="AI865" s="174">
        <f t="shared" si="242"/>
        <v>2.8409431582476197E-3</v>
      </c>
      <c r="AJ865" s="174">
        <f t="shared" si="242"/>
        <v>2.766914287139835E-3</v>
      </c>
      <c r="AK865" s="174">
        <f t="shared" si="242"/>
        <v>2.6948144492622938E-3</v>
      </c>
      <c r="AL865" s="174">
        <f t="shared" si="242"/>
        <v>2.624593378156145E-3</v>
      </c>
      <c r="AM865" s="174">
        <f t="shared" si="242"/>
        <v>2.5562021171983878E-3</v>
      </c>
      <c r="AN865" s="174">
        <f t="shared" si="242"/>
        <v>2.4895929854703703E-3</v>
      </c>
      <c r="AO865" s="174">
        <f t="shared" si="242"/>
        <v>2.4247195445156718E-3</v>
      </c>
      <c r="AP865" s="174">
        <f t="shared" si="242"/>
        <v>2.3615365659642117E-3</v>
      </c>
      <c r="AQ865" s="174">
        <f t="shared" si="242"/>
        <v>2.2999999999999982E-3</v>
      </c>
      <c r="AR865" s="174">
        <f t="shared" si="242"/>
        <v>2.2400669446505455E-3</v>
      </c>
      <c r="AS865" s="174">
        <f t="shared" si="242"/>
        <v>2.181695615876536E-3</v>
      </c>
      <c r="AT865" s="174">
        <f t="shared" si="242"/>
        <v>2.1248453184408893E-3</v>
      </c>
      <c r="AU865" s="174">
        <f t="shared" si="242"/>
        <v>2.0694764175369128E-3</v>
      </c>
      <c r="AV865" s="174">
        <f t="shared" si="242"/>
        <v>2.0155503111557705E-3</v>
      </c>
      <c r="AW865" s="174">
        <f t="shared" si="242"/>
        <v>1.9630294031739849E-3</v>
      </c>
      <c r="AX865" s="174">
        <f t="shared" si="242"/>
        <v>1.9118770771422327E-3</v>
      </c>
      <c r="AY865" s="174">
        <f t="shared" si="242"/>
        <v>1.8620576707571387E-3</v>
      </c>
      <c r="AZ865" s="174">
        <f t="shared" si="242"/>
        <v>1.8135364509982857E-3</v>
      </c>
      <c r="BA865" s="174">
        <f t="shared" si="242"/>
        <v>1.7662795899130981E-3</v>
      </c>
      <c r="BB865" s="174">
        <f t="shared" si="242"/>
        <v>1.7202541410327198E-3</v>
      </c>
      <c r="BC865" s="174">
        <f t="shared" si="242"/>
        <v>1.6754280164024413E-3</v>
      </c>
      <c r="BD865" s="174">
        <f t="shared" si="242"/>
        <v>1.6317699642106709E-3</v>
      </c>
      <c r="BE865" s="174">
        <f t="shared" si="242"/>
        <v>1.589249547000839E-3</v>
      </c>
      <c r="BF865" s="174">
        <f t="shared" si="242"/>
        <v>1.5478371204510587E-3</v>
      </c>
      <c r="BG865" s="174">
        <f t="shared" si="242"/>
        <v>1.5075038127067405E-3</v>
      </c>
      <c r="BH865" s="174">
        <f t="shared" si="242"/>
        <v>1.468221504251756E-3</v>
      </c>
      <c r="BI865" s="174">
        <f t="shared" si="242"/>
        <v>1.4299628083041132E-3</v>
      </c>
      <c r="BJ865" s="174">
        <f t="shared" si="242"/>
        <v>1.3927010517224829E-3</v>
      </c>
      <c r="BK865" s="174">
        <f t="shared" si="242"/>
        <v>1.3564102564102545E-3</v>
      </c>
      <c r="BL865" s="174">
        <f t="shared" si="242"/>
        <v>1.3210651212041667E-3</v>
      </c>
      <c r="BM865" s="174">
        <f t="shared" si="242"/>
        <v>1.286641004234879E-3</v>
      </c>
      <c r="BN865" s="174">
        <f t="shared" si="242"/>
        <v>1.2531139057471901E-3</v>
      </c>
      <c r="BO865" s="174">
        <f t="shared" si="242"/>
        <v>1.2204604513679222E-3</v>
      </c>
      <c r="BP865" s="174">
        <f t="shared" si="242"/>
        <v>1.1886578758098126E-3</v>
      </c>
    </row>
    <row r="866" spans="2:68">
      <c r="B866" s="29">
        <v>32</v>
      </c>
      <c r="C866" s="68">
        <v>3.8E-3</v>
      </c>
      <c r="D866" s="68">
        <v>2.3E-3</v>
      </c>
      <c r="I866" s="60" t="s">
        <v>112</v>
      </c>
      <c r="J866" s="174">
        <f t="shared" si="234"/>
        <v>5.2664727454384101E-3</v>
      </c>
      <c r="K866" s="174">
        <f t="shared" si="242"/>
        <v>5.1359058406389687E-3</v>
      </c>
      <c r="L866" s="174">
        <f t="shared" si="242"/>
        <v>5.0085759632491284E-3</v>
      </c>
      <c r="M866" s="174">
        <f t="shared" si="242"/>
        <v>4.8844028605703489E-3</v>
      </c>
      <c r="N866" s="174">
        <f t="shared" si="242"/>
        <v>4.7633082695367973E-3</v>
      </c>
      <c r="O866" s="174">
        <f t="shared" si="242"/>
        <v>4.6452158673881867E-3</v>
      </c>
      <c r="P866" s="174">
        <f t="shared" si="242"/>
        <v>4.5300512235655335E-3</v>
      </c>
      <c r="Q866" s="174">
        <f t="shared" si="242"/>
        <v>4.4177417527995096E-3</v>
      </c>
      <c r="R866" s="174">
        <f t="shared" si="242"/>
        <v>4.3082166693618517E-3</v>
      </c>
      <c r="S866" s="174">
        <f t="shared" si="242"/>
        <v>4.2014069424509588E-3</v>
      </c>
      <c r="T866" s="174">
        <f t="shared" si="242"/>
        <v>4.09724525268358E-3</v>
      </c>
      <c r="U866" s="174">
        <f t="shared" si="242"/>
        <v>3.9956659496651675E-3</v>
      </c>
      <c r="V866" s="174">
        <f t="shared" si="242"/>
        <v>3.8966050106121405E-3</v>
      </c>
      <c r="W866" s="174">
        <f t="shared" si="242"/>
        <v>3.8E-3</v>
      </c>
      <c r="X866" s="174">
        <f t="shared" si="242"/>
        <v>3.7057900302118478E-3</v>
      </c>
      <c r="Y866" s="174">
        <f t="shared" si="242"/>
        <v>3.6139157231625074E-3</v>
      </c>
      <c r="Z866" s="174">
        <f t="shared" si="242"/>
        <v>3.5243191728740685E-3</v>
      </c>
      <c r="AA866" s="174">
        <f t="shared" si="242"/>
        <v>3.4369439089792604E-3</v>
      </c>
      <c r="AB866" s="174">
        <f t="shared" si="242"/>
        <v>3.3517348611296527E-3</v>
      </c>
      <c r="AC866" s="174">
        <f t="shared" si="242"/>
        <v>3.2686383242862523E-3</v>
      </c>
      <c r="AD866" s="174">
        <f t="shared" si="242"/>
        <v>3.1876019248706197E-3</v>
      </c>
      <c r="AE866" s="174">
        <f t="shared" si="242"/>
        <v>3.1085745877551681E-3</v>
      </c>
      <c r="AF866" s="174">
        <f t="shared" si="242"/>
        <v>3.0315065040718439E-3</v>
      </c>
      <c r="AG866" s="174">
        <f t="shared" si="242"/>
        <v>2.956349099818898E-3</v>
      </c>
      <c r="AH866" s="174">
        <f t="shared" si="242"/>
        <v>2.8830550052459589E-3</v>
      </c>
      <c r="AI866" s="174">
        <f t="shared" si="242"/>
        <v>2.8115780249981159E-3</v>
      </c>
      <c r="AJ866" s="174">
        <f t="shared" si="242"/>
        <v>2.741873109000194E-3</v>
      </c>
      <c r="AK866" s="174">
        <f t="shared" si="242"/>
        <v>2.6738963240628632E-3</v>
      </c>
      <c r="AL866" s="174">
        <f t="shared" si="242"/>
        <v>2.6076048261927018E-3</v>
      </c>
      <c r="AM866" s="174">
        <f t="shared" si="242"/>
        <v>2.5429568335887404E-3</v>
      </c>
      <c r="AN866" s="174">
        <f t="shared" si="242"/>
        <v>2.4799116003084848E-3</v>
      </c>
      <c r="AO866" s="174">
        <f t="shared" si="242"/>
        <v>2.4184293905868139E-3</v>
      </c>
      <c r="AP866" s="174">
        <f t="shared" si="242"/>
        <v>2.3584714537915603E-3</v>
      </c>
      <c r="AQ866" s="174">
        <f t="shared" si="242"/>
        <v>2.3000000000000021E-3</v>
      </c>
      <c r="AR866" s="174">
        <f t="shared" si="242"/>
        <v>2.2429781761808573E-3</v>
      </c>
      <c r="AS866" s="174">
        <f t="shared" si="242"/>
        <v>2.1873700429667826E-3</v>
      </c>
      <c r="AT866" s="174">
        <f t="shared" si="242"/>
        <v>2.1331405520027273E-3</v>
      </c>
      <c r="AU866" s="174">
        <f t="shared" si="242"/>
        <v>2.0802555238558702E-3</v>
      </c>
      <c r="AV866" s="174">
        <f t="shared" si="242"/>
        <v>2.0286816264732123E-3</v>
      </c>
      <c r="AW866" s="174">
        <f t="shared" si="242"/>
        <v>1.9783863541732597E-3</v>
      </c>
      <c r="AX866" s="174">
        <f t="shared" si="242"/>
        <v>1.9293380071585349E-3</v>
      </c>
      <c r="AY866" s="174">
        <f t="shared" si="242"/>
        <v>1.8815056715360244E-3</v>
      </c>
      <c r="AZ866" s="174">
        <f t="shared" si="242"/>
        <v>1.83485919983296E-3</v>
      </c>
      <c r="BA866" s="174">
        <f t="shared" si="242"/>
        <v>1.7893691919956501E-3</v>
      </c>
      <c r="BB866" s="174">
        <f t="shared" si="242"/>
        <v>1.7450069768593977E-3</v>
      </c>
      <c r="BC866" s="174">
        <f t="shared" si="242"/>
        <v>1.7017445940778085E-3</v>
      </c>
      <c r="BD866" s="174">
        <f t="shared" si="242"/>
        <v>1.6595547765001185E-3</v>
      </c>
      <c r="BE866" s="174">
        <f t="shared" si="242"/>
        <v>1.6184109329854186E-3</v>
      </c>
      <c r="BF866" s="174">
        <f t="shared" si="242"/>
        <v>1.5782871316429524E-3</v>
      </c>
      <c r="BG866" s="174">
        <f t="shared" si="242"/>
        <v>1.5391580834879231E-3</v>
      </c>
      <c r="BH866" s="174">
        <f t="shared" si="242"/>
        <v>1.5009991265025053E-3</v>
      </c>
      <c r="BI866" s="174">
        <f t="shared" si="242"/>
        <v>1.4637862100920201E-3</v>
      </c>
      <c r="BJ866" s="174">
        <f t="shared" si="242"/>
        <v>1.4274958799264722E-3</v>
      </c>
      <c r="BK866" s="174">
        <f t="shared" si="242"/>
        <v>1.3921052631578972E-3</v>
      </c>
      <c r="BL866" s="174">
        <f t="shared" si="242"/>
        <v>1.3575920540042042E-3</v>
      </c>
      <c r="BM866" s="174">
        <f t="shared" si="242"/>
        <v>1.3239344996904224E-3</v>
      </c>
      <c r="BN866" s="174">
        <f t="shared" si="242"/>
        <v>1.2911113867384943E-3</v>
      </c>
      <c r="BO866" s="174">
        <f t="shared" si="242"/>
        <v>1.2591020275969751E-3</v>
      </c>
      <c r="BP866" s="174">
        <f t="shared" si="242"/>
        <v>1.2278862476022088E-3</v>
      </c>
    </row>
    <row r="867" spans="2:68">
      <c r="B867" s="29">
        <v>33</v>
      </c>
      <c r="C867" s="68">
        <v>3.7000000000000002E-3</v>
      </c>
      <c r="D867" s="68">
        <v>2.2000000000000001E-3</v>
      </c>
      <c r="I867" s="60" t="s">
        <v>112</v>
      </c>
      <c r="J867" s="174">
        <f t="shared" si="234"/>
        <v>5.1874999098889931E-3</v>
      </c>
      <c r="K867" s="174">
        <f t="shared" si="242"/>
        <v>5.0543946633451109E-3</v>
      </c>
      <c r="L867" s="174">
        <f t="shared" si="242"/>
        <v>4.9247047434451338E-3</v>
      </c>
      <c r="M867" s="174">
        <f t="shared" si="242"/>
        <v>4.7983425168583926E-3</v>
      </c>
      <c r="N867" s="174">
        <f t="shared" si="242"/>
        <v>4.6752225988241011E-3</v>
      </c>
      <c r="O867" s="174">
        <f t="shared" si="242"/>
        <v>4.5552617954556559E-3</v>
      </c>
      <c r="P867" s="174">
        <f t="shared" si="242"/>
        <v>4.4383790475253466E-3</v>
      </c>
      <c r="Q867" s="174">
        <f t="shared" si="242"/>
        <v>4.3244953756914704E-3</v>
      </c>
      <c r="R867" s="174">
        <f t="shared" si="242"/>
        <v>4.2135338271308623E-3</v>
      </c>
      <c r="S867" s="174">
        <f t="shared" si="242"/>
        <v>4.1054194235407831E-3</v>
      </c>
      <c r="T867" s="174">
        <f t="shared" si="242"/>
        <v>4.0000791104749956E-3</v>
      </c>
      <c r="U867" s="174">
        <f t="shared" si="242"/>
        <v>3.8974417079798507E-3</v>
      </c>
      <c r="V867" s="174">
        <f t="shared" si="242"/>
        <v>3.7974378624969557E-3</v>
      </c>
      <c r="W867" s="174">
        <f t="shared" si="242"/>
        <v>3.7000000000000002E-3</v>
      </c>
      <c r="X867" s="174">
        <f t="shared" si="242"/>
        <v>3.6050622803340147E-3</v>
      </c>
      <c r="Y867" s="174">
        <f t="shared" si="242"/>
        <v>3.512560552726239E-3</v>
      </c>
      <c r="Z867" s="174">
        <f t="shared" si="242"/>
        <v>3.4224323124385303E-3</v>
      </c>
      <c r="AA867" s="174">
        <f t="shared" si="242"/>
        <v>3.3346166585320166E-3</v>
      </c>
      <c r="AB867" s="174">
        <f t="shared" si="242"/>
        <v>3.2490542527154657E-3</v>
      </c>
      <c r="AC867" s="174">
        <f t="shared" si="242"/>
        <v>3.1656872792495522E-3</v>
      </c>
      <c r="AD867" s="174">
        <f t="shared" si="242"/>
        <v>3.0844594058799389E-3</v>
      </c>
      <c r="AE867" s="174">
        <f t="shared" si="242"/>
        <v>3.0053157457727649E-3</v>
      </c>
      <c r="AF867" s="174">
        <f t="shared" si="242"/>
        <v>2.9282028204268336E-3</v>
      </c>
      <c r="AG867" s="174">
        <f t="shared" si="242"/>
        <v>2.8530685235374199E-3</v>
      </c>
      <c r="AH867" s="174">
        <f t="shared" si="242"/>
        <v>2.7798620857873001E-3</v>
      </c>
      <c r="AI867" s="174">
        <f t="shared" si="242"/>
        <v>2.7085340405411983E-3</v>
      </c>
      <c r="AJ867" s="174">
        <f t="shared" si="242"/>
        <v>2.6390361904204741E-3</v>
      </c>
      <c r="AK867" s="174">
        <f t="shared" si="242"/>
        <v>2.5713215747354655E-3</v>
      </c>
      <c r="AL867" s="174">
        <f t="shared" si="242"/>
        <v>2.5053444377534828E-3</v>
      </c>
      <c r="AM867" s="174">
        <f t="shared" si="242"/>
        <v>2.4410601977810031E-3</v>
      </c>
      <c r="AN867" s="174">
        <f t="shared" si="242"/>
        <v>2.3784254170391844E-3</v>
      </c>
      <c r="AO867" s="174">
        <f t="shared" si="242"/>
        <v>2.3173977723123409E-3</v>
      </c>
      <c r="AP867" s="174">
        <f t="shared" si="242"/>
        <v>2.2579360263495388E-3</v>
      </c>
      <c r="AQ867" s="174">
        <f t="shared" si="242"/>
        <v>2.1999999999999975E-3</v>
      </c>
      <c r="AR867" s="174">
        <f t="shared" si="242"/>
        <v>2.1435505450634654E-3</v>
      </c>
      <c r="AS867" s="174">
        <f t="shared" si="242"/>
        <v>2.0885495178372205E-3</v>
      </c>
      <c r="AT867" s="174">
        <f t="shared" si="242"/>
        <v>2.0349597533418262E-3</v>
      </c>
      <c r="AU867" s="174">
        <f t="shared" si="242"/>
        <v>1.9827450402082236E-3</v>
      </c>
      <c r="AV867" s="174">
        <f t="shared" si="242"/>
        <v>1.9318700962091936E-3</v>
      </c>
      <c r="AW867" s="174">
        <f t="shared" si="242"/>
        <v>1.8823005444186507E-3</v>
      </c>
      <c r="AX867" s="174">
        <f t="shared" si="242"/>
        <v>1.8340028899826643E-3</v>
      </c>
      <c r="AY867" s="174">
        <f t="shared" si="242"/>
        <v>1.786944497486507E-3</v>
      </c>
      <c r="AZ867" s="174">
        <f t="shared" si="242"/>
        <v>1.7410935689024395E-3</v>
      </c>
      <c r="BA867" s="174">
        <f t="shared" si="242"/>
        <v>1.6964191221033283E-3</v>
      </c>
      <c r="BB867" s="174">
        <f t="shared" si="242"/>
        <v>1.6528909699275816E-3</v>
      </c>
      <c r="BC867" s="174">
        <f t="shared" si="242"/>
        <v>1.6104796997812509E-3</v>
      </c>
      <c r="BD867" s="174">
        <f t="shared" si="242"/>
        <v>1.5691566537635231E-3</v>
      </c>
      <c r="BE867" s="174">
        <f t="shared" si="242"/>
        <v>1.5288939093021669E-3</v>
      </c>
      <c r="BF867" s="174">
        <f t="shared" si="242"/>
        <v>1.4896642602858529E-3</v>
      </c>
      <c r="BG867" s="174">
        <f t="shared" si="242"/>
        <v>1.4514411986805945E-3</v>
      </c>
      <c r="BH867" s="174">
        <f t="shared" si="242"/>
        <v>1.4141988966178917E-3</v>
      </c>
      <c r="BI867" s="174">
        <f t="shared" si="242"/>
        <v>1.3779121889424713E-3</v>
      </c>
      <c r="BJ867" s="174">
        <f t="shared" si="242"/>
        <v>1.3425565562078321E-3</v>
      </c>
      <c r="BK867" s="174">
        <f t="shared" si="242"/>
        <v>1.308108108108105E-3</v>
      </c>
      <c r="BL867" s="174">
        <f t="shared" si="242"/>
        <v>1.274543567335032E-3</v>
      </c>
      <c r="BM867" s="174">
        <f t="shared" si="242"/>
        <v>1.2418402538491567E-3</v>
      </c>
      <c r="BN867" s="174">
        <f t="shared" si="242"/>
        <v>1.209976069554598E-3</v>
      </c>
      <c r="BO867" s="174">
        <f t="shared" si="242"/>
        <v>1.1789294833670506E-3</v>
      </c>
      <c r="BP867" s="174">
        <f t="shared" si="242"/>
        <v>1.1486795166649245E-3</v>
      </c>
    </row>
    <row r="868" spans="2:68">
      <c r="B868" s="29">
        <v>34</v>
      </c>
      <c r="C868" s="68">
        <v>3.5999999999999999E-3</v>
      </c>
      <c r="D868" s="68">
        <v>2.2000000000000001E-3</v>
      </c>
      <c r="I868" s="60" t="s">
        <v>112</v>
      </c>
      <c r="J868" s="174">
        <f t="shared" si="234"/>
        <v>4.958203912665474E-3</v>
      </c>
      <c r="K868" s="174">
        <f t="shared" si="242"/>
        <v>4.8376048692590984E-3</v>
      </c>
      <c r="L868" s="174">
        <f t="shared" si="242"/>
        <v>4.7199391721867425E-3</v>
      </c>
      <c r="M868" s="174">
        <f t="shared" si="242"/>
        <v>4.6051354732811857E-3</v>
      </c>
      <c r="N868" s="174">
        <f t="shared" si="242"/>
        <v>4.4931241597860301E-3</v>
      </c>
      <c r="O868" s="174">
        <f t="shared" si="242"/>
        <v>4.3838373121450735E-3</v>
      </c>
      <c r="P868" s="174">
        <f t="shared" si="242"/>
        <v>4.2772086628183751E-3</v>
      </c>
      <c r="Q868" s="174">
        <f t="shared" si="242"/>
        <v>4.1731735561000519E-3</v>
      </c>
      <c r="R868" s="174">
        <f t="shared" si="242"/>
        <v>4.0716689089134277E-3</v>
      </c>
      <c r="S868" s="174">
        <f t="shared" si="242"/>
        <v>3.9726331725597648E-3</v>
      </c>
      <c r="T868" s="174">
        <f t="shared" si="242"/>
        <v>3.8760062953973888E-3</v>
      </c>
      <c r="U868" s="174">
        <f t="shared" si="242"/>
        <v>3.781729686428573E-3</v>
      </c>
      <c r="V868" s="174">
        <f t="shared" si="242"/>
        <v>3.689746179772108E-3</v>
      </c>
      <c r="W868" s="174">
        <f t="shared" si="242"/>
        <v>3.5999999999999999E-3</v>
      </c>
      <c r="X868" s="174">
        <f t="shared" si="242"/>
        <v>3.5124367283173004E-3</v>
      </c>
      <c r="Y868" s="174">
        <f t="shared" si="242"/>
        <v>3.4270032695645392E-3</v>
      </c>
      <c r="Z868" s="174">
        <f t="shared" si="242"/>
        <v>3.3436478200227666E-3</v>
      </c>
      <c r="AA868" s="174">
        <f t="shared" si="242"/>
        <v>3.2623198360016781E-3</v>
      </c>
      <c r="AB868" s="174">
        <f t="shared" si="242"/>
        <v>3.1829700031917687E-3</v>
      </c>
      <c r="AC868" s="174">
        <f t="shared" si="242"/>
        <v>3.1055502067619451E-3</v>
      </c>
      <c r="AD868" s="174">
        <f t="shared" si="242"/>
        <v>3.0300135021844561E-3</v>
      </c>
      <c r="AE868" s="174">
        <f t="shared" si="242"/>
        <v>2.9563140867694491E-3</v>
      </c>
      <c r="AF868" s="174">
        <f t="shared" si="242"/>
        <v>2.8844072718918977E-3</v>
      </c>
      <c r="AG868" s="174">
        <f t="shared" si="242"/>
        <v>2.8142494558940573E-3</v>
      </c>
      <c r="AH868" s="174">
        <f t="shared" si="242"/>
        <v>2.7457980976470183E-3</v>
      </c>
      <c r="AI868" s="174">
        <f t="shared" si="242"/>
        <v>2.6790116907553225E-3</v>
      </c>
      <c r="AJ868" s="174">
        <f t="shared" si="242"/>
        <v>2.6138497383890067E-3</v>
      </c>
      <c r="AK868" s="174">
        <f t="shared" si="242"/>
        <v>2.5502727287278096E-3</v>
      </c>
      <c r="AL868" s="174">
        <f t="shared" si="242"/>
        <v>2.4882421110026501E-3</v>
      </c>
      <c r="AM868" s="174">
        <f t="shared" si="242"/>
        <v>2.4277202721198561E-3</v>
      </c>
      <c r="AN868" s="174">
        <f t="shared" si="242"/>
        <v>2.3686705138539592E-3</v>
      </c>
      <c r="AO868" s="174">
        <f t="shared" si="242"/>
        <v>2.3110570305952391E-3</v>
      </c>
      <c r="AP868" s="174">
        <f t="shared" si="242"/>
        <v>2.2548448876385098E-3</v>
      </c>
      <c r="AQ868" s="174">
        <f t="shared" si="242"/>
        <v>2.1999999999999997E-3</v>
      </c>
      <c r="AR868" s="174">
        <f t="shared" si="242"/>
        <v>2.1464891117494609E-3</v>
      </c>
      <c r="AS868" s="174">
        <f t="shared" si="242"/>
        <v>2.094279775844996E-3</v>
      </c>
      <c r="AT868" s="174">
        <f t="shared" si="242"/>
        <v>2.0433403344583571E-3</v>
      </c>
      <c r="AU868" s="174">
        <f t="shared" si="242"/>
        <v>1.9936398997788033E-3</v>
      </c>
      <c r="AV868" s="174">
        <f t="shared" si="242"/>
        <v>1.9451483352838582E-3</v>
      </c>
      <c r="AW868" s="174">
        <f t="shared" si="242"/>
        <v>1.8978362374656331E-3</v>
      </c>
      <c r="AX868" s="174">
        <f t="shared" si="242"/>
        <v>1.8516749180016118E-3</v>
      </c>
      <c r="AY868" s="174">
        <f t="shared" si="242"/>
        <v>1.8066363863591078E-3</v>
      </c>
      <c r="AZ868" s="174">
        <f t="shared" si="242"/>
        <v>1.7626933328228262E-3</v>
      </c>
      <c r="BA868" s="174">
        <f t="shared" si="242"/>
        <v>1.7198191119352573E-3</v>
      </c>
      <c r="BB868" s="174">
        <f t="shared" si="242"/>
        <v>1.6779877263398443E-3</v>
      </c>
      <c r="BC868" s="174">
        <f t="shared" si="242"/>
        <v>1.6371738110171413E-3</v>
      </c>
      <c r="BD868" s="174">
        <f t="shared" si="242"/>
        <v>1.5973526179043928E-3</v>
      </c>
      <c r="BE868" s="174">
        <f t="shared" si="242"/>
        <v>1.5585000008892166E-3</v>
      </c>
      <c r="BF868" s="174">
        <f t="shared" si="242"/>
        <v>1.520592401168286E-3</v>
      </c>
      <c r="BG868" s="174">
        <f t="shared" si="242"/>
        <v>1.4836068329621341E-3</v>
      </c>
      <c r="BH868" s="174">
        <f t="shared" si="242"/>
        <v>1.4475208695774195E-3</v>
      </c>
      <c r="BI868" s="174">
        <f t="shared" si="242"/>
        <v>1.4123126298082012E-3</v>
      </c>
      <c r="BJ868" s="174">
        <f t="shared" si="242"/>
        <v>1.3779607646679779E-3</v>
      </c>
      <c r="BK868" s="174">
        <f t="shared" si="242"/>
        <v>1.3444444444444441E-3</v>
      </c>
      <c r="BL868" s="174">
        <f t="shared" si="242"/>
        <v>1.311743346069115E-3</v>
      </c>
      <c r="BM868" s="174">
        <f t="shared" si="242"/>
        <v>1.2798376407941641E-3</v>
      </c>
      <c r="BN868" s="174">
        <f t="shared" si="242"/>
        <v>1.248707982168996E-3</v>
      </c>
      <c r="BO868" s="174">
        <f t="shared" si="242"/>
        <v>1.2183354943092685E-3</v>
      </c>
      <c r="BP868" s="174">
        <f t="shared" si="242"/>
        <v>1.1887017604512466E-3</v>
      </c>
    </row>
    <row r="869" spans="2:68">
      <c r="B869" s="29">
        <v>35</v>
      </c>
      <c r="C869" s="68">
        <v>3.5000000000000001E-3</v>
      </c>
      <c r="D869" s="68">
        <v>2.0999999999999999E-3</v>
      </c>
      <c r="I869" s="60" t="s">
        <v>112</v>
      </c>
      <c r="J869" s="174">
        <f t="shared" si="234"/>
        <v>4.8783137832932371E-3</v>
      </c>
      <c r="K869" s="174">
        <f t="shared" si="242"/>
        <v>4.7552931393678817E-3</v>
      </c>
      <c r="L869" s="174">
        <f t="shared" si="242"/>
        <v>4.635374813067859E-3</v>
      </c>
      <c r="M869" s="174">
        <f t="shared" ref="K869:BP873" si="243">$C869*POWER(POWER($D869/$C869,1/($D$837-$C$837)),M$837-$C$837)</f>
        <v>4.5184805705753188E-3</v>
      </c>
      <c r="N869" s="174">
        <f t="shared" si="243"/>
        <v>4.4045341509620388E-3</v>
      </c>
      <c r="O869" s="174">
        <f t="shared" si="243"/>
        <v>4.2934612164373604E-3</v>
      </c>
      <c r="P869" s="174">
        <f t="shared" si="243"/>
        <v>4.185189303850775E-3</v>
      </c>
      <c r="Q869" s="174">
        <f t="shared" si="243"/>
        <v>4.0796477774175041E-3</v>
      </c>
      <c r="R869" s="174">
        <f t="shared" si="243"/>
        <v>3.9767677826362475E-3</v>
      </c>
      <c r="S869" s="174">
        <f t="shared" si="243"/>
        <v>3.8764822013690144E-3</v>
      </c>
      <c r="T869" s="174">
        <f t="shared" si="243"/>
        <v>3.7787256080537611E-3</v>
      </c>
      <c r="U869" s="174">
        <f t="shared" si="243"/>
        <v>3.6834342270212388E-3</v>
      </c>
      <c r="V869" s="174">
        <f t="shared" si="243"/>
        <v>3.5905458908882274E-3</v>
      </c>
      <c r="W869" s="174">
        <f t="shared" si="243"/>
        <v>3.5000000000000001E-3</v>
      </c>
      <c r="X869" s="174">
        <f t="shared" si="243"/>
        <v>3.411737482895561E-3</v>
      </c>
      <c r="Y869" s="174">
        <f t="shared" si="243"/>
        <v>3.3257007577698677E-3</v>
      </c>
      <c r="Z869" s="174">
        <f t="shared" si="243"/>
        <v>3.2418336949078933E-3</v>
      </c>
      <c r="AA869" s="174">
        <f t="shared" si="243"/>
        <v>3.1600815800660203E-3</v>
      </c>
      <c r="AB869" s="174">
        <f t="shared" si="243"/>
        <v>3.0803910787768774E-3</v>
      </c>
      <c r="AC869" s="174">
        <f t="shared" si="243"/>
        <v>3.0027102015543327E-3</v>
      </c>
      <c r="AD869" s="174">
        <f t="shared" si="243"/>
        <v>2.9269882699759428E-3</v>
      </c>
      <c r="AE869" s="174">
        <f t="shared" si="243"/>
        <v>2.8531758836207299E-3</v>
      </c>
      <c r="AF869" s="174">
        <f t="shared" si="243"/>
        <v>2.7812248878407164E-3</v>
      </c>
      <c r="AG869" s="174">
        <f t="shared" si="243"/>
        <v>2.7110883423451925E-3</v>
      </c>
      <c r="AH869" s="174">
        <f t="shared" si="243"/>
        <v>2.6427204905772241E-3</v>
      </c>
      <c r="AI869" s="174">
        <f t="shared" si="243"/>
        <v>2.5760767298624171E-3</v>
      </c>
      <c r="AJ869" s="174">
        <f t="shared" si="243"/>
        <v>2.5111135823104656E-3</v>
      </c>
      <c r="AK869" s="174">
        <f t="shared" si="243"/>
        <v>2.4477886664505039E-3</v>
      </c>
      <c r="AL869" s="174">
        <f t="shared" si="243"/>
        <v>2.3860606695817492E-3</v>
      </c>
      <c r="AM869" s="174">
        <f t="shared" si="243"/>
        <v>2.3258893208214096E-3</v>
      </c>
      <c r="AN869" s="174">
        <f t="shared" si="243"/>
        <v>2.2672353648322571E-3</v>
      </c>
      <c r="AO869" s="174">
        <f t="shared" si="243"/>
        <v>2.2100605362127437E-3</v>
      </c>
      <c r="AP869" s="174">
        <f t="shared" si="243"/>
        <v>2.1543275345329372E-3</v>
      </c>
      <c r="AQ869" s="174">
        <f t="shared" si="243"/>
        <v>2.1000000000000007E-3</v>
      </c>
      <c r="AR869" s="174">
        <f t="shared" si="243"/>
        <v>2.0470424897373368E-3</v>
      </c>
      <c r="AS869" s="174">
        <f t="shared" si="243"/>
        <v>1.9954204546619209E-3</v>
      </c>
      <c r="AT869" s="174">
        <f t="shared" si="243"/>
        <v>1.9451002169447364E-3</v>
      </c>
      <c r="AU869" s="174">
        <f t="shared" si="243"/>
        <v>1.8960489480396127E-3</v>
      </c>
      <c r="AV869" s="174">
        <f t="shared" si="243"/>
        <v>1.848234647266127E-3</v>
      </c>
      <c r="AW869" s="174">
        <f t="shared" si="243"/>
        <v>1.8016261209326001E-3</v>
      </c>
      <c r="AX869" s="174">
        <f t="shared" si="243"/>
        <v>1.756192961985566E-3</v>
      </c>
      <c r="AY869" s="174">
        <f t="shared" si="243"/>
        <v>1.7119055301724384E-3</v>
      </c>
      <c r="AZ869" s="174">
        <f t="shared" si="243"/>
        <v>1.6687349327044302E-3</v>
      </c>
      <c r="BA869" s="174">
        <f t="shared" si="243"/>
        <v>1.626653005407116E-3</v>
      </c>
      <c r="BB869" s="174">
        <f t="shared" si="243"/>
        <v>1.5856322943463349E-3</v>
      </c>
      <c r="BC869" s="174">
        <f t="shared" si="243"/>
        <v>1.5456460379174506E-3</v>
      </c>
      <c r="BD869" s="174">
        <f t="shared" si="243"/>
        <v>1.5066681493862797E-3</v>
      </c>
      <c r="BE869" s="174">
        <f t="shared" si="243"/>
        <v>1.4686731998703024E-3</v>
      </c>
      <c r="BF869" s="174">
        <f t="shared" si="243"/>
        <v>1.4316364017490496E-3</v>
      </c>
      <c r="BG869" s="174">
        <f t="shared" si="243"/>
        <v>1.3955335924928458E-3</v>
      </c>
      <c r="BH869" s="174">
        <f t="shared" si="243"/>
        <v>1.3603412188993547E-3</v>
      </c>
      <c r="BI869" s="174">
        <f t="shared" si="243"/>
        <v>1.3260363217276467E-3</v>
      </c>
      <c r="BJ869" s="174">
        <f t="shared" si="243"/>
        <v>1.2925965207197627E-3</v>
      </c>
      <c r="BK869" s="174">
        <f t="shared" si="243"/>
        <v>1.2600000000000005E-3</v>
      </c>
      <c r="BL869" s="174">
        <f t="shared" si="243"/>
        <v>1.2282254938424026E-3</v>
      </c>
      <c r="BM869" s="174">
        <f t="shared" si="243"/>
        <v>1.1972522727971529E-3</v>
      </c>
      <c r="BN869" s="174">
        <f t="shared" si="243"/>
        <v>1.1670601301668421E-3</v>
      </c>
      <c r="BO869" s="174">
        <f t="shared" si="243"/>
        <v>1.1376293688237678E-3</v>
      </c>
      <c r="BP869" s="174">
        <f t="shared" si="243"/>
        <v>1.1089407883596763E-3</v>
      </c>
    </row>
    <row r="870" spans="2:68">
      <c r="B870" s="29">
        <v>36</v>
      </c>
      <c r="C870" s="68">
        <v>3.5000000000000001E-3</v>
      </c>
      <c r="D870" s="68">
        <v>2.0999999999999999E-3</v>
      </c>
      <c r="I870" s="60" t="s">
        <v>112</v>
      </c>
      <c r="J870" s="174">
        <f t="shared" ref="J870:J902" si="244">$C870*POWER(POWER($D870/$C870,1/($D$837-$C$837)),J$837-$C$837)</f>
        <v>4.8783137832932371E-3</v>
      </c>
      <c r="K870" s="174">
        <f t="shared" si="243"/>
        <v>4.7552931393678817E-3</v>
      </c>
      <c r="L870" s="174">
        <f t="shared" si="243"/>
        <v>4.635374813067859E-3</v>
      </c>
      <c r="M870" s="174">
        <f t="shared" si="243"/>
        <v>4.5184805705753188E-3</v>
      </c>
      <c r="N870" s="174">
        <f t="shared" si="243"/>
        <v>4.4045341509620388E-3</v>
      </c>
      <c r="O870" s="174">
        <f t="shared" si="243"/>
        <v>4.2934612164373604E-3</v>
      </c>
      <c r="P870" s="174">
        <f t="shared" si="243"/>
        <v>4.185189303850775E-3</v>
      </c>
      <c r="Q870" s="174">
        <f t="shared" si="243"/>
        <v>4.0796477774175041E-3</v>
      </c>
      <c r="R870" s="174">
        <f t="shared" si="243"/>
        <v>3.9767677826362475E-3</v>
      </c>
      <c r="S870" s="174">
        <f t="shared" si="243"/>
        <v>3.8764822013690144E-3</v>
      </c>
      <c r="T870" s="174">
        <f t="shared" si="243"/>
        <v>3.7787256080537611E-3</v>
      </c>
      <c r="U870" s="174">
        <f t="shared" si="243"/>
        <v>3.6834342270212388E-3</v>
      </c>
      <c r="V870" s="174">
        <f t="shared" si="243"/>
        <v>3.5905458908882274E-3</v>
      </c>
      <c r="W870" s="174">
        <f t="shared" si="243"/>
        <v>3.5000000000000001E-3</v>
      </c>
      <c r="X870" s="174">
        <f t="shared" si="243"/>
        <v>3.411737482895561E-3</v>
      </c>
      <c r="Y870" s="174">
        <f t="shared" si="243"/>
        <v>3.3257007577698677E-3</v>
      </c>
      <c r="Z870" s="174">
        <f t="shared" si="243"/>
        <v>3.2418336949078933E-3</v>
      </c>
      <c r="AA870" s="174">
        <f t="shared" si="243"/>
        <v>3.1600815800660203E-3</v>
      </c>
      <c r="AB870" s="174">
        <f t="shared" si="243"/>
        <v>3.0803910787768774E-3</v>
      </c>
      <c r="AC870" s="174">
        <f t="shared" si="243"/>
        <v>3.0027102015543327E-3</v>
      </c>
      <c r="AD870" s="174">
        <f t="shared" si="243"/>
        <v>2.9269882699759428E-3</v>
      </c>
      <c r="AE870" s="174">
        <f t="shared" si="243"/>
        <v>2.8531758836207299E-3</v>
      </c>
      <c r="AF870" s="174">
        <f t="shared" si="243"/>
        <v>2.7812248878407164E-3</v>
      </c>
      <c r="AG870" s="174">
        <f t="shared" si="243"/>
        <v>2.7110883423451925E-3</v>
      </c>
      <c r="AH870" s="174">
        <f t="shared" si="243"/>
        <v>2.6427204905772241E-3</v>
      </c>
      <c r="AI870" s="174">
        <f t="shared" si="243"/>
        <v>2.5760767298624171E-3</v>
      </c>
      <c r="AJ870" s="174">
        <f t="shared" si="243"/>
        <v>2.5111135823104656E-3</v>
      </c>
      <c r="AK870" s="174">
        <f t="shared" si="243"/>
        <v>2.4477886664505039E-3</v>
      </c>
      <c r="AL870" s="174">
        <f t="shared" si="243"/>
        <v>2.3860606695817492E-3</v>
      </c>
      <c r="AM870" s="174">
        <f t="shared" si="243"/>
        <v>2.3258893208214096E-3</v>
      </c>
      <c r="AN870" s="174">
        <f t="shared" si="243"/>
        <v>2.2672353648322571E-3</v>
      </c>
      <c r="AO870" s="174">
        <f t="shared" si="243"/>
        <v>2.2100605362127437E-3</v>
      </c>
      <c r="AP870" s="174">
        <f t="shared" si="243"/>
        <v>2.1543275345329372E-3</v>
      </c>
      <c r="AQ870" s="174">
        <f t="shared" si="243"/>
        <v>2.1000000000000007E-3</v>
      </c>
      <c r="AR870" s="174">
        <f t="shared" si="243"/>
        <v>2.0470424897373368E-3</v>
      </c>
      <c r="AS870" s="174">
        <f t="shared" si="243"/>
        <v>1.9954204546619209E-3</v>
      </c>
      <c r="AT870" s="174">
        <f t="shared" si="243"/>
        <v>1.9451002169447364E-3</v>
      </c>
      <c r="AU870" s="174">
        <f t="shared" si="243"/>
        <v>1.8960489480396127E-3</v>
      </c>
      <c r="AV870" s="174">
        <f t="shared" si="243"/>
        <v>1.848234647266127E-3</v>
      </c>
      <c r="AW870" s="174">
        <f t="shared" si="243"/>
        <v>1.8016261209326001E-3</v>
      </c>
      <c r="AX870" s="174">
        <f t="shared" si="243"/>
        <v>1.756192961985566E-3</v>
      </c>
      <c r="AY870" s="174">
        <f t="shared" si="243"/>
        <v>1.7119055301724384E-3</v>
      </c>
      <c r="AZ870" s="174">
        <f t="shared" si="243"/>
        <v>1.6687349327044302E-3</v>
      </c>
      <c r="BA870" s="174">
        <f t="shared" si="243"/>
        <v>1.626653005407116E-3</v>
      </c>
      <c r="BB870" s="174">
        <f t="shared" si="243"/>
        <v>1.5856322943463349E-3</v>
      </c>
      <c r="BC870" s="174">
        <f t="shared" si="243"/>
        <v>1.5456460379174506E-3</v>
      </c>
      <c r="BD870" s="174">
        <f t="shared" si="243"/>
        <v>1.5066681493862797E-3</v>
      </c>
      <c r="BE870" s="174">
        <f t="shared" si="243"/>
        <v>1.4686731998703024E-3</v>
      </c>
      <c r="BF870" s="174">
        <f t="shared" si="243"/>
        <v>1.4316364017490496E-3</v>
      </c>
      <c r="BG870" s="174">
        <f t="shared" si="243"/>
        <v>1.3955335924928458E-3</v>
      </c>
      <c r="BH870" s="174">
        <f t="shared" si="243"/>
        <v>1.3603412188993547E-3</v>
      </c>
      <c r="BI870" s="174">
        <f t="shared" si="243"/>
        <v>1.3260363217276467E-3</v>
      </c>
      <c r="BJ870" s="174">
        <f t="shared" si="243"/>
        <v>1.2925965207197627E-3</v>
      </c>
      <c r="BK870" s="174">
        <f t="shared" si="243"/>
        <v>1.2600000000000005E-3</v>
      </c>
      <c r="BL870" s="174">
        <f t="shared" si="243"/>
        <v>1.2282254938424026E-3</v>
      </c>
      <c r="BM870" s="174">
        <f t="shared" si="243"/>
        <v>1.1972522727971529E-3</v>
      </c>
      <c r="BN870" s="174">
        <f t="shared" si="243"/>
        <v>1.1670601301668421E-3</v>
      </c>
      <c r="BO870" s="174">
        <f t="shared" si="243"/>
        <v>1.1376293688237678E-3</v>
      </c>
      <c r="BP870" s="174">
        <f t="shared" si="243"/>
        <v>1.1089407883596763E-3</v>
      </c>
    </row>
    <row r="871" spans="2:68">
      <c r="B871" s="29">
        <v>37</v>
      </c>
      <c r="C871" s="68">
        <v>3.3999999999999998E-3</v>
      </c>
      <c r="D871" s="68">
        <v>2.0999999999999999E-3</v>
      </c>
      <c r="I871" s="60" t="s">
        <v>112</v>
      </c>
      <c r="J871" s="174">
        <f t="shared" si="244"/>
        <v>4.6504788281912486E-3</v>
      </c>
      <c r="K871" s="174">
        <f t="shared" si="243"/>
        <v>4.5397787789283476E-3</v>
      </c>
      <c r="L871" s="174">
        <f t="shared" si="243"/>
        <v>4.4317138348577405E-3</v>
      </c>
      <c r="M871" s="174">
        <f t="shared" si="243"/>
        <v>4.326221269906394E-3</v>
      </c>
      <c r="N871" s="174">
        <f t="shared" si="243"/>
        <v>4.2232398511334122E-3</v>
      </c>
      <c r="O871" s="174">
        <f t="shared" si="243"/>
        <v>4.1227098031875022E-3</v>
      </c>
      <c r="P871" s="174">
        <f t="shared" si="243"/>
        <v>4.0245727736104853E-3</v>
      </c>
      <c r="Q871" s="174">
        <f t="shared" si="243"/>
        <v>3.9287717989667436E-3</v>
      </c>
      <c r="R871" s="174">
        <f t="shared" si="243"/>
        <v>3.8352512717789089E-3</v>
      </c>
      <c r="S871" s="174">
        <f t="shared" si="243"/>
        <v>3.743956908250615E-3</v>
      </c>
      <c r="T871" s="174">
        <f t="shared" si="243"/>
        <v>3.6548357167575846E-3</v>
      </c>
      <c r="U871" s="174">
        <f t="shared" si="243"/>
        <v>3.5678359670887469E-3</v>
      </c>
      <c r="V871" s="174">
        <f t="shared" si="243"/>
        <v>3.4829071604195452E-3</v>
      </c>
      <c r="W871" s="174">
        <f t="shared" si="243"/>
        <v>3.3999999999999998E-3</v>
      </c>
      <c r="X871" s="174">
        <f t="shared" si="243"/>
        <v>3.3190663625405109E-3</v>
      </c>
      <c r="Y871" s="174">
        <f t="shared" si="243"/>
        <v>3.2400592702787937E-3</v>
      </c>
      <c r="Z871" s="174">
        <f t="shared" si="243"/>
        <v>3.1629328637117352E-3</v>
      </c>
      <c r="AA871" s="174">
        <f t="shared" si="243"/>
        <v>3.0876423749763384E-3</v>
      </c>
      <c r="AB871" s="174">
        <f t="shared" si="243"/>
        <v>3.014144101864312E-3</v>
      </c>
      <c r="AC871" s="174">
        <f t="shared" si="243"/>
        <v>2.9423953824552112E-3</v>
      </c>
      <c r="AD871" s="174">
        <f t="shared" si="243"/>
        <v>2.8723545703534152E-3</v>
      </c>
      <c r="AE871" s="174">
        <f t="shared" si="243"/>
        <v>2.8039810105145659E-3</v>
      </c>
      <c r="AF871" s="174">
        <f t="shared" si="243"/>
        <v>2.7372350156474258E-3</v>
      </c>
      <c r="AG871" s="174">
        <f t="shared" si="243"/>
        <v>2.6720778431774763E-3</v>
      </c>
      <c r="AH871" s="174">
        <f t="shared" si="243"/>
        <v>2.6084716727588705E-3</v>
      </c>
      <c r="AI871" s="174">
        <f t="shared" si="243"/>
        <v>2.5463795843216905E-3</v>
      </c>
      <c r="AJ871" s="174">
        <f t="shared" si="243"/>
        <v>2.4857655366417679E-3</v>
      </c>
      <c r="AK871" s="174">
        <f t="shared" si="243"/>
        <v>2.4265943464206337E-3</v>
      </c>
      <c r="AL871" s="174">
        <f t="shared" si="243"/>
        <v>2.3688316678634417E-3</v>
      </c>
      <c r="AM871" s="174">
        <f t="shared" si="243"/>
        <v>2.3124439727430254E-3</v>
      </c>
      <c r="AN871" s="174">
        <f t="shared" si="243"/>
        <v>2.2573985309385061E-3</v>
      </c>
      <c r="AO871" s="174">
        <f t="shared" si="243"/>
        <v>2.2036633914371655E-3</v>
      </c>
      <c r="AP871" s="174">
        <f t="shared" si="243"/>
        <v>2.1512073637885406E-3</v>
      </c>
      <c r="AQ871" s="174">
        <f t="shared" si="243"/>
        <v>2.0999999999999986E-3</v>
      </c>
      <c r="AR871" s="174">
        <f t="shared" si="243"/>
        <v>2.0500115768632551E-3</v>
      </c>
      <c r="AS871" s="174">
        <f t="shared" si="243"/>
        <v>2.0012130787016064E-3</v>
      </c>
      <c r="AT871" s="174">
        <f t="shared" si="243"/>
        <v>1.9535761805278347E-3</v>
      </c>
      <c r="AU871" s="174">
        <f t="shared" si="243"/>
        <v>1.9070732316030308E-3</v>
      </c>
      <c r="AV871" s="174">
        <f t="shared" si="243"/>
        <v>1.8616772393867794E-3</v>
      </c>
      <c r="AW871" s="174">
        <f t="shared" si="243"/>
        <v>1.8173618538693936E-3</v>
      </c>
      <c r="AX871" s="174">
        <f t="shared" si="243"/>
        <v>1.774101352277108E-3</v>
      </c>
      <c r="AY871" s="174">
        <f t="shared" si="243"/>
        <v>1.7318706241413481E-3</v>
      </c>
      <c r="AZ871" s="174">
        <f t="shared" si="243"/>
        <v>1.6906451567234085E-3</v>
      </c>
      <c r="BA871" s="174">
        <f t="shared" si="243"/>
        <v>1.650401020786087E-3</v>
      </c>
      <c r="BB871" s="174">
        <f t="shared" si="243"/>
        <v>1.6111148567040071E-3</v>
      </c>
      <c r="BC871" s="174">
        <f t="shared" si="243"/>
        <v>1.5727638609045723E-3</v>
      </c>
      <c r="BD871" s="174">
        <f t="shared" si="243"/>
        <v>1.5353257726316793E-3</v>
      </c>
      <c r="BE871" s="174">
        <f t="shared" si="243"/>
        <v>1.4987788610245081E-3</v>
      </c>
      <c r="BF871" s="174">
        <f t="shared" si="243"/>
        <v>1.4631019125038894E-3</v>
      </c>
      <c r="BG871" s="174">
        <f t="shared" si="243"/>
        <v>1.4282742184589263E-3</v>
      </c>
      <c r="BH871" s="174">
        <f t="shared" si="243"/>
        <v>1.3942755632267234E-3</v>
      </c>
      <c r="BI871" s="174">
        <f t="shared" si="243"/>
        <v>1.361086212358248E-3</v>
      </c>
      <c r="BJ871" s="174">
        <f t="shared" si="243"/>
        <v>1.3286869011635094E-3</v>
      </c>
      <c r="BK871" s="174">
        <f t="shared" si="243"/>
        <v>1.2970588235294096E-3</v>
      </c>
      <c r="BL871" s="174">
        <f t="shared" si="243"/>
        <v>1.2661836210037742E-3</v>
      </c>
      <c r="BM871" s="174">
        <f t="shared" si="243"/>
        <v>1.2360433721392266E-3</v>
      </c>
      <c r="BN871" s="174">
        <f t="shared" si="243"/>
        <v>1.2066205820907205E-3</v>
      </c>
      <c r="BO871" s="174">
        <f t="shared" si="243"/>
        <v>1.1778981724606947E-3</v>
      </c>
      <c r="BP871" s="174">
        <f t="shared" si="243"/>
        <v>1.1498594713859509E-3</v>
      </c>
    </row>
    <row r="872" spans="2:68">
      <c r="B872" s="29">
        <v>38</v>
      </c>
      <c r="C872" s="68">
        <v>3.3999999999999998E-3</v>
      </c>
      <c r="D872" s="68">
        <v>2E-3</v>
      </c>
      <c r="I872" s="60" t="s">
        <v>112</v>
      </c>
      <c r="J872" s="174">
        <f t="shared" si="244"/>
        <v>4.8003258201713764E-3</v>
      </c>
      <c r="K872" s="174">
        <f t="shared" si="243"/>
        <v>4.6746410650300163E-3</v>
      </c>
      <c r="L872" s="174">
        <f t="shared" si="243"/>
        <v>4.5522470568643203E-3</v>
      </c>
      <c r="M872" s="174">
        <f t="shared" si="243"/>
        <v>4.433057635537801E-3</v>
      </c>
      <c r="N872" s="174">
        <f t="shared" si="243"/>
        <v>4.3169888968057667E-3</v>
      </c>
      <c r="O872" s="174">
        <f t="shared" si="243"/>
        <v>4.2039591332503345E-3</v>
      </c>
      <c r="P872" s="174">
        <f t="shared" si="243"/>
        <v>4.0938887767619087E-3</v>
      </c>
      <c r="Q872" s="174">
        <f t="shared" si="243"/>
        <v>3.9867003425266426E-3</v>
      </c>
      <c r="R872" s="174">
        <f t="shared" si="243"/>
        <v>3.8823183744804502E-3</v>
      </c>
      <c r="S872" s="174">
        <f t="shared" si="243"/>
        <v>3.7806693921911684E-3</v>
      </c>
      <c r="T872" s="174">
        <f t="shared" si="243"/>
        <v>3.6816818391314839E-3</v>
      </c>
      <c r="U872" s="174">
        <f t="shared" si="243"/>
        <v>3.585286032306205E-3</v>
      </c>
      <c r="V872" s="174">
        <f t="shared" si="243"/>
        <v>3.4914141131984181E-3</v>
      </c>
      <c r="W872" s="174">
        <f t="shared" si="243"/>
        <v>3.3999999999999998E-3</v>
      </c>
      <c r="X872" s="174">
        <f t="shared" si="243"/>
        <v>3.3109793410928566E-3</v>
      </c>
      <c r="Y872" s="174">
        <f t="shared" si="243"/>
        <v>3.2242894697481436E-3</v>
      </c>
      <c r="Z872" s="174">
        <f t="shared" si="243"/>
        <v>3.1398693600115718E-3</v>
      </c>
      <c r="AA872" s="174">
        <f t="shared" si="243"/>
        <v>3.0576595837437542E-3</v>
      </c>
      <c r="AB872" s="174">
        <f t="shared" si="243"/>
        <v>2.9776022687853392E-3</v>
      </c>
      <c r="AC872" s="174">
        <f t="shared" si="243"/>
        <v>2.8996410582174934E-3</v>
      </c>
      <c r="AD872" s="174">
        <f t="shared" si="243"/>
        <v>2.8237210706890444E-3</v>
      </c>
      <c r="AE872" s="174">
        <f t="shared" si="243"/>
        <v>2.7497888617823612E-3</v>
      </c>
      <c r="AF872" s="174">
        <f t="shared" si="243"/>
        <v>2.6777923863907762E-3</v>
      </c>
      <c r="AG872" s="174">
        <f t="shared" si="243"/>
        <v>2.6076809620810592E-3</v>
      </c>
      <c r="AH872" s="174">
        <f t="shared" si="243"/>
        <v>2.5394052334151563E-3</v>
      </c>
      <c r="AI872" s="174">
        <f t="shared" si="243"/>
        <v>2.4729171372060784E-3</v>
      </c>
      <c r="AJ872" s="174">
        <f t="shared" si="243"/>
        <v>2.4081698686834749E-3</v>
      </c>
      <c r="AK872" s="174">
        <f t="shared" si="243"/>
        <v>2.345117848545083E-3</v>
      </c>
      <c r="AL872" s="174">
        <f t="shared" si="243"/>
        <v>2.2837166908708522E-3</v>
      </c>
      <c r="AM872" s="174">
        <f t="shared" si="243"/>
        <v>2.2239231718771571E-3</v>
      </c>
      <c r="AN872" s="174">
        <f t="shared" si="243"/>
        <v>2.1656951994891076E-3</v>
      </c>
      <c r="AO872" s="174">
        <f t="shared" si="243"/>
        <v>2.1089917837095319E-3</v>
      </c>
      <c r="AP872" s="174">
        <f t="shared" si="243"/>
        <v>2.0537730077637749E-3</v>
      </c>
      <c r="AQ872" s="174">
        <f t="shared" si="243"/>
        <v>1.9999999999999992E-3</v>
      </c>
      <c r="AR872" s="174">
        <f t="shared" si="243"/>
        <v>1.9476349065252092E-3</v>
      </c>
      <c r="AS872" s="174">
        <f t="shared" si="243"/>
        <v>1.8966408645577307E-3</v>
      </c>
      <c r="AT872" s="174">
        <f t="shared" si="243"/>
        <v>1.8469819764773947E-3</v>
      </c>
      <c r="AU872" s="174">
        <f t="shared" si="243"/>
        <v>1.798623284555149E-3</v>
      </c>
      <c r="AV872" s="174">
        <f t="shared" si="243"/>
        <v>1.7515307463443169E-3</v>
      </c>
      <c r="AW872" s="174">
        <f t="shared" si="243"/>
        <v>1.7056712107161726E-3</v>
      </c>
      <c r="AX872" s="174">
        <f t="shared" si="243"/>
        <v>1.6610123945229669E-3</v>
      </c>
      <c r="AY872" s="174">
        <f t="shared" si="243"/>
        <v>1.6175228598719767E-3</v>
      </c>
      <c r="AZ872" s="174">
        <f t="shared" si="243"/>
        <v>1.5751719919945739E-3</v>
      </c>
      <c r="BA872" s="174">
        <f t="shared" si="243"/>
        <v>1.5339299776947399E-3</v>
      </c>
      <c r="BB872" s="174">
        <f t="shared" si="243"/>
        <v>1.4937677843618563E-3</v>
      </c>
      <c r="BC872" s="174">
        <f t="shared" si="243"/>
        <v>1.4546571395329868E-3</v>
      </c>
      <c r="BD872" s="174">
        <f t="shared" si="243"/>
        <v>1.416570510990279E-3</v>
      </c>
      <c r="BE872" s="174">
        <f t="shared" si="243"/>
        <v>1.3794810873794605E-3</v>
      </c>
      <c r="BF872" s="174">
        <f t="shared" si="243"/>
        <v>1.3433627593357951E-3</v>
      </c>
      <c r="BG872" s="174">
        <f t="shared" si="243"/>
        <v>1.3081901011042095E-3</v>
      </c>
      <c r="BH872" s="174">
        <f t="shared" si="243"/>
        <v>1.2739383526406509E-3</v>
      </c>
      <c r="BI872" s="174">
        <f t="shared" si="243"/>
        <v>1.2405834021820771E-3</v>
      </c>
      <c r="BJ872" s="174">
        <f t="shared" si="243"/>
        <v>1.2081017692728083E-3</v>
      </c>
      <c r="BK872" s="174">
        <f t="shared" si="243"/>
        <v>1.1764705882352934E-3</v>
      </c>
      <c r="BL872" s="174">
        <f t="shared" si="243"/>
        <v>1.1456675920736522E-3</v>
      </c>
      <c r="BM872" s="174">
        <f t="shared" si="243"/>
        <v>1.1156710967986649E-3</v>
      </c>
      <c r="BN872" s="174">
        <f t="shared" si="243"/>
        <v>1.0864599861631732E-3</v>
      </c>
      <c r="BO872" s="174">
        <f t="shared" si="243"/>
        <v>1.058013696797146E-3</v>
      </c>
      <c r="BP872" s="174">
        <f t="shared" si="243"/>
        <v>1.0303122037319508E-3</v>
      </c>
    </row>
    <row r="873" spans="2:68">
      <c r="B873" s="29">
        <v>39</v>
      </c>
      <c r="C873" s="68">
        <v>3.3E-3</v>
      </c>
      <c r="D873" s="68">
        <v>2E-3</v>
      </c>
      <c r="I873" s="60" t="s">
        <v>112</v>
      </c>
      <c r="J873" s="174">
        <f t="shared" si="244"/>
        <v>4.5696033444570959E-3</v>
      </c>
      <c r="K873" s="174">
        <f t="shared" si="243"/>
        <v>4.4566066748740717E-3</v>
      </c>
      <c r="L873" s="174">
        <f t="shared" si="243"/>
        <v>4.3464041750196601E-3</v>
      </c>
      <c r="M873" s="174">
        <f t="shared" si="243"/>
        <v>4.2389267509594921E-3</v>
      </c>
      <c r="N873" s="174">
        <f t="shared" si="243"/>
        <v>4.1341070173067191E-3</v>
      </c>
      <c r="O873" s="174">
        <f t="shared" si="243"/>
        <v>4.0318792549732313E-3</v>
      </c>
      <c r="P873" s="174">
        <f t="shared" si="243"/>
        <v>3.932179369965599E-3</v>
      </c>
      <c r="Q873" s="174">
        <f t="shared" si="243"/>
        <v>3.8349448531999042E-3</v>
      </c>
      <c r="R873" s="174">
        <f t="shared" si="243"/>
        <v>3.7401147413102616E-3</v>
      </c>
      <c r="S873" s="174">
        <f t="shared" si="243"/>
        <v>3.6476295784264689E-3</v>
      </c>
      <c r="T873" s="174">
        <f t="shared" si="243"/>
        <v>3.5574313788968135E-3</v>
      </c>
      <c r="U873" s="174">
        <f t="shared" si="243"/>
        <v>3.4694635909326599E-3</v>
      </c>
      <c r="V873" s="174">
        <f t="shared" si="243"/>
        <v>3.3836710611520409E-3</v>
      </c>
      <c r="W873" s="174">
        <f t="shared" si="243"/>
        <v>3.3E-3</v>
      </c>
      <c r="X873" s="174">
        <f t="shared" si="243"/>
        <v>3.2183979480240239E-3</v>
      </c>
      <c r="Y873" s="174">
        <f t="shared" si="243"/>
        <v>3.1388137429834082E-3</v>
      </c>
      <c r="Z873" s="174">
        <f t="shared" si="243"/>
        <v>3.0611974877719416E-3</v>
      </c>
      <c r="AA873" s="174">
        <f t="shared" si="243"/>
        <v>2.9855005191337923E-3</v>
      </c>
      <c r="AB873" s="174">
        <f t="shared" si="243"/>
        <v>2.9116753771529866E-3</v>
      </c>
      <c r="AC873" s="174">
        <f t="shared" si="243"/>
        <v>2.8396757754973476E-3</v>
      </c>
      <c r="AD873" s="174">
        <f t="shared" si="243"/>
        <v>2.7694565723982404E-3</v>
      </c>
      <c r="AE873" s="174">
        <f t="shared" si="243"/>
        <v>2.700973742347922E-3</v>
      </c>
      <c r="AF873" s="174">
        <f t="shared" si="243"/>
        <v>2.6341843484967639E-3</v>
      </c>
      <c r="AG873" s="174">
        <f t="shared" si="243"/>
        <v>2.5690465157330259E-3</v>
      </c>
      <c r="AH873" s="174">
        <f t="shared" si="243"/>
        <v>2.5055194044283145E-3</v>
      </c>
      <c r="AI873" s="174">
        <f t="shared" si="243"/>
        <v>2.4435631848322612E-3</v>
      </c>
      <c r="AJ873" s="174">
        <f t="shared" ref="K873:BP877" si="245">$C873*POWER(POWER($D873/$C873,1/($D$837-$C$837)),AJ$837-$C$837)</f>
        <v>2.3831390121003635E-3</v>
      </c>
      <c r="AK873" s="174">
        <f t="shared" si="245"/>
        <v>2.3242090019393357E-3</v>
      </c>
      <c r="AL873" s="174">
        <f t="shared" si="245"/>
        <v>2.266736206854704E-3</v>
      </c>
      <c r="AM873" s="174">
        <f t="shared" si="245"/>
        <v>2.2106845929857392E-3</v>
      </c>
      <c r="AN873" s="174">
        <f t="shared" si="245"/>
        <v>2.1560190175132204E-3</v>
      </c>
      <c r="AO873" s="174">
        <f t="shared" si="245"/>
        <v>2.1027052066258547E-3</v>
      </c>
      <c r="AP873" s="174">
        <f t="shared" si="245"/>
        <v>2.0507097340315404E-3</v>
      </c>
      <c r="AQ873" s="174">
        <f t="shared" si="245"/>
        <v>2.0000000000000005E-3</v>
      </c>
      <c r="AR873" s="174">
        <f t="shared" si="245"/>
        <v>1.9505442109236512E-3</v>
      </c>
      <c r="AS873" s="174">
        <f t="shared" si="245"/>
        <v>1.9023113593838843E-3</v>
      </c>
      <c r="AT873" s="174">
        <f t="shared" si="245"/>
        <v>1.855271204710268E-3</v>
      </c>
      <c r="AU873" s="174">
        <f t="shared" si="245"/>
        <v>1.8093942540204804E-3</v>
      </c>
      <c r="AV873" s="174">
        <f t="shared" si="245"/>
        <v>1.7646517437290828E-3</v>
      </c>
      <c r="AW873" s="174">
        <f t="shared" si="245"/>
        <v>1.7210156215135444E-3</v>
      </c>
      <c r="AX873" s="174">
        <f t="shared" si="245"/>
        <v>1.6784585287262066E-3</v>
      </c>
      <c r="AY873" s="174">
        <f t="shared" si="245"/>
        <v>1.6369537832411651E-3</v>
      </c>
      <c r="AZ873" s="174">
        <f t="shared" si="245"/>
        <v>1.5964753627253118E-3</v>
      </c>
      <c r="BA873" s="174">
        <f t="shared" si="245"/>
        <v>1.5569978883230461E-3</v>
      </c>
      <c r="BB873" s="174">
        <f t="shared" si="245"/>
        <v>1.5184966087444334E-3</v>
      </c>
      <c r="BC873" s="174">
        <f t="shared" si="245"/>
        <v>1.4809473847468256E-3</v>
      </c>
      <c r="BD873" s="174">
        <f t="shared" si="245"/>
        <v>1.4443266740002206E-3</v>
      </c>
      <c r="BE873" s="174">
        <f t="shared" si="245"/>
        <v>1.4086115163268705E-3</v>
      </c>
      <c r="BF873" s="174">
        <f t="shared" si="245"/>
        <v>1.3737795193058816E-3</v>
      </c>
      <c r="BG873" s="174">
        <f t="shared" si="245"/>
        <v>1.3398088442337817E-3</v>
      </c>
      <c r="BH873" s="174">
        <f t="shared" si="245"/>
        <v>1.3066781924322552E-3</v>
      </c>
      <c r="BI873" s="174">
        <f t="shared" si="245"/>
        <v>1.2743667918944576E-3</v>
      </c>
      <c r="BJ873" s="174">
        <f t="shared" si="245"/>
        <v>1.2428543842615397E-3</v>
      </c>
      <c r="BK873" s="174">
        <f t="shared" si="245"/>
        <v>1.2121212121212126E-3</v>
      </c>
      <c r="BL873" s="174">
        <f t="shared" si="245"/>
        <v>1.1821480066203948E-3</v>
      </c>
      <c r="BM873" s="174">
        <f t="shared" si="245"/>
        <v>1.1529159753841725E-3</v>
      </c>
      <c r="BN873" s="174">
        <f t="shared" si="245"/>
        <v>1.1244067907334959E-3</v>
      </c>
      <c r="BO873" s="174">
        <f t="shared" si="245"/>
        <v>1.0966025781942307E-3</v>
      </c>
      <c r="BP873" s="174">
        <f t="shared" si="245"/>
        <v>1.0694859052903535E-3</v>
      </c>
    </row>
    <row r="874" spans="2:68">
      <c r="B874" s="29">
        <v>40</v>
      </c>
      <c r="C874" s="68">
        <v>3.3E-3</v>
      </c>
      <c r="D874" s="68">
        <v>2E-3</v>
      </c>
      <c r="I874" s="60" t="s">
        <v>112</v>
      </c>
      <c r="J874" s="174">
        <f t="shared" si="244"/>
        <v>4.5696033444570959E-3</v>
      </c>
      <c r="K874" s="174">
        <f t="shared" si="245"/>
        <v>4.4566066748740717E-3</v>
      </c>
      <c r="L874" s="174">
        <f t="shared" si="245"/>
        <v>4.3464041750196601E-3</v>
      </c>
      <c r="M874" s="174">
        <f t="shared" si="245"/>
        <v>4.2389267509594921E-3</v>
      </c>
      <c r="N874" s="174">
        <f t="shared" si="245"/>
        <v>4.1341070173067191E-3</v>
      </c>
      <c r="O874" s="174">
        <f t="shared" si="245"/>
        <v>4.0318792549732313E-3</v>
      </c>
      <c r="P874" s="174">
        <f t="shared" si="245"/>
        <v>3.932179369965599E-3</v>
      </c>
      <c r="Q874" s="174">
        <f t="shared" si="245"/>
        <v>3.8349448531999042E-3</v>
      </c>
      <c r="R874" s="174">
        <f t="shared" si="245"/>
        <v>3.7401147413102616E-3</v>
      </c>
      <c r="S874" s="174">
        <f t="shared" si="245"/>
        <v>3.6476295784264689E-3</v>
      </c>
      <c r="T874" s="174">
        <f t="shared" si="245"/>
        <v>3.5574313788968135E-3</v>
      </c>
      <c r="U874" s="174">
        <f t="shared" si="245"/>
        <v>3.4694635909326599E-3</v>
      </c>
      <c r="V874" s="174">
        <f t="shared" si="245"/>
        <v>3.3836710611520409E-3</v>
      </c>
      <c r="W874" s="174">
        <f t="shared" si="245"/>
        <v>3.3E-3</v>
      </c>
      <c r="X874" s="174">
        <f t="shared" si="245"/>
        <v>3.2183979480240239E-3</v>
      </c>
      <c r="Y874" s="174">
        <f t="shared" si="245"/>
        <v>3.1388137429834082E-3</v>
      </c>
      <c r="Z874" s="174">
        <f t="shared" si="245"/>
        <v>3.0611974877719416E-3</v>
      </c>
      <c r="AA874" s="174">
        <f t="shared" si="245"/>
        <v>2.9855005191337923E-3</v>
      </c>
      <c r="AB874" s="174">
        <f t="shared" si="245"/>
        <v>2.9116753771529866E-3</v>
      </c>
      <c r="AC874" s="174">
        <f t="shared" si="245"/>
        <v>2.8396757754973476E-3</v>
      </c>
      <c r="AD874" s="174">
        <f t="shared" si="245"/>
        <v>2.7694565723982404E-3</v>
      </c>
      <c r="AE874" s="174">
        <f t="shared" si="245"/>
        <v>2.700973742347922E-3</v>
      </c>
      <c r="AF874" s="174">
        <f t="shared" si="245"/>
        <v>2.6341843484967639E-3</v>
      </c>
      <c r="AG874" s="174">
        <f t="shared" si="245"/>
        <v>2.5690465157330259E-3</v>
      </c>
      <c r="AH874" s="174">
        <f t="shared" si="245"/>
        <v>2.5055194044283145E-3</v>
      </c>
      <c r="AI874" s="174">
        <f t="shared" si="245"/>
        <v>2.4435631848322612E-3</v>
      </c>
      <c r="AJ874" s="174">
        <f t="shared" si="245"/>
        <v>2.3831390121003635E-3</v>
      </c>
      <c r="AK874" s="174">
        <f t="shared" si="245"/>
        <v>2.3242090019393357E-3</v>
      </c>
      <c r="AL874" s="174">
        <f t="shared" si="245"/>
        <v>2.266736206854704E-3</v>
      </c>
      <c r="AM874" s="174">
        <f t="shared" si="245"/>
        <v>2.2106845929857392E-3</v>
      </c>
      <c r="AN874" s="174">
        <f t="shared" si="245"/>
        <v>2.1560190175132204E-3</v>
      </c>
      <c r="AO874" s="174">
        <f t="shared" si="245"/>
        <v>2.1027052066258547E-3</v>
      </c>
      <c r="AP874" s="174">
        <f t="shared" si="245"/>
        <v>2.0507097340315404E-3</v>
      </c>
      <c r="AQ874" s="174">
        <f t="shared" si="245"/>
        <v>2.0000000000000005E-3</v>
      </c>
      <c r="AR874" s="174">
        <f t="shared" si="245"/>
        <v>1.9505442109236512E-3</v>
      </c>
      <c r="AS874" s="174">
        <f t="shared" si="245"/>
        <v>1.9023113593838843E-3</v>
      </c>
      <c r="AT874" s="174">
        <f t="shared" si="245"/>
        <v>1.855271204710268E-3</v>
      </c>
      <c r="AU874" s="174">
        <f t="shared" si="245"/>
        <v>1.8093942540204804E-3</v>
      </c>
      <c r="AV874" s="174">
        <f t="shared" si="245"/>
        <v>1.7646517437290828E-3</v>
      </c>
      <c r="AW874" s="174">
        <f t="shared" si="245"/>
        <v>1.7210156215135444E-3</v>
      </c>
      <c r="AX874" s="174">
        <f t="shared" si="245"/>
        <v>1.6784585287262066E-3</v>
      </c>
      <c r="AY874" s="174">
        <f t="shared" si="245"/>
        <v>1.6369537832411651E-3</v>
      </c>
      <c r="AZ874" s="174">
        <f t="shared" si="245"/>
        <v>1.5964753627253118E-3</v>
      </c>
      <c r="BA874" s="174">
        <f t="shared" si="245"/>
        <v>1.5569978883230461E-3</v>
      </c>
      <c r="BB874" s="174">
        <f t="shared" si="245"/>
        <v>1.5184966087444334E-3</v>
      </c>
      <c r="BC874" s="174">
        <f t="shared" si="245"/>
        <v>1.4809473847468256E-3</v>
      </c>
      <c r="BD874" s="174">
        <f t="shared" si="245"/>
        <v>1.4443266740002206E-3</v>
      </c>
      <c r="BE874" s="174">
        <f t="shared" si="245"/>
        <v>1.4086115163268705E-3</v>
      </c>
      <c r="BF874" s="174">
        <f t="shared" si="245"/>
        <v>1.3737795193058816E-3</v>
      </c>
      <c r="BG874" s="174">
        <f t="shared" si="245"/>
        <v>1.3398088442337817E-3</v>
      </c>
      <c r="BH874" s="174">
        <f t="shared" si="245"/>
        <v>1.3066781924322552E-3</v>
      </c>
      <c r="BI874" s="174">
        <f t="shared" si="245"/>
        <v>1.2743667918944576E-3</v>
      </c>
      <c r="BJ874" s="174">
        <f t="shared" si="245"/>
        <v>1.2428543842615397E-3</v>
      </c>
      <c r="BK874" s="174">
        <f t="shared" si="245"/>
        <v>1.2121212121212126E-3</v>
      </c>
      <c r="BL874" s="174">
        <f t="shared" si="245"/>
        <v>1.1821480066203948E-3</v>
      </c>
      <c r="BM874" s="174">
        <f t="shared" si="245"/>
        <v>1.1529159753841725E-3</v>
      </c>
      <c r="BN874" s="174">
        <f t="shared" si="245"/>
        <v>1.1244067907334959E-3</v>
      </c>
      <c r="BO874" s="174">
        <f t="shared" si="245"/>
        <v>1.0966025781942307E-3</v>
      </c>
      <c r="BP874" s="174">
        <f t="shared" si="245"/>
        <v>1.0694859052903535E-3</v>
      </c>
    </row>
    <row r="875" spans="2:68">
      <c r="B875" s="29">
        <v>41</v>
      </c>
      <c r="C875" s="68">
        <v>3.3E-3</v>
      </c>
      <c r="D875" s="68">
        <v>2E-3</v>
      </c>
      <c r="I875" s="60" t="s">
        <v>112</v>
      </c>
      <c r="J875" s="174">
        <f t="shared" si="244"/>
        <v>4.5696033444570959E-3</v>
      </c>
      <c r="K875" s="174">
        <f t="shared" si="245"/>
        <v>4.4566066748740717E-3</v>
      </c>
      <c r="L875" s="174">
        <f t="shared" si="245"/>
        <v>4.3464041750196601E-3</v>
      </c>
      <c r="M875" s="174">
        <f t="shared" si="245"/>
        <v>4.2389267509594921E-3</v>
      </c>
      <c r="N875" s="174">
        <f t="shared" si="245"/>
        <v>4.1341070173067191E-3</v>
      </c>
      <c r="O875" s="174">
        <f t="shared" si="245"/>
        <v>4.0318792549732313E-3</v>
      </c>
      <c r="P875" s="174">
        <f t="shared" si="245"/>
        <v>3.932179369965599E-3</v>
      </c>
      <c r="Q875" s="174">
        <f t="shared" si="245"/>
        <v>3.8349448531999042E-3</v>
      </c>
      <c r="R875" s="174">
        <f t="shared" si="245"/>
        <v>3.7401147413102616E-3</v>
      </c>
      <c r="S875" s="174">
        <f t="shared" si="245"/>
        <v>3.6476295784264689E-3</v>
      </c>
      <c r="T875" s="174">
        <f t="shared" si="245"/>
        <v>3.5574313788968135E-3</v>
      </c>
      <c r="U875" s="174">
        <f t="shared" si="245"/>
        <v>3.4694635909326599E-3</v>
      </c>
      <c r="V875" s="174">
        <f t="shared" si="245"/>
        <v>3.3836710611520409E-3</v>
      </c>
      <c r="W875" s="174">
        <f t="shared" si="245"/>
        <v>3.3E-3</v>
      </c>
      <c r="X875" s="174">
        <f t="shared" si="245"/>
        <v>3.2183979480240239E-3</v>
      </c>
      <c r="Y875" s="174">
        <f t="shared" si="245"/>
        <v>3.1388137429834082E-3</v>
      </c>
      <c r="Z875" s="174">
        <f t="shared" si="245"/>
        <v>3.0611974877719416E-3</v>
      </c>
      <c r="AA875" s="174">
        <f t="shared" si="245"/>
        <v>2.9855005191337923E-3</v>
      </c>
      <c r="AB875" s="174">
        <f t="shared" si="245"/>
        <v>2.9116753771529866E-3</v>
      </c>
      <c r="AC875" s="174">
        <f t="shared" si="245"/>
        <v>2.8396757754973476E-3</v>
      </c>
      <c r="AD875" s="174">
        <f t="shared" si="245"/>
        <v>2.7694565723982404E-3</v>
      </c>
      <c r="AE875" s="174">
        <f t="shared" si="245"/>
        <v>2.700973742347922E-3</v>
      </c>
      <c r="AF875" s="174">
        <f t="shared" si="245"/>
        <v>2.6341843484967639E-3</v>
      </c>
      <c r="AG875" s="174">
        <f t="shared" si="245"/>
        <v>2.5690465157330259E-3</v>
      </c>
      <c r="AH875" s="174">
        <f t="shared" si="245"/>
        <v>2.5055194044283145E-3</v>
      </c>
      <c r="AI875" s="174">
        <f t="shared" si="245"/>
        <v>2.4435631848322612E-3</v>
      </c>
      <c r="AJ875" s="174">
        <f t="shared" si="245"/>
        <v>2.3831390121003635E-3</v>
      </c>
      <c r="AK875" s="174">
        <f t="shared" si="245"/>
        <v>2.3242090019393357E-3</v>
      </c>
      <c r="AL875" s="174">
        <f t="shared" si="245"/>
        <v>2.266736206854704E-3</v>
      </c>
      <c r="AM875" s="174">
        <f t="shared" si="245"/>
        <v>2.2106845929857392E-3</v>
      </c>
      <c r="AN875" s="174">
        <f t="shared" si="245"/>
        <v>2.1560190175132204E-3</v>
      </c>
      <c r="AO875" s="174">
        <f t="shared" si="245"/>
        <v>2.1027052066258547E-3</v>
      </c>
      <c r="AP875" s="174">
        <f t="shared" si="245"/>
        <v>2.0507097340315404E-3</v>
      </c>
      <c r="AQ875" s="174">
        <f t="shared" si="245"/>
        <v>2.0000000000000005E-3</v>
      </c>
      <c r="AR875" s="174">
        <f t="shared" si="245"/>
        <v>1.9505442109236512E-3</v>
      </c>
      <c r="AS875" s="174">
        <f t="shared" si="245"/>
        <v>1.9023113593838843E-3</v>
      </c>
      <c r="AT875" s="174">
        <f t="shared" si="245"/>
        <v>1.855271204710268E-3</v>
      </c>
      <c r="AU875" s="174">
        <f t="shared" si="245"/>
        <v>1.8093942540204804E-3</v>
      </c>
      <c r="AV875" s="174">
        <f t="shared" si="245"/>
        <v>1.7646517437290828E-3</v>
      </c>
      <c r="AW875" s="174">
        <f t="shared" si="245"/>
        <v>1.7210156215135444E-3</v>
      </c>
      <c r="AX875" s="174">
        <f t="shared" si="245"/>
        <v>1.6784585287262066E-3</v>
      </c>
      <c r="AY875" s="174">
        <f t="shared" si="245"/>
        <v>1.6369537832411651E-3</v>
      </c>
      <c r="AZ875" s="174">
        <f t="shared" si="245"/>
        <v>1.5964753627253118E-3</v>
      </c>
      <c r="BA875" s="174">
        <f t="shared" si="245"/>
        <v>1.5569978883230461E-3</v>
      </c>
      <c r="BB875" s="174">
        <f t="shared" si="245"/>
        <v>1.5184966087444334E-3</v>
      </c>
      <c r="BC875" s="174">
        <f t="shared" si="245"/>
        <v>1.4809473847468256E-3</v>
      </c>
      <c r="BD875" s="174">
        <f t="shared" si="245"/>
        <v>1.4443266740002206E-3</v>
      </c>
      <c r="BE875" s="174">
        <f t="shared" si="245"/>
        <v>1.4086115163268705E-3</v>
      </c>
      <c r="BF875" s="174">
        <f t="shared" si="245"/>
        <v>1.3737795193058816E-3</v>
      </c>
      <c r="BG875" s="174">
        <f t="shared" si="245"/>
        <v>1.3398088442337817E-3</v>
      </c>
      <c r="BH875" s="174">
        <f t="shared" si="245"/>
        <v>1.3066781924322552E-3</v>
      </c>
      <c r="BI875" s="174">
        <f t="shared" si="245"/>
        <v>1.2743667918944576E-3</v>
      </c>
      <c r="BJ875" s="174">
        <f t="shared" si="245"/>
        <v>1.2428543842615397E-3</v>
      </c>
      <c r="BK875" s="174">
        <f t="shared" si="245"/>
        <v>1.2121212121212126E-3</v>
      </c>
      <c r="BL875" s="174">
        <f t="shared" si="245"/>
        <v>1.1821480066203948E-3</v>
      </c>
      <c r="BM875" s="174">
        <f t="shared" si="245"/>
        <v>1.1529159753841725E-3</v>
      </c>
      <c r="BN875" s="174">
        <f t="shared" si="245"/>
        <v>1.1244067907334959E-3</v>
      </c>
      <c r="BO875" s="174">
        <f t="shared" si="245"/>
        <v>1.0966025781942307E-3</v>
      </c>
      <c r="BP875" s="174">
        <f t="shared" si="245"/>
        <v>1.0694859052903535E-3</v>
      </c>
    </row>
    <row r="876" spans="2:68">
      <c r="B876" s="29">
        <v>42</v>
      </c>
      <c r="C876" s="68">
        <v>3.3E-3</v>
      </c>
      <c r="D876" s="68">
        <v>2E-3</v>
      </c>
      <c r="I876" s="60" t="s">
        <v>112</v>
      </c>
      <c r="J876" s="174">
        <f t="shared" si="244"/>
        <v>4.5696033444570959E-3</v>
      </c>
      <c r="K876" s="174">
        <f t="shared" si="245"/>
        <v>4.4566066748740717E-3</v>
      </c>
      <c r="L876" s="174">
        <f t="shared" si="245"/>
        <v>4.3464041750196601E-3</v>
      </c>
      <c r="M876" s="174">
        <f t="shared" si="245"/>
        <v>4.2389267509594921E-3</v>
      </c>
      <c r="N876" s="174">
        <f t="shared" si="245"/>
        <v>4.1341070173067191E-3</v>
      </c>
      <c r="O876" s="174">
        <f t="shared" si="245"/>
        <v>4.0318792549732313E-3</v>
      </c>
      <c r="P876" s="174">
        <f t="shared" si="245"/>
        <v>3.932179369965599E-3</v>
      </c>
      <c r="Q876" s="174">
        <f t="shared" si="245"/>
        <v>3.8349448531999042E-3</v>
      </c>
      <c r="R876" s="174">
        <f t="shared" si="245"/>
        <v>3.7401147413102616E-3</v>
      </c>
      <c r="S876" s="174">
        <f t="shared" si="245"/>
        <v>3.6476295784264689E-3</v>
      </c>
      <c r="T876" s="174">
        <f t="shared" si="245"/>
        <v>3.5574313788968135E-3</v>
      </c>
      <c r="U876" s="174">
        <f t="shared" si="245"/>
        <v>3.4694635909326599E-3</v>
      </c>
      <c r="V876" s="174">
        <f t="shared" si="245"/>
        <v>3.3836710611520409E-3</v>
      </c>
      <c r="W876" s="174">
        <f t="shared" si="245"/>
        <v>3.3E-3</v>
      </c>
      <c r="X876" s="174">
        <f t="shared" si="245"/>
        <v>3.2183979480240239E-3</v>
      </c>
      <c r="Y876" s="174">
        <f t="shared" si="245"/>
        <v>3.1388137429834082E-3</v>
      </c>
      <c r="Z876" s="174">
        <f t="shared" si="245"/>
        <v>3.0611974877719416E-3</v>
      </c>
      <c r="AA876" s="174">
        <f t="shared" si="245"/>
        <v>2.9855005191337923E-3</v>
      </c>
      <c r="AB876" s="174">
        <f t="shared" si="245"/>
        <v>2.9116753771529866E-3</v>
      </c>
      <c r="AC876" s="174">
        <f t="shared" si="245"/>
        <v>2.8396757754973476E-3</v>
      </c>
      <c r="AD876" s="174">
        <f t="shared" si="245"/>
        <v>2.7694565723982404E-3</v>
      </c>
      <c r="AE876" s="174">
        <f t="shared" si="245"/>
        <v>2.700973742347922E-3</v>
      </c>
      <c r="AF876" s="174">
        <f t="shared" si="245"/>
        <v>2.6341843484967639E-3</v>
      </c>
      <c r="AG876" s="174">
        <f t="shared" si="245"/>
        <v>2.5690465157330259E-3</v>
      </c>
      <c r="AH876" s="174">
        <f t="shared" si="245"/>
        <v>2.5055194044283145E-3</v>
      </c>
      <c r="AI876" s="174">
        <f t="shared" si="245"/>
        <v>2.4435631848322612E-3</v>
      </c>
      <c r="AJ876" s="174">
        <f t="shared" si="245"/>
        <v>2.3831390121003635E-3</v>
      </c>
      <c r="AK876" s="174">
        <f t="shared" si="245"/>
        <v>2.3242090019393357E-3</v>
      </c>
      <c r="AL876" s="174">
        <f t="shared" si="245"/>
        <v>2.266736206854704E-3</v>
      </c>
      <c r="AM876" s="174">
        <f t="shared" si="245"/>
        <v>2.2106845929857392E-3</v>
      </c>
      <c r="AN876" s="174">
        <f t="shared" si="245"/>
        <v>2.1560190175132204E-3</v>
      </c>
      <c r="AO876" s="174">
        <f t="shared" si="245"/>
        <v>2.1027052066258547E-3</v>
      </c>
      <c r="AP876" s="174">
        <f t="shared" si="245"/>
        <v>2.0507097340315404E-3</v>
      </c>
      <c r="AQ876" s="174">
        <f t="shared" si="245"/>
        <v>2.0000000000000005E-3</v>
      </c>
      <c r="AR876" s="174">
        <f t="shared" si="245"/>
        <v>1.9505442109236512E-3</v>
      </c>
      <c r="AS876" s="174">
        <f t="shared" si="245"/>
        <v>1.9023113593838843E-3</v>
      </c>
      <c r="AT876" s="174">
        <f t="shared" si="245"/>
        <v>1.855271204710268E-3</v>
      </c>
      <c r="AU876" s="174">
        <f t="shared" si="245"/>
        <v>1.8093942540204804E-3</v>
      </c>
      <c r="AV876" s="174">
        <f t="shared" si="245"/>
        <v>1.7646517437290828E-3</v>
      </c>
      <c r="AW876" s="174">
        <f t="shared" si="245"/>
        <v>1.7210156215135444E-3</v>
      </c>
      <c r="AX876" s="174">
        <f t="shared" si="245"/>
        <v>1.6784585287262066E-3</v>
      </c>
      <c r="AY876" s="174">
        <f t="shared" si="245"/>
        <v>1.6369537832411651E-3</v>
      </c>
      <c r="AZ876" s="174">
        <f t="shared" si="245"/>
        <v>1.5964753627253118E-3</v>
      </c>
      <c r="BA876" s="174">
        <f t="shared" si="245"/>
        <v>1.5569978883230461E-3</v>
      </c>
      <c r="BB876" s="174">
        <f t="shared" si="245"/>
        <v>1.5184966087444334E-3</v>
      </c>
      <c r="BC876" s="174">
        <f t="shared" si="245"/>
        <v>1.4809473847468256E-3</v>
      </c>
      <c r="BD876" s="174">
        <f t="shared" si="245"/>
        <v>1.4443266740002206E-3</v>
      </c>
      <c r="BE876" s="174">
        <f t="shared" si="245"/>
        <v>1.4086115163268705E-3</v>
      </c>
      <c r="BF876" s="174">
        <f t="shared" si="245"/>
        <v>1.3737795193058816E-3</v>
      </c>
      <c r="BG876" s="174">
        <f t="shared" si="245"/>
        <v>1.3398088442337817E-3</v>
      </c>
      <c r="BH876" s="174">
        <f t="shared" si="245"/>
        <v>1.3066781924322552E-3</v>
      </c>
      <c r="BI876" s="174">
        <f t="shared" si="245"/>
        <v>1.2743667918944576E-3</v>
      </c>
      <c r="BJ876" s="174">
        <f t="shared" si="245"/>
        <v>1.2428543842615397E-3</v>
      </c>
      <c r="BK876" s="174">
        <f t="shared" si="245"/>
        <v>1.2121212121212126E-3</v>
      </c>
      <c r="BL876" s="174">
        <f t="shared" si="245"/>
        <v>1.1821480066203948E-3</v>
      </c>
      <c r="BM876" s="174">
        <f t="shared" si="245"/>
        <v>1.1529159753841725E-3</v>
      </c>
      <c r="BN876" s="174">
        <f t="shared" si="245"/>
        <v>1.1244067907334959E-3</v>
      </c>
      <c r="BO876" s="174">
        <f t="shared" si="245"/>
        <v>1.0966025781942307E-3</v>
      </c>
      <c r="BP876" s="174">
        <f t="shared" si="245"/>
        <v>1.0694859052903535E-3</v>
      </c>
    </row>
    <row r="877" spans="2:68">
      <c r="B877" s="29">
        <v>43</v>
      </c>
      <c r="C877" s="68">
        <v>3.2000000000000002E-3</v>
      </c>
      <c r="D877" s="68">
        <v>1.9E-3</v>
      </c>
      <c r="I877" s="60" t="s">
        <v>112</v>
      </c>
      <c r="J877" s="174">
        <f t="shared" si="244"/>
        <v>4.4906336214786732E-3</v>
      </c>
      <c r="K877" s="174">
        <f t="shared" si="245"/>
        <v>4.3750981943722709E-3</v>
      </c>
      <c r="L877" s="174">
        <f t="shared" si="245"/>
        <v>4.2625352731618781E-3</v>
      </c>
      <c r="M877" s="174">
        <f t="shared" si="245"/>
        <v>4.1528683809475223E-3</v>
      </c>
      <c r="N877" s="174">
        <f t="shared" si="245"/>
        <v>4.0460230084338206E-3</v>
      </c>
      <c r="O877" s="174">
        <f t="shared" si="245"/>
        <v>3.9419265633072638E-3</v>
      </c>
      <c r="P877" s="174">
        <f t="shared" si="245"/>
        <v>3.8405083209159347E-3</v>
      </c>
      <c r="Q877" s="174">
        <f t="shared" si="245"/>
        <v>3.7416993762181463E-3</v>
      </c>
      <c r="R877" s="174">
        <f t="shared" si="245"/>
        <v>3.6454325969673441E-3</v>
      </c>
      <c r="S877" s="174">
        <f t="shared" si="245"/>
        <v>3.5516425781014684E-3</v>
      </c>
      <c r="T877" s="174">
        <f t="shared" si="245"/>
        <v>3.4602655973058009E-3</v>
      </c>
      <c r="U877" s="174">
        <f t="shared" si="245"/>
        <v>3.3712395717190873E-3</v>
      </c>
      <c r="V877" s="174">
        <f t="shared" si="245"/>
        <v>3.2845040157535323E-3</v>
      </c>
      <c r="W877" s="174">
        <f t="shared" si="245"/>
        <v>3.2000000000000002E-3</v>
      </c>
      <c r="X877" s="174">
        <f t="shared" si="245"/>
        <v>3.1176701111905124E-3</v>
      </c>
      <c r="Y877" s="174">
        <f t="shared" si="245"/>
        <v>3.0374584131908321E-3</v>
      </c>
      <c r="Z877" s="174">
        <f t="shared" si="245"/>
        <v>2.959310408996631E-3</v>
      </c>
      <c r="AA877" s="174">
        <f t="shared" si="245"/>
        <v>2.8831730037074273E-3</v>
      </c>
      <c r="AB877" s="174">
        <f t="shared" si="245"/>
        <v>2.8089944684531309E-3</v>
      </c>
      <c r="AC877" s="174">
        <f t="shared" si="245"/>
        <v>2.7367244052486899E-3</v>
      </c>
      <c r="AD877" s="174">
        <f t="shared" si="245"/>
        <v>2.66631371275296E-3</v>
      </c>
      <c r="AE877" s="174">
        <f t="shared" si="245"/>
        <v>2.5977145529085337E-3</v>
      </c>
      <c r="AF877" s="174">
        <f t="shared" si="245"/>
        <v>2.5308803184398627E-3</v>
      </c>
      <c r="AG877" s="174">
        <f t="shared" si="245"/>
        <v>2.4657656011875897E-3</v>
      </c>
      <c r="AH877" s="174">
        <f t="shared" si="245"/>
        <v>2.4023261612575791E-3</v>
      </c>
      <c r="AI877" s="174">
        <f t="shared" si="245"/>
        <v>2.3405188969636858E-3</v>
      </c>
      <c r="AJ877" s="174">
        <f t="shared" si="245"/>
        <v>2.2803018155438341E-3</v>
      </c>
      <c r="AK877" s="174">
        <f t="shared" si="245"/>
        <v>2.2216340046295226E-3</v>
      </c>
      <c r="AL877" s="174">
        <f t="shared" si="245"/>
        <v>2.164475604449359E-3</v>
      </c>
      <c r="AM877" s="174">
        <f t="shared" si="245"/>
        <v>2.1087877807477447E-3</v>
      </c>
      <c r="AN877" s="174">
        <f t="shared" si="245"/>
        <v>2.0545326984003172E-3</v>
      </c>
      <c r="AO877" s="174">
        <f t="shared" si="245"/>
        <v>2.0016734957082065E-3</v>
      </c>
      <c r="AP877" s="174">
        <f t="shared" si="245"/>
        <v>1.9501742593536584E-3</v>
      </c>
      <c r="AQ877" s="174">
        <f t="shared" si="245"/>
        <v>1.8999999999999983E-3</v>
      </c>
      <c r="AR877" s="174">
        <f t="shared" si="245"/>
        <v>1.8511166285193653E-3</v>
      </c>
      <c r="AS877" s="174">
        <f t="shared" si="245"/>
        <v>1.8034909328320549E-3</v>
      </c>
      <c r="AT877" s="174">
        <f t="shared" si="245"/>
        <v>1.7570905553417483E-3</v>
      </c>
      <c r="AU877" s="174">
        <f t="shared" si="245"/>
        <v>1.7118839709512835E-3</v>
      </c>
      <c r="AV877" s="174">
        <f t="shared" si="245"/>
        <v>1.6678404656440449E-3</v>
      </c>
      <c r="AW877" s="174">
        <f t="shared" si="245"/>
        <v>1.6249301156164081E-3</v>
      </c>
      <c r="AX877" s="174">
        <f t="shared" si="245"/>
        <v>1.5831237669470687E-3</v>
      </c>
      <c r="AY877" s="174">
        <f t="shared" si="245"/>
        <v>1.5423930157894407E-3</v>
      </c>
      <c r="AZ877" s="174">
        <f t="shared" si="245"/>
        <v>1.5027101890736673E-3</v>
      </c>
      <c r="BA877" s="174">
        <f t="shared" si="245"/>
        <v>1.4640483257051299E-3</v>
      </c>
      <c r="BB877" s="174">
        <f t="shared" si="245"/>
        <v>1.4263811582466866E-3</v>
      </c>
      <c r="BC877" s="174">
        <f t="shared" si="245"/>
        <v>1.3896830950721872E-3</v>
      </c>
      <c r="BD877" s="174">
        <f t="shared" si="245"/>
        <v>1.3539292029791502E-3</v>
      </c>
      <c r="BE877" s="174">
        <f t="shared" si="245"/>
        <v>1.319095190248778E-3</v>
      </c>
      <c r="BF877" s="174">
        <f t="shared" si="245"/>
        <v>1.2851573901418057E-3</v>
      </c>
      <c r="BG877" s="174">
        <f t="shared" ref="K877:BP882" si="246">$C877*POWER(POWER($D877/$C877,1/($D$837-$C$837)),BG$837-$C$837)</f>
        <v>1.2520927448189723E-3</v>
      </c>
      <c r="BH877" s="174">
        <f t="shared" si="246"/>
        <v>1.2198787896751874E-3</v>
      </c>
      <c r="BI877" s="174">
        <f t="shared" si="246"/>
        <v>1.1884936380767467E-3</v>
      </c>
      <c r="BJ877" s="174">
        <f t="shared" si="246"/>
        <v>1.1579159664912336E-3</v>
      </c>
      <c r="BK877" s="174">
        <f t="shared" si="246"/>
        <v>1.1281249999999981E-3</v>
      </c>
      <c r="BL877" s="174">
        <f t="shared" si="246"/>
        <v>1.0991004981833724E-3</v>
      </c>
      <c r="BM877" s="174">
        <f t="shared" si="246"/>
        <v>1.0708227413690318E-3</v>
      </c>
      <c r="BN877" s="174">
        <f t="shared" si="246"/>
        <v>1.043272517234162E-3</v>
      </c>
      <c r="BO877" s="174">
        <f t="shared" si="246"/>
        <v>1.0164311077523237E-3</v>
      </c>
      <c r="BP877" s="174">
        <f t="shared" si="246"/>
        <v>9.9028027647615085E-4</v>
      </c>
    </row>
    <row r="878" spans="2:68">
      <c r="B878" s="29">
        <v>44</v>
      </c>
      <c r="C878" s="68">
        <v>3.2000000000000002E-3</v>
      </c>
      <c r="D878" s="68">
        <v>1.9E-3</v>
      </c>
      <c r="I878" s="60" t="s">
        <v>112</v>
      </c>
      <c r="J878" s="174">
        <f t="shared" si="244"/>
        <v>4.4906336214786732E-3</v>
      </c>
      <c r="K878" s="174">
        <f t="shared" si="246"/>
        <v>4.3750981943722709E-3</v>
      </c>
      <c r="L878" s="174">
        <f t="shared" si="246"/>
        <v>4.2625352731618781E-3</v>
      </c>
      <c r="M878" s="174">
        <f t="shared" si="246"/>
        <v>4.1528683809475223E-3</v>
      </c>
      <c r="N878" s="174">
        <f t="shared" si="246"/>
        <v>4.0460230084338206E-3</v>
      </c>
      <c r="O878" s="174">
        <f t="shared" si="246"/>
        <v>3.9419265633072638E-3</v>
      </c>
      <c r="P878" s="174">
        <f t="shared" si="246"/>
        <v>3.8405083209159347E-3</v>
      </c>
      <c r="Q878" s="174">
        <f t="shared" si="246"/>
        <v>3.7416993762181463E-3</v>
      </c>
      <c r="R878" s="174">
        <f t="shared" si="246"/>
        <v>3.6454325969673441E-3</v>
      </c>
      <c r="S878" s="174">
        <f t="shared" si="246"/>
        <v>3.5516425781014684E-3</v>
      </c>
      <c r="T878" s="174">
        <f t="shared" si="246"/>
        <v>3.4602655973058009E-3</v>
      </c>
      <c r="U878" s="174">
        <f t="shared" si="246"/>
        <v>3.3712395717190873E-3</v>
      </c>
      <c r="V878" s="174">
        <f t="shared" si="246"/>
        <v>3.2845040157535323E-3</v>
      </c>
      <c r="W878" s="174">
        <f t="shared" si="246"/>
        <v>3.2000000000000002E-3</v>
      </c>
      <c r="X878" s="174">
        <f t="shared" si="246"/>
        <v>3.1176701111905124E-3</v>
      </c>
      <c r="Y878" s="174">
        <f t="shared" si="246"/>
        <v>3.0374584131908321E-3</v>
      </c>
      <c r="Z878" s="174">
        <f t="shared" si="246"/>
        <v>2.959310408996631E-3</v>
      </c>
      <c r="AA878" s="174">
        <f t="shared" si="246"/>
        <v>2.8831730037074273E-3</v>
      </c>
      <c r="AB878" s="174">
        <f t="shared" si="246"/>
        <v>2.8089944684531309E-3</v>
      </c>
      <c r="AC878" s="174">
        <f t="shared" si="246"/>
        <v>2.7367244052486899E-3</v>
      </c>
      <c r="AD878" s="174">
        <f t="shared" si="246"/>
        <v>2.66631371275296E-3</v>
      </c>
      <c r="AE878" s="174">
        <f t="shared" si="246"/>
        <v>2.5977145529085337E-3</v>
      </c>
      <c r="AF878" s="174">
        <f t="shared" si="246"/>
        <v>2.5308803184398627E-3</v>
      </c>
      <c r="AG878" s="174">
        <f t="shared" si="246"/>
        <v>2.4657656011875897E-3</v>
      </c>
      <c r="AH878" s="174">
        <f t="shared" si="246"/>
        <v>2.4023261612575791E-3</v>
      </c>
      <c r="AI878" s="174">
        <f t="shared" si="246"/>
        <v>2.3405188969636858E-3</v>
      </c>
      <c r="AJ878" s="174">
        <f t="shared" si="246"/>
        <v>2.2803018155438341E-3</v>
      </c>
      <c r="AK878" s="174">
        <f t="shared" si="246"/>
        <v>2.2216340046295226E-3</v>
      </c>
      <c r="AL878" s="174">
        <f t="shared" si="246"/>
        <v>2.164475604449359E-3</v>
      </c>
      <c r="AM878" s="174">
        <f t="shared" si="246"/>
        <v>2.1087877807477447E-3</v>
      </c>
      <c r="AN878" s="174">
        <f t="shared" si="246"/>
        <v>2.0545326984003172E-3</v>
      </c>
      <c r="AO878" s="174">
        <f t="shared" si="246"/>
        <v>2.0016734957082065E-3</v>
      </c>
      <c r="AP878" s="174">
        <f t="shared" si="246"/>
        <v>1.9501742593536584E-3</v>
      </c>
      <c r="AQ878" s="174">
        <f t="shared" si="246"/>
        <v>1.8999999999999983E-3</v>
      </c>
      <c r="AR878" s="174">
        <f t="shared" si="246"/>
        <v>1.8511166285193653E-3</v>
      </c>
      <c r="AS878" s="174">
        <f t="shared" si="246"/>
        <v>1.8034909328320549E-3</v>
      </c>
      <c r="AT878" s="174">
        <f t="shared" si="246"/>
        <v>1.7570905553417483E-3</v>
      </c>
      <c r="AU878" s="174">
        <f t="shared" si="246"/>
        <v>1.7118839709512835E-3</v>
      </c>
      <c r="AV878" s="174">
        <f t="shared" si="246"/>
        <v>1.6678404656440449E-3</v>
      </c>
      <c r="AW878" s="174">
        <f t="shared" si="246"/>
        <v>1.6249301156164081E-3</v>
      </c>
      <c r="AX878" s="174">
        <f t="shared" si="246"/>
        <v>1.5831237669470687E-3</v>
      </c>
      <c r="AY878" s="174">
        <f t="shared" si="246"/>
        <v>1.5423930157894407E-3</v>
      </c>
      <c r="AZ878" s="174">
        <f t="shared" si="246"/>
        <v>1.5027101890736673E-3</v>
      </c>
      <c r="BA878" s="174">
        <f t="shared" si="246"/>
        <v>1.4640483257051299E-3</v>
      </c>
      <c r="BB878" s="174">
        <f t="shared" si="246"/>
        <v>1.4263811582466866E-3</v>
      </c>
      <c r="BC878" s="174">
        <f t="shared" si="246"/>
        <v>1.3896830950721872E-3</v>
      </c>
      <c r="BD878" s="174">
        <f t="shared" si="246"/>
        <v>1.3539292029791502E-3</v>
      </c>
      <c r="BE878" s="174">
        <f t="shared" si="246"/>
        <v>1.319095190248778E-3</v>
      </c>
      <c r="BF878" s="174">
        <f t="shared" si="246"/>
        <v>1.2851573901418057E-3</v>
      </c>
      <c r="BG878" s="174">
        <f t="shared" si="246"/>
        <v>1.2520927448189723E-3</v>
      </c>
      <c r="BH878" s="174">
        <f t="shared" si="246"/>
        <v>1.2198787896751874E-3</v>
      </c>
      <c r="BI878" s="174">
        <f t="shared" si="246"/>
        <v>1.1884936380767467E-3</v>
      </c>
      <c r="BJ878" s="174">
        <f t="shared" si="246"/>
        <v>1.1579159664912336E-3</v>
      </c>
      <c r="BK878" s="174">
        <f t="shared" si="246"/>
        <v>1.1281249999999981E-3</v>
      </c>
      <c r="BL878" s="174">
        <f t="shared" si="246"/>
        <v>1.0991004981833724E-3</v>
      </c>
      <c r="BM878" s="174">
        <f t="shared" si="246"/>
        <v>1.0708227413690318E-3</v>
      </c>
      <c r="BN878" s="174">
        <f t="shared" si="246"/>
        <v>1.043272517234162E-3</v>
      </c>
      <c r="BO878" s="174">
        <f t="shared" si="246"/>
        <v>1.0164311077523237E-3</v>
      </c>
      <c r="BP878" s="174">
        <f t="shared" si="246"/>
        <v>9.9028027647615085E-4</v>
      </c>
    </row>
    <row r="879" spans="2:68">
      <c r="B879" s="29">
        <v>45</v>
      </c>
      <c r="C879" s="68">
        <v>3.2000000000000002E-3</v>
      </c>
      <c r="D879" s="68">
        <v>1.9E-3</v>
      </c>
      <c r="I879" s="60" t="s">
        <v>112</v>
      </c>
      <c r="J879" s="174">
        <f t="shared" si="244"/>
        <v>4.4906336214786732E-3</v>
      </c>
      <c r="K879" s="174">
        <f t="shared" si="246"/>
        <v>4.3750981943722709E-3</v>
      </c>
      <c r="L879" s="174">
        <f t="shared" si="246"/>
        <v>4.2625352731618781E-3</v>
      </c>
      <c r="M879" s="174">
        <f t="shared" si="246"/>
        <v>4.1528683809475223E-3</v>
      </c>
      <c r="N879" s="174">
        <f t="shared" si="246"/>
        <v>4.0460230084338206E-3</v>
      </c>
      <c r="O879" s="174">
        <f t="shared" si="246"/>
        <v>3.9419265633072638E-3</v>
      </c>
      <c r="P879" s="174">
        <f t="shared" si="246"/>
        <v>3.8405083209159347E-3</v>
      </c>
      <c r="Q879" s="174">
        <f t="shared" si="246"/>
        <v>3.7416993762181463E-3</v>
      </c>
      <c r="R879" s="174">
        <f t="shared" si="246"/>
        <v>3.6454325969673441E-3</v>
      </c>
      <c r="S879" s="174">
        <f t="shared" si="246"/>
        <v>3.5516425781014684E-3</v>
      </c>
      <c r="T879" s="174">
        <f t="shared" si="246"/>
        <v>3.4602655973058009E-3</v>
      </c>
      <c r="U879" s="174">
        <f t="shared" si="246"/>
        <v>3.3712395717190873E-3</v>
      </c>
      <c r="V879" s="174">
        <f t="shared" si="246"/>
        <v>3.2845040157535323E-3</v>
      </c>
      <c r="W879" s="174">
        <f t="shared" si="246"/>
        <v>3.2000000000000002E-3</v>
      </c>
      <c r="X879" s="174">
        <f t="shared" si="246"/>
        <v>3.1176701111905124E-3</v>
      </c>
      <c r="Y879" s="174">
        <f t="shared" si="246"/>
        <v>3.0374584131908321E-3</v>
      </c>
      <c r="Z879" s="174">
        <f t="shared" si="246"/>
        <v>2.959310408996631E-3</v>
      </c>
      <c r="AA879" s="174">
        <f t="shared" si="246"/>
        <v>2.8831730037074273E-3</v>
      </c>
      <c r="AB879" s="174">
        <f t="shared" si="246"/>
        <v>2.8089944684531309E-3</v>
      </c>
      <c r="AC879" s="174">
        <f t="shared" si="246"/>
        <v>2.7367244052486899E-3</v>
      </c>
      <c r="AD879" s="174">
        <f t="shared" si="246"/>
        <v>2.66631371275296E-3</v>
      </c>
      <c r="AE879" s="174">
        <f t="shared" si="246"/>
        <v>2.5977145529085337E-3</v>
      </c>
      <c r="AF879" s="174">
        <f t="shared" si="246"/>
        <v>2.5308803184398627E-3</v>
      </c>
      <c r="AG879" s="174">
        <f t="shared" si="246"/>
        <v>2.4657656011875897E-3</v>
      </c>
      <c r="AH879" s="174">
        <f t="shared" si="246"/>
        <v>2.4023261612575791E-3</v>
      </c>
      <c r="AI879" s="174">
        <f t="shared" si="246"/>
        <v>2.3405188969636858E-3</v>
      </c>
      <c r="AJ879" s="174">
        <f t="shared" si="246"/>
        <v>2.2803018155438341E-3</v>
      </c>
      <c r="AK879" s="174">
        <f t="shared" si="246"/>
        <v>2.2216340046295226E-3</v>
      </c>
      <c r="AL879" s="174">
        <f t="shared" si="246"/>
        <v>2.164475604449359E-3</v>
      </c>
      <c r="AM879" s="174">
        <f t="shared" si="246"/>
        <v>2.1087877807477447E-3</v>
      </c>
      <c r="AN879" s="174">
        <f t="shared" si="246"/>
        <v>2.0545326984003172E-3</v>
      </c>
      <c r="AO879" s="174">
        <f t="shared" si="246"/>
        <v>2.0016734957082065E-3</v>
      </c>
      <c r="AP879" s="174">
        <f t="shared" si="246"/>
        <v>1.9501742593536584E-3</v>
      </c>
      <c r="AQ879" s="174">
        <f t="shared" si="246"/>
        <v>1.8999999999999983E-3</v>
      </c>
      <c r="AR879" s="174">
        <f t="shared" si="246"/>
        <v>1.8511166285193653E-3</v>
      </c>
      <c r="AS879" s="174">
        <f t="shared" si="246"/>
        <v>1.8034909328320549E-3</v>
      </c>
      <c r="AT879" s="174">
        <f t="shared" si="246"/>
        <v>1.7570905553417483E-3</v>
      </c>
      <c r="AU879" s="174">
        <f t="shared" si="246"/>
        <v>1.7118839709512835E-3</v>
      </c>
      <c r="AV879" s="174">
        <f t="shared" si="246"/>
        <v>1.6678404656440449E-3</v>
      </c>
      <c r="AW879" s="174">
        <f t="shared" si="246"/>
        <v>1.6249301156164081E-3</v>
      </c>
      <c r="AX879" s="174">
        <f t="shared" si="246"/>
        <v>1.5831237669470687E-3</v>
      </c>
      <c r="AY879" s="174">
        <f t="shared" si="246"/>
        <v>1.5423930157894407E-3</v>
      </c>
      <c r="AZ879" s="174">
        <f t="shared" si="246"/>
        <v>1.5027101890736673E-3</v>
      </c>
      <c r="BA879" s="174">
        <f t="shared" si="246"/>
        <v>1.4640483257051299E-3</v>
      </c>
      <c r="BB879" s="174">
        <f t="shared" si="246"/>
        <v>1.4263811582466866E-3</v>
      </c>
      <c r="BC879" s="174">
        <f t="shared" si="246"/>
        <v>1.3896830950721872E-3</v>
      </c>
      <c r="BD879" s="174">
        <f t="shared" si="246"/>
        <v>1.3539292029791502E-3</v>
      </c>
      <c r="BE879" s="174">
        <f t="shared" si="246"/>
        <v>1.319095190248778E-3</v>
      </c>
      <c r="BF879" s="174">
        <f t="shared" si="246"/>
        <v>1.2851573901418057E-3</v>
      </c>
      <c r="BG879" s="174">
        <f t="shared" si="246"/>
        <v>1.2520927448189723E-3</v>
      </c>
      <c r="BH879" s="174">
        <f t="shared" si="246"/>
        <v>1.2198787896751874E-3</v>
      </c>
      <c r="BI879" s="174">
        <f t="shared" si="246"/>
        <v>1.1884936380767467E-3</v>
      </c>
      <c r="BJ879" s="174">
        <f t="shared" si="246"/>
        <v>1.1579159664912336E-3</v>
      </c>
      <c r="BK879" s="174">
        <f t="shared" si="246"/>
        <v>1.1281249999999981E-3</v>
      </c>
      <c r="BL879" s="174">
        <f t="shared" si="246"/>
        <v>1.0991004981833724E-3</v>
      </c>
      <c r="BM879" s="174">
        <f t="shared" si="246"/>
        <v>1.0708227413690318E-3</v>
      </c>
      <c r="BN879" s="174">
        <f t="shared" si="246"/>
        <v>1.043272517234162E-3</v>
      </c>
      <c r="BO879" s="174">
        <f t="shared" si="246"/>
        <v>1.0164311077523237E-3</v>
      </c>
      <c r="BP879" s="174">
        <f t="shared" si="246"/>
        <v>9.9028027647615085E-4</v>
      </c>
    </row>
    <row r="880" spans="2:68">
      <c r="B880" s="29">
        <v>46</v>
      </c>
      <c r="C880" s="68">
        <v>3.2000000000000002E-3</v>
      </c>
      <c r="D880" s="68">
        <v>1.9E-3</v>
      </c>
      <c r="I880" s="60" t="s">
        <v>112</v>
      </c>
      <c r="J880" s="174">
        <f t="shared" si="244"/>
        <v>4.4906336214786732E-3</v>
      </c>
      <c r="K880" s="174">
        <f t="shared" si="246"/>
        <v>4.3750981943722709E-3</v>
      </c>
      <c r="L880" s="174">
        <f t="shared" si="246"/>
        <v>4.2625352731618781E-3</v>
      </c>
      <c r="M880" s="174">
        <f t="shared" si="246"/>
        <v>4.1528683809475223E-3</v>
      </c>
      <c r="N880" s="174">
        <f t="shared" si="246"/>
        <v>4.0460230084338206E-3</v>
      </c>
      <c r="O880" s="174">
        <f t="shared" si="246"/>
        <v>3.9419265633072638E-3</v>
      </c>
      <c r="P880" s="174">
        <f t="shared" si="246"/>
        <v>3.8405083209159347E-3</v>
      </c>
      <c r="Q880" s="174">
        <f t="shared" si="246"/>
        <v>3.7416993762181463E-3</v>
      </c>
      <c r="R880" s="174">
        <f t="shared" si="246"/>
        <v>3.6454325969673441E-3</v>
      </c>
      <c r="S880" s="174">
        <f t="shared" si="246"/>
        <v>3.5516425781014684E-3</v>
      </c>
      <c r="T880" s="174">
        <f t="shared" si="246"/>
        <v>3.4602655973058009E-3</v>
      </c>
      <c r="U880" s="174">
        <f t="shared" si="246"/>
        <v>3.3712395717190873E-3</v>
      </c>
      <c r="V880" s="174">
        <f t="shared" si="246"/>
        <v>3.2845040157535323E-3</v>
      </c>
      <c r="W880" s="174">
        <f t="shared" si="246"/>
        <v>3.2000000000000002E-3</v>
      </c>
      <c r="X880" s="174">
        <f t="shared" si="246"/>
        <v>3.1176701111905124E-3</v>
      </c>
      <c r="Y880" s="174">
        <f t="shared" si="246"/>
        <v>3.0374584131908321E-3</v>
      </c>
      <c r="Z880" s="174">
        <f t="shared" si="246"/>
        <v>2.959310408996631E-3</v>
      </c>
      <c r="AA880" s="174">
        <f t="shared" si="246"/>
        <v>2.8831730037074273E-3</v>
      </c>
      <c r="AB880" s="174">
        <f t="shared" si="246"/>
        <v>2.8089944684531309E-3</v>
      </c>
      <c r="AC880" s="174">
        <f t="shared" si="246"/>
        <v>2.7367244052486899E-3</v>
      </c>
      <c r="AD880" s="174">
        <f t="shared" si="246"/>
        <v>2.66631371275296E-3</v>
      </c>
      <c r="AE880" s="174">
        <f t="shared" si="246"/>
        <v>2.5977145529085337E-3</v>
      </c>
      <c r="AF880" s="174">
        <f t="shared" si="246"/>
        <v>2.5308803184398627E-3</v>
      </c>
      <c r="AG880" s="174">
        <f t="shared" si="246"/>
        <v>2.4657656011875897E-3</v>
      </c>
      <c r="AH880" s="174">
        <f t="shared" si="246"/>
        <v>2.4023261612575791E-3</v>
      </c>
      <c r="AI880" s="174">
        <f t="shared" si="246"/>
        <v>2.3405188969636858E-3</v>
      </c>
      <c r="AJ880" s="174">
        <f t="shared" si="246"/>
        <v>2.2803018155438341E-3</v>
      </c>
      <c r="AK880" s="174">
        <f t="shared" si="246"/>
        <v>2.2216340046295226E-3</v>
      </c>
      <c r="AL880" s="174">
        <f t="shared" si="246"/>
        <v>2.164475604449359E-3</v>
      </c>
      <c r="AM880" s="174">
        <f t="shared" si="246"/>
        <v>2.1087877807477447E-3</v>
      </c>
      <c r="AN880" s="174">
        <f t="shared" si="246"/>
        <v>2.0545326984003172E-3</v>
      </c>
      <c r="AO880" s="174">
        <f t="shared" si="246"/>
        <v>2.0016734957082065E-3</v>
      </c>
      <c r="AP880" s="174">
        <f t="shared" si="246"/>
        <v>1.9501742593536584E-3</v>
      </c>
      <c r="AQ880" s="174">
        <f t="shared" si="246"/>
        <v>1.8999999999999983E-3</v>
      </c>
      <c r="AR880" s="174">
        <f t="shared" si="246"/>
        <v>1.8511166285193653E-3</v>
      </c>
      <c r="AS880" s="174">
        <f t="shared" si="246"/>
        <v>1.8034909328320549E-3</v>
      </c>
      <c r="AT880" s="174">
        <f t="shared" si="246"/>
        <v>1.7570905553417483E-3</v>
      </c>
      <c r="AU880" s="174">
        <f t="shared" si="246"/>
        <v>1.7118839709512835E-3</v>
      </c>
      <c r="AV880" s="174">
        <f t="shared" si="246"/>
        <v>1.6678404656440449E-3</v>
      </c>
      <c r="AW880" s="174">
        <f t="shared" si="246"/>
        <v>1.6249301156164081E-3</v>
      </c>
      <c r="AX880" s="174">
        <f t="shared" si="246"/>
        <v>1.5831237669470687E-3</v>
      </c>
      <c r="AY880" s="174">
        <f t="shared" si="246"/>
        <v>1.5423930157894407E-3</v>
      </c>
      <c r="AZ880" s="174">
        <f t="shared" si="246"/>
        <v>1.5027101890736673E-3</v>
      </c>
      <c r="BA880" s="174">
        <f t="shared" si="246"/>
        <v>1.4640483257051299E-3</v>
      </c>
      <c r="BB880" s="174">
        <f t="shared" si="246"/>
        <v>1.4263811582466866E-3</v>
      </c>
      <c r="BC880" s="174">
        <f t="shared" si="246"/>
        <v>1.3896830950721872E-3</v>
      </c>
      <c r="BD880" s="174">
        <f t="shared" si="246"/>
        <v>1.3539292029791502E-3</v>
      </c>
      <c r="BE880" s="174">
        <f t="shared" si="246"/>
        <v>1.319095190248778E-3</v>
      </c>
      <c r="BF880" s="174">
        <f t="shared" si="246"/>
        <v>1.2851573901418057E-3</v>
      </c>
      <c r="BG880" s="174">
        <f t="shared" si="246"/>
        <v>1.2520927448189723E-3</v>
      </c>
      <c r="BH880" s="174">
        <f t="shared" si="246"/>
        <v>1.2198787896751874E-3</v>
      </c>
      <c r="BI880" s="174">
        <f t="shared" si="246"/>
        <v>1.1884936380767467E-3</v>
      </c>
      <c r="BJ880" s="174">
        <f t="shared" si="246"/>
        <v>1.1579159664912336E-3</v>
      </c>
      <c r="BK880" s="174">
        <f t="shared" si="246"/>
        <v>1.1281249999999981E-3</v>
      </c>
      <c r="BL880" s="174">
        <f t="shared" si="246"/>
        <v>1.0991004981833724E-3</v>
      </c>
      <c r="BM880" s="174">
        <f t="shared" si="246"/>
        <v>1.0708227413690318E-3</v>
      </c>
      <c r="BN880" s="174">
        <f t="shared" si="246"/>
        <v>1.043272517234162E-3</v>
      </c>
      <c r="BO880" s="174">
        <f t="shared" si="246"/>
        <v>1.0164311077523237E-3</v>
      </c>
      <c r="BP880" s="174">
        <f t="shared" si="246"/>
        <v>9.9028027647615085E-4</v>
      </c>
    </row>
    <row r="881" spans="2:68">
      <c r="B881" s="29">
        <v>47</v>
      </c>
      <c r="C881" s="68">
        <v>3.2000000000000002E-3</v>
      </c>
      <c r="D881" s="68">
        <v>1.9E-3</v>
      </c>
      <c r="I881" s="60" t="s">
        <v>112</v>
      </c>
      <c r="J881" s="174">
        <f t="shared" si="244"/>
        <v>4.4906336214786732E-3</v>
      </c>
      <c r="K881" s="174">
        <f t="shared" si="246"/>
        <v>4.3750981943722709E-3</v>
      </c>
      <c r="L881" s="174">
        <f t="shared" si="246"/>
        <v>4.2625352731618781E-3</v>
      </c>
      <c r="M881" s="174">
        <f t="shared" si="246"/>
        <v>4.1528683809475223E-3</v>
      </c>
      <c r="N881" s="174">
        <f t="shared" si="246"/>
        <v>4.0460230084338206E-3</v>
      </c>
      <c r="O881" s="174">
        <f t="shared" si="246"/>
        <v>3.9419265633072638E-3</v>
      </c>
      <c r="P881" s="174">
        <f t="shared" si="246"/>
        <v>3.8405083209159347E-3</v>
      </c>
      <c r="Q881" s="174">
        <f t="shared" si="246"/>
        <v>3.7416993762181463E-3</v>
      </c>
      <c r="R881" s="174">
        <f t="shared" si="246"/>
        <v>3.6454325969673441E-3</v>
      </c>
      <c r="S881" s="174">
        <f t="shared" si="246"/>
        <v>3.5516425781014684E-3</v>
      </c>
      <c r="T881" s="174">
        <f t="shared" si="246"/>
        <v>3.4602655973058009E-3</v>
      </c>
      <c r="U881" s="174">
        <f t="shared" si="246"/>
        <v>3.3712395717190873E-3</v>
      </c>
      <c r="V881" s="174">
        <f t="shared" si="246"/>
        <v>3.2845040157535323E-3</v>
      </c>
      <c r="W881" s="174">
        <f t="shared" si="246"/>
        <v>3.2000000000000002E-3</v>
      </c>
      <c r="X881" s="174">
        <f t="shared" si="246"/>
        <v>3.1176701111905124E-3</v>
      </c>
      <c r="Y881" s="174">
        <f t="shared" si="246"/>
        <v>3.0374584131908321E-3</v>
      </c>
      <c r="Z881" s="174">
        <f t="shared" si="246"/>
        <v>2.959310408996631E-3</v>
      </c>
      <c r="AA881" s="174">
        <f t="shared" si="246"/>
        <v>2.8831730037074273E-3</v>
      </c>
      <c r="AB881" s="174">
        <f t="shared" si="246"/>
        <v>2.8089944684531309E-3</v>
      </c>
      <c r="AC881" s="174">
        <f t="shared" si="246"/>
        <v>2.7367244052486899E-3</v>
      </c>
      <c r="AD881" s="174">
        <f t="shared" si="246"/>
        <v>2.66631371275296E-3</v>
      </c>
      <c r="AE881" s="174">
        <f t="shared" si="246"/>
        <v>2.5977145529085337E-3</v>
      </c>
      <c r="AF881" s="174">
        <f t="shared" si="246"/>
        <v>2.5308803184398627E-3</v>
      </c>
      <c r="AG881" s="174">
        <f t="shared" si="246"/>
        <v>2.4657656011875897E-3</v>
      </c>
      <c r="AH881" s="174">
        <f t="shared" si="246"/>
        <v>2.4023261612575791E-3</v>
      </c>
      <c r="AI881" s="174">
        <f t="shared" si="246"/>
        <v>2.3405188969636858E-3</v>
      </c>
      <c r="AJ881" s="174">
        <f t="shared" si="246"/>
        <v>2.2803018155438341E-3</v>
      </c>
      <c r="AK881" s="174">
        <f t="shared" si="246"/>
        <v>2.2216340046295226E-3</v>
      </c>
      <c r="AL881" s="174">
        <f t="shared" si="246"/>
        <v>2.164475604449359E-3</v>
      </c>
      <c r="AM881" s="174">
        <f t="shared" si="246"/>
        <v>2.1087877807477447E-3</v>
      </c>
      <c r="AN881" s="174">
        <f t="shared" si="246"/>
        <v>2.0545326984003172E-3</v>
      </c>
      <c r="AO881" s="174">
        <f t="shared" si="246"/>
        <v>2.0016734957082065E-3</v>
      </c>
      <c r="AP881" s="174">
        <f t="shared" si="246"/>
        <v>1.9501742593536584E-3</v>
      </c>
      <c r="AQ881" s="174">
        <f t="shared" si="246"/>
        <v>1.8999999999999983E-3</v>
      </c>
      <c r="AR881" s="174">
        <f t="shared" si="246"/>
        <v>1.8511166285193653E-3</v>
      </c>
      <c r="AS881" s="174">
        <f t="shared" si="246"/>
        <v>1.8034909328320549E-3</v>
      </c>
      <c r="AT881" s="174">
        <f t="shared" si="246"/>
        <v>1.7570905553417483E-3</v>
      </c>
      <c r="AU881" s="174">
        <f t="shared" si="246"/>
        <v>1.7118839709512835E-3</v>
      </c>
      <c r="AV881" s="174">
        <f t="shared" si="246"/>
        <v>1.6678404656440449E-3</v>
      </c>
      <c r="AW881" s="174">
        <f t="shared" si="246"/>
        <v>1.6249301156164081E-3</v>
      </c>
      <c r="AX881" s="174">
        <f t="shared" si="246"/>
        <v>1.5831237669470687E-3</v>
      </c>
      <c r="AY881" s="174">
        <f t="shared" si="246"/>
        <v>1.5423930157894407E-3</v>
      </c>
      <c r="AZ881" s="174">
        <f t="shared" si="246"/>
        <v>1.5027101890736673E-3</v>
      </c>
      <c r="BA881" s="174">
        <f t="shared" si="246"/>
        <v>1.4640483257051299E-3</v>
      </c>
      <c r="BB881" s="174">
        <f t="shared" si="246"/>
        <v>1.4263811582466866E-3</v>
      </c>
      <c r="BC881" s="174">
        <f t="shared" si="246"/>
        <v>1.3896830950721872E-3</v>
      </c>
      <c r="BD881" s="174">
        <f t="shared" si="246"/>
        <v>1.3539292029791502E-3</v>
      </c>
      <c r="BE881" s="174">
        <f t="shared" si="246"/>
        <v>1.319095190248778E-3</v>
      </c>
      <c r="BF881" s="174">
        <f t="shared" si="246"/>
        <v>1.2851573901418057E-3</v>
      </c>
      <c r="BG881" s="174">
        <f t="shared" si="246"/>
        <v>1.2520927448189723E-3</v>
      </c>
      <c r="BH881" s="174">
        <f t="shared" si="246"/>
        <v>1.2198787896751874E-3</v>
      </c>
      <c r="BI881" s="174">
        <f t="shared" si="246"/>
        <v>1.1884936380767467E-3</v>
      </c>
      <c r="BJ881" s="174">
        <f t="shared" si="246"/>
        <v>1.1579159664912336E-3</v>
      </c>
      <c r="BK881" s="174">
        <f t="shared" si="246"/>
        <v>1.1281249999999981E-3</v>
      </c>
      <c r="BL881" s="174">
        <f t="shared" si="246"/>
        <v>1.0991004981833724E-3</v>
      </c>
      <c r="BM881" s="174">
        <f t="shared" si="246"/>
        <v>1.0708227413690318E-3</v>
      </c>
      <c r="BN881" s="174">
        <f t="shared" si="246"/>
        <v>1.043272517234162E-3</v>
      </c>
      <c r="BO881" s="174">
        <f t="shared" si="246"/>
        <v>1.0164311077523237E-3</v>
      </c>
      <c r="BP881" s="174">
        <f t="shared" si="246"/>
        <v>9.9028027647615085E-4</v>
      </c>
    </row>
    <row r="882" spans="2:68">
      <c r="B882" s="29">
        <v>48</v>
      </c>
      <c r="C882" s="68">
        <v>3.2000000000000002E-3</v>
      </c>
      <c r="D882" s="68">
        <v>1.9E-3</v>
      </c>
      <c r="I882" s="60" t="s">
        <v>112</v>
      </c>
      <c r="J882" s="174">
        <f t="shared" si="244"/>
        <v>4.4906336214786732E-3</v>
      </c>
      <c r="K882" s="174">
        <f t="shared" si="246"/>
        <v>4.3750981943722709E-3</v>
      </c>
      <c r="L882" s="174">
        <f t="shared" si="246"/>
        <v>4.2625352731618781E-3</v>
      </c>
      <c r="M882" s="174">
        <f t="shared" si="246"/>
        <v>4.1528683809475223E-3</v>
      </c>
      <c r="N882" s="174">
        <f t="shared" si="246"/>
        <v>4.0460230084338206E-3</v>
      </c>
      <c r="O882" s="174">
        <f t="shared" si="246"/>
        <v>3.9419265633072638E-3</v>
      </c>
      <c r="P882" s="174">
        <f t="shared" si="246"/>
        <v>3.8405083209159347E-3</v>
      </c>
      <c r="Q882" s="174">
        <f t="shared" si="246"/>
        <v>3.7416993762181463E-3</v>
      </c>
      <c r="R882" s="174">
        <f t="shared" si="246"/>
        <v>3.6454325969673441E-3</v>
      </c>
      <c r="S882" s="174">
        <f t="shared" si="246"/>
        <v>3.5516425781014684E-3</v>
      </c>
      <c r="T882" s="174">
        <f t="shared" si="246"/>
        <v>3.4602655973058009E-3</v>
      </c>
      <c r="U882" s="174">
        <f t="shared" si="246"/>
        <v>3.3712395717190873E-3</v>
      </c>
      <c r="V882" s="174">
        <f t="shared" si="246"/>
        <v>3.2845040157535323E-3</v>
      </c>
      <c r="W882" s="174">
        <f t="shared" si="246"/>
        <v>3.2000000000000002E-3</v>
      </c>
      <c r="X882" s="174">
        <f t="shared" ref="K882:BP886" si="247">$C882*POWER(POWER($D882/$C882,1/($D$837-$C$837)),X$837-$C$837)</f>
        <v>3.1176701111905124E-3</v>
      </c>
      <c r="Y882" s="174">
        <f t="shared" si="247"/>
        <v>3.0374584131908321E-3</v>
      </c>
      <c r="Z882" s="174">
        <f t="shared" si="247"/>
        <v>2.959310408996631E-3</v>
      </c>
      <c r="AA882" s="174">
        <f t="shared" si="247"/>
        <v>2.8831730037074273E-3</v>
      </c>
      <c r="AB882" s="174">
        <f t="shared" si="247"/>
        <v>2.8089944684531309E-3</v>
      </c>
      <c r="AC882" s="174">
        <f t="shared" si="247"/>
        <v>2.7367244052486899E-3</v>
      </c>
      <c r="AD882" s="174">
        <f t="shared" si="247"/>
        <v>2.66631371275296E-3</v>
      </c>
      <c r="AE882" s="174">
        <f t="shared" si="247"/>
        <v>2.5977145529085337E-3</v>
      </c>
      <c r="AF882" s="174">
        <f t="shared" si="247"/>
        <v>2.5308803184398627E-3</v>
      </c>
      <c r="AG882" s="174">
        <f t="shared" si="247"/>
        <v>2.4657656011875897E-3</v>
      </c>
      <c r="AH882" s="174">
        <f t="shared" si="247"/>
        <v>2.4023261612575791E-3</v>
      </c>
      <c r="AI882" s="174">
        <f t="shared" si="247"/>
        <v>2.3405188969636858E-3</v>
      </c>
      <c r="AJ882" s="174">
        <f t="shared" si="247"/>
        <v>2.2803018155438341E-3</v>
      </c>
      <c r="AK882" s="174">
        <f t="shared" si="247"/>
        <v>2.2216340046295226E-3</v>
      </c>
      <c r="AL882" s="174">
        <f t="shared" si="247"/>
        <v>2.164475604449359E-3</v>
      </c>
      <c r="AM882" s="174">
        <f t="shared" si="247"/>
        <v>2.1087877807477447E-3</v>
      </c>
      <c r="AN882" s="174">
        <f t="shared" si="247"/>
        <v>2.0545326984003172E-3</v>
      </c>
      <c r="AO882" s="174">
        <f t="shared" si="247"/>
        <v>2.0016734957082065E-3</v>
      </c>
      <c r="AP882" s="174">
        <f t="shared" si="247"/>
        <v>1.9501742593536584E-3</v>
      </c>
      <c r="AQ882" s="174">
        <f t="shared" si="247"/>
        <v>1.8999999999999983E-3</v>
      </c>
      <c r="AR882" s="174">
        <f t="shared" si="247"/>
        <v>1.8511166285193653E-3</v>
      </c>
      <c r="AS882" s="174">
        <f t="shared" si="247"/>
        <v>1.8034909328320549E-3</v>
      </c>
      <c r="AT882" s="174">
        <f t="shared" si="247"/>
        <v>1.7570905553417483E-3</v>
      </c>
      <c r="AU882" s="174">
        <f t="shared" si="247"/>
        <v>1.7118839709512835E-3</v>
      </c>
      <c r="AV882" s="174">
        <f t="shared" si="247"/>
        <v>1.6678404656440449E-3</v>
      </c>
      <c r="AW882" s="174">
        <f t="shared" si="247"/>
        <v>1.6249301156164081E-3</v>
      </c>
      <c r="AX882" s="174">
        <f t="shared" si="247"/>
        <v>1.5831237669470687E-3</v>
      </c>
      <c r="AY882" s="174">
        <f t="shared" si="247"/>
        <v>1.5423930157894407E-3</v>
      </c>
      <c r="AZ882" s="174">
        <f t="shared" si="247"/>
        <v>1.5027101890736673E-3</v>
      </c>
      <c r="BA882" s="174">
        <f t="shared" si="247"/>
        <v>1.4640483257051299E-3</v>
      </c>
      <c r="BB882" s="174">
        <f t="shared" si="247"/>
        <v>1.4263811582466866E-3</v>
      </c>
      <c r="BC882" s="174">
        <f t="shared" si="247"/>
        <v>1.3896830950721872E-3</v>
      </c>
      <c r="BD882" s="174">
        <f t="shared" si="247"/>
        <v>1.3539292029791502E-3</v>
      </c>
      <c r="BE882" s="174">
        <f t="shared" si="247"/>
        <v>1.319095190248778E-3</v>
      </c>
      <c r="BF882" s="174">
        <f t="shared" si="247"/>
        <v>1.2851573901418057E-3</v>
      </c>
      <c r="BG882" s="174">
        <f t="shared" si="247"/>
        <v>1.2520927448189723E-3</v>
      </c>
      <c r="BH882" s="174">
        <f t="shared" si="247"/>
        <v>1.2198787896751874E-3</v>
      </c>
      <c r="BI882" s="174">
        <f t="shared" si="247"/>
        <v>1.1884936380767467E-3</v>
      </c>
      <c r="BJ882" s="174">
        <f t="shared" si="247"/>
        <v>1.1579159664912336E-3</v>
      </c>
      <c r="BK882" s="174">
        <f t="shared" si="247"/>
        <v>1.1281249999999981E-3</v>
      </c>
      <c r="BL882" s="174">
        <f t="shared" si="247"/>
        <v>1.0991004981833724E-3</v>
      </c>
      <c r="BM882" s="174">
        <f t="shared" si="247"/>
        <v>1.0708227413690318E-3</v>
      </c>
      <c r="BN882" s="174">
        <f t="shared" si="247"/>
        <v>1.043272517234162E-3</v>
      </c>
      <c r="BO882" s="174">
        <f t="shared" si="247"/>
        <v>1.0164311077523237E-3</v>
      </c>
      <c r="BP882" s="174">
        <f t="shared" si="247"/>
        <v>9.9028027647615085E-4</v>
      </c>
    </row>
    <row r="883" spans="2:68">
      <c r="B883" s="29">
        <v>49</v>
      </c>
      <c r="C883" s="68">
        <v>3.2000000000000002E-3</v>
      </c>
      <c r="D883" s="68">
        <v>1.9E-3</v>
      </c>
      <c r="I883" s="60" t="s">
        <v>112</v>
      </c>
      <c r="J883" s="174">
        <f t="shared" si="244"/>
        <v>4.4906336214786732E-3</v>
      </c>
      <c r="K883" s="174">
        <f t="shared" si="247"/>
        <v>4.3750981943722709E-3</v>
      </c>
      <c r="L883" s="174">
        <f t="shared" si="247"/>
        <v>4.2625352731618781E-3</v>
      </c>
      <c r="M883" s="174">
        <f t="shared" si="247"/>
        <v>4.1528683809475223E-3</v>
      </c>
      <c r="N883" s="174">
        <f t="shared" si="247"/>
        <v>4.0460230084338206E-3</v>
      </c>
      <c r="O883" s="174">
        <f t="shared" si="247"/>
        <v>3.9419265633072638E-3</v>
      </c>
      <c r="P883" s="174">
        <f t="shared" si="247"/>
        <v>3.8405083209159347E-3</v>
      </c>
      <c r="Q883" s="174">
        <f t="shared" si="247"/>
        <v>3.7416993762181463E-3</v>
      </c>
      <c r="R883" s="174">
        <f t="shared" si="247"/>
        <v>3.6454325969673441E-3</v>
      </c>
      <c r="S883" s="174">
        <f t="shared" si="247"/>
        <v>3.5516425781014684E-3</v>
      </c>
      <c r="T883" s="174">
        <f t="shared" si="247"/>
        <v>3.4602655973058009E-3</v>
      </c>
      <c r="U883" s="174">
        <f t="shared" si="247"/>
        <v>3.3712395717190873E-3</v>
      </c>
      <c r="V883" s="174">
        <f t="shared" si="247"/>
        <v>3.2845040157535323E-3</v>
      </c>
      <c r="W883" s="174">
        <f t="shared" si="247"/>
        <v>3.2000000000000002E-3</v>
      </c>
      <c r="X883" s="174">
        <f t="shared" si="247"/>
        <v>3.1176701111905124E-3</v>
      </c>
      <c r="Y883" s="174">
        <f t="shared" si="247"/>
        <v>3.0374584131908321E-3</v>
      </c>
      <c r="Z883" s="174">
        <f t="shared" si="247"/>
        <v>2.959310408996631E-3</v>
      </c>
      <c r="AA883" s="174">
        <f t="shared" si="247"/>
        <v>2.8831730037074273E-3</v>
      </c>
      <c r="AB883" s="174">
        <f t="shared" si="247"/>
        <v>2.8089944684531309E-3</v>
      </c>
      <c r="AC883" s="174">
        <f t="shared" si="247"/>
        <v>2.7367244052486899E-3</v>
      </c>
      <c r="AD883" s="174">
        <f t="shared" si="247"/>
        <v>2.66631371275296E-3</v>
      </c>
      <c r="AE883" s="174">
        <f t="shared" si="247"/>
        <v>2.5977145529085337E-3</v>
      </c>
      <c r="AF883" s="174">
        <f t="shared" si="247"/>
        <v>2.5308803184398627E-3</v>
      </c>
      <c r="AG883" s="174">
        <f t="shared" si="247"/>
        <v>2.4657656011875897E-3</v>
      </c>
      <c r="AH883" s="174">
        <f t="shared" si="247"/>
        <v>2.4023261612575791E-3</v>
      </c>
      <c r="AI883" s="174">
        <f t="shared" si="247"/>
        <v>2.3405188969636858E-3</v>
      </c>
      <c r="AJ883" s="174">
        <f t="shared" si="247"/>
        <v>2.2803018155438341E-3</v>
      </c>
      <c r="AK883" s="174">
        <f t="shared" si="247"/>
        <v>2.2216340046295226E-3</v>
      </c>
      <c r="AL883" s="174">
        <f t="shared" si="247"/>
        <v>2.164475604449359E-3</v>
      </c>
      <c r="AM883" s="174">
        <f t="shared" si="247"/>
        <v>2.1087877807477447E-3</v>
      </c>
      <c r="AN883" s="174">
        <f t="shared" si="247"/>
        <v>2.0545326984003172E-3</v>
      </c>
      <c r="AO883" s="174">
        <f t="shared" si="247"/>
        <v>2.0016734957082065E-3</v>
      </c>
      <c r="AP883" s="174">
        <f t="shared" si="247"/>
        <v>1.9501742593536584E-3</v>
      </c>
      <c r="AQ883" s="174">
        <f t="shared" si="247"/>
        <v>1.8999999999999983E-3</v>
      </c>
      <c r="AR883" s="174">
        <f t="shared" si="247"/>
        <v>1.8511166285193653E-3</v>
      </c>
      <c r="AS883" s="174">
        <f t="shared" si="247"/>
        <v>1.8034909328320549E-3</v>
      </c>
      <c r="AT883" s="174">
        <f t="shared" si="247"/>
        <v>1.7570905553417483E-3</v>
      </c>
      <c r="AU883" s="174">
        <f t="shared" si="247"/>
        <v>1.7118839709512835E-3</v>
      </c>
      <c r="AV883" s="174">
        <f t="shared" si="247"/>
        <v>1.6678404656440449E-3</v>
      </c>
      <c r="AW883" s="174">
        <f t="shared" si="247"/>
        <v>1.6249301156164081E-3</v>
      </c>
      <c r="AX883" s="174">
        <f t="shared" si="247"/>
        <v>1.5831237669470687E-3</v>
      </c>
      <c r="AY883" s="174">
        <f t="shared" si="247"/>
        <v>1.5423930157894407E-3</v>
      </c>
      <c r="AZ883" s="174">
        <f t="shared" si="247"/>
        <v>1.5027101890736673E-3</v>
      </c>
      <c r="BA883" s="174">
        <f t="shared" si="247"/>
        <v>1.4640483257051299E-3</v>
      </c>
      <c r="BB883" s="174">
        <f t="shared" si="247"/>
        <v>1.4263811582466866E-3</v>
      </c>
      <c r="BC883" s="174">
        <f t="shared" si="247"/>
        <v>1.3896830950721872E-3</v>
      </c>
      <c r="BD883" s="174">
        <f t="shared" si="247"/>
        <v>1.3539292029791502E-3</v>
      </c>
      <c r="BE883" s="174">
        <f t="shared" si="247"/>
        <v>1.319095190248778E-3</v>
      </c>
      <c r="BF883" s="174">
        <f t="shared" si="247"/>
        <v>1.2851573901418057E-3</v>
      </c>
      <c r="BG883" s="174">
        <f t="shared" si="247"/>
        <v>1.2520927448189723E-3</v>
      </c>
      <c r="BH883" s="174">
        <f t="shared" si="247"/>
        <v>1.2198787896751874E-3</v>
      </c>
      <c r="BI883" s="174">
        <f t="shared" si="247"/>
        <v>1.1884936380767467E-3</v>
      </c>
      <c r="BJ883" s="174">
        <f t="shared" si="247"/>
        <v>1.1579159664912336E-3</v>
      </c>
      <c r="BK883" s="174">
        <f t="shared" si="247"/>
        <v>1.1281249999999981E-3</v>
      </c>
      <c r="BL883" s="174">
        <f t="shared" si="247"/>
        <v>1.0991004981833724E-3</v>
      </c>
      <c r="BM883" s="174">
        <f t="shared" si="247"/>
        <v>1.0708227413690318E-3</v>
      </c>
      <c r="BN883" s="174">
        <f t="shared" si="247"/>
        <v>1.043272517234162E-3</v>
      </c>
      <c r="BO883" s="174">
        <f t="shared" si="247"/>
        <v>1.0164311077523237E-3</v>
      </c>
      <c r="BP883" s="174">
        <f t="shared" si="247"/>
        <v>9.9028027647615085E-4</v>
      </c>
    </row>
    <row r="884" spans="2:68">
      <c r="B884" s="29">
        <v>50</v>
      </c>
      <c r="C884" s="68">
        <v>3.2000000000000002E-3</v>
      </c>
      <c r="D884" s="68">
        <v>1.9E-3</v>
      </c>
      <c r="I884" s="60" t="s">
        <v>112</v>
      </c>
      <c r="J884" s="174">
        <f t="shared" si="244"/>
        <v>4.4906336214786732E-3</v>
      </c>
      <c r="K884" s="174">
        <f t="shared" si="247"/>
        <v>4.3750981943722709E-3</v>
      </c>
      <c r="L884" s="174">
        <f t="shared" si="247"/>
        <v>4.2625352731618781E-3</v>
      </c>
      <c r="M884" s="174">
        <f t="shared" si="247"/>
        <v>4.1528683809475223E-3</v>
      </c>
      <c r="N884" s="174">
        <f t="shared" si="247"/>
        <v>4.0460230084338206E-3</v>
      </c>
      <c r="O884" s="174">
        <f t="shared" si="247"/>
        <v>3.9419265633072638E-3</v>
      </c>
      <c r="P884" s="174">
        <f t="shared" si="247"/>
        <v>3.8405083209159347E-3</v>
      </c>
      <c r="Q884" s="174">
        <f t="shared" si="247"/>
        <v>3.7416993762181463E-3</v>
      </c>
      <c r="R884" s="174">
        <f t="shared" si="247"/>
        <v>3.6454325969673441E-3</v>
      </c>
      <c r="S884" s="174">
        <f t="shared" si="247"/>
        <v>3.5516425781014684E-3</v>
      </c>
      <c r="T884" s="174">
        <f t="shared" si="247"/>
        <v>3.4602655973058009E-3</v>
      </c>
      <c r="U884" s="174">
        <f t="shared" si="247"/>
        <v>3.3712395717190873E-3</v>
      </c>
      <c r="V884" s="174">
        <f t="shared" si="247"/>
        <v>3.2845040157535323E-3</v>
      </c>
      <c r="W884" s="174">
        <f t="shared" si="247"/>
        <v>3.2000000000000002E-3</v>
      </c>
      <c r="X884" s="174">
        <f t="shared" si="247"/>
        <v>3.1176701111905124E-3</v>
      </c>
      <c r="Y884" s="174">
        <f t="shared" si="247"/>
        <v>3.0374584131908321E-3</v>
      </c>
      <c r="Z884" s="174">
        <f t="shared" si="247"/>
        <v>2.959310408996631E-3</v>
      </c>
      <c r="AA884" s="174">
        <f t="shared" si="247"/>
        <v>2.8831730037074273E-3</v>
      </c>
      <c r="AB884" s="174">
        <f t="shared" si="247"/>
        <v>2.8089944684531309E-3</v>
      </c>
      <c r="AC884" s="174">
        <f t="shared" si="247"/>
        <v>2.7367244052486899E-3</v>
      </c>
      <c r="AD884" s="174">
        <f t="shared" si="247"/>
        <v>2.66631371275296E-3</v>
      </c>
      <c r="AE884" s="174">
        <f t="shared" si="247"/>
        <v>2.5977145529085337E-3</v>
      </c>
      <c r="AF884" s="174">
        <f t="shared" si="247"/>
        <v>2.5308803184398627E-3</v>
      </c>
      <c r="AG884" s="174">
        <f t="shared" si="247"/>
        <v>2.4657656011875897E-3</v>
      </c>
      <c r="AH884" s="174">
        <f t="shared" si="247"/>
        <v>2.4023261612575791E-3</v>
      </c>
      <c r="AI884" s="174">
        <f t="shared" si="247"/>
        <v>2.3405188969636858E-3</v>
      </c>
      <c r="AJ884" s="174">
        <f t="shared" si="247"/>
        <v>2.2803018155438341E-3</v>
      </c>
      <c r="AK884" s="174">
        <f t="shared" si="247"/>
        <v>2.2216340046295226E-3</v>
      </c>
      <c r="AL884" s="174">
        <f t="shared" si="247"/>
        <v>2.164475604449359E-3</v>
      </c>
      <c r="AM884" s="174">
        <f t="shared" si="247"/>
        <v>2.1087877807477447E-3</v>
      </c>
      <c r="AN884" s="174">
        <f t="shared" si="247"/>
        <v>2.0545326984003172E-3</v>
      </c>
      <c r="AO884" s="174">
        <f t="shared" si="247"/>
        <v>2.0016734957082065E-3</v>
      </c>
      <c r="AP884" s="174">
        <f t="shared" si="247"/>
        <v>1.9501742593536584E-3</v>
      </c>
      <c r="AQ884" s="174">
        <f t="shared" si="247"/>
        <v>1.8999999999999983E-3</v>
      </c>
      <c r="AR884" s="174">
        <f t="shared" si="247"/>
        <v>1.8511166285193653E-3</v>
      </c>
      <c r="AS884" s="174">
        <f t="shared" si="247"/>
        <v>1.8034909328320549E-3</v>
      </c>
      <c r="AT884" s="174">
        <f t="shared" si="247"/>
        <v>1.7570905553417483E-3</v>
      </c>
      <c r="AU884" s="174">
        <f t="shared" si="247"/>
        <v>1.7118839709512835E-3</v>
      </c>
      <c r="AV884" s="174">
        <f t="shared" si="247"/>
        <v>1.6678404656440449E-3</v>
      </c>
      <c r="AW884" s="174">
        <f t="shared" si="247"/>
        <v>1.6249301156164081E-3</v>
      </c>
      <c r="AX884" s="174">
        <f t="shared" si="247"/>
        <v>1.5831237669470687E-3</v>
      </c>
      <c r="AY884" s="174">
        <f t="shared" si="247"/>
        <v>1.5423930157894407E-3</v>
      </c>
      <c r="AZ884" s="174">
        <f t="shared" si="247"/>
        <v>1.5027101890736673E-3</v>
      </c>
      <c r="BA884" s="174">
        <f t="shared" si="247"/>
        <v>1.4640483257051299E-3</v>
      </c>
      <c r="BB884" s="174">
        <f t="shared" si="247"/>
        <v>1.4263811582466866E-3</v>
      </c>
      <c r="BC884" s="174">
        <f t="shared" si="247"/>
        <v>1.3896830950721872E-3</v>
      </c>
      <c r="BD884" s="174">
        <f t="shared" si="247"/>
        <v>1.3539292029791502E-3</v>
      </c>
      <c r="BE884" s="174">
        <f t="shared" si="247"/>
        <v>1.319095190248778E-3</v>
      </c>
      <c r="BF884" s="174">
        <f t="shared" si="247"/>
        <v>1.2851573901418057E-3</v>
      </c>
      <c r="BG884" s="174">
        <f t="shared" si="247"/>
        <v>1.2520927448189723E-3</v>
      </c>
      <c r="BH884" s="174">
        <f t="shared" si="247"/>
        <v>1.2198787896751874E-3</v>
      </c>
      <c r="BI884" s="174">
        <f t="shared" si="247"/>
        <v>1.1884936380767467E-3</v>
      </c>
      <c r="BJ884" s="174">
        <f t="shared" si="247"/>
        <v>1.1579159664912336E-3</v>
      </c>
      <c r="BK884" s="174">
        <f t="shared" si="247"/>
        <v>1.1281249999999981E-3</v>
      </c>
      <c r="BL884" s="174">
        <f t="shared" si="247"/>
        <v>1.0991004981833724E-3</v>
      </c>
      <c r="BM884" s="174">
        <f t="shared" si="247"/>
        <v>1.0708227413690318E-3</v>
      </c>
      <c r="BN884" s="174">
        <f t="shared" si="247"/>
        <v>1.043272517234162E-3</v>
      </c>
      <c r="BO884" s="174">
        <f t="shared" si="247"/>
        <v>1.0164311077523237E-3</v>
      </c>
      <c r="BP884" s="174">
        <f t="shared" si="247"/>
        <v>9.9028027647615085E-4</v>
      </c>
    </row>
    <row r="885" spans="2:68">
      <c r="B885" s="29">
        <v>51</v>
      </c>
      <c r="C885" s="68">
        <v>3.2000000000000002E-3</v>
      </c>
      <c r="D885" s="68">
        <v>1.9E-3</v>
      </c>
      <c r="I885" s="60" t="s">
        <v>112</v>
      </c>
      <c r="J885" s="174">
        <f t="shared" si="244"/>
        <v>4.4906336214786732E-3</v>
      </c>
      <c r="K885" s="174">
        <f t="shared" si="247"/>
        <v>4.3750981943722709E-3</v>
      </c>
      <c r="L885" s="174">
        <f t="shared" si="247"/>
        <v>4.2625352731618781E-3</v>
      </c>
      <c r="M885" s="174">
        <f t="shared" si="247"/>
        <v>4.1528683809475223E-3</v>
      </c>
      <c r="N885" s="174">
        <f t="shared" si="247"/>
        <v>4.0460230084338206E-3</v>
      </c>
      <c r="O885" s="174">
        <f t="shared" si="247"/>
        <v>3.9419265633072638E-3</v>
      </c>
      <c r="P885" s="174">
        <f t="shared" si="247"/>
        <v>3.8405083209159347E-3</v>
      </c>
      <c r="Q885" s="174">
        <f t="shared" si="247"/>
        <v>3.7416993762181463E-3</v>
      </c>
      <c r="R885" s="174">
        <f t="shared" si="247"/>
        <v>3.6454325969673441E-3</v>
      </c>
      <c r="S885" s="174">
        <f t="shared" si="247"/>
        <v>3.5516425781014684E-3</v>
      </c>
      <c r="T885" s="174">
        <f t="shared" si="247"/>
        <v>3.4602655973058009E-3</v>
      </c>
      <c r="U885" s="174">
        <f t="shared" si="247"/>
        <v>3.3712395717190873E-3</v>
      </c>
      <c r="V885" s="174">
        <f t="shared" si="247"/>
        <v>3.2845040157535323E-3</v>
      </c>
      <c r="W885" s="174">
        <f t="shared" si="247"/>
        <v>3.2000000000000002E-3</v>
      </c>
      <c r="X885" s="174">
        <f t="shared" si="247"/>
        <v>3.1176701111905124E-3</v>
      </c>
      <c r="Y885" s="174">
        <f t="shared" si="247"/>
        <v>3.0374584131908321E-3</v>
      </c>
      <c r="Z885" s="174">
        <f t="shared" si="247"/>
        <v>2.959310408996631E-3</v>
      </c>
      <c r="AA885" s="174">
        <f t="shared" si="247"/>
        <v>2.8831730037074273E-3</v>
      </c>
      <c r="AB885" s="174">
        <f t="shared" si="247"/>
        <v>2.8089944684531309E-3</v>
      </c>
      <c r="AC885" s="174">
        <f t="shared" si="247"/>
        <v>2.7367244052486899E-3</v>
      </c>
      <c r="AD885" s="174">
        <f t="shared" si="247"/>
        <v>2.66631371275296E-3</v>
      </c>
      <c r="AE885" s="174">
        <f t="shared" si="247"/>
        <v>2.5977145529085337E-3</v>
      </c>
      <c r="AF885" s="174">
        <f t="shared" si="247"/>
        <v>2.5308803184398627E-3</v>
      </c>
      <c r="AG885" s="174">
        <f t="shared" si="247"/>
        <v>2.4657656011875897E-3</v>
      </c>
      <c r="AH885" s="174">
        <f t="shared" si="247"/>
        <v>2.4023261612575791E-3</v>
      </c>
      <c r="AI885" s="174">
        <f t="shared" si="247"/>
        <v>2.3405188969636858E-3</v>
      </c>
      <c r="AJ885" s="174">
        <f t="shared" si="247"/>
        <v>2.2803018155438341E-3</v>
      </c>
      <c r="AK885" s="174">
        <f t="shared" si="247"/>
        <v>2.2216340046295226E-3</v>
      </c>
      <c r="AL885" s="174">
        <f t="shared" si="247"/>
        <v>2.164475604449359E-3</v>
      </c>
      <c r="AM885" s="174">
        <f t="shared" si="247"/>
        <v>2.1087877807477447E-3</v>
      </c>
      <c r="AN885" s="174">
        <f t="shared" si="247"/>
        <v>2.0545326984003172E-3</v>
      </c>
      <c r="AO885" s="174">
        <f t="shared" si="247"/>
        <v>2.0016734957082065E-3</v>
      </c>
      <c r="AP885" s="174">
        <f t="shared" si="247"/>
        <v>1.9501742593536584E-3</v>
      </c>
      <c r="AQ885" s="174">
        <f t="shared" si="247"/>
        <v>1.8999999999999983E-3</v>
      </c>
      <c r="AR885" s="174">
        <f t="shared" si="247"/>
        <v>1.8511166285193653E-3</v>
      </c>
      <c r="AS885" s="174">
        <f t="shared" si="247"/>
        <v>1.8034909328320549E-3</v>
      </c>
      <c r="AT885" s="174">
        <f t="shared" si="247"/>
        <v>1.7570905553417483E-3</v>
      </c>
      <c r="AU885" s="174">
        <f t="shared" si="247"/>
        <v>1.7118839709512835E-3</v>
      </c>
      <c r="AV885" s="174">
        <f t="shared" si="247"/>
        <v>1.6678404656440449E-3</v>
      </c>
      <c r="AW885" s="174">
        <f t="shared" si="247"/>
        <v>1.6249301156164081E-3</v>
      </c>
      <c r="AX885" s="174">
        <f t="shared" si="247"/>
        <v>1.5831237669470687E-3</v>
      </c>
      <c r="AY885" s="174">
        <f t="shared" si="247"/>
        <v>1.5423930157894407E-3</v>
      </c>
      <c r="AZ885" s="174">
        <f t="shared" si="247"/>
        <v>1.5027101890736673E-3</v>
      </c>
      <c r="BA885" s="174">
        <f t="shared" si="247"/>
        <v>1.4640483257051299E-3</v>
      </c>
      <c r="BB885" s="174">
        <f t="shared" si="247"/>
        <v>1.4263811582466866E-3</v>
      </c>
      <c r="BC885" s="174">
        <f t="shared" si="247"/>
        <v>1.3896830950721872E-3</v>
      </c>
      <c r="BD885" s="174">
        <f t="shared" si="247"/>
        <v>1.3539292029791502E-3</v>
      </c>
      <c r="BE885" s="174">
        <f t="shared" si="247"/>
        <v>1.319095190248778E-3</v>
      </c>
      <c r="BF885" s="174">
        <f t="shared" si="247"/>
        <v>1.2851573901418057E-3</v>
      </c>
      <c r="BG885" s="174">
        <f t="shared" si="247"/>
        <v>1.2520927448189723E-3</v>
      </c>
      <c r="BH885" s="174">
        <f t="shared" si="247"/>
        <v>1.2198787896751874E-3</v>
      </c>
      <c r="BI885" s="174">
        <f t="shared" si="247"/>
        <v>1.1884936380767467E-3</v>
      </c>
      <c r="BJ885" s="174">
        <f t="shared" si="247"/>
        <v>1.1579159664912336E-3</v>
      </c>
      <c r="BK885" s="174">
        <f t="shared" si="247"/>
        <v>1.1281249999999981E-3</v>
      </c>
      <c r="BL885" s="174">
        <f t="shared" si="247"/>
        <v>1.0991004981833724E-3</v>
      </c>
      <c r="BM885" s="174">
        <f t="shared" si="247"/>
        <v>1.0708227413690318E-3</v>
      </c>
      <c r="BN885" s="174">
        <f t="shared" si="247"/>
        <v>1.043272517234162E-3</v>
      </c>
      <c r="BO885" s="174">
        <f t="shared" si="247"/>
        <v>1.0164311077523237E-3</v>
      </c>
      <c r="BP885" s="174">
        <f t="shared" si="247"/>
        <v>9.9028027647615085E-4</v>
      </c>
    </row>
    <row r="886" spans="2:68">
      <c r="B886" s="29">
        <v>52</v>
      </c>
      <c r="C886" s="68">
        <v>3.2000000000000002E-3</v>
      </c>
      <c r="D886" s="68">
        <v>1.9E-3</v>
      </c>
      <c r="I886" s="60" t="s">
        <v>112</v>
      </c>
      <c r="J886" s="174">
        <f t="shared" si="244"/>
        <v>4.4906336214786732E-3</v>
      </c>
      <c r="K886" s="174">
        <f t="shared" si="247"/>
        <v>4.3750981943722709E-3</v>
      </c>
      <c r="L886" s="174">
        <f t="shared" si="247"/>
        <v>4.2625352731618781E-3</v>
      </c>
      <c r="M886" s="174">
        <f t="shared" si="247"/>
        <v>4.1528683809475223E-3</v>
      </c>
      <c r="N886" s="174">
        <f t="shared" si="247"/>
        <v>4.0460230084338206E-3</v>
      </c>
      <c r="O886" s="174">
        <f t="shared" si="247"/>
        <v>3.9419265633072638E-3</v>
      </c>
      <c r="P886" s="174">
        <f t="shared" si="247"/>
        <v>3.8405083209159347E-3</v>
      </c>
      <c r="Q886" s="174">
        <f t="shared" si="247"/>
        <v>3.7416993762181463E-3</v>
      </c>
      <c r="R886" s="174">
        <f t="shared" si="247"/>
        <v>3.6454325969673441E-3</v>
      </c>
      <c r="S886" s="174">
        <f t="shared" si="247"/>
        <v>3.5516425781014684E-3</v>
      </c>
      <c r="T886" s="174">
        <f t="shared" si="247"/>
        <v>3.4602655973058009E-3</v>
      </c>
      <c r="U886" s="174">
        <f t="shared" si="247"/>
        <v>3.3712395717190873E-3</v>
      </c>
      <c r="V886" s="174">
        <f t="shared" si="247"/>
        <v>3.2845040157535323E-3</v>
      </c>
      <c r="W886" s="174">
        <f t="shared" si="247"/>
        <v>3.2000000000000002E-3</v>
      </c>
      <c r="X886" s="174">
        <f t="shared" si="247"/>
        <v>3.1176701111905124E-3</v>
      </c>
      <c r="Y886" s="174">
        <f t="shared" si="247"/>
        <v>3.0374584131908321E-3</v>
      </c>
      <c r="Z886" s="174">
        <f t="shared" si="247"/>
        <v>2.959310408996631E-3</v>
      </c>
      <c r="AA886" s="174">
        <f t="shared" si="247"/>
        <v>2.8831730037074273E-3</v>
      </c>
      <c r="AB886" s="174">
        <f t="shared" si="247"/>
        <v>2.8089944684531309E-3</v>
      </c>
      <c r="AC886" s="174">
        <f t="shared" si="247"/>
        <v>2.7367244052486899E-3</v>
      </c>
      <c r="AD886" s="174">
        <f t="shared" si="247"/>
        <v>2.66631371275296E-3</v>
      </c>
      <c r="AE886" s="174">
        <f t="shared" si="247"/>
        <v>2.5977145529085337E-3</v>
      </c>
      <c r="AF886" s="174">
        <f t="shared" si="247"/>
        <v>2.5308803184398627E-3</v>
      </c>
      <c r="AG886" s="174">
        <f t="shared" si="247"/>
        <v>2.4657656011875897E-3</v>
      </c>
      <c r="AH886" s="174">
        <f t="shared" si="247"/>
        <v>2.4023261612575791E-3</v>
      </c>
      <c r="AI886" s="174">
        <f t="shared" si="247"/>
        <v>2.3405188969636858E-3</v>
      </c>
      <c r="AJ886" s="174">
        <f t="shared" si="247"/>
        <v>2.2803018155438341E-3</v>
      </c>
      <c r="AK886" s="174">
        <f t="shared" si="247"/>
        <v>2.2216340046295226E-3</v>
      </c>
      <c r="AL886" s="174">
        <f t="shared" si="247"/>
        <v>2.164475604449359E-3</v>
      </c>
      <c r="AM886" s="174">
        <f t="shared" si="247"/>
        <v>2.1087877807477447E-3</v>
      </c>
      <c r="AN886" s="174">
        <f t="shared" si="247"/>
        <v>2.0545326984003172E-3</v>
      </c>
      <c r="AO886" s="174">
        <f t="shared" si="247"/>
        <v>2.0016734957082065E-3</v>
      </c>
      <c r="AP886" s="174">
        <f t="shared" si="247"/>
        <v>1.9501742593536584E-3</v>
      </c>
      <c r="AQ886" s="174">
        <f t="shared" si="247"/>
        <v>1.8999999999999983E-3</v>
      </c>
      <c r="AR886" s="174">
        <f t="shared" si="247"/>
        <v>1.8511166285193653E-3</v>
      </c>
      <c r="AS886" s="174">
        <f t="shared" si="247"/>
        <v>1.8034909328320549E-3</v>
      </c>
      <c r="AT886" s="174">
        <f t="shared" si="247"/>
        <v>1.7570905553417483E-3</v>
      </c>
      <c r="AU886" s="174">
        <f t="shared" ref="K886:BP891" si="248">$C886*POWER(POWER($D886/$C886,1/($D$837-$C$837)),AU$837-$C$837)</f>
        <v>1.7118839709512835E-3</v>
      </c>
      <c r="AV886" s="174">
        <f t="shared" si="248"/>
        <v>1.6678404656440449E-3</v>
      </c>
      <c r="AW886" s="174">
        <f t="shared" si="248"/>
        <v>1.6249301156164081E-3</v>
      </c>
      <c r="AX886" s="174">
        <f t="shared" si="248"/>
        <v>1.5831237669470687E-3</v>
      </c>
      <c r="AY886" s="174">
        <f t="shared" si="248"/>
        <v>1.5423930157894407E-3</v>
      </c>
      <c r="AZ886" s="174">
        <f t="shared" si="248"/>
        <v>1.5027101890736673E-3</v>
      </c>
      <c r="BA886" s="174">
        <f t="shared" si="248"/>
        <v>1.4640483257051299E-3</v>
      </c>
      <c r="BB886" s="174">
        <f t="shared" si="248"/>
        <v>1.4263811582466866E-3</v>
      </c>
      <c r="BC886" s="174">
        <f t="shared" si="248"/>
        <v>1.3896830950721872E-3</v>
      </c>
      <c r="BD886" s="174">
        <f t="shared" si="248"/>
        <v>1.3539292029791502E-3</v>
      </c>
      <c r="BE886" s="174">
        <f t="shared" si="248"/>
        <v>1.319095190248778E-3</v>
      </c>
      <c r="BF886" s="174">
        <f t="shared" si="248"/>
        <v>1.2851573901418057E-3</v>
      </c>
      <c r="BG886" s="174">
        <f t="shared" si="248"/>
        <v>1.2520927448189723E-3</v>
      </c>
      <c r="BH886" s="174">
        <f t="shared" si="248"/>
        <v>1.2198787896751874E-3</v>
      </c>
      <c r="BI886" s="174">
        <f t="shared" si="248"/>
        <v>1.1884936380767467E-3</v>
      </c>
      <c r="BJ886" s="174">
        <f t="shared" si="248"/>
        <v>1.1579159664912336E-3</v>
      </c>
      <c r="BK886" s="174">
        <f t="shared" si="248"/>
        <v>1.1281249999999981E-3</v>
      </c>
      <c r="BL886" s="174">
        <f t="shared" si="248"/>
        <v>1.0991004981833724E-3</v>
      </c>
      <c r="BM886" s="174">
        <f t="shared" si="248"/>
        <v>1.0708227413690318E-3</v>
      </c>
      <c r="BN886" s="174">
        <f t="shared" si="248"/>
        <v>1.043272517234162E-3</v>
      </c>
      <c r="BO886" s="174">
        <f t="shared" si="248"/>
        <v>1.0164311077523237E-3</v>
      </c>
      <c r="BP886" s="174">
        <f t="shared" si="248"/>
        <v>9.9028027647615085E-4</v>
      </c>
    </row>
    <row r="887" spans="2:68">
      <c r="B887" s="29">
        <v>53</v>
      </c>
      <c r="C887" s="68">
        <v>3.3E-3</v>
      </c>
      <c r="D887" s="68">
        <v>2E-3</v>
      </c>
      <c r="I887" s="60" t="s">
        <v>112</v>
      </c>
      <c r="J887" s="174">
        <f t="shared" si="244"/>
        <v>4.5696033444570959E-3</v>
      </c>
      <c r="K887" s="174">
        <f t="shared" si="248"/>
        <v>4.4566066748740717E-3</v>
      </c>
      <c r="L887" s="174">
        <f t="shared" si="248"/>
        <v>4.3464041750196601E-3</v>
      </c>
      <c r="M887" s="174">
        <f t="shared" si="248"/>
        <v>4.2389267509594921E-3</v>
      </c>
      <c r="N887" s="174">
        <f t="shared" si="248"/>
        <v>4.1341070173067191E-3</v>
      </c>
      <c r="O887" s="174">
        <f t="shared" si="248"/>
        <v>4.0318792549732313E-3</v>
      </c>
      <c r="P887" s="174">
        <f t="shared" si="248"/>
        <v>3.932179369965599E-3</v>
      </c>
      <c r="Q887" s="174">
        <f t="shared" si="248"/>
        <v>3.8349448531999042E-3</v>
      </c>
      <c r="R887" s="174">
        <f t="shared" si="248"/>
        <v>3.7401147413102616E-3</v>
      </c>
      <c r="S887" s="174">
        <f t="shared" si="248"/>
        <v>3.6476295784264689E-3</v>
      </c>
      <c r="T887" s="174">
        <f t="shared" si="248"/>
        <v>3.5574313788968135E-3</v>
      </c>
      <c r="U887" s="174">
        <f t="shared" si="248"/>
        <v>3.4694635909326599E-3</v>
      </c>
      <c r="V887" s="174">
        <f t="shared" si="248"/>
        <v>3.3836710611520409E-3</v>
      </c>
      <c r="W887" s="174">
        <f t="shared" si="248"/>
        <v>3.3E-3</v>
      </c>
      <c r="X887" s="174">
        <f t="shared" si="248"/>
        <v>3.2183979480240239E-3</v>
      </c>
      <c r="Y887" s="174">
        <f t="shared" si="248"/>
        <v>3.1388137429834082E-3</v>
      </c>
      <c r="Z887" s="174">
        <f t="shared" si="248"/>
        <v>3.0611974877719416E-3</v>
      </c>
      <c r="AA887" s="174">
        <f t="shared" si="248"/>
        <v>2.9855005191337923E-3</v>
      </c>
      <c r="AB887" s="174">
        <f t="shared" si="248"/>
        <v>2.9116753771529866E-3</v>
      </c>
      <c r="AC887" s="174">
        <f t="shared" si="248"/>
        <v>2.8396757754973476E-3</v>
      </c>
      <c r="AD887" s="174">
        <f t="shared" si="248"/>
        <v>2.7694565723982404E-3</v>
      </c>
      <c r="AE887" s="174">
        <f t="shared" si="248"/>
        <v>2.700973742347922E-3</v>
      </c>
      <c r="AF887" s="174">
        <f t="shared" si="248"/>
        <v>2.6341843484967639E-3</v>
      </c>
      <c r="AG887" s="174">
        <f t="shared" si="248"/>
        <v>2.5690465157330259E-3</v>
      </c>
      <c r="AH887" s="174">
        <f t="shared" si="248"/>
        <v>2.5055194044283145E-3</v>
      </c>
      <c r="AI887" s="174">
        <f t="shared" si="248"/>
        <v>2.4435631848322612E-3</v>
      </c>
      <c r="AJ887" s="174">
        <f t="shared" si="248"/>
        <v>2.3831390121003635E-3</v>
      </c>
      <c r="AK887" s="174">
        <f t="shared" si="248"/>
        <v>2.3242090019393357E-3</v>
      </c>
      <c r="AL887" s="174">
        <f t="shared" si="248"/>
        <v>2.266736206854704E-3</v>
      </c>
      <c r="AM887" s="174">
        <f t="shared" si="248"/>
        <v>2.2106845929857392E-3</v>
      </c>
      <c r="AN887" s="174">
        <f t="shared" si="248"/>
        <v>2.1560190175132204E-3</v>
      </c>
      <c r="AO887" s="174">
        <f t="shared" si="248"/>
        <v>2.1027052066258547E-3</v>
      </c>
      <c r="AP887" s="174">
        <f t="shared" si="248"/>
        <v>2.0507097340315404E-3</v>
      </c>
      <c r="AQ887" s="174">
        <f t="shared" si="248"/>
        <v>2.0000000000000005E-3</v>
      </c>
      <c r="AR887" s="174">
        <f t="shared" si="248"/>
        <v>1.9505442109236512E-3</v>
      </c>
      <c r="AS887" s="174">
        <f t="shared" si="248"/>
        <v>1.9023113593838843E-3</v>
      </c>
      <c r="AT887" s="174">
        <f t="shared" si="248"/>
        <v>1.855271204710268E-3</v>
      </c>
      <c r="AU887" s="174">
        <f t="shared" si="248"/>
        <v>1.8093942540204804E-3</v>
      </c>
      <c r="AV887" s="174">
        <f t="shared" si="248"/>
        <v>1.7646517437290828E-3</v>
      </c>
      <c r="AW887" s="174">
        <f t="shared" si="248"/>
        <v>1.7210156215135444E-3</v>
      </c>
      <c r="AX887" s="174">
        <f t="shared" si="248"/>
        <v>1.6784585287262066E-3</v>
      </c>
      <c r="AY887" s="174">
        <f t="shared" si="248"/>
        <v>1.6369537832411651E-3</v>
      </c>
      <c r="AZ887" s="174">
        <f t="shared" si="248"/>
        <v>1.5964753627253118E-3</v>
      </c>
      <c r="BA887" s="174">
        <f t="shared" si="248"/>
        <v>1.5569978883230461E-3</v>
      </c>
      <c r="BB887" s="174">
        <f t="shared" si="248"/>
        <v>1.5184966087444334E-3</v>
      </c>
      <c r="BC887" s="174">
        <f t="shared" si="248"/>
        <v>1.4809473847468256E-3</v>
      </c>
      <c r="BD887" s="174">
        <f t="shared" si="248"/>
        <v>1.4443266740002206E-3</v>
      </c>
      <c r="BE887" s="174">
        <f t="shared" si="248"/>
        <v>1.4086115163268705E-3</v>
      </c>
      <c r="BF887" s="174">
        <f t="shared" si="248"/>
        <v>1.3737795193058816E-3</v>
      </c>
      <c r="BG887" s="174">
        <f t="shared" si="248"/>
        <v>1.3398088442337817E-3</v>
      </c>
      <c r="BH887" s="174">
        <f t="shared" si="248"/>
        <v>1.3066781924322552E-3</v>
      </c>
      <c r="BI887" s="174">
        <f t="shared" si="248"/>
        <v>1.2743667918944576E-3</v>
      </c>
      <c r="BJ887" s="174">
        <f t="shared" si="248"/>
        <v>1.2428543842615397E-3</v>
      </c>
      <c r="BK887" s="174">
        <f t="shared" si="248"/>
        <v>1.2121212121212126E-3</v>
      </c>
      <c r="BL887" s="174">
        <f t="shared" si="248"/>
        <v>1.1821480066203948E-3</v>
      </c>
      <c r="BM887" s="174">
        <f t="shared" si="248"/>
        <v>1.1529159753841725E-3</v>
      </c>
      <c r="BN887" s="174">
        <f t="shared" si="248"/>
        <v>1.1244067907334959E-3</v>
      </c>
      <c r="BO887" s="174">
        <f t="shared" si="248"/>
        <v>1.0966025781942307E-3</v>
      </c>
      <c r="BP887" s="174">
        <f t="shared" si="248"/>
        <v>1.0694859052903535E-3</v>
      </c>
    </row>
    <row r="888" spans="2:68">
      <c r="B888" s="29">
        <v>54</v>
      </c>
      <c r="C888" s="68">
        <v>3.3E-3</v>
      </c>
      <c r="D888" s="68">
        <v>2E-3</v>
      </c>
      <c r="I888" s="60" t="s">
        <v>112</v>
      </c>
      <c r="J888" s="174">
        <f t="shared" si="244"/>
        <v>4.5696033444570959E-3</v>
      </c>
      <c r="K888" s="174">
        <f t="shared" si="248"/>
        <v>4.4566066748740717E-3</v>
      </c>
      <c r="L888" s="174">
        <f t="shared" si="248"/>
        <v>4.3464041750196601E-3</v>
      </c>
      <c r="M888" s="174">
        <f t="shared" si="248"/>
        <v>4.2389267509594921E-3</v>
      </c>
      <c r="N888" s="174">
        <f t="shared" si="248"/>
        <v>4.1341070173067191E-3</v>
      </c>
      <c r="O888" s="174">
        <f t="shared" si="248"/>
        <v>4.0318792549732313E-3</v>
      </c>
      <c r="P888" s="174">
        <f t="shared" si="248"/>
        <v>3.932179369965599E-3</v>
      </c>
      <c r="Q888" s="174">
        <f t="shared" si="248"/>
        <v>3.8349448531999042E-3</v>
      </c>
      <c r="R888" s="174">
        <f t="shared" si="248"/>
        <v>3.7401147413102616E-3</v>
      </c>
      <c r="S888" s="174">
        <f t="shared" si="248"/>
        <v>3.6476295784264689E-3</v>
      </c>
      <c r="T888" s="174">
        <f t="shared" si="248"/>
        <v>3.5574313788968135E-3</v>
      </c>
      <c r="U888" s="174">
        <f t="shared" si="248"/>
        <v>3.4694635909326599E-3</v>
      </c>
      <c r="V888" s="174">
        <f t="shared" si="248"/>
        <v>3.3836710611520409E-3</v>
      </c>
      <c r="W888" s="174">
        <f t="shared" si="248"/>
        <v>3.3E-3</v>
      </c>
      <c r="X888" s="174">
        <f t="shared" si="248"/>
        <v>3.2183979480240239E-3</v>
      </c>
      <c r="Y888" s="174">
        <f t="shared" si="248"/>
        <v>3.1388137429834082E-3</v>
      </c>
      <c r="Z888" s="174">
        <f t="shared" si="248"/>
        <v>3.0611974877719416E-3</v>
      </c>
      <c r="AA888" s="174">
        <f t="shared" si="248"/>
        <v>2.9855005191337923E-3</v>
      </c>
      <c r="AB888" s="174">
        <f t="shared" si="248"/>
        <v>2.9116753771529866E-3</v>
      </c>
      <c r="AC888" s="174">
        <f t="shared" si="248"/>
        <v>2.8396757754973476E-3</v>
      </c>
      <c r="AD888" s="174">
        <f t="shared" si="248"/>
        <v>2.7694565723982404E-3</v>
      </c>
      <c r="AE888" s="174">
        <f t="shared" si="248"/>
        <v>2.700973742347922E-3</v>
      </c>
      <c r="AF888" s="174">
        <f t="shared" si="248"/>
        <v>2.6341843484967639E-3</v>
      </c>
      <c r="AG888" s="174">
        <f t="shared" si="248"/>
        <v>2.5690465157330259E-3</v>
      </c>
      <c r="AH888" s="174">
        <f t="shared" si="248"/>
        <v>2.5055194044283145E-3</v>
      </c>
      <c r="AI888" s="174">
        <f t="shared" si="248"/>
        <v>2.4435631848322612E-3</v>
      </c>
      <c r="AJ888" s="174">
        <f t="shared" si="248"/>
        <v>2.3831390121003635E-3</v>
      </c>
      <c r="AK888" s="174">
        <f t="shared" si="248"/>
        <v>2.3242090019393357E-3</v>
      </c>
      <c r="AL888" s="174">
        <f t="shared" si="248"/>
        <v>2.266736206854704E-3</v>
      </c>
      <c r="AM888" s="174">
        <f t="shared" si="248"/>
        <v>2.2106845929857392E-3</v>
      </c>
      <c r="AN888" s="174">
        <f t="shared" si="248"/>
        <v>2.1560190175132204E-3</v>
      </c>
      <c r="AO888" s="174">
        <f t="shared" si="248"/>
        <v>2.1027052066258547E-3</v>
      </c>
      <c r="AP888" s="174">
        <f t="shared" si="248"/>
        <v>2.0507097340315404E-3</v>
      </c>
      <c r="AQ888" s="174">
        <f t="shared" si="248"/>
        <v>2.0000000000000005E-3</v>
      </c>
      <c r="AR888" s="174">
        <f t="shared" si="248"/>
        <v>1.9505442109236512E-3</v>
      </c>
      <c r="AS888" s="174">
        <f t="shared" si="248"/>
        <v>1.9023113593838843E-3</v>
      </c>
      <c r="AT888" s="174">
        <f t="shared" si="248"/>
        <v>1.855271204710268E-3</v>
      </c>
      <c r="AU888" s="174">
        <f t="shared" si="248"/>
        <v>1.8093942540204804E-3</v>
      </c>
      <c r="AV888" s="174">
        <f t="shared" si="248"/>
        <v>1.7646517437290828E-3</v>
      </c>
      <c r="AW888" s="174">
        <f t="shared" si="248"/>
        <v>1.7210156215135444E-3</v>
      </c>
      <c r="AX888" s="174">
        <f t="shared" si="248"/>
        <v>1.6784585287262066E-3</v>
      </c>
      <c r="AY888" s="174">
        <f t="shared" si="248"/>
        <v>1.6369537832411651E-3</v>
      </c>
      <c r="AZ888" s="174">
        <f t="shared" si="248"/>
        <v>1.5964753627253118E-3</v>
      </c>
      <c r="BA888" s="174">
        <f t="shared" si="248"/>
        <v>1.5569978883230461E-3</v>
      </c>
      <c r="BB888" s="174">
        <f t="shared" si="248"/>
        <v>1.5184966087444334E-3</v>
      </c>
      <c r="BC888" s="174">
        <f t="shared" si="248"/>
        <v>1.4809473847468256E-3</v>
      </c>
      <c r="BD888" s="174">
        <f t="shared" si="248"/>
        <v>1.4443266740002206E-3</v>
      </c>
      <c r="BE888" s="174">
        <f t="shared" si="248"/>
        <v>1.4086115163268705E-3</v>
      </c>
      <c r="BF888" s="174">
        <f t="shared" si="248"/>
        <v>1.3737795193058816E-3</v>
      </c>
      <c r="BG888" s="174">
        <f t="shared" si="248"/>
        <v>1.3398088442337817E-3</v>
      </c>
      <c r="BH888" s="174">
        <f t="shared" si="248"/>
        <v>1.3066781924322552E-3</v>
      </c>
      <c r="BI888" s="174">
        <f t="shared" si="248"/>
        <v>1.2743667918944576E-3</v>
      </c>
      <c r="BJ888" s="174">
        <f t="shared" si="248"/>
        <v>1.2428543842615397E-3</v>
      </c>
      <c r="BK888" s="174">
        <f t="shared" si="248"/>
        <v>1.2121212121212126E-3</v>
      </c>
      <c r="BL888" s="174">
        <f t="shared" si="248"/>
        <v>1.1821480066203948E-3</v>
      </c>
      <c r="BM888" s="174">
        <f t="shared" si="248"/>
        <v>1.1529159753841725E-3</v>
      </c>
      <c r="BN888" s="174">
        <f t="shared" si="248"/>
        <v>1.1244067907334959E-3</v>
      </c>
      <c r="BO888" s="174">
        <f t="shared" si="248"/>
        <v>1.0966025781942307E-3</v>
      </c>
      <c r="BP888" s="174">
        <f t="shared" si="248"/>
        <v>1.0694859052903535E-3</v>
      </c>
    </row>
    <row r="889" spans="2:68">
      <c r="B889" s="29">
        <v>55</v>
      </c>
      <c r="C889" s="68">
        <v>3.3E-3</v>
      </c>
      <c r="D889" s="68">
        <v>2E-3</v>
      </c>
      <c r="I889" s="60" t="s">
        <v>112</v>
      </c>
      <c r="J889" s="174">
        <f t="shared" si="244"/>
        <v>4.5696033444570959E-3</v>
      </c>
      <c r="K889" s="174">
        <f t="shared" si="248"/>
        <v>4.4566066748740717E-3</v>
      </c>
      <c r="L889" s="174">
        <f t="shared" si="248"/>
        <v>4.3464041750196601E-3</v>
      </c>
      <c r="M889" s="174">
        <f t="shared" si="248"/>
        <v>4.2389267509594921E-3</v>
      </c>
      <c r="N889" s="174">
        <f t="shared" si="248"/>
        <v>4.1341070173067191E-3</v>
      </c>
      <c r="O889" s="174">
        <f t="shared" si="248"/>
        <v>4.0318792549732313E-3</v>
      </c>
      <c r="P889" s="174">
        <f t="shared" si="248"/>
        <v>3.932179369965599E-3</v>
      </c>
      <c r="Q889" s="174">
        <f t="shared" si="248"/>
        <v>3.8349448531999042E-3</v>
      </c>
      <c r="R889" s="174">
        <f t="shared" si="248"/>
        <v>3.7401147413102616E-3</v>
      </c>
      <c r="S889" s="174">
        <f t="shared" si="248"/>
        <v>3.6476295784264689E-3</v>
      </c>
      <c r="T889" s="174">
        <f t="shared" si="248"/>
        <v>3.5574313788968135E-3</v>
      </c>
      <c r="U889" s="174">
        <f t="shared" si="248"/>
        <v>3.4694635909326599E-3</v>
      </c>
      <c r="V889" s="174">
        <f t="shared" si="248"/>
        <v>3.3836710611520409E-3</v>
      </c>
      <c r="W889" s="174">
        <f t="shared" si="248"/>
        <v>3.3E-3</v>
      </c>
      <c r="X889" s="174">
        <f t="shared" si="248"/>
        <v>3.2183979480240239E-3</v>
      </c>
      <c r="Y889" s="174">
        <f t="shared" si="248"/>
        <v>3.1388137429834082E-3</v>
      </c>
      <c r="Z889" s="174">
        <f t="shared" si="248"/>
        <v>3.0611974877719416E-3</v>
      </c>
      <c r="AA889" s="174">
        <f t="shared" si="248"/>
        <v>2.9855005191337923E-3</v>
      </c>
      <c r="AB889" s="174">
        <f t="shared" si="248"/>
        <v>2.9116753771529866E-3</v>
      </c>
      <c r="AC889" s="174">
        <f t="shared" si="248"/>
        <v>2.8396757754973476E-3</v>
      </c>
      <c r="AD889" s="174">
        <f t="shared" si="248"/>
        <v>2.7694565723982404E-3</v>
      </c>
      <c r="AE889" s="174">
        <f t="shared" si="248"/>
        <v>2.700973742347922E-3</v>
      </c>
      <c r="AF889" s="174">
        <f t="shared" si="248"/>
        <v>2.6341843484967639E-3</v>
      </c>
      <c r="AG889" s="174">
        <f t="shared" si="248"/>
        <v>2.5690465157330259E-3</v>
      </c>
      <c r="AH889" s="174">
        <f t="shared" si="248"/>
        <v>2.5055194044283145E-3</v>
      </c>
      <c r="AI889" s="174">
        <f t="shared" si="248"/>
        <v>2.4435631848322612E-3</v>
      </c>
      <c r="AJ889" s="174">
        <f t="shared" si="248"/>
        <v>2.3831390121003635E-3</v>
      </c>
      <c r="AK889" s="174">
        <f t="shared" si="248"/>
        <v>2.3242090019393357E-3</v>
      </c>
      <c r="AL889" s="174">
        <f t="shared" si="248"/>
        <v>2.266736206854704E-3</v>
      </c>
      <c r="AM889" s="174">
        <f t="shared" si="248"/>
        <v>2.2106845929857392E-3</v>
      </c>
      <c r="AN889" s="174">
        <f t="shared" si="248"/>
        <v>2.1560190175132204E-3</v>
      </c>
      <c r="AO889" s="174">
        <f t="shared" si="248"/>
        <v>2.1027052066258547E-3</v>
      </c>
      <c r="AP889" s="174">
        <f t="shared" si="248"/>
        <v>2.0507097340315404E-3</v>
      </c>
      <c r="AQ889" s="174">
        <f t="shared" si="248"/>
        <v>2.0000000000000005E-3</v>
      </c>
      <c r="AR889" s="174">
        <f t="shared" si="248"/>
        <v>1.9505442109236512E-3</v>
      </c>
      <c r="AS889" s="174">
        <f t="shared" si="248"/>
        <v>1.9023113593838843E-3</v>
      </c>
      <c r="AT889" s="174">
        <f t="shared" si="248"/>
        <v>1.855271204710268E-3</v>
      </c>
      <c r="AU889" s="174">
        <f t="shared" si="248"/>
        <v>1.8093942540204804E-3</v>
      </c>
      <c r="AV889" s="174">
        <f t="shared" si="248"/>
        <v>1.7646517437290828E-3</v>
      </c>
      <c r="AW889" s="174">
        <f t="shared" si="248"/>
        <v>1.7210156215135444E-3</v>
      </c>
      <c r="AX889" s="174">
        <f t="shared" si="248"/>
        <v>1.6784585287262066E-3</v>
      </c>
      <c r="AY889" s="174">
        <f t="shared" si="248"/>
        <v>1.6369537832411651E-3</v>
      </c>
      <c r="AZ889" s="174">
        <f t="shared" si="248"/>
        <v>1.5964753627253118E-3</v>
      </c>
      <c r="BA889" s="174">
        <f t="shared" si="248"/>
        <v>1.5569978883230461E-3</v>
      </c>
      <c r="BB889" s="174">
        <f t="shared" si="248"/>
        <v>1.5184966087444334E-3</v>
      </c>
      <c r="BC889" s="174">
        <f t="shared" si="248"/>
        <v>1.4809473847468256E-3</v>
      </c>
      <c r="BD889" s="174">
        <f t="shared" si="248"/>
        <v>1.4443266740002206E-3</v>
      </c>
      <c r="BE889" s="174">
        <f t="shared" si="248"/>
        <v>1.4086115163268705E-3</v>
      </c>
      <c r="BF889" s="174">
        <f t="shared" si="248"/>
        <v>1.3737795193058816E-3</v>
      </c>
      <c r="BG889" s="174">
        <f t="shared" si="248"/>
        <v>1.3398088442337817E-3</v>
      </c>
      <c r="BH889" s="174">
        <f t="shared" si="248"/>
        <v>1.3066781924322552E-3</v>
      </c>
      <c r="BI889" s="174">
        <f t="shared" si="248"/>
        <v>1.2743667918944576E-3</v>
      </c>
      <c r="BJ889" s="174">
        <f t="shared" si="248"/>
        <v>1.2428543842615397E-3</v>
      </c>
      <c r="BK889" s="174">
        <f t="shared" si="248"/>
        <v>1.2121212121212126E-3</v>
      </c>
      <c r="BL889" s="174">
        <f t="shared" si="248"/>
        <v>1.1821480066203948E-3</v>
      </c>
      <c r="BM889" s="174">
        <f t="shared" si="248"/>
        <v>1.1529159753841725E-3</v>
      </c>
      <c r="BN889" s="174">
        <f t="shared" si="248"/>
        <v>1.1244067907334959E-3</v>
      </c>
      <c r="BO889" s="174">
        <f t="shared" si="248"/>
        <v>1.0966025781942307E-3</v>
      </c>
      <c r="BP889" s="174">
        <f t="shared" si="248"/>
        <v>1.0694859052903535E-3</v>
      </c>
    </row>
    <row r="890" spans="2:68">
      <c r="B890" s="29">
        <v>56</v>
      </c>
      <c r="C890" s="68">
        <v>3.3E-3</v>
      </c>
      <c r="D890" s="68">
        <v>2E-3</v>
      </c>
      <c r="I890" s="60" t="s">
        <v>112</v>
      </c>
      <c r="J890" s="174">
        <f t="shared" si="244"/>
        <v>4.5696033444570959E-3</v>
      </c>
      <c r="K890" s="174">
        <f t="shared" si="248"/>
        <v>4.4566066748740717E-3</v>
      </c>
      <c r="L890" s="174">
        <f t="shared" si="248"/>
        <v>4.3464041750196601E-3</v>
      </c>
      <c r="M890" s="174">
        <f t="shared" si="248"/>
        <v>4.2389267509594921E-3</v>
      </c>
      <c r="N890" s="174">
        <f t="shared" si="248"/>
        <v>4.1341070173067191E-3</v>
      </c>
      <c r="O890" s="174">
        <f t="shared" si="248"/>
        <v>4.0318792549732313E-3</v>
      </c>
      <c r="P890" s="174">
        <f t="shared" si="248"/>
        <v>3.932179369965599E-3</v>
      </c>
      <c r="Q890" s="174">
        <f t="shared" si="248"/>
        <v>3.8349448531999042E-3</v>
      </c>
      <c r="R890" s="174">
        <f t="shared" si="248"/>
        <v>3.7401147413102616E-3</v>
      </c>
      <c r="S890" s="174">
        <f t="shared" si="248"/>
        <v>3.6476295784264689E-3</v>
      </c>
      <c r="T890" s="174">
        <f t="shared" si="248"/>
        <v>3.5574313788968135E-3</v>
      </c>
      <c r="U890" s="174">
        <f t="shared" si="248"/>
        <v>3.4694635909326599E-3</v>
      </c>
      <c r="V890" s="174">
        <f t="shared" si="248"/>
        <v>3.3836710611520409E-3</v>
      </c>
      <c r="W890" s="174">
        <f t="shared" si="248"/>
        <v>3.3E-3</v>
      </c>
      <c r="X890" s="174">
        <f t="shared" si="248"/>
        <v>3.2183979480240239E-3</v>
      </c>
      <c r="Y890" s="174">
        <f t="shared" si="248"/>
        <v>3.1388137429834082E-3</v>
      </c>
      <c r="Z890" s="174">
        <f t="shared" si="248"/>
        <v>3.0611974877719416E-3</v>
      </c>
      <c r="AA890" s="174">
        <f t="shared" si="248"/>
        <v>2.9855005191337923E-3</v>
      </c>
      <c r="AB890" s="174">
        <f t="shared" si="248"/>
        <v>2.9116753771529866E-3</v>
      </c>
      <c r="AC890" s="174">
        <f t="shared" si="248"/>
        <v>2.8396757754973476E-3</v>
      </c>
      <c r="AD890" s="174">
        <f t="shared" si="248"/>
        <v>2.7694565723982404E-3</v>
      </c>
      <c r="AE890" s="174">
        <f t="shared" si="248"/>
        <v>2.700973742347922E-3</v>
      </c>
      <c r="AF890" s="174">
        <f t="shared" si="248"/>
        <v>2.6341843484967639E-3</v>
      </c>
      <c r="AG890" s="174">
        <f t="shared" si="248"/>
        <v>2.5690465157330259E-3</v>
      </c>
      <c r="AH890" s="174">
        <f t="shared" si="248"/>
        <v>2.5055194044283145E-3</v>
      </c>
      <c r="AI890" s="174">
        <f t="shared" si="248"/>
        <v>2.4435631848322612E-3</v>
      </c>
      <c r="AJ890" s="174">
        <f t="shared" si="248"/>
        <v>2.3831390121003635E-3</v>
      </c>
      <c r="AK890" s="174">
        <f t="shared" si="248"/>
        <v>2.3242090019393357E-3</v>
      </c>
      <c r="AL890" s="174">
        <f t="shared" si="248"/>
        <v>2.266736206854704E-3</v>
      </c>
      <c r="AM890" s="174">
        <f t="shared" si="248"/>
        <v>2.2106845929857392E-3</v>
      </c>
      <c r="AN890" s="174">
        <f t="shared" si="248"/>
        <v>2.1560190175132204E-3</v>
      </c>
      <c r="AO890" s="174">
        <f t="shared" si="248"/>
        <v>2.1027052066258547E-3</v>
      </c>
      <c r="AP890" s="174">
        <f t="shared" si="248"/>
        <v>2.0507097340315404E-3</v>
      </c>
      <c r="AQ890" s="174">
        <f t="shared" si="248"/>
        <v>2.0000000000000005E-3</v>
      </c>
      <c r="AR890" s="174">
        <f t="shared" si="248"/>
        <v>1.9505442109236512E-3</v>
      </c>
      <c r="AS890" s="174">
        <f t="shared" si="248"/>
        <v>1.9023113593838843E-3</v>
      </c>
      <c r="AT890" s="174">
        <f t="shared" si="248"/>
        <v>1.855271204710268E-3</v>
      </c>
      <c r="AU890" s="174">
        <f t="shared" si="248"/>
        <v>1.8093942540204804E-3</v>
      </c>
      <c r="AV890" s="174">
        <f t="shared" si="248"/>
        <v>1.7646517437290828E-3</v>
      </c>
      <c r="AW890" s="174">
        <f t="shared" si="248"/>
        <v>1.7210156215135444E-3</v>
      </c>
      <c r="AX890" s="174">
        <f t="shared" si="248"/>
        <v>1.6784585287262066E-3</v>
      </c>
      <c r="AY890" s="174">
        <f t="shared" si="248"/>
        <v>1.6369537832411651E-3</v>
      </c>
      <c r="AZ890" s="174">
        <f t="shared" si="248"/>
        <v>1.5964753627253118E-3</v>
      </c>
      <c r="BA890" s="174">
        <f t="shared" si="248"/>
        <v>1.5569978883230461E-3</v>
      </c>
      <c r="BB890" s="174">
        <f t="shared" si="248"/>
        <v>1.5184966087444334E-3</v>
      </c>
      <c r="BC890" s="174">
        <f t="shared" si="248"/>
        <v>1.4809473847468256E-3</v>
      </c>
      <c r="BD890" s="174">
        <f t="shared" si="248"/>
        <v>1.4443266740002206E-3</v>
      </c>
      <c r="BE890" s="174">
        <f t="shared" si="248"/>
        <v>1.4086115163268705E-3</v>
      </c>
      <c r="BF890" s="174">
        <f t="shared" si="248"/>
        <v>1.3737795193058816E-3</v>
      </c>
      <c r="BG890" s="174">
        <f t="shared" si="248"/>
        <v>1.3398088442337817E-3</v>
      </c>
      <c r="BH890" s="174">
        <f t="shared" si="248"/>
        <v>1.3066781924322552E-3</v>
      </c>
      <c r="BI890" s="174">
        <f t="shared" si="248"/>
        <v>1.2743667918944576E-3</v>
      </c>
      <c r="BJ890" s="174">
        <f t="shared" si="248"/>
        <v>1.2428543842615397E-3</v>
      </c>
      <c r="BK890" s="174">
        <f t="shared" si="248"/>
        <v>1.2121212121212126E-3</v>
      </c>
      <c r="BL890" s="174">
        <f t="shared" si="248"/>
        <v>1.1821480066203948E-3</v>
      </c>
      <c r="BM890" s="174">
        <f t="shared" si="248"/>
        <v>1.1529159753841725E-3</v>
      </c>
      <c r="BN890" s="174">
        <f t="shared" si="248"/>
        <v>1.1244067907334959E-3</v>
      </c>
      <c r="BO890" s="174">
        <f t="shared" si="248"/>
        <v>1.0966025781942307E-3</v>
      </c>
      <c r="BP890" s="174">
        <f t="shared" si="248"/>
        <v>1.0694859052903535E-3</v>
      </c>
    </row>
    <row r="891" spans="2:68">
      <c r="B891" s="29">
        <v>57</v>
      </c>
      <c r="C891" s="68">
        <v>3.3999999999999998E-3</v>
      </c>
      <c r="D891" s="68">
        <v>2E-3</v>
      </c>
      <c r="I891" s="60" t="s">
        <v>112</v>
      </c>
      <c r="J891" s="174">
        <f t="shared" si="244"/>
        <v>4.8003258201713764E-3</v>
      </c>
      <c r="K891" s="174">
        <f t="shared" si="248"/>
        <v>4.6746410650300163E-3</v>
      </c>
      <c r="L891" s="174">
        <f t="shared" ref="K891:BP895" si="249">$C891*POWER(POWER($D891/$C891,1/($D$837-$C$837)),L$837-$C$837)</f>
        <v>4.5522470568643203E-3</v>
      </c>
      <c r="M891" s="174">
        <f t="shared" si="249"/>
        <v>4.433057635537801E-3</v>
      </c>
      <c r="N891" s="174">
        <f t="shared" si="249"/>
        <v>4.3169888968057667E-3</v>
      </c>
      <c r="O891" s="174">
        <f t="shared" si="249"/>
        <v>4.2039591332503345E-3</v>
      </c>
      <c r="P891" s="174">
        <f t="shared" si="249"/>
        <v>4.0938887767619087E-3</v>
      </c>
      <c r="Q891" s="174">
        <f t="shared" si="249"/>
        <v>3.9867003425266426E-3</v>
      </c>
      <c r="R891" s="174">
        <f t="shared" si="249"/>
        <v>3.8823183744804502E-3</v>
      </c>
      <c r="S891" s="174">
        <f t="shared" si="249"/>
        <v>3.7806693921911684E-3</v>
      </c>
      <c r="T891" s="174">
        <f t="shared" si="249"/>
        <v>3.6816818391314839E-3</v>
      </c>
      <c r="U891" s="174">
        <f t="shared" si="249"/>
        <v>3.585286032306205E-3</v>
      </c>
      <c r="V891" s="174">
        <f t="shared" si="249"/>
        <v>3.4914141131984181E-3</v>
      </c>
      <c r="W891" s="174">
        <f t="shared" si="249"/>
        <v>3.3999999999999998E-3</v>
      </c>
      <c r="X891" s="174">
        <f t="shared" si="249"/>
        <v>3.3109793410928566E-3</v>
      </c>
      <c r="Y891" s="174">
        <f t="shared" si="249"/>
        <v>3.2242894697481436E-3</v>
      </c>
      <c r="Z891" s="174">
        <f t="shared" si="249"/>
        <v>3.1398693600115718E-3</v>
      </c>
      <c r="AA891" s="174">
        <f t="shared" si="249"/>
        <v>3.0576595837437542E-3</v>
      </c>
      <c r="AB891" s="174">
        <f t="shared" si="249"/>
        <v>2.9776022687853392E-3</v>
      </c>
      <c r="AC891" s="174">
        <f t="shared" si="249"/>
        <v>2.8996410582174934E-3</v>
      </c>
      <c r="AD891" s="174">
        <f t="shared" si="249"/>
        <v>2.8237210706890444E-3</v>
      </c>
      <c r="AE891" s="174">
        <f t="shared" si="249"/>
        <v>2.7497888617823612E-3</v>
      </c>
      <c r="AF891" s="174">
        <f t="shared" si="249"/>
        <v>2.6777923863907762E-3</v>
      </c>
      <c r="AG891" s="174">
        <f t="shared" si="249"/>
        <v>2.6076809620810592E-3</v>
      </c>
      <c r="AH891" s="174">
        <f t="shared" si="249"/>
        <v>2.5394052334151563E-3</v>
      </c>
      <c r="AI891" s="174">
        <f t="shared" si="249"/>
        <v>2.4729171372060784E-3</v>
      </c>
      <c r="AJ891" s="174">
        <f t="shared" si="249"/>
        <v>2.4081698686834749E-3</v>
      </c>
      <c r="AK891" s="174">
        <f t="shared" si="249"/>
        <v>2.345117848545083E-3</v>
      </c>
      <c r="AL891" s="174">
        <f t="shared" si="249"/>
        <v>2.2837166908708522E-3</v>
      </c>
      <c r="AM891" s="174">
        <f t="shared" si="249"/>
        <v>2.2239231718771571E-3</v>
      </c>
      <c r="AN891" s="174">
        <f t="shared" si="249"/>
        <v>2.1656951994891076E-3</v>
      </c>
      <c r="AO891" s="174">
        <f t="shared" si="249"/>
        <v>2.1089917837095319E-3</v>
      </c>
      <c r="AP891" s="174">
        <f t="shared" si="249"/>
        <v>2.0537730077637749E-3</v>
      </c>
      <c r="AQ891" s="174">
        <f t="shared" si="249"/>
        <v>1.9999999999999992E-3</v>
      </c>
      <c r="AR891" s="174">
        <f t="shared" si="249"/>
        <v>1.9476349065252092E-3</v>
      </c>
      <c r="AS891" s="174">
        <f t="shared" si="249"/>
        <v>1.8966408645577307E-3</v>
      </c>
      <c r="AT891" s="174">
        <f t="shared" si="249"/>
        <v>1.8469819764773947E-3</v>
      </c>
      <c r="AU891" s="174">
        <f t="shared" si="249"/>
        <v>1.798623284555149E-3</v>
      </c>
      <c r="AV891" s="174">
        <f t="shared" si="249"/>
        <v>1.7515307463443169E-3</v>
      </c>
      <c r="AW891" s="174">
        <f t="shared" si="249"/>
        <v>1.7056712107161726E-3</v>
      </c>
      <c r="AX891" s="174">
        <f t="shared" si="249"/>
        <v>1.6610123945229669E-3</v>
      </c>
      <c r="AY891" s="174">
        <f t="shared" si="249"/>
        <v>1.6175228598719767E-3</v>
      </c>
      <c r="AZ891" s="174">
        <f t="shared" si="249"/>
        <v>1.5751719919945739E-3</v>
      </c>
      <c r="BA891" s="174">
        <f t="shared" si="249"/>
        <v>1.5339299776947399E-3</v>
      </c>
      <c r="BB891" s="174">
        <f t="shared" si="249"/>
        <v>1.4937677843618563E-3</v>
      </c>
      <c r="BC891" s="174">
        <f t="shared" si="249"/>
        <v>1.4546571395329868E-3</v>
      </c>
      <c r="BD891" s="174">
        <f t="shared" si="249"/>
        <v>1.416570510990279E-3</v>
      </c>
      <c r="BE891" s="174">
        <f t="shared" si="249"/>
        <v>1.3794810873794605E-3</v>
      </c>
      <c r="BF891" s="174">
        <f t="shared" si="249"/>
        <v>1.3433627593357951E-3</v>
      </c>
      <c r="BG891" s="174">
        <f t="shared" si="249"/>
        <v>1.3081901011042095E-3</v>
      </c>
      <c r="BH891" s="174">
        <f t="shared" si="249"/>
        <v>1.2739383526406509E-3</v>
      </c>
      <c r="BI891" s="174">
        <f t="shared" si="249"/>
        <v>1.2405834021820771E-3</v>
      </c>
      <c r="BJ891" s="174">
        <f t="shared" si="249"/>
        <v>1.2081017692728083E-3</v>
      </c>
      <c r="BK891" s="174">
        <f t="shared" si="249"/>
        <v>1.1764705882352934E-3</v>
      </c>
      <c r="BL891" s="174">
        <f t="shared" si="249"/>
        <v>1.1456675920736522E-3</v>
      </c>
      <c r="BM891" s="174">
        <f t="shared" si="249"/>
        <v>1.1156710967986649E-3</v>
      </c>
      <c r="BN891" s="174">
        <f t="shared" si="249"/>
        <v>1.0864599861631732E-3</v>
      </c>
      <c r="BO891" s="174">
        <f t="shared" si="249"/>
        <v>1.058013696797146E-3</v>
      </c>
      <c r="BP891" s="174">
        <f t="shared" si="249"/>
        <v>1.0303122037319508E-3</v>
      </c>
    </row>
    <row r="892" spans="2:68">
      <c r="B892" s="29">
        <v>58</v>
      </c>
      <c r="C892" s="68">
        <v>3.3999999999999998E-3</v>
      </c>
      <c r="D892" s="68">
        <v>2.0999999999999999E-3</v>
      </c>
      <c r="I892" s="60" t="s">
        <v>112</v>
      </c>
      <c r="J892" s="174">
        <f t="shared" si="244"/>
        <v>4.6504788281912486E-3</v>
      </c>
      <c r="K892" s="174">
        <f t="shared" si="249"/>
        <v>4.5397787789283476E-3</v>
      </c>
      <c r="L892" s="174">
        <f t="shared" si="249"/>
        <v>4.4317138348577405E-3</v>
      </c>
      <c r="M892" s="174">
        <f t="shared" si="249"/>
        <v>4.326221269906394E-3</v>
      </c>
      <c r="N892" s="174">
        <f t="shared" si="249"/>
        <v>4.2232398511334122E-3</v>
      </c>
      <c r="O892" s="174">
        <f t="shared" si="249"/>
        <v>4.1227098031875022E-3</v>
      </c>
      <c r="P892" s="174">
        <f t="shared" si="249"/>
        <v>4.0245727736104853E-3</v>
      </c>
      <c r="Q892" s="174">
        <f t="shared" si="249"/>
        <v>3.9287717989667436E-3</v>
      </c>
      <c r="R892" s="174">
        <f t="shared" si="249"/>
        <v>3.8352512717789089E-3</v>
      </c>
      <c r="S892" s="174">
        <f t="shared" si="249"/>
        <v>3.743956908250615E-3</v>
      </c>
      <c r="T892" s="174">
        <f t="shared" si="249"/>
        <v>3.6548357167575846E-3</v>
      </c>
      <c r="U892" s="174">
        <f t="shared" si="249"/>
        <v>3.5678359670887469E-3</v>
      </c>
      <c r="V892" s="174">
        <f t="shared" si="249"/>
        <v>3.4829071604195452E-3</v>
      </c>
      <c r="W892" s="174">
        <f t="shared" si="249"/>
        <v>3.3999999999999998E-3</v>
      </c>
      <c r="X892" s="174">
        <f t="shared" si="249"/>
        <v>3.3190663625405109E-3</v>
      </c>
      <c r="Y892" s="174">
        <f t="shared" si="249"/>
        <v>3.2400592702787937E-3</v>
      </c>
      <c r="Z892" s="174">
        <f t="shared" si="249"/>
        <v>3.1629328637117352E-3</v>
      </c>
      <c r="AA892" s="174">
        <f t="shared" si="249"/>
        <v>3.0876423749763384E-3</v>
      </c>
      <c r="AB892" s="174">
        <f t="shared" si="249"/>
        <v>3.014144101864312E-3</v>
      </c>
      <c r="AC892" s="174">
        <f t="shared" si="249"/>
        <v>2.9423953824552112E-3</v>
      </c>
      <c r="AD892" s="174">
        <f t="shared" si="249"/>
        <v>2.8723545703534152E-3</v>
      </c>
      <c r="AE892" s="174">
        <f t="shared" si="249"/>
        <v>2.8039810105145659E-3</v>
      </c>
      <c r="AF892" s="174">
        <f t="shared" si="249"/>
        <v>2.7372350156474258E-3</v>
      </c>
      <c r="AG892" s="174">
        <f t="shared" si="249"/>
        <v>2.6720778431774763E-3</v>
      </c>
      <c r="AH892" s="174">
        <f t="shared" si="249"/>
        <v>2.6084716727588705E-3</v>
      </c>
      <c r="AI892" s="174">
        <f t="shared" si="249"/>
        <v>2.5463795843216905E-3</v>
      </c>
      <c r="AJ892" s="174">
        <f t="shared" si="249"/>
        <v>2.4857655366417679E-3</v>
      </c>
      <c r="AK892" s="174">
        <f t="shared" si="249"/>
        <v>2.4265943464206337E-3</v>
      </c>
      <c r="AL892" s="174">
        <f t="shared" si="249"/>
        <v>2.3688316678634417E-3</v>
      </c>
      <c r="AM892" s="174">
        <f t="shared" si="249"/>
        <v>2.3124439727430254E-3</v>
      </c>
      <c r="AN892" s="174">
        <f t="shared" si="249"/>
        <v>2.2573985309385061E-3</v>
      </c>
      <c r="AO892" s="174">
        <f t="shared" si="249"/>
        <v>2.2036633914371655E-3</v>
      </c>
      <c r="AP892" s="174">
        <f t="shared" si="249"/>
        <v>2.1512073637885406E-3</v>
      </c>
      <c r="AQ892" s="174">
        <f t="shared" si="249"/>
        <v>2.0999999999999986E-3</v>
      </c>
      <c r="AR892" s="174">
        <f t="shared" si="249"/>
        <v>2.0500115768632551E-3</v>
      </c>
      <c r="AS892" s="174">
        <f t="shared" si="249"/>
        <v>2.0012130787016064E-3</v>
      </c>
      <c r="AT892" s="174">
        <f t="shared" si="249"/>
        <v>1.9535761805278347E-3</v>
      </c>
      <c r="AU892" s="174">
        <f t="shared" si="249"/>
        <v>1.9070732316030308E-3</v>
      </c>
      <c r="AV892" s="174">
        <f t="shared" si="249"/>
        <v>1.8616772393867794E-3</v>
      </c>
      <c r="AW892" s="174">
        <f t="shared" si="249"/>
        <v>1.8173618538693936E-3</v>
      </c>
      <c r="AX892" s="174">
        <f t="shared" si="249"/>
        <v>1.774101352277108E-3</v>
      </c>
      <c r="AY892" s="174">
        <f t="shared" si="249"/>
        <v>1.7318706241413481E-3</v>
      </c>
      <c r="AZ892" s="174">
        <f t="shared" si="249"/>
        <v>1.6906451567234085E-3</v>
      </c>
      <c r="BA892" s="174">
        <f t="shared" si="249"/>
        <v>1.650401020786087E-3</v>
      </c>
      <c r="BB892" s="174">
        <f t="shared" si="249"/>
        <v>1.6111148567040071E-3</v>
      </c>
      <c r="BC892" s="174">
        <f t="shared" si="249"/>
        <v>1.5727638609045723E-3</v>
      </c>
      <c r="BD892" s="174">
        <f t="shared" si="249"/>
        <v>1.5353257726316793E-3</v>
      </c>
      <c r="BE892" s="174">
        <f t="shared" si="249"/>
        <v>1.4987788610245081E-3</v>
      </c>
      <c r="BF892" s="174">
        <f t="shared" si="249"/>
        <v>1.4631019125038894E-3</v>
      </c>
      <c r="BG892" s="174">
        <f t="shared" si="249"/>
        <v>1.4282742184589263E-3</v>
      </c>
      <c r="BH892" s="174">
        <f t="shared" si="249"/>
        <v>1.3942755632267234E-3</v>
      </c>
      <c r="BI892" s="174">
        <f t="shared" si="249"/>
        <v>1.361086212358248E-3</v>
      </c>
      <c r="BJ892" s="174">
        <f t="shared" si="249"/>
        <v>1.3286869011635094E-3</v>
      </c>
      <c r="BK892" s="174">
        <f t="shared" si="249"/>
        <v>1.2970588235294096E-3</v>
      </c>
      <c r="BL892" s="174">
        <f t="shared" si="249"/>
        <v>1.2661836210037742E-3</v>
      </c>
      <c r="BM892" s="174">
        <f t="shared" si="249"/>
        <v>1.2360433721392266E-3</v>
      </c>
      <c r="BN892" s="174">
        <f t="shared" si="249"/>
        <v>1.2066205820907205E-3</v>
      </c>
      <c r="BO892" s="174">
        <f t="shared" si="249"/>
        <v>1.1778981724606947E-3</v>
      </c>
      <c r="BP892" s="174">
        <f t="shared" si="249"/>
        <v>1.1498594713859509E-3</v>
      </c>
    </row>
    <row r="893" spans="2:68">
      <c r="B893" s="29">
        <v>59</v>
      </c>
      <c r="C893" s="68">
        <v>3.5000000000000001E-3</v>
      </c>
      <c r="D893" s="68">
        <v>2.0999999999999999E-3</v>
      </c>
      <c r="I893" s="60" t="s">
        <v>112</v>
      </c>
      <c r="J893" s="174">
        <f t="shared" si="244"/>
        <v>4.8783137832932371E-3</v>
      </c>
      <c r="K893" s="174">
        <f t="shared" si="249"/>
        <v>4.7552931393678817E-3</v>
      </c>
      <c r="L893" s="174">
        <f t="shared" si="249"/>
        <v>4.635374813067859E-3</v>
      </c>
      <c r="M893" s="174">
        <f t="shared" si="249"/>
        <v>4.5184805705753188E-3</v>
      </c>
      <c r="N893" s="174">
        <f t="shared" si="249"/>
        <v>4.4045341509620388E-3</v>
      </c>
      <c r="O893" s="174">
        <f t="shared" si="249"/>
        <v>4.2934612164373604E-3</v>
      </c>
      <c r="P893" s="174">
        <f t="shared" si="249"/>
        <v>4.185189303850775E-3</v>
      </c>
      <c r="Q893" s="174">
        <f t="shared" si="249"/>
        <v>4.0796477774175041E-3</v>
      </c>
      <c r="R893" s="174">
        <f t="shared" si="249"/>
        <v>3.9767677826362475E-3</v>
      </c>
      <c r="S893" s="174">
        <f t="shared" si="249"/>
        <v>3.8764822013690144E-3</v>
      </c>
      <c r="T893" s="174">
        <f t="shared" si="249"/>
        <v>3.7787256080537611E-3</v>
      </c>
      <c r="U893" s="174">
        <f t="shared" si="249"/>
        <v>3.6834342270212388E-3</v>
      </c>
      <c r="V893" s="174">
        <f t="shared" si="249"/>
        <v>3.5905458908882274E-3</v>
      </c>
      <c r="W893" s="174">
        <f t="shared" si="249"/>
        <v>3.5000000000000001E-3</v>
      </c>
      <c r="X893" s="174">
        <f t="shared" si="249"/>
        <v>3.411737482895561E-3</v>
      </c>
      <c r="Y893" s="174">
        <f t="shared" si="249"/>
        <v>3.3257007577698677E-3</v>
      </c>
      <c r="Z893" s="174">
        <f t="shared" si="249"/>
        <v>3.2418336949078933E-3</v>
      </c>
      <c r="AA893" s="174">
        <f t="shared" si="249"/>
        <v>3.1600815800660203E-3</v>
      </c>
      <c r="AB893" s="174">
        <f t="shared" si="249"/>
        <v>3.0803910787768774E-3</v>
      </c>
      <c r="AC893" s="174">
        <f t="shared" si="249"/>
        <v>3.0027102015543327E-3</v>
      </c>
      <c r="AD893" s="174">
        <f t="shared" si="249"/>
        <v>2.9269882699759428E-3</v>
      </c>
      <c r="AE893" s="174">
        <f t="shared" si="249"/>
        <v>2.8531758836207299E-3</v>
      </c>
      <c r="AF893" s="174">
        <f t="shared" si="249"/>
        <v>2.7812248878407164E-3</v>
      </c>
      <c r="AG893" s="174">
        <f t="shared" si="249"/>
        <v>2.7110883423451925E-3</v>
      </c>
      <c r="AH893" s="174">
        <f t="shared" si="249"/>
        <v>2.6427204905772241E-3</v>
      </c>
      <c r="AI893" s="174">
        <f t="shared" si="249"/>
        <v>2.5760767298624171E-3</v>
      </c>
      <c r="AJ893" s="174">
        <f t="shared" si="249"/>
        <v>2.5111135823104656E-3</v>
      </c>
      <c r="AK893" s="174">
        <f t="shared" si="249"/>
        <v>2.4477886664505039E-3</v>
      </c>
      <c r="AL893" s="174">
        <f t="shared" si="249"/>
        <v>2.3860606695817492E-3</v>
      </c>
      <c r="AM893" s="174">
        <f t="shared" si="249"/>
        <v>2.3258893208214096E-3</v>
      </c>
      <c r="AN893" s="174">
        <f t="shared" si="249"/>
        <v>2.2672353648322571E-3</v>
      </c>
      <c r="AO893" s="174">
        <f t="shared" si="249"/>
        <v>2.2100605362127437E-3</v>
      </c>
      <c r="AP893" s="174">
        <f t="shared" si="249"/>
        <v>2.1543275345329372E-3</v>
      </c>
      <c r="AQ893" s="174">
        <f t="shared" si="249"/>
        <v>2.1000000000000007E-3</v>
      </c>
      <c r="AR893" s="174">
        <f t="shared" si="249"/>
        <v>2.0470424897373368E-3</v>
      </c>
      <c r="AS893" s="174">
        <f t="shared" si="249"/>
        <v>1.9954204546619209E-3</v>
      </c>
      <c r="AT893" s="174">
        <f t="shared" si="249"/>
        <v>1.9451002169447364E-3</v>
      </c>
      <c r="AU893" s="174">
        <f t="shared" si="249"/>
        <v>1.8960489480396127E-3</v>
      </c>
      <c r="AV893" s="174">
        <f t="shared" si="249"/>
        <v>1.848234647266127E-3</v>
      </c>
      <c r="AW893" s="174">
        <f t="shared" si="249"/>
        <v>1.8016261209326001E-3</v>
      </c>
      <c r="AX893" s="174">
        <f t="shared" si="249"/>
        <v>1.756192961985566E-3</v>
      </c>
      <c r="AY893" s="174">
        <f t="shared" si="249"/>
        <v>1.7119055301724384E-3</v>
      </c>
      <c r="AZ893" s="174">
        <f t="shared" si="249"/>
        <v>1.6687349327044302E-3</v>
      </c>
      <c r="BA893" s="174">
        <f t="shared" si="249"/>
        <v>1.626653005407116E-3</v>
      </c>
      <c r="BB893" s="174">
        <f t="shared" si="249"/>
        <v>1.5856322943463349E-3</v>
      </c>
      <c r="BC893" s="174">
        <f t="shared" si="249"/>
        <v>1.5456460379174506E-3</v>
      </c>
      <c r="BD893" s="174">
        <f t="shared" si="249"/>
        <v>1.5066681493862797E-3</v>
      </c>
      <c r="BE893" s="174">
        <f t="shared" si="249"/>
        <v>1.4686731998703024E-3</v>
      </c>
      <c r="BF893" s="174">
        <f t="shared" si="249"/>
        <v>1.4316364017490496E-3</v>
      </c>
      <c r="BG893" s="174">
        <f t="shared" si="249"/>
        <v>1.3955335924928458E-3</v>
      </c>
      <c r="BH893" s="174">
        <f t="shared" si="249"/>
        <v>1.3603412188993547E-3</v>
      </c>
      <c r="BI893" s="174">
        <f t="shared" si="249"/>
        <v>1.3260363217276467E-3</v>
      </c>
      <c r="BJ893" s="174">
        <f t="shared" si="249"/>
        <v>1.2925965207197627E-3</v>
      </c>
      <c r="BK893" s="174">
        <f t="shared" si="249"/>
        <v>1.2600000000000005E-3</v>
      </c>
      <c r="BL893" s="174">
        <f t="shared" si="249"/>
        <v>1.2282254938424026E-3</v>
      </c>
      <c r="BM893" s="174">
        <f t="shared" si="249"/>
        <v>1.1972522727971529E-3</v>
      </c>
      <c r="BN893" s="174">
        <f t="shared" si="249"/>
        <v>1.1670601301668421E-3</v>
      </c>
      <c r="BO893" s="174">
        <f t="shared" si="249"/>
        <v>1.1376293688237678E-3</v>
      </c>
      <c r="BP893" s="174">
        <f t="shared" si="249"/>
        <v>1.1089407883596763E-3</v>
      </c>
    </row>
    <row r="894" spans="2:68">
      <c r="B894" s="29">
        <v>60</v>
      </c>
      <c r="C894" s="68">
        <v>3.5000000000000001E-3</v>
      </c>
      <c r="D894" s="68">
        <v>2.0999999999999999E-3</v>
      </c>
      <c r="I894" s="60" t="s">
        <v>112</v>
      </c>
      <c r="J894" s="174">
        <f t="shared" si="244"/>
        <v>4.8783137832932371E-3</v>
      </c>
      <c r="K894" s="174">
        <f t="shared" si="249"/>
        <v>4.7552931393678817E-3</v>
      </c>
      <c r="L894" s="174">
        <f t="shared" si="249"/>
        <v>4.635374813067859E-3</v>
      </c>
      <c r="M894" s="174">
        <f t="shared" si="249"/>
        <v>4.5184805705753188E-3</v>
      </c>
      <c r="N894" s="174">
        <f t="shared" si="249"/>
        <v>4.4045341509620388E-3</v>
      </c>
      <c r="O894" s="174">
        <f t="shared" si="249"/>
        <v>4.2934612164373604E-3</v>
      </c>
      <c r="P894" s="174">
        <f t="shared" si="249"/>
        <v>4.185189303850775E-3</v>
      </c>
      <c r="Q894" s="174">
        <f t="shared" si="249"/>
        <v>4.0796477774175041E-3</v>
      </c>
      <c r="R894" s="174">
        <f t="shared" si="249"/>
        <v>3.9767677826362475E-3</v>
      </c>
      <c r="S894" s="174">
        <f t="shared" si="249"/>
        <v>3.8764822013690144E-3</v>
      </c>
      <c r="T894" s="174">
        <f t="shared" si="249"/>
        <v>3.7787256080537611E-3</v>
      </c>
      <c r="U894" s="174">
        <f t="shared" si="249"/>
        <v>3.6834342270212388E-3</v>
      </c>
      <c r="V894" s="174">
        <f t="shared" si="249"/>
        <v>3.5905458908882274E-3</v>
      </c>
      <c r="W894" s="174">
        <f t="shared" si="249"/>
        <v>3.5000000000000001E-3</v>
      </c>
      <c r="X894" s="174">
        <f t="shared" si="249"/>
        <v>3.411737482895561E-3</v>
      </c>
      <c r="Y894" s="174">
        <f t="shared" si="249"/>
        <v>3.3257007577698677E-3</v>
      </c>
      <c r="Z894" s="174">
        <f t="shared" si="249"/>
        <v>3.2418336949078933E-3</v>
      </c>
      <c r="AA894" s="174">
        <f t="shared" si="249"/>
        <v>3.1600815800660203E-3</v>
      </c>
      <c r="AB894" s="174">
        <f t="shared" si="249"/>
        <v>3.0803910787768774E-3</v>
      </c>
      <c r="AC894" s="174">
        <f t="shared" si="249"/>
        <v>3.0027102015543327E-3</v>
      </c>
      <c r="AD894" s="174">
        <f t="shared" si="249"/>
        <v>2.9269882699759428E-3</v>
      </c>
      <c r="AE894" s="174">
        <f t="shared" si="249"/>
        <v>2.8531758836207299E-3</v>
      </c>
      <c r="AF894" s="174">
        <f t="shared" si="249"/>
        <v>2.7812248878407164E-3</v>
      </c>
      <c r="AG894" s="174">
        <f t="shared" si="249"/>
        <v>2.7110883423451925E-3</v>
      </c>
      <c r="AH894" s="174">
        <f t="shared" si="249"/>
        <v>2.6427204905772241E-3</v>
      </c>
      <c r="AI894" s="174">
        <f t="shared" si="249"/>
        <v>2.5760767298624171E-3</v>
      </c>
      <c r="AJ894" s="174">
        <f t="shared" si="249"/>
        <v>2.5111135823104656E-3</v>
      </c>
      <c r="AK894" s="174">
        <f t="shared" si="249"/>
        <v>2.4477886664505039E-3</v>
      </c>
      <c r="AL894" s="174">
        <f t="shared" si="249"/>
        <v>2.3860606695817492E-3</v>
      </c>
      <c r="AM894" s="174">
        <f t="shared" si="249"/>
        <v>2.3258893208214096E-3</v>
      </c>
      <c r="AN894" s="174">
        <f t="shared" si="249"/>
        <v>2.2672353648322571E-3</v>
      </c>
      <c r="AO894" s="174">
        <f t="shared" si="249"/>
        <v>2.2100605362127437E-3</v>
      </c>
      <c r="AP894" s="174">
        <f t="shared" si="249"/>
        <v>2.1543275345329372E-3</v>
      </c>
      <c r="AQ894" s="174">
        <f t="shared" si="249"/>
        <v>2.1000000000000007E-3</v>
      </c>
      <c r="AR894" s="174">
        <f t="shared" si="249"/>
        <v>2.0470424897373368E-3</v>
      </c>
      <c r="AS894" s="174">
        <f t="shared" si="249"/>
        <v>1.9954204546619209E-3</v>
      </c>
      <c r="AT894" s="174">
        <f t="shared" si="249"/>
        <v>1.9451002169447364E-3</v>
      </c>
      <c r="AU894" s="174">
        <f t="shared" si="249"/>
        <v>1.8960489480396127E-3</v>
      </c>
      <c r="AV894" s="174">
        <f t="shared" si="249"/>
        <v>1.848234647266127E-3</v>
      </c>
      <c r="AW894" s="174">
        <f t="shared" si="249"/>
        <v>1.8016261209326001E-3</v>
      </c>
      <c r="AX894" s="174">
        <f t="shared" si="249"/>
        <v>1.756192961985566E-3</v>
      </c>
      <c r="AY894" s="174">
        <f t="shared" si="249"/>
        <v>1.7119055301724384E-3</v>
      </c>
      <c r="AZ894" s="174">
        <f t="shared" si="249"/>
        <v>1.6687349327044302E-3</v>
      </c>
      <c r="BA894" s="174">
        <f t="shared" si="249"/>
        <v>1.626653005407116E-3</v>
      </c>
      <c r="BB894" s="174">
        <f t="shared" si="249"/>
        <v>1.5856322943463349E-3</v>
      </c>
      <c r="BC894" s="174">
        <f t="shared" si="249"/>
        <v>1.5456460379174506E-3</v>
      </c>
      <c r="BD894" s="174">
        <f t="shared" si="249"/>
        <v>1.5066681493862797E-3</v>
      </c>
      <c r="BE894" s="174">
        <f t="shared" si="249"/>
        <v>1.4686731998703024E-3</v>
      </c>
      <c r="BF894" s="174">
        <f t="shared" si="249"/>
        <v>1.4316364017490496E-3</v>
      </c>
      <c r="BG894" s="174">
        <f t="shared" si="249"/>
        <v>1.3955335924928458E-3</v>
      </c>
      <c r="BH894" s="174">
        <f t="shared" si="249"/>
        <v>1.3603412188993547E-3</v>
      </c>
      <c r="BI894" s="174">
        <f t="shared" si="249"/>
        <v>1.3260363217276467E-3</v>
      </c>
      <c r="BJ894" s="174">
        <f t="shared" si="249"/>
        <v>1.2925965207197627E-3</v>
      </c>
      <c r="BK894" s="174">
        <f t="shared" si="249"/>
        <v>1.2600000000000005E-3</v>
      </c>
      <c r="BL894" s="174">
        <f t="shared" si="249"/>
        <v>1.2282254938424026E-3</v>
      </c>
      <c r="BM894" s="174">
        <f t="shared" si="249"/>
        <v>1.1972522727971529E-3</v>
      </c>
      <c r="BN894" s="174">
        <f t="shared" si="249"/>
        <v>1.1670601301668421E-3</v>
      </c>
      <c r="BO894" s="174">
        <f t="shared" si="249"/>
        <v>1.1376293688237678E-3</v>
      </c>
      <c r="BP894" s="174">
        <f t="shared" si="249"/>
        <v>1.1089407883596763E-3</v>
      </c>
    </row>
    <row r="895" spans="2:68">
      <c r="B895" s="29">
        <v>61</v>
      </c>
      <c r="C895" s="68">
        <v>3.5999999999999999E-3</v>
      </c>
      <c r="D895" s="68">
        <v>2.2000000000000001E-3</v>
      </c>
      <c r="I895" s="60" t="s">
        <v>112</v>
      </c>
      <c r="J895" s="174">
        <f t="shared" si="244"/>
        <v>4.958203912665474E-3</v>
      </c>
      <c r="K895" s="174">
        <f t="shared" si="249"/>
        <v>4.8376048692590984E-3</v>
      </c>
      <c r="L895" s="174">
        <f t="shared" si="249"/>
        <v>4.7199391721867425E-3</v>
      </c>
      <c r="M895" s="174">
        <f t="shared" si="249"/>
        <v>4.6051354732811857E-3</v>
      </c>
      <c r="N895" s="174">
        <f t="shared" si="249"/>
        <v>4.4931241597860301E-3</v>
      </c>
      <c r="O895" s="174">
        <f t="shared" si="249"/>
        <v>4.3838373121450735E-3</v>
      </c>
      <c r="P895" s="174">
        <f t="shared" si="249"/>
        <v>4.2772086628183751E-3</v>
      </c>
      <c r="Q895" s="174">
        <f t="shared" si="249"/>
        <v>4.1731735561000519E-3</v>
      </c>
      <c r="R895" s="174">
        <f t="shared" si="249"/>
        <v>4.0716689089134277E-3</v>
      </c>
      <c r="S895" s="174">
        <f t="shared" si="249"/>
        <v>3.9726331725597648E-3</v>
      </c>
      <c r="T895" s="174">
        <f t="shared" si="249"/>
        <v>3.8760062953973888E-3</v>
      </c>
      <c r="U895" s="174">
        <f t="shared" si="249"/>
        <v>3.781729686428573E-3</v>
      </c>
      <c r="V895" s="174">
        <f t="shared" si="249"/>
        <v>3.689746179772108E-3</v>
      </c>
      <c r="W895" s="174">
        <f t="shared" si="249"/>
        <v>3.5999999999999999E-3</v>
      </c>
      <c r="X895" s="174">
        <f t="shared" si="249"/>
        <v>3.5124367283173004E-3</v>
      </c>
      <c r="Y895" s="174">
        <f t="shared" si="249"/>
        <v>3.4270032695645392E-3</v>
      </c>
      <c r="Z895" s="174">
        <f t="shared" si="249"/>
        <v>3.3436478200227666E-3</v>
      </c>
      <c r="AA895" s="174">
        <f t="shared" si="249"/>
        <v>3.2623198360016781E-3</v>
      </c>
      <c r="AB895" s="174">
        <f t="shared" si="249"/>
        <v>3.1829700031917687E-3</v>
      </c>
      <c r="AC895" s="174">
        <f t="shared" si="249"/>
        <v>3.1055502067619451E-3</v>
      </c>
      <c r="AD895" s="174">
        <f t="shared" si="249"/>
        <v>3.0300135021844561E-3</v>
      </c>
      <c r="AE895" s="174">
        <f t="shared" si="249"/>
        <v>2.9563140867694491E-3</v>
      </c>
      <c r="AF895" s="174">
        <f t="shared" si="249"/>
        <v>2.8844072718918977E-3</v>
      </c>
      <c r="AG895" s="174">
        <f t="shared" si="249"/>
        <v>2.8142494558940573E-3</v>
      </c>
      <c r="AH895" s="174">
        <f t="shared" si="249"/>
        <v>2.7457980976470183E-3</v>
      </c>
      <c r="AI895" s="174">
        <f t="shared" ref="K895:BP899" si="250">$C895*POWER(POWER($D895/$C895,1/($D$837-$C$837)),AI$837-$C$837)</f>
        <v>2.6790116907553225E-3</v>
      </c>
      <c r="AJ895" s="174">
        <f t="shared" si="250"/>
        <v>2.6138497383890067E-3</v>
      </c>
      <c r="AK895" s="174">
        <f t="shared" si="250"/>
        <v>2.5502727287278096E-3</v>
      </c>
      <c r="AL895" s="174">
        <f t="shared" si="250"/>
        <v>2.4882421110026501E-3</v>
      </c>
      <c r="AM895" s="174">
        <f t="shared" si="250"/>
        <v>2.4277202721198561E-3</v>
      </c>
      <c r="AN895" s="174">
        <f t="shared" si="250"/>
        <v>2.3686705138539592E-3</v>
      </c>
      <c r="AO895" s="174">
        <f t="shared" si="250"/>
        <v>2.3110570305952391E-3</v>
      </c>
      <c r="AP895" s="174">
        <f t="shared" si="250"/>
        <v>2.2548448876385098E-3</v>
      </c>
      <c r="AQ895" s="174">
        <f t="shared" si="250"/>
        <v>2.1999999999999997E-3</v>
      </c>
      <c r="AR895" s="174">
        <f t="shared" si="250"/>
        <v>2.1464891117494609E-3</v>
      </c>
      <c r="AS895" s="174">
        <f t="shared" si="250"/>
        <v>2.094279775844996E-3</v>
      </c>
      <c r="AT895" s="174">
        <f t="shared" si="250"/>
        <v>2.0433403344583571E-3</v>
      </c>
      <c r="AU895" s="174">
        <f t="shared" si="250"/>
        <v>1.9936398997788033E-3</v>
      </c>
      <c r="AV895" s="174">
        <f t="shared" si="250"/>
        <v>1.9451483352838582E-3</v>
      </c>
      <c r="AW895" s="174">
        <f t="shared" si="250"/>
        <v>1.8978362374656331E-3</v>
      </c>
      <c r="AX895" s="174">
        <f t="shared" si="250"/>
        <v>1.8516749180016118E-3</v>
      </c>
      <c r="AY895" s="174">
        <f t="shared" si="250"/>
        <v>1.8066363863591078E-3</v>
      </c>
      <c r="AZ895" s="174">
        <f t="shared" si="250"/>
        <v>1.7626933328228262E-3</v>
      </c>
      <c r="BA895" s="174">
        <f t="shared" si="250"/>
        <v>1.7198191119352573E-3</v>
      </c>
      <c r="BB895" s="174">
        <f t="shared" si="250"/>
        <v>1.6779877263398443E-3</v>
      </c>
      <c r="BC895" s="174">
        <f t="shared" si="250"/>
        <v>1.6371738110171413E-3</v>
      </c>
      <c r="BD895" s="174">
        <f t="shared" si="250"/>
        <v>1.5973526179043928E-3</v>
      </c>
      <c r="BE895" s="174">
        <f t="shared" si="250"/>
        <v>1.5585000008892166E-3</v>
      </c>
      <c r="BF895" s="174">
        <f t="shared" si="250"/>
        <v>1.520592401168286E-3</v>
      </c>
      <c r="BG895" s="174">
        <f t="shared" si="250"/>
        <v>1.4836068329621341E-3</v>
      </c>
      <c r="BH895" s="174">
        <f t="shared" si="250"/>
        <v>1.4475208695774195E-3</v>
      </c>
      <c r="BI895" s="174">
        <f t="shared" si="250"/>
        <v>1.4123126298082012E-3</v>
      </c>
      <c r="BJ895" s="174">
        <f t="shared" si="250"/>
        <v>1.3779607646679779E-3</v>
      </c>
      <c r="BK895" s="174">
        <f t="shared" si="250"/>
        <v>1.3444444444444441E-3</v>
      </c>
      <c r="BL895" s="174">
        <f t="shared" si="250"/>
        <v>1.311743346069115E-3</v>
      </c>
      <c r="BM895" s="174">
        <f t="shared" si="250"/>
        <v>1.2798376407941641E-3</v>
      </c>
      <c r="BN895" s="174">
        <f t="shared" si="250"/>
        <v>1.248707982168996E-3</v>
      </c>
      <c r="BO895" s="174">
        <f t="shared" si="250"/>
        <v>1.2183354943092685E-3</v>
      </c>
      <c r="BP895" s="174">
        <f t="shared" si="250"/>
        <v>1.1887017604512466E-3</v>
      </c>
    </row>
    <row r="896" spans="2:68">
      <c r="B896" s="29">
        <v>62</v>
      </c>
      <c r="C896" s="68">
        <v>3.7000000000000002E-3</v>
      </c>
      <c r="D896" s="68">
        <v>2.2000000000000001E-3</v>
      </c>
      <c r="I896" s="60" t="s">
        <v>112</v>
      </c>
      <c r="J896" s="174">
        <f t="shared" si="244"/>
        <v>5.1874999098889931E-3</v>
      </c>
      <c r="K896" s="174">
        <f t="shared" si="250"/>
        <v>5.0543946633451109E-3</v>
      </c>
      <c r="L896" s="174">
        <f t="shared" si="250"/>
        <v>4.9247047434451338E-3</v>
      </c>
      <c r="M896" s="174">
        <f t="shared" si="250"/>
        <v>4.7983425168583926E-3</v>
      </c>
      <c r="N896" s="174">
        <f t="shared" si="250"/>
        <v>4.6752225988241011E-3</v>
      </c>
      <c r="O896" s="174">
        <f t="shared" si="250"/>
        <v>4.5552617954556559E-3</v>
      </c>
      <c r="P896" s="174">
        <f t="shared" si="250"/>
        <v>4.4383790475253466E-3</v>
      </c>
      <c r="Q896" s="174">
        <f t="shared" si="250"/>
        <v>4.3244953756914704E-3</v>
      </c>
      <c r="R896" s="174">
        <f t="shared" si="250"/>
        <v>4.2135338271308623E-3</v>
      </c>
      <c r="S896" s="174">
        <f t="shared" si="250"/>
        <v>4.1054194235407831E-3</v>
      </c>
      <c r="T896" s="174">
        <f t="shared" si="250"/>
        <v>4.0000791104749956E-3</v>
      </c>
      <c r="U896" s="174">
        <f t="shared" si="250"/>
        <v>3.8974417079798507E-3</v>
      </c>
      <c r="V896" s="174">
        <f t="shared" si="250"/>
        <v>3.7974378624969557E-3</v>
      </c>
      <c r="W896" s="174">
        <f t="shared" si="250"/>
        <v>3.7000000000000002E-3</v>
      </c>
      <c r="X896" s="174">
        <f t="shared" si="250"/>
        <v>3.6050622803340147E-3</v>
      </c>
      <c r="Y896" s="174">
        <f t="shared" si="250"/>
        <v>3.512560552726239E-3</v>
      </c>
      <c r="Z896" s="174">
        <f t="shared" si="250"/>
        <v>3.4224323124385303E-3</v>
      </c>
      <c r="AA896" s="174">
        <f t="shared" si="250"/>
        <v>3.3346166585320166E-3</v>
      </c>
      <c r="AB896" s="174">
        <f t="shared" si="250"/>
        <v>3.2490542527154657E-3</v>
      </c>
      <c r="AC896" s="174">
        <f t="shared" si="250"/>
        <v>3.1656872792495522E-3</v>
      </c>
      <c r="AD896" s="174">
        <f t="shared" si="250"/>
        <v>3.0844594058799389E-3</v>
      </c>
      <c r="AE896" s="174">
        <f t="shared" si="250"/>
        <v>3.0053157457727649E-3</v>
      </c>
      <c r="AF896" s="174">
        <f t="shared" si="250"/>
        <v>2.9282028204268336E-3</v>
      </c>
      <c r="AG896" s="174">
        <f t="shared" si="250"/>
        <v>2.8530685235374199E-3</v>
      </c>
      <c r="AH896" s="174">
        <f t="shared" si="250"/>
        <v>2.7798620857873001E-3</v>
      </c>
      <c r="AI896" s="174">
        <f t="shared" si="250"/>
        <v>2.7085340405411983E-3</v>
      </c>
      <c r="AJ896" s="174">
        <f t="shared" si="250"/>
        <v>2.6390361904204741E-3</v>
      </c>
      <c r="AK896" s="174">
        <f t="shared" si="250"/>
        <v>2.5713215747354655E-3</v>
      </c>
      <c r="AL896" s="174">
        <f t="shared" si="250"/>
        <v>2.5053444377534828E-3</v>
      </c>
      <c r="AM896" s="174">
        <f t="shared" si="250"/>
        <v>2.4410601977810031E-3</v>
      </c>
      <c r="AN896" s="174">
        <f t="shared" si="250"/>
        <v>2.3784254170391844E-3</v>
      </c>
      <c r="AO896" s="174">
        <f t="shared" si="250"/>
        <v>2.3173977723123409E-3</v>
      </c>
      <c r="AP896" s="174">
        <f t="shared" si="250"/>
        <v>2.2579360263495388E-3</v>
      </c>
      <c r="AQ896" s="174">
        <f t="shared" si="250"/>
        <v>2.1999999999999975E-3</v>
      </c>
      <c r="AR896" s="174">
        <f t="shared" si="250"/>
        <v>2.1435505450634654E-3</v>
      </c>
      <c r="AS896" s="174">
        <f t="shared" si="250"/>
        <v>2.0885495178372205E-3</v>
      </c>
      <c r="AT896" s="174">
        <f t="shared" si="250"/>
        <v>2.0349597533418262E-3</v>
      </c>
      <c r="AU896" s="174">
        <f t="shared" si="250"/>
        <v>1.9827450402082236E-3</v>
      </c>
      <c r="AV896" s="174">
        <f t="shared" si="250"/>
        <v>1.9318700962091936E-3</v>
      </c>
      <c r="AW896" s="174">
        <f t="shared" si="250"/>
        <v>1.8823005444186507E-3</v>
      </c>
      <c r="AX896" s="174">
        <f t="shared" si="250"/>
        <v>1.8340028899826643E-3</v>
      </c>
      <c r="AY896" s="174">
        <f t="shared" si="250"/>
        <v>1.786944497486507E-3</v>
      </c>
      <c r="AZ896" s="174">
        <f t="shared" si="250"/>
        <v>1.7410935689024395E-3</v>
      </c>
      <c r="BA896" s="174">
        <f t="shared" si="250"/>
        <v>1.6964191221033283E-3</v>
      </c>
      <c r="BB896" s="174">
        <f t="shared" si="250"/>
        <v>1.6528909699275816E-3</v>
      </c>
      <c r="BC896" s="174">
        <f t="shared" si="250"/>
        <v>1.6104796997812509E-3</v>
      </c>
      <c r="BD896" s="174">
        <f t="shared" si="250"/>
        <v>1.5691566537635231E-3</v>
      </c>
      <c r="BE896" s="174">
        <f t="shared" si="250"/>
        <v>1.5288939093021669E-3</v>
      </c>
      <c r="BF896" s="174">
        <f t="shared" si="250"/>
        <v>1.4896642602858529E-3</v>
      </c>
      <c r="BG896" s="174">
        <f t="shared" si="250"/>
        <v>1.4514411986805945E-3</v>
      </c>
      <c r="BH896" s="174">
        <f t="shared" si="250"/>
        <v>1.4141988966178917E-3</v>
      </c>
      <c r="BI896" s="174">
        <f t="shared" si="250"/>
        <v>1.3779121889424713E-3</v>
      </c>
      <c r="BJ896" s="174">
        <f t="shared" si="250"/>
        <v>1.3425565562078321E-3</v>
      </c>
      <c r="BK896" s="174">
        <f t="shared" si="250"/>
        <v>1.308108108108105E-3</v>
      </c>
      <c r="BL896" s="174">
        <f t="shared" si="250"/>
        <v>1.274543567335032E-3</v>
      </c>
      <c r="BM896" s="174">
        <f t="shared" si="250"/>
        <v>1.2418402538491567E-3</v>
      </c>
      <c r="BN896" s="174">
        <f t="shared" si="250"/>
        <v>1.209976069554598E-3</v>
      </c>
      <c r="BO896" s="174">
        <f t="shared" si="250"/>
        <v>1.1789294833670506E-3</v>
      </c>
      <c r="BP896" s="174">
        <f t="shared" si="250"/>
        <v>1.1486795166649245E-3</v>
      </c>
    </row>
    <row r="897" spans="1:68">
      <c r="B897" s="29">
        <v>63</v>
      </c>
      <c r="C897" s="68">
        <v>3.7000000000000002E-3</v>
      </c>
      <c r="D897" s="68">
        <v>2.3E-3</v>
      </c>
      <c r="I897" s="60" t="s">
        <v>112</v>
      </c>
      <c r="J897" s="174">
        <f t="shared" si="244"/>
        <v>5.0397587935478326E-3</v>
      </c>
      <c r="K897" s="174">
        <f t="shared" si="250"/>
        <v>4.9213704461317162E-3</v>
      </c>
      <c r="L897" s="174">
        <f t="shared" si="250"/>
        <v>4.8057631446699932E-3</v>
      </c>
      <c r="M897" s="174">
        <f t="shared" si="250"/>
        <v>4.6928715599578123E-3</v>
      </c>
      <c r="N897" s="174">
        <f t="shared" si="250"/>
        <v>4.5826318974305528E-3</v>
      </c>
      <c r="O897" s="174">
        <f t="shared" si="250"/>
        <v>4.4749818611137821E-3</v>
      </c>
      <c r="P897" s="174">
        <f t="shared" si="250"/>
        <v>4.3698606184200605E-3</v>
      </c>
      <c r="Q897" s="174">
        <f t="shared" si="250"/>
        <v>4.2672087657726968E-3</v>
      </c>
      <c r="R897" s="174">
        <f t="shared" si="250"/>
        <v>4.1669682950370409E-3</v>
      </c>
      <c r="S897" s="174">
        <f t="shared" si="250"/>
        <v>4.0690825607403195E-3</v>
      </c>
      <c r="T897" s="174">
        <f t="shared" si="250"/>
        <v>3.9734962480615201E-3</v>
      </c>
      <c r="U897" s="174">
        <f t="shared" si="250"/>
        <v>3.8801553415732186E-3</v>
      </c>
      <c r="V897" s="174">
        <f t="shared" si="250"/>
        <v>3.7890070947176799E-3</v>
      </c>
      <c r="W897" s="174">
        <f t="shared" si="250"/>
        <v>3.7000000000000002E-3</v>
      </c>
      <c r="X897" s="174">
        <f t="shared" si="250"/>
        <v>3.613083759881439E-3</v>
      </c>
      <c r="Y897" s="174">
        <f t="shared" si="250"/>
        <v>3.5282092583564851E-3</v>
      </c>
      <c r="Z897" s="174">
        <f t="shared" si="250"/>
        <v>3.4453285331976086E-3</v>
      </c>
      <c r="AA897" s="174">
        <f t="shared" si="250"/>
        <v>3.3643947488520053E-3</v>
      </c>
      <c r="AB897" s="174">
        <f t="shared" si="250"/>
        <v>3.2853621699750197E-3</v>
      </c>
      <c r="AC897" s="174">
        <f t="shared" si="250"/>
        <v>3.2081861355852939E-3</v>
      </c>
      <c r="AD897" s="174">
        <f t="shared" si="250"/>
        <v>3.1328230338270313E-3</v>
      </c>
      <c r="AE897" s="174">
        <f t="shared" si="250"/>
        <v>3.0592302773251208E-3</v>
      </c>
      <c r="AF897" s="174">
        <f t="shared" si="250"/>
        <v>2.9873662791191852E-3</v>
      </c>
      <c r="AG897" s="174">
        <f t="shared" si="250"/>
        <v>2.9171904291629643E-3</v>
      </c>
      <c r="AH897" s="174">
        <f t="shared" si="250"/>
        <v>2.848663071375749E-3</v>
      </c>
      <c r="AI897" s="174">
        <f t="shared" si="250"/>
        <v>2.781745481232892E-3</v>
      </c>
      <c r="AJ897" s="174">
        <f t="shared" si="250"/>
        <v>2.7163998438827401E-3</v>
      </c>
      <c r="AK897" s="174">
        <f t="shared" si="250"/>
        <v>2.652589232777623E-3</v>
      </c>
      <c r="AL897" s="174">
        <f t="shared" si="250"/>
        <v>2.5902775888068095E-3</v>
      </c>
      <c r="AM897" s="174">
        <f t="shared" si="250"/>
        <v>2.5294296999196584E-3</v>
      </c>
      <c r="AN897" s="174">
        <f t="shared" si="250"/>
        <v>2.4700111812274318E-3</v>
      </c>
      <c r="AO897" s="174">
        <f t="shared" si="250"/>
        <v>2.4119884555725418E-3</v>
      </c>
      <c r="AP897" s="174">
        <f t="shared" si="250"/>
        <v>2.3553287345542337E-3</v>
      </c>
      <c r="AQ897" s="174">
        <f t="shared" si="250"/>
        <v>2.3000000000000004E-3</v>
      </c>
      <c r="AR897" s="174">
        <f t="shared" si="250"/>
        <v>2.2459709858722462E-3</v>
      </c>
      <c r="AS897" s="174">
        <f t="shared" si="250"/>
        <v>2.1932111605999778E-3</v>
      </c>
      <c r="AT897" s="174">
        <f t="shared" si="250"/>
        <v>2.1416907098255407E-3</v>
      </c>
      <c r="AU897" s="174">
        <f t="shared" si="250"/>
        <v>2.0913805195566519E-3</v>
      </c>
      <c r="AV897" s="174">
        <f t="shared" si="250"/>
        <v>2.0422521597142015E-3</v>
      </c>
      <c r="AW897" s="174">
        <f t="shared" si="250"/>
        <v>1.994277868066534E-3</v>
      </c>
      <c r="AX897" s="174">
        <f t="shared" si="250"/>
        <v>1.9474305345411279E-3</v>
      </c>
      <c r="AY897" s="174">
        <f t="shared" si="250"/>
        <v>1.9016836859048051E-3</v>
      </c>
      <c r="AZ897" s="174">
        <f t="shared" si="250"/>
        <v>1.8570114708038178E-3</v>
      </c>
      <c r="BA897" s="174">
        <f t="shared" si="250"/>
        <v>1.8133886451553566E-3</v>
      </c>
      <c r="BB897" s="174">
        <f t="shared" si="250"/>
        <v>1.7707905578822228E-3</v>
      </c>
      <c r="BC897" s="174">
        <f t="shared" si="250"/>
        <v>1.7291931369826088E-3</v>
      </c>
      <c r="BD897" s="174">
        <f t="shared" si="250"/>
        <v>1.6885728759271092E-3</v>
      </c>
      <c r="BE897" s="174">
        <f t="shared" si="250"/>
        <v>1.6489068203752793E-3</v>
      </c>
      <c r="BF897" s="174">
        <f t="shared" si="250"/>
        <v>1.6101725552042333E-3</v>
      </c>
      <c r="BG897" s="174">
        <f t="shared" si="250"/>
        <v>1.57234819184195E-3</v>
      </c>
      <c r="BH897" s="174">
        <f t="shared" si="250"/>
        <v>1.5354123558981336E-3</v>
      </c>
      <c r="BI897" s="174">
        <f t="shared" si="250"/>
        <v>1.4993441750856345E-3</v>
      </c>
      <c r="BJ897" s="174">
        <f t="shared" si="250"/>
        <v>1.4641232674256048E-3</v>
      </c>
      <c r="BK897" s="174">
        <f t="shared" si="250"/>
        <v>1.4297297297297302E-3</v>
      </c>
      <c r="BL897" s="174">
        <f t="shared" si="250"/>
        <v>1.3961441263530183E-3</v>
      </c>
      <c r="BM897" s="174">
        <f t="shared" si="250"/>
        <v>1.3633474782107969E-3</v>
      </c>
      <c r="BN897" s="174">
        <f t="shared" si="250"/>
        <v>1.3313212520537148E-3</v>
      </c>
      <c r="BO897" s="174">
        <f t="shared" si="250"/>
        <v>1.300047349994676E-3</v>
      </c>
      <c r="BP897" s="174">
        <f t="shared" si="250"/>
        <v>1.269508099281801E-3</v>
      </c>
    </row>
    <row r="898" spans="1:68">
      <c r="B898" s="29">
        <v>64</v>
      </c>
      <c r="C898" s="68">
        <v>3.8E-3</v>
      </c>
      <c r="D898" s="68">
        <v>2.3E-3</v>
      </c>
      <c r="I898" s="60" t="s">
        <v>112</v>
      </c>
      <c r="J898" s="174">
        <f t="shared" si="244"/>
        <v>5.2664727454384101E-3</v>
      </c>
      <c r="K898" s="174">
        <f t="shared" si="250"/>
        <v>5.1359058406389687E-3</v>
      </c>
      <c r="L898" s="174">
        <f t="shared" si="250"/>
        <v>5.0085759632491284E-3</v>
      </c>
      <c r="M898" s="174">
        <f t="shared" si="250"/>
        <v>4.8844028605703489E-3</v>
      </c>
      <c r="N898" s="174">
        <f t="shared" si="250"/>
        <v>4.7633082695367973E-3</v>
      </c>
      <c r="O898" s="174">
        <f t="shared" si="250"/>
        <v>4.6452158673881867E-3</v>
      </c>
      <c r="P898" s="174">
        <f t="shared" si="250"/>
        <v>4.5300512235655335E-3</v>
      </c>
      <c r="Q898" s="174">
        <f t="shared" si="250"/>
        <v>4.4177417527995096E-3</v>
      </c>
      <c r="R898" s="174">
        <f t="shared" si="250"/>
        <v>4.3082166693618517E-3</v>
      </c>
      <c r="S898" s="174">
        <f t="shared" si="250"/>
        <v>4.2014069424509588E-3</v>
      </c>
      <c r="T898" s="174">
        <f t="shared" si="250"/>
        <v>4.09724525268358E-3</v>
      </c>
      <c r="U898" s="174">
        <f t="shared" si="250"/>
        <v>3.9956659496651675E-3</v>
      </c>
      <c r="V898" s="174">
        <f t="shared" si="250"/>
        <v>3.8966050106121405E-3</v>
      </c>
      <c r="W898" s="174">
        <f t="shared" si="250"/>
        <v>3.8E-3</v>
      </c>
      <c r="X898" s="174">
        <f t="shared" si="250"/>
        <v>3.7057900302118478E-3</v>
      </c>
      <c r="Y898" s="174">
        <f t="shared" si="250"/>
        <v>3.6139157231625074E-3</v>
      </c>
      <c r="Z898" s="174">
        <f t="shared" si="250"/>
        <v>3.5243191728740685E-3</v>
      </c>
      <c r="AA898" s="174">
        <f t="shared" si="250"/>
        <v>3.4369439089792604E-3</v>
      </c>
      <c r="AB898" s="174">
        <f t="shared" si="250"/>
        <v>3.3517348611296527E-3</v>
      </c>
      <c r="AC898" s="174">
        <f t="shared" si="250"/>
        <v>3.2686383242862523E-3</v>
      </c>
      <c r="AD898" s="174">
        <f t="shared" si="250"/>
        <v>3.1876019248706197E-3</v>
      </c>
      <c r="AE898" s="174">
        <f t="shared" si="250"/>
        <v>3.1085745877551681E-3</v>
      </c>
      <c r="AF898" s="174">
        <f t="shared" si="250"/>
        <v>3.0315065040718439E-3</v>
      </c>
      <c r="AG898" s="174">
        <f t="shared" si="250"/>
        <v>2.956349099818898E-3</v>
      </c>
      <c r="AH898" s="174">
        <f t="shared" si="250"/>
        <v>2.8830550052459589E-3</v>
      </c>
      <c r="AI898" s="174">
        <f t="shared" si="250"/>
        <v>2.8115780249981159E-3</v>
      </c>
      <c r="AJ898" s="174">
        <f t="shared" si="250"/>
        <v>2.741873109000194E-3</v>
      </c>
      <c r="AK898" s="174">
        <f t="shared" si="250"/>
        <v>2.6738963240628632E-3</v>
      </c>
      <c r="AL898" s="174">
        <f t="shared" si="250"/>
        <v>2.6076048261927018E-3</v>
      </c>
      <c r="AM898" s="174">
        <f t="shared" si="250"/>
        <v>2.5429568335887404E-3</v>
      </c>
      <c r="AN898" s="174">
        <f t="shared" si="250"/>
        <v>2.4799116003084848E-3</v>
      </c>
      <c r="AO898" s="174">
        <f t="shared" si="250"/>
        <v>2.4184293905868139E-3</v>
      </c>
      <c r="AP898" s="174">
        <f t="shared" si="250"/>
        <v>2.3584714537915603E-3</v>
      </c>
      <c r="AQ898" s="174">
        <f t="shared" si="250"/>
        <v>2.3000000000000021E-3</v>
      </c>
      <c r="AR898" s="174">
        <f t="shared" si="250"/>
        <v>2.2429781761808573E-3</v>
      </c>
      <c r="AS898" s="174">
        <f t="shared" si="250"/>
        <v>2.1873700429667826E-3</v>
      </c>
      <c r="AT898" s="174">
        <f t="shared" si="250"/>
        <v>2.1331405520027273E-3</v>
      </c>
      <c r="AU898" s="174">
        <f t="shared" si="250"/>
        <v>2.0802555238558702E-3</v>
      </c>
      <c r="AV898" s="174">
        <f t="shared" si="250"/>
        <v>2.0286816264732123E-3</v>
      </c>
      <c r="AW898" s="174">
        <f t="shared" si="250"/>
        <v>1.9783863541732597E-3</v>
      </c>
      <c r="AX898" s="174">
        <f t="shared" si="250"/>
        <v>1.9293380071585349E-3</v>
      </c>
      <c r="AY898" s="174">
        <f t="shared" si="250"/>
        <v>1.8815056715360244E-3</v>
      </c>
      <c r="AZ898" s="174">
        <f t="shared" si="250"/>
        <v>1.83485919983296E-3</v>
      </c>
      <c r="BA898" s="174">
        <f t="shared" si="250"/>
        <v>1.7893691919956501E-3</v>
      </c>
      <c r="BB898" s="174">
        <f t="shared" si="250"/>
        <v>1.7450069768593977E-3</v>
      </c>
      <c r="BC898" s="174">
        <f t="shared" si="250"/>
        <v>1.7017445940778085E-3</v>
      </c>
      <c r="BD898" s="174">
        <f t="shared" si="250"/>
        <v>1.6595547765001185E-3</v>
      </c>
      <c r="BE898" s="174">
        <f t="shared" si="250"/>
        <v>1.6184109329854186E-3</v>
      </c>
      <c r="BF898" s="174">
        <f t="shared" si="250"/>
        <v>1.5782871316429524E-3</v>
      </c>
      <c r="BG898" s="174">
        <f t="shared" si="250"/>
        <v>1.5391580834879231E-3</v>
      </c>
      <c r="BH898" s="174">
        <f t="shared" si="250"/>
        <v>1.5009991265025053E-3</v>
      </c>
      <c r="BI898" s="174">
        <f t="shared" si="250"/>
        <v>1.4637862100920201E-3</v>
      </c>
      <c r="BJ898" s="174">
        <f t="shared" si="250"/>
        <v>1.4274958799264722E-3</v>
      </c>
      <c r="BK898" s="174">
        <f t="shared" si="250"/>
        <v>1.3921052631578972E-3</v>
      </c>
      <c r="BL898" s="174">
        <f t="shared" si="250"/>
        <v>1.3575920540042042E-3</v>
      </c>
      <c r="BM898" s="174">
        <f t="shared" si="250"/>
        <v>1.3239344996904224E-3</v>
      </c>
      <c r="BN898" s="174">
        <f t="shared" si="250"/>
        <v>1.2911113867384943E-3</v>
      </c>
      <c r="BO898" s="174">
        <f t="shared" si="250"/>
        <v>1.2591020275969751E-3</v>
      </c>
      <c r="BP898" s="174">
        <f t="shared" si="250"/>
        <v>1.2278862476022088E-3</v>
      </c>
    </row>
    <row r="899" spans="1:68">
      <c r="B899" s="29">
        <v>65</v>
      </c>
      <c r="C899" s="68">
        <v>3.8999999999999998E-3</v>
      </c>
      <c r="D899" s="68">
        <v>2.3E-3</v>
      </c>
      <c r="I899" s="60" t="s">
        <v>112</v>
      </c>
      <c r="J899" s="174">
        <f t="shared" si="244"/>
        <v>5.4970983635790928E-3</v>
      </c>
      <c r="K899" s="174">
        <f t="shared" si="250"/>
        <v>5.3538557981504947E-3</v>
      </c>
      <c r="L899" s="174">
        <f t="shared" si="250"/>
        <v>5.2143458260272149E-3</v>
      </c>
      <c r="M899" s="174">
        <f t="shared" si="250"/>
        <v>5.0784711838522244E-3</v>
      </c>
      <c r="N899" s="174">
        <f t="shared" si="250"/>
        <v>4.9461371427424773E-3</v>
      </c>
      <c r="O899" s="174">
        <f t="shared" si="250"/>
        <v>4.817251442245968E-3</v>
      </c>
      <c r="P899" s="174">
        <f t="shared" si="250"/>
        <v>4.6917242260197233E-3</v>
      </c>
      <c r="Q899" s="174">
        <f t="shared" si="250"/>
        <v>4.5694679791838926E-3</v>
      </c>
      <c r="R899" s="174">
        <f t="shared" si="250"/>
        <v>4.4503974673082486E-3</v>
      </c>
      <c r="S899" s="174">
        <f t="shared" si="250"/>
        <v>4.3344296769885736E-3</v>
      </c>
      <c r="T899" s="174">
        <f t="shared" si="250"/>
        <v>4.2214837579715005E-3</v>
      </c>
      <c r="U899" s="174">
        <f t="shared" si="250"/>
        <v>4.1114809667874468E-3</v>
      </c>
      <c r="V899" s="174">
        <f t="shared" si="250"/>
        <v>4.0043446118523621E-3</v>
      </c>
      <c r="W899" s="174">
        <f t="shared" si="250"/>
        <v>3.8999999999999998E-3</v>
      </c>
      <c r="X899" s="174">
        <f t="shared" si="250"/>
        <v>3.7983743844074488E-3</v>
      </c>
      <c r="Y899" s="174">
        <f t="shared" si="250"/>
        <v>3.6993969138776066E-3</v>
      </c>
      <c r="Z899" s="174">
        <f t="shared" si="250"/>
        <v>3.6029985834432486E-3</v>
      </c>
      <c r="AA899" s="174">
        <f t="shared" si="250"/>
        <v>3.5091121862582462E-3</v>
      </c>
      <c r="AB899" s="174">
        <f t="shared" si="250"/>
        <v>3.417672266742396E-3</v>
      </c>
      <c r="AC899" s="174">
        <f t="shared" si="250"/>
        <v>3.3286150749471943E-3</v>
      </c>
      <c r="AD899" s="174">
        <f t="shared" si="250"/>
        <v>3.2418785221107449E-3</v>
      </c>
      <c r="AE899" s="174">
        <f t="shared" si="250"/>
        <v>3.1574021373708024E-3</v>
      </c>
      <c r="AF899" s="174">
        <f t="shared" si="250"/>
        <v>3.0751270256057913E-3</v>
      </c>
      <c r="AG899" s="174">
        <f t="shared" si="250"/>
        <v>2.9949958263743859E-3</v>
      </c>
      <c r="AH899" s="174">
        <f t="shared" si="250"/>
        <v>2.9169526739250481E-3</v>
      </c>
      <c r="AI899" s="174">
        <f t="shared" si="250"/>
        <v>2.8409431582476197E-3</v>
      </c>
      <c r="AJ899" s="174">
        <f t="shared" si="250"/>
        <v>2.766914287139835E-3</v>
      </c>
      <c r="AK899" s="174">
        <f t="shared" si="250"/>
        <v>2.6948144492622938E-3</v>
      </c>
      <c r="AL899" s="174">
        <f t="shared" si="250"/>
        <v>2.624593378156145E-3</v>
      </c>
      <c r="AM899" s="174">
        <f t="shared" si="250"/>
        <v>2.5562021171983878E-3</v>
      </c>
      <c r="AN899" s="174">
        <f t="shared" si="250"/>
        <v>2.4895929854703703E-3</v>
      </c>
      <c r="AO899" s="174">
        <f t="shared" si="250"/>
        <v>2.4247195445156718E-3</v>
      </c>
      <c r="AP899" s="174">
        <f t="shared" si="250"/>
        <v>2.3615365659642117E-3</v>
      </c>
      <c r="AQ899" s="174">
        <f t="shared" si="250"/>
        <v>2.2999999999999982E-3</v>
      </c>
      <c r="AR899" s="174">
        <f t="shared" si="250"/>
        <v>2.2400669446505455E-3</v>
      </c>
      <c r="AS899" s="174">
        <f t="shared" si="250"/>
        <v>2.181695615876536E-3</v>
      </c>
      <c r="AT899" s="174">
        <f t="shared" si="250"/>
        <v>2.1248453184408893E-3</v>
      </c>
      <c r="AU899" s="174">
        <f t="shared" si="250"/>
        <v>2.0694764175369128E-3</v>
      </c>
      <c r="AV899" s="174">
        <f t="shared" si="250"/>
        <v>2.0155503111557705E-3</v>
      </c>
      <c r="AW899" s="174">
        <f t="shared" si="250"/>
        <v>1.9630294031739849E-3</v>
      </c>
      <c r="AX899" s="174">
        <f t="shared" si="250"/>
        <v>1.9118770771422327E-3</v>
      </c>
      <c r="AY899" s="174">
        <f t="shared" si="250"/>
        <v>1.8620576707571387E-3</v>
      </c>
      <c r="AZ899" s="174">
        <f t="shared" si="250"/>
        <v>1.8135364509982857E-3</v>
      </c>
      <c r="BA899" s="174">
        <f t="shared" si="250"/>
        <v>1.7662795899130981E-3</v>
      </c>
      <c r="BB899" s="174">
        <f t="shared" si="250"/>
        <v>1.7202541410327198E-3</v>
      </c>
      <c r="BC899" s="174">
        <f t="shared" si="250"/>
        <v>1.6754280164024413E-3</v>
      </c>
      <c r="BD899" s="174">
        <f t="shared" si="250"/>
        <v>1.6317699642106709E-3</v>
      </c>
      <c r="BE899" s="174">
        <f t="shared" si="250"/>
        <v>1.589249547000839E-3</v>
      </c>
      <c r="BF899" s="174">
        <f t="shared" ref="K899:BP904" si="251">$C899*POWER(POWER($D899/$C899,1/($D$837-$C$837)),BF$837-$C$837)</f>
        <v>1.5478371204510587E-3</v>
      </c>
      <c r="BG899" s="174">
        <f t="shared" si="251"/>
        <v>1.5075038127067405E-3</v>
      </c>
      <c r="BH899" s="174">
        <f t="shared" si="251"/>
        <v>1.468221504251756E-3</v>
      </c>
      <c r="BI899" s="174">
        <f t="shared" si="251"/>
        <v>1.4299628083041132E-3</v>
      </c>
      <c r="BJ899" s="174">
        <f t="shared" si="251"/>
        <v>1.3927010517224829E-3</v>
      </c>
      <c r="BK899" s="174">
        <f t="shared" si="251"/>
        <v>1.3564102564102545E-3</v>
      </c>
      <c r="BL899" s="174">
        <f t="shared" si="251"/>
        <v>1.3210651212041667E-3</v>
      </c>
      <c r="BM899" s="174">
        <f t="shared" si="251"/>
        <v>1.286641004234879E-3</v>
      </c>
      <c r="BN899" s="174">
        <f t="shared" si="251"/>
        <v>1.2531139057471901E-3</v>
      </c>
      <c r="BO899" s="174">
        <f t="shared" si="251"/>
        <v>1.2204604513679222E-3</v>
      </c>
      <c r="BP899" s="174">
        <f t="shared" si="251"/>
        <v>1.1886578758098126E-3</v>
      </c>
    </row>
    <row r="900" spans="1:68">
      <c r="B900" s="29">
        <v>66</v>
      </c>
      <c r="C900" s="68">
        <v>4.0000000000000001E-3</v>
      </c>
      <c r="D900" s="68">
        <v>2.3999999999999998E-3</v>
      </c>
      <c r="I900" s="60" t="s">
        <v>112</v>
      </c>
      <c r="J900" s="174">
        <f t="shared" si="244"/>
        <v>5.5752157523351279E-3</v>
      </c>
      <c r="K900" s="174">
        <f t="shared" si="251"/>
        <v>5.4346207307061504E-3</v>
      </c>
      <c r="L900" s="174">
        <f t="shared" si="251"/>
        <v>5.2975712149346968E-3</v>
      </c>
      <c r="M900" s="174">
        <f t="shared" si="251"/>
        <v>5.1639777949432216E-3</v>
      </c>
      <c r="N900" s="174">
        <f t="shared" si="251"/>
        <v>5.0337533153851869E-3</v>
      </c>
      <c r="O900" s="174">
        <f t="shared" si="251"/>
        <v>4.9068128187855541E-3</v>
      </c>
      <c r="P900" s="174">
        <f t="shared" si="251"/>
        <v>4.7830734901151712E-3</v>
      </c>
      <c r="Q900" s="174">
        <f t="shared" si="251"/>
        <v>4.6624546027628621E-3</v>
      </c>
      <c r="R900" s="174">
        <f t="shared" si="251"/>
        <v>4.5448774658699972E-3</v>
      </c>
      <c r="S900" s="174">
        <f t="shared" si="251"/>
        <v>4.4302653729931599E-3</v>
      </c>
      <c r="T900" s="174">
        <f t="shared" si="251"/>
        <v>4.318543552061441E-3</v>
      </c>
      <c r="U900" s="174">
        <f t="shared" si="251"/>
        <v>4.2096391165957012E-3</v>
      </c>
      <c r="V900" s="174">
        <f t="shared" si="251"/>
        <v>4.1034810181579742E-3</v>
      </c>
      <c r="W900" s="174">
        <f t="shared" si="251"/>
        <v>4.0000000000000001E-3</v>
      </c>
      <c r="X900" s="174">
        <f t="shared" si="251"/>
        <v>3.899128551880641E-3</v>
      </c>
      <c r="Y900" s="174">
        <f t="shared" si="251"/>
        <v>3.8008008660227058E-3</v>
      </c>
      <c r="Z900" s="174">
        <f t="shared" si="251"/>
        <v>3.7049527941804493E-3</v>
      </c>
      <c r="AA900" s="174">
        <f t="shared" si="251"/>
        <v>3.6115218057897374E-3</v>
      </c>
      <c r="AB900" s="174">
        <f t="shared" si="251"/>
        <v>3.5204469471735739E-3</v>
      </c>
      <c r="AC900" s="174">
        <f t="shared" si="251"/>
        <v>3.4316688017763802E-3</v>
      </c>
      <c r="AD900" s="174">
        <f t="shared" si="251"/>
        <v>3.3451294514010776E-3</v>
      </c>
      <c r="AE900" s="174">
        <f t="shared" si="251"/>
        <v>3.2607724384236913E-3</v>
      </c>
      <c r="AF900" s="174">
        <f t="shared" si="251"/>
        <v>3.1785427289608187E-3</v>
      </c>
      <c r="AG900" s="174">
        <f t="shared" si="251"/>
        <v>3.0983866769659341E-3</v>
      </c>
      <c r="AH900" s="174">
        <f t="shared" si="251"/>
        <v>3.0202519892311131E-3</v>
      </c>
      <c r="AI900" s="174">
        <f t="shared" si="251"/>
        <v>2.9440876912713338E-3</v>
      </c>
      <c r="AJ900" s="174">
        <f t="shared" si="251"/>
        <v>2.8698440940691039E-3</v>
      </c>
      <c r="AK900" s="174">
        <f t="shared" si="251"/>
        <v>2.7974727616577187E-3</v>
      </c>
      <c r="AL900" s="174">
        <f t="shared" si="251"/>
        <v>2.7269264795219991E-3</v>
      </c>
      <c r="AM900" s="174">
        <f t="shared" si="251"/>
        <v>2.6581592237958965E-3</v>
      </c>
      <c r="AN900" s="174">
        <f t="shared" si="251"/>
        <v>2.5911261312368656E-3</v>
      </c>
      <c r="AO900" s="174">
        <f t="shared" si="251"/>
        <v>2.5257834699574217E-3</v>
      </c>
      <c r="AP900" s="174">
        <f t="shared" si="251"/>
        <v>2.4620886108947856E-3</v>
      </c>
      <c r="AQ900" s="174">
        <f t="shared" si="251"/>
        <v>2.4000000000000007E-3</v>
      </c>
      <c r="AR900" s="174">
        <f t="shared" si="251"/>
        <v>2.339477131128385E-3</v>
      </c>
      <c r="AS900" s="174">
        <f t="shared" si="251"/>
        <v>2.2804805196136239E-3</v>
      </c>
      <c r="AT900" s="174">
        <f t="shared" si="251"/>
        <v>2.2229716765082702E-3</v>
      </c>
      <c r="AU900" s="174">
        <f t="shared" si="251"/>
        <v>2.1669130834738432E-3</v>
      </c>
      <c r="AV900" s="174">
        <f t="shared" si="251"/>
        <v>2.112268168304145E-3</v>
      </c>
      <c r="AW900" s="174">
        <f t="shared" si="251"/>
        <v>2.0590012810658286E-3</v>
      </c>
      <c r="AX900" s="174">
        <f t="shared" si="251"/>
        <v>2.0070776708406468E-3</v>
      </c>
      <c r="AY900" s="174">
        <f t="shared" si="251"/>
        <v>1.9564634630542155E-3</v>
      </c>
      <c r="AZ900" s="174">
        <f t="shared" si="251"/>
        <v>1.9071256373764916E-3</v>
      </c>
      <c r="BA900" s="174">
        <f t="shared" si="251"/>
        <v>1.8590320061795612E-3</v>
      </c>
      <c r="BB900" s="174">
        <f t="shared" si="251"/>
        <v>1.8121511935386685E-3</v>
      </c>
      <c r="BC900" s="174">
        <f t="shared" si="251"/>
        <v>1.7664526147628005E-3</v>
      </c>
      <c r="BD900" s="174">
        <f t="shared" si="251"/>
        <v>1.7219064564414626E-3</v>
      </c>
      <c r="BE900" s="174">
        <f t="shared" si="251"/>
        <v>1.6784836569946314E-3</v>
      </c>
      <c r="BF900" s="174">
        <f t="shared" si="251"/>
        <v>1.6361558877131996E-3</v>
      </c>
      <c r="BG900" s="174">
        <f t="shared" si="251"/>
        <v>1.5948955342775383E-3</v>
      </c>
      <c r="BH900" s="174">
        <f t="shared" si="251"/>
        <v>1.5546756787421197E-3</v>
      </c>
      <c r="BI900" s="174">
        <f t="shared" si="251"/>
        <v>1.5154700819744534E-3</v>
      </c>
      <c r="BJ900" s="174">
        <f t="shared" si="251"/>
        <v>1.4772531665368715E-3</v>
      </c>
      <c r="BK900" s="174">
        <f t="shared" si="251"/>
        <v>1.4400000000000007E-3</v>
      </c>
      <c r="BL900" s="174">
        <f t="shared" si="251"/>
        <v>1.4036862786770314E-3</v>
      </c>
      <c r="BM900" s="174">
        <f t="shared" si="251"/>
        <v>1.3682883117681747E-3</v>
      </c>
      <c r="BN900" s="174">
        <f t="shared" si="251"/>
        <v>1.3337830059049626E-3</v>
      </c>
      <c r="BO900" s="174">
        <f t="shared" si="251"/>
        <v>1.3001478500843061E-3</v>
      </c>
      <c r="BP900" s="174">
        <f t="shared" si="251"/>
        <v>1.2673609009824871E-3</v>
      </c>
    </row>
    <row r="901" spans="1:68">
      <c r="B901" s="29">
        <v>67</v>
      </c>
      <c r="C901" s="68">
        <v>4.1000000000000003E-3</v>
      </c>
      <c r="D901" s="68">
        <v>2.3999999999999998E-3</v>
      </c>
      <c r="I901" s="60" t="s">
        <v>112</v>
      </c>
      <c r="J901" s="174">
        <f t="shared" si="244"/>
        <v>5.807056565983678E-3</v>
      </c>
      <c r="K901" s="174">
        <f t="shared" si="251"/>
        <v>5.6536305585231346E-3</v>
      </c>
      <c r="L901" s="174">
        <f t="shared" si="251"/>
        <v>5.504258160580219E-3</v>
      </c>
      <c r="M901" s="174">
        <f t="shared" si="251"/>
        <v>5.3588322732973578E-3</v>
      </c>
      <c r="N901" s="174">
        <f t="shared" si="251"/>
        <v>5.2172486274346874E-3</v>
      </c>
      <c r="O901" s="174">
        <f t="shared" si="251"/>
        <v>5.0794057086098196E-3</v>
      </c>
      <c r="P901" s="174">
        <f t="shared" si="251"/>
        <v>4.9452046845128057E-3</v>
      </c>
      <c r="Q901" s="174">
        <f t="shared" si="251"/>
        <v>4.8145493340441383E-3</v>
      </c>
      <c r="R901" s="174">
        <f t="shared" si="251"/>
        <v>4.6873459783249591E-3</v>
      </c>
      <c r="S901" s="174">
        <f t="shared" si="251"/>
        <v>4.5635034135300331E-3</v>
      </c>
      <c r="T901" s="174">
        <f t="shared" si="251"/>
        <v>4.4429328454953006E-3</v>
      </c>
      <c r="U901" s="174">
        <f t="shared" si="251"/>
        <v>4.3255478260531503E-3</v>
      </c>
      <c r="V901" s="174">
        <f t="shared" si="251"/>
        <v>4.2112641910497517E-3</v>
      </c>
      <c r="W901" s="174">
        <f t="shared" si="251"/>
        <v>4.1000000000000003E-3</v>
      </c>
      <c r="X901" s="174">
        <f t="shared" si="251"/>
        <v>3.9916754773368264E-3</v>
      </c>
      <c r="Y901" s="174">
        <f t="shared" si="251"/>
        <v>3.8862129552127275E-3</v>
      </c>
      <c r="Z901" s="174">
        <f t="shared" si="251"/>
        <v>3.7835368178125179E-3</v>
      </c>
      <c r="AA901" s="174">
        <f t="shared" si="251"/>
        <v>3.6835734471373752E-3</v>
      </c>
      <c r="AB901" s="174">
        <f t="shared" si="251"/>
        <v>3.5862511702213027E-3</v>
      </c>
      <c r="AC901" s="174">
        <f t="shared" si="251"/>
        <v>3.4915002077421636E-3</v>
      </c>
      <c r="AD901" s="174">
        <f t="shared" si="251"/>
        <v>3.3992526239904463E-3</v>
      </c>
      <c r="AE901" s="174">
        <f t="shared" si="251"/>
        <v>3.3094422781598841E-3</v>
      </c>
      <c r="AF901" s="174">
        <f t="shared" si="251"/>
        <v>3.2220047769250075E-3</v>
      </c>
      <c r="AG901" s="174">
        <f t="shared" si="251"/>
        <v>3.1368774282716249E-3</v>
      </c>
      <c r="AH901" s="174">
        <f t="shared" si="251"/>
        <v>3.0539991965471353E-3</v>
      </c>
      <c r="AI901" s="174">
        <f t="shared" si="251"/>
        <v>2.973310658698432E-3</v>
      </c>
      <c r="AJ901" s="174">
        <f t="shared" si="251"/>
        <v>2.8947539616660332E-3</v>
      </c>
      <c r="AK901" s="174">
        <f t="shared" si="251"/>
        <v>2.8182727809038864E-3</v>
      </c>
      <c r="AL901" s="174">
        <f t="shared" si="251"/>
        <v>2.7438122799950991E-3</v>
      </c>
      <c r="AM901" s="174">
        <f t="shared" si="251"/>
        <v>2.671319071334654E-3</v>
      </c>
      <c r="AN901" s="174">
        <f t="shared" si="251"/>
        <v>2.6007411778509078E-3</v>
      </c>
      <c r="AO901" s="174">
        <f t="shared" si="251"/>
        <v>2.5320279957384301E-3</v>
      </c>
      <c r="AP901" s="174">
        <f t="shared" si="251"/>
        <v>2.4651302581754652E-3</v>
      </c>
      <c r="AQ901" s="174">
        <f t="shared" si="251"/>
        <v>2.4000000000000007E-3</v>
      </c>
      <c r="AR901" s="174">
        <f t="shared" si="251"/>
        <v>2.336590523319118E-3</v>
      </c>
      <c r="AS901" s="174">
        <f t="shared" si="251"/>
        <v>2.2748563640269627E-3</v>
      </c>
      <c r="AT901" s="174">
        <f t="shared" si="251"/>
        <v>2.2147532592073278E-3</v>
      </c>
      <c r="AU901" s="174">
        <f t="shared" si="251"/>
        <v>2.1562381153974884E-3</v>
      </c>
      <c r="AV901" s="174">
        <f t="shared" si="251"/>
        <v>2.0992689776905193E-3</v>
      </c>
      <c r="AW901" s="174">
        <f t="shared" si="251"/>
        <v>2.0438049996539497E-3</v>
      </c>
      <c r="AX901" s="174">
        <f t="shared" si="251"/>
        <v>1.9898064140431884E-3</v>
      </c>
      <c r="AY901" s="174">
        <f t="shared" si="251"/>
        <v>1.9372345042887129E-3</v>
      </c>
      <c r="AZ901" s="174">
        <f t="shared" si="251"/>
        <v>1.8860515767365896E-3</v>
      </c>
      <c r="BA901" s="174">
        <f t="shared" si="251"/>
        <v>1.836220933622415E-3</v>
      </c>
      <c r="BB901" s="174">
        <f t="shared" si="251"/>
        <v>1.7877068467592992E-3</v>
      </c>
      <c r="BC901" s="174">
        <f t="shared" si="251"/>
        <v>1.7404745319210336E-3</v>
      </c>
      <c r="BD901" s="174">
        <f t="shared" si="251"/>
        <v>1.6944901239020686E-3</v>
      </c>
      <c r="BE901" s="174">
        <f t="shared" si="251"/>
        <v>1.6497206522364215E-3</v>
      </c>
      <c r="BF901" s="174">
        <f t="shared" si="251"/>
        <v>1.6061340175581068E-3</v>
      </c>
      <c r="BG901" s="174">
        <f t="shared" si="251"/>
        <v>1.5636989685861391E-3</v>
      </c>
      <c r="BH901" s="174">
        <f t="shared" si="251"/>
        <v>1.5223850797176047E-3</v>
      </c>
      <c r="BI901" s="174">
        <f t="shared" si="251"/>
        <v>1.4821627292127399E-3</v>
      </c>
      <c r="BJ901" s="174">
        <f t="shared" si="251"/>
        <v>1.4430030779563699E-3</v>
      </c>
      <c r="BK901" s="174">
        <f t="shared" si="251"/>
        <v>1.4048780487804884E-3</v>
      </c>
      <c r="BL901" s="174">
        <f t="shared" si="251"/>
        <v>1.3677603063331429E-3</v>
      </c>
      <c r="BM901" s="174">
        <f t="shared" si="251"/>
        <v>1.3316232374791979E-3</v>
      </c>
      <c r="BN901" s="174">
        <f t="shared" si="251"/>
        <v>1.2964409322189238E-3</v>
      </c>
      <c r="BO901" s="174">
        <f t="shared" si="251"/>
        <v>1.262188165110725E-3</v>
      </c>
      <c r="BP901" s="174">
        <f t="shared" si="251"/>
        <v>1.228840377184694E-3</v>
      </c>
    </row>
    <row r="902" spans="1:68">
      <c r="B902" s="29">
        <v>68</v>
      </c>
      <c r="C902" s="68">
        <v>4.1999999999999997E-3</v>
      </c>
      <c r="D902" s="68">
        <v>2.5000000000000001E-3</v>
      </c>
      <c r="I902" s="60" t="s">
        <v>112</v>
      </c>
      <c r="J902" s="174">
        <f t="shared" si="244"/>
        <v>5.884374753714206E-3</v>
      </c>
      <c r="K902" s="174">
        <f t="shared" si="251"/>
        <v>5.7336985937740713E-3</v>
      </c>
      <c r="L902" s="174">
        <f t="shared" si="251"/>
        <v>5.5868806696065601E-3</v>
      </c>
      <c r="M902" s="174">
        <f t="shared" si="251"/>
        <v>5.443822186662603E-3</v>
      </c>
      <c r="N902" s="174">
        <f t="shared" si="251"/>
        <v>5.3044268801407867E-3</v>
      </c>
      <c r="O902" s="174">
        <f t="shared" si="251"/>
        <v>5.1686009502102791E-3</v>
      </c>
      <c r="P902" s="174">
        <f t="shared" si="251"/>
        <v>5.0362529988924182E-3</v>
      </c>
      <c r="Q902" s="174">
        <f t="shared" si="251"/>
        <v>4.9072939685585477E-3</v>
      </c>
      <c r="R902" s="174">
        <f t="shared" si="251"/>
        <v>4.7816370820026616E-3</v>
      </c>
      <c r="S902" s="174">
        <f t="shared" si="251"/>
        <v>4.6591977840485764E-3</v>
      </c>
      <c r="T902" s="174">
        <f t="shared" si="251"/>
        <v>4.5398936846523068E-3</v>
      </c>
      <c r="U902" s="174">
        <f t="shared" si="251"/>
        <v>4.4236445034613733E-3</v>
      </c>
      <c r="V902" s="174">
        <f t="shared" si="251"/>
        <v>4.3103720157937368E-3</v>
      </c>
      <c r="W902" s="174">
        <f t="shared" si="251"/>
        <v>4.1999999999999997E-3</v>
      </c>
      <c r="X902" s="174">
        <f t="shared" si="251"/>
        <v>4.0924541861734557E-3</v>
      </c>
      <c r="Y902" s="174">
        <f t="shared" si="251"/>
        <v>3.9876622061734866E-3</v>
      </c>
      <c r="Z902" s="174">
        <f t="shared" si="251"/>
        <v>3.8855535449286585E-3</v>
      </c>
      <c r="AA902" s="174">
        <f t="shared" si="251"/>
        <v>3.7860594929867617E-3</v>
      </c>
      <c r="AB902" s="174">
        <f t="shared" si="251"/>
        <v>3.6891131002798633E-3</v>
      </c>
      <c r="AC902" s="174">
        <f t="shared" si="251"/>
        <v>3.5946491310732531E-3</v>
      </c>
      <c r="AD902" s="174">
        <f t="shared" si="251"/>
        <v>3.5026040200679788E-3</v>
      </c>
      <c r="AE902" s="174">
        <f t="shared" si="251"/>
        <v>3.4129158296274226E-3</v>
      </c>
      <c r="AF902" s="174">
        <f t="shared" si="251"/>
        <v>3.3255242080991432E-3</v>
      </c>
      <c r="AG902" s="174">
        <f t="shared" si="251"/>
        <v>3.2403703492039295E-3</v>
      </c>
      <c r="AH902" s="174">
        <f t="shared" si="251"/>
        <v>3.157396952464754E-3</v>
      </c>
      <c r="AI902" s="174">
        <f t="shared" si="251"/>
        <v>3.0765481846489746E-3</v>
      </c>
      <c r="AJ902" s="174">
        <f t="shared" si="251"/>
        <v>2.9977696421978673E-3</v>
      </c>
      <c r="AK902" s="174">
        <f t="shared" si="251"/>
        <v>2.9210083146181827E-3</v>
      </c>
      <c r="AL902" s="174">
        <f t="shared" si="251"/>
        <v>2.8462125488111075E-3</v>
      </c>
      <c r="AM902" s="174">
        <f t="shared" si="251"/>
        <v>2.7733320143146288E-3</v>
      </c>
      <c r="AN902" s="174">
        <f t="shared" si="251"/>
        <v>2.7023176694358966E-3</v>
      </c>
      <c r="AO902" s="174">
        <f t="shared" si="251"/>
        <v>2.6331217282508173E-3</v>
      </c>
      <c r="AP902" s="174">
        <f t="shared" si="251"/>
        <v>2.565697628448653E-3</v>
      </c>
      <c r="AQ902" s="174">
        <f t="shared" si="251"/>
        <v>2.4999999999999996E-3</v>
      </c>
      <c r="AR902" s="174">
        <f t="shared" si="251"/>
        <v>2.435984634627057E-3</v>
      </c>
      <c r="AS902" s="174">
        <f t="shared" si="251"/>
        <v>2.3736084560556465E-3</v>
      </c>
      <c r="AT902" s="174">
        <f t="shared" si="251"/>
        <v>2.3128294910289629E-3</v>
      </c>
      <c r="AU902" s="174">
        <f t="shared" si="251"/>
        <v>2.2536068410635482E-3</v>
      </c>
      <c r="AV902" s="174">
        <f t="shared" si="251"/>
        <v>2.1959006549284901E-3</v>
      </c>
      <c r="AW902" s="174">
        <f t="shared" si="251"/>
        <v>2.1396721018293171E-3</v>
      </c>
      <c r="AX902" s="174">
        <f t="shared" si="251"/>
        <v>2.0848833452785588E-3</v>
      </c>
      <c r="AY902" s="174">
        <f t="shared" si="251"/>
        <v>2.0314975176353705E-3</v>
      </c>
      <c r="AZ902" s="174">
        <f t="shared" si="251"/>
        <v>1.9794786952971087E-3</v>
      </c>
      <c r="BA902" s="174">
        <f t="shared" si="251"/>
        <v>1.9287918745261483E-3</v>
      </c>
      <c r="BB902" s="174">
        <f t="shared" si="251"/>
        <v>1.8794029478956865E-3</v>
      </c>
      <c r="BC902" s="174">
        <f t="shared" si="251"/>
        <v>1.8312786813386756E-3</v>
      </c>
      <c r="BD902" s="174">
        <f t="shared" si="251"/>
        <v>1.7843866917844451E-3</v>
      </c>
      <c r="BE902" s="174">
        <f t="shared" si="251"/>
        <v>1.7386954253679658E-3</v>
      </c>
      <c r="BF902" s="174">
        <f t="shared" si="251"/>
        <v>1.6941741361970882E-3</v>
      </c>
      <c r="BG902" s="174">
        <f t="shared" si="251"/>
        <v>1.6507928656634694E-3</v>
      </c>
      <c r="BH902" s="174">
        <f t="shared" si="251"/>
        <v>1.6085224222832718E-3</v>
      </c>
      <c r="BI902" s="174">
        <f t="shared" si="251"/>
        <v>1.5673343620540578E-3</v>
      </c>
      <c r="BJ902" s="174">
        <f t="shared" si="251"/>
        <v>1.5272009693146744E-3</v>
      </c>
      <c r="BK902" s="174">
        <f t="shared" si="251"/>
        <v>1.4880952380952378E-3</v>
      </c>
      <c r="BL902" s="174">
        <f t="shared" si="251"/>
        <v>1.4499908539446766E-3</v>
      </c>
      <c r="BM902" s="174">
        <f t="shared" si="251"/>
        <v>1.4128621762235991E-3</v>
      </c>
      <c r="BN902" s="174">
        <f t="shared" si="251"/>
        <v>1.3766842208505731E-3</v>
      </c>
      <c r="BO902" s="174">
        <f t="shared" si="251"/>
        <v>1.3414326434902073E-3</v>
      </c>
      <c r="BP902" s="174">
        <f t="shared" si="251"/>
        <v>1.3070837231717201E-3</v>
      </c>
    </row>
    <row r="903" spans="1:68">
      <c r="B903" s="29">
        <v>69</v>
      </c>
      <c r="C903" s="68">
        <v>4.3E-3</v>
      </c>
      <c r="D903" s="68">
        <v>2.5000000000000001E-3</v>
      </c>
      <c r="I903" s="60" t="s">
        <v>112</v>
      </c>
      <c r="J903" s="174">
        <f t="shared" ref="J903:Y904" si="252">$C903*POWER(POWER($D903/$C903,1/($D$837-$C$837)),J$837-$C$837)</f>
        <v>6.1173305194652345E-3</v>
      </c>
      <c r="K903" s="174">
        <f t="shared" si="252"/>
        <v>5.9536804847887745E-3</v>
      </c>
      <c r="L903" s="174">
        <f t="shared" si="252"/>
        <v>5.7944083946690778E-3</v>
      </c>
      <c r="M903" s="174">
        <f t="shared" si="252"/>
        <v>5.6393971308997216E-3</v>
      </c>
      <c r="N903" s="174">
        <f t="shared" si="252"/>
        <v>5.4885327084053907E-3</v>
      </c>
      <c r="O903" s="174">
        <f t="shared" si="252"/>
        <v>5.3417041914247624E-3</v>
      </c>
      <c r="P903" s="174">
        <f t="shared" si="252"/>
        <v>5.1988036119356446E-3</v>
      </c>
      <c r="Q903" s="174">
        <f t="shared" si="252"/>
        <v>5.0597258902624091E-3</v>
      </c>
      <c r="R903" s="174">
        <f t="shared" si="252"/>
        <v>4.9243687578073196E-3</v>
      </c>
      <c r="S903" s="174">
        <f t="shared" si="252"/>
        <v>4.7926326818489304E-3</v>
      </c>
      <c r="T903" s="174">
        <f t="shared" si="252"/>
        <v>4.6644207923522904E-3</v>
      </c>
      <c r="U903" s="174">
        <f t="shared" si="252"/>
        <v>4.5396388107370837E-3</v>
      </c>
      <c r="V903" s="174">
        <f t="shared" si="252"/>
        <v>4.4181949805513852E-3</v>
      </c>
      <c r="W903" s="174">
        <f t="shared" si="252"/>
        <v>4.3E-3</v>
      </c>
      <c r="X903" s="174">
        <f t="shared" si="252"/>
        <v>4.1849669562778035E-3</v>
      </c>
      <c r="Y903" s="174">
        <f t="shared" si="252"/>
        <v>4.0730112616597907E-3</v>
      </c>
      <c r="Z903" s="174">
        <f t="shared" si="251"/>
        <v>3.964050591300834E-3</v>
      </c>
      <c r="AA903" s="174">
        <f t="shared" si="251"/>
        <v>3.8580048226994133E-3</v>
      </c>
      <c r="AB903" s="174">
        <f t="shared" si="251"/>
        <v>3.7547959767808021E-3</v>
      </c>
      <c r="AC903" s="174">
        <f t="shared" si="251"/>
        <v>3.6543481605563941E-3</v>
      </c>
      <c r="AD903" s="174">
        <f t="shared" si="251"/>
        <v>3.5565875113169956E-3</v>
      </c>
      <c r="AE903" s="174">
        <f t="shared" si="251"/>
        <v>3.4614421423190544E-3</v>
      </c>
      <c r="AF903" s="174">
        <f t="shared" si="251"/>
        <v>3.3688420899238816E-3</v>
      </c>
      <c r="AG903" s="174">
        <f t="shared" si="251"/>
        <v>3.2787192621509995E-3</v>
      </c>
      <c r="AH903" s="174">
        <f t="shared" si="251"/>
        <v>3.1910073886077845E-3</v>
      </c>
      <c r="AI903" s="174">
        <f t="shared" si="251"/>
        <v>3.1056419717585817E-3</v>
      </c>
      <c r="AJ903" s="174">
        <f t="shared" si="251"/>
        <v>3.0225602394974667E-3</v>
      </c>
      <c r="AK903" s="174">
        <f t="shared" si="251"/>
        <v>2.9417010989897722E-3</v>
      </c>
      <c r="AL903" s="174">
        <f t="shared" si="251"/>
        <v>2.8630050917484405E-3</v>
      </c>
      <c r="AM903" s="174">
        <f t="shared" si="251"/>
        <v>2.7864143499121683E-3</v>
      </c>
      <c r="AN903" s="174">
        <f t="shared" si="251"/>
        <v>2.7118725536931908E-3</v>
      </c>
      <c r="AO903" s="174">
        <f t="shared" si="251"/>
        <v>2.63932488996342E-3</v>
      </c>
      <c r="AP903" s="174">
        <f t="shared" si="251"/>
        <v>2.5687180119484793E-3</v>
      </c>
      <c r="AQ903" s="174">
        <f t="shared" si="251"/>
        <v>2.4999999999999992E-3</v>
      </c>
      <c r="AR903" s="174">
        <f t="shared" si="251"/>
        <v>2.4331203234173263E-3</v>
      </c>
      <c r="AS903" s="174">
        <f t="shared" si="251"/>
        <v>2.3680298032905753E-3</v>
      </c>
      <c r="AT903" s="174">
        <f t="shared" si="251"/>
        <v>2.3046805763376936E-3</v>
      </c>
      <c r="AU903" s="174">
        <f t="shared" si="251"/>
        <v>2.2430260597089608E-3</v>
      </c>
      <c r="AV903" s="174">
        <f t="shared" si="251"/>
        <v>2.1830209167330241E-3</v>
      </c>
      <c r="AW903" s="174">
        <f t="shared" si="251"/>
        <v>2.124621023579298E-3</v>
      </c>
      <c r="AX903" s="174">
        <f t="shared" si="251"/>
        <v>2.0677834368122059E-3</v>
      </c>
      <c r="AY903" s="174">
        <f t="shared" si="251"/>
        <v>2.0124663618134031E-3</v>
      </c>
      <c r="AZ903" s="174">
        <f t="shared" si="251"/>
        <v>1.9586291220487677E-3</v>
      </c>
      <c r="BA903" s="174">
        <f t="shared" si="251"/>
        <v>1.9062321291575576E-3</v>
      </c>
      <c r="BB903" s="174">
        <f t="shared" si="251"/>
        <v>1.8552368538417346E-3</v>
      </c>
      <c r="BC903" s="174">
        <f t="shared" si="251"/>
        <v>1.8056057975340586E-3</v>
      </c>
      <c r="BD903" s="174">
        <f t="shared" si="251"/>
        <v>1.7573024648241079E-3</v>
      </c>
      <c r="BE903" s="174">
        <f t="shared" si="251"/>
        <v>1.71029133662196E-3</v>
      </c>
      <c r="BF903" s="174">
        <f t="shared" si="251"/>
        <v>1.6645378440397903E-3</v>
      </c>
      <c r="BG903" s="174">
        <f t="shared" si="251"/>
        <v>1.6200083429721904E-3</v>
      </c>
      <c r="BH903" s="174">
        <f t="shared" si="251"/>
        <v>1.5766700893565056E-3</v>
      </c>
      <c r="BI903" s="174">
        <f t="shared" si="251"/>
        <v>1.5344912150950111E-3</v>
      </c>
      <c r="BJ903" s="174">
        <f t="shared" si="251"/>
        <v>1.4934407046212083E-3</v>
      </c>
      <c r="BK903" s="174">
        <f t="shared" si="251"/>
        <v>1.4534883720930224E-3</v>
      </c>
      <c r="BL903" s="174">
        <f t="shared" si="251"/>
        <v>1.4146048391961198E-3</v>
      </c>
      <c r="BM903" s="174">
        <f t="shared" si="251"/>
        <v>1.3767615135410315E-3</v>
      </c>
      <c r="BN903" s="174">
        <f t="shared" si="251"/>
        <v>1.3399305676381934E-3</v>
      </c>
      <c r="BO903" s="174">
        <f t="shared" si="251"/>
        <v>1.3040849184354419E-3</v>
      </c>
      <c r="BP903" s="174">
        <f t="shared" si="251"/>
        <v>1.2691982074029204E-3</v>
      </c>
    </row>
    <row r="904" spans="1:68">
      <c r="B904" s="29">
        <v>70</v>
      </c>
      <c r="C904" s="68">
        <v>4.3E-3</v>
      </c>
      <c r="D904" s="68">
        <v>2.5999999999999999E-3</v>
      </c>
      <c r="I904" s="60" t="s">
        <v>112</v>
      </c>
      <c r="J904" s="174">
        <f t="shared" si="252"/>
        <v>5.9633496689165686E-3</v>
      </c>
      <c r="K904" s="174">
        <f t="shared" si="251"/>
        <v>5.8152115729252149E-3</v>
      </c>
      <c r="L904" s="174">
        <f t="shared" si="251"/>
        <v>5.670753438147328E-3</v>
      </c>
      <c r="M904" s="174">
        <f t="shared" si="251"/>
        <v>5.5298838491070817E-3</v>
      </c>
      <c r="N904" s="174">
        <f t="shared" si="251"/>
        <v>5.392513661219225E-3</v>
      </c>
      <c r="O904" s="174">
        <f t="shared" si="251"/>
        <v>5.2585559443769211E-3</v>
      </c>
      <c r="P904" s="174">
        <f t="shared" si="251"/>
        <v>5.1279259279409517E-3</v>
      </c>
      <c r="Q904" s="174">
        <f t="shared" si="251"/>
        <v>5.0005409470954667E-3</v>
      </c>
      <c r="R904" s="174">
        <f t="shared" si="251"/>
        <v>4.8763203905363367E-3</v>
      </c>
      <c r="S904" s="174">
        <f t="shared" si="251"/>
        <v>4.7551856494589947E-3</v>
      </c>
      <c r="T904" s="174">
        <f t="shared" si="251"/>
        <v>4.6370600678134971E-3</v>
      </c>
      <c r="U904" s="174">
        <f t="shared" si="251"/>
        <v>4.5218688937953165E-3</v>
      </c>
      <c r="V904" s="174">
        <f t="shared" si="251"/>
        <v>4.4095392325411804E-3</v>
      </c>
      <c r="W904" s="174">
        <f t="shared" si="251"/>
        <v>4.3E-3</v>
      </c>
      <c r="X904" s="174">
        <f t="shared" si="251"/>
        <v>4.1931818779497214E-3</v>
      </c>
      <c r="Y904" s="174">
        <f t="shared" si="251"/>
        <v>4.0890172701316171E-3</v>
      </c>
      <c r="Z904" s="174">
        <f t="shared" si="251"/>
        <v>3.9874402594742651E-3</v>
      </c>
      <c r="AA904" s="174">
        <f t="shared" si="251"/>
        <v>3.8883865663801452E-3</v>
      </c>
      <c r="AB904" s="174">
        <f t="shared" si="251"/>
        <v>3.7917935080484574E-3</v>
      </c>
      <c r="AC904" s="174">
        <f t="shared" si="251"/>
        <v>3.697599958808417E-3</v>
      </c>
      <c r="AD904" s="174">
        <f t="shared" si="251"/>
        <v>3.6057463114379283E-3</v>
      </c>
      <c r="AE904" s="174">
        <f t="shared" si="251"/>
        <v>3.5161744394431567E-3</v>
      </c>
      <c r="AF904" s="174">
        <f t="shared" si="251"/>
        <v>3.4288276602751316E-3</v>
      </c>
      <c r="AG904" s="174">
        <f t="shared" si="251"/>
        <v>3.3436506994600993E-3</v>
      </c>
      <c r="AH904" s="174">
        <f t="shared" si="251"/>
        <v>3.2605896556209299E-3</v>
      </c>
      <c r="AI904" s="174">
        <f t="shared" si="251"/>
        <v>3.1795919663674434E-3</v>
      </c>
      <c r="AJ904" s="174">
        <f t="shared" si="251"/>
        <v>3.1006063750340664E-3</v>
      </c>
      <c r="AK904" s="174">
        <f t="shared" si="251"/>
        <v>3.0235828982437731E-3</v>
      </c>
      <c r="AL904" s="174">
        <f t="shared" ref="AL904:BP904" si="253">$C904*POWER(POWER($D904/$C904,1/($D$837-$C$837)),AL$837-$C$837)</f>
        <v>2.9484727942777878E-3</v>
      </c>
      <c r="AM904" s="174">
        <f t="shared" si="253"/>
        <v>2.8752285322310228E-3</v>
      </c>
      <c r="AN904" s="174">
        <f t="shared" si="253"/>
        <v>2.8038037619337445E-3</v>
      </c>
      <c r="AO904" s="174">
        <f t="shared" si="253"/>
        <v>2.7341532846204262E-3</v>
      </c>
      <c r="AP904" s="174">
        <f t="shared" si="253"/>
        <v>2.6662330243272278E-3</v>
      </c>
      <c r="AQ904" s="174">
        <f t="shared" si="253"/>
        <v>2.6000000000000029E-3</v>
      </c>
      <c r="AR904" s="174">
        <f t="shared" si="253"/>
        <v>2.5354122982951832E-3</v>
      </c>
      <c r="AS904" s="174">
        <f t="shared" si="253"/>
        <v>2.4724290470563293E-3</v>
      </c>
      <c r="AT904" s="174">
        <f t="shared" si="253"/>
        <v>2.411010389449558E-3</v>
      </c>
      <c r="AU904" s="174">
        <f t="shared" si="253"/>
        <v>2.3511174587414856E-3</v>
      </c>
      <c r="AV904" s="174">
        <f t="shared" si="253"/>
        <v>2.292712353703721E-3</v>
      </c>
      <c r="AW904" s="174">
        <f t="shared" si="253"/>
        <v>2.2357581146283476E-3</v>
      </c>
      <c r="AX904" s="174">
        <f t="shared" si="253"/>
        <v>2.1802186999392141E-3</v>
      </c>
      <c r="AY904" s="174">
        <f t="shared" si="253"/>
        <v>2.1260589633842362E-3</v>
      </c>
      <c r="AZ904" s="174">
        <f t="shared" si="253"/>
        <v>2.0732446317942676E-3</v>
      </c>
      <c r="BA904" s="174">
        <f t="shared" si="253"/>
        <v>2.0217422833944802E-3</v>
      </c>
      <c r="BB904" s="174">
        <f t="shared" si="253"/>
        <v>1.9715193266545178E-3</v>
      </c>
      <c r="BC904" s="174">
        <f t="shared" si="253"/>
        <v>1.9225439796640375E-3</v>
      </c>
      <c r="BD904" s="174">
        <f t="shared" si="253"/>
        <v>1.8747852500206E-3</v>
      </c>
      <c r="BE904" s="174">
        <f t="shared" si="253"/>
        <v>1.8282129152171669E-3</v>
      </c>
      <c r="BF904" s="174">
        <f t="shared" si="253"/>
        <v>1.7827975035168034E-3</v>
      </c>
      <c r="BG904" s="174">
        <f t="shared" si="253"/>
        <v>1.7385102753024804E-3</v>
      </c>
      <c r="BH904" s="174">
        <f t="shared" si="253"/>
        <v>1.6953232048901726E-3</v>
      </c>
      <c r="BI904" s="174">
        <f t="shared" si="253"/>
        <v>1.6532089627937475E-3</v>
      </c>
      <c r="BJ904" s="174">
        <f t="shared" si="253"/>
        <v>1.6121408984304181E-3</v>
      </c>
      <c r="BK904" s="174">
        <f t="shared" si="253"/>
        <v>1.5720930232558169E-3</v>
      </c>
      <c r="BL904" s="174">
        <f t="shared" si="253"/>
        <v>1.5330399943180189E-3</v>
      </c>
      <c r="BM904" s="174">
        <f t="shared" si="253"/>
        <v>1.4949570982201073E-3</v>
      </c>
      <c r="BN904" s="174">
        <f t="shared" si="253"/>
        <v>1.4578202354811293E-3</v>
      </c>
      <c r="BO904" s="174">
        <f t="shared" si="253"/>
        <v>1.4216059052855506E-3</v>
      </c>
      <c r="BP904" s="174">
        <f t="shared" si="253"/>
        <v>1.3862911906115532E-3</v>
      </c>
    </row>
    <row r="905" spans="1:68">
      <c r="A905" s="28" t="s">
        <v>10</v>
      </c>
      <c r="C905" s="256"/>
      <c r="D905" s="256"/>
      <c r="E905" s="256"/>
      <c r="F905" s="256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/>
      <c r="V905" s="174"/>
      <c r="W905" s="174"/>
      <c r="X905" s="174"/>
    </row>
    <row r="906" spans="1:68">
      <c r="B906" s="245" t="s">
        <v>99</v>
      </c>
      <c r="C906" s="256">
        <v>2016</v>
      </c>
      <c r="D906" s="256">
        <v>2036</v>
      </c>
      <c r="H906" s="245"/>
      <c r="I906" s="44"/>
      <c r="J906" s="43">
        <f t="shared" ref="J906:X906" si="254">K906-1</f>
        <v>2003</v>
      </c>
      <c r="K906" s="43">
        <f t="shared" si="254"/>
        <v>2004</v>
      </c>
      <c r="L906" s="43">
        <f t="shared" si="254"/>
        <v>2005</v>
      </c>
      <c r="M906" s="43">
        <f t="shared" si="254"/>
        <v>2006</v>
      </c>
      <c r="N906" s="43">
        <f t="shared" si="254"/>
        <v>2007</v>
      </c>
      <c r="O906" s="43">
        <f t="shared" si="254"/>
        <v>2008</v>
      </c>
      <c r="P906" s="43">
        <f t="shared" si="254"/>
        <v>2009</v>
      </c>
      <c r="Q906" s="43">
        <f t="shared" si="254"/>
        <v>2010</v>
      </c>
      <c r="R906" s="43">
        <f t="shared" si="254"/>
        <v>2011</v>
      </c>
      <c r="S906" s="43">
        <f t="shared" si="254"/>
        <v>2012</v>
      </c>
      <c r="T906" s="43">
        <f t="shared" si="254"/>
        <v>2013</v>
      </c>
      <c r="U906" s="43">
        <f t="shared" si="254"/>
        <v>2014</v>
      </c>
      <c r="V906" s="43">
        <f t="shared" si="254"/>
        <v>2015</v>
      </c>
      <c r="W906" s="43">
        <f t="shared" si="254"/>
        <v>2016</v>
      </c>
      <c r="X906" s="43">
        <f t="shared" si="254"/>
        <v>2017</v>
      </c>
      <c r="Y906" s="43">
        <f>Z906-1</f>
        <v>2018</v>
      </c>
      <c r="Z906" s="338">
        <f>$Z$54</f>
        <v>2019</v>
      </c>
      <c r="AA906" s="43">
        <f t="shared" ref="AA906:BP906" si="255">Z906+1</f>
        <v>2020</v>
      </c>
      <c r="AB906" s="43">
        <f t="shared" si="255"/>
        <v>2021</v>
      </c>
      <c r="AC906" s="43">
        <f t="shared" si="255"/>
        <v>2022</v>
      </c>
      <c r="AD906" s="43">
        <f t="shared" si="255"/>
        <v>2023</v>
      </c>
      <c r="AE906" s="43">
        <f t="shared" si="255"/>
        <v>2024</v>
      </c>
      <c r="AF906" s="43">
        <f t="shared" si="255"/>
        <v>2025</v>
      </c>
      <c r="AG906" s="43">
        <f t="shared" si="255"/>
        <v>2026</v>
      </c>
      <c r="AH906" s="43">
        <f t="shared" si="255"/>
        <v>2027</v>
      </c>
      <c r="AI906" s="43">
        <f t="shared" si="255"/>
        <v>2028</v>
      </c>
      <c r="AJ906" s="43">
        <f t="shared" si="255"/>
        <v>2029</v>
      </c>
      <c r="AK906" s="43">
        <f t="shared" si="255"/>
        <v>2030</v>
      </c>
      <c r="AL906" s="43">
        <f t="shared" si="255"/>
        <v>2031</v>
      </c>
      <c r="AM906" s="43">
        <f t="shared" si="255"/>
        <v>2032</v>
      </c>
      <c r="AN906" s="43">
        <f t="shared" si="255"/>
        <v>2033</v>
      </c>
      <c r="AO906" s="43">
        <f t="shared" si="255"/>
        <v>2034</v>
      </c>
      <c r="AP906" s="43">
        <f t="shared" si="255"/>
        <v>2035</v>
      </c>
      <c r="AQ906" s="43">
        <f t="shared" si="255"/>
        <v>2036</v>
      </c>
      <c r="AR906" s="43">
        <f t="shared" si="255"/>
        <v>2037</v>
      </c>
      <c r="AS906" s="43">
        <f t="shared" si="255"/>
        <v>2038</v>
      </c>
      <c r="AT906" s="43">
        <f t="shared" si="255"/>
        <v>2039</v>
      </c>
      <c r="AU906" s="43">
        <f t="shared" si="255"/>
        <v>2040</v>
      </c>
      <c r="AV906" s="43">
        <f t="shared" si="255"/>
        <v>2041</v>
      </c>
      <c r="AW906" s="43">
        <f t="shared" si="255"/>
        <v>2042</v>
      </c>
      <c r="AX906" s="43">
        <f t="shared" si="255"/>
        <v>2043</v>
      </c>
      <c r="AY906" s="43">
        <f t="shared" si="255"/>
        <v>2044</v>
      </c>
      <c r="AZ906" s="43">
        <f t="shared" si="255"/>
        <v>2045</v>
      </c>
      <c r="BA906" s="43">
        <f t="shared" si="255"/>
        <v>2046</v>
      </c>
      <c r="BB906" s="43">
        <f t="shared" si="255"/>
        <v>2047</v>
      </c>
      <c r="BC906" s="43">
        <f t="shared" si="255"/>
        <v>2048</v>
      </c>
      <c r="BD906" s="43">
        <f t="shared" si="255"/>
        <v>2049</v>
      </c>
      <c r="BE906" s="43">
        <f t="shared" si="255"/>
        <v>2050</v>
      </c>
      <c r="BF906" s="43">
        <f t="shared" si="255"/>
        <v>2051</v>
      </c>
      <c r="BG906" s="43">
        <f t="shared" si="255"/>
        <v>2052</v>
      </c>
      <c r="BH906" s="43">
        <f t="shared" si="255"/>
        <v>2053</v>
      </c>
      <c r="BI906" s="43">
        <f t="shared" si="255"/>
        <v>2054</v>
      </c>
      <c r="BJ906" s="43">
        <f t="shared" si="255"/>
        <v>2055</v>
      </c>
      <c r="BK906" s="43">
        <f t="shared" si="255"/>
        <v>2056</v>
      </c>
      <c r="BL906" s="43">
        <f t="shared" si="255"/>
        <v>2057</v>
      </c>
      <c r="BM906" s="43">
        <f t="shared" si="255"/>
        <v>2058</v>
      </c>
      <c r="BN906" s="43">
        <f t="shared" si="255"/>
        <v>2059</v>
      </c>
      <c r="BO906" s="43">
        <f t="shared" si="255"/>
        <v>2060</v>
      </c>
      <c r="BP906" s="43">
        <f t="shared" si="255"/>
        <v>2061</v>
      </c>
    </row>
    <row r="907" spans="1:68">
      <c r="B907" s="29">
        <v>0</v>
      </c>
      <c r="C907" s="68">
        <v>0.27739999999999998</v>
      </c>
      <c r="D907" s="68">
        <v>2.9999999999999997E-4</v>
      </c>
      <c r="F907" s="13"/>
      <c r="G907" s="13"/>
      <c r="H907" s="245"/>
      <c r="I907" s="60" t="s">
        <v>112</v>
      </c>
      <c r="J907" s="174">
        <f t="shared" ref="J907:J938" si="256">$C907*POWER(POWER($D907/$C907,1/($D$906-$C$906)),J$906-$C$906)</f>
        <v>23.496157140284051</v>
      </c>
      <c r="K907" s="174">
        <f t="shared" ref="K907:BP911" si="257">$C907*POWER(POWER($D907/$C907,1/($D$906-$C$906)),K$906-$C$906)</f>
        <v>16.699273512360477</v>
      </c>
      <c r="L907" s="174">
        <f t="shared" si="257"/>
        <v>11.868567875829793</v>
      </c>
      <c r="M907" s="174">
        <f t="shared" si="257"/>
        <v>8.4352713499132168</v>
      </c>
      <c r="N907" s="174">
        <f t="shared" si="257"/>
        <v>5.9951464651072746</v>
      </c>
      <c r="O907" s="174">
        <f t="shared" si="257"/>
        <v>4.2608921097076529</v>
      </c>
      <c r="P907" s="174">
        <f t="shared" si="257"/>
        <v>3.0283166018103396</v>
      </c>
      <c r="Q907" s="174">
        <f t="shared" si="257"/>
        <v>2.1522960930896091</v>
      </c>
      <c r="R907" s="174">
        <f t="shared" si="257"/>
        <v>1.5296876388550462</v>
      </c>
      <c r="S907" s="174">
        <f t="shared" si="257"/>
        <v>1.0871851135997508</v>
      </c>
      <c r="T907" s="174">
        <f t="shared" si="257"/>
        <v>0.77268812351624594</v>
      </c>
      <c r="U907" s="174">
        <f t="shared" si="257"/>
        <v>0.54916768888252232</v>
      </c>
      <c r="V907" s="174">
        <f t="shared" si="257"/>
        <v>0.3903064397316699</v>
      </c>
      <c r="W907" s="174">
        <f t="shared" si="257"/>
        <v>0.27739999999999998</v>
      </c>
      <c r="X907" s="174">
        <f t="shared" si="257"/>
        <v>0.19715472809749832</v>
      </c>
      <c r="Y907" s="174">
        <f t="shared" si="257"/>
        <v>0.1401225191463536</v>
      </c>
      <c r="Z907" s="174">
        <f t="shared" si="257"/>
        <v>9.9588381984988636E-2</v>
      </c>
      <c r="AA907" s="174">
        <f t="shared" si="257"/>
        <v>7.0779813885797516E-2</v>
      </c>
      <c r="AB907" s="174">
        <f t="shared" si="257"/>
        <v>5.0304884504131023E-2</v>
      </c>
      <c r="AC907" s="174">
        <f t="shared" si="257"/>
        <v>3.5752868876669106E-2</v>
      </c>
      <c r="AD907" s="174">
        <f t="shared" si="257"/>
        <v>2.5410407866204784E-2</v>
      </c>
      <c r="AE907" s="174">
        <f t="shared" si="257"/>
        <v>1.805977668964721E-2</v>
      </c>
      <c r="AF907" s="174">
        <f t="shared" si="257"/>
        <v>1.2835509598950735E-2</v>
      </c>
      <c r="AG907" s="174">
        <f t="shared" si="257"/>
        <v>9.1224996574403826E-3</v>
      </c>
      <c r="AH907" s="174">
        <f t="shared" si="257"/>
        <v>6.4835758454656819E-3</v>
      </c>
      <c r="AI907" s="174">
        <f t="shared" si="257"/>
        <v>4.6080303998280248E-3</v>
      </c>
      <c r="AJ907" s="174">
        <f t="shared" si="257"/>
        <v>3.2750359788864484E-3</v>
      </c>
      <c r="AK907" s="174">
        <f t="shared" si="257"/>
        <v>2.3276453782511966E-3</v>
      </c>
      <c r="AL907" s="174">
        <f t="shared" si="257"/>
        <v>1.6543125149838258E-3</v>
      </c>
      <c r="AM907" s="174">
        <f t="shared" si="257"/>
        <v>1.1757589548663473E-3</v>
      </c>
      <c r="AN907" s="174">
        <f t="shared" si="257"/>
        <v>8.3563964331244953E-4</v>
      </c>
      <c r="AO907" s="174">
        <f t="shared" si="257"/>
        <v>5.9390881998830738E-4</v>
      </c>
      <c r="AP907" s="174">
        <f t="shared" si="257"/>
        <v>4.2210501773432165E-4</v>
      </c>
      <c r="AQ907" s="174">
        <f t="shared" si="257"/>
        <v>2.9999999999999954E-4</v>
      </c>
      <c r="AR907" s="174">
        <f t="shared" si="257"/>
        <v>2.1321708157624156E-4</v>
      </c>
      <c r="AS907" s="174">
        <f t="shared" si="257"/>
        <v>1.515384129196324E-4</v>
      </c>
      <c r="AT907" s="174">
        <f t="shared" si="257"/>
        <v>1.077019271647316E-4</v>
      </c>
      <c r="AU907" s="174">
        <f t="shared" si="257"/>
        <v>7.6546301967336791E-5</v>
      </c>
      <c r="AV907" s="174">
        <f t="shared" si="257"/>
        <v>5.4403263703097642E-5</v>
      </c>
      <c r="AW907" s="174">
        <f t="shared" si="257"/>
        <v>3.8665683716657234E-5</v>
      </c>
      <c r="AX907" s="174">
        <f t="shared" si="257"/>
        <v>2.7480614130718906E-5</v>
      </c>
      <c r="AY907" s="174">
        <f t="shared" si="257"/>
        <v>1.9531121149582391E-5</v>
      </c>
      <c r="AZ907" s="174">
        <f t="shared" si="257"/>
        <v>1.3881228838086572E-5</v>
      </c>
      <c r="BA907" s="174">
        <f t="shared" si="257"/>
        <v>9.865717005162621E-6</v>
      </c>
      <c r="BB907" s="174">
        <f t="shared" si="257"/>
        <v>7.0117979583262499E-6</v>
      </c>
      <c r="BC907" s="174">
        <f t="shared" si="257"/>
        <v>4.983450324255247E-6</v>
      </c>
      <c r="BD907" s="174">
        <f t="shared" si="257"/>
        <v>3.5418557810596001E-6</v>
      </c>
      <c r="BE907" s="174">
        <f t="shared" si="257"/>
        <v>2.5172805100048953E-6</v>
      </c>
      <c r="BF907" s="174">
        <f t="shared" si="257"/>
        <v>1.7890906795066584E-6</v>
      </c>
      <c r="BG907" s="174">
        <f t="shared" si="257"/>
        <v>1.2715489778655503E-6</v>
      </c>
      <c r="BH907" s="174">
        <f t="shared" si="257"/>
        <v>9.0371987380582025E-7</v>
      </c>
      <c r="BI907" s="174">
        <f t="shared" si="257"/>
        <v>6.4229504685108854E-7</v>
      </c>
      <c r="BJ907" s="174">
        <f t="shared" si="257"/>
        <v>4.5649425133488215E-7</v>
      </c>
      <c r="BK907" s="174">
        <f t="shared" si="257"/>
        <v>3.244412400865167E-7</v>
      </c>
      <c r="BL907" s="174">
        <f t="shared" si="257"/>
        <v>2.3058804784741304E-7</v>
      </c>
      <c r="BM907" s="174">
        <f t="shared" si="257"/>
        <v>1.6388436869462742E-7</v>
      </c>
      <c r="BN907" s="174">
        <f t="shared" si="257"/>
        <v>1.1647648936344427E-7</v>
      </c>
      <c r="BO907" s="174">
        <f t="shared" si="257"/>
        <v>8.2782590447732539E-8</v>
      </c>
      <c r="BP907" s="174">
        <f t="shared" si="257"/>
        <v>5.8835541135289367E-8</v>
      </c>
    </row>
    <row r="908" spans="1:68">
      <c r="B908" s="29">
        <v>5</v>
      </c>
      <c r="C908" s="68">
        <v>2.0199999999999999E-2</v>
      </c>
      <c r="D908" s="68">
        <v>1.9800000000000002E-2</v>
      </c>
      <c r="F908" s="13"/>
      <c r="G908" s="13"/>
      <c r="H908" s="245"/>
      <c r="I908" s="60" t="s">
        <v>112</v>
      </c>
      <c r="J908" s="174">
        <f t="shared" si="256"/>
        <v>2.0464323189071713E-2</v>
      </c>
      <c r="K908" s="174">
        <f t="shared" ref="K908:Y908" si="258">$C908*POWER(POWER($D908/$C908,1/($D$906-$C$906)),K$906-$C$906)</f>
        <v>2.0443868413131182E-2</v>
      </c>
      <c r="L908" s="174">
        <f t="shared" si="258"/>
        <v>2.0423434082423801E-2</v>
      </c>
      <c r="M908" s="174">
        <f t="shared" si="258"/>
        <v>2.0403020176513874E-2</v>
      </c>
      <c r="N908" s="174">
        <f t="shared" si="258"/>
        <v>2.0382626674986127E-2</v>
      </c>
      <c r="O908" s="174">
        <f t="shared" si="258"/>
        <v>2.0362253557445701E-2</v>
      </c>
      <c r="P908" s="174">
        <f t="shared" si="258"/>
        <v>2.0341900803518113E-2</v>
      </c>
      <c r="Q908" s="174">
        <f t="shared" si="258"/>
        <v>2.0321568392849258E-2</v>
      </c>
      <c r="R908" s="174">
        <f t="shared" si="258"/>
        <v>2.0301256305105365E-2</v>
      </c>
      <c r="S908" s="174">
        <f t="shared" si="258"/>
        <v>2.0280964519972987E-2</v>
      </c>
      <c r="T908" s="174">
        <f t="shared" si="258"/>
        <v>2.0260693017158986E-2</v>
      </c>
      <c r="U908" s="174">
        <f t="shared" si="258"/>
        <v>2.0240441776390512E-2</v>
      </c>
      <c r="V908" s="174">
        <f t="shared" si="258"/>
        <v>2.0220210777414968E-2</v>
      </c>
      <c r="W908" s="174">
        <f t="shared" si="258"/>
        <v>2.0199999999999999E-2</v>
      </c>
      <c r="X908" s="174">
        <f t="shared" si="258"/>
        <v>2.0179809423933485E-2</v>
      </c>
      <c r="Y908" s="174">
        <f t="shared" si="258"/>
        <v>2.0159639029023502E-2</v>
      </c>
      <c r="Z908" s="174">
        <f t="shared" si="257"/>
        <v>2.0139488795098307E-2</v>
      </c>
      <c r="AA908" s="174">
        <f t="shared" si="257"/>
        <v>2.0119358702006322E-2</v>
      </c>
      <c r="AB908" s="174">
        <f t="shared" si="257"/>
        <v>2.0099248729616111E-2</v>
      </c>
      <c r="AC908" s="174">
        <f t="shared" si="257"/>
        <v>2.0079158857816352E-2</v>
      </c>
      <c r="AD908" s="174">
        <f t="shared" si="257"/>
        <v>2.0059089066515844E-2</v>
      </c>
      <c r="AE908" s="174">
        <f t="shared" si="257"/>
        <v>2.0039039335643442E-2</v>
      </c>
      <c r="AF908" s="174">
        <f t="shared" si="257"/>
        <v>2.0019009645148089E-2</v>
      </c>
      <c r="AG908" s="174">
        <f t="shared" si="257"/>
        <v>1.9998999974998748E-2</v>
      </c>
      <c r="AH908" s="174">
        <f t="shared" si="257"/>
        <v>1.9979010305184425E-2</v>
      </c>
      <c r="AI908" s="174">
        <f t="shared" si="257"/>
        <v>1.9959040615714102E-2</v>
      </c>
      <c r="AJ908" s="174">
        <f t="shared" si="257"/>
        <v>1.9939090886616769E-2</v>
      </c>
      <c r="AK908" s="174">
        <f t="shared" si="257"/>
        <v>1.9919161097941354E-2</v>
      </c>
      <c r="AL908" s="174">
        <f t="shared" si="257"/>
        <v>1.9899251229756745E-2</v>
      </c>
      <c r="AM908" s="174">
        <f t="shared" si="257"/>
        <v>1.9879361262151743E-2</v>
      </c>
      <c r="AN908" s="174">
        <f t="shared" si="257"/>
        <v>1.9859491175235049E-2</v>
      </c>
      <c r="AO908" s="174">
        <f t="shared" si="257"/>
        <v>1.9839640949135259E-2</v>
      </c>
      <c r="AP908" s="174">
        <f t="shared" si="257"/>
        <v>1.9819810564000812E-2</v>
      </c>
      <c r="AQ908" s="174">
        <f t="shared" si="257"/>
        <v>1.9800000000000002E-2</v>
      </c>
      <c r="AR908" s="174">
        <f t="shared" si="257"/>
        <v>1.9780209237320944E-2</v>
      </c>
      <c r="AS908" s="174">
        <f t="shared" si="257"/>
        <v>1.9760438256171554E-2</v>
      </c>
      <c r="AT908" s="174">
        <f t="shared" si="257"/>
        <v>1.9740687036779534E-2</v>
      </c>
      <c r="AU908" s="174">
        <f t="shared" si="257"/>
        <v>1.9720955559392336E-2</v>
      </c>
      <c r="AV908" s="174">
        <f t="shared" si="257"/>
        <v>1.970124380427718E-2</v>
      </c>
      <c r="AW908" s="174">
        <f t="shared" si="257"/>
        <v>1.9681551751720979E-2</v>
      </c>
      <c r="AX908" s="174">
        <f t="shared" si="257"/>
        <v>1.9661879382030383E-2</v>
      </c>
      <c r="AY908" s="174">
        <f t="shared" si="257"/>
        <v>1.9642226675531695E-2</v>
      </c>
      <c r="AZ908" s="174">
        <f t="shared" si="257"/>
        <v>1.9622593612570901E-2</v>
      </c>
      <c r="BA908" s="174">
        <f t="shared" si="257"/>
        <v>1.960298017351363E-2</v>
      </c>
      <c r="BB908" s="174">
        <f t="shared" si="257"/>
        <v>1.958338633874513E-2</v>
      </c>
      <c r="BC908" s="174">
        <f t="shared" si="257"/>
        <v>1.9563812088670262E-2</v>
      </c>
      <c r="BD908" s="174">
        <f t="shared" si="257"/>
        <v>1.9544257403713468E-2</v>
      </c>
      <c r="BE908" s="174">
        <f t="shared" si="257"/>
        <v>1.9524722264318756E-2</v>
      </c>
      <c r="BF908" s="174">
        <f t="shared" si="257"/>
        <v>1.9505206650949684E-2</v>
      </c>
      <c r="BG908" s="174">
        <f t="shared" si="257"/>
        <v>1.9485710544089336E-2</v>
      </c>
      <c r="BH908" s="174">
        <f t="shared" si="257"/>
        <v>1.9466233924240302E-2</v>
      </c>
      <c r="BI908" s="174">
        <f t="shared" si="257"/>
        <v>1.9446776771924662E-2</v>
      </c>
      <c r="BJ908" s="174">
        <f t="shared" si="257"/>
        <v>1.9427339067683968E-2</v>
      </c>
      <c r="BK908" s="174">
        <f t="shared" si="257"/>
        <v>1.9407920792079213E-2</v>
      </c>
      <c r="BL908" s="174">
        <f t="shared" si="257"/>
        <v>1.9388521925690832E-2</v>
      </c>
      <c r="BM908" s="174">
        <f t="shared" si="257"/>
        <v>1.9369142449118654E-2</v>
      </c>
      <c r="BN908" s="174">
        <f t="shared" si="257"/>
        <v>1.9349782342981924E-2</v>
      </c>
      <c r="BO908" s="174">
        <f t="shared" si="257"/>
        <v>1.9330441587919224E-2</v>
      </c>
      <c r="BP908" s="174">
        <f t="shared" si="257"/>
        <v>1.9311120164588528E-2</v>
      </c>
    </row>
    <row r="909" spans="1:68">
      <c r="B909" s="29">
        <v>6</v>
      </c>
      <c r="C909" s="68">
        <v>1.9900000000000001E-2</v>
      </c>
      <c r="D909" s="68">
        <v>1.9400000000000001E-2</v>
      </c>
      <c r="F909" s="13"/>
      <c r="G909" s="13"/>
      <c r="H909" s="245"/>
      <c r="I909" s="60" t="s">
        <v>112</v>
      </c>
      <c r="J909" s="174">
        <f t="shared" si="256"/>
        <v>2.0231889837920576E-2</v>
      </c>
      <c r="K909" s="174">
        <f t="shared" si="257"/>
        <v>2.0206164500172756E-2</v>
      </c>
      <c r="L909" s="174">
        <f t="shared" si="257"/>
        <v>2.0180471872814697E-2</v>
      </c>
      <c r="M909" s="174">
        <f t="shared" si="257"/>
        <v>2.0154811914254354E-2</v>
      </c>
      <c r="N909" s="174">
        <f t="shared" si="257"/>
        <v>2.0129184582952552E-2</v>
      </c>
      <c r="O909" s="174">
        <f t="shared" si="257"/>
        <v>2.0103589837422938E-2</v>
      </c>
      <c r="P909" s="174">
        <f t="shared" si="257"/>
        <v>2.0078027636231927E-2</v>
      </c>
      <c r="Q909" s="174">
        <f t="shared" si="257"/>
        <v>2.0052497937998594E-2</v>
      </c>
      <c r="R909" s="174">
        <f t="shared" si="257"/>
        <v>2.0027000701394647E-2</v>
      </c>
      <c r="S909" s="174">
        <f t="shared" si="257"/>
        <v>2.0001535885144334E-2</v>
      </c>
      <c r="T909" s="174">
        <f t="shared" si="257"/>
        <v>1.997610344802439E-2</v>
      </c>
      <c r="U909" s="174">
        <f t="shared" si="257"/>
        <v>1.9950703348863976E-2</v>
      </c>
      <c r="V909" s="174">
        <f t="shared" si="257"/>
        <v>1.9925335546544583E-2</v>
      </c>
      <c r="W909" s="174">
        <f t="shared" si="257"/>
        <v>1.9900000000000001E-2</v>
      </c>
      <c r="X909" s="174">
        <f t="shared" si="257"/>
        <v>1.987469666821623E-2</v>
      </c>
      <c r="Y909" s="174">
        <f t="shared" si="257"/>
        <v>1.984942551023142E-2</v>
      </c>
      <c r="Z909" s="174">
        <f t="shared" si="257"/>
        <v>1.9824186485135811E-2</v>
      </c>
      <c r="AA909" s="174">
        <f t="shared" si="257"/>
        <v>1.9798979552071654E-2</v>
      </c>
      <c r="AB909" s="174">
        <f t="shared" si="257"/>
        <v>1.9773804670233153E-2</v>
      </c>
      <c r="AC909" s="174">
        <f t="shared" si="257"/>
        <v>1.9748661798866397E-2</v>
      </c>
      <c r="AD909" s="174">
        <f t="shared" si="257"/>
        <v>1.97235508972693E-2</v>
      </c>
      <c r="AE909" s="174">
        <f t="shared" si="257"/>
        <v>1.9698471924791527E-2</v>
      </c>
      <c r="AF909" s="174">
        <f t="shared" si="257"/>
        <v>1.9673424840834425E-2</v>
      </c>
      <c r="AG909" s="174">
        <f t="shared" si="257"/>
        <v>1.964840960485097E-2</v>
      </c>
      <c r="AH909" s="174">
        <f t="shared" si="257"/>
        <v>1.9623426176345694E-2</v>
      </c>
      <c r="AI909" s="174">
        <f t="shared" si="257"/>
        <v>1.959847451487462E-2</v>
      </c>
      <c r="AJ909" s="174">
        <f t="shared" si="257"/>
        <v>1.9573554580045192E-2</v>
      </c>
      <c r="AK909" s="174">
        <f t="shared" si="257"/>
        <v>1.9548666331516213E-2</v>
      </c>
      <c r="AL909" s="174">
        <f t="shared" si="257"/>
        <v>1.9523809728997789E-2</v>
      </c>
      <c r="AM909" s="174">
        <f t="shared" si="257"/>
        <v>1.9498984732251253E-2</v>
      </c>
      <c r="AN909" s="174">
        <f t="shared" si="257"/>
        <v>1.94741913010891E-2</v>
      </c>
      <c r="AO909" s="174">
        <f t="shared" si="257"/>
        <v>1.9449429395374924E-2</v>
      </c>
      <c r="AP909" s="174">
        <f t="shared" si="257"/>
        <v>1.9424698975023358E-2</v>
      </c>
      <c r="AQ909" s="174">
        <f t="shared" si="257"/>
        <v>1.9399999999999994E-2</v>
      </c>
      <c r="AR909" s="174">
        <f t="shared" si="257"/>
        <v>1.9375332430321343E-2</v>
      </c>
      <c r="AS909" s="174">
        <f t="shared" si="257"/>
        <v>1.9350696226054745E-2</v>
      </c>
      <c r="AT909" s="174">
        <f t="shared" si="257"/>
        <v>1.932609134731832E-2</v>
      </c>
      <c r="AU909" s="174">
        <f t="shared" si="257"/>
        <v>1.9301517754280899E-2</v>
      </c>
      <c r="AV909" s="174">
        <f t="shared" si="257"/>
        <v>1.9276975407161959E-2</v>
      </c>
      <c r="AW909" s="174">
        <f t="shared" si="257"/>
        <v>1.9252464266231555E-2</v>
      </c>
      <c r="AX909" s="174">
        <f t="shared" si="257"/>
        <v>1.9227984291810267E-2</v>
      </c>
      <c r="AY909" s="174">
        <f t="shared" si="257"/>
        <v>1.9203535444269119E-2</v>
      </c>
      <c r="AZ909" s="174">
        <f t="shared" si="257"/>
        <v>1.9179117684029533E-2</v>
      </c>
      <c r="BA909" s="174">
        <f t="shared" si="257"/>
        <v>1.9154730971563255E-2</v>
      </c>
      <c r="BB909" s="174">
        <f t="shared" si="257"/>
        <v>1.913037526739228E-2</v>
      </c>
      <c r="BC909" s="174">
        <f t="shared" si="257"/>
        <v>1.9106050532088817E-2</v>
      </c>
      <c r="BD909" s="174">
        <f t="shared" si="257"/>
        <v>1.9081756726275202E-2</v>
      </c>
      <c r="BE909" s="174">
        <f t="shared" si="257"/>
        <v>1.9057493810623837E-2</v>
      </c>
      <c r="BF909" s="174">
        <f t="shared" si="257"/>
        <v>1.9033261745857136E-2</v>
      </c>
      <c r="BG909" s="174">
        <f t="shared" si="257"/>
        <v>1.9009060492747445E-2</v>
      </c>
      <c r="BH909" s="174">
        <f t="shared" si="257"/>
        <v>1.8984890012117006E-2</v>
      </c>
      <c r="BI909" s="174">
        <f t="shared" si="257"/>
        <v>1.8960750264837858E-2</v>
      </c>
      <c r="BJ909" s="174">
        <f t="shared" si="257"/>
        <v>1.8936641211831806E-2</v>
      </c>
      <c r="BK909" s="174">
        <f t="shared" si="257"/>
        <v>1.891256281407034E-2</v>
      </c>
      <c r="BL909" s="174">
        <f t="shared" si="257"/>
        <v>1.8888515032574566E-2</v>
      </c>
      <c r="BM909" s="174">
        <f t="shared" si="257"/>
        <v>1.8864497828415171E-2</v>
      </c>
      <c r="BN909" s="174">
        <f t="shared" si="257"/>
        <v>1.8840511162712324E-2</v>
      </c>
      <c r="BO909" s="174">
        <f t="shared" si="257"/>
        <v>1.8816554996635645E-2</v>
      </c>
      <c r="BP909" s="174">
        <f t="shared" si="257"/>
        <v>1.8792629291404114E-2</v>
      </c>
    </row>
    <row r="910" spans="1:68">
      <c r="B910" s="29">
        <v>7</v>
      </c>
      <c r="C910" s="68">
        <v>1.95E-2</v>
      </c>
      <c r="D910" s="68">
        <v>1.9E-2</v>
      </c>
      <c r="F910" s="13"/>
      <c r="G910" s="13"/>
      <c r="H910" s="245"/>
      <c r="I910" s="60" t="s">
        <v>112</v>
      </c>
      <c r="J910" s="174">
        <f t="shared" si="256"/>
        <v>1.9832034448192717E-2</v>
      </c>
      <c r="K910" s="174">
        <f t="shared" si="257"/>
        <v>1.9806293830379823E-2</v>
      </c>
      <c r="L910" s="174">
        <f t="shared" si="257"/>
        <v>1.9780586622119893E-2</v>
      </c>
      <c r="M910" s="174">
        <f t="shared" si="257"/>
        <v>1.9754912780049635E-2</v>
      </c>
      <c r="N910" s="174">
        <f t="shared" si="257"/>
        <v>1.9729272260862015E-2</v>
      </c>
      <c r="O910" s="174">
        <f t="shared" si="257"/>
        <v>1.9703665021306233E-2</v>
      </c>
      <c r="P910" s="174">
        <f t="shared" si="257"/>
        <v>1.9678091018187606E-2</v>
      </c>
      <c r="Q910" s="174">
        <f t="shared" si="257"/>
        <v>1.9652550208367522E-2</v>
      </c>
      <c r="R910" s="174">
        <f t="shared" si="257"/>
        <v>1.9627042548763376E-2</v>
      </c>
      <c r="S910" s="174">
        <f t="shared" si="257"/>
        <v>1.9601567996348442E-2</v>
      </c>
      <c r="T910" s="174">
        <f t="shared" si="257"/>
        <v>1.9576126508151881E-2</v>
      </c>
      <c r="U910" s="174">
        <f t="shared" si="257"/>
        <v>1.9550718041258606E-2</v>
      </c>
      <c r="V910" s="174">
        <f t="shared" si="257"/>
        <v>1.9525342552809227E-2</v>
      </c>
      <c r="W910" s="174">
        <f t="shared" si="257"/>
        <v>1.95E-2</v>
      </c>
      <c r="X910" s="174">
        <f t="shared" si="257"/>
        <v>1.9474690340082722E-2</v>
      </c>
      <c r="Y910" s="174">
        <f t="shared" si="257"/>
        <v>1.9449413530364681E-2</v>
      </c>
      <c r="Z910" s="174">
        <f t="shared" si="257"/>
        <v>1.9424169528208579E-2</v>
      </c>
      <c r="AA910" s="174">
        <f t="shared" si="257"/>
        <v>1.9398958291032452E-2</v>
      </c>
      <c r="AB910" s="174">
        <f t="shared" si="257"/>
        <v>1.9373779776309608E-2</v>
      </c>
      <c r="AC910" s="174">
        <f t="shared" si="257"/>
        <v>1.9348633941568549E-2</v>
      </c>
      <c r="AD910" s="174">
        <f t="shared" si="257"/>
        <v>1.9323520744392909E-2</v>
      </c>
      <c r="AE910" s="174">
        <f t="shared" si="257"/>
        <v>1.929844014242137E-2</v>
      </c>
      <c r="AF910" s="174">
        <f t="shared" si="257"/>
        <v>1.9273392093347594E-2</v>
      </c>
      <c r="AG910" s="174">
        <f t="shared" si="257"/>
        <v>1.924837655492016E-2</v>
      </c>
      <c r="AH910" s="174">
        <f t="shared" si="257"/>
        <v>1.922339348494248E-2</v>
      </c>
      <c r="AI910" s="174">
        <f t="shared" si="257"/>
        <v>1.9198442841272746E-2</v>
      </c>
      <c r="AJ910" s="174">
        <f t="shared" si="257"/>
        <v>1.9173524581823826E-2</v>
      </c>
      <c r="AK910" s="174">
        <f t="shared" si="257"/>
        <v>1.9148638664563237E-2</v>
      </c>
      <c r="AL910" s="174">
        <f t="shared" si="257"/>
        <v>1.9123785047513032E-2</v>
      </c>
      <c r="AM910" s="174">
        <f t="shared" si="257"/>
        <v>1.9098963688749769E-2</v>
      </c>
      <c r="AN910" s="174">
        <f t="shared" si="257"/>
        <v>1.90741745464044E-2</v>
      </c>
      <c r="AO910" s="174">
        <f t="shared" si="257"/>
        <v>1.9049417578662232E-2</v>
      </c>
      <c r="AP910" s="174">
        <f t="shared" si="257"/>
        <v>1.9024692743762839E-2</v>
      </c>
      <c r="AQ910" s="174">
        <f t="shared" si="257"/>
        <v>1.9000000000000003E-2</v>
      </c>
      <c r="AR910" s="174">
        <f t="shared" si="257"/>
        <v>1.8975339305721633E-2</v>
      </c>
      <c r="AS910" s="174">
        <f t="shared" si="257"/>
        <v>1.8950710619329694E-2</v>
      </c>
      <c r="AT910" s="174">
        <f t="shared" si="257"/>
        <v>1.8926113899280159E-2</v>
      </c>
      <c r="AU910" s="174">
        <f t="shared" si="257"/>
        <v>1.8901549104082906E-2</v>
      </c>
      <c r="AV910" s="174">
        <f t="shared" si="257"/>
        <v>1.8877016192301671E-2</v>
      </c>
      <c r="AW910" s="174">
        <f t="shared" si="257"/>
        <v>1.8852515122553978E-2</v>
      </c>
      <c r="AX910" s="174">
        <f t="shared" si="257"/>
        <v>1.8828045853511041E-2</v>
      </c>
      <c r="AY910" s="174">
        <f t="shared" si="257"/>
        <v>1.8803608343897747E-2</v>
      </c>
      <c r="AZ910" s="174">
        <f t="shared" si="257"/>
        <v>1.8779202552492533E-2</v>
      </c>
      <c r="BA910" s="174">
        <f t="shared" si="257"/>
        <v>1.8754828438127341E-2</v>
      </c>
      <c r="BB910" s="174">
        <f t="shared" si="257"/>
        <v>1.873048595968755E-2</v>
      </c>
      <c r="BC910" s="174">
        <f t="shared" si="257"/>
        <v>1.8706175076111907E-2</v>
      </c>
      <c r="BD910" s="174">
        <f t="shared" si="257"/>
        <v>1.8681895746392452E-2</v>
      </c>
      <c r="BE910" s="174">
        <f t="shared" si="257"/>
        <v>1.8657647929574441E-2</v>
      </c>
      <c r="BF910" s="174">
        <f t="shared" si="257"/>
        <v>1.8633431584756294E-2</v>
      </c>
      <c r="BG910" s="174">
        <f t="shared" si="257"/>
        <v>1.8609246671089524E-2</v>
      </c>
      <c r="BH910" s="174">
        <f t="shared" si="257"/>
        <v>1.8585093147778651E-2</v>
      </c>
      <c r="BI910" s="174">
        <f t="shared" si="257"/>
        <v>1.8560970974081156E-2</v>
      </c>
      <c r="BJ910" s="174">
        <f t="shared" si="257"/>
        <v>1.8536880109307388E-2</v>
      </c>
      <c r="BK910" s="174">
        <f t="shared" si="257"/>
        <v>1.8512820512820521E-2</v>
      </c>
      <c r="BL910" s="174">
        <f t="shared" si="257"/>
        <v>1.8488792144036464E-2</v>
      </c>
      <c r="BM910" s="174">
        <f t="shared" si="257"/>
        <v>1.846479496242381E-2</v>
      </c>
      <c r="BN910" s="174">
        <f t="shared" si="257"/>
        <v>1.8440828927503747E-2</v>
      </c>
      <c r="BO910" s="174">
        <f t="shared" si="257"/>
        <v>1.8416893998850017E-2</v>
      </c>
      <c r="BP910" s="174">
        <f t="shared" si="257"/>
        <v>1.8392990136088812E-2</v>
      </c>
    </row>
    <row r="911" spans="1:68">
      <c r="B911" s="29">
        <v>8</v>
      </c>
      <c r="C911" s="68">
        <v>1.9199999999999998E-2</v>
      </c>
      <c r="D911" s="68">
        <v>1.8599999999999998E-2</v>
      </c>
      <c r="F911" s="13"/>
      <c r="G911" s="13"/>
      <c r="H911" s="245"/>
      <c r="I911" s="60" t="s">
        <v>112</v>
      </c>
      <c r="J911" s="174">
        <f t="shared" si="256"/>
        <v>1.960034039030983E-2</v>
      </c>
      <c r="K911" s="174">
        <f t="shared" si="257"/>
        <v>1.9569250808486614E-2</v>
      </c>
      <c r="L911" s="174">
        <f t="shared" si="257"/>
        <v>1.9538210540199729E-2</v>
      </c>
      <c r="M911" s="174">
        <f t="shared" si="257"/>
        <v>1.9507219507229244E-2</v>
      </c>
      <c r="N911" s="174">
        <f t="shared" si="257"/>
        <v>1.9476277631479303E-2</v>
      </c>
      <c r="O911" s="174">
        <f t="shared" si="257"/>
        <v>1.9445384834977927E-2</v>
      </c>
      <c r="P911" s="174">
        <f t="shared" si="257"/>
        <v>1.94145410398768E-2</v>
      </c>
      <c r="Q911" s="174">
        <f t="shared" si="257"/>
        <v>1.9383746168451108E-2</v>
      </c>
      <c r="R911" s="174">
        <f t="shared" si="257"/>
        <v>1.9353000143099295E-2</v>
      </c>
      <c r="S911" s="174">
        <f t="shared" si="257"/>
        <v>1.9322302886342929E-2</v>
      </c>
      <c r="T911" s="174">
        <f t="shared" si="257"/>
        <v>1.9291654320826433E-2</v>
      </c>
      <c r="U911" s="174">
        <f t="shared" si="257"/>
        <v>1.9261054369316966E-2</v>
      </c>
      <c r="V911" s="174">
        <f t="shared" si="257"/>
        <v>1.9230502954704166E-2</v>
      </c>
      <c r="W911" s="174">
        <f t="shared" si="257"/>
        <v>1.9199999999999998E-2</v>
      </c>
      <c r="X911" s="174">
        <f t="shared" si="257"/>
        <v>1.9169545428338534E-2</v>
      </c>
      <c r="Y911" s="174">
        <f t="shared" si="257"/>
        <v>1.9139139162975771E-2</v>
      </c>
      <c r="Z911" s="174">
        <f t="shared" si="257"/>
        <v>1.9108781127289441E-2</v>
      </c>
      <c r="AA911" s="174">
        <f t="shared" si="257"/>
        <v>1.9078471244778801E-2</v>
      </c>
      <c r="AB911" s="174">
        <f t="shared" si="257"/>
        <v>1.9048209439064462E-2</v>
      </c>
      <c r="AC911" s="174">
        <f t="shared" si="257"/>
        <v>1.9017995633888181E-2</v>
      </c>
      <c r="AD911" s="174">
        <f t="shared" si="257"/>
        <v>1.8987829753112678E-2</v>
      </c>
      <c r="AE911" s="174">
        <f t="shared" si="257"/>
        <v>1.8957711720721439E-2</v>
      </c>
      <c r="AF911" s="174">
        <f t="shared" si="257"/>
        <v>1.8927641460818517E-2</v>
      </c>
      <c r="AG911" s="174">
        <f t="shared" si="257"/>
        <v>1.8897618897628359E-2</v>
      </c>
      <c r="AH911" s="174">
        <f t="shared" si="257"/>
        <v>1.8867643955495606E-2</v>
      </c>
      <c r="AI911" s="174">
        <f t="shared" si="257"/>
        <v>1.8837716558884898E-2</v>
      </c>
      <c r="AJ911" s="174">
        <f t="shared" si="257"/>
        <v>1.8807836632380684E-2</v>
      </c>
      <c r="AK911" s="174">
        <f t="shared" si="257"/>
        <v>1.8778004100687039E-2</v>
      </c>
      <c r="AL911" s="174">
        <f t="shared" si="257"/>
        <v>1.8748218888627474E-2</v>
      </c>
      <c r="AM911" s="174">
        <f t="shared" si="257"/>
        <v>1.8718480921144743E-2</v>
      </c>
      <c r="AN911" s="174">
        <f t="shared" si="257"/>
        <v>1.8688790123300641E-2</v>
      </c>
      <c r="AO911" s="174">
        <f t="shared" si="257"/>
        <v>1.8659146420275843E-2</v>
      </c>
      <c r="AP911" s="174">
        <f t="shared" si="257"/>
        <v>1.8629549737369692E-2</v>
      </c>
      <c r="AQ911" s="174">
        <f t="shared" si="257"/>
        <v>1.860000000000003E-2</v>
      </c>
      <c r="AR911" s="174">
        <f t="shared" si="257"/>
        <v>1.8570497133702988E-2</v>
      </c>
      <c r="AS911" s="174">
        <f t="shared" si="257"/>
        <v>1.8541041064132811E-2</v>
      </c>
      <c r="AT911" s="174">
        <f t="shared" si="257"/>
        <v>1.8511631717061675E-2</v>
      </c>
      <c r="AU911" s="174">
        <f t="shared" si="257"/>
        <v>1.8482269018379498E-2</v>
      </c>
      <c r="AV911" s="174">
        <f t="shared" si="257"/>
        <v>1.8452952894093731E-2</v>
      </c>
      <c r="AW911" s="174">
        <f t="shared" ref="K911:BP916" si="259">$C911*POWER(POWER($D911/$C911,1/($D$906-$C$906)),AW$906-$C$906)</f>
        <v>1.842368327032921E-2</v>
      </c>
      <c r="AX911" s="174">
        <f t="shared" si="259"/>
        <v>1.8394460073327942E-2</v>
      </c>
      <c r="AY911" s="174">
        <f t="shared" si="259"/>
        <v>1.8365283229448925E-2</v>
      </c>
      <c r="AZ911" s="174">
        <f t="shared" si="259"/>
        <v>1.8336152665167971E-2</v>
      </c>
      <c r="BA911" s="174">
        <f t="shared" si="259"/>
        <v>1.8307068307077505E-2</v>
      </c>
      <c r="BB911" s="174">
        <f t="shared" si="259"/>
        <v>1.8278030081886401E-2</v>
      </c>
      <c r="BC911" s="174">
        <f t="shared" si="259"/>
        <v>1.824903791641978E-2</v>
      </c>
      <c r="BD911" s="174">
        <f t="shared" si="259"/>
        <v>1.8220091737618821E-2</v>
      </c>
      <c r="BE911" s="174">
        <f t="shared" si="259"/>
        <v>1.8191191472540603E-2</v>
      </c>
      <c r="BF911" s="174">
        <f t="shared" si="259"/>
        <v>1.8162337048357902E-2</v>
      </c>
      <c r="BG911" s="174">
        <f t="shared" si="259"/>
        <v>1.8133528392359002E-2</v>
      </c>
      <c r="BH911" s="174">
        <f t="shared" si="259"/>
        <v>1.8104765431947528E-2</v>
      </c>
      <c r="BI911" s="174">
        <f t="shared" si="259"/>
        <v>1.8076048094642253E-2</v>
      </c>
      <c r="BJ911" s="174">
        <f t="shared" si="259"/>
        <v>1.8047376308076922E-2</v>
      </c>
      <c r="BK911" s="174">
        <f t="shared" si="259"/>
        <v>1.8018750000000062E-2</v>
      </c>
      <c r="BL911" s="174">
        <f t="shared" si="259"/>
        <v>1.7990169098274802E-2</v>
      </c>
      <c r="BM911" s="174">
        <f t="shared" si="259"/>
        <v>1.7961633530878693E-2</v>
      </c>
      <c r="BN911" s="174">
        <f t="shared" si="259"/>
        <v>1.7933143225903531E-2</v>
      </c>
      <c r="BO911" s="174">
        <f t="shared" si="259"/>
        <v>1.7904698111555168E-2</v>
      </c>
      <c r="BP911" s="174">
        <f t="shared" si="259"/>
        <v>1.7876298116153332E-2</v>
      </c>
    </row>
    <row r="912" spans="1:68">
      <c r="B912" s="29">
        <v>9</v>
      </c>
      <c r="C912" s="68">
        <v>1.89E-2</v>
      </c>
      <c r="D912" s="68">
        <v>1.83E-2</v>
      </c>
      <c r="F912" s="13"/>
      <c r="G912" s="13"/>
      <c r="H912" s="245"/>
      <c r="I912" s="60" t="s">
        <v>112</v>
      </c>
      <c r="J912" s="174">
        <f t="shared" si="256"/>
        <v>1.9300509268033283E-2</v>
      </c>
      <c r="K912" s="174">
        <f t="shared" si="259"/>
        <v>1.9269401810101661E-2</v>
      </c>
      <c r="L912" s="174">
        <f t="shared" si="259"/>
        <v>1.9238344489393131E-2</v>
      </c>
      <c r="M912" s="174">
        <f t="shared" si="259"/>
        <v>1.9207337225099378E-2</v>
      </c>
      <c r="N912" s="174">
        <f t="shared" si="259"/>
        <v>1.9176379936542344E-2</v>
      </c>
      <c r="O912" s="174">
        <f t="shared" si="259"/>
        <v>1.9145472543173978E-2</v>
      </c>
      <c r="P912" s="174">
        <f t="shared" si="259"/>
        <v>1.9114614964576081E-2</v>
      </c>
      <c r="Q912" s="174">
        <f t="shared" si="259"/>
        <v>1.9083807120460039E-2</v>
      </c>
      <c r="R912" s="174">
        <f t="shared" si="259"/>
        <v>1.9053048930666672E-2</v>
      </c>
      <c r="S912" s="174">
        <f t="shared" si="259"/>
        <v>1.9022340315165958E-2</v>
      </c>
      <c r="T912" s="174">
        <f t="shared" si="259"/>
        <v>1.8991681194056909E-2</v>
      </c>
      <c r="U912" s="174">
        <f t="shared" si="259"/>
        <v>1.8961071487567274E-2</v>
      </c>
      <c r="V912" s="174">
        <f t="shared" si="259"/>
        <v>1.8930511116053404E-2</v>
      </c>
      <c r="W912" s="174">
        <f t="shared" si="259"/>
        <v>1.89E-2</v>
      </c>
      <c r="X912" s="174">
        <f t="shared" si="259"/>
        <v>1.8869538060019925E-2</v>
      </c>
      <c r="Y912" s="174">
        <f t="shared" si="259"/>
        <v>1.8839125216853998E-2</v>
      </c>
      <c r="Z912" s="174">
        <f t="shared" si="259"/>
        <v>1.8808761391370776E-2</v>
      </c>
      <c r="AA912" s="174">
        <f t="shared" si="259"/>
        <v>1.8778446504566362E-2</v>
      </c>
      <c r="AB912" s="174">
        <f t="shared" si="259"/>
        <v>1.8748180477564186E-2</v>
      </c>
      <c r="AC912" s="174">
        <f t="shared" si="259"/>
        <v>1.8717963231614811E-2</v>
      </c>
      <c r="AD912" s="174">
        <f t="shared" si="259"/>
        <v>1.8687794688095727E-2</v>
      </c>
      <c r="AE912" s="174">
        <f t="shared" si="259"/>
        <v>1.8657674768511143E-2</v>
      </c>
      <c r="AF912" s="174">
        <f t="shared" si="259"/>
        <v>1.8627603394491772E-2</v>
      </c>
      <c r="AG912" s="174">
        <f t="shared" si="259"/>
        <v>1.8597580487794647E-2</v>
      </c>
      <c r="AH912" s="174">
        <f t="shared" si="259"/>
        <v>1.8567605970302912E-2</v>
      </c>
      <c r="AI912" s="174">
        <f t="shared" si="259"/>
        <v>1.8537679764025608E-2</v>
      </c>
      <c r="AJ912" s="174">
        <f t="shared" si="259"/>
        <v>1.8507801791097483E-2</v>
      </c>
      <c r="AK912" s="174">
        <f t="shared" si="259"/>
        <v>1.8477971973778779E-2</v>
      </c>
      <c r="AL912" s="174">
        <f t="shared" si="259"/>
        <v>1.8448190234455038E-2</v>
      </c>
      <c r="AM912" s="174">
        <f t="shared" si="259"/>
        <v>1.8418456495636892E-2</v>
      </c>
      <c r="AN912" s="174">
        <f t="shared" si="259"/>
        <v>1.8388770679959872E-2</v>
      </c>
      <c r="AO912" s="174">
        <f t="shared" si="259"/>
        <v>1.8359132710184196E-2</v>
      </c>
      <c r="AP912" s="174">
        <f t="shared" si="259"/>
        <v>1.8329542509194576E-2</v>
      </c>
      <c r="AQ912" s="174">
        <f t="shared" si="259"/>
        <v>1.8300000000000011E-2</v>
      </c>
      <c r="AR912" s="174">
        <f t="shared" si="259"/>
        <v>1.8270505105733588E-2</v>
      </c>
      <c r="AS912" s="174">
        <f t="shared" si="259"/>
        <v>1.8241057749652293E-2</v>
      </c>
      <c r="AT912" s="174">
        <f t="shared" si="259"/>
        <v>1.821165785513679E-2</v>
      </c>
      <c r="AU912" s="174">
        <f t="shared" si="259"/>
        <v>1.8182305345691249E-2</v>
      </c>
      <c r="AV912" s="174">
        <f t="shared" si="259"/>
        <v>1.8153000144943112E-2</v>
      </c>
      <c r="AW912" s="174">
        <f t="shared" si="259"/>
        <v>1.8123742176642924E-2</v>
      </c>
      <c r="AX912" s="174">
        <f t="shared" si="259"/>
        <v>1.8094531364664129E-2</v>
      </c>
      <c r="AY912" s="174">
        <f t="shared" si="259"/>
        <v>1.8065367633002861E-2</v>
      </c>
      <c r="AZ912" s="174">
        <f t="shared" si="259"/>
        <v>1.8036250905777755E-2</v>
      </c>
      <c r="BA912" s="174">
        <f t="shared" si="259"/>
        <v>1.800718110722975E-2</v>
      </c>
      <c r="BB912" s="174">
        <f t="shared" si="259"/>
        <v>1.7978158161721877E-2</v>
      </c>
      <c r="BC912" s="174">
        <f t="shared" si="259"/>
        <v>1.7949181993739093E-2</v>
      </c>
      <c r="BD912" s="174">
        <f t="shared" si="259"/>
        <v>1.792025252788805E-2</v>
      </c>
      <c r="BE912" s="174">
        <f t="shared" si="259"/>
        <v>1.7891369688896923E-2</v>
      </c>
      <c r="BF912" s="174">
        <f t="shared" si="259"/>
        <v>1.7862533401615203E-2</v>
      </c>
      <c r="BG912" s="174">
        <f t="shared" si="259"/>
        <v>1.7833743591013508E-2</v>
      </c>
      <c r="BH912" s="174">
        <f t="shared" si="259"/>
        <v>1.7805000182183377E-2</v>
      </c>
      <c r="BI912" s="174">
        <f t="shared" si="259"/>
        <v>1.777630310033709E-2</v>
      </c>
      <c r="BJ912" s="174">
        <f t="shared" si="259"/>
        <v>1.7747652270807455E-2</v>
      </c>
      <c r="BK912" s="174">
        <f t="shared" si="259"/>
        <v>1.7719047619047641E-2</v>
      </c>
      <c r="BL912" s="174">
        <f t="shared" si="259"/>
        <v>1.7690489070630946E-2</v>
      </c>
      <c r="BM912" s="174">
        <f t="shared" si="259"/>
        <v>1.7661976551250645E-2</v>
      </c>
      <c r="BN912" s="174">
        <f t="shared" si="259"/>
        <v>1.7633509986719764E-2</v>
      </c>
      <c r="BO912" s="174">
        <f t="shared" si="259"/>
        <v>1.7605089302970899E-2</v>
      </c>
      <c r="BP912" s="174">
        <f t="shared" si="259"/>
        <v>1.7576714426056038E-2</v>
      </c>
    </row>
    <row r="913" spans="2:68">
      <c r="B913" s="29">
        <v>10</v>
      </c>
      <c r="C913" s="68">
        <v>1.8499999999999999E-2</v>
      </c>
      <c r="D913" s="68">
        <v>1.7899999999999999E-2</v>
      </c>
      <c r="F913" s="13"/>
      <c r="G913" s="13"/>
      <c r="H913" s="245"/>
      <c r="I913" s="60" t="s">
        <v>112</v>
      </c>
      <c r="J913" s="174">
        <f t="shared" si="256"/>
        <v>1.8900743210299005E-2</v>
      </c>
      <c r="K913" s="174">
        <f t="shared" si="259"/>
        <v>1.8869610984738789E-2</v>
      </c>
      <c r="L913" s="174">
        <f t="shared" si="259"/>
        <v>1.8838530038403821E-2</v>
      </c>
      <c r="M913" s="174">
        <f t="shared" si="259"/>
        <v>1.8807500286829884E-2</v>
      </c>
      <c r="N913" s="174">
        <f t="shared" si="259"/>
        <v>1.8776521645691886E-2</v>
      </c>
      <c r="O913" s="174">
        <f t="shared" si="259"/>
        <v>1.8745594030803635E-2</v>
      </c>
      <c r="P913" s="174">
        <f t="shared" si="259"/>
        <v>1.8714717358117607E-2</v>
      </c>
      <c r="Q913" s="174">
        <f t="shared" si="259"/>
        <v>1.8683891543724709E-2</v>
      </c>
      <c r="R913" s="174">
        <f t="shared" si="259"/>
        <v>1.8653116503854063E-2</v>
      </c>
      <c r="S913" s="174">
        <f t="shared" si="259"/>
        <v>1.8622392154872779E-2</v>
      </c>
      <c r="T913" s="174">
        <f t="shared" si="259"/>
        <v>1.8591718413285715E-2</v>
      </c>
      <c r="U913" s="174">
        <f t="shared" si="259"/>
        <v>1.8561095195735258E-2</v>
      </c>
      <c r="V913" s="174">
        <f t="shared" si="259"/>
        <v>1.8530522419001095E-2</v>
      </c>
      <c r="W913" s="174">
        <f t="shared" si="259"/>
        <v>1.8499999999999999E-2</v>
      </c>
      <c r="X913" s="174">
        <f t="shared" si="259"/>
        <v>1.8469527855785581E-2</v>
      </c>
      <c r="Y913" s="174">
        <f t="shared" si="259"/>
        <v>1.8439105903548084E-2</v>
      </c>
      <c r="Z913" s="174">
        <f t="shared" si="259"/>
        <v>1.8408734060614149E-2</v>
      </c>
      <c r="AA913" s="174">
        <f t="shared" si="259"/>
        <v>1.8378412244446588E-2</v>
      </c>
      <c r="AB913" s="174">
        <f t="shared" si="259"/>
        <v>1.8348140372644168E-2</v>
      </c>
      <c r="AC913" s="174">
        <f t="shared" si="259"/>
        <v>1.8317918362941377E-2</v>
      </c>
      <c r="AD913" s="174">
        <f t="shared" si="259"/>
        <v>1.8287746133208219E-2</v>
      </c>
      <c r="AE913" s="174">
        <f t="shared" si="259"/>
        <v>1.825762360144996E-2</v>
      </c>
      <c r="AF913" s="174">
        <f t="shared" si="259"/>
        <v>1.8227550685806938E-2</v>
      </c>
      <c r="AG913" s="174">
        <f t="shared" si="259"/>
        <v>1.8197527304554317E-2</v>
      </c>
      <c r="AH913" s="174">
        <f t="shared" si="259"/>
        <v>1.8167553376101875E-2</v>
      </c>
      <c r="AI913" s="174">
        <f t="shared" si="259"/>
        <v>1.8137628818993782E-2</v>
      </c>
      <c r="AJ913" s="174">
        <f t="shared" si="259"/>
        <v>1.8107753551908381E-2</v>
      </c>
      <c r="AK913" s="174">
        <f t="shared" si="259"/>
        <v>1.8077927493657955E-2</v>
      </c>
      <c r="AL913" s="174">
        <f t="shared" si="259"/>
        <v>1.8048150563188523E-2</v>
      </c>
      <c r="AM913" s="174">
        <f t="shared" si="259"/>
        <v>1.8018422679579604E-2</v>
      </c>
      <c r="AN913" s="174">
        <f t="shared" si="259"/>
        <v>1.7988743762044013E-2</v>
      </c>
      <c r="AO913" s="174">
        <f t="shared" si="259"/>
        <v>1.7959113729927621E-2</v>
      </c>
      <c r="AP913" s="174">
        <f t="shared" si="259"/>
        <v>1.7929532502709164E-2</v>
      </c>
      <c r="AQ913" s="174">
        <f t="shared" si="259"/>
        <v>1.7899999999999996E-2</v>
      </c>
      <c r="AR913" s="174">
        <f t="shared" si="259"/>
        <v>1.7870516141543884E-2</v>
      </c>
      <c r="AS913" s="174">
        <f t="shared" si="259"/>
        <v>1.7841080847216792E-2</v>
      </c>
      <c r="AT913" s="174">
        <f t="shared" si="259"/>
        <v>1.7811694037026659E-2</v>
      </c>
      <c r="AU913" s="174">
        <f t="shared" si="259"/>
        <v>1.7782355631113182E-2</v>
      </c>
      <c r="AV913" s="174">
        <f t="shared" si="259"/>
        <v>1.7753065549747597E-2</v>
      </c>
      <c r="AW913" s="174">
        <f t="shared" si="259"/>
        <v>1.7723823713332466E-2</v>
      </c>
      <c r="AX913" s="174">
        <f t="shared" si="259"/>
        <v>1.7694630042401464E-2</v>
      </c>
      <c r="AY913" s="174">
        <f t="shared" si="259"/>
        <v>1.7665484457619146E-2</v>
      </c>
      <c r="AZ913" s="174">
        <f t="shared" si="259"/>
        <v>1.7636386879780763E-2</v>
      </c>
      <c r="BA913" s="174">
        <f t="shared" si="259"/>
        <v>1.760733722981201E-2</v>
      </c>
      <c r="BB913" s="174">
        <f t="shared" si="259"/>
        <v>1.7578335428768837E-2</v>
      </c>
      <c r="BC913" s="174">
        <f t="shared" si="259"/>
        <v>1.7549381397837224E-2</v>
      </c>
      <c r="BD913" s="174">
        <f t="shared" si="259"/>
        <v>1.7520475058332971E-2</v>
      </c>
      <c r="BE913" s="174">
        <f t="shared" si="259"/>
        <v>1.7491616331701477E-2</v>
      </c>
      <c r="BF913" s="174">
        <f t="shared" si="259"/>
        <v>1.7462805139517541E-2</v>
      </c>
      <c r="BG913" s="174">
        <f t="shared" si="259"/>
        <v>1.7434041403485125E-2</v>
      </c>
      <c r="BH913" s="174">
        <f t="shared" si="259"/>
        <v>1.7405325045437174E-2</v>
      </c>
      <c r="BI913" s="174">
        <f t="shared" si="259"/>
        <v>1.7376655987335371E-2</v>
      </c>
      <c r="BJ913" s="174">
        <f t="shared" si="259"/>
        <v>1.7348034151269943E-2</v>
      </c>
      <c r="BK913" s="174">
        <f t="shared" si="259"/>
        <v>1.7319459459459452E-2</v>
      </c>
      <c r="BL913" s="174">
        <f t="shared" si="259"/>
        <v>1.7290931834250567E-2</v>
      </c>
      <c r="BM913" s="174">
        <f t="shared" si="259"/>
        <v>1.7262451198117864E-2</v>
      </c>
      <c r="BN913" s="174">
        <f t="shared" si="259"/>
        <v>1.723401747366363E-2</v>
      </c>
      <c r="BO913" s="174">
        <f t="shared" si="259"/>
        <v>1.7205630583617616E-2</v>
      </c>
      <c r="BP913" s="174">
        <f t="shared" si="259"/>
        <v>1.7177290450836859E-2</v>
      </c>
    </row>
    <row r="914" spans="2:68">
      <c r="B914" s="29">
        <v>11</v>
      </c>
      <c r="C914" s="68">
        <v>1.7299999999999999E-2</v>
      </c>
      <c r="D914" s="68">
        <v>1.6899999999999998E-2</v>
      </c>
      <c r="F914" s="13"/>
      <c r="G914" s="13"/>
      <c r="H914" s="245"/>
      <c r="I914" s="60" t="s">
        <v>112</v>
      </c>
      <c r="J914" s="174">
        <f t="shared" si="256"/>
        <v>1.7565063014717414E-2</v>
      </c>
      <c r="K914" s="174">
        <f t="shared" si="259"/>
        <v>1.7544530154934908E-2</v>
      </c>
      <c r="L914" s="174">
        <f t="shared" si="259"/>
        <v>1.7524021297248529E-2</v>
      </c>
      <c r="M914" s="174">
        <f t="shared" si="259"/>
        <v>1.7503536413600772E-2</v>
      </c>
      <c r="N914" s="174">
        <f t="shared" si="259"/>
        <v>1.7483075475966947E-2</v>
      </c>
      <c r="O914" s="174">
        <f t="shared" si="259"/>
        <v>1.7462638456355106E-2</v>
      </c>
      <c r="P914" s="174">
        <f t="shared" si="259"/>
        <v>1.7442225326806043E-2</v>
      </c>
      <c r="Q914" s="174">
        <f t="shared" si="259"/>
        <v>1.7421836059393223E-2</v>
      </c>
      <c r="R914" s="174">
        <f t="shared" si="259"/>
        <v>1.7401470626222753E-2</v>
      </c>
      <c r="S914" s="174">
        <f t="shared" si="259"/>
        <v>1.7381128999433362E-2</v>
      </c>
      <c r="T914" s="174">
        <f t="shared" si="259"/>
        <v>1.7360811151196327E-2</v>
      </c>
      <c r="U914" s="174">
        <f t="shared" si="259"/>
        <v>1.7340517053715473E-2</v>
      </c>
      <c r="V914" s="174">
        <f t="shared" si="259"/>
        <v>1.732024667922711E-2</v>
      </c>
      <c r="W914" s="174">
        <f t="shared" si="259"/>
        <v>1.7299999999999999E-2</v>
      </c>
      <c r="X914" s="174">
        <f t="shared" si="259"/>
        <v>1.727977698833533E-2</v>
      </c>
      <c r="Y914" s="174">
        <f t="shared" si="259"/>
        <v>1.7259577616566657E-2</v>
      </c>
      <c r="Z914" s="174">
        <f t="shared" si="259"/>
        <v>1.723940185705989E-2</v>
      </c>
      <c r="AA914" s="174">
        <f t="shared" si="259"/>
        <v>1.7219249682213226E-2</v>
      </c>
      <c r="AB914" s="174">
        <f t="shared" si="259"/>
        <v>1.7199121064457142E-2</v>
      </c>
      <c r="AC914" s="174">
        <f t="shared" si="259"/>
        <v>1.7179015976254333E-2</v>
      </c>
      <c r="AD914" s="174">
        <f t="shared" si="259"/>
        <v>1.7158934390099689E-2</v>
      </c>
      <c r="AE914" s="174">
        <f t="shared" si="259"/>
        <v>1.7138876278520249E-2</v>
      </c>
      <c r="AF914" s="174">
        <f t="shared" si="259"/>
        <v>1.7118841614075168E-2</v>
      </c>
      <c r="AG914" s="174">
        <f t="shared" si="259"/>
        <v>1.7098830369355687E-2</v>
      </c>
      <c r="AH914" s="174">
        <f t="shared" si="259"/>
        <v>1.7078842516985066E-2</v>
      </c>
      <c r="AI914" s="174">
        <f t="shared" si="259"/>
        <v>1.7058878029618588E-2</v>
      </c>
      <c r="AJ914" s="174">
        <f t="shared" si="259"/>
        <v>1.7038936879943494E-2</v>
      </c>
      <c r="AK914" s="174">
        <f t="shared" si="259"/>
        <v>1.7019019040678946E-2</v>
      </c>
      <c r="AL914" s="174">
        <f t="shared" si="259"/>
        <v>1.6999124484576002E-2</v>
      </c>
      <c r="AM914" s="174">
        <f t="shared" si="259"/>
        <v>1.6979253184417578E-2</v>
      </c>
      <c r="AN914" s="174">
        <f t="shared" si="259"/>
        <v>1.6959405113018397E-2</v>
      </c>
      <c r="AO914" s="174">
        <f t="shared" si="259"/>
        <v>1.693958024322496E-2</v>
      </c>
      <c r="AP914" s="174">
        <f t="shared" si="259"/>
        <v>1.6919778547915518E-2</v>
      </c>
      <c r="AQ914" s="174">
        <f t="shared" si="259"/>
        <v>1.6900000000000019E-2</v>
      </c>
      <c r="AR914" s="174">
        <f t="shared" si="259"/>
        <v>1.6880244572420079E-2</v>
      </c>
      <c r="AS914" s="174">
        <f t="shared" si="259"/>
        <v>1.6860512238148953E-2</v>
      </c>
      <c r="AT914" s="174">
        <f t="shared" si="259"/>
        <v>1.6840802970191471E-2</v>
      </c>
      <c r="AU914" s="174">
        <f t="shared" si="259"/>
        <v>1.6821116741584038E-2</v>
      </c>
      <c r="AV914" s="174">
        <f t="shared" si="259"/>
        <v>1.6801453525394566E-2</v>
      </c>
      <c r="AW914" s="174">
        <f t="shared" si="259"/>
        <v>1.6781813294722458E-2</v>
      </c>
      <c r="AX914" s="174">
        <f t="shared" si="259"/>
        <v>1.6762196022698558E-2</v>
      </c>
      <c r="AY914" s="174">
        <f t="shared" si="259"/>
        <v>1.6742601682485116E-2</v>
      </c>
      <c r="AZ914" s="174">
        <f t="shared" si="259"/>
        <v>1.6723030247275762E-2</v>
      </c>
      <c r="BA914" s="174">
        <f t="shared" si="259"/>
        <v>1.6703481690295459E-2</v>
      </c>
      <c r="BB914" s="174">
        <f t="shared" si="259"/>
        <v>1.668395598480046E-2</v>
      </c>
      <c r="BC914" s="174">
        <f t="shared" si="259"/>
        <v>1.6664453104078294E-2</v>
      </c>
      <c r="BD914" s="174">
        <f t="shared" si="259"/>
        <v>1.6644973021447709E-2</v>
      </c>
      <c r="BE914" s="174">
        <f t="shared" si="259"/>
        <v>1.6625515710258641E-2</v>
      </c>
      <c r="BF914" s="174">
        <f t="shared" si="259"/>
        <v>1.6606081143892185E-2</v>
      </c>
      <c r="BG914" s="174">
        <f t="shared" si="259"/>
        <v>1.6586669295760543E-2</v>
      </c>
      <c r="BH914" s="174">
        <f t="shared" si="259"/>
        <v>1.6567280139307004E-2</v>
      </c>
      <c r="BI914" s="174">
        <f t="shared" si="259"/>
        <v>1.6547913648005903E-2</v>
      </c>
      <c r="BJ914" s="174">
        <f t="shared" si="259"/>
        <v>1.6528569795362574E-2</v>
      </c>
      <c r="BK914" s="174">
        <f t="shared" si="259"/>
        <v>1.6509248554913331E-2</v>
      </c>
      <c r="BL914" s="174">
        <f t="shared" si="259"/>
        <v>1.6489949900225412E-2</v>
      </c>
      <c r="BM914" s="174">
        <f t="shared" si="259"/>
        <v>1.647067380489697E-2</v>
      </c>
      <c r="BN914" s="174">
        <f t="shared" si="259"/>
        <v>1.6451420242557004E-2</v>
      </c>
      <c r="BO914" s="174">
        <f t="shared" si="259"/>
        <v>1.6432189186865349E-2</v>
      </c>
      <c r="BP914" s="174">
        <f t="shared" si="259"/>
        <v>1.6412980611512629E-2</v>
      </c>
    </row>
    <row r="915" spans="2:68">
      <c r="B915" s="29">
        <v>12</v>
      </c>
      <c r="C915" s="68">
        <v>1.6E-2</v>
      </c>
      <c r="D915" s="68">
        <v>1.5900000000000001E-2</v>
      </c>
      <c r="F915" s="13"/>
      <c r="G915" s="13"/>
      <c r="H915" s="245"/>
      <c r="I915" s="60" t="s">
        <v>112</v>
      </c>
      <c r="J915" s="174">
        <f t="shared" si="256"/>
        <v>1.6065337017206225E-2</v>
      </c>
      <c r="K915" s="174">
        <f t="shared" si="259"/>
        <v>1.6060301634193485E-2</v>
      </c>
      <c r="L915" s="174">
        <f t="shared" si="259"/>
        <v>1.6055267829428507E-2</v>
      </c>
      <c r="M915" s="174">
        <f t="shared" si="259"/>
        <v>1.6050235602416609E-2</v>
      </c>
      <c r="N915" s="174">
        <f t="shared" si="259"/>
        <v>1.6045204952663275E-2</v>
      </c>
      <c r="O915" s="174">
        <f t="shared" si="259"/>
        <v>1.6040175879674146E-2</v>
      </c>
      <c r="P915" s="174">
        <f t="shared" si="259"/>
        <v>1.6035148382955011E-2</v>
      </c>
      <c r="Q915" s="174">
        <f t="shared" si="259"/>
        <v>1.6030122462011815E-2</v>
      </c>
      <c r="R915" s="174">
        <f t="shared" si="259"/>
        <v>1.602509811635067E-2</v>
      </c>
      <c r="S915" s="174">
        <f t="shared" si="259"/>
        <v>1.6020075345477822E-2</v>
      </c>
      <c r="T915" s="174">
        <f t="shared" si="259"/>
        <v>1.6015054148899689E-2</v>
      </c>
      <c r="U915" s="174">
        <f t="shared" si="259"/>
        <v>1.6010034526122832E-2</v>
      </c>
      <c r="V915" s="174">
        <f t="shared" si="259"/>
        <v>1.6005016476653977E-2</v>
      </c>
      <c r="W915" s="174">
        <f t="shared" si="259"/>
        <v>1.6E-2</v>
      </c>
      <c r="X915" s="174">
        <f t="shared" si="259"/>
        <v>1.5994985095667928E-2</v>
      </c>
      <c r="Y915" s="174">
        <f t="shared" si="259"/>
        <v>1.598997176316495E-2</v>
      </c>
      <c r="Z915" s="174">
        <f t="shared" si="259"/>
        <v>1.5984960001998401E-2</v>
      </c>
      <c r="AA915" s="174">
        <f t="shared" si="259"/>
        <v>1.5979949811675772E-2</v>
      </c>
      <c r="AB915" s="174">
        <f t="shared" si="259"/>
        <v>1.5974941191704721E-2</v>
      </c>
      <c r="AC915" s="174">
        <f t="shared" si="259"/>
        <v>1.5969934141593041E-2</v>
      </c>
      <c r="AD915" s="174">
        <f t="shared" si="259"/>
        <v>1.5964928660848691E-2</v>
      </c>
      <c r="AE915" s="174">
        <f t="shared" si="259"/>
        <v>1.5959924748979785E-2</v>
      </c>
      <c r="AF915" s="174">
        <f t="shared" si="259"/>
        <v>1.5954922405494586E-2</v>
      </c>
      <c r="AG915" s="174">
        <f t="shared" si="259"/>
        <v>1.5949921629901512E-2</v>
      </c>
      <c r="AH915" s="174">
        <f t="shared" si="259"/>
        <v>1.594492242170914E-2</v>
      </c>
      <c r="AI915" s="174">
        <f t="shared" si="259"/>
        <v>1.593992478042619E-2</v>
      </c>
      <c r="AJ915" s="174">
        <f t="shared" si="259"/>
        <v>1.5934928705561548E-2</v>
      </c>
      <c r="AK915" s="174">
        <f t="shared" si="259"/>
        <v>1.5929934196624251E-2</v>
      </c>
      <c r="AL915" s="174">
        <f t="shared" si="259"/>
        <v>1.5924941253123485E-2</v>
      </c>
      <c r="AM915" s="174">
        <f t="shared" si="259"/>
        <v>1.5919949874568594E-2</v>
      </c>
      <c r="AN915" s="174">
        <f t="shared" si="259"/>
        <v>1.5914960060469073E-2</v>
      </c>
      <c r="AO915" s="174">
        <f t="shared" si="259"/>
        <v>1.5909971810334572E-2</v>
      </c>
      <c r="AP915" s="174">
        <f t="shared" si="259"/>
        <v>1.5904985123674897E-2</v>
      </c>
      <c r="AQ915" s="174">
        <f t="shared" si="259"/>
        <v>1.5900000000000008E-2</v>
      </c>
      <c r="AR915" s="174">
        <f t="shared" si="259"/>
        <v>1.5895016438820013E-2</v>
      </c>
      <c r="AS915" s="174">
        <f t="shared" si="259"/>
        <v>1.5890034439645179E-2</v>
      </c>
      <c r="AT915" s="174">
        <f t="shared" si="259"/>
        <v>1.5885054001985918E-2</v>
      </c>
      <c r="AU915" s="174">
        <f t="shared" si="259"/>
        <v>1.5880075125352808E-2</v>
      </c>
      <c r="AV915" s="174">
        <f t="shared" si="259"/>
        <v>1.5875097809256573E-2</v>
      </c>
      <c r="AW915" s="174">
        <f t="shared" si="259"/>
        <v>1.5870122053208091E-2</v>
      </c>
      <c r="AX915" s="174">
        <f t="shared" si="259"/>
        <v>1.5865147856718397E-2</v>
      </c>
      <c r="AY915" s="174">
        <f t="shared" si="259"/>
        <v>1.5860175219298674E-2</v>
      </c>
      <c r="AZ915" s="174">
        <f t="shared" si="259"/>
        <v>1.5855204140460252E-2</v>
      </c>
      <c r="BA915" s="174">
        <f t="shared" si="259"/>
        <v>1.5850234619714638E-2</v>
      </c>
      <c r="BB915" s="174">
        <f t="shared" si="259"/>
        <v>1.5845266656573462E-2</v>
      </c>
      <c r="BC915" s="174">
        <f t="shared" si="259"/>
        <v>1.5840300250548535E-2</v>
      </c>
      <c r="BD915" s="174">
        <f t="shared" si="259"/>
        <v>1.5835335401151798E-2</v>
      </c>
      <c r="BE915" s="174">
        <f t="shared" si="259"/>
        <v>1.5830372107895358E-2</v>
      </c>
      <c r="BF915" s="174">
        <f t="shared" si="259"/>
        <v>1.5825410370291469E-2</v>
      </c>
      <c r="BG915" s="174">
        <f t="shared" si="259"/>
        <v>1.5820450187852546E-2</v>
      </c>
      <c r="BH915" s="174">
        <f t="shared" si="259"/>
        <v>1.5815491560091148E-2</v>
      </c>
      <c r="BI915" s="174">
        <f t="shared" si="259"/>
        <v>1.5810534486519992E-2</v>
      </c>
      <c r="BJ915" s="174">
        <f t="shared" si="259"/>
        <v>1.580557896665194E-2</v>
      </c>
      <c r="BK915" s="174">
        <f t="shared" si="259"/>
        <v>1.5800625000000016E-2</v>
      </c>
      <c r="BL915" s="174">
        <f t="shared" si="259"/>
        <v>1.5795672586077395E-2</v>
      </c>
      <c r="BM915" s="174">
        <f t="shared" si="259"/>
        <v>1.57907217243974E-2</v>
      </c>
      <c r="BN915" s="174">
        <f t="shared" si="259"/>
        <v>1.5785772414473515E-2</v>
      </c>
      <c r="BO915" s="174">
        <f t="shared" si="259"/>
        <v>1.5780824655819359E-2</v>
      </c>
      <c r="BP915" s="174">
        <f t="shared" si="259"/>
        <v>1.5775878447948727E-2</v>
      </c>
    </row>
    <row r="916" spans="2:68">
      <c r="B916" s="29">
        <v>13</v>
      </c>
      <c r="C916" s="68">
        <v>1.47E-2</v>
      </c>
      <c r="D916" s="68">
        <v>1.4999999999999999E-2</v>
      </c>
      <c r="F916" s="13"/>
      <c r="G916" s="13"/>
      <c r="H916" s="245"/>
      <c r="I916" s="60" t="s">
        <v>112</v>
      </c>
      <c r="J916" s="174">
        <f t="shared" si="256"/>
        <v>1.4508225058657368E-2</v>
      </c>
      <c r="K916" s="174">
        <f t="shared" si="259"/>
        <v>1.4522887734282029E-2</v>
      </c>
      <c r="L916" s="174">
        <f t="shared" si="259"/>
        <v>1.4537565228677114E-2</v>
      </c>
      <c r="M916" s="174">
        <f t="shared" si="259"/>
        <v>1.4552257556819152E-2</v>
      </c>
      <c r="N916" s="174">
        <f t="shared" ref="K916:BP920" si="260">$C916*POWER(POWER($D916/$C916,1/($D$906-$C$906)),N$906-$C$906)</f>
        <v>1.4566964733699813E-2</v>
      </c>
      <c r="O916" s="174">
        <f t="shared" si="260"/>
        <v>1.4581686774325907E-2</v>
      </c>
      <c r="P916" s="174">
        <f t="shared" si="260"/>
        <v>1.4596423693719414E-2</v>
      </c>
      <c r="Q916" s="174">
        <f t="shared" si="260"/>
        <v>1.46111755069175E-2</v>
      </c>
      <c r="R916" s="174">
        <f t="shared" si="260"/>
        <v>1.4625942228972516E-2</v>
      </c>
      <c r="S916" s="174">
        <f t="shared" si="260"/>
        <v>1.4640723874952046E-2</v>
      </c>
      <c r="T916" s="174">
        <f t="shared" si="260"/>
        <v>1.4655520459938882E-2</v>
      </c>
      <c r="U916" s="174">
        <f t="shared" si="260"/>
        <v>1.4670331999031075E-2</v>
      </c>
      <c r="V916" s="174">
        <f t="shared" si="260"/>
        <v>1.468515850734192E-2</v>
      </c>
      <c r="W916" s="174">
        <f t="shared" si="260"/>
        <v>1.47E-2</v>
      </c>
      <c r="X916" s="174">
        <f t="shared" si="260"/>
        <v>1.4714856492149177E-2</v>
      </c>
      <c r="Y916" s="174">
        <f t="shared" si="260"/>
        <v>1.4729727998948627E-2</v>
      </c>
      <c r="Z916" s="174">
        <f t="shared" si="260"/>
        <v>1.4744614535572839E-2</v>
      </c>
      <c r="AA916" s="174">
        <f t="shared" si="260"/>
        <v>1.4759516117211642E-2</v>
      </c>
      <c r="AB916" s="174">
        <f t="shared" si="260"/>
        <v>1.4774432759070215E-2</v>
      </c>
      <c r="AC916" s="174">
        <f t="shared" si="260"/>
        <v>1.4789364476369103E-2</v>
      </c>
      <c r="AD916" s="174">
        <f t="shared" si="260"/>
        <v>1.4804311284344243E-2</v>
      </c>
      <c r="AE916" s="174">
        <f t="shared" si="260"/>
        <v>1.4819273198246953E-2</v>
      </c>
      <c r="AF916" s="174">
        <f t="shared" si="260"/>
        <v>1.483425023334398E-2</v>
      </c>
      <c r="AG916" s="174">
        <f t="shared" si="260"/>
        <v>1.4849242404917492E-2</v>
      </c>
      <c r="AH916" s="174">
        <f t="shared" si="260"/>
        <v>1.4864249728265102E-2</v>
      </c>
      <c r="AI916" s="174">
        <f t="shared" si="260"/>
        <v>1.487927221869989E-2</v>
      </c>
      <c r="AJ916" s="174">
        <f t="shared" si="260"/>
        <v>1.4894309891550411E-2</v>
      </c>
      <c r="AK916" s="174">
        <f t="shared" si="260"/>
        <v>1.4909362762160696E-2</v>
      </c>
      <c r="AL916" s="174">
        <f t="shared" si="260"/>
        <v>1.4924430845890312E-2</v>
      </c>
      <c r="AM916" s="174">
        <f t="shared" si="260"/>
        <v>1.4939514158114319E-2</v>
      </c>
      <c r="AN916" s="174">
        <f t="shared" si="260"/>
        <v>1.4954612714223336E-2</v>
      </c>
      <c r="AO916" s="174">
        <f t="shared" si="260"/>
        <v>1.496972652962353E-2</v>
      </c>
      <c r="AP916" s="174">
        <f t="shared" si="260"/>
        <v>1.4984855619736642E-2</v>
      </c>
      <c r="AQ916" s="174">
        <f t="shared" si="260"/>
        <v>1.4999999999999987E-2</v>
      </c>
      <c r="AR916" s="174">
        <f t="shared" si="260"/>
        <v>1.5015159685866494E-2</v>
      </c>
      <c r="AS916" s="174">
        <f t="shared" si="260"/>
        <v>1.5030334692804705E-2</v>
      </c>
      <c r="AT916" s="174">
        <f t="shared" si="260"/>
        <v>1.5045525036298803E-2</v>
      </c>
      <c r="AU916" s="174">
        <f t="shared" si="260"/>
        <v>1.50607307318486E-2</v>
      </c>
      <c r="AV916" s="174">
        <f t="shared" si="260"/>
        <v>1.5075951794969596E-2</v>
      </c>
      <c r="AW916" s="174">
        <f t="shared" si="260"/>
        <v>1.5091188241192951E-2</v>
      </c>
      <c r="AX916" s="174">
        <f t="shared" si="260"/>
        <v>1.5106440086065539E-2</v>
      </c>
      <c r="AY916" s="174">
        <f t="shared" si="260"/>
        <v>1.5121707345149936E-2</v>
      </c>
      <c r="AZ916" s="174">
        <f t="shared" si="260"/>
        <v>1.5136990034024458E-2</v>
      </c>
      <c r="BA916" s="174">
        <f t="shared" si="260"/>
        <v>1.5152288168283137E-2</v>
      </c>
      <c r="BB916" s="174">
        <f t="shared" si="260"/>
        <v>1.516760176353581E-2</v>
      </c>
      <c r="BC916" s="174">
        <f t="shared" si="260"/>
        <v>1.5182930835408039E-2</v>
      </c>
      <c r="BD916" s="174">
        <f t="shared" si="260"/>
        <v>1.519827539954122E-2</v>
      </c>
      <c r="BE916" s="174">
        <f t="shared" si="260"/>
        <v>1.5213635471592534E-2</v>
      </c>
      <c r="BF916" s="174">
        <f t="shared" si="260"/>
        <v>1.5229011067234996E-2</v>
      </c>
      <c r="BG916" s="174">
        <f t="shared" si="260"/>
        <v>1.5244402202157453E-2</v>
      </c>
      <c r="BH916" s="174">
        <f t="shared" si="260"/>
        <v>1.5259808892064615E-2</v>
      </c>
      <c r="BI916" s="174">
        <f t="shared" si="260"/>
        <v>1.5275231152677055E-2</v>
      </c>
      <c r="BJ916" s="174">
        <f t="shared" si="260"/>
        <v>1.5290668999731253E-2</v>
      </c>
      <c r="BK916" s="174">
        <f t="shared" si="260"/>
        <v>1.5306122448979562E-2</v>
      </c>
      <c r="BL916" s="174">
        <f t="shared" si="260"/>
        <v>1.5321591516190287E-2</v>
      </c>
      <c r="BM916" s="174">
        <f t="shared" si="260"/>
        <v>1.5337076217147649E-2</v>
      </c>
      <c r="BN916" s="174">
        <f t="shared" si="260"/>
        <v>1.5352576567651825E-2</v>
      </c>
      <c r="BO916" s="174">
        <f t="shared" si="260"/>
        <v>1.5368092583518966E-2</v>
      </c>
      <c r="BP916" s="174">
        <f t="shared" si="260"/>
        <v>1.5383624280581204E-2</v>
      </c>
    </row>
    <row r="917" spans="2:68">
      <c r="B917" s="29">
        <v>14</v>
      </c>
      <c r="C917" s="68">
        <v>1.34E-2</v>
      </c>
      <c r="D917" s="68">
        <v>1.4E-2</v>
      </c>
      <c r="F917" s="13"/>
      <c r="G917" s="13"/>
      <c r="H917" s="245"/>
      <c r="I917" s="60" t="s">
        <v>112</v>
      </c>
      <c r="J917" s="174">
        <f t="shared" si="256"/>
        <v>1.3023859249985214E-2</v>
      </c>
      <c r="K917" s="174">
        <f t="shared" si="260"/>
        <v>1.3052414468021214E-2</v>
      </c>
      <c r="L917" s="174">
        <f t="shared" si="260"/>
        <v>1.3081032294264307E-2</v>
      </c>
      <c r="M917" s="174">
        <f t="shared" si="260"/>
        <v>1.3109712865984941E-2</v>
      </c>
      <c r="N917" s="174">
        <f t="shared" si="260"/>
        <v>1.3138456320754537E-2</v>
      </c>
      <c r="O917" s="174">
        <f t="shared" si="260"/>
        <v>1.3167262796446144E-2</v>
      </c>
      <c r="P917" s="174">
        <f t="shared" si="260"/>
        <v>1.3196132431235097E-2</v>
      </c>
      <c r="Q917" s="174">
        <f t="shared" si="260"/>
        <v>1.3225065363599691E-2</v>
      </c>
      <c r="R917" s="174">
        <f t="shared" si="260"/>
        <v>1.325406173232184E-2</v>
      </c>
      <c r="S917" s="174">
        <f t="shared" si="260"/>
        <v>1.3283121676487734E-2</v>
      </c>
      <c r="T917" s="174">
        <f t="shared" si="260"/>
        <v>1.3312245335488521E-2</v>
      </c>
      <c r="U917" s="174">
        <f t="shared" si="260"/>
        <v>1.3341432849020963E-2</v>
      </c>
      <c r="V917" s="174">
        <f t="shared" si="260"/>
        <v>1.3370684357088118E-2</v>
      </c>
      <c r="W917" s="174">
        <f t="shared" si="260"/>
        <v>1.34E-2</v>
      </c>
      <c r="X917" s="174">
        <f t="shared" si="260"/>
        <v>1.3429379918374259E-2</v>
      </c>
      <c r="Y917" s="174">
        <f t="shared" si="260"/>
        <v>1.3458824253136849E-2</v>
      </c>
      <c r="Z917" s="174">
        <f t="shared" si="260"/>
        <v>1.3488333145522717E-2</v>
      </c>
      <c r="AA917" s="174">
        <f t="shared" si="260"/>
        <v>1.3517906737076469E-2</v>
      </c>
      <c r="AB917" s="174">
        <f t="shared" si="260"/>
        <v>1.3547545169653044E-2</v>
      </c>
      <c r="AC917" s="174">
        <f t="shared" si="260"/>
        <v>1.3577248585418417E-2</v>
      </c>
      <c r="AD917" s="174">
        <f t="shared" si="260"/>
        <v>1.3607017126850252E-2</v>
      </c>
      <c r="AE917" s="174">
        <f t="shared" si="260"/>
        <v>1.3636850936738609E-2</v>
      </c>
      <c r="AF917" s="174">
        <f t="shared" si="260"/>
        <v>1.3666750158186617E-2</v>
      </c>
      <c r="AG917" s="174">
        <f t="shared" si="260"/>
        <v>1.369671493461116E-2</v>
      </c>
      <c r="AH917" s="174">
        <f t="shared" si="260"/>
        <v>1.3726745409743573E-2</v>
      </c>
      <c r="AI917" s="174">
        <f t="shared" si="260"/>
        <v>1.3756841727630326E-2</v>
      </c>
      <c r="AJ917" s="174">
        <f t="shared" si="260"/>
        <v>1.3787004032633714E-2</v>
      </c>
      <c r="AK917" s="174">
        <f t="shared" si="260"/>
        <v>1.3817232469432542E-2</v>
      </c>
      <c r="AL917" s="174">
        <f t="shared" si="260"/>
        <v>1.3847527183022845E-2</v>
      </c>
      <c r="AM917" s="174">
        <f t="shared" si="260"/>
        <v>1.3877888318718556E-2</v>
      </c>
      <c r="AN917" s="174">
        <f t="shared" si="260"/>
        <v>1.3908316022152215E-2</v>
      </c>
      <c r="AO917" s="174">
        <f t="shared" si="260"/>
        <v>1.3938810439275664E-2</v>
      </c>
      <c r="AP917" s="174">
        <f t="shared" si="260"/>
        <v>1.396937171636075E-2</v>
      </c>
      <c r="AQ917" s="174">
        <f t="shared" si="260"/>
        <v>1.400000000000003E-2</v>
      </c>
      <c r="AR917" s="174">
        <f t="shared" si="260"/>
        <v>1.4030695437107462E-2</v>
      </c>
      <c r="AS917" s="174">
        <f t="shared" si="260"/>
        <v>1.4061458174919127E-2</v>
      </c>
      <c r="AT917" s="174">
        <f t="shared" si="260"/>
        <v>1.4092288360993913E-2</v>
      </c>
      <c r="AU917" s="174">
        <f t="shared" si="260"/>
        <v>1.4123186143214249E-2</v>
      </c>
      <c r="AV917" s="174">
        <f t="shared" si="260"/>
        <v>1.4154151669786794E-2</v>
      </c>
      <c r="AW917" s="174">
        <f t="shared" si="260"/>
        <v>1.4185185089243151E-2</v>
      </c>
      <c r="AX917" s="174">
        <f t="shared" si="260"/>
        <v>1.4216286550440589E-2</v>
      </c>
      <c r="AY917" s="174">
        <f t="shared" si="260"/>
        <v>1.4247456202562755E-2</v>
      </c>
      <c r="AZ917" s="174">
        <f t="shared" si="260"/>
        <v>1.4278694195120376E-2</v>
      </c>
      <c r="BA917" s="174">
        <f t="shared" si="260"/>
        <v>1.4310000677951988E-2</v>
      </c>
      <c r="BB917" s="174">
        <f t="shared" si="260"/>
        <v>1.4341375801224658E-2</v>
      </c>
      <c r="BC917" s="174">
        <f t="shared" si="260"/>
        <v>1.43728197154347E-2</v>
      </c>
      <c r="BD917" s="174">
        <f t="shared" si="260"/>
        <v>1.4404332571408386E-2</v>
      </c>
      <c r="BE917" s="174">
        <f t="shared" si="260"/>
        <v>1.4435914520302689E-2</v>
      </c>
      <c r="BF917" s="174">
        <f t="shared" si="260"/>
        <v>1.4467565713605988E-2</v>
      </c>
      <c r="BG917" s="174">
        <f t="shared" si="260"/>
        <v>1.4499286303138823E-2</v>
      </c>
      <c r="BH917" s="174">
        <f t="shared" si="260"/>
        <v>1.4531076441054584E-2</v>
      </c>
      <c r="BI917" s="174">
        <f t="shared" si="260"/>
        <v>1.4562936279840276E-2</v>
      </c>
      <c r="BJ917" s="174">
        <f t="shared" si="260"/>
        <v>1.4594865972317234E-2</v>
      </c>
      <c r="BK917" s="174">
        <f t="shared" si="260"/>
        <v>1.4626865671641854E-2</v>
      </c>
      <c r="BL917" s="174">
        <f t="shared" si="260"/>
        <v>1.4658935531306337E-2</v>
      </c>
      <c r="BM917" s="174">
        <f t="shared" si="260"/>
        <v>1.4691075705139413E-2</v>
      </c>
      <c r="BN917" s="174">
        <f t="shared" si="260"/>
        <v>1.4723286347307104E-2</v>
      </c>
      <c r="BO917" s="174">
        <f t="shared" si="260"/>
        <v>1.4755567612313425E-2</v>
      </c>
      <c r="BP917" s="174">
        <f t="shared" si="260"/>
        <v>1.4787919655001159E-2</v>
      </c>
    </row>
    <row r="918" spans="2:68">
      <c r="B918" s="29">
        <v>15</v>
      </c>
      <c r="C918" s="68">
        <v>1.21E-2</v>
      </c>
      <c r="D918" s="68">
        <v>1.2999999999999999E-2</v>
      </c>
      <c r="F918" s="13"/>
      <c r="G918" s="13"/>
      <c r="H918" s="245"/>
      <c r="I918" s="60" t="s">
        <v>112</v>
      </c>
      <c r="J918" s="174">
        <f t="shared" si="256"/>
        <v>1.1548688889276962E-2</v>
      </c>
      <c r="K918" s="174">
        <f t="shared" si="260"/>
        <v>1.1590190684139702E-2</v>
      </c>
      <c r="L918" s="174">
        <f t="shared" si="260"/>
        <v>1.1631841621385043E-2</v>
      </c>
      <c r="M918" s="174">
        <f t="shared" si="260"/>
        <v>1.1673642236976553E-2</v>
      </c>
      <c r="N918" s="174">
        <f t="shared" si="260"/>
        <v>1.171559306880387E-2</v>
      </c>
      <c r="O918" s="174">
        <f t="shared" si="260"/>
        <v>1.1757694656689598E-2</v>
      </c>
      <c r="P918" s="174">
        <f t="shared" si="260"/>
        <v>1.1799947542396284E-2</v>
      </c>
      <c r="Q918" s="174">
        <f t="shared" si="260"/>
        <v>1.1842352269633359E-2</v>
      </c>
      <c r="R918" s="174">
        <f t="shared" si="260"/>
        <v>1.188490938406416E-2</v>
      </c>
      <c r="S918" s="174">
        <f t="shared" si="260"/>
        <v>1.1927619433312926E-2</v>
      </c>
      <c r="T918" s="174">
        <f t="shared" si="260"/>
        <v>1.197048296697187E-2</v>
      </c>
      <c r="U918" s="174">
        <f t="shared" si="260"/>
        <v>1.2013500536608237E-2</v>
      </c>
      <c r="V918" s="174">
        <f t="shared" si="260"/>
        <v>1.2056672695771403E-2</v>
      </c>
      <c r="W918" s="174">
        <f t="shared" si="260"/>
        <v>1.21E-2</v>
      </c>
      <c r="X918" s="174">
        <f t="shared" si="260"/>
        <v>1.2143483006829063E-2</v>
      </c>
      <c r="Y918" s="174">
        <f t="shared" si="260"/>
        <v>1.2187122275797211E-2</v>
      </c>
      <c r="Z918" s="174">
        <f t="shared" si="260"/>
        <v>1.2230918368453834E-2</v>
      </c>
      <c r="AA918" s="174">
        <f t="shared" si="260"/>
        <v>1.2274871848366332E-2</v>
      </c>
      <c r="AB918" s="174">
        <f t="shared" si="260"/>
        <v>1.2318983281127356E-2</v>
      </c>
      <c r="AC918" s="174">
        <f t="shared" si="260"/>
        <v>1.23632532343621E-2</v>
      </c>
      <c r="AD918" s="174">
        <f t="shared" si="260"/>
        <v>1.2407682277735589E-2</v>
      </c>
      <c r="AE918" s="174">
        <f t="shared" si="260"/>
        <v>1.2452270982960024E-2</v>
      </c>
      <c r="AF918" s="174">
        <f t="shared" si="260"/>
        <v>1.2497019923802121E-2</v>
      </c>
      <c r="AG918" s="174">
        <f t="shared" si="260"/>
        <v>1.2541929676090524E-2</v>
      </c>
      <c r="AH918" s="174">
        <f t="shared" si="260"/>
        <v>1.2587000817723175E-2</v>
      </c>
      <c r="AI918" s="174">
        <f t="shared" si="260"/>
        <v>1.2632233928674786E-2</v>
      </c>
      <c r="AJ918" s="174">
        <f t="shared" si="260"/>
        <v>1.2677629591004283E-2</v>
      </c>
      <c r="AK918" s="174">
        <f t="shared" si="260"/>
        <v>1.27231883888623E-2</v>
      </c>
      <c r="AL918" s="174">
        <f t="shared" si="260"/>
        <v>1.2768910908498696E-2</v>
      </c>
      <c r="AM918" s="174">
        <f t="shared" si="260"/>
        <v>1.2814797738270097E-2</v>
      </c>
      <c r="AN918" s="174">
        <f t="shared" si="260"/>
        <v>1.2860849468647474E-2</v>
      </c>
      <c r="AO918" s="174">
        <f t="shared" si="260"/>
        <v>1.2907066692223738E-2</v>
      </c>
      <c r="AP918" s="174">
        <f t="shared" si="260"/>
        <v>1.2953450003721353E-2</v>
      </c>
      <c r="AQ918" s="174">
        <f t="shared" si="260"/>
        <v>1.3000000000000013E-2</v>
      </c>
      <c r="AR918" s="174">
        <f t="shared" si="260"/>
        <v>1.3046717280064296E-2</v>
      </c>
      <c r="AS918" s="174">
        <f t="shared" si="260"/>
        <v>1.3093602445071399E-2</v>
      </c>
      <c r="AT918" s="174">
        <f t="shared" si="260"/>
        <v>1.3140656098338843E-2</v>
      </c>
      <c r="AU918" s="174">
        <f t="shared" si="260"/>
        <v>1.3187878845352271E-2</v>
      </c>
      <c r="AV918" s="174">
        <f t="shared" si="260"/>
        <v>1.3235271293773204E-2</v>
      </c>
      <c r="AW918" s="174">
        <f t="shared" si="260"/>
        <v>1.3282834053446898E-2</v>
      </c>
      <c r="AX918" s="174">
        <f t="shared" si="260"/>
        <v>1.3330567736410151E-2</v>
      </c>
      <c r="AY918" s="174">
        <f t="shared" si="260"/>
        <v>1.337847295689921E-2</v>
      </c>
      <c r="AZ918" s="174">
        <f t="shared" si="260"/>
        <v>1.3426550331357664E-2</v>
      </c>
      <c r="BA918" s="174">
        <f t="shared" si="260"/>
        <v>1.3474800478444378E-2</v>
      </c>
      <c r="BB918" s="174">
        <f t="shared" si="260"/>
        <v>1.3523224019041444E-2</v>
      </c>
      <c r="BC918" s="174">
        <f t="shared" si="260"/>
        <v>1.3571821576262182E-2</v>
      </c>
      <c r="BD918" s="174">
        <f t="shared" si="260"/>
        <v>1.3620593775459161E-2</v>
      </c>
      <c r="BE918" s="174">
        <f t="shared" si="260"/>
        <v>1.3669541244232237E-2</v>
      </c>
      <c r="BF918" s="174">
        <f t="shared" si="260"/>
        <v>1.3718664612436626E-2</v>
      </c>
      <c r="BG918" s="174">
        <f t="shared" si="260"/>
        <v>1.3767964512191026E-2</v>
      </c>
      <c r="BH918" s="174">
        <f t="shared" si="260"/>
        <v>1.381744157788573E-2</v>
      </c>
      <c r="BI918" s="174">
        <f t="shared" si="260"/>
        <v>1.3867096446190807E-2</v>
      </c>
      <c r="BJ918" s="174">
        <f t="shared" si="260"/>
        <v>1.3916929756064279E-2</v>
      </c>
      <c r="BK918" s="174">
        <f t="shared" si="260"/>
        <v>1.3966942148760358E-2</v>
      </c>
      <c r="BL918" s="174">
        <f t="shared" si="260"/>
        <v>1.4017134267837688E-2</v>
      </c>
      <c r="BM918" s="174">
        <f t="shared" si="260"/>
        <v>1.406750675916763E-2</v>
      </c>
      <c r="BN918" s="174">
        <f t="shared" si="260"/>
        <v>1.4118060270942574E-2</v>
      </c>
      <c r="BO918" s="174">
        <f t="shared" si="260"/>
        <v>1.4168795453684269E-2</v>
      </c>
      <c r="BP918" s="174">
        <f t="shared" si="260"/>
        <v>1.4219712960252219E-2</v>
      </c>
    </row>
    <row r="919" spans="2:68">
      <c r="B919" s="29">
        <v>16</v>
      </c>
      <c r="C919" s="68">
        <v>1.21E-2</v>
      </c>
      <c r="D919" s="68">
        <v>1.2999999999999999E-2</v>
      </c>
      <c r="F919" s="13"/>
      <c r="G919" s="13"/>
      <c r="H919" s="245"/>
      <c r="I919" s="60" t="s">
        <v>112</v>
      </c>
      <c r="J919" s="174">
        <f t="shared" si="256"/>
        <v>1.1548688889276962E-2</v>
      </c>
      <c r="K919" s="174">
        <f t="shared" si="260"/>
        <v>1.1590190684139702E-2</v>
      </c>
      <c r="L919" s="174">
        <f t="shared" si="260"/>
        <v>1.1631841621385043E-2</v>
      </c>
      <c r="M919" s="174">
        <f t="shared" si="260"/>
        <v>1.1673642236976553E-2</v>
      </c>
      <c r="N919" s="174">
        <f t="shared" si="260"/>
        <v>1.171559306880387E-2</v>
      </c>
      <c r="O919" s="174">
        <f t="shared" si="260"/>
        <v>1.1757694656689598E-2</v>
      </c>
      <c r="P919" s="174">
        <f t="shared" si="260"/>
        <v>1.1799947542396284E-2</v>
      </c>
      <c r="Q919" s="174">
        <f t="shared" si="260"/>
        <v>1.1842352269633359E-2</v>
      </c>
      <c r="R919" s="174">
        <f t="shared" si="260"/>
        <v>1.188490938406416E-2</v>
      </c>
      <c r="S919" s="174">
        <f t="shared" si="260"/>
        <v>1.1927619433312926E-2</v>
      </c>
      <c r="T919" s="174">
        <f t="shared" si="260"/>
        <v>1.197048296697187E-2</v>
      </c>
      <c r="U919" s="174">
        <f t="shared" si="260"/>
        <v>1.2013500536608237E-2</v>
      </c>
      <c r="V919" s="174">
        <f t="shared" si="260"/>
        <v>1.2056672695771403E-2</v>
      </c>
      <c r="W919" s="174">
        <f t="shared" si="260"/>
        <v>1.21E-2</v>
      </c>
      <c r="X919" s="174">
        <f t="shared" si="260"/>
        <v>1.2143483006829063E-2</v>
      </c>
      <c r="Y919" s="174">
        <f t="shared" si="260"/>
        <v>1.2187122275797211E-2</v>
      </c>
      <c r="Z919" s="174">
        <f t="shared" si="260"/>
        <v>1.2230918368453834E-2</v>
      </c>
      <c r="AA919" s="174">
        <f t="shared" si="260"/>
        <v>1.2274871848366332E-2</v>
      </c>
      <c r="AB919" s="174">
        <f t="shared" si="260"/>
        <v>1.2318983281127356E-2</v>
      </c>
      <c r="AC919" s="174">
        <f t="shared" si="260"/>
        <v>1.23632532343621E-2</v>
      </c>
      <c r="AD919" s="174">
        <f t="shared" si="260"/>
        <v>1.2407682277735589E-2</v>
      </c>
      <c r="AE919" s="174">
        <f t="shared" si="260"/>
        <v>1.2452270982960024E-2</v>
      </c>
      <c r="AF919" s="174">
        <f t="shared" si="260"/>
        <v>1.2497019923802121E-2</v>
      </c>
      <c r="AG919" s="174">
        <f t="shared" si="260"/>
        <v>1.2541929676090524E-2</v>
      </c>
      <c r="AH919" s="174">
        <f t="shared" si="260"/>
        <v>1.2587000817723175E-2</v>
      </c>
      <c r="AI919" s="174">
        <f t="shared" si="260"/>
        <v>1.2632233928674786E-2</v>
      </c>
      <c r="AJ919" s="174">
        <f t="shared" si="260"/>
        <v>1.2677629591004283E-2</v>
      </c>
      <c r="AK919" s="174">
        <f t="shared" si="260"/>
        <v>1.27231883888623E-2</v>
      </c>
      <c r="AL919" s="174">
        <f t="shared" si="260"/>
        <v>1.2768910908498696E-2</v>
      </c>
      <c r="AM919" s="174">
        <f t="shared" si="260"/>
        <v>1.2814797738270097E-2</v>
      </c>
      <c r="AN919" s="174">
        <f t="shared" si="260"/>
        <v>1.2860849468647474E-2</v>
      </c>
      <c r="AO919" s="174">
        <f t="shared" si="260"/>
        <v>1.2907066692223738E-2</v>
      </c>
      <c r="AP919" s="174">
        <f t="shared" si="260"/>
        <v>1.2953450003721353E-2</v>
      </c>
      <c r="AQ919" s="174">
        <f t="shared" si="260"/>
        <v>1.3000000000000013E-2</v>
      </c>
      <c r="AR919" s="174">
        <f t="shared" si="260"/>
        <v>1.3046717280064296E-2</v>
      </c>
      <c r="AS919" s="174">
        <f t="shared" si="260"/>
        <v>1.3093602445071399E-2</v>
      </c>
      <c r="AT919" s="174">
        <f t="shared" si="260"/>
        <v>1.3140656098338843E-2</v>
      </c>
      <c r="AU919" s="174">
        <f t="shared" si="260"/>
        <v>1.3187878845352271E-2</v>
      </c>
      <c r="AV919" s="174">
        <f t="shared" si="260"/>
        <v>1.3235271293773204E-2</v>
      </c>
      <c r="AW919" s="174">
        <f t="shared" si="260"/>
        <v>1.3282834053446898E-2</v>
      </c>
      <c r="AX919" s="174">
        <f t="shared" si="260"/>
        <v>1.3330567736410151E-2</v>
      </c>
      <c r="AY919" s="174">
        <f t="shared" si="260"/>
        <v>1.337847295689921E-2</v>
      </c>
      <c r="AZ919" s="174">
        <f t="shared" si="260"/>
        <v>1.3426550331357664E-2</v>
      </c>
      <c r="BA919" s="174">
        <f t="shared" si="260"/>
        <v>1.3474800478444378E-2</v>
      </c>
      <c r="BB919" s="174">
        <f t="shared" si="260"/>
        <v>1.3523224019041444E-2</v>
      </c>
      <c r="BC919" s="174">
        <f t="shared" si="260"/>
        <v>1.3571821576262182E-2</v>
      </c>
      <c r="BD919" s="174">
        <f t="shared" si="260"/>
        <v>1.3620593775459161E-2</v>
      </c>
      <c r="BE919" s="174">
        <f t="shared" si="260"/>
        <v>1.3669541244232237E-2</v>
      </c>
      <c r="BF919" s="174">
        <f t="shared" si="260"/>
        <v>1.3718664612436626E-2</v>
      </c>
      <c r="BG919" s="174">
        <f t="shared" si="260"/>
        <v>1.3767964512191026E-2</v>
      </c>
      <c r="BH919" s="174">
        <f t="shared" si="260"/>
        <v>1.381744157788573E-2</v>
      </c>
      <c r="BI919" s="174">
        <f t="shared" si="260"/>
        <v>1.3867096446190807E-2</v>
      </c>
      <c r="BJ919" s="174">
        <f t="shared" si="260"/>
        <v>1.3916929756064279E-2</v>
      </c>
      <c r="BK919" s="174">
        <f t="shared" si="260"/>
        <v>1.3966942148760358E-2</v>
      </c>
      <c r="BL919" s="174">
        <f t="shared" si="260"/>
        <v>1.4017134267837688E-2</v>
      </c>
      <c r="BM919" s="174">
        <f t="shared" si="260"/>
        <v>1.406750675916763E-2</v>
      </c>
      <c r="BN919" s="174">
        <f t="shared" si="260"/>
        <v>1.4118060270942574E-2</v>
      </c>
      <c r="BO919" s="174">
        <f t="shared" si="260"/>
        <v>1.4168795453684269E-2</v>
      </c>
      <c r="BP919" s="174">
        <f t="shared" si="260"/>
        <v>1.4219712960252219E-2</v>
      </c>
    </row>
    <row r="920" spans="2:68">
      <c r="B920" s="29">
        <v>17</v>
      </c>
      <c r="C920" s="68">
        <v>1.21E-2</v>
      </c>
      <c r="D920" s="68">
        <v>1.29E-2</v>
      </c>
      <c r="F920" s="13"/>
      <c r="G920" s="13"/>
      <c r="H920" s="245"/>
      <c r="I920" s="60" t="s">
        <v>112</v>
      </c>
      <c r="J920" s="174">
        <f t="shared" si="256"/>
        <v>1.1606801290081552E-2</v>
      </c>
      <c r="K920" s="174">
        <f t="shared" si="260"/>
        <v>1.1644015270654449E-2</v>
      </c>
      <c r="L920" s="174">
        <f t="shared" si="260"/>
        <v>1.1681348567507129E-2</v>
      </c>
      <c r="M920" s="174">
        <f t="shared" si="260"/>
        <v>1.1718801563194058E-2</v>
      </c>
      <c r="N920" s="174">
        <f t="shared" si="260"/>
        <v>1.1756374641496261E-2</v>
      </c>
      <c r="O920" s="174">
        <f t="shared" si="260"/>
        <v>1.179406818742525E-2</v>
      </c>
      <c r="P920" s="174">
        <f t="shared" si="260"/>
        <v>1.1831882587226974E-2</v>
      </c>
      <c r="Q920" s="174">
        <f t="shared" si="260"/>
        <v>1.1869818228385761E-2</v>
      </c>
      <c r="R920" s="174">
        <f t="shared" si="260"/>
        <v>1.1907875499628306E-2</v>
      </c>
      <c r="S920" s="174">
        <f t="shared" si="260"/>
        <v>1.1946054790927653E-2</v>
      </c>
      <c r="T920" s="174">
        <f t="shared" si="260"/>
        <v>1.1984356493507181E-2</v>
      </c>
      <c r="U920" s="174">
        <f t="shared" si="260"/>
        <v>1.2022780999844612E-2</v>
      </c>
      <c r="V920" s="174">
        <f t="shared" si="260"/>
        <v>1.2061328703676051E-2</v>
      </c>
      <c r="W920" s="174">
        <f t="shared" si="260"/>
        <v>1.21E-2</v>
      </c>
      <c r="X920" s="174">
        <f t="shared" si="260"/>
        <v>1.2138795285081416E-2</v>
      </c>
      <c r="Y920" s="174">
        <f t="shared" si="260"/>
        <v>1.217771495645577E-2</v>
      </c>
      <c r="Z920" s="174">
        <f t="shared" si="260"/>
        <v>1.2216759412933119E-2</v>
      </c>
      <c r="AA920" s="174">
        <f t="shared" si="260"/>
        <v>1.2255929054602197E-2</v>
      </c>
      <c r="AB920" s="174">
        <f t="shared" si="260"/>
        <v>1.2295224282834503E-2</v>
      </c>
      <c r="AC920" s="174">
        <f t="shared" si="260"/>
        <v>1.2334645500288429E-2</v>
      </c>
      <c r="AD920" s="174">
        <f t="shared" si="260"/>
        <v>1.237419311091338E-2</v>
      </c>
      <c r="AE920" s="174">
        <f t="shared" si="260"/>
        <v>1.2413867519953908E-2</v>
      </c>
      <c r="AF920" s="174">
        <f t="shared" si="260"/>
        <v>1.2453669133953873E-2</v>
      </c>
      <c r="AG920" s="174">
        <f t="shared" si="260"/>
        <v>1.2493598360760595E-2</v>
      </c>
      <c r="AH920" s="174">
        <f t="shared" si="260"/>
        <v>1.253365560952906E-2</v>
      </c>
      <c r="AI920" s="174">
        <f t="shared" si="260"/>
        <v>1.2573841290726086E-2</v>
      </c>
      <c r="AJ920" s="174">
        <f t="shared" si="260"/>
        <v>1.2614155816134532E-2</v>
      </c>
      <c r="AK920" s="174">
        <f t="shared" ref="K920:BP924" si="261">$C920*POWER(POWER($D920/$C920,1/($D$906-$C$906)),AK$906-$C$906)</f>
        <v>1.2654599598857534E-2</v>
      </c>
      <c r="AL920" s="174">
        <f t="shared" si="261"/>
        <v>1.269517305332273E-2</v>
      </c>
      <c r="AM920" s="174">
        <f t="shared" si="261"/>
        <v>1.2735876595286497E-2</v>
      </c>
      <c r="AN920" s="174">
        <f t="shared" si="261"/>
        <v>1.2776710641838222E-2</v>
      </c>
      <c r="AO920" s="174">
        <f t="shared" si="261"/>
        <v>1.2817675611404575E-2</v>
      </c>
      <c r="AP920" s="174">
        <f t="shared" si="261"/>
        <v>1.2858771923753795E-2</v>
      </c>
      <c r="AQ920" s="174">
        <f t="shared" si="261"/>
        <v>1.289999999999999E-2</v>
      </c>
      <c r="AR920" s="174">
        <f t="shared" si="261"/>
        <v>1.294136026260745E-2</v>
      </c>
      <c r="AS920" s="174">
        <f t="shared" si="261"/>
        <v>1.2982853135394984E-2</v>
      </c>
      <c r="AT920" s="174">
        <f t="shared" si="261"/>
        <v>1.3024479043540258E-2</v>
      </c>
      <c r="AU920" s="174">
        <f t="shared" si="261"/>
        <v>1.306623841358415E-2</v>
      </c>
      <c r="AV920" s="174">
        <f t="shared" si="261"/>
        <v>1.3108131673435122E-2</v>
      </c>
      <c r="AW920" s="174">
        <f t="shared" si="261"/>
        <v>1.3150159252373604E-2</v>
      </c>
      <c r="AX920" s="174">
        <f t="shared" si="261"/>
        <v>1.3192321581056404E-2</v>
      </c>
      <c r="AY920" s="174">
        <f t="shared" si="261"/>
        <v>1.3234619091521101E-2</v>
      </c>
      <c r="AZ920" s="174">
        <f t="shared" si="261"/>
        <v>1.327705221719048E-2</v>
      </c>
      <c r="BA920" s="174">
        <f t="shared" si="261"/>
        <v>1.3319621392876988E-2</v>
      </c>
      <c r="BB920" s="174">
        <f t="shared" si="261"/>
        <v>1.336232705478717E-2</v>
      </c>
      <c r="BC920" s="174">
        <f t="shared" si="261"/>
        <v>1.3405169640526148E-2</v>
      </c>
      <c r="BD920" s="174">
        <f t="shared" si="261"/>
        <v>1.3448149589102093E-2</v>
      </c>
      <c r="BE920" s="174">
        <f t="shared" si="261"/>
        <v>1.349126734093075E-2</v>
      </c>
      <c r="BF920" s="174">
        <f t="shared" si="261"/>
        <v>1.3534523337839926E-2</v>
      </c>
      <c r="BG920" s="174">
        <f t="shared" si="261"/>
        <v>1.3577918023074025E-2</v>
      </c>
      <c r="BH920" s="174">
        <f t="shared" si="261"/>
        <v>1.3621451841298593E-2</v>
      </c>
      <c r="BI920" s="174">
        <f t="shared" si="261"/>
        <v>1.3665125238604869E-2</v>
      </c>
      <c r="BJ920" s="174">
        <f t="shared" si="261"/>
        <v>1.3708938662514367E-2</v>
      </c>
      <c r="BK920" s="174">
        <f t="shared" si="261"/>
        <v>1.375289256198345E-2</v>
      </c>
      <c r="BL920" s="174">
        <f t="shared" si="261"/>
        <v>1.3796987387407934E-2</v>
      </c>
      <c r="BM920" s="174">
        <f t="shared" si="261"/>
        <v>1.3841223590627701E-2</v>
      </c>
      <c r="BN920" s="174">
        <f t="shared" si="261"/>
        <v>1.388560162493134E-2</v>
      </c>
      <c r="BO920" s="174">
        <f t="shared" si="261"/>
        <v>1.3930121945060778E-2</v>
      </c>
      <c r="BP920" s="174">
        <f t="shared" si="261"/>
        <v>1.3974785007215945E-2</v>
      </c>
    </row>
    <row r="921" spans="2:68">
      <c r="B921" s="29">
        <v>18</v>
      </c>
      <c r="C921" s="68">
        <v>1.21E-2</v>
      </c>
      <c r="D921" s="68">
        <v>1.29E-2</v>
      </c>
      <c r="F921" s="13"/>
      <c r="G921" s="13"/>
      <c r="H921" s="245"/>
      <c r="I921" s="60" t="s">
        <v>112</v>
      </c>
      <c r="J921" s="174">
        <f t="shared" si="256"/>
        <v>1.1606801290081552E-2</v>
      </c>
      <c r="K921" s="174">
        <f t="shared" si="261"/>
        <v>1.1644015270654449E-2</v>
      </c>
      <c r="L921" s="174">
        <f t="shared" si="261"/>
        <v>1.1681348567507129E-2</v>
      </c>
      <c r="M921" s="174">
        <f t="shared" si="261"/>
        <v>1.1718801563194058E-2</v>
      </c>
      <c r="N921" s="174">
        <f t="shared" si="261"/>
        <v>1.1756374641496261E-2</v>
      </c>
      <c r="O921" s="174">
        <f t="shared" si="261"/>
        <v>1.179406818742525E-2</v>
      </c>
      <c r="P921" s="174">
        <f t="shared" si="261"/>
        <v>1.1831882587226974E-2</v>
      </c>
      <c r="Q921" s="174">
        <f t="shared" si="261"/>
        <v>1.1869818228385761E-2</v>
      </c>
      <c r="R921" s="174">
        <f t="shared" si="261"/>
        <v>1.1907875499628306E-2</v>
      </c>
      <c r="S921" s="174">
        <f t="shared" si="261"/>
        <v>1.1946054790927653E-2</v>
      </c>
      <c r="T921" s="174">
        <f t="shared" si="261"/>
        <v>1.1984356493507181E-2</v>
      </c>
      <c r="U921" s="174">
        <f t="shared" si="261"/>
        <v>1.2022780999844612E-2</v>
      </c>
      <c r="V921" s="174">
        <f t="shared" si="261"/>
        <v>1.2061328703676051E-2</v>
      </c>
      <c r="W921" s="174">
        <f t="shared" si="261"/>
        <v>1.21E-2</v>
      </c>
      <c r="X921" s="174">
        <f t="shared" si="261"/>
        <v>1.2138795285081416E-2</v>
      </c>
      <c r="Y921" s="174">
        <f t="shared" si="261"/>
        <v>1.217771495645577E-2</v>
      </c>
      <c r="Z921" s="174">
        <f t="shared" si="261"/>
        <v>1.2216759412933119E-2</v>
      </c>
      <c r="AA921" s="174">
        <f t="shared" si="261"/>
        <v>1.2255929054602197E-2</v>
      </c>
      <c r="AB921" s="174">
        <f t="shared" si="261"/>
        <v>1.2295224282834503E-2</v>
      </c>
      <c r="AC921" s="174">
        <f t="shared" si="261"/>
        <v>1.2334645500288429E-2</v>
      </c>
      <c r="AD921" s="174">
        <f t="shared" si="261"/>
        <v>1.237419311091338E-2</v>
      </c>
      <c r="AE921" s="174">
        <f t="shared" si="261"/>
        <v>1.2413867519953908E-2</v>
      </c>
      <c r="AF921" s="174">
        <f t="shared" si="261"/>
        <v>1.2453669133953873E-2</v>
      </c>
      <c r="AG921" s="174">
        <f t="shared" si="261"/>
        <v>1.2493598360760595E-2</v>
      </c>
      <c r="AH921" s="174">
        <f t="shared" si="261"/>
        <v>1.253365560952906E-2</v>
      </c>
      <c r="AI921" s="174">
        <f t="shared" si="261"/>
        <v>1.2573841290726086E-2</v>
      </c>
      <c r="AJ921" s="174">
        <f t="shared" si="261"/>
        <v>1.2614155816134532E-2</v>
      </c>
      <c r="AK921" s="174">
        <f t="shared" si="261"/>
        <v>1.2654599598857534E-2</v>
      </c>
      <c r="AL921" s="174">
        <f t="shared" si="261"/>
        <v>1.269517305332273E-2</v>
      </c>
      <c r="AM921" s="174">
        <f t="shared" si="261"/>
        <v>1.2735876595286497E-2</v>
      </c>
      <c r="AN921" s="174">
        <f t="shared" si="261"/>
        <v>1.2776710641838222E-2</v>
      </c>
      <c r="AO921" s="174">
        <f t="shared" si="261"/>
        <v>1.2817675611404575E-2</v>
      </c>
      <c r="AP921" s="174">
        <f t="shared" si="261"/>
        <v>1.2858771923753795E-2</v>
      </c>
      <c r="AQ921" s="174">
        <f t="shared" si="261"/>
        <v>1.289999999999999E-2</v>
      </c>
      <c r="AR921" s="174">
        <f t="shared" si="261"/>
        <v>1.294136026260745E-2</v>
      </c>
      <c r="AS921" s="174">
        <f t="shared" si="261"/>
        <v>1.2982853135394984E-2</v>
      </c>
      <c r="AT921" s="174">
        <f t="shared" si="261"/>
        <v>1.3024479043540258E-2</v>
      </c>
      <c r="AU921" s="174">
        <f t="shared" si="261"/>
        <v>1.306623841358415E-2</v>
      </c>
      <c r="AV921" s="174">
        <f t="shared" si="261"/>
        <v>1.3108131673435122E-2</v>
      </c>
      <c r="AW921" s="174">
        <f t="shared" si="261"/>
        <v>1.3150159252373604E-2</v>
      </c>
      <c r="AX921" s="174">
        <f t="shared" si="261"/>
        <v>1.3192321581056404E-2</v>
      </c>
      <c r="AY921" s="174">
        <f t="shared" si="261"/>
        <v>1.3234619091521101E-2</v>
      </c>
      <c r="AZ921" s="174">
        <f t="shared" si="261"/>
        <v>1.327705221719048E-2</v>
      </c>
      <c r="BA921" s="174">
        <f t="shared" si="261"/>
        <v>1.3319621392876988E-2</v>
      </c>
      <c r="BB921" s="174">
        <f t="shared" si="261"/>
        <v>1.336232705478717E-2</v>
      </c>
      <c r="BC921" s="174">
        <f t="shared" si="261"/>
        <v>1.3405169640526148E-2</v>
      </c>
      <c r="BD921" s="174">
        <f t="shared" si="261"/>
        <v>1.3448149589102093E-2</v>
      </c>
      <c r="BE921" s="174">
        <f t="shared" si="261"/>
        <v>1.349126734093075E-2</v>
      </c>
      <c r="BF921" s="174">
        <f t="shared" si="261"/>
        <v>1.3534523337839926E-2</v>
      </c>
      <c r="BG921" s="174">
        <f t="shared" si="261"/>
        <v>1.3577918023074025E-2</v>
      </c>
      <c r="BH921" s="174">
        <f t="shared" si="261"/>
        <v>1.3621451841298593E-2</v>
      </c>
      <c r="BI921" s="174">
        <f t="shared" si="261"/>
        <v>1.3665125238604869E-2</v>
      </c>
      <c r="BJ921" s="174">
        <f t="shared" si="261"/>
        <v>1.3708938662514367E-2</v>
      </c>
      <c r="BK921" s="174">
        <f t="shared" si="261"/>
        <v>1.375289256198345E-2</v>
      </c>
      <c r="BL921" s="174">
        <f t="shared" si="261"/>
        <v>1.3796987387407934E-2</v>
      </c>
      <c r="BM921" s="174">
        <f t="shared" si="261"/>
        <v>1.3841223590627701E-2</v>
      </c>
      <c r="BN921" s="174">
        <f t="shared" si="261"/>
        <v>1.388560162493134E-2</v>
      </c>
      <c r="BO921" s="174">
        <f t="shared" si="261"/>
        <v>1.3930121945060778E-2</v>
      </c>
      <c r="BP921" s="174">
        <f t="shared" si="261"/>
        <v>1.3974785007215945E-2</v>
      </c>
    </row>
    <row r="922" spans="2:68">
      <c r="B922" s="29">
        <v>19</v>
      </c>
      <c r="C922" s="68">
        <v>1.21E-2</v>
      </c>
      <c r="D922" s="68">
        <v>1.29E-2</v>
      </c>
      <c r="F922" s="13"/>
      <c r="G922" s="13"/>
      <c r="H922" s="245"/>
      <c r="I922" s="60" t="s">
        <v>112</v>
      </c>
      <c r="J922" s="174">
        <f t="shared" si="256"/>
        <v>1.1606801290081552E-2</v>
      </c>
      <c r="K922" s="174">
        <f t="shared" si="261"/>
        <v>1.1644015270654449E-2</v>
      </c>
      <c r="L922" s="174">
        <f t="shared" si="261"/>
        <v>1.1681348567507129E-2</v>
      </c>
      <c r="M922" s="174">
        <f t="shared" si="261"/>
        <v>1.1718801563194058E-2</v>
      </c>
      <c r="N922" s="174">
        <f t="shared" si="261"/>
        <v>1.1756374641496261E-2</v>
      </c>
      <c r="O922" s="174">
        <f t="shared" si="261"/>
        <v>1.179406818742525E-2</v>
      </c>
      <c r="P922" s="174">
        <f t="shared" si="261"/>
        <v>1.1831882587226974E-2</v>
      </c>
      <c r="Q922" s="174">
        <f t="shared" si="261"/>
        <v>1.1869818228385761E-2</v>
      </c>
      <c r="R922" s="174">
        <f t="shared" si="261"/>
        <v>1.1907875499628306E-2</v>
      </c>
      <c r="S922" s="174">
        <f t="shared" si="261"/>
        <v>1.1946054790927653E-2</v>
      </c>
      <c r="T922" s="174">
        <f t="shared" si="261"/>
        <v>1.1984356493507181E-2</v>
      </c>
      <c r="U922" s="174">
        <f t="shared" si="261"/>
        <v>1.2022780999844612E-2</v>
      </c>
      <c r="V922" s="174">
        <f t="shared" si="261"/>
        <v>1.2061328703676051E-2</v>
      </c>
      <c r="W922" s="174">
        <f t="shared" si="261"/>
        <v>1.21E-2</v>
      </c>
      <c r="X922" s="174">
        <f t="shared" si="261"/>
        <v>1.2138795285081416E-2</v>
      </c>
      <c r="Y922" s="174">
        <f t="shared" si="261"/>
        <v>1.217771495645577E-2</v>
      </c>
      <c r="Z922" s="174">
        <f t="shared" si="261"/>
        <v>1.2216759412933119E-2</v>
      </c>
      <c r="AA922" s="174">
        <f t="shared" si="261"/>
        <v>1.2255929054602197E-2</v>
      </c>
      <c r="AB922" s="174">
        <f t="shared" si="261"/>
        <v>1.2295224282834503E-2</v>
      </c>
      <c r="AC922" s="174">
        <f t="shared" si="261"/>
        <v>1.2334645500288429E-2</v>
      </c>
      <c r="AD922" s="174">
        <f t="shared" si="261"/>
        <v>1.237419311091338E-2</v>
      </c>
      <c r="AE922" s="174">
        <f t="shared" si="261"/>
        <v>1.2413867519953908E-2</v>
      </c>
      <c r="AF922" s="174">
        <f t="shared" si="261"/>
        <v>1.2453669133953873E-2</v>
      </c>
      <c r="AG922" s="174">
        <f t="shared" si="261"/>
        <v>1.2493598360760595E-2</v>
      </c>
      <c r="AH922" s="174">
        <f t="shared" si="261"/>
        <v>1.253365560952906E-2</v>
      </c>
      <c r="AI922" s="174">
        <f t="shared" si="261"/>
        <v>1.2573841290726086E-2</v>
      </c>
      <c r="AJ922" s="174">
        <f t="shared" si="261"/>
        <v>1.2614155816134532E-2</v>
      </c>
      <c r="AK922" s="174">
        <f t="shared" si="261"/>
        <v>1.2654599598857534E-2</v>
      </c>
      <c r="AL922" s="174">
        <f t="shared" si="261"/>
        <v>1.269517305332273E-2</v>
      </c>
      <c r="AM922" s="174">
        <f t="shared" si="261"/>
        <v>1.2735876595286497E-2</v>
      </c>
      <c r="AN922" s="174">
        <f t="shared" si="261"/>
        <v>1.2776710641838222E-2</v>
      </c>
      <c r="AO922" s="174">
        <f t="shared" si="261"/>
        <v>1.2817675611404575E-2</v>
      </c>
      <c r="AP922" s="174">
        <f t="shared" si="261"/>
        <v>1.2858771923753795E-2</v>
      </c>
      <c r="AQ922" s="174">
        <f t="shared" si="261"/>
        <v>1.289999999999999E-2</v>
      </c>
      <c r="AR922" s="174">
        <f t="shared" si="261"/>
        <v>1.294136026260745E-2</v>
      </c>
      <c r="AS922" s="174">
        <f t="shared" si="261"/>
        <v>1.2982853135394984E-2</v>
      </c>
      <c r="AT922" s="174">
        <f t="shared" si="261"/>
        <v>1.3024479043540258E-2</v>
      </c>
      <c r="AU922" s="174">
        <f t="shared" si="261"/>
        <v>1.306623841358415E-2</v>
      </c>
      <c r="AV922" s="174">
        <f t="shared" si="261"/>
        <v>1.3108131673435122E-2</v>
      </c>
      <c r="AW922" s="174">
        <f t="shared" si="261"/>
        <v>1.3150159252373604E-2</v>
      </c>
      <c r="AX922" s="174">
        <f t="shared" si="261"/>
        <v>1.3192321581056404E-2</v>
      </c>
      <c r="AY922" s="174">
        <f t="shared" si="261"/>
        <v>1.3234619091521101E-2</v>
      </c>
      <c r="AZ922" s="174">
        <f t="shared" si="261"/>
        <v>1.327705221719048E-2</v>
      </c>
      <c r="BA922" s="174">
        <f t="shared" si="261"/>
        <v>1.3319621392876988E-2</v>
      </c>
      <c r="BB922" s="174">
        <f t="shared" si="261"/>
        <v>1.336232705478717E-2</v>
      </c>
      <c r="BC922" s="174">
        <f t="shared" si="261"/>
        <v>1.3405169640526148E-2</v>
      </c>
      <c r="BD922" s="174">
        <f t="shared" si="261"/>
        <v>1.3448149589102093E-2</v>
      </c>
      <c r="BE922" s="174">
        <f t="shared" si="261"/>
        <v>1.349126734093075E-2</v>
      </c>
      <c r="BF922" s="174">
        <f t="shared" si="261"/>
        <v>1.3534523337839926E-2</v>
      </c>
      <c r="BG922" s="174">
        <f t="shared" si="261"/>
        <v>1.3577918023074025E-2</v>
      </c>
      <c r="BH922" s="174">
        <f t="shared" si="261"/>
        <v>1.3621451841298593E-2</v>
      </c>
      <c r="BI922" s="174">
        <f t="shared" si="261"/>
        <v>1.3665125238604869E-2</v>
      </c>
      <c r="BJ922" s="174">
        <f t="shared" si="261"/>
        <v>1.3708938662514367E-2</v>
      </c>
      <c r="BK922" s="174">
        <f t="shared" si="261"/>
        <v>1.375289256198345E-2</v>
      </c>
      <c r="BL922" s="174">
        <f t="shared" si="261"/>
        <v>1.3796987387407934E-2</v>
      </c>
      <c r="BM922" s="174">
        <f t="shared" si="261"/>
        <v>1.3841223590627701E-2</v>
      </c>
      <c r="BN922" s="174">
        <f t="shared" si="261"/>
        <v>1.388560162493134E-2</v>
      </c>
      <c r="BO922" s="174">
        <f t="shared" si="261"/>
        <v>1.3930121945060778E-2</v>
      </c>
      <c r="BP922" s="174">
        <f t="shared" si="261"/>
        <v>1.3974785007215945E-2</v>
      </c>
    </row>
    <row r="923" spans="2:68">
      <c r="B923" s="29">
        <v>20</v>
      </c>
      <c r="C923" s="68">
        <v>1.21E-2</v>
      </c>
      <c r="D923" s="68">
        <v>1.2800000000000001E-2</v>
      </c>
      <c r="F923" s="13"/>
      <c r="G923" s="13"/>
      <c r="H923" s="245"/>
      <c r="I923" s="60" t="s">
        <v>112</v>
      </c>
      <c r="J923" s="174">
        <f t="shared" si="256"/>
        <v>1.1665661776780878E-2</v>
      </c>
      <c r="K923" s="174">
        <f t="shared" si="261"/>
        <v>1.1698511618399642E-2</v>
      </c>
      <c r="L923" s="174">
        <f t="shared" si="261"/>
        <v>1.1731453963308405E-2</v>
      </c>
      <c r="M923" s="174">
        <f t="shared" si="261"/>
        <v>1.1764489071991187E-2</v>
      </c>
      <c r="N923" s="174">
        <f t="shared" si="261"/>
        <v>1.1797617205665504E-2</v>
      </c>
      <c r="O923" s="174">
        <f t="shared" si="261"/>
        <v>1.1830838626284462E-2</v>
      </c>
      <c r="P923" s="174">
        <f t="shared" si="261"/>
        <v>1.1864153596538798E-2</v>
      </c>
      <c r="Q923" s="174">
        <f t="shared" si="261"/>
        <v>1.189756237985898E-2</v>
      </c>
      <c r="R923" s="174">
        <f t="shared" si="261"/>
        <v>1.1931065240417274E-2</v>
      </c>
      <c r="S923" s="174">
        <f t="shared" si="261"/>
        <v>1.1964662443129851E-2</v>
      </c>
      <c r="T923" s="174">
        <f t="shared" si="261"/>
        <v>1.1998354253658859E-2</v>
      </c>
      <c r="U923" s="174">
        <f t="shared" si="261"/>
        <v>1.2032140938414542E-2</v>
      </c>
      <c r="V923" s="174">
        <f t="shared" si="261"/>
        <v>1.206602276455734E-2</v>
      </c>
      <c r="W923" s="174">
        <f t="shared" si="261"/>
        <v>1.21E-2</v>
      </c>
      <c r="X923" s="174">
        <f t="shared" si="261"/>
        <v>1.2134072913409694E-2</v>
      </c>
      <c r="Y923" s="174">
        <f t="shared" si="261"/>
        <v>1.2168241774210152E-2</v>
      </c>
      <c r="Z923" s="174">
        <f t="shared" si="261"/>
        <v>1.2202506852583781E-2</v>
      </c>
      <c r="AA923" s="174">
        <f t="shared" si="261"/>
        <v>1.2236868419473806E-2</v>
      </c>
      <c r="AB923" s="174">
        <f t="shared" si="261"/>
        <v>1.2271326746586415E-2</v>
      </c>
      <c r="AC923" s="174">
        <f t="shared" si="261"/>
        <v>1.2305882106392904E-2</v>
      </c>
      <c r="AD923" s="174">
        <f t="shared" si="261"/>
        <v>1.2340534772131834E-2</v>
      </c>
      <c r="AE923" s="174">
        <f t="shared" si="261"/>
        <v>1.2375285017811188E-2</v>
      </c>
      <c r="AF923" s="174">
        <f t="shared" si="261"/>
        <v>1.2410133118210542E-2</v>
      </c>
      <c r="AG923" s="174">
        <f t="shared" si="261"/>
        <v>1.2445079348883234E-2</v>
      </c>
      <c r="AH923" s="174">
        <f t="shared" si="261"/>
        <v>1.2480123986158548E-2</v>
      </c>
      <c r="AI923" s="174">
        <f t="shared" si="261"/>
        <v>1.2515267307143889E-2</v>
      </c>
      <c r="AJ923" s="174">
        <f t="shared" si="261"/>
        <v>1.2550509589726989E-2</v>
      </c>
      <c r="AK923" s="174">
        <f t="shared" si="261"/>
        <v>1.258585111257809E-2</v>
      </c>
      <c r="AL923" s="174">
        <f t="shared" si="261"/>
        <v>1.2621292155152156E-2</v>
      </c>
      <c r="AM923" s="174">
        <f t="shared" si="261"/>
        <v>1.2656832997691079E-2</v>
      </c>
      <c r="AN923" s="174">
        <f t="shared" si="261"/>
        <v>1.2692473921225897E-2</v>
      </c>
      <c r="AO923" s="174">
        <f t="shared" si="261"/>
        <v>1.2728215207579016E-2</v>
      </c>
      <c r="AP923" s="174">
        <f t="shared" si="261"/>
        <v>1.2764057139366439E-2</v>
      </c>
      <c r="AQ923" s="174">
        <f t="shared" si="261"/>
        <v>1.2799999999999995E-2</v>
      </c>
      <c r="AR923" s="174">
        <f t="shared" si="261"/>
        <v>1.2836044073689592E-2</v>
      </c>
      <c r="AS923" s="174">
        <f t="shared" si="261"/>
        <v>1.2872189645445448E-2</v>
      </c>
      <c r="AT923" s="174">
        <f t="shared" si="261"/>
        <v>1.2908437001080362E-2</v>
      </c>
      <c r="AU923" s="174">
        <f t="shared" si="261"/>
        <v>1.2944786427211957E-2</v>
      </c>
      <c r="AV923" s="174">
        <f t="shared" si="261"/>
        <v>1.2981238211264965E-2</v>
      </c>
      <c r="AW923" s="174">
        <f t="shared" si="261"/>
        <v>1.301779264147348E-2</v>
      </c>
      <c r="AX923" s="174">
        <f t="shared" si="261"/>
        <v>1.305445000688326E-2</v>
      </c>
      <c r="AY923" s="174">
        <f t="shared" si="261"/>
        <v>1.3091210597353978E-2</v>
      </c>
      <c r="AZ923" s="174">
        <f t="shared" si="261"/>
        <v>1.3128074703561561E-2</v>
      </c>
      <c r="BA923" s="174">
        <f t="shared" si="261"/>
        <v>1.3165042617000442E-2</v>
      </c>
      <c r="BB923" s="174">
        <f t="shared" si="261"/>
        <v>1.3202114629985899E-2</v>
      </c>
      <c r="BC923" s="174">
        <f t="shared" si="261"/>
        <v>1.3239291035656343E-2</v>
      </c>
      <c r="BD923" s="174">
        <f t="shared" si="261"/>
        <v>1.3276572127975656E-2</v>
      </c>
      <c r="BE923" s="174">
        <f t="shared" si="261"/>
        <v>1.3313958201735495E-2</v>
      </c>
      <c r="BF923" s="174">
        <f t="shared" si="261"/>
        <v>1.335144955255765E-2</v>
      </c>
      <c r="BG923" s="174">
        <f t="shared" si="261"/>
        <v>1.3389046476896345E-2</v>
      </c>
      <c r="BH923" s="174">
        <f t="shared" si="261"/>
        <v>1.3426749272040616E-2</v>
      </c>
      <c r="BI923" s="174">
        <f t="shared" si="261"/>
        <v>1.3464558236116643E-2</v>
      </c>
      <c r="BJ923" s="174">
        <f t="shared" si="261"/>
        <v>1.3502473668090117E-2</v>
      </c>
      <c r="BK923" s="174">
        <f t="shared" si="261"/>
        <v>1.3540495867768588E-2</v>
      </c>
      <c r="BL923" s="174">
        <f t="shared" si="261"/>
        <v>1.3578625135803865E-2</v>
      </c>
      <c r="BM923" s="174">
        <f t="shared" si="261"/>
        <v>1.3616861773694354E-2</v>
      </c>
      <c r="BN923" s="174">
        <f t="shared" si="261"/>
        <v>1.3655206083787485E-2</v>
      </c>
      <c r="BO923" s="174">
        <f t="shared" si="261"/>
        <v>1.3693658369282066E-2</v>
      </c>
      <c r="BP923" s="174">
        <f t="shared" si="261"/>
        <v>1.3732218934230702E-2</v>
      </c>
    </row>
    <row r="924" spans="2:68">
      <c r="B924" s="29">
        <v>21</v>
      </c>
      <c r="C924" s="68">
        <v>1.1900000000000001E-2</v>
      </c>
      <c r="D924" s="68">
        <v>1.2500000000000001E-2</v>
      </c>
      <c r="F924" s="13"/>
      <c r="G924" s="13"/>
      <c r="H924" s="245"/>
      <c r="I924" s="60" t="s">
        <v>112</v>
      </c>
      <c r="J924" s="174">
        <f t="shared" si="256"/>
        <v>1.152553191996125E-2</v>
      </c>
      <c r="K924" s="174">
        <f t="shared" si="261"/>
        <v>1.1553913995162665E-2</v>
      </c>
      <c r="L924" s="174">
        <f t="shared" si="261"/>
        <v>1.1582365962339419E-2</v>
      </c>
      <c r="M924" s="174">
        <f t="shared" si="261"/>
        <v>1.1610887993603247E-2</v>
      </c>
      <c r="N924" s="174">
        <f t="shared" si="261"/>
        <v>1.1639480261489719E-2</v>
      </c>
      <c r="O924" s="174">
        <f t="shared" si="261"/>
        <v>1.166814293895928E-2</v>
      </c>
      <c r="P924" s="174">
        <f t="shared" si="261"/>
        <v>1.1696876199398291E-2</v>
      </c>
      <c r="Q924" s="174">
        <f t="shared" si="261"/>
        <v>1.1725680216620089E-2</v>
      </c>
      <c r="R924" s="174">
        <f t="shared" si="261"/>
        <v>1.1754555164866029E-2</v>
      </c>
      <c r="S924" s="174">
        <f t="shared" si="261"/>
        <v>1.1783501218806549E-2</v>
      </c>
      <c r="T924" s="174">
        <f t="shared" si="261"/>
        <v>1.1812518553542215E-2</v>
      </c>
      <c r="U924" s="174">
        <f t="shared" si="261"/>
        <v>1.1841607344604784E-2</v>
      </c>
      <c r="V924" s="174">
        <f t="shared" si="261"/>
        <v>1.1870767767958269E-2</v>
      </c>
      <c r="W924" s="174">
        <f t="shared" si="261"/>
        <v>1.1900000000000001E-2</v>
      </c>
      <c r="X924" s="174">
        <f t="shared" si="261"/>
        <v>1.1929304217561696E-2</v>
      </c>
      <c r="Y924" s="174">
        <f t="shared" si="261"/>
        <v>1.1958680597910528E-2</v>
      </c>
      <c r="Z924" s="174">
        <f t="shared" si="261"/>
        <v>1.198812931875019E-2</v>
      </c>
      <c r="AA924" s="174">
        <f t="shared" si="261"/>
        <v>1.2017650558221989E-2</v>
      </c>
      <c r="AB924" s="174">
        <f t="shared" si="261"/>
        <v>1.2047244494905903E-2</v>
      </c>
      <c r="AC924" s="174">
        <f t="shared" si="261"/>
        <v>1.2076911307821672E-2</v>
      </c>
      <c r="AD924" s="174">
        <f t="shared" si="261"/>
        <v>1.2106651176429884E-2</v>
      </c>
      <c r="AE924" s="174">
        <f t="shared" si="261"/>
        <v>1.2136464280633048E-2</v>
      </c>
      <c r="AF924" s="174">
        <f t="shared" si="261"/>
        <v>1.2166350800776698E-2</v>
      </c>
      <c r="AG924" s="174">
        <f t="shared" si="261"/>
        <v>1.2196310917650468E-2</v>
      </c>
      <c r="AH924" s="174">
        <f t="shared" si="261"/>
        <v>1.2226344812489199E-2</v>
      </c>
      <c r="AI924" s="174">
        <f t="shared" si="261"/>
        <v>1.2256452666974033E-2</v>
      </c>
      <c r="AJ924" s="174">
        <f t="shared" si="261"/>
        <v>1.2286634663233497E-2</v>
      </c>
      <c r="AK924" s="174">
        <f t="shared" si="261"/>
        <v>1.2316890983844628E-2</v>
      </c>
      <c r="AL924" s="174">
        <f t="shared" si="261"/>
        <v>1.2347221811834062E-2</v>
      </c>
      <c r="AM924" s="174">
        <f t="shared" si="261"/>
        <v>1.2377627330679144E-2</v>
      </c>
      <c r="AN924" s="174">
        <f t="shared" si="261"/>
        <v>1.2408107724309047E-2</v>
      </c>
      <c r="AO924" s="174">
        <f t="shared" si="261"/>
        <v>1.243866317710586E-2</v>
      </c>
      <c r="AP924" s="174">
        <f t="shared" si="261"/>
        <v>1.2469293873905739E-2</v>
      </c>
      <c r="AQ924" s="174">
        <f t="shared" si="261"/>
        <v>1.2499999999999995E-2</v>
      </c>
      <c r="AR924" s="174">
        <f t="shared" si="261"/>
        <v>1.2530781741136233E-2</v>
      </c>
      <c r="AS924" s="174">
        <f t="shared" si="261"/>
        <v>1.2561639283519457E-2</v>
      </c>
      <c r="AT924" s="174">
        <f t="shared" si="261"/>
        <v>1.2592572813813223E-2</v>
      </c>
      <c r="AU924" s="174">
        <f t="shared" si="261"/>
        <v>1.262358251914074E-2</v>
      </c>
      <c r="AV924" s="174">
        <f t="shared" si="261"/>
        <v>1.2654668587086026E-2</v>
      </c>
      <c r="AW924" s="174">
        <f t="shared" si="261"/>
        <v>1.268583120569503E-2</v>
      </c>
      <c r="AX924" s="174">
        <f t="shared" si="261"/>
        <v>1.2717070563476762E-2</v>
      </c>
      <c r="AY924" s="174">
        <f t="shared" si="261"/>
        <v>1.2748386849404459E-2</v>
      </c>
      <c r="AZ924" s="174">
        <f t="shared" si="261"/>
        <v>1.2779780252916696E-2</v>
      </c>
      <c r="BA924" s="174">
        <f t="shared" si="261"/>
        <v>1.2811250963918556E-2</v>
      </c>
      <c r="BB924" s="174">
        <f t="shared" si="261"/>
        <v>1.2842799172782767E-2</v>
      </c>
      <c r="BC924" s="174">
        <f t="shared" si="261"/>
        <v>1.2874425070350868E-2</v>
      </c>
      <c r="BD924" s="174">
        <f t="shared" si="261"/>
        <v>1.2906128847934338E-2</v>
      </c>
      <c r="BE924" s="174">
        <f t="shared" si="261"/>
        <v>1.293791069731578E-2</v>
      </c>
      <c r="BF924" s="174">
        <f t="shared" si="261"/>
        <v>1.2969770810750059E-2</v>
      </c>
      <c r="BG924" s="174">
        <f t="shared" si="261"/>
        <v>1.3001709380965485E-2</v>
      </c>
      <c r="BH924" s="174">
        <f t="shared" ref="K924:BP929" si="262">$C924*POWER(POWER($D924/$C924,1/($D$906-$C$906)),BH$906-$C$906)</f>
        <v>1.3033726601164961E-2</v>
      </c>
      <c r="BI924" s="174">
        <f t="shared" si="262"/>
        <v>1.3065822665027161E-2</v>
      </c>
      <c r="BJ924" s="174">
        <f t="shared" si="262"/>
        <v>1.3097997766707706E-2</v>
      </c>
      <c r="BK924" s="174">
        <f t="shared" si="262"/>
        <v>1.3130252100840329E-2</v>
      </c>
      <c r="BL924" s="174">
        <f t="shared" si="262"/>
        <v>1.3162585862538056E-2</v>
      </c>
      <c r="BM924" s="174">
        <f t="shared" si="262"/>
        <v>1.3194999247394382E-2</v>
      </c>
      <c r="BN924" s="174">
        <f t="shared" si="262"/>
        <v>1.3227492451484472E-2</v>
      </c>
      <c r="BO924" s="174">
        <f t="shared" si="262"/>
        <v>1.326006567136632E-2</v>
      </c>
      <c r="BP924" s="174">
        <f t="shared" si="262"/>
        <v>1.329271910408196E-2</v>
      </c>
    </row>
    <row r="925" spans="2:68">
      <c r="B925" s="29">
        <v>22</v>
      </c>
      <c r="C925" s="68">
        <v>1.1599999999999999E-2</v>
      </c>
      <c r="D925" s="68">
        <v>1.2200000000000001E-2</v>
      </c>
      <c r="F925" s="13"/>
      <c r="G925" s="13"/>
      <c r="H925" s="245"/>
      <c r="I925" s="60" t="s">
        <v>112</v>
      </c>
      <c r="J925" s="174">
        <f t="shared" si="256"/>
        <v>1.1225916105438685E-2</v>
      </c>
      <c r="K925" s="174">
        <f t="shared" si="262"/>
        <v>1.1254258450234651E-2</v>
      </c>
      <c r="L925" s="174">
        <f t="shared" si="262"/>
        <v>1.1282672351641322E-2</v>
      </c>
      <c r="M925" s="174">
        <f t="shared" si="262"/>
        <v>1.1311157990319419E-2</v>
      </c>
      <c r="N925" s="174">
        <f t="shared" si="262"/>
        <v>1.1339715547385786E-2</v>
      </c>
      <c r="O925" s="174">
        <f t="shared" si="262"/>
        <v>1.1368345204414536E-2</v>
      </c>
      <c r="P925" s="174">
        <f t="shared" si="262"/>
        <v>1.1397047143438201E-2</v>
      </c>
      <c r="Q925" s="174">
        <f t="shared" si="262"/>
        <v>1.1425821546948911E-2</v>
      </c>
      <c r="R925" s="174">
        <f t="shared" si="262"/>
        <v>1.1454668597899516E-2</v>
      </c>
      <c r="S925" s="174">
        <f t="shared" si="262"/>
        <v>1.1483588479704791E-2</v>
      </c>
      <c r="T925" s="174">
        <f t="shared" si="262"/>
        <v>1.1512581376242573E-2</v>
      </c>
      <c r="U925" s="174">
        <f t="shared" si="262"/>
        <v>1.1541647471854941E-2</v>
      </c>
      <c r="V925" s="174">
        <f t="shared" si="262"/>
        <v>1.1570786951349391E-2</v>
      </c>
      <c r="W925" s="174">
        <f t="shared" si="262"/>
        <v>1.1599999999999999E-2</v>
      </c>
      <c r="X925" s="174">
        <f t="shared" si="262"/>
        <v>1.1629286803548616E-2</v>
      </c>
      <c r="Y925" s="174">
        <f t="shared" si="262"/>
        <v>1.1658647548206034E-2</v>
      </c>
      <c r="Z925" s="174">
        <f t="shared" si="262"/>
        <v>1.1688082420653178E-2</v>
      </c>
      <c r="AA925" s="174">
        <f t="shared" si="262"/>
        <v>1.1717591608042291E-2</v>
      </c>
      <c r="AB925" s="174">
        <f t="shared" si="262"/>
        <v>1.1747175297998123E-2</v>
      </c>
      <c r="AC925" s="174">
        <f t="shared" si="262"/>
        <v>1.1776833678619125E-2</v>
      </c>
      <c r="AD925" s="174">
        <f t="shared" si="262"/>
        <v>1.1806566938478648E-2</v>
      </c>
      <c r="AE925" s="174">
        <f t="shared" si="262"/>
        <v>1.1836375266626131E-2</v>
      </c>
      <c r="AF925" s="174">
        <f t="shared" si="262"/>
        <v>1.1866258852588319E-2</v>
      </c>
      <c r="AG925" s="174">
        <f t="shared" si="262"/>
        <v>1.1896217886370457E-2</v>
      </c>
      <c r="AH925" s="174">
        <f t="shared" si="262"/>
        <v>1.1926252558457497E-2</v>
      </c>
      <c r="AI925" s="174">
        <f t="shared" si="262"/>
        <v>1.1956363059815319E-2</v>
      </c>
      <c r="AJ925" s="174">
        <f t="shared" si="262"/>
        <v>1.1986549581891933E-2</v>
      </c>
      <c r="AK925" s="174">
        <f t="shared" si="262"/>
        <v>1.2016812316618712E-2</v>
      </c>
      <c r="AL925" s="174">
        <f t="shared" si="262"/>
        <v>1.2047151456411592E-2</v>
      </c>
      <c r="AM925" s="174">
        <f t="shared" si="262"/>
        <v>1.2077567194172313E-2</v>
      </c>
      <c r="AN925" s="174">
        <f t="shared" si="262"/>
        <v>1.2108059723289634E-2</v>
      </c>
      <c r="AO925" s="174">
        <f t="shared" si="262"/>
        <v>1.2138629237640575E-2</v>
      </c>
      <c r="AP925" s="174">
        <f t="shared" si="262"/>
        <v>1.2169275931591634E-2</v>
      </c>
      <c r="AQ925" s="174">
        <f t="shared" si="262"/>
        <v>1.2200000000000032E-2</v>
      </c>
      <c r="AR925" s="174">
        <f t="shared" si="262"/>
        <v>1.2230801638214956E-2</v>
      </c>
      <c r="AS925" s="174">
        <f t="shared" si="262"/>
        <v>1.226168104207879E-2</v>
      </c>
      <c r="AT925" s="174">
        <f t="shared" si="262"/>
        <v>1.2292638407928378E-2</v>
      </c>
      <c r="AU925" s="174">
        <f t="shared" si="262"/>
        <v>1.2323673932596237E-2</v>
      </c>
      <c r="AV925" s="174">
        <f t="shared" si="262"/>
        <v>1.2354787813411853E-2</v>
      </c>
      <c r="AW925" s="174">
        <f t="shared" si="262"/>
        <v>1.2385980248202906E-2</v>
      </c>
      <c r="AX925" s="174">
        <f t="shared" si="262"/>
        <v>1.2417251435296543E-2</v>
      </c>
      <c r="AY925" s="174">
        <f t="shared" si="262"/>
        <v>1.244860157352062E-2</v>
      </c>
      <c r="AZ925" s="174">
        <f t="shared" si="262"/>
        <v>1.2480030862204989E-2</v>
      </c>
      <c r="BA925" s="174">
        <f t="shared" si="262"/>
        <v>1.2511539501182755E-2</v>
      </c>
      <c r="BB925" s="174">
        <f t="shared" si="262"/>
        <v>1.2543127690791538E-2</v>
      </c>
      <c r="BC925" s="174">
        <f t="shared" si="262"/>
        <v>1.2574795631874766E-2</v>
      </c>
      <c r="BD925" s="174">
        <f t="shared" si="262"/>
        <v>1.2606543525782929E-2</v>
      </c>
      <c r="BE925" s="174">
        <f t="shared" si="262"/>
        <v>1.2638371574374889E-2</v>
      </c>
      <c r="BF925" s="174">
        <f t="shared" si="262"/>
        <v>1.2670279980019124E-2</v>
      </c>
      <c r="BG925" s="174">
        <f t="shared" si="262"/>
        <v>1.2702268945595053E-2</v>
      </c>
      <c r="BH925" s="174">
        <f t="shared" si="262"/>
        <v>1.2734338674494305E-2</v>
      </c>
      <c r="BI925" s="174">
        <f t="shared" si="262"/>
        <v>1.2766489370622016E-2</v>
      </c>
      <c r="BJ925" s="174">
        <f t="shared" si="262"/>
        <v>1.2798721238398132E-2</v>
      </c>
      <c r="BK925" s="174">
        <f t="shared" si="262"/>
        <v>1.2831034482758689E-2</v>
      </c>
      <c r="BL925" s="174">
        <f t="shared" si="262"/>
        <v>1.2863429309157145E-2</v>
      </c>
      <c r="BM925" s="174">
        <f t="shared" si="262"/>
        <v>1.2895905923565662E-2</v>
      </c>
      <c r="BN925" s="174">
        <f t="shared" si="262"/>
        <v>1.292846453247643E-2</v>
      </c>
      <c r="BO925" s="174">
        <f t="shared" si="262"/>
        <v>1.2961105342902972E-2</v>
      </c>
      <c r="BP925" s="174">
        <f t="shared" si="262"/>
        <v>1.2993828562381463E-2</v>
      </c>
    </row>
    <row r="926" spans="2:68">
      <c r="B926" s="29">
        <v>23</v>
      </c>
      <c r="C926" s="68">
        <v>1.14E-2</v>
      </c>
      <c r="D926" s="68">
        <v>1.1900000000000001E-2</v>
      </c>
      <c r="F926" s="13"/>
      <c r="G926" s="13"/>
      <c r="H926" s="245"/>
      <c r="I926" s="60" t="s">
        <v>112</v>
      </c>
      <c r="J926" s="174">
        <f t="shared" si="256"/>
        <v>1.108632177955322E-2</v>
      </c>
      <c r="K926" s="174">
        <f t="shared" si="262"/>
        <v>1.1110141374746132E-2</v>
      </c>
      <c r="L926" s="174">
        <f t="shared" si="262"/>
        <v>1.1134012147699031E-2</v>
      </c>
      <c r="M926" s="174">
        <f t="shared" si="262"/>
        <v>1.1157934208370253E-2</v>
      </c>
      <c r="N926" s="174">
        <f t="shared" si="262"/>
        <v>1.1181907666954391E-2</v>
      </c>
      <c r="O926" s="174">
        <f t="shared" si="262"/>
        <v>1.1205932633882792E-2</v>
      </c>
      <c r="P926" s="174">
        <f t="shared" si="262"/>
        <v>1.1230009219824076E-2</v>
      </c>
      <c r="Q926" s="174">
        <f t="shared" si="262"/>
        <v>1.125413753568464E-2</v>
      </c>
      <c r="R926" s="174">
        <f t="shared" si="262"/>
        <v>1.1278317692609164E-2</v>
      </c>
      <c r="S926" s="174">
        <f t="shared" si="262"/>
        <v>1.1302549801981136E-2</v>
      </c>
      <c r="T926" s="174">
        <f t="shared" si="262"/>
        <v>1.1326833975423356E-2</v>
      </c>
      <c r="U926" s="174">
        <f t="shared" si="262"/>
        <v>1.1351170324798451E-2</v>
      </c>
      <c r="V926" s="174">
        <f t="shared" si="262"/>
        <v>1.1375558962209388E-2</v>
      </c>
      <c r="W926" s="174">
        <f t="shared" si="262"/>
        <v>1.14E-2</v>
      </c>
      <c r="X926" s="174">
        <f t="shared" si="262"/>
        <v>1.1424493550755492E-2</v>
      </c>
      <c r="Y926" s="174">
        <f t="shared" si="262"/>
        <v>1.1449039727302969E-2</v>
      </c>
      <c r="Z926" s="174">
        <f t="shared" si="262"/>
        <v>1.1473638642711947E-2</v>
      </c>
      <c r="AA926" s="174">
        <f t="shared" si="262"/>
        <v>1.1498290410294881E-2</v>
      </c>
      <c r="AB926" s="174">
        <f t="shared" si="262"/>
        <v>1.1522995143607682E-2</v>
      </c>
      <c r="AC926" s="174">
        <f t="shared" si="262"/>
        <v>1.1547752956450249E-2</v>
      </c>
      <c r="AD926" s="174">
        <f t="shared" si="262"/>
        <v>1.1572563962866978E-2</v>
      </c>
      <c r="AE926" s="174">
        <f t="shared" si="262"/>
        <v>1.15974282771473E-2</v>
      </c>
      <c r="AF926" s="174">
        <f t="shared" si="262"/>
        <v>1.1622346013826203E-2</v>
      </c>
      <c r="AG926" s="174">
        <f t="shared" si="262"/>
        <v>1.1647317287684759E-2</v>
      </c>
      <c r="AH926" s="174">
        <f t="shared" si="262"/>
        <v>1.1672342213750657E-2</v>
      </c>
      <c r="AI926" s="174">
        <f t="shared" si="262"/>
        <v>1.1697420907298726E-2</v>
      </c>
      <c r="AJ926" s="174">
        <f t="shared" si="262"/>
        <v>1.1722553483851468E-2</v>
      </c>
      <c r="AK926" s="174">
        <f t="shared" si="262"/>
        <v>1.1747740059179598E-2</v>
      </c>
      <c r="AL926" s="174">
        <f t="shared" si="262"/>
        <v>1.177298074930257E-2</v>
      </c>
      <c r="AM926" s="174">
        <f t="shared" si="262"/>
        <v>1.1798275670489102E-2</v>
      </c>
      <c r="AN926" s="174">
        <f t="shared" si="262"/>
        <v>1.1823624939257735E-2</v>
      </c>
      <c r="AO926" s="174">
        <f t="shared" si="262"/>
        <v>1.1849028672377353E-2</v>
      </c>
      <c r="AP926" s="174">
        <f t="shared" si="262"/>
        <v>1.1874486986867716E-2</v>
      </c>
      <c r="AQ926" s="174">
        <f t="shared" si="262"/>
        <v>1.1900000000000022E-2</v>
      </c>
      <c r="AR926" s="174">
        <f t="shared" si="262"/>
        <v>1.192556782929742E-2</v>
      </c>
      <c r="AS926" s="174">
        <f t="shared" si="262"/>
        <v>1.1951190592535577E-2</v>
      </c>
      <c r="AT926" s="174">
        <f t="shared" si="262"/>
        <v>1.1976868407743195E-2</v>
      </c>
      <c r="AU926" s="174">
        <f t="shared" si="262"/>
        <v>1.2002601393202573E-2</v>
      </c>
      <c r="AV926" s="174">
        <f t="shared" si="262"/>
        <v>1.2028389667450148E-2</v>
      </c>
      <c r="AW926" s="174">
        <f t="shared" si="262"/>
        <v>1.2054233349277037E-2</v>
      </c>
      <c r="AX926" s="174">
        <f t="shared" si="262"/>
        <v>1.2080132557729585E-2</v>
      </c>
      <c r="AY926" s="174">
        <f t="shared" si="262"/>
        <v>1.2106087412109922E-2</v>
      </c>
      <c r="AZ926" s="174">
        <f t="shared" si="262"/>
        <v>1.2132098031976495E-2</v>
      </c>
      <c r="BA926" s="174">
        <f t="shared" si="262"/>
        <v>1.2158164537144637E-2</v>
      </c>
      <c r="BB926" s="174">
        <f t="shared" si="262"/>
        <v>1.2184287047687111E-2</v>
      </c>
      <c r="BC926" s="174">
        <f t="shared" si="262"/>
        <v>1.2210465683934657E-2</v>
      </c>
      <c r="BD926" s="174">
        <f t="shared" si="262"/>
        <v>1.2236700566476558E-2</v>
      </c>
      <c r="BE926" s="174">
        <f t="shared" si="262"/>
        <v>1.2262991816161185E-2</v>
      </c>
      <c r="BF926" s="174">
        <f t="shared" si="262"/>
        <v>1.2289339554096565E-2</v>
      </c>
      <c r="BG926" s="174">
        <f t="shared" si="262"/>
        <v>1.2315743901650928E-2</v>
      </c>
      <c r="BH926" s="174">
        <f t="shared" si="262"/>
        <v>1.2342204980453275E-2</v>
      </c>
      <c r="BI926" s="174">
        <f t="shared" si="262"/>
        <v>1.2368722912393925E-2</v>
      </c>
      <c r="BJ926" s="174">
        <f t="shared" si="262"/>
        <v>1.2395297819625097E-2</v>
      </c>
      <c r="BK926" s="174">
        <f t="shared" si="262"/>
        <v>1.2421929824561449E-2</v>
      </c>
      <c r="BL926" s="174">
        <f t="shared" si="262"/>
        <v>1.2448619049880667E-2</v>
      </c>
      <c r="BM926" s="174">
        <f t="shared" si="262"/>
        <v>1.2475365618524002E-2</v>
      </c>
      <c r="BN926" s="174">
        <f t="shared" si="262"/>
        <v>1.2502169653696868E-2</v>
      </c>
      <c r="BO926" s="174">
        <f t="shared" si="262"/>
        <v>1.2529031278869375E-2</v>
      </c>
      <c r="BP926" s="174">
        <f t="shared" si="262"/>
        <v>1.255595061777693E-2</v>
      </c>
    </row>
    <row r="927" spans="2:68">
      <c r="B927" s="29">
        <v>24</v>
      </c>
      <c r="C927" s="68">
        <v>1.11E-2</v>
      </c>
      <c r="D927" s="68">
        <v>1.1599999999999999E-2</v>
      </c>
      <c r="F927" s="13"/>
      <c r="G927" s="13"/>
      <c r="H927" s="245"/>
      <c r="I927" s="60" t="s">
        <v>112</v>
      </c>
      <c r="J927" s="174">
        <f t="shared" si="256"/>
        <v>1.0786616092743369E-2</v>
      </c>
      <c r="K927" s="174">
        <f t="shared" si="262"/>
        <v>1.0810405196561955E-2</v>
      </c>
      <c r="L927" s="174">
        <f t="shared" si="262"/>
        <v>1.0834246765533245E-2</v>
      </c>
      <c r="M927" s="174">
        <f t="shared" si="262"/>
        <v>1.0858140915365355E-2</v>
      </c>
      <c r="N927" s="174">
        <f t="shared" si="262"/>
        <v>1.0882087762021578E-2</v>
      </c>
      <c r="O927" s="174">
        <f t="shared" si="262"/>
        <v>1.0906087421720959E-2</v>
      </c>
      <c r="P927" s="174">
        <f t="shared" si="262"/>
        <v>1.0930140010938854E-2</v>
      </c>
      <c r="Q927" s="174">
        <f t="shared" si="262"/>
        <v>1.0954245646407504E-2</v>
      </c>
      <c r="R927" s="174">
        <f t="shared" si="262"/>
        <v>1.0978404445116578E-2</v>
      </c>
      <c r="S927" s="174">
        <f t="shared" si="262"/>
        <v>1.100261652431378E-2</v>
      </c>
      <c r="T927" s="174">
        <f t="shared" si="262"/>
        <v>1.1026882001505379E-2</v>
      </c>
      <c r="U927" s="174">
        <f t="shared" si="262"/>
        <v>1.10512009944568E-2</v>
      </c>
      <c r="V927" s="174">
        <f t="shared" si="262"/>
        <v>1.1075573621193192E-2</v>
      </c>
      <c r="W927" s="174">
        <f t="shared" si="262"/>
        <v>1.11E-2</v>
      </c>
      <c r="X927" s="174">
        <f t="shared" si="262"/>
        <v>1.1124480249423538E-2</v>
      </c>
      <c r="Y927" s="174">
        <f t="shared" si="262"/>
        <v>1.1149014488271566E-2</v>
      </c>
      <c r="Z927" s="174">
        <f t="shared" si="262"/>
        <v>1.1173602835613868E-2</v>
      </c>
      <c r="AA927" s="174">
        <f t="shared" si="262"/>
        <v>1.119824541078282E-2</v>
      </c>
      <c r="AB927" s="174">
        <f t="shared" si="262"/>
        <v>1.1222942333373988E-2</v>
      </c>
      <c r="AC927" s="174">
        <f t="shared" si="262"/>
        <v>1.1247693723246688E-2</v>
      </c>
      <c r="AD927" s="174">
        <f t="shared" si="262"/>
        <v>1.1272499700524585E-2</v>
      </c>
      <c r="AE927" s="174">
        <f t="shared" si="262"/>
        <v>1.1297360385596261E-2</v>
      </c>
      <c r="AF927" s="174">
        <f t="shared" si="262"/>
        <v>1.1322275899115809E-2</v>
      </c>
      <c r="AG927" s="174">
        <f t="shared" si="262"/>
        <v>1.134724636200342E-2</v>
      </c>
      <c r="AH927" s="174">
        <f t="shared" si="262"/>
        <v>1.1372271895445958E-2</v>
      </c>
      <c r="AI927" s="174">
        <f t="shared" si="262"/>
        <v>1.1397352620897562E-2</v>
      </c>
      <c r="AJ927" s="174">
        <f t="shared" si="262"/>
        <v>1.1422488660080228E-2</v>
      </c>
      <c r="AK927" s="174">
        <f t="shared" si="262"/>
        <v>1.1447680134984399E-2</v>
      </c>
      <c r="AL927" s="174">
        <f t="shared" si="262"/>
        <v>1.1472927167869563E-2</v>
      </c>
      <c r="AM927" s="174">
        <f t="shared" si="262"/>
        <v>1.1498229881264836E-2</v>
      </c>
      <c r="AN927" s="174">
        <f t="shared" si="262"/>
        <v>1.1523588397969568E-2</v>
      </c>
      <c r="AO927" s="174">
        <f t="shared" si="262"/>
        <v>1.1549002841053937E-2</v>
      </c>
      <c r="AP927" s="174">
        <f t="shared" si="262"/>
        <v>1.1574473333859537E-2</v>
      </c>
      <c r="AQ927" s="174">
        <f t="shared" si="262"/>
        <v>1.1599999999999985E-2</v>
      </c>
      <c r="AR927" s="174">
        <f t="shared" si="262"/>
        <v>1.162558296336152E-2</v>
      </c>
      <c r="AS927" s="174">
        <f t="shared" si="262"/>
        <v>1.1651222348103603E-2</v>
      </c>
      <c r="AT927" s="174">
        <f t="shared" si="262"/>
        <v>1.167691827865952E-2</v>
      </c>
      <c r="AU927" s="174">
        <f t="shared" si="262"/>
        <v>1.1702670879736985E-2</v>
      </c>
      <c r="AV927" s="174">
        <f t="shared" si="262"/>
        <v>1.1728480276318747E-2</v>
      </c>
      <c r="AW927" s="174">
        <f t="shared" si="262"/>
        <v>1.1754346593663192E-2</v>
      </c>
      <c r="AX927" s="174">
        <f t="shared" si="262"/>
        <v>1.1780269957304955E-2</v>
      </c>
      <c r="AY927" s="174">
        <f t="shared" si="262"/>
        <v>1.1806250493055535E-2</v>
      </c>
      <c r="AZ927" s="174">
        <f t="shared" si="262"/>
        <v>1.1832288327003891E-2</v>
      </c>
      <c r="BA927" s="174">
        <f t="shared" si="262"/>
        <v>1.1858383585517071E-2</v>
      </c>
      <c r="BB927" s="174">
        <f t="shared" si="262"/>
        <v>1.1884536395240806E-2</v>
      </c>
      <c r="BC927" s="174">
        <f t="shared" si="262"/>
        <v>1.1910746883100141E-2</v>
      </c>
      <c r="BD927" s="174">
        <f t="shared" si="262"/>
        <v>1.1937015176300043E-2</v>
      </c>
      <c r="BE927" s="174">
        <f t="shared" si="262"/>
        <v>1.1963341402326026E-2</v>
      </c>
      <c r="BF927" s="174">
        <f t="shared" si="262"/>
        <v>1.1989725688944753E-2</v>
      </c>
      <c r="BG927" s="174">
        <f t="shared" si="262"/>
        <v>1.2016168164204677E-2</v>
      </c>
      <c r="BH927" s="174">
        <f t="shared" si="262"/>
        <v>1.2042668956436652E-2</v>
      </c>
      <c r="BI927" s="174">
        <f t="shared" si="262"/>
        <v>1.2069228194254549E-2</v>
      </c>
      <c r="BJ927" s="174">
        <f t="shared" si="262"/>
        <v>1.2095846006555899E-2</v>
      </c>
      <c r="BK927" s="174">
        <f t="shared" si="262"/>
        <v>1.2122522522522491E-2</v>
      </c>
      <c r="BL927" s="174">
        <f t="shared" si="262"/>
        <v>1.2149257871621034E-2</v>
      </c>
      <c r="BM927" s="174">
        <f t="shared" si="262"/>
        <v>1.2176052183603752E-2</v>
      </c>
      <c r="BN927" s="174">
        <f t="shared" si="262"/>
        <v>1.2202905588509033E-2</v>
      </c>
      <c r="BO927" s="174">
        <f t="shared" si="262"/>
        <v>1.222981821666206E-2</v>
      </c>
      <c r="BP927" s="174">
        <f t="shared" si="262"/>
        <v>1.2256790198675429E-2</v>
      </c>
    </row>
    <row r="928" spans="2:68">
      <c r="B928" s="29">
        <v>25</v>
      </c>
      <c r="C928" s="68">
        <v>1.0800000000000001E-2</v>
      </c>
      <c r="D928" s="68">
        <v>1.1299999999999999E-2</v>
      </c>
      <c r="F928" s="13"/>
      <c r="G928" s="13"/>
      <c r="H928" s="245"/>
      <c r="I928" s="60" t="s">
        <v>112</v>
      </c>
      <c r="J928" s="174">
        <f t="shared" si="256"/>
        <v>1.0486926116677665E-2</v>
      </c>
      <c r="K928" s="174">
        <f t="shared" si="262"/>
        <v>1.0510683112170483E-2</v>
      </c>
      <c r="L928" s="174">
        <f t="shared" si="262"/>
        <v>1.0534493926563955E-2</v>
      </c>
      <c r="M928" s="174">
        <f t="shared" si="262"/>
        <v>1.0558358681778974E-2</v>
      </c>
      <c r="N928" s="174">
        <f t="shared" si="262"/>
        <v>1.058227750001263E-2</v>
      </c>
      <c r="O928" s="174">
        <f t="shared" si="262"/>
        <v>1.0606250503738835E-2</v>
      </c>
      <c r="P928" s="174">
        <f t="shared" si="262"/>
        <v>1.0630277815708956E-2</v>
      </c>
      <c r="Q928" s="174">
        <f t="shared" si="262"/>
        <v>1.0654359558952439E-2</v>
      </c>
      <c r="R928" s="174">
        <f t="shared" si="262"/>
        <v>1.067849585677744E-2</v>
      </c>
      <c r="S928" s="174">
        <f t="shared" si="262"/>
        <v>1.0702686832771452E-2</v>
      </c>
      <c r="T928" s="174">
        <f t="shared" si="262"/>
        <v>1.0726932610801949E-2</v>
      </c>
      <c r="U928" s="174">
        <f t="shared" si="262"/>
        <v>1.0751233315017011E-2</v>
      </c>
      <c r="V928" s="174">
        <f t="shared" si="262"/>
        <v>1.0775589069845961E-2</v>
      </c>
      <c r="W928" s="174">
        <f t="shared" si="262"/>
        <v>1.0800000000000001E-2</v>
      </c>
      <c r="X928" s="174">
        <f t="shared" si="262"/>
        <v>1.0824466230472856E-2</v>
      </c>
      <c r="Y928" s="174">
        <f t="shared" si="262"/>
        <v>1.0848987886541411E-2</v>
      </c>
      <c r="Z928" s="174">
        <f t="shared" si="262"/>
        <v>1.0873565093766351E-2</v>
      </c>
      <c r="AA928" s="174">
        <f t="shared" si="262"/>
        <v>1.08981979779928E-2</v>
      </c>
      <c r="AB928" s="174">
        <f t="shared" si="262"/>
        <v>1.0922886665350982E-2</v>
      </c>
      <c r="AC928" s="174">
        <f t="shared" si="262"/>
        <v>1.0947631282256851E-2</v>
      </c>
      <c r="AD928" s="174">
        <f t="shared" si="262"/>
        <v>1.0972431955412733E-2</v>
      </c>
      <c r="AE928" s="174">
        <f t="shared" si="262"/>
        <v>1.0997288811807995E-2</v>
      </c>
      <c r="AF928" s="174">
        <f t="shared" si="262"/>
        <v>1.1022201978719684E-2</v>
      </c>
      <c r="AG928" s="174">
        <f t="shared" si="262"/>
        <v>1.1047171583713178E-2</v>
      </c>
      <c r="AH928" s="174">
        <f t="shared" si="262"/>
        <v>1.1072197754642835E-2</v>
      </c>
      <c r="AI928" s="174">
        <f t="shared" si="262"/>
        <v>1.1097280619652662E-2</v>
      </c>
      <c r="AJ928" s="174">
        <f t="shared" si="262"/>
        <v>1.1122420307176953E-2</v>
      </c>
      <c r="AK928" s="174">
        <f t="shared" si="262"/>
        <v>1.114761694594097E-2</v>
      </c>
      <c r="AL928" s="174">
        <f t="shared" si="262"/>
        <v>1.1172870664961573E-2</v>
      </c>
      <c r="AM928" s="174">
        <f t="shared" si="262"/>
        <v>1.11981815935479E-2</v>
      </c>
      <c r="AN928" s="174">
        <f t="shared" si="262"/>
        <v>1.1223549861302032E-2</v>
      </c>
      <c r="AO928" s="174">
        <f t="shared" si="262"/>
        <v>1.1248975598119642E-2</v>
      </c>
      <c r="AP928" s="174">
        <f t="shared" si="262"/>
        <v>1.1274458934190674E-2</v>
      </c>
      <c r="AQ928" s="174">
        <f t="shared" si="262"/>
        <v>1.1299999999999991E-2</v>
      </c>
      <c r="AR928" s="174">
        <f t="shared" si="262"/>
        <v>1.1325598926328069E-2</v>
      </c>
      <c r="AS928" s="174">
        <f t="shared" si="262"/>
        <v>1.1351255844251652E-2</v>
      </c>
      <c r="AT928" s="174">
        <f t="shared" si="262"/>
        <v>1.1376970885144413E-2</v>
      </c>
      <c r="AU928" s="174">
        <f t="shared" si="262"/>
        <v>1.1402744180677642E-2</v>
      </c>
      <c r="AV928" s="174">
        <f t="shared" si="262"/>
        <v>1.1428575862820926E-2</v>
      </c>
      <c r="AW928" s="174">
        <f t="shared" si="262"/>
        <v>1.1454466063842804E-2</v>
      </c>
      <c r="AX928" s="174">
        <f t="shared" si="262"/>
        <v>1.148041491631146E-2</v>
      </c>
      <c r="AY928" s="174">
        <f t="shared" si="262"/>
        <v>1.1506422553095393E-2</v>
      </c>
      <c r="AZ928" s="174">
        <f t="shared" si="262"/>
        <v>1.1532489107364104E-2</v>
      </c>
      <c r="BA928" s="174">
        <f t="shared" si="262"/>
        <v>1.155861471258878E-2</v>
      </c>
      <c r="BB928" s="174">
        <f t="shared" si="262"/>
        <v>1.158479950254296E-2</v>
      </c>
      <c r="BC928" s="174">
        <f t="shared" si="262"/>
        <v>1.1611043611303237E-2</v>
      </c>
      <c r="BD928" s="174">
        <f t="shared" si="262"/>
        <v>1.163734717324995E-2</v>
      </c>
      <c r="BE928" s="174">
        <f t="shared" si="262"/>
        <v>1.1663710323067856E-2</v>
      </c>
      <c r="BF928" s="174">
        <f t="shared" si="262"/>
        <v>1.1690133195746818E-2</v>
      </c>
      <c r="BG928" s="174">
        <f t="shared" si="262"/>
        <v>1.1716615926582514E-2</v>
      </c>
      <c r="BH928" s="174">
        <f t="shared" si="262"/>
        <v>1.1743158651177114E-2</v>
      </c>
      <c r="BI928" s="174">
        <f t="shared" si="262"/>
        <v>1.1769761505439987E-2</v>
      </c>
      <c r="BJ928" s="174">
        <f t="shared" si="262"/>
        <v>1.179642462558838E-2</v>
      </c>
      <c r="BK928" s="174">
        <f t="shared" si="262"/>
        <v>1.1823148148148128E-2</v>
      </c>
      <c r="BL928" s="174">
        <f t="shared" si="262"/>
        <v>1.184993220995436E-2</v>
      </c>
      <c r="BM928" s="174">
        <f t="shared" si="262"/>
        <v>1.1876776948152179E-2</v>
      </c>
      <c r="BN928" s="174">
        <f t="shared" si="262"/>
        <v>1.1903682500197382E-2</v>
      </c>
      <c r="BO928" s="174">
        <f t="shared" si="262"/>
        <v>1.1930649003857152E-2</v>
      </c>
      <c r="BP928" s="174">
        <f t="shared" si="262"/>
        <v>1.1957676597210771E-2</v>
      </c>
    </row>
    <row r="929" spans="2:68">
      <c r="B929" s="29">
        <v>26</v>
      </c>
      <c r="C929" s="68">
        <v>1.09E-2</v>
      </c>
      <c r="D929" s="68">
        <v>1.14E-2</v>
      </c>
      <c r="F929" s="13"/>
      <c r="G929" s="13"/>
      <c r="H929" s="245"/>
      <c r="I929" s="60" t="s">
        <v>112</v>
      </c>
      <c r="J929" s="174">
        <f t="shared" si="256"/>
        <v>1.0586820952755378E-2</v>
      </c>
      <c r="K929" s="174">
        <f t="shared" si="262"/>
        <v>1.0610588838554267E-2</v>
      </c>
      <c r="L929" s="174">
        <f t="shared" si="262"/>
        <v>1.063441008431814E-2</v>
      </c>
      <c r="M929" s="174">
        <f t="shared" si="262"/>
        <v>1.0658284809842504E-2</v>
      </c>
      <c r="N929" s="174">
        <f t="shared" si="262"/>
        <v>1.0682213135191809E-2</v>
      </c>
      <c r="O929" s="174">
        <f t="shared" si="262"/>
        <v>1.0706195180700052E-2</v>
      </c>
      <c r="P929" s="174">
        <f t="shared" si="262"/>
        <v>1.0730231066971394E-2</v>
      </c>
      <c r="Q929" s="174">
        <f t="shared" si="262"/>
        <v>1.0754320914880749E-2</v>
      </c>
      <c r="R929" s="174">
        <f t="shared" si="262"/>
        <v>1.0778464845574404E-2</v>
      </c>
      <c r="S929" s="174">
        <f t="shared" si="262"/>
        <v>1.0802662980470628E-2</v>
      </c>
      <c r="T929" s="174">
        <f t="shared" si="262"/>
        <v>1.0826915441260274E-2</v>
      </c>
      <c r="U929" s="174">
        <f t="shared" si="262"/>
        <v>1.0851222349907399E-2</v>
      </c>
      <c r="V929" s="174">
        <f t="shared" si="262"/>
        <v>1.0875583828649874E-2</v>
      </c>
      <c r="W929" s="174">
        <f t="shared" si="262"/>
        <v>1.09E-2</v>
      </c>
      <c r="X929" s="174">
        <f t="shared" si="262"/>
        <v>1.0924470986745125E-2</v>
      </c>
      <c r="Y929" s="174">
        <f t="shared" ref="K929:BP933" si="263">$C929*POWER(POWER($D929/$C929,1/($D$906-$C$906)),Y$906-$C$906)</f>
        <v>1.0948996911948256E-2</v>
      </c>
      <c r="Z929" s="174">
        <f t="shared" si="263"/>
        <v>1.0973577898948685E-2</v>
      </c>
      <c r="AA929" s="174">
        <f t="shared" si="263"/>
        <v>1.0998214071362608E-2</v>
      </c>
      <c r="AB929" s="174">
        <f t="shared" si="263"/>
        <v>1.1022905553083742E-2</v>
      </c>
      <c r="AC929" s="174">
        <f t="shared" si="263"/>
        <v>1.104765246828395E-2</v>
      </c>
      <c r="AD929" s="174">
        <f t="shared" si="263"/>
        <v>1.1072454941413868E-2</v>
      </c>
      <c r="AE929" s="174">
        <f t="shared" si="263"/>
        <v>1.1097313097203529E-2</v>
      </c>
      <c r="AF929" s="174">
        <f t="shared" si="263"/>
        <v>1.1122227060662994E-2</v>
      </c>
      <c r="AG929" s="174">
        <f t="shared" si="263"/>
        <v>1.114719695708297E-2</v>
      </c>
      <c r="AH929" s="174">
        <f t="shared" si="263"/>
        <v>1.1172222912035453E-2</v>
      </c>
      <c r="AI929" s="174">
        <f t="shared" si="263"/>
        <v>1.1197305051374352E-2</v>
      </c>
      <c r="AJ929" s="174">
        <f t="shared" si="263"/>
        <v>1.1222443501236121E-2</v>
      </c>
      <c r="AK929" s="174">
        <f t="shared" si="263"/>
        <v>1.1247638388040401E-2</v>
      </c>
      <c r="AL929" s="174">
        <f t="shared" si="263"/>
        <v>1.1272889838490646E-2</v>
      </c>
      <c r="AM929" s="174">
        <f t="shared" si="263"/>
        <v>1.129819797957477E-2</v>
      </c>
      <c r="AN929" s="174">
        <f t="shared" si="263"/>
        <v>1.1323562938565776E-2</v>
      </c>
      <c r="AO929" s="174">
        <f t="shared" si="263"/>
        <v>1.1348984843022401E-2</v>
      </c>
      <c r="AP929" s="174">
        <f t="shared" si="263"/>
        <v>1.1374463820789759E-2</v>
      </c>
      <c r="AQ929" s="174">
        <f t="shared" si="263"/>
        <v>1.1399999999999985E-2</v>
      </c>
      <c r="AR929" s="174">
        <f t="shared" si="263"/>
        <v>1.1425593509072865E-2</v>
      </c>
      <c r="AS929" s="174">
        <f t="shared" si="263"/>
        <v>1.1451244476716508E-2</v>
      </c>
      <c r="AT929" s="174">
        <f t="shared" si="263"/>
        <v>1.1476953031927967E-2</v>
      </c>
      <c r="AU929" s="174">
        <f t="shared" si="263"/>
        <v>1.1502719303993903E-2</v>
      </c>
      <c r="AV929" s="174">
        <f t="shared" si="263"/>
        <v>1.1528543422491235E-2</v>
      </c>
      <c r="AW929" s="174">
        <f t="shared" si="263"/>
        <v>1.1554425517287784E-2</v>
      </c>
      <c r="AX929" s="174">
        <f t="shared" si="263"/>
        <v>1.1580365718542929E-2</v>
      </c>
      <c r="AY929" s="174">
        <f t="shared" si="263"/>
        <v>1.1606364156708262E-2</v>
      </c>
      <c r="AZ929" s="174">
        <f t="shared" si="263"/>
        <v>1.1632420962528251E-2</v>
      </c>
      <c r="BA929" s="174">
        <f t="shared" si="263"/>
        <v>1.1658536267040888E-2</v>
      </c>
      <c r="BB929" s="174">
        <f t="shared" si="263"/>
        <v>1.1684710201578347E-2</v>
      </c>
      <c r="BC929" s="174">
        <f t="shared" si="263"/>
        <v>1.1710942897767652E-2</v>
      </c>
      <c r="BD929" s="174">
        <f t="shared" si="263"/>
        <v>1.1737234487531337E-2</v>
      </c>
      <c r="BE929" s="174">
        <f t="shared" si="263"/>
        <v>1.1763585103088109E-2</v>
      </c>
      <c r="BF929" s="174">
        <f t="shared" si="263"/>
        <v>1.1789994876953503E-2</v>
      </c>
      <c r="BG929" s="174">
        <f t="shared" si="263"/>
        <v>1.181646394194057E-2</v>
      </c>
      <c r="BH929" s="174">
        <f t="shared" si="263"/>
        <v>1.1842992431160519E-2</v>
      </c>
      <c r="BI929" s="174">
        <f t="shared" si="263"/>
        <v>1.1869580478023412E-2</v>
      </c>
      <c r="BJ929" s="174">
        <f t="shared" si="263"/>
        <v>1.1896228216238815E-2</v>
      </c>
      <c r="BK929" s="174">
        <f t="shared" si="263"/>
        <v>1.1922935779816478E-2</v>
      </c>
      <c r="BL929" s="174">
        <f t="shared" si="263"/>
        <v>1.1949703303067017E-2</v>
      </c>
      <c r="BM929" s="174">
        <f t="shared" si="263"/>
        <v>1.1976530920602569E-2</v>
      </c>
      <c r="BN929" s="174">
        <f t="shared" si="263"/>
        <v>1.2003418767337489E-2</v>
      </c>
      <c r="BO929" s="174">
        <f t="shared" si="263"/>
        <v>1.203036697848902E-2</v>
      </c>
      <c r="BP929" s="174">
        <f t="shared" si="263"/>
        <v>1.2057375689577971E-2</v>
      </c>
    </row>
    <row r="930" spans="2:68">
      <c r="B930" s="29">
        <v>27</v>
      </c>
      <c r="C930" s="68">
        <v>1.0999999999999999E-2</v>
      </c>
      <c r="D930" s="68">
        <v>1.14E-2</v>
      </c>
      <c r="F930" s="13"/>
      <c r="G930" s="13"/>
      <c r="H930" s="245"/>
      <c r="I930" s="60" t="s">
        <v>112</v>
      </c>
      <c r="J930" s="174">
        <f t="shared" si="256"/>
        <v>1.074755749625572E-2</v>
      </c>
      <c r="K930" s="174">
        <f t="shared" si="263"/>
        <v>1.0766768753202259E-2</v>
      </c>
      <c r="L930" s="174">
        <f t="shared" si="263"/>
        <v>1.0786014350266876E-2</v>
      </c>
      <c r="M930" s="174">
        <f t="shared" si="263"/>
        <v>1.0805294348832522E-2</v>
      </c>
      <c r="N930" s="174">
        <f t="shared" si="263"/>
        <v>1.082460881039188E-2</v>
      </c>
      <c r="O930" s="174">
        <f t="shared" si="263"/>
        <v>1.0843957796547541E-2</v>
      </c>
      <c r="P930" s="174">
        <f t="shared" si="263"/>
        <v>1.0863341369012212E-2</v>
      </c>
      <c r="Q930" s="174">
        <f t="shared" si="263"/>
        <v>1.0882759589608918E-2</v>
      </c>
      <c r="R930" s="174">
        <f t="shared" si="263"/>
        <v>1.0902212520271183E-2</v>
      </c>
      <c r="S930" s="174">
        <f t="shared" si="263"/>
        <v>1.0921700223043248E-2</v>
      </c>
      <c r="T930" s="174">
        <f t="shared" si="263"/>
        <v>1.0941222760080251E-2</v>
      </c>
      <c r="U930" s="174">
        <f t="shared" si="263"/>
        <v>1.096078019364843E-2</v>
      </c>
      <c r="V930" s="174">
        <f t="shared" si="263"/>
        <v>1.0980372586125333E-2</v>
      </c>
      <c r="W930" s="174">
        <f t="shared" si="263"/>
        <v>1.0999999999999999E-2</v>
      </c>
      <c r="X930" s="174">
        <f t="shared" si="263"/>
        <v>1.1019662497873173E-2</v>
      </c>
      <c r="Y930" s="174">
        <f t="shared" si="263"/>
        <v>1.1039360142457492E-2</v>
      </c>
      <c r="Z930" s="174">
        <f t="shared" si="263"/>
        <v>1.1059092996577695E-2</v>
      </c>
      <c r="AA930" s="174">
        <f t="shared" si="263"/>
        <v>1.1078861123170827E-2</v>
      </c>
      <c r="AB930" s="174">
        <f t="shared" si="263"/>
        <v>1.1098664585286419E-2</v>
      </c>
      <c r="AC930" s="174">
        <f t="shared" si="263"/>
        <v>1.1118503446086715E-2</v>
      </c>
      <c r="AD930" s="174">
        <f t="shared" si="263"/>
        <v>1.1138377768846856E-2</v>
      </c>
      <c r="AE930" s="174">
        <f t="shared" si="263"/>
        <v>1.1158287616955087E-2</v>
      </c>
      <c r="AF930" s="174">
        <f t="shared" si="263"/>
        <v>1.1178233053912964E-2</v>
      </c>
      <c r="AG930" s="174">
        <f t="shared" si="263"/>
        <v>1.1198214143335545E-2</v>
      </c>
      <c r="AH930" s="174">
        <f t="shared" si="263"/>
        <v>1.1218230948951602E-2</v>
      </c>
      <c r="AI930" s="174">
        <f t="shared" si="263"/>
        <v>1.1238283534603833E-2</v>
      </c>
      <c r="AJ930" s="174">
        <f t="shared" si="263"/>
        <v>1.125837196424904E-2</v>
      </c>
      <c r="AK930" s="174">
        <f t="shared" si="263"/>
        <v>1.127849630195835E-2</v>
      </c>
      <c r="AL930" s="174">
        <f t="shared" si="263"/>
        <v>1.1298656611917429E-2</v>
      </c>
      <c r="AM930" s="174">
        <f t="shared" si="263"/>
        <v>1.131885295842666E-2</v>
      </c>
      <c r="AN930" s="174">
        <f t="shared" si="263"/>
        <v>1.1339085405901369E-2</v>
      </c>
      <c r="AO930" s="174">
        <f t="shared" si="263"/>
        <v>1.1359354018872031E-2</v>
      </c>
      <c r="AP930" s="174">
        <f t="shared" si="263"/>
        <v>1.1379658861984457E-2</v>
      </c>
      <c r="AQ930" s="174">
        <f t="shared" si="263"/>
        <v>1.1400000000000021E-2</v>
      </c>
      <c r="AR930" s="174">
        <f t="shared" si="263"/>
        <v>1.1420377497795856E-2</v>
      </c>
      <c r="AS930" s="174">
        <f t="shared" si="263"/>
        <v>1.1440791420365058E-2</v>
      </c>
      <c r="AT930" s="174">
        <f t="shared" si="263"/>
        <v>1.1461241832816906E-2</v>
      </c>
      <c r="AU930" s="174">
        <f t="shared" si="263"/>
        <v>1.1481728800377062E-2</v>
      </c>
      <c r="AV930" s="174">
        <f t="shared" si="263"/>
        <v>1.1502252388387766E-2</v>
      </c>
      <c r="AW930" s="174">
        <f t="shared" si="263"/>
        <v>1.1522812662308072E-2</v>
      </c>
      <c r="AX930" s="174">
        <f t="shared" si="263"/>
        <v>1.1543409687714033E-2</v>
      </c>
      <c r="AY930" s="174">
        <f t="shared" si="263"/>
        <v>1.1564043530298929E-2</v>
      </c>
      <c r="AZ930" s="174">
        <f t="shared" si="263"/>
        <v>1.1584714255873454E-2</v>
      </c>
      <c r="BA930" s="174">
        <f t="shared" si="263"/>
        <v>1.1605421930365945E-2</v>
      </c>
      <c r="BB930" s="174">
        <f t="shared" si="263"/>
        <v>1.1626166619822593E-2</v>
      </c>
      <c r="BC930" s="174">
        <f t="shared" si="263"/>
        <v>1.1646948390407632E-2</v>
      </c>
      <c r="BD930" s="174">
        <f t="shared" si="263"/>
        <v>1.1667767308403573E-2</v>
      </c>
      <c r="BE930" s="174">
        <f t="shared" si="263"/>
        <v>1.1688623440211404E-2</v>
      </c>
      <c r="BF930" s="174">
        <f t="shared" si="263"/>
        <v>1.1709516852350811E-2</v>
      </c>
      <c r="BG930" s="174">
        <f t="shared" si="263"/>
        <v>1.1730447611460379E-2</v>
      </c>
      <c r="BH930" s="174">
        <f t="shared" si="263"/>
        <v>1.1751415784297807E-2</v>
      </c>
      <c r="BI930" s="174">
        <f t="shared" si="263"/>
        <v>1.1772421437740125E-2</v>
      </c>
      <c r="BJ930" s="174">
        <f t="shared" si="263"/>
        <v>1.1793464638783913E-2</v>
      </c>
      <c r="BK930" s="174">
        <f t="shared" si="263"/>
        <v>1.1814545454545499E-2</v>
      </c>
      <c r="BL930" s="174">
        <f t="shared" si="263"/>
        <v>1.1835663952261179E-2</v>
      </c>
      <c r="BM930" s="174">
        <f t="shared" si="263"/>
        <v>1.1856820199287446E-2</v>
      </c>
      <c r="BN930" s="174">
        <f t="shared" si="263"/>
        <v>1.1878014263101179E-2</v>
      </c>
      <c r="BO930" s="174">
        <f t="shared" si="263"/>
        <v>1.1899246211299884E-2</v>
      </c>
      <c r="BP930" s="174">
        <f t="shared" si="263"/>
        <v>1.1920516111601888E-2</v>
      </c>
    </row>
    <row r="931" spans="2:68">
      <c r="B931" s="29">
        <v>28</v>
      </c>
      <c r="C931" s="68">
        <v>1.0999999999999999E-2</v>
      </c>
      <c r="D931" s="68">
        <v>1.14E-2</v>
      </c>
      <c r="F931" s="13"/>
      <c r="G931" s="13"/>
      <c r="H931" s="245"/>
      <c r="I931" s="60" t="s">
        <v>112</v>
      </c>
      <c r="J931" s="174">
        <f t="shared" si="256"/>
        <v>1.074755749625572E-2</v>
      </c>
      <c r="K931" s="174">
        <f t="shared" si="263"/>
        <v>1.0766768753202259E-2</v>
      </c>
      <c r="L931" s="174">
        <f t="shared" si="263"/>
        <v>1.0786014350266876E-2</v>
      </c>
      <c r="M931" s="174">
        <f t="shared" si="263"/>
        <v>1.0805294348832522E-2</v>
      </c>
      <c r="N931" s="174">
        <f t="shared" si="263"/>
        <v>1.082460881039188E-2</v>
      </c>
      <c r="O931" s="174">
        <f t="shared" si="263"/>
        <v>1.0843957796547541E-2</v>
      </c>
      <c r="P931" s="174">
        <f t="shared" si="263"/>
        <v>1.0863341369012212E-2</v>
      </c>
      <c r="Q931" s="174">
        <f t="shared" si="263"/>
        <v>1.0882759589608918E-2</v>
      </c>
      <c r="R931" s="174">
        <f t="shared" si="263"/>
        <v>1.0902212520271183E-2</v>
      </c>
      <c r="S931" s="174">
        <f t="shared" si="263"/>
        <v>1.0921700223043248E-2</v>
      </c>
      <c r="T931" s="174">
        <f t="shared" si="263"/>
        <v>1.0941222760080251E-2</v>
      </c>
      <c r="U931" s="174">
        <f t="shared" si="263"/>
        <v>1.096078019364843E-2</v>
      </c>
      <c r="V931" s="174">
        <f t="shared" si="263"/>
        <v>1.0980372586125333E-2</v>
      </c>
      <c r="W931" s="174">
        <f t="shared" si="263"/>
        <v>1.0999999999999999E-2</v>
      </c>
      <c r="X931" s="174">
        <f t="shared" si="263"/>
        <v>1.1019662497873173E-2</v>
      </c>
      <c r="Y931" s="174">
        <f t="shared" si="263"/>
        <v>1.1039360142457492E-2</v>
      </c>
      <c r="Z931" s="174">
        <f t="shared" si="263"/>
        <v>1.1059092996577695E-2</v>
      </c>
      <c r="AA931" s="174">
        <f t="shared" si="263"/>
        <v>1.1078861123170827E-2</v>
      </c>
      <c r="AB931" s="174">
        <f t="shared" si="263"/>
        <v>1.1098664585286419E-2</v>
      </c>
      <c r="AC931" s="174">
        <f t="shared" si="263"/>
        <v>1.1118503446086715E-2</v>
      </c>
      <c r="AD931" s="174">
        <f t="shared" si="263"/>
        <v>1.1138377768846856E-2</v>
      </c>
      <c r="AE931" s="174">
        <f t="shared" si="263"/>
        <v>1.1158287616955087E-2</v>
      </c>
      <c r="AF931" s="174">
        <f t="shared" si="263"/>
        <v>1.1178233053912964E-2</v>
      </c>
      <c r="AG931" s="174">
        <f t="shared" si="263"/>
        <v>1.1198214143335545E-2</v>
      </c>
      <c r="AH931" s="174">
        <f t="shared" si="263"/>
        <v>1.1218230948951602E-2</v>
      </c>
      <c r="AI931" s="174">
        <f t="shared" si="263"/>
        <v>1.1238283534603833E-2</v>
      </c>
      <c r="AJ931" s="174">
        <f t="shared" si="263"/>
        <v>1.125837196424904E-2</v>
      </c>
      <c r="AK931" s="174">
        <f t="shared" si="263"/>
        <v>1.127849630195835E-2</v>
      </c>
      <c r="AL931" s="174">
        <f t="shared" si="263"/>
        <v>1.1298656611917429E-2</v>
      </c>
      <c r="AM931" s="174">
        <f t="shared" si="263"/>
        <v>1.131885295842666E-2</v>
      </c>
      <c r="AN931" s="174">
        <f t="shared" si="263"/>
        <v>1.1339085405901369E-2</v>
      </c>
      <c r="AO931" s="174">
        <f t="shared" si="263"/>
        <v>1.1359354018872031E-2</v>
      </c>
      <c r="AP931" s="174">
        <f t="shared" si="263"/>
        <v>1.1379658861984457E-2</v>
      </c>
      <c r="AQ931" s="174">
        <f t="shared" si="263"/>
        <v>1.1400000000000021E-2</v>
      </c>
      <c r="AR931" s="174">
        <f t="shared" si="263"/>
        <v>1.1420377497795856E-2</v>
      </c>
      <c r="AS931" s="174">
        <f t="shared" si="263"/>
        <v>1.1440791420365058E-2</v>
      </c>
      <c r="AT931" s="174">
        <f t="shared" si="263"/>
        <v>1.1461241832816906E-2</v>
      </c>
      <c r="AU931" s="174">
        <f t="shared" si="263"/>
        <v>1.1481728800377062E-2</v>
      </c>
      <c r="AV931" s="174">
        <f t="shared" si="263"/>
        <v>1.1502252388387766E-2</v>
      </c>
      <c r="AW931" s="174">
        <f t="shared" si="263"/>
        <v>1.1522812662308072E-2</v>
      </c>
      <c r="AX931" s="174">
        <f t="shared" si="263"/>
        <v>1.1543409687714033E-2</v>
      </c>
      <c r="AY931" s="174">
        <f t="shared" si="263"/>
        <v>1.1564043530298929E-2</v>
      </c>
      <c r="AZ931" s="174">
        <f t="shared" si="263"/>
        <v>1.1584714255873454E-2</v>
      </c>
      <c r="BA931" s="174">
        <f t="shared" si="263"/>
        <v>1.1605421930365945E-2</v>
      </c>
      <c r="BB931" s="174">
        <f t="shared" si="263"/>
        <v>1.1626166619822593E-2</v>
      </c>
      <c r="BC931" s="174">
        <f t="shared" si="263"/>
        <v>1.1646948390407632E-2</v>
      </c>
      <c r="BD931" s="174">
        <f t="shared" si="263"/>
        <v>1.1667767308403573E-2</v>
      </c>
      <c r="BE931" s="174">
        <f t="shared" si="263"/>
        <v>1.1688623440211404E-2</v>
      </c>
      <c r="BF931" s="174">
        <f t="shared" si="263"/>
        <v>1.1709516852350811E-2</v>
      </c>
      <c r="BG931" s="174">
        <f t="shared" si="263"/>
        <v>1.1730447611460379E-2</v>
      </c>
      <c r="BH931" s="174">
        <f t="shared" si="263"/>
        <v>1.1751415784297807E-2</v>
      </c>
      <c r="BI931" s="174">
        <f t="shared" si="263"/>
        <v>1.1772421437740125E-2</v>
      </c>
      <c r="BJ931" s="174">
        <f t="shared" si="263"/>
        <v>1.1793464638783913E-2</v>
      </c>
      <c r="BK931" s="174">
        <f t="shared" si="263"/>
        <v>1.1814545454545499E-2</v>
      </c>
      <c r="BL931" s="174">
        <f t="shared" si="263"/>
        <v>1.1835663952261179E-2</v>
      </c>
      <c r="BM931" s="174">
        <f t="shared" si="263"/>
        <v>1.1856820199287446E-2</v>
      </c>
      <c r="BN931" s="174">
        <f t="shared" si="263"/>
        <v>1.1878014263101179E-2</v>
      </c>
      <c r="BO931" s="174">
        <f t="shared" si="263"/>
        <v>1.1899246211299884E-2</v>
      </c>
      <c r="BP931" s="174">
        <f t="shared" si="263"/>
        <v>1.1920516111601888E-2</v>
      </c>
    </row>
    <row r="932" spans="2:68">
      <c r="B932" s="29">
        <v>29</v>
      </c>
      <c r="C932" s="68">
        <v>1.11E-2</v>
      </c>
      <c r="D932" s="68">
        <v>1.15E-2</v>
      </c>
      <c r="F932" s="13"/>
      <c r="G932" s="13"/>
      <c r="H932" s="245"/>
      <c r="I932" s="60" t="s">
        <v>112</v>
      </c>
      <c r="J932" s="174">
        <f t="shared" si="256"/>
        <v>1.0847491506897081E-2</v>
      </c>
      <c r="K932" s="174">
        <f t="shared" si="263"/>
        <v>1.0866709615982193E-2</v>
      </c>
      <c r="L932" s="174">
        <f t="shared" si="263"/>
        <v>1.0885961773097353E-2</v>
      </c>
      <c r="M932" s="174">
        <f t="shared" si="263"/>
        <v>1.0905248038564233E-2</v>
      </c>
      <c r="N932" s="174">
        <f t="shared" si="263"/>
        <v>1.0924568472811366E-2</v>
      </c>
      <c r="O932" s="174">
        <f t="shared" si="263"/>
        <v>1.0943923136374345E-2</v>
      </c>
      <c r="P932" s="174">
        <f t="shared" si="263"/>
        <v>1.0963312089896012E-2</v>
      </c>
      <c r="Q932" s="174">
        <f t="shared" si="263"/>
        <v>1.0982735394126652E-2</v>
      </c>
      <c r="R932" s="174">
        <f t="shared" si="263"/>
        <v>1.1002193109924176E-2</v>
      </c>
      <c r="S932" s="174">
        <f t="shared" si="263"/>
        <v>1.1021685298254312E-2</v>
      </c>
      <c r="T932" s="174">
        <f t="shared" si="263"/>
        <v>1.10412120201908E-2</v>
      </c>
      <c r="U932" s="174">
        <f t="shared" si="263"/>
        <v>1.1060773336915592E-2</v>
      </c>
      <c r="V932" s="174">
        <f t="shared" si="263"/>
        <v>1.1080369309719016E-2</v>
      </c>
      <c r="W932" s="174">
        <f t="shared" si="263"/>
        <v>1.11E-2</v>
      </c>
      <c r="X932" s="174">
        <f t="shared" si="263"/>
        <v>1.1119665469266246E-2</v>
      </c>
      <c r="Y932" s="174">
        <f t="shared" si="263"/>
        <v>1.1139365779134424E-2</v>
      </c>
      <c r="Z932" s="174">
        <f t="shared" si="263"/>
        <v>1.1159100991330374E-2</v>
      </c>
      <c r="AA932" s="174">
        <f t="shared" si="263"/>
        <v>1.1178871167689286E-2</v>
      </c>
      <c r="AB932" s="174">
        <f t="shared" si="263"/>
        <v>1.1198676370155907E-2</v>
      </c>
      <c r="AC932" s="174">
        <f t="shared" si="263"/>
        <v>1.1218516660784732E-2</v>
      </c>
      <c r="AD932" s="174">
        <f t="shared" si="263"/>
        <v>1.1238392101740184E-2</v>
      </c>
      <c r="AE932" s="174">
        <f t="shared" si="263"/>
        <v>1.125830275529683E-2</v>
      </c>
      <c r="AF932" s="174">
        <f t="shared" si="263"/>
        <v>1.1278248683839568E-2</v>
      </c>
      <c r="AG932" s="174">
        <f t="shared" si="263"/>
        <v>1.1298229949863813E-2</v>
      </c>
      <c r="AH932" s="174">
        <f t="shared" si="263"/>
        <v>1.1318246615975707E-2</v>
      </c>
      <c r="AI932" s="174">
        <f t="shared" si="263"/>
        <v>1.1338298744892302E-2</v>
      </c>
      <c r="AJ932" s="174">
        <f t="shared" si="263"/>
        <v>1.1358386399441778E-2</v>
      </c>
      <c r="AK932" s="174">
        <f t="shared" si="263"/>
        <v>1.1378509642563617E-2</v>
      </c>
      <c r="AL932" s="174">
        <f t="shared" si="263"/>
        <v>1.1398668537308795E-2</v>
      </c>
      <c r="AM932" s="174">
        <f t="shared" si="263"/>
        <v>1.1418863146840017E-2</v>
      </c>
      <c r="AN932" s="174">
        <f t="shared" si="263"/>
        <v>1.1439093534431878E-2</v>
      </c>
      <c r="AO932" s="174">
        <f t="shared" si="263"/>
        <v>1.1459359763471072E-2</v>
      </c>
      <c r="AP932" s="174">
        <f t="shared" si="263"/>
        <v>1.1479661897456602E-2</v>
      </c>
      <c r="AQ932" s="174">
        <f t="shared" si="263"/>
        <v>1.1499999999999965E-2</v>
      </c>
      <c r="AR932" s="174">
        <f t="shared" si="263"/>
        <v>1.1520374134825354E-2</v>
      </c>
      <c r="AS932" s="174">
        <f t="shared" si="263"/>
        <v>1.1540784365769862E-2</v>
      </c>
      <c r="AT932" s="174">
        <f t="shared" si="263"/>
        <v>1.1561230756783683E-2</v>
      </c>
      <c r="AU932" s="174">
        <f t="shared" si="263"/>
        <v>1.1581713371930306E-2</v>
      </c>
      <c r="AV932" s="174">
        <f t="shared" si="263"/>
        <v>1.1602232275386717E-2</v>
      </c>
      <c r="AW932" s="174">
        <f t="shared" si="263"/>
        <v>1.1622787531443603E-2</v>
      </c>
      <c r="AX932" s="174">
        <f t="shared" si="263"/>
        <v>1.1643379204505561E-2</v>
      </c>
      <c r="AY932" s="174">
        <f t="shared" si="263"/>
        <v>1.1664007359091273E-2</v>
      </c>
      <c r="AZ932" s="174">
        <f t="shared" si="263"/>
        <v>1.1684672059833746E-2</v>
      </c>
      <c r="BA932" s="174">
        <f t="shared" si="263"/>
        <v>1.170537337148049E-2</v>
      </c>
      <c r="BB932" s="174">
        <f t="shared" si="263"/>
        <v>1.1726111358893712E-2</v>
      </c>
      <c r="BC932" s="174">
        <f t="shared" si="263"/>
        <v>1.1746886087050547E-2</v>
      </c>
      <c r="BD932" s="174">
        <f t="shared" si="263"/>
        <v>1.1767697621043249E-2</v>
      </c>
      <c r="BE932" s="174">
        <f t="shared" si="263"/>
        <v>1.1788546026079384E-2</v>
      </c>
      <c r="BF932" s="174">
        <f t="shared" si="263"/>
        <v>1.1809431367482049E-2</v>
      </c>
      <c r="BG932" s="174">
        <f t="shared" si="263"/>
        <v>1.1830353710690069E-2</v>
      </c>
      <c r="BH932" s="174">
        <f t="shared" si="263"/>
        <v>1.1851313121258212E-2</v>
      </c>
      <c r="BI932" s="174">
        <f t="shared" si="263"/>
        <v>1.187230966485738E-2</v>
      </c>
      <c r="BJ932" s="174">
        <f t="shared" si="263"/>
        <v>1.1893343407274822E-2</v>
      </c>
      <c r="BK932" s="174">
        <f t="shared" si="263"/>
        <v>1.191441441441434E-2</v>
      </c>
      <c r="BL932" s="174">
        <f t="shared" si="263"/>
        <v>1.1935522752296502E-2</v>
      </c>
      <c r="BM932" s="174">
        <f t="shared" si="263"/>
        <v>1.1956668487058829E-2</v>
      </c>
      <c r="BN932" s="174">
        <f t="shared" si="263"/>
        <v>1.1977851684956031E-2</v>
      </c>
      <c r="BO932" s="174">
        <f t="shared" si="263"/>
        <v>1.1999072412360187E-2</v>
      </c>
      <c r="BP932" s="174">
        <f t="shared" si="263"/>
        <v>1.2020330735760972E-2</v>
      </c>
    </row>
    <row r="933" spans="2:68">
      <c r="B933" s="29">
        <v>30</v>
      </c>
      <c r="C933" s="68">
        <v>1.11E-2</v>
      </c>
      <c r="D933" s="68">
        <v>1.15E-2</v>
      </c>
      <c r="F933" s="13"/>
      <c r="G933" s="13"/>
      <c r="H933" s="245"/>
      <c r="I933" s="60" t="s">
        <v>112</v>
      </c>
      <c r="J933" s="174">
        <f t="shared" si="256"/>
        <v>1.0847491506897081E-2</v>
      </c>
      <c r="K933" s="174">
        <f t="shared" si="263"/>
        <v>1.0866709615982193E-2</v>
      </c>
      <c r="L933" s="174">
        <f t="shared" si="263"/>
        <v>1.0885961773097353E-2</v>
      </c>
      <c r="M933" s="174">
        <f t="shared" si="263"/>
        <v>1.0905248038564233E-2</v>
      </c>
      <c r="N933" s="174">
        <f t="shared" si="263"/>
        <v>1.0924568472811366E-2</v>
      </c>
      <c r="O933" s="174">
        <f t="shared" si="263"/>
        <v>1.0943923136374345E-2</v>
      </c>
      <c r="P933" s="174">
        <f t="shared" si="263"/>
        <v>1.0963312089896012E-2</v>
      </c>
      <c r="Q933" s="174">
        <f t="shared" si="263"/>
        <v>1.0982735394126652E-2</v>
      </c>
      <c r="R933" s="174">
        <f t="shared" si="263"/>
        <v>1.1002193109924176E-2</v>
      </c>
      <c r="S933" s="174">
        <f t="shared" si="263"/>
        <v>1.1021685298254312E-2</v>
      </c>
      <c r="T933" s="174">
        <f t="shared" si="263"/>
        <v>1.10412120201908E-2</v>
      </c>
      <c r="U933" s="174">
        <f t="shared" si="263"/>
        <v>1.1060773336915592E-2</v>
      </c>
      <c r="V933" s="174">
        <f t="shared" si="263"/>
        <v>1.1080369309719016E-2</v>
      </c>
      <c r="W933" s="174">
        <f t="shared" si="263"/>
        <v>1.11E-2</v>
      </c>
      <c r="X933" s="174">
        <f t="shared" si="263"/>
        <v>1.1119665469266246E-2</v>
      </c>
      <c r="Y933" s="174">
        <f t="shared" si="263"/>
        <v>1.1139365779134424E-2</v>
      </c>
      <c r="Z933" s="174">
        <f t="shared" si="263"/>
        <v>1.1159100991330374E-2</v>
      </c>
      <c r="AA933" s="174">
        <f t="shared" si="263"/>
        <v>1.1178871167689286E-2</v>
      </c>
      <c r="AB933" s="174">
        <f t="shared" si="263"/>
        <v>1.1198676370155907E-2</v>
      </c>
      <c r="AC933" s="174">
        <f t="shared" si="263"/>
        <v>1.1218516660784732E-2</v>
      </c>
      <c r="AD933" s="174">
        <f t="shared" si="263"/>
        <v>1.1238392101740184E-2</v>
      </c>
      <c r="AE933" s="174">
        <f t="shared" si="263"/>
        <v>1.125830275529683E-2</v>
      </c>
      <c r="AF933" s="174">
        <f t="shared" si="263"/>
        <v>1.1278248683839568E-2</v>
      </c>
      <c r="AG933" s="174">
        <f t="shared" si="263"/>
        <v>1.1298229949863813E-2</v>
      </c>
      <c r="AH933" s="174">
        <f t="shared" si="263"/>
        <v>1.1318246615975707E-2</v>
      </c>
      <c r="AI933" s="174">
        <f t="shared" si="263"/>
        <v>1.1338298744892302E-2</v>
      </c>
      <c r="AJ933" s="174">
        <f t="shared" si="263"/>
        <v>1.1358386399441778E-2</v>
      </c>
      <c r="AK933" s="174">
        <f t="shared" si="263"/>
        <v>1.1378509642563617E-2</v>
      </c>
      <c r="AL933" s="174">
        <f t="shared" si="263"/>
        <v>1.1398668537308795E-2</v>
      </c>
      <c r="AM933" s="174">
        <f t="shared" si="263"/>
        <v>1.1418863146840017E-2</v>
      </c>
      <c r="AN933" s="174">
        <f t="shared" si="263"/>
        <v>1.1439093534431878E-2</v>
      </c>
      <c r="AO933" s="174">
        <f t="shared" si="263"/>
        <v>1.1459359763471072E-2</v>
      </c>
      <c r="AP933" s="174">
        <f t="shared" si="263"/>
        <v>1.1479661897456602E-2</v>
      </c>
      <c r="AQ933" s="174">
        <f t="shared" si="263"/>
        <v>1.1499999999999965E-2</v>
      </c>
      <c r="AR933" s="174">
        <f t="shared" si="263"/>
        <v>1.1520374134825354E-2</v>
      </c>
      <c r="AS933" s="174">
        <f t="shared" si="263"/>
        <v>1.1540784365769862E-2</v>
      </c>
      <c r="AT933" s="174">
        <f t="shared" si="263"/>
        <v>1.1561230756783683E-2</v>
      </c>
      <c r="AU933" s="174">
        <f t="shared" si="263"/>
        <v>1.1581713371930306E-2</v>
      </c>
      <c r="AV933" s="174">
        <f t="shared" ref="K933:BP938" si="264">$C933*POWER(POWER($D933/$C933,1/($D$906-$C$906)),AV$906-$C$906)</f>
        <v>1.1602232275386717E-2</v>
      </c>
      <c r="AW933" s="174">
        <f t="shared" si="264"/>
        <v>1.1622787531443603E-2</v>
      </c>
      <c r="AX933" s="174">
        <f t="shared" si="264"/>
        <v>1.1643379204505561E-2</v>
      </c>
      <c r="AY933" s="174">
        <f t="shared" si="264"/>
        <v>1.1664007359091273E-2</v>
      </c>
      <c r="AZ933" s="174">
        <f t="shared" si="264"/>
        <v>1.1684672059833746E-2</v>
      </c>
      <c r="BA933" s="174">
        <f t="shared" si="264"/>
        <v>1.170537337148049E-2</v>
      </c>
      <c r="BB933" s="174">
        <f t="shared" si="264"/>
        <v>1.1726111358893712E-2</v>
      </c>
      <c r="BC933" s="174">
        <f t="shared" si="264"/>
        <v>1.1746886087050547E-2</v>
      </c>
      <c r="BD933" s="174">
        <f t="shared" si="264"/>
        <v>1.1767697621043249E-2</v>
      </c>
      <c r="BE933" s="174">
        <f t="shared" si="264"/>
        <v>1.1788546026079384E-2</v>
      </c>
      <c r="BF933" s="174">
        <f t="shared" si="264"/>
        <v>1.1809431367482049E-2</v>
      </c>
      <c r="BG933" s="174">
        <f t="shared" si="264"/>
        <v>1.1830353710690069E-2</v>
      </c>
      <c r="BH933" s="174">
        <f t="shared" si="264"/>
        <v>1.1851313121258212E-2</v>
      </c>
      <c r="BI933" s="174">
        <f t="shared" si="264"/>
        <v>1.187230966485738E-2</v>
      </c>
      <c r="BJ933" s="174">
        <f t="shared" si="264"/>
        <v>1.1893343407274822E-2</v>
      </c>
      <c r="BK933" s="174">
        <f t="shared" si="264"/>
        <v>1.191441441441434E-2</v>
      </c>
      <c r="BL933" s="174">
        <f t="shared" si="264"/>
        <v>1.1935522752296502E-2</v>
      </c>
      <c r="BM933" s="174">
        <f t="shared" si="264"/>
        <v>1.1956668487058829E-2</v>
      </c>
      <c r="BN933" s="174">
        <f t="shared" si="264"/>
        <v>1.1977851684956031E-2</v>
      </c>
      <c r="BO933" s="174">
        <f t="shared" si="264"/>
        <v>1.1999072412360187E-2</v>
      </c>
      <c r="BP933" s="174">
        <f t="shared" si="264"/>
        <v>1.2020330735760972E-2</v>
      </c>
    </row>
    <row r="934" spans="2:68">
      <c r="B934" s="29">
        <v>31</v>
      </c>
      <c r="C934" s="68">
        <v>1.14E-2</v>
      </c>
      <c r="D934" s="68">
        <v>1.1599999999999999E-2</v>
      </c>
      <c r="F934" s="13"/>
      <c r="G934" s="13"/>
      <c r="H934" s="245"/>
      <c r="I934" s="60" t="s">
        <v>112</v>
      </c>
      <c r="J934" s="174">
        <f t="shared" si="256"/>
        <v>1.1271852879282267E-2</v>
      </c>
      <c r="K934" s="174">
        <f t="shared" si="264"/>
        <v>1.1281659000560917E-2</v>
      </c>
      <c r="L934" s="174">
        <f t="shared" si="264"/>
        <v>1.129147365282516E-2</v>
      </c>
      <c r="M934" s="174">
        <f t="shared" si="264"/>
        <v>1.1301296843496659E-2</v>
      </c>
      <c r="N934" s="174">
        <f t="shared" si="264"/>
        <v>1.131112858000353E-2</v>
      </c>
      <c r="O934" s="174">
        <f t="shared" si="264"/>
        <v>1.1320968869780358E-2</v>
      </c>
      <c r="P934" s="174">
        <f t="shared" si="264"/>
        <v>1.1330817720268189E-2</v>
      </c>
      <c r="Q934" s="174">
        <f t="shared" si="264"/>
        <v>1.1340675138914546E-2</v>
      </c>
      <c r="R934" s="174">
        <f t="shared" si="264"/>
        <v>1.1350541133173428E-2</v>
      </c>
      <c r="S934" s="174">
        <f t="shared" si="264"/>
        <v>1.136041571050532E-2</v>
      </c>
      <c r="T934" s="174">
        <f t="shared" si="264"/>
        <v>1.1370298878377202E-2</v>
      </c>
      <c r="U934" s="174">
        <f t="shared" si="264"/>
        <v>1.1380190644262539E-2</v>
      </c>
      <c r="V934" s="174">
        <f t="shared" si="264"/>
        <v>1.1390091015641313E-2</v>
      </c>
      <c r="W934" s="174">
        <f t="shared" si="264"/>
        <v>1.14E-2</v>
      </c>
      <c r="X934" s="174">
        <f t="shared" si="264"/>
        <v>1.1409917604831595E-2</v>
      </c>
      <c r="Y934" s="174">
        <f t="shared" si="264"/>
        <v>1.1419843837635611E-2</v>
      </c>
      <c r="Z934" s="174">
        <f t="shared" si="264"/>
        <v>1.1429778705918084E-2</v>
      </c>
      <c r="AA934" s="174">
        <f t="shared" si="264"/>
        <v>1.1439722217191584E-2</v>
      </c>
      <c r="AB934" s="174">
        <f t="shared" si="264"/>
        <v>1.1449674378975207E-2</v>
      </c>
      <c r="AC934" s="174">
        <f t="shared" si="264"/>
        <v>1.1459635198794603E-2</v>
      </c>
      <c r="AD934" s="174">
        <f t="shared" si="264"/>
        <v>1.1469604684181962E-2</v>
      </c>
      <c r="AE934" s="174">
        <f t="shared" si="264"/>
        <v>1.1479582842676027E-2</v>
      </c>
      <c r="AF934" s="174">
        <f t="shared" si="264"/>
        <v>1.1489569681822099E-2</v>
      </c>
      <c r="AG934" s="174">
        <f t="shared" si="264"/>
        <v>1.1499565209172044E-2</v>
      </c>
      <c r="AH934" s="174">
        <f t="shared" si="264"/>
        <v>1.1509569432284301E-2</v>
      </c>
      <c r="AI934" s="174">
        <f t="shared" si="264"/>
        <v>1.1519582358723881E-2</v>
      </c>
      <c r="AJ934" s="174">
        <f t="shared" si="264"/>
        <v>1.1529603996062376E-2</v>
      </c>
      <c r="AK934" s="174">
        <f t="shared" si="264"/>
        <v>1.1539634351877966E-2</v>
      </c>
      <c r="AL934" s="174">
        <f t="shared" si="264"/>
        <v>1.1549673433755424E-2</v>
      </c>
      <c r="AM934" s="174">
        <f t="shared" si="264"/>
        <v>1.1559721249286121E-2</v>
      </c>
      <c r="AN934" s="174">
        <f t="shared" si="264"/>
        <v>1.1569777806068035E-2</v>
      </c>
      <c r="AO934" s="174">
        <f t="shared" si="264"/>
        <v>1.1579843111705748E-2</v>
      </c>
      <c r="AP934" s="174">
        <f t="shared" si="264"/>
        <v>1.1589917173810466E-2</v>
      </c>
      <c r="AQ934" s="174">
        <f t="shared" si="264"/>
        <v>1.1600000000000006E-2</v>
      </c>
      <c r="AR934" s="174">
        <f t="shared" si="264"/>
        <v>1.1610091597898822E-2</v>
      </c>
      <c r="AS934" s="174">
        <f t="shared" si="264"/>
        <v>1.1620191975137997E-2</v>
      </c>
      <c r="AT934" s="174">
        <f t="shared" si="264"/>
        <v>1.1630301139355249E-2</v>
      </c>
      <c r="AU934" s="174">
        <f t="shared" si="264"/>
        <v>1.1640419098194951E-2</v>
      </c>
      <c r="AV934" s="174">
        <f t="shared" si="264"/>
        <v>1.1650545859308114E-2</v>
      </c>
      <c r="AW934" s="174">
        <f t="shared" si="264"/>
        <v>1.1660681430352409E-2</v>
      </c>
      <c r="AX934" s="174">
        <f t="shared" si="264"/>
        <v>1.1670825818992177E-2</v>
      </c>
      <c r="AY934" s="174">
        <f t="shared" si="264"/>
        <v>1.1680979032898419E-2</v>
      </c>
      <c r="AZ934" s="174">
        <f t="shared" si="264"/>
        <v>1.1691141079748809E-2</v>
      </c>
      <c r="BA934" s="174">
        <f t="shared" si="264"/>
        <v>1.1701311967227701E-2</v>
      </c>
      <c r="BB934" s="174">
        <f t="shared" si="264"/>
        <v>1.1711491703026138E-2</v>
      </c>
      <c r="BC934" s="174">
        <f t="shared" si="264"/>
        <v>1.1721680294841849E-2</v>
      </c>
      <c r="BD934" s="174">
        <f t="shared" si="264"/>
        <v>1.1731877750379264E-2</v>
      </c>
      <c r="BE934" s="174">
        <f t="shared" si="264"/>
        <v>1.1742084077349514E-2</v>
      </c>
      <c r="BF934" s="174">
        <f t="shared" si="264"/>
        <v>1.1752299283470435E-2</v>
      </c>
      <c r="BG934" s="174">
        <f t="shared" si="264"/>
        <v>1.1762523376466584E-2</v>
      </c>
      <c r="BH934" s="174">
        <f t="shared" si="264"/>
        <v>1.1772756364069235E-2</v>
      </c>
      <c r="BI934" s="174">
        <f t="shared" si="264"/>
        <v>1.1782998254016382E-2</v>
      </c>
      <c r="BJ934" s="174">
        <f t="shared" si="264"/>
        <v>1.1793249054052761E-2</v>
      </c>
      <c r="BK934" s="174">
        <f t="shared" si="264"/>
        <v>1.1803508771929839E-2</v>
      </c>
      <c r="BL934" s="174">
        <f t="shared" si="264"/>
        <v>1.1813777415405827E-2</v>
      </c>
      <c r="BM934" s="174">
        <f t="shared" si="264"/>
        <v>1.1824054992245685E-2</v>
      </c>
      <c r="BN934" s="174">
        <f t="shared" si="264"/>
        <v>1.1834341510221138E-2</v>
      </c>
      <c r="BO934" s="174">
        <f t="shared" si="264"/>
        <v>1.1844636977110658E-2</v>
      </c>
      <c r="BP934" s="174">
        <f t="shared" si="264"/>
        <v>1.185494140069949E-2</v>
      </c>
    </row>
    <row r="935" spans="2:68">
      <c r="B935" s="29">
        <v>32</v>
      </c>
      <c r="C935" s="68">
        <v>1.17E-2</v>
      </c>
      <c r="D935" s="68">
        <v>1.17E-2</v>
      </c>
      <c r="F935" s="13"/>
      <c r="G935" s="13"/>
      <c r="H935" s="245"/>
      <c r="I935" s="60" t="s">
        <v>112</v>
      </c>
      <c r="J935" s="174">
        <f t="shared" si="256"/>
        <v>1.17E-2</v>
      </c>
      <c r="K935" s="174">
        <f t="shared" si="264"/>
        <v>1.17E-2</v>
      </c>
      <c r="L935" s="174">
        <f t="shared" si="264"/>
        <v>1.17E-2</v>
      </c>
      <c r="M935" s="174">
        <f t="shared" si="264"/>
        <v>1.17E-2</v>
      </c>
      <c r="N935" s="174">
        <f t="shared" si="264"/>
        <v>1.17E-2</v>
      </c>
      <c r="O935" s="174">
        <f t="shared" si="264"/>
        <v>1.17E-2</v>
      </c>
      <c r="P935" s="174">
        <f t="shared" si="264"/>
        <v>1.17E-2</v>
      </c>
      <c r="Q935" s="174">
        <f t="shared" si="264"/>
        <v>1.17E-2</v>
      </c>
      <c r="R935" s="174">
        <f t="shared" si="264"/>
        <v>1.17E-2</v>
      </c>
      <c r="S935" s="174">
        <f t="shared" si="264"/>
        <v>1.17E-2</v>
      </c>
      <c r="T935" s="174">
        <f t="shared" si="264"/>
        <v>1.17E-2</v>
      </c>
      <c r="U935" s="174">
        <f t="shared" si="264"/>
        <v>1.17E-2</v>
      </c>
      <c r="V935" s="174">
        <f t="shared" si="264"/>
        <v>1.17E-2</v>
      </c>
      <c r="W935" s="174">
        <f t="shared" si="264"/>
        <v>1.17E-2</v>
      </c>
      <c r="X935" s="174">
        <f t="shared" si="264"/>
        <v>1.17E-2</v>
      </c>
      <c r="Y935" s="174">
        <f t="shared" si="264"/>
        <v>1.17E-2</v>
      </c>
      <c r="Z935" s="174">
        <f t="shared" si="264"/>
        <v>1.17E-2</v>
      </c>
      <c r="AA935" s="174">
        <f t="shared" si="264"/>
        <v>1.17E-2</v>
      </c>
      <c r="AB935" s="174">
        <f t="shared" si="264"/>
        <v>1.17E-2</v>
      </c>
      <c r="AC935" s="174">
        <f t="shared" si="264"/>
        <v>1.17E-2</v>
      </c>
      <c r="AD935" s="174">
        <f t="shared" si="264"/>
        <v>1.17E-2</v>
      </c>
      <c r="AE935" s="174">
        <f t="shared" si="264"/>
        <v>1.17E-2</v>
      </c>
      <c r="AF935" s="174">
        <f t="shared" si="264"/>
        <v>1.17E-2</v>
      </c>
      <c r="AG935" s="174">
        <f t="shared" si="264"/>
        <v>1.17E-2</v>
      </c>
      <c r="AH935" s="174">
        <f t="shared" si="264"/>
        <v>1.17E-2</v>
      </c>
      <c r="AI935" s="174">
        <f t="shared" si="264"/>
        <v>1.17E-2</v>
      </c>
      <c r="AJ935" s="174">
        <f t="shared" si="264"/>
        <v>1.17E-2</v>
      </c>
      <c r="AK935" s="174">
        <f t="shared" si="264"/>
        <v>1.17E-2</v>
      </c>
      <c r="AL935" s="174">
        <f t="shared" si="264"/>
        <v>1.17E-2</v>
      </c>
      <c r="AM935" s="174">
        <f t="shared" si="264"/>
        <v>1.17E-2</v>
      </c>
      <c r="AN935" s="174">
        <f t="shared" si="264"/>
        <v>1.17E-2</v>
      </c>
      <c r="AO935" s="174">
        <f t="shared" si="264"/>
        <v>1.17E-2</v>
      </c>
      <c r="AP935" s="174">
        <f t="shared" si="264"/>
        <v>1.17E-2</v>
      </c>
      <c r="AQ935" s="174">
        <f t="shared" si="264"/>
        <v>1.17E-2</v>
      </c>
      <c r="AR935" s="174">
        <f t="shared" si="264"/>
        <v>1.17E-2</v>
      </c>
      <c r="AS935" s="174">
        <f t="shared" si="264"/>
        <v>1.17E-2</v>
      </c>
      <c r="AT935" s="174">
        <f t="shared" si="264"/>
        <v>1.17E-2</v>
      </c>
      <c r="AU935" s="174">
        <f t="shared" si="264"/>
        <v>1.17E-2</v>
      </c>
      <c r="AV935" s="174">
        <f t="shared" si="264"/>
        <v>1.17E-2</v>
      </c>
      <c r="AW935" s="174">
        <f t="shared" si="264"/>
        <v>1.17E-2</v>
      </c>
      <c r="AX935" s="174">
        <f t="shared" si="264"/>
        <v>1.17E-2</v>
      </c>
      <c r="AY935" s="174">
        <f t="shared" si="264"/>
        <v>1.17E-2</v>
      </c>
      <c r="AZ935" s="174">
        <f t="shared" si="264"/>
        <v>1.17E-2</v>
      </c>
      <c r="BA935" s="174">
        <f t="shared" si="264"/>
        <v>1.17E-2</v>
      </c>
      <c r="BB935" s="174">
        <f t="shared" si="264"/>
        <v>1.17E-2</v>
      </c>
      <c r="BC935" s="174">
        <f t="shared" si="264"/>
        <v>1.17E-2</v>
      </c>
      <c r="BD935" s="174">
        <f t="shared" si="264"/>
        <v>1.17E-2</v>
      </c>
      <c r="BE935" s="174">
        <f t="shared" si="264"/>
        <v>1.17E-2</v>
      </c>
      <c r="BF935" s="174">
        <f t="shared" si="264"/>
        <v>1.17E-2</v>
      </c>
      <c r="BG935" s="174">
        <f t="shared" si="264"/>
        <v>1.17E-2</v>
      </c>
      <c r="BH935" s="174">
        <f t="shared" si="264"/>
        <v>1.17E-2</v>
      </c>
      <c r="BI935" s="174">
        <f t="shared" si="264"/>
        <v>1.17E-2</v>
      </c>
      <c r="BJ935" s="174">
        <f t="shared" si="264"/>
        <v>1.17E-2</v>
      </c>
      <c r="BK935" s="174">
        <f t="shared" si="264"/>
        <v>1.17E-2</v>
      </c>
      <c r="BL935" s="174">
        <f t="shared" si="264"/>
        <v>1.17E-2</v>
      </c>
      <c r="BM935" s="174">
        <f t="shared" si="264"/>
        <v>1.17E-2</v>
      </c>
      <c r="BN935" s="174">
        <f t="shared" si="264"/>
        <v>1.17E-2</v>
      </c>
      <c r="BO935" s="174">
        <f t="shared" si="264"/>
        <v>1.17E-2</v>
      </c>
      <c r="BP935" s="174">
        <f t="shared" si="264"/>
        <v>1.17E-2</v>
      </c>
    </row>
    <row r="936" spans="2:68">
      <c r="B936" s="29">
        <v>33</v>
      </c>
      <c r="C936" s="68">
        <v>1.2E-2</v>
      </c>
      <c r="D936" s="68">
        <v>1.18E-2</v>
      </c>
      <c r="F936" s="13"/>
      <c r="G936" s="13"/>
      <c r="H936" s="245"/>
      <c r="I936" s="60" t="s">
        <v>112</v>
      </c>
      <c r="J936" s="174">
        <f t="shared" si="256"/>
        <v>1.213181422249668E-2</v>
      </c>
      <c r="K936" s="174">
        <f t="shared" si="264"/>
        <v>1.212162346317735E-2</v>
      </c>
      <c r="L936" s="174">
        <f t="shared" si="264"/>
        <v>1.2111441264125562E-2</v>
      </c>
      <c r="M936" s="174">
        <f t="shared" si="264"/>
        <v>1.2101267618150665E-2</v>
      </c>
      <c r="N936" s="174">
        <f t="shared" si="264"/>
        <v>1.209110251806805E-2</v>
      </c>
      <c r="O936" s="174">
        <f t="shared" si="264"/>
        <v>1.2080945956699144E-2</v>
      </c>
      <c r="P936" s="174">
        <f t="shared" si="264"/>
        <v>1.20707979268714E-2</v>
      </c>
      <c r="Q936" s="174">
        <f t="shared" si="264"/>
        <v>1.2060658421418303E-2</v>
      </c>
      <c r="R936" s="174">
        <f t="shared" si="264"/>
        <v>1.2050527433179347E-2</v>
      </c>
      <c r="S936" s="174">
        <f t="shared" si="264"/>
        <v>1.2040404955000049E-2</v>
      </c>
      <c r="T936" s="174">
        <f t="shared" si="264"/>
        <v>1.2030290979731939E-2</v>
      </c>
      <c r="U936" s="174">
        <f t="shared" si="264"/>
        <v>1.202018550023254E-2</v>
      </c>
      <c r="V936" s="174">
        <f t="shared" si="264"/>
        <v>1.2010088509365385E-2</v>
      </c>
      <c r="W936" s="174">
        <f t="shared" si="264"/>
        <v>1.2E-2</v>
      </c>
      <c r="X936" s="174">
        <f t="shared" si="264"/>
        <v>1.1989919965011897E-2</v>
      </c>
      <c r="Y936" s="174">
        <f t="shared" si="264"/>
        <v>1.1979848397282573E-2</v>
      </c>
      <c r="Z936" s="174">
        <f t="shared" si="264"/>
        <v>1.1969785289699506E-2</v>
      </c>
      <c r="AA936" s="174">
        <f t="shared" si="264"/>
        <v>1.195973063515615E-2</v>
      </c>
      <c r="AB936" s="174">
        <f t="shared" si="264"/>
        <v>1.1949684426551928E-2</v>
      </c>
      <c r="AC936" s="174">
        <f t="shared" si="264"/>
        <v>1.1939646656792223E-2</v>
      </c>
      <c r="AD936" s="174">
        <f t="shared" si="264"/>
        <v>1.1929617318788385E-2</v>
      </c>
      <c r="AE936" s="174">
        <f t="shared" si="264"/>
        <v>1.1919596405457712E-2</v>
      </c>
      <c r="AF936" s="174">
        <f t="shared" si="264"/>
        <v>1.1909583909723456E-2</v>
      </c>
      <c r="AG936" s="174">
        <f t="shared" si="264"/>
        <v>1.1899579824514806E-2</v>
      </c>
      <c r="AH936" s="174">
        <f t="shared" si="264"/>
        <v>1.1889584142766902E-2</v>
      </c>
      <c r="AI936" s="174">
        <f t="shared" si="264"/>
        <v>1.1879596857420811E-2</v>
      </c>
      <c r="AJ936" s="174">
        <f t="shared" si="264"/>
        <v>1.186961796142353E-2</v>
      </c>
      <c r="AK936" s="174">
        <f t="shared" si="264"/>
        <v>1.1859647447727981E-2</v>
      </c>
      <c r="AL936" s="174">
        <f t="shared" si="264"/>
        <v>1.1849685309293008E-2</v>
      </c>
      <c r="AM936" s="174">
        <f t="shared" si="264"/>
        <v>1.1839731539083367E-2</v>
      </c>
      <c r="AN936" s="174">
        <f t="shared" si="264"/>
        <v>1.1829786130069724E-2</v>
      </c>
      <c r="AO936" s="174">
        <f t="shared" si="264"/>
        <v>1.181984907522865E-2</v>
      </c>
      <c r="AP936" s="174">
        <f t="shared" si="264"/>
        <v>1.1809920367542614E-2</v>
      </c>
      <c r="AQ936" s="174">
        <f t="shared" si="264"/>
        <v>1.1799999999999986E-2</v>
      </c>
      <c r="AR936" s="174">
        <f t="shared" si="264"/>
        <v>1.1790087965595017E-2</v>
      </c>
      <c r="AS936" s="174">
        <f t="shared" si="264"/>
        <v>1.1780184257327847E-2</v>
      </c>
      <c r="AT936" s="174">
        <f t="shared" si="264"/>
        <v>1.17702888682045E-2</v>
      </c>
      <c r="AU936" s="174">
        <f t="shared" si="264"/>
        <v>1.1760401791236866E-2</v>
      </c>
      <c r="AV936" s="174">
        <f t="shared" si="264"/>
        <v>1.1750523019442717E-2</v>
      </c>
      <c r="AW936" s="174">
        <f t="shared" si="264"/>
        <v>1.1740652545845673E-2</v>
      </c>
      <c r="AX936" s="174">
        <f t="shared" si="264"/>
        <v>1.173079036347523E-2</v>
      </c>
      <c r="AY936" s="174">
        <f t="shared" si="264"/>
        <v>1.1720936465366736E-2</v>
      </c>
      <c r="AZ936" s="174">
        <f t="shared" si="264"/>
        <v>1.1711090844561383E-2</v>
      </c>
      <c r="BA936" s="174">
        <f t="shared" si="264"/>
        <v>1.1701253494106211E-2</v>
      </c>
      <c r="BB936" s="174">
        <f t="shared" si="264"/>
        <v>1.1691424407054105E-2</v>
      </c>
      <c r="BC936" s="174">
        <f t="shared" si="264"/>
        <v>1.1681603576463783E-2</v>
      </c>
      <c r="BD936" s="174">
        <f t="shared" si="264"/>
        <v>1.1671790995399792E-2</v>
      </c>
      <c r="BE936" s="174">
        <f t="shared" si="264"/>
        <v>1.1661986656932501E-2</v>
      </c>
      <c r="BF936" s="174">
        <f t="shared" si="264"/>
        <v>1.165219055413811E-2</v>
      </c>
      <c r="BG936" s="174">
        <f t="shared" si="264"/>
        <v>1.164240268009863E-2</v>
      </c>
      <c r="BH936" s="174">
        <f t="shared" si="264"/>
        <v>1.163262302790188E-2</v>
      </c>
      <c r="BI936" s="174">
        <f t="shared" si="264"/>
        <v>1.1622851590641491E-2</v>
      </c>
      <c r="BJ936" s="174">
        <f t="shared" si="264"/>
        <v>1.161308836141689E-2</v>
      </c>
      <c r="BK936" s="174">
        <f t="shared" si="264"/>
        <v>1.1603333333333304E-2</v>
      </c>
      <c r="BL936" s="174">
        <f t="shared" si="264"/>
        <v>1.1593586499501752E-2</v>
      </c>
      <c r="BM936" s="174">
        <f t="shared" si="264"/>
        <v>1.1583847853039037E-2</v>
      </c>
      <c r="BN936" s="174">
        <f t="shared" si="264"/>
        <v>1.1574117387067743E-2</v>
      </c>
      <c r="BO936" s="174">
        <f t="shared" si="264"/>
        <v>1.1564395094716236E-2</v>
      </c>
      <c r="BP936" s="174">
        <f t="shared" si="264"/>
        <v>1.1554680969118655E-2</v>
      </c>
    </row>
    <row r="937" spans="2:68">
      <c r="B937" s="29">
        <v>34</v>
      </c>
      <c r="C937" s="68">
        <v>1.23E-2</v>
      </c>
      <c r="D937" s="68">
        <v>1.1900000000000001E-2</v>
      </c>
      <c r="F937" s="13"/>
      <c r="G937" s="13"/>
      <c r="H937" s="245"/>
      <c r="I937" s="60" t="s">
        <v>112</v>
      </c>
      <c r="J937" s="174">
        <f t="shared" si="256"/>
        <v>1.2567182124984868E-2</v>
      </c>
      <c r="K937" s="174">
        <f t="shared" si="264"/>
        <v>1.2546425191902045E-2</v>
      </c>
      <c r="L937" s="174">
        <f t="shared" si="264"/>
        <v>1.2525702542580421E-2</v>
      </c>
      <c r="M937" s="174">
        <f t="shared" si="264"/>
        <v>1.250501412039429E-2</v>
      </c>
      <c r="N937" s="174">
        <f t="shared" si="264"/>
        <v>1.248435986881145E-2</v>
      </c>
      <c r="O937" s="174">
        <f t="shared" si="264"/>
        <v>1.2463739731393083E-2</v>
      </c>
      <c r="P937" s="174">
        <f t="shared" si="264"/>
        <v>1.2443153651793588E-2</v>
      </c>
      <c r="Q937" s="174">
        <f t="shared" si="264"/>
        <v>1.2422601573760432E-2</v>
      </c>
      <c r="R937" s="174">
        <f t="shared" si="264"/>
        <v>1.2402083441133985E-2</v>
      </c>
      <c r="S937" s="174">
        <f t="shared" si="264"/>
        <v>1.2381599197847383E-2</v>
      </c>
      <c r="T937" s="174">
        <f t="shared" si="264"/>
        <v>1.2361148787926358E-2</v>
      </c>
      <c r="U937" s="174">
        <f t="shared" si="264"/>
        <v>1.2340732155489106E-2</v>
      </c>
      <c r="V937" s="174">
        <f t="shared" si="264"/>
        <v>1.2320349244746108E-2</v>
      </c>
      <c r="W937" s="174">
        <f t="shared" si="264"/>
        <v>1.23E-2</v>
      </c>
      <c r="X937" s="174">
        <f t="shared" si="264"/>
        <v>1.2279684365645409E-2</v>
      </c>
      <c r="Y937" s="174">
        <f t="shared" si="264"/>
        <v>1.2259402286168803E-2</v>
      </c>
      <c r="Z937" s="174">
        <f t="shared" si="264"/>
        <v>1.2239153706148344E-2</v>
      </c>
      <c r="AA937" s="174">
        <f t="shared" si="264"/>
        <v>1.221893857025373E-2</v>
      </c>
      <c r="AB937" s="174">
        <f t="shared" si="264"/>
        <v>1.2198756823246048E-2</v>
      </c>
      <c r="AC937" s="174">
        <f t="shared" si="264"/>
        <v>1.217860840997762E-2</v>
      </c>
      <c r="AD937" s="174">
        <f t="shared" si="264"/>
        <v>1.215849327539186E-2</v>
      </c>
      <c r="AE937" s="174">
        <f t="shared" si="264"/>
        <v>1.213841136452311E-2</v>
      </c>
      <c r="AF937" s="174">
        <f t="shared" si="264"/>
        <v>1.2118362622496501E-2</v>
      </c>
      <c r="AG937" s="174">
        <f t="shared" si="264"/>
        <v>1.2098346994527803E-2</v>
      </c>
      <c r="AH937" s="174">
        <f t="shared" si="264"/>
        <v>1.2078364425923268E-2</v>
      </c>
      <c r="AI937" s="174">
        <f t="shared" si="264"/>
        <v>1.2058414862079481E-2</v>
      </c>
      <c r="AJ937" s="174">
        <f t="shared" si="264"/>
        <v>1.2038498248483223E-2</v>
      </c>
      <c r="AK937" s="174">
        <f t="shared" si="264"/>
        <v>1.2018614530711305E-2</v>
      </c>
      <c r="AL937" s="174">
        <f t="shared" si="264"/>
        <v>1.1998763654430434E-2</v>
      </c>
      <c r="AM937" s="174">
        <f t="shared" si="264"/>
        <v>1.1978945565397053E-2</v>
      </c>
      <c r="AN937" s="174">
        <f t="shared" si="264"/>
        <v>1.1959160209457203E-2</v>
      </c>
      <c r="AO937" s="174">
        <f t="shared" si="264"/>
        <v>1.1939407532546364E-2</v>
      </c>
      <c r="AP937" s="174">
        <f t="shared" si="264"/>
        <v>1.1919687480689318E-2</v>
      </c>
      <c r="AQ937" s="174">
        <f t="shared" si="264"/>
        <v>1.1899999999999994E-2</v>
      </c>
      <c r="AR937" s="174">
        <f t="shared" si="264"/>
        <v>1.1880345036681323E-2</v>
      </c>
      <c r="AS937" s="174">
        <f t="shared" si="264"/>
        <v>1.1860722537025097E-2</v>
      </c>
      <c r="AT937" s="174">
        <f t="shared" si="264"/>
        <v>1.1841132447411806E-2</v>
      </c>
      <c r="AU937" s="174">
        <f t="shared" si="264"/>
        <v>1.1821574714310511E-2</v>
      </c>
      <c r="AV937" s="174">
        <f t="shared" si="264"/>
        <v>1.1802049284278689E-2</v>
      </c>
      <c r="AW937" s="174">
        <f t="shared" si="264"/>
        <v>1.1782556103962082E-2</v>
      </c>
      <c r="AX937" s="174">
        <f t="shared" si="264"/>
        <v>1.1763095120094559E-2</v>
      </c>
      <c r="AY937" s="174">
        <f t="shared" si="264"/>
        <v>1.1743666279497961E-2</v>
      </c>
      <c r="AZ937" s="174">
        <f t="shared" si="264"/>
        <v>1.1724269529081975E-2</v>
      </c>
      <c r="BA937" s="174">
        <f t="shared" si="264"/>
        <v>1.1704904815843967E-2</v>
      </c>
      <c r="BB937" s="174">
        <f t="shared" si="264"/>
        <v>1.1685572086868845E-2</v>
      </c>
      <c r="BC937" s="174">
        <f t="shared" si="264"/>
        <v>1.1666271289328923E-2</v>
      </c>
      <c r="BD937" s="174">
        <f t="shared" si="264"/>
        <v>1.1647002370483762E-2</v>
      </c>
      <c r="BE937" s="174">
        <f t="shared" si="264"/>
        <v>1.1627765277680037E-2</v>
      </c>
      <c r="BF937" s="174">
        <f t="shared" si="264"/>
        <v>1.1608559958351389E-2</v>
      </c>
      <c r="BG937" s="174">
        <f t="shared" si="264"/>
        <v>1.1589386360018283E-2</v>
      </c>
      <c r="BH937" s="174">
        <f t="shared" si="264"/>
        <v>1.1570244430287858E-2</v>
      </c>
      <c r="BI937" s="174">
        <f t="shared" si="264"/>
        <v>1.1551134116853793E-2</v>
      </c>
      <c r="BJ937" s="174">
        <f t="shared" si="264"/>
        <v>1.1532055367496163E-2</v>
      </c>
      <c r="BK937" s="174">
        <f t="shared" si="264"/>
        <v>1.1513008130081289E-2</v>
      </c>
      <c r="BL937" s="174">
        <f t="shared" si="264"/>
        <v>1.1493992352561599E-2</v>
      </c>
      <c r="BM937" s="174">
        <f t="shared" si="264"/>
        <v>1.1475007982975493E-2</v>
      </c>
      <c r="BN937" s="174">
        <f t="shared" si="264"/>
        <v>1.1456054969447189E-2</v>
      </c>
      <c r="BO937" s="174">
        <f t="shared" si="264"/>
        <v>1.1437133260186586E-2</v>
      </c>
      <c r="BP937" s="174">
        <f t="shared" si="264"/>
        <v>1.1418242803489133E-2</v>
      </c>
    </row>
    <row r="938" spans="2:68">
      <c r="B938" s="29">
        <v>35</v>
      </c>
      <c r="C938" s="68">
        <v>1.26E-2</v>
      </c>
      <c r="D938" s="68">
        <v>1.2E-2</v>
      </c>
      <c r="F938" s="13"/>
      <c r="G938" s="13"/>
      <c r="H938" s="245"/>
      <c r="I938" s="60" t="s">
        <v>112</v>
      </c>
      <c r="J938" s="174">
        <f t="shared" si="256"/>
        <v>1.3005995203656036E-2</v>
      </c>
      <c r="K938" s="174">
        <f t="shared" si="264"/>
        <v>1.2974305640787654E-2</v>
      </c>
      <c r="L938" s="174">
        <f t="shared" si="264"/>
        <v>1.294269329064918E-2</v>
      </c>
      <c r="M938" s="174">
        <f t="shared" ref="K938:BP942" si="265">$C938*POWER(POWER($D938/$C938,1/($D$906-$C$906)),M$906-$C$906)</f>
        <v>1.2911157965109084E-2</v>
      </c>
      <c r="N938" s="174">
        <f t="shared" si="265"/>
        <v>1.2879699476494241E-2</v>
      </c>
      <c r="O938" s="174">
        <f t="shared" si="265"/>
        <v>1.2848317637588789E-2</v>
      </c>
      <c r="P938" s="174">
        <f t="shared" si="265"/>
        <v>1.2817012261633029E-2</v>
      </c>
      <c r="Q938" s="174">
        <f t="shared" si="265"/>
        <v>1.2785783162322302E-2</v>
      </c>
      <c r="R938" s="174">
        <f t="shared" si="265"/>
        <v>1.2754630153805891E-2</v>
      </c>
      <c r="S938" s="174">
        <f t="shared" si="265"/>
        <v>1.2723553050685912E-2</v>
      </c>
      <c r="T938" s="174">
        <f t="shared" si="265"/>
        <v>1.2692551668016208E-2</v>
      </c>
      <c r="U938" s="174">
        <f t="shared" si="265"/>
        <v>1.2661625821301247E-2</v>
      </c>
      <c r="V938" s="174">
        <f t="shared" si="265"/>
        <v>1.2630775326495033E-2</v>
      </c>
      <c r="W938" s="174">
        <f t="shared" si="265"/>
        <v>1.26E-2</v>
      </c>
      <c r="X938" s="174">
        <f t="shared" si="265"/>
        <v>1.2569299658665925E-2</v>
      </c>
      <c r="Y938" s="174">
        <f t="shared" si="265"/>
        <v>1.2538674119788835E-2</v>
      </c>
      <c r="Z938" s="174">
        <f t="shared" si="265"/>
        <v>1.2508123201109925E-2</v>
      </c>
      <c r="AA938" s="174">
        <f t="shared" si="265"/>
        <v>1.2477646720814469E-2</v>
      </c>
      <c r="AB938" s="174">
        <f t="shared" si="265"/>
        <v>1.2447244497530737E-2</v>
      </c>
      <c r="AC938" s="174">
        <f t="shared" si="265"/>
        <v>1.241691635032892E-2</v>
      </c>
      <c r="AD938" s="174">
        <f t="shared" si="265"/>
        <v>1.2386662098720051E-2</v>
      </c>
      <c r="AE938" s="174">
        <f t="shared" si="265"/>
        <v>1.2356481562654927E-2</v>
      </c>
      <c r="AF938" s="174">
        <f t="shared" si="265"/>
        <v>1.2326374562523045E-2</v>
      </c>
      <c r="AG938" s="174">
        <f t="shared" si="265"/>
        <v>1.2296340919151527E-2</v>
      </c>
      <c r="AH938" s="174">
        <f t="shared" si="265"/>
        <v>1.2266380453804057E-2</v>
      </c>
      <c r="AI938" s="174">
        <f t="shared" si="265"/>
        <v>1.2236492988179819E-2</v>
      </c>
      <c r="AJ938" s="174">
        <f t="shared" si="265"/>
        <v>1.2206678344412426E-2</v>
      </c>
      <c r="AK938" s="174">
        <f t="shared" si="265"/>
        <v>1.2176936345068876E-2</v>
      </c>
      <c r="AL938" s="174">
        <f t="shared" si="265"/>
        <v>1.2147266813148483E-2</v>
      </c>
      <c r="AM938" s="174">
        <f t="shared" si="265"/>
        <v>1.2117669572081838E-2</v>
      </c>
      <c r="AN938" s="174">
        <f t="shared" si="265"/>
        <v>1.2088144445729738E-2</v>
      </c>
      <c r="AO938" s="174">
        <f t="shared" si="265"/>
        <v>1.2058691258382158E-2</v>
      </c>
      <c r="AP938" s="174">
        <f t="shared" si="265"/>
        <v>1.2029309834757191E-2</v>
      </c>
      <c r="AQ938" s="174">
        <f t="shared" si="265"/>
        <v>1.2000000000000018E-2</v>
      </c>
      <c r="AR938" s="174">
        <f t="shared" si="265"/>
        <v>1.1970761579681849E-2</v>
      </c>
      <c r="AS938" s="174">
        <f t="shared" si="265"/>
        <v>1.1941594399798907E-2</v>
      </c>
      <c r="AT938" s="174">
        <f t="shared" si="265"/>
        <v>1.1912498286771375E-2</v>
      </c>
      <c r="AU938" s="174">
        <f t="shared" si="265"/>
        <v>1.188347306744237E-2</v>
      </c>
      <c r="AV938" s="174">
        <f t="shared" si="265"/>
        <v>1.185451856907691E-2</v>
      </c>
      <c r="AW938" s="174">
        <f t="shared" si="265"/>
        <v>1.1825634619360896E-2</v>
      </c>
      <c r="AX938" s="174">
        <f t="shared" si="265"/>
        <v>1.1796821046400067E-2</v>
      </c>
      <c r="AY938" s="174">
        <f t="shared" si="265"/>
        <v>1.1768077678718996E-2</v>
      </c>
      <c r="AZ938" s="174">
        <f t="shared" si="265"/>
        <v>1.173940434526006E-2</v>
      </c>
      <c r="BA938" s="174">
        <f t="shared" si="265"/>
        <v>1.1710800875382423E-2</v>
      </c>
      <c r="BB938" s="174">
        <f t="shared" si="265"/>
        <v>1.1682267098861023E-2</v>
      </c>
      <c r="BC938" s="174">
        <f t="shared" si="265"/>
        <v>1.1653802845885559E-2</v>
      </c>
      <c r="BD938" s="174">
        <f t="shared" si="265"/>
        <v>1.162540794705947E-2</v>
      </c>
      <c r="BE938" s="174">
        <f t="shared" si="265"/>
        <v>1.1597082233398946E-2</v>
      </c>
      <c r="BF938" s="174">
        <f t="shared" si="265"/>
        <v>1.1568825536331906E-2</v>
      </c>
      <c r="BG938" s="174">
        <f t="shared" si="265"/>
        <v>1.1540637687697005E-2</v>
      </c>
      <c r="BH938" s="174">
        <f t="shared" si="265"/>
        <v>1.1512518519742625E-2</v>
      </c>
      <c r="BI938" s="174">
        <f t="shared" si="265"/>
        <v>1.1484467865125881E-2</v>
      </c>
      <c r="BJ938" s="174">
        <f t="shared" si="265"/>
        <v>1.1456485556911629E-2</v>
      </c>
      <c r="BK938" s="174">
        <f t="shared" si="265"/>
        <v>1.1428571428571463E-2</v>
      </c>
      <c r="BL938" s="174">
        <f t="shared" si="265"/>
        <v>1.1400725313982731E-2</v>
      </c>
      <c r="BM938" s="174">
        <f t="shared" si="265"/>
        <v>1.1372947047427549E-2</v>
      </c>
      <c r="BN938" s="174">
        <f t="shared" si="265"/>
        <v>1.1345236463591802E-2</v>
      </c>
      <c r="BO938" s="174">
        <f t="shared" si="265"/>
        <v>1.1317593397564179E-2</v>
      </c>
      <c r="BP938" s="174">
        <f t="shared" si="265"/>
        <v>1.1290017684835171E-2</v>
      </c>
    </row>
    <row r="939" spans="2:68">
      <c r="B939" s="29">
        <v>36</v>
      </c>
      <c r="C939" s="68">
        <v>1.26E-2</v>
      </c>
      <c r="D939" s="68">
        <v>1.2E-2</v>
      </c>
      <c r="F939" s="13"/>
      <c r="G939" s="13"/>
      <c r="H939" s="245"/>
      <c r="I939" s="60" t="s">
        <v>112</v>
      </c>
      <c r="J939" s="174">
        <f t="shared" ref="J939:J971" si="266">$C939*POWER(POWER($D939/$C939,1/($D$906-$C$906)),J$906-$C$906)</f>
        <v>1.3005995203656036E-2</v>
      </c>
      <c r="K939" s="174">
        <f t="shared" si="265"/>
        <v>1.2974305640787654E-2</v>
      </c>
      <c r="L939" s="174">
        <f t="shared" si="265"/>
        <v>1.294269329064918E-2</v>
      </c>
      <c r="M939" s="174">
        <f t="shared" si="265"/>
        <v>1.2911157965109084E-2</v>
      </c>
      <c r="N939" s="174">
        <f t="shared" si="265"/>
        <v>1.2879699476494241E-2</v>
      </c>
      <c r="O939" s="174">
        <f t="shared" si="265"/>
        <v>1.2848317637588789E-2</v>
      </c>
      <c r="P939" s="174">
        <f t="shared" si="265"/>
        <v>1.2817012261633029E-2</v>
      </c>
      <c r="Q939" s="174">
        <f t="shared" si="265"/>
        <v>1.2785783162322302E-2</v>
      </c>
      <c r="R939" s="174">
        <f t="shared" si="265"/>
        <v>1.2754630153805891E-2</v>
      </c>
      <c r="S939" s="174">
        <f t="shared" si="265"/>
        <v>1.2723553050685912E-2</v>
      </c>
      <c r="T939" s="174">
        <f t="shared" si="265"/>
        <v>1.2692551668016208E-2</v>
      </c>
      <c r="U939" s="174">
        <f t="shared" si="265"/>
        <v>1.2661625821301247E-2</v>
      </c>
      <c r="V939" s="174">
        <f t="shared" si="265"/>
        <v>1.2630775326495033E-2</v>
      </c>
      <c r="W939" s="174">
        <f t="shared" si="265"/>
        <v>1.26E-2</v>
      </c>
      <c r="X939" s="174">
        <f t="shared" si="265"/>
        <v>1.2569299658665925E-2</v>
      </c>
      <c r="Y939" s="174">
        <f t="shared" si="265"/>
        <v>1.2538674119788835E-2</v>
      </c>
      <c r="Z939" s="174">
        <f t="shared" si="265"/>
        <v>1.2508123201109925E-2</v>
      </c>
      <c r="AA939" s="174">
        <f t="shared" si="265"/>
        <v>1.2477646720814469E-2</v>
      </c>
      <c r="AB939" s="174">
        <f t="shared" si="265"/>
        <v>1.2447244497530737E-2</v>
      </c>
      <c r="AC939" s="174">
        <f t="shared" si="265"/>
        <v>1.241691635032892E-2</v>
      </c>
      <c r="AD939" s="174">
        <f t="shared" si="265"/>
        <v>1.2386662098720051E-2</v>
      </c>
      <c r="AE939" s="174">
        <f t="shared" si="265"/>
        <v>1.2356481562654927E-2</v>
      </c>
      <c r="AF939" s="174">
        <f t="shared" si="265"/>
        <v>1.2326374562523045E-2</v>
      </c>
      <c r="AG939" s="174">
        <f t="shared" si="265"/>
        <v>1.2296340919151527E-2</v>
      </c>
      <c r="AH939" s="174">
        <f t="shared" si="265"/>
        <v>1.2266380453804057E-2</v>
      </c>
      <c r="AI939" s="174">
        <f t="shared" si="265"/>
        <v>1.2236492988179819E-2</v>
      </c>
      <c r="AJ939" s="174">
        <f t="shared" si="265"/>
        <v>1.2206678344412426E-2</v>
      </c>
      <c r="AK939" s="174">
        <f t="shared" si="265"/>
        <v>1.2176936345068876E-2</v>
      </c>
      <c r="AL939" s="174">
        <f t="shared" si="265"/>
        <v>1.2147266813148483E-2</v>
      </c>
      <c r="AM939" s="174">
        <f t="shared" si="265"/>
        <v>1.2117669572081838E-2</v>
      </c>
      <c r="AN939" s="174">
        <f t="shared" si="265"/>
        <v>1.2088144445729738E-2</v>
      </c>
      <c r="AO939" s="174">
        <f t="shared" si="265"/>
        <v>1.2058691258382158E-2</v>
      </c>
      <c r="AP939" s="174">
        <f t="shared" si="265"/>
        <v>1.2029309834757191E-2</v>
      </c>
      <c r="AQ939" s="174">
        <f t="shared" si="265"/>
        <v>1.2000000000000018E-2</v>
      </c>
      <c r="AR939" s="174">
        <f t="shared" si="265"/>
        <v>1.1970761579681849E-2</v>
      </c>
      <c r="AS939" s="174">
        <f t="shared" si="265"/>
        <v>1.1941594399798907E-2</v>
      </c>
      <c r="AT939" s="174">
        <f t="shared" si="265"/>
        <v>1.1912498286771375E-2</v>
      </c>
      <c r="AU939" s="174">
        <f t="shared" si="265"/>
        <v>1.188347306744237E-2</v>
      </c>
      <c r="AV939" s="174">
        <f t="shared" si="265"/>
        <v>1.185451856907691E-2</v>
      </c>
      <c r="AW939" s="174">
        <f t="shared" si="265"/>
        <v>1.1825634619360896E-2</v>
      </c>
      <c r="AX939" s="174">
        <f t="shared" si="265"/>
        <v>1.1796821046400067E-2</v>
      </c>
      <c r="AY939" s="174">
        <f t="shared" si="265"/>
        <v>1.1768077678718996E-2</v>
      </c>
      <c r="AZ939" s="174">
        <f t="shared" si="265"/>
        <v>1.173940434526006E-2</v>
      </c>
      <c r="BA939" s="174">
        <f t="shared" si="265"/>
        <v>1.1710800875382423E-2</v>
      </c>
      <c r="BB939" s="174">
        <f t="shared" si="265"/>
        <v>1.1682267098861023E-2</v>
      </c>
      <c r="BC939" s="174">
        <f t="shared" si="265"/>
        <v>1.1653802845885559E-2</v>
      </c>
      <c r="BD939" s="174">
        <f t="shared" si="265"/>
        <v>1.162540794705947E-2</v>
      </c>
      <c r="BE939" s="174">
        <f t="shared" si="265"/>
        <v>1.1597082233398946E-2</v>
      </c>
      <c r="BF939" s="174">
        <f t="shared" si="265"/>
        <v>1.1568825536331906E-2</v>
      </c>
      <c r="BG939" s="174">
        <f t="shared" si="265"/>
        <v>1.1540637687697005E-2</v>
      </c>
      <c r="BH939" s="174">
        <f t="shared" si="265"/>
        <v>1.1512518519742625E-2</v>
      </c>
      <c r="BI939" s="174">
        <f t="shared" si="265"/>
        <v>1.1484467865125881E-2</v>
      </c>
      <c r="BJ939" s="174">
        <f t="shared" si="265"/>
        <v>1.1456485556911629E-2</v>
      </c>
      <c r="BK939" s="174">
        <f t="shared" si="265"/>
        <v>1.1428571428571463E-2</v>
      </c>
      <c r="BL939" s="174">
        <f t="shared" si="265"/>
        <v>1.1400725313982731E-2</v>
      </c>
      <c r="BM939" s="174">
        <f t="shared" si="265"/>
        <v>1.1372947047427549E-2</v>
      </c>
      <c r="BN939" s="174">
        <f t="shared" si="265"/>
        <v>1.1345236463591802E-2</v>
      </c>
      <c r="BO939" s="174">
        <f t="shared" si="265"/>
        <v>1.1317593397564179E-2</v>
      </c>
      <c r="BP939" s="174">
        <f t="shared" si="265"/>
        <v>1.1290017684835171E-2</v>
      </c>
    </row>
    <row r="940" spans="2:68">
      <c r="B940" s="29">
        <v>37</v>
      </c>
      <c r="C940" s="68">
        <v>1.2500000000000001E-2</v>
      </c>
      <c r="D940" s="68">
        <v>1.1900000000000001E-2</v>
      </c>
      <c r="F940" s="13"/>
      <c r="G940" s="13"/>
      <c r="H940" s="245"/>
      <c r="I940" s="60" t="s">
        <v>112</v>
      </c>
      <c r="J940" s="174">
        <f t="shared" si="266"/>
        <v>1.2906128847934351E-2</v>
      </c>
      <c r="K940" s="174">
        <f t="shared" si="265"/>
        <v>1.287442507035088E-2</v>
      </c>
      <c r="L940" s="174">
        <f t="shared" si="265"/>
        <v>1.284279917278278E-2</v>
      </c>
      <c r="M940" s="174">
        <f t="shared" si="265"/>
        <v>1.2811250963918564E-2</v>
      </c>
      <c r="N940" s="174">
        <f t="shared" si="265"/>
        <v>1.2779780252916704E-2</v>
      </c>
      <c r="O940" s="174">
        <f t="shared" si="265"/>
        <v>1.2748386849404467E-2</v>
      </c>
      <c r="P940" s="174">
        <f t="shared" si="265"/>
        <v>1.2717070563476771E-2</v>
      </c>
      <c r="Q940" s="174">
        <f t="shared" si="265"/>
        <v>1.2685831205695037E-2</v>
      </c>
      <c r="R940" s="174">
        <f t="shared" si="265"/>
        <v>1.2654668587086035E-2</v>
      </c>
      <c r="S940" s="174">
        <f t="shared" si="265"/>
        <v>1.2623582519140747E-2</v>
      </c>
      <c r="T940" s="174">
        <f t="shared" si="265"/>
        <v>1.2592572813813228E-2</v>
      </c>
      <c r="U940" s="174">
        <f t="shared" si="265"/>
        <v>1.2561639283519461E-2</v>
      </c>
      <c r="V940" s="174">
        <f t="shared" si="265"/>
        <v>1.2530781741136235E-2</v>
      </c>
      <c r="W940" s="174">
        <f t="shared" si="265"/>
        <v>1.2500000000000001E-2</v>
      </c>
      <c r="X940" s="174">
        <f t="shared" si="265"/>
        <v>1.2469293873905744E-2</v>
      </c>
      <c r="Y940" s="174">
        <f t="shared" si="265"/>
        <v>1.2438663177105864E-2</v>
      </c>
      <c r="Z940" s="174">
        <f t="shared" si="265"/>
        <v>1.2408107724309047E-2</v>
      </c>
      <c r="AA940" s="174">
        <f t="shared" si="265"/>
        <v>1.2377627330679146E-2</v>
      </c>
      <c r="AB940" s="174">
        <f t="shared" si="265"/>
        <v>1.2347221811834062E-2</v>
      </c>
      <c r="AC940" s="174">
        <f t="shared" si="265"/>
        <v>1.2316890983844628E-2</v>
      </c>
      <c r="AD940" s="174">
        <f t="shared" si="265"/>
        <v>1.2286634663233494E-2</v>
      </c>
      <c r="AE940" s="174">
        <f t="shared" si="265"/>
        <v>1.2256452666974029E-2</v>
      </c>
      <c r="AF940" s="174">
        <f t="shared" si="265"/>
        <v>1.2226344812489198E-2</v>
      </c>
      <c r="AG940" s="174">
        <f t="shared" si="265"/>
        <v>1.2196310917650464E-2</v>
      </c>
      <c r="AH940" s="174">
        <f t="shared" si="265"/>
        <v>1.2166350800776693E-2</v>
      </c>
      <c r="AI940" s="174">
        <f t="shared" si="265"/>
        <v>1.2136464280633044E-2</v>
      </c>
      <c r="AJ940" s="174">
        <f t="shared" si="265"/>
        <v>1.2106651176429879E-2</v>
      </c>
      <c r="AK940" s="174">
        <f t="shared" si="265"/>
        <v>1.2076911307821667E-2</v>
      </c>
      <c r="AL940" s="174">
        <f t="shared" si="265"/>
        <v>1.2047244494905896E-2</v>
      </c>
      <c r="AM940" s="174">
        <f t="shared" si="265"/>
        <v>1.2017650558221982E-2</v>
      </c>
      <c r="AN940" s="174">
        <f t="shared" si="265"/>
        <v>1.1988129318750184E-2</v>
      </c>
      <c r="AO940" s="174">
        <f t="shared" si="265"/>
        <v>1.1958680597910519E-2</v>
      </c>
      <c r="AP940" s="174">
        <f t="shared" si="265"/>
        <v>1.1929304217561687E-2</v>
      </c>
      <c r="AQ940" s="174">
        <f t="shared" si="265"/>
        <v>1.1899999999999992E-2</v>
      </c>
      <c r="AR940" s="174">
        <f t="shared" si="265"/>
        <v>1.1870767767958259E-2</v>
      </c>
      <c r="AS940" s="174">
        <f t="shared" si="265"/>
        <v>1.1841607344604774E-2</v>
      </c>
      <c r="AT940" s="174">
        <f t="shared" si="265"/>
        <v>1.1812518553542204E-2</v>
      </c>
      <c r="AU940" s="174">
        <f t="shared" si="265"/>
        <v>1.1783501218806539E-2</v>
      </c>
      <c r="AV940" s="174">
        <f t="shared" si="265"/>
        <v>1.1754555164866018E-2</v>
      </c>
      <c r="AW940" s="174">
        <f t="shared" si="265"/>
        <v>1.1725680216620078E-2</v>
      </c>
      <c r="AX940" s="174">
        <f t="shared" si="265"/>
        <v>1.1696876199398278E-2</v>
      </c>
      <c r="AY940" s="174">
        <f t="shared" si="265"/>
        <v>1.1668142938959267E-2</v>
      </c>
      <c r="AZ940" s="174">
        <f t="shared" si="265"/>
        <v>1.1639480261489707E-2</v>
      </c>
      <c r="BA940" s="174">
        <f t="shared" si="265"/>
        <v>1.1610887993603235E-2</v>
      </c>
      <c r="BB940" s="174">
        <f t="shared" si="265"/>
        <v>1.1582365962339403E-2</v>
      </c>
      <c r="BC940" s="174">
        <f t="shared" si="265"/>
        <v>1.1553913995162649E-2</v>
      </c>
      <c r="BD940" s="174">
        <f t="shared" si="265"/>
        <v>1.1525531919961236E-2</v>
      </c>
      <c r="BE940" s="174">
        <f t="shared" si="265"/>
        <v>1.1497219565046219E-2</v>
      </c>
      <c r="BF940" s="174">
        <f t="shared" si="265"/>
        <v>1.1468976759150405E-2</v>
      </c>
      <c r="BG940" s="174">
        <f t="shared" si="265"/>
        <v>1.1440803331427319E-2</v>
      </c>
      <c r="BH940" s="174">
        <f t="shared" si="265"/>
        <v>1.1412699111450167E-2</v>
      </c>
      <c r="BI940" s="174">
        <f t="shared" si="265"/>
        <v>1.1384663929210807E-2</v>
      </c>
      <c r="BJ940" s="174">
        <f t="shared" si="265"/>
        <v>1.1356697615118719E-2</v>
      </c>
      <c r="BK940" s="174">
        <f t="shared" si="265"/>
        <v>1.1328799999999984E-2</v>
      </c>
      <c r="BL940" s="174">
        <f t="shared" si="265"/>
        <v>1.1300970915096256E-2</v>
      </c>
      <c r="BM940" s="174">
        <f t="shared" si="265"/>
        <v>1.1273210192063737E-2</v>
      </c>
      <c r="BN940" s="174">
        <f t="shared" si="265"/>
        <v>1.124551766297217E-2</v>
      </c>
      <c r="BO940" s="174">
        <f t="shared" si="265"/>
        <v>1.1217893160303817E-2</v>
      </c>
      <c r="BP940" s="174">
        <f t="shared" si="265"/>
        <v>1.1190336516952441E-2</v>
      </c>
    </row>
    <row r="941" spans="2:68">
      <c r="B941" s="29">
        <v>38</v>
      </c>
      <c r="C941" s="68">
        <v>1.2500000000000001E-2</v>
      </c>
      <c r="D941" s="68">
        <v>1.1900000000000001E-2</v>
      </c>
      <c r="F941" s="13"/>
      <c r="G941" s="13"/>
      <c r="H941" s="245"/>
      <c r="I941" s="60" t="s">
        <v>112</v>
      </c>
      <c r="J941" s="174">
        <f t="shared" si="266"/>
        <v>1.2906128847934351E-2</v>
      </c>
      <c r="K941" s="174">
        <f t="shared" si="265"/>
        <v>1.287442507035088E-2</v>
      </c>
      <c r="L941" s="174">
        <f t="shared" si="265"/>
        <v>1.284279917278278E-2</v>
      </c>
      <c r="M941" s="174">
        <f t="shared" si="265"/>
        <v>1.2811250963918564E-2</v>
      </c>
      <c r="N941" s="174">
        <f t="shared" si="265"/>
        <v>1.2779780252916704E-2</v>
      </c>
      <c r="O941" s="174">
        <f t="shared" si="265"/>
        <v>1.2748386849404467E-2</v>
      </c>
      <c r="P941" s="174">
        <f t="shared" si="265"/>
        <v>1.2717070563476771E-2</v>
      </c>
      <c r="Q941" s="174">
        <f t="shared" si="265"/>
        <v>1.2685831205695037E-2</v>
      </c>
      <c r="R941" s="174">
        <f t="shared" si="265"/>
        <v>1.2654668587086035E-2</v>
      </c>
      <c r="S941" s="174">
        <f t="shared" si="265"/>
        <v>1.2623582519140747E-2</v>
      </c>
      <c r="T941" s="174">
        <f t="shared" si="265"/>
        <v>1.2592572813813228E-2</v>
      </c>
      <c r="U941" s="174">
        <f t="shared" si="265"/>
        <v>1.2561639283519461E-2</v>
      </c>
      <c r="V941" s="174">
        <f t="shared" si="265"/>
        <v>1.2530781741136235E-2</v>
      </c>
      <c r="W941" s="174">
        <f t="shared" si="265"/>
        <v>1.2500000000000001E-2</v>
      </c>
      <c r="X941" s="174">
        <f t="shared" si="265"/>
        <v>1.2469293873905744E-2</v>
      </c>
      <c r="Y941" s="174">
        <f t="shared" si="265"/>
        <v>1.2438663177105864E-2</v>
      </c>
      <c r="Z941" s="174">
        <f t="shared" si="265"/>
        <v>1.2408107724309047E-2</v>
      </c>
      <c r="AA941" s="174">
        <f t="shared" si="265"/>
        <v>1.2377627330679146E-2</v>
      </c>
      <c r="AB941" s="174">
        <f t="shared" si="265"/>
        <v>1.2347221811834062E-2</v>
      </c>
      <c r="AC941" s="174">
        <f t="shared" si="265"/>
        <v>1.2316890983844628E-2</v>
      </c>
      <c r="AD941" s="174">
        <f t="shared" si="265"/>
        <v>1.2286634663233494E-2</v>
      </c>
      <c r="AE941" s="174">
        <f t="shared" si="265"/>
        <v>1.2256452666974029E-2</v>
      </c>
      <c r="AF941" s="174">
        <f t="shared" si="265"/>
        <v>1.2226344812489198E-2</v>
      </c>
      <c r="AG941" s="174">
        <f t="shared" si="265"/>
        <v>1.2196310917650464E-2</v>
      </c>
      <c r="AH941" s="174">
        <f t="shared" si="265"/>
        <v>1.2166350800776693E-2</v>
      </c>
      <c r="AI941" s="174">
        <f t="shared" si="265"/>
        <v>1.2136464280633044E-2</v>
      </c>
      <c r="AJ941" s="174">
        <f t="shared" si="265"/>
        <v>1.2106651176429879E-2</v>
      </c>
      <c r="AK941" s="174">
        <f t="shared" si="265"/>
        <v>1.2076911307821667E-2</v>
      </c>
      <c r="AL941" s="174">
        <f t="shared" si="265"/>
        <v>1.2047244494905896E-2</v>
      </c>
      <c r="AM941" s="174">
        <f t="shared" si="265"/>
        <v>1.2017650558221982E-2</v>
      </c>
      <c r="AN941" s="174">
        <f t="shared" si="265"/>
        <v>1.1988129318750184E-2</v>
      </c>
      <c r="AO941" s="174">
        <f t="shared" si="265"/>
        <v>1.1958680597910519E-2</v>
      </c>
      <c r="AP941" s="174">
        <f t="shared" si="265"/>
        <v>1.1929304217561687E-2</v>
      </c>
      <c r="AQ941" s="174">
        <f t="shared" si="265"/>
        <v>1.1899999999999992E-2</v>
      </c>
      <c r="AR941" s="174">
        <f t="shared" si="265"/>
        <v>1.1870767767958259E-2</v>
      </c>
      <c r="AS941" s="174">
        <f t="shared" si="265"/>
        <v>1.1841607344604774E-2</v>
      </c>
      <c r="AT941" s="174">
        <f t="shared" si="265"/>
        <v>1.1812518553542204E-2</v>
      </c>
      <c r="AU941" s="174">
        <f t="shared" si="265"/>
        <v>1.1783501218806539E-2</v>
      </c>
      <c r="AV941" s="174">
        <f t="shared" si="265"/>
        <v>1.1754555164866018E-2</v>
      </c>
      <c r="AW941" s="174">
        <f t="shared" si="265"/>
        <v>1.1725680216620078E-2</v>
      </c>
      <c r="AX941" s="174">
        <f t="shared" si="265"/>
        <v>1.1696876199398278E-2</v>
      </c>
      <c r="AY941" s="174">
        <f t="shared" si="265"/>
        <v>1.1668142938959267E-2</v>
      </c>
      <c r="AZ941" s="174">
        <f t="shared" si="265"/>
        <v>1.1639480261489707E-2</v>
      </c>
      <c r="BA941" s="174">
        <f t="shared" si="265"/>
        <v>1.1610887993603235E-2</v>
      </c>
      <c r="BB941" s="174">
        <f t="shared" si="265"/>
        <v>1.1582365962339403E-2</v>
      </c>
      <c r="BC941" s="174">
        <f t="shared" si="265"/>
        <v>1.1553913995162649E-2</v>
      </c>
      <c r="BD941" s="174">
        <f t="shared" si="265"/>
        <v>1.1525531919961236E-2</v>
      </c>
      <c r="BE941" s="174">
        <f t="shared" si="265"/>
        <v>1.1497219565046219E-2</v>
      </c>
      <c r="BF941" s="174">
        <f t="shared" si="265"/>
        <v>1.1468976759150405E-2</v>
      </c>
      <c r="BG941" s="174">
        <f t="shared" si="265"/>
        <v>1.1440803331427319E-2</v>
      </c>
      <c r="BH941" s="174">
        <f t="shared" si="265"/>
        <v>1.1412699111450167E-2</v>
      </c>
      <c r="BI941" s="174">
        <f t="shared" si="265"/>
        <v>1.1384663929210807E-2</v>
      </c>
      <c r="BJ941" s="174">
        <f t="shared" si="265"/>
        <v>1.1356697615118719E-2</v>
      </c>
      <c r="BK941" s="174">
        <f t="shared" si="265"/>
        <v>1.1328799999999984E-2</v>
      </c>
      <c r="BL941" s="174">
        <f t="shared" si="265"/>
        <v>1.1300970915096256E-2</v>
      </c>
      <c r="BM941" s="174">
        <f t="shared" si="265"/>
        <v>1.1273210192063737E-2</v>
      </c>
      <c r="BN941" s="174">
        <f t="shared" si="265"/>
        <v>1.124551766297217E-2</v>
      </c>
      <c r="BO941" s="174">
        <f t="shared" si="265"/>
        <v>1.1217893160303817E-2</v>
      </c>
      <c r="BP941" s="174">
        <f t="shared" si="265"/>
        <v>1.1190336516952441E-2</v>
      </c>
    </row>
    <row r="942" spans="2:68">
      <c r="B942" s="29">
        <v>39</v>
      </c>
      <c r="C942" s="68">
        <v>1.2500000000000001E-2</v>
      </c>
      <c r="D942" s="68">
        <v>1.18E-2</v>
      </c>
      <c r="F942" s="13"/>
      <c r="G942" s="13"/>
      <c r="H942" s="245"/>
      <c r="I942" s="60" t="s">
        <v>112</v>
      </c>
      <c r="J942" s="174">
        <f t="shared" si="266"/>
        <v>1.2977116896005553E-2</v>
      </c>
      <c r="K942" s="174">
        <f t="shared" si="265"/>
        <v>1.2939777730720005E-2</v>
      </c>
      <c r="L942" s="174">
        <f t="shared" si="265"/>
        <v>1.2902546001722146E-2</v>
      </c>
      <c r="M942" s="174">
        <f t="shared" si="265"/>
        <v>1.2865421399884664E-2</v>
      </c>
      <c r="N942" s="174">
        <f t="shared" si="265"/>
        <v>1.2828403616969698E-2</v>
      </c>
      <c r="O942" s="174">
        <f t="shared" si="265"/>
        <v>1.2791492345626277E-2</v>
      </c>
      <c r="P942" s="174">
        <f t="shared" si="265"/>
        <v>1.2754687279387784E-2</v>
      </c>
      <c r="Q942" s="174">
        <f t="shared" si="265"/>
        <v>1.2717988112669396E-2</v>
      </c>
      <c r="R942" s="174">
        <f t="shared" si="265"/>
        <v>1.2681394540765551E-2</v>
      </c>
      <c r="S942" s="174">
        <f t="shared" si="265"/>
        <v>1.2644906259847419E-2</v>
      </c>
      <c r="T942" s="174">
        <f t="shared" si="265"/>
        <v>1.2608522966960384E-2</v>
      </c>
      <c r="U942" s="174">
        <f t="shared" si="265"/>
        <v>1.2572244360021512E-2</v>
      </c>
      <c r="V942" s="174">
        <f t="shared" si="265"/>
        <v>1.2536070137817072E-2</v>
      </c>
      <c r="W942" s="174">
        <f t="shared" si="265"/>
        <v>1.2500000000000001E-2</v>
      </c>
      <c r="X942" s="174">
        <f t="shared" si="265"/>
        <v>1.2464033647087437E-2</v>
      </c>
      <c r="Y942" s="174">
        <f t="shared" si="265"/>
        <v>1.2428170780458219E-2</v>
      </c>
      <c r="Z942" s="174">
        <f t="shared" si="265"/>
        <v>1.2392411102350412E-2</v>
      </c>
      <c r="AA942" s="174">
        <f t="shared" si="265"/>
        <v>1.2356754315858837E-2</v>
      </c>
      <c r="AB942" s="174">
        <f t="shared" si="265"/>
        <v>1.2321200124932593E-2</v>
      </c>
      <c r="AC942" s="174">
        <f t="shared" si="265"/>
        <v>1.2285748234372621E-2</v>
      </c>
      <c r="AD942" s="174">
        <f t="shared" si="265"/>
        <v>1.2250398349829232E-2</v>
      </c>
      <c r="AE942" s="174">
        <f t="shared" si="265"/>
        <v>1.2215150177799677E-2</v>
      </c>
      <c r="AF942" s="174">
        <f t="shared" si="265"/>
        <v>1.21800034256257E-2</v>
      </c>
      <c r="AG942" s="174">
        <f t="shared" si="265"/>
        <v>1.2144957801491116E-2</v>
      </c>
      <c r="AH942" s="174">
        <f t="shared" si="265"/>
        <v>1.2110013014419385E-2</v>
      </c>
      <c r="AI942" s="174">
        <f t="shared" si="265"/>
        <v>1.2075168774271198E-2</v>
      </c>
      <c r="AJ942" s="174">
        <f t="shared" ref="K942:BP946" si="267">$C942*POWER(POWER($D942/$C942,1/($D$906-$C$906)),AJ$906-$C$906)</f>
        <v>1.204042479174206E-2</v>
      </c>
      <c r="AK942" s="174">
        <f t="shared" si="267"/>
        <v>1.2005780778359903E-2</v>
      </c>
      <c r="AL942" s="174">
        <f t="shared" si="267"/>
        <v>1.1971236446482673E-2</v>
      </c>
      <c r="AM942" s="174">
        <f t="shared" si="267"/>
        <v>1.1936791509295957E-2</v>
      </c>
      <c r="AN942" s="174">
        <f t="shared" si="267"/>
        <v>1.1902445680810593E-2</v>
      </c>
      <c r="AO942" s="174">
        <f t="shared" si="267"/>
        <v>1.1868198675860302E-2</v>
      </c>
      <c r="AP942" s="174">
        <f t="shared" si="267"/>
        <v>1.1834050210099308E-2</v>
      </c>
      <c r="AQ942" s="174">
        <f t="shared" si="267"/>
        <v>1.1799999999999993E-2</v>
      </c>
      <c r="AR942" s="174">
        <f t="shared" si="267"/>
        <v>1.1766047762850533E-2</v>
      </c>
      <c r="AS942" s="174">
        <f t="shared" si="267"/>
        <v>1.1732193216752552E-2</v>
      </c>
      <c r="AT942" s="174">
        <f t="shared" si="267"/>
        <v>1.1698436080618782E-2</v>
      </c>
      <c r="AU942" s="174">
        <f t="shared" si="267"/>
        <v>1.1664776074170734E-2</v>
      </c>
      <c r="AV942" s="174">
        <f t="shared" si="267"/>
        <v>1.1631212917936361E-2</v>
      </c>
      <c r="AW942" s="174">
        <f t="shared" si="267"/>
        <v>1.1597746333247748E-2</v>
      </c>
      <c r="AX942" s="174">
        <f t="shared" si="267"/>
        <v>1.1564376042238788E-2</v>
      </c>
      <c r="AY942" s="174">
        <f t="shared" si="267"/>
        <v>1.1531101767842888E-2</v>
      </c>
      <c r="AZ942" s="174">
        <f t="shared" si="267"/>
        <v>1.1497923233790652E-2</v>
      </c>
      <c r="BA942" s="174">
        <f t="shared" si="267"/>
        <v>1.1464840164607608E-2</v>
      </c>
      <c r="BB942" s="174">
        <f t="shared" si="267"/>
        <v>1.1431852285611893E-2</v>
      </c>
      <c r="BC942" s="174">
        <f t="shared" si="267"/>
        <v>1.1398959322912003E-2</v>
      </c>
      <c r="BD942" s="174">
        <f t="shared" si="267"/>
        <v>1.1366161003404499E-2</v>
      </c>
      <c r="BE942" s="174">
        <f t="shared" si="267"/>
        <v>1.1333457054771741E-2</v>
      </c>
      <c r="BF942" s="174">
        <f t="shared" si="267"/>
        <v>1.1300847205479636E-2</v>
      </c>
      <c r="BG942" s="174">
        <f t="shared" si="267"/>
        <v>1.1268331184775377E-2</v>
      </c>
      <c r="BH942" s="174">
        <f t="shared" si="267"/>
        <v>1.1235908722685192E-2</v>
      </c>
      <c r="BI942" s="174">
        <f t="shared" si="267"/>
        <v>1.1203579550012117E-2</v>
      </c>
      <c r="BJ942" s="174">
        <f t="shared" si="267"/>
        <v>1.1171343398333741E-2</v>
      </c>
      <c r="BK942" s="174">
        <f t="shared" si="267"/>
        <v>1.1139199999999988E-2</v>
      </c>
      <c r="BL942" s="174">
        <f t="shared" si="267"/>
        <v>1.1107149088130895E-2</v>
      </c>
      <c r="BM942" s="174">
        <f t="shared" si="267"/>
        <v>1.1075190396614401E-2</v>
      </c>
      <c r="BN942" s="174">
        <f t="shared" si="267"/>
        <v>1.1043323660104125E-2</v>
      </c>
      <c r="BO942" s="174">
        <f t="shared" si="267"/>
        <v>1.1011548614017166E-2</v>
      </c>
      <c r="BP942" s="174">
        <f t="shared" si="267"/>
        <v>1.0979864994531918E-2</v>
      </c>
    </row>
    <row r="943" spans="2:68">
      <c r="B943" s="29">
        <v>40</v>
      </c>
      <c r="C943" s="68">
        <v>1.2500000000000001E-2</v>
      </c>
      <c r="D943" s="68">
        <v>1.18E-2</v>
      </c>
      <c r="F943" s="13"/>
      <c r="G943" s="13"/>
      <c r="H943" s="245"/>
      <c r="I943" s="60" t="s">
        <v>112</v>
      </c>
      <c r="J943" s="174">
        <f t="shared" si="266"/>
        <v>1.2977116896005553E-2</v>
      </c>
      <c r="K943" s="174">
        <f t="shared" si="267"/>
        <v>1.2939777730720005E-2</v>
      </c>
      <c r="L943" s="174">
        <f t="shared" si="267"/>
        <v>1.2902546001722146E-2</v>
      </c>
      <c r="M943" s="174">
        <f t="shared" si="267"/>
        <v>1.2865421399884664E-2</v>
      </c>
      <c r="N943" s="174">
        <f t="shared" si="267"/>
        <v>1.2828403616969698E-2</v>
      </c>
      <c r="O943" s="174">
        <f t="shared" si="267"/>
        <v>1.2791492345626277E-2</v>
      </c>
      <c r="P943" s="174">
        <f t="shared" si="267"/>
        <v>1.2754687279387784E-2</v>
      </c>
      <c r="Q943" s="174">
        <f t="shared" si="267"/>
        <v>1.2717988112669396E-2</v>
      </c>
      <c r="R943" s="174">
        <f t="shared" si="267"/>
        <v>1.2681394540765551E-2</v>
      </c>
      <c r="S943" s="174">
        <f t="shared" si="267"/>
        <v>1.2644906259847419E-2</v>
      </c>
      <c r="T943" s="174">
        <f t="shared" si="267"/>
        <v>1.2608522966960384E-2</v>
      </c>
      <c r="U943" s="174">
        <f t="shared" si="267"/>
        <v>1.2572244360021512E-2</v>
      </c>
      <c r="V943" s="174">
        <f t="shared" si="267"/>
        <v>1.2536070137817072E-2</v>
      </c>
      <c r="W943" s="174">
        <f t="shared" si="267"/>
        <v>1.2500000000000001E-2</v>
      </c>
      <c r="X943" s="174">
        <f t="shared" si="267"/>
        <v>1.2464033647087437E-2</v>
      </c>
      <c r="Y943" s="174">
        <f t="shared" si="267"/>
        <v>1.2428170780458219E-2</v>
      </c>
      <c r="Z943" s="174">
        <f t="shared" si="267"/>
        <v>1.2392411102350412E-2</v>
      </c>
      <c r="AA943" s="174">
        <f t="shared" si="267"/>
        <v>1.2356754315858837E-2</v>
      </c>
      <c r="AB943" s="174">
        <f t="shared" si="267"/>
        <v>1.2321200124932593E-2</v>
      </c>
      <c r="AC943" s="174">
        <f t="shared" si="267"/>
        <v>1.2285748234372621E-2</v>
      </c>
      <c r="AD943" s="174">
        <f t="shared" si="267"/>
        <v>1.2250398349829232E-2</v>
      </c>
      <c r="AE943" s="174">
        <f t="shared" si="267"/>
        <v>1.2215150177799677E-2</v>
      </c>
      <c r="AF943" s="174">
        <f t="shared" si="267"/>
        <v>1.21800034256257E-2</v>
      </c>
      <c r="AG943" s="174">
        <f t="shared" si="267"/>
        <v>1.2144957801491116E-2</v>
      </c>
      <c r="AH943" s="174">
        <f t="shared" si="267"/>
        <v>1.2110013014419385E-2</v>
      </c>
      <c r="AI943" s="174">
        <f t="shared" si="267"/>
        <v>1.2075168774271198E-2</v>
      </c>
      <c r="AJ943" s="174">
        <f t="shared" si="267"/>
        <v>1.204042479174206E-2</v>
      </c>
      <c r="AK943" s="174">
        <f t="shared" si="267"/>
        <v>1.2005780778359903E-2</v>
      </c>
      <c r="AL943" s="174">
        <f t="shared" si="267"/>
        <v>1.1971236446482673E-2</v>
      </c>
      <c r="AM943" s="174">
        <f t="shared" si="267"/>
        <v>1.1936791509295957E-2</v>
      </c>
      <c r="AN943" s="174">
        <f t="shared" si="267"/>
        <v>1.1902445680810593E-2</v>
      </c>
      <c r="AO943" s="174">
        <f t="shared" si="267"/>
        <v>1.1868198675860302E-2</v>
      </c>
      <c r="AP943" s="174">
        <f t="shared" si="267"/>
        <v>1.1834050210099308E-2</v>
      </c>
      <c r="AQ943" s="174">
        <f t="shared" si="267"/>
        <v>1.1799999999999993E-2</v>
      </c>
      <c r="AR943" s="174">
        <f t="shared" si="267"/>
        <v>1.1766047762850533E-2</v>
      </c>
      <c r="AS943" s="174">
        <f t="shared" si="267"/>
        <v>1.1732193216752552E-2</v>
      </c>
      <c r="AT943" s="174">
        <f t="shared" si="267"/>
        <v>1.1698436080618782E-2</v>
      </c>
      <c r="AU943" s="174">
        <f t="shared" si="267"/>
        <v>1.1664776074170734E-2</v>
      </c>
      <c r="AV943" s="174">
        <f t="shared" si="267"/>
        <v>1.1631212917936361E-2</v>
      </c>
      <c r="AW943" s="174">
        <f t="shared" si="267"/>
        <v>1.1597746333247748E-2</v>
      </c>
      <c r="AX943" s="174">
        <f t="shared" si="267"/>
        <v>1.1564376042238788E-2</v>
      </c>
      <c r="AY943" s="174">
        <f t="shared" si="267"/>
        <v>1.1531101767842888E-2</v>
      </c>
      <c r="AZ943" s="174">
        <f t="shared" si="267"/>
        <v>1.1497923233790652E-2</v>
      </c>
      <c r="BA943" s="174">
        <f t="shared" si="267"/>
        <v>1.1464840164607608E-2</v>
      </c>
      <c r="BB943" s="174">
        <f t="shared" si="267"/>
        <v>1.1431852285611893E-2</v>
      </c>
      <c r="BC943" s="174">
        <f t="shared" si="267"/>
        <v>1.1398959322912003E-2</v>
      </c>
      <c r="BD943" s="174">
        <f t="shared" si="267"/>
        <v>1.1366161003404499E-2</v>
      </c>
      <c r="BE943" s="174">
        <f t="shared" si="267"/>
        <v>1.1333457054771741E-2</v>
      </c>
      <c r="BF943" s="174">
        <f t="shared" si="267"/>
        <v>1.1300847205479636E-2</v>
      </c>
      <c r="BG943" s="174">
        <f t="shared" si="267"/>
        <v>1.1268331184775377E-2</v>
      </c>
      <c r="BH943" s="174">
        <f t="shared" si="267"/>
        <v>1.1235908722685192E-2</v>
      </c>
      <c r="BI943" s="174">
        <f t="shared" si="267"/>
        <v>1.1203579550012117E-2</v>
      </c>
      <c r="BJ943" s="174">
        <f t="shared" si="267"/>
        <v>1.1171343398333741E-2</v>
      </c>
      <c r="BK943" s="174">
        <f t="shared" si="267"/>
        <v>1.1139199999999988E-2</v>
      </c>
      <c r="BL943" s="174">
        <f t="shared" si="267"/>
        <v>1.1107149088130895E-2</v>
      </c>
      <c r="BM943" s="174">
        <f t="shared" si="267"/>
        <v>1.1075190396614401E-2</v>
      </c>
      <c r="BN943" s="174">
        <f t="shared" si="267"/>
        <v>1.1043323660104125E-2</v>
      </c>
      <c r="BO943" s="174">
        <f t="shared" si="267"/>
        <v>1.1011548614017166E-2</v>
      </c>
      <c r="BP943" s="174">
        <f t="shared" si="267"/>
        <v>1.0979864994531918E-2</v>
      </c>
    </row>
    <row r="944" spans="2:68">
      <c r="B944" s="29">
        <v>41</v>
      </c>
      <c r="C944" s="68">
        <v>1.24E-2</v>
      </c>
      <c r="D944" s="68">
        <v>1.17E-2</v>
      </c>
      <c r="F944" s="13"/>
      <c r="G944" s="13"/>
      <c r="H944" s="245"/>
      <c r="I944" s="60" t="s">
        <v>112</v>
      </c>
      <c r="J944" s="174">
        <f t="shared" si="266"/>
        <v>1.2877304652100446E-2</v>
      </c>
      <c r="K944" s="174">
        <f t="shared" si="267"/>
        <v>1.2839945466498515E-2</v>
      </c>
      <c r="L944" s="174">
        <f t="shared" si="267"/>
        <v>1.2802694666058432E-2</v>
      </c>
      <c r="M944" s="174">
        <f t="shared" si="267"/>
        <v>1.2765551936336954E-2</v>
      </c>
      <c r="N944" s="174">
        <f t="shared" si="267"/>
        <v>1.2728516963803097E-2</v>
      </c>
      <c r="O944" s="174">
        <f t="shared" si="267"/>
        <v>1.2691589435835478E-2</v>
      </c>
      <c r="P944" s="174">
        <f t="shared" si="267"/>
        <v>1.2654769040719679E-2</v>
      </c>
      <c r="Q944" s="174">
        <f t="shared" si="267"/>
        <v>1.2618055467645623E-2</v>
      </c>
      <c r="R944" s="174">
        <f t="shared" si="267"/>
        <v>1.2581448406704937E-2</v>
      </c>
      <c r="S944" s="174">
        <f t="shared" si="267"/>
        <v>1.2544947548888356E-2</v>
      </c>
      <c r="T944" s="174">
        <f t="shared" si="267"/>
        <v>1.2508552586083082E-2</v>
      </c>
      <c r="U944" s="174">
        <f t="shared" si="267"/>
        <v>1.2472263211070216E-2</v>
      </c>
      <c r="V944" s="174">
        <f t="shared" si="267"/>
        <v>1.243607911752216E-2</v>
      </c>
      <c r="W944" s="174">
        <f t="shared" si="267"/>
        <v>1.24E-2</v>
      </c>
      <c r="X944" s="174">
        <f t="shared" si="267"/>
        <v>1.2364025553950971E-2</v>
      </c>
      <c r="Y944" s="174">
        <f t="shared" si="267"/>
        <v>1.2328155475705855E-2</v>
      </c>
      <c r="Z944" s="174">
        <f t="shared" si="267"/>
        <v>1.2292389462476433E-2</v>
      </c>
      <c r="AA944" s="174">
        <f t="shared" si="267"/>
        <v>1.2256727212352924E-2</v>
      </c>
      <c r="AB944" s="174">
        <f t="shared" si="267"/>
        <v>1.2221168424301435E-2</v>
      </c>
      <c r="AC944" s="174">
        <f t="shared" si="267"/>
        <v>1.2185712798161424E-2</v>
      </c>
      <c r="AD944" s="174">
        <f t="shared" si="267"/>
        <v>1.2150360034643164E-2</v>
      </c>
      <c r="AE944" s="174">
        <f t="shared" si="267"/>
        <v>1.2115109835325216E-2</v>
      </c>
      <c r="AF944" s="174">
        <f t="shared" si="267"/>
        <v>1.207996190265191E-2</v>
      </c>
      <c r="AG944" s="174">
        <f t="shared" si="267"/>
        <v>1.204491593993084E-2</v>
      </c>
      <c r="AH944" s="174">
        <f t="shared" si="267"/>
        <v>1.2009971651330345E-2</v>
      </c>
      <c r="AI944" s="174">
        <f t="shared" si="267"/>
        <v>1.1975128741877027E-2</v>
      </c>
      <c r="AJ944" s="174">
        <f t="shared" si="267"/>
        <v>1.1940386917453248E-2</v>
      </c>
      <c r="AK944" s="174">
        <f t="shared" si="267"/>
        <v>1.1905745884794662E-2</v>
      </c>
      <c r="AL944" s="174">
        <f t="shared" si="267"/>
        <v>1.1871205351487727E-2</v>
      </c>
      <c r="AM944" s="174">
        <f t="shared" si="267"/>
        <v>1.183676502596724E-2</v>
      </c>
      <c r="AN944" s="174">
        <f t="shared" si="267"/>
        <v>1.1802424617513876E-2</v>
      </c>
      <c r="AO944" s="174">
        <f t="shared" si="267"/>
        <v>1.1768183836251739E-2</v>
      </c>
      <c r="AP944" s="174">
        <f t="shared" si="267"/>
        <v>1.1734042393145908E-2</v>
      </c>
      <c r="AQ944" s="174">
        <f t="shared" si="267"/>
        <v>1.1700000000000002E-2</v>
      </c>
      <c r="AR944" s="174">
        <f t="shared" si="267"/>
        <v>1.1666056369453741E-2</v>
      </c>
      <c r="AS944" s="174">
        <f t="shared" si="267"/>
        <v>1.1632211214980526E-2</v>
      </c>
      <c r="AT944" s="174">
        <f t="shared" si="267"/>
        <v>1.1598464250885024E-2</v>
      </c>
      <c r="AU944" s="174">
        <f t="shared" si="267"/>
        <v>1.1564815192300744E-2</v>
      </c>
      <c r="AV944" s="174">
        <f t="shared" si="267"/>
        <v>1.1531263755187645E-2</v>
      </c>
      <c r="AW944" s="174">
        <f t="shared" si="267"/>
        <v>1.1497809656329731E-2</v>
      </c>
      <c r="AX944" s="174">
        <f t="shared" si="267"/>
        <v>1.1464452613332664E-2</v>
      </c>
      <c r="AY944" s="174">
        <f t="shared" si="267"/>
        <v>1.1431192344621375E-2</v>
      </c>
      <c r="AZ944" s="174">
        <f t="shared" si="267"/>
        <v>1.1398028569437692E-2</v>
      </c>
      <c r="BA944" s="174">
        <f t="shared" si="267"/>
        <v>1.1364961007837971E-2</v>
      </c>
      <c r="BB944" s="174">
        <f t="shared" si="267"/>
        <v>1.1331989380690731E-2</v>
      </c>
      <c r="BC944" s="174">
        <f t="shared" si="267"/>
        <v>1.1299113409674292E-2</v>
      </c>
      <c r="BD944" s="174">
        <f t="shared" si="267"/>
        <v>1.1266332817274438E-2</v>
      </c>
      <c r="BE944" s="174">
        <f t="shared" si="267"/>
        <v>1.1233647326782063E-2</v>
      </c>
      <c r="BF944" s="174">
        <f t="shared" si="267"/>
        <v>1.1201056662290841E-2</v>
      </c>
      <c r="BG944" s="174">
        <f t="shared" si="267"/>
        <v>1.1168560548694898E-2</v>
      </c>
      <c r="BH944" s="174">
        <f t="shared" si="267"/>
        <v>1.1136158711686482E-2</v>
      </c>
      <c r="BI944" s="174">
        <f t="shared" si="267"/>
        <v>1.110385087775366E-2</v>
      </c>
      <c r="BJ944" s="174">
        <f t="shared" si="267"/>
        <v>1.1071636774177997E-2</v>
      </c>
      <c r="BK944" s="174">
        <f t="shared" si="267"/>
        <v>1.1039516129032263E-2</v>
      </c>
      <c r="BL944" s="174">
        <f t="shared" si="267"/>
        <v>1.1007488671178126E-2</v>
      </c>
      <c r="BM944" s="174">
        <f t="shared" si="267"/>
        <v>1.0975554130263887E-2</v>
      </c>
      <c r="BN944" s="174">
        <f t="shared" si="267"/>
        <v>1.0943712236722162E-2</v>
      </c>
      <c r="BO944" s="174">
        <f t="shared" si="267"/>
        <v>1.0911962721767639E-2</v>
      </c>
      <c r="BP944" s="174">
        <f t="shared" si="267"/>
        <v>1.0880305317394796E-2</v>
      </c>
    </row>
    <row r="945" spans="2:68">
      <c r="B945" s="29">
        <v>42</v>
      </c>
      <c r="C945" s="68">
        <v>1.24E-2</v>
      </c>
      <c r="D945" s="68">
        <v>1.17E-2</v>
      </c>
      <c r="F945" s="13"/>
      <c r="G945" s="13"/>
      <c r="H945" s="245"/>
      <c r="I945" s="60" t="s">
        <v>112</v>
      </c>
      <c r="J945" s="174">
        <f t="shared" si="266"/>
        <v>1.2877304652100446E-2</v>
      </c>
      <c r="K945" s="174">
        <f t="shared" si="267"/>
        <v>1.2839945466498515E-2</v>
      </c>
      <c r="L945" s="174">
        <f t="shared" si="267"/>
        <v>1.2802694666058432E-2</v>
      </c>
      <c r="M945" s="174">
        <f t="shared" si="267"/>
        <v>1.2765551936336954E-2</v>
      </c>
      <c r="N945" s="174">
        <f t="shared" si="267"/>
        <v>1.2728516963803097E-2</v>
      </c>
      <c r="O945" s="174">
        <f t="shared" si="267"/>
        <v>1.2691589435835478E-2</v>
      </c>
      <c r="P945" s="174">
        <f t="shared" si="267"/>
        <v>1.2654769040719679E-2</v>
      </c>
      <c r="Q945" s="174">
        <f t="shared" si="267"/>
        <v>1.2618055467645623E-2</v>
      </c>
      <c r="R945" s="174">
        <f t="shared" si="267"/>
        <v>1.2581448406704937E-2</v>
      </c>
      <c r="S945" s="174">
        <f t="shared" si="267"/>
        <v>1.2544947548888356E-2</v>
      </c>
      <c r="T945" s="174">
        <f t="shared" si="267"/>
        <v>1.2508552586083082E-2</v>
      </c>
      <c r="U945" s="174">
        <f t="shared" si="267"/>
        <v>1.2472263211070216E-2</v>
      </c>
      <c r="V945" s="174">
        <f t="shared" si="267"/>
        <v>1.243607911752216E-2</v>
      </c>
      <c r="W945" s="174">
        <f t="shared" si="267"/>
        <v>1.24E-2</v>
      </c>
      <c r="X945" s="174">
        <f t="shared" si="267"/>
        <v>1.2364025553950971E-2</v>
      </c>
      <c r="Y945" s="174">
        <f t="shared" si="267"/>
        <v>1.2328155475705855E-2</v>
      </c>
      <c r="Z945" s="174">
        <f t="shared" si="267"/>
        <v>1.2292389462476433E-2</v>
      </c>
      <c r="AA945" s="174">
        <f t="shared" si="267"/>
        <v>1.2256727212352924E-2</v>
      </c>
      <c r="AB945" s="174">
        <f t="shared" si="267"/>
        <v>1.2221168424301435E-2</v>
      </c>
      <c r="AC945" s="174">
        <f t="shared" si="267"/>
        <v>1.2185712798161424E-2</v>
      </c>
      <c r="AD945" s="174">
        <f t="shared" si="267"/>
        <v>1.2150360034643164E-2</v>
      </c>
      <c r="AE945" s="174">
        <f t="shared" si="267"/>
        <v>1.2115109835325216E-2</v>
      </c>
      <c r="AF945" s="174">
        <f t="shared" si="267"/>
        <v>1.207996190265191E-2</v>
      </c>
      <c r="AG945" s="174">
        <f t="shared" si="267"/>
        <v>1.204491593993084E-2</v>
      </c>
      <c r="AH945" s="174">
        <f t="shared" si="267"/>
        <v>1.2009971651330345E-2</v>
      </c>
      <c r="AI945" s="174">
        <f t="shared" si="267"/>
        <v>1.1975128741877027E-2</v>
      </c>
      <c r="AJ945" s="174">
        <f t="shared" si="267"/>
        <v>1.1940386917453248E-2</v>
      </c>
      <c r="AK945" s="174">
        <f t="shared" si="267"/>
        <v>1.1905745884794662E-2</v>
      </c>
      <c r="AL945" s="174">
        <f t="shared" si="267"/>
        <v>1.1871205351487727E-2</v>
      </c>
      <c r="AM945" s="174">
        <f t="shared" si="267"/>
        <v>1.183676502596724E-2</v>
      </c>
      <c r="AN945" s="174">
        <f t="shared" si="267"/>
        <v>1.1802424617513876E-2</v>
      </c>
      <c r="AO945" s="174">
        <f t="shared" si="267"/>
        <v>1.1768183836251739E-2</v>
      </c>
      <c r="AP945" s="174">
        <f t="shared" si="267"/>
        <v>1.1734042393145908E-2</v>
      </c>
      <c r="AQ945" s="174">
        <f t="shared" si="267"/>
        <v>1.1700000000000002E-2</v>
      </c>
      <c r="AR945" s="174">
        <f t="shared" si="267"/>
        <v>1.1666056369453741E-2</v>
      </c>
      <c r="AS945" s="174">
        <f t="shared" si="267"/>
        <v>1.1632211214980526E-2</v>
      </c>
      <c r="AT945" s="174">
        <f t="shared" si="267"/>
        <v>1.1598464250885024E-2</v>
      </c>
      <c r="AU945" s="174">
        <f t="shared" si="267"/>
        <v>1.1564815192300744E-2</v>
      </c>
      <c r="AV945" s="174">
        <f t="shared" si="267"/>
        <v>1.1531263755187645E-2</v>
      </c>
      <c r="AW945" s="174">
        <f t="shared" si="267"/>
        <v>1.1497809656329731E-2</v>
      </c>
      <c r="AX945" s="174">
        <f t="shared" si="267"/>
        <v>1.1464452613332664E-2</v>
      </c>
      <c r="AY945" s="174">
        <f t="shared" si="267"/>
        <v>1.1431192344621375E-2</v>
      </c>
      <c r="AZ945" s="174">
        <f t="shared" si="267"/>
        <v>1.1398028569437692E-2</v>
      </c>
      <c r="BA945" s="174">
        <f t="shared" si="267"/>
        <v>1.1364961007837971E-2</v>
      </c>
      <c r="BB945" s="174">
        <f t="shared" si="267"/>
        <v>1.1331989380690731E-2</v>
      </c>
      <c r="BC945" s="174">
        <f t="shared" si="267"/>
        <v>1.1299113409674292E-2</v>
      </c>
      <c r="BD945" s="174">
        <f t="shared" si="267"/>
        <v>1.1266332817274438E-2</v>
      </c>
      <c r="BE945" s="174">
        <f t="shared" si="267"/>
        <v>1.1233647326782063E-2</v>
      </c>
      <c r="BF945" s="174">
        <f t="shared" si="267"/>
        <v>1.1201056662290841E-2</v>
      </c>
      <c r="BG945" s="174">
        <f t="shared" si="267"/>
        <v>1.1168560548694898E-2</v>
      </c>
      <c r="BH945" s="174">
        <f t="shared" si="267"/>
        <v>1.1136158711686482E-2</v>
      </c>
      <c r="BI945" s="174">
        <f t="shared" si="267"/>
        <v>1.110385087775366E-2</v>
      </c>
      <c r="BJ945" s="174">
        <f t="shared" si="267"/>
        <v>1.1071636774177997E-2</v>
      </c>
      <c r="BK945" s="174">
        <f t="shared" si="267"/>
        <v>1.1039516129032263E-2</v>
      </c>
      <c r="BL945" s="174">
        <f t="shared" si="267"/>
        <v>1.1007488671178126E-2</v>
      </c>
      <c r="BM945" s="174">
        <f t="shared" si="267"/>
        <v>1.0975554130263887E-2</v>
      </c>
      <c r="BN945" s="174">
        <f t="shared" si="267"/>
        <v>1.0943712236722162E-2</v>
      </c>
      <c r="BO945" s="174">
        <f t="shared" si="267"/>
        <v>1.0911962721767639E-2</v>
      </c>
      <c r="BP945" s="174">
        <f t="shared" si="267"/>
        <v>1.0880305317394796E-2</v>
      </c>
    </row>
    <row r="946" spans="2:68">
      <c r="B946" s="29">
        <v>43</v>
      </c>
      <c r="C946" s="68">
        <v>1.24E-2</v>
      </c>
      <c r="D946" s="68">
        <v>1.17E-2</v>
      </c>
      <c r="F946" s="13"/>
      <c r="G946" s="13"/>
      <c r="H946" s="245"/>
      <c r="I946" s="60" t="s">
        <v>112</v>
      </c>
      <c r="J946" s="174">
        <f t="shared" si="266"/>
        <v>1.2877304652100446E-2</v>
      </c>
      <c r="K946" s="174">
        <f t="shared" si="267"/>
        <v>1.2839945466498515E-2</v>
      </c>
      <c r="L946" s="174">
        <f t="shared" si="267"/>
        <v>1.2802694666058432E-2</v>
      </c>
      <c r="M946" s="174">
        <f t="shared" si="267"/>
        <v>1.2765551936336954E-2</v>
      </c>
      <c r="N946" s="174">
        <f t="shared" si="267"/>
        <v>1.2728516963803097E-2</v>
      </c>
      <c r="O946" s="174">
        <f t="shared" si="267"/>
        <v>1.2691589435835478E-2</v>
      </c>
      <c r="P946" s="174">
        <f t="shared" si="267"/>
        <v>1.2654769040719679E-2</v>
      </c>
      <c r="Q946" s="174">
        <f t="shared" si="267"/>
        <v>1.2618055467645623E-2</v>
      </c>
      <c r="R946" s="174">
        <f t="shared" si="267"/>
        <v>1.2581448406704937E-2</v>
      </c>
      <c r="S946" s="174">
        <f t="shared" si="267"/>
        <v>1.2544947548888356E-2</v>
      </c>
      <c r="T946" s="174">
        <f t="shared" si="267"/>
        <v>1.2508552586083082E-2</v>
      </c>
      <c r="U946" s="174">
        <f t="shared" si="267"/>
        <v>1.2472263211070216E-2</v>
      </c>
      <c r="V946" s="174">
        <f t="shared" si="267"/>
        <v>1.243607911752216E-2</v>
      </c>
      <c r="W946" s="174">
        <f t="shared" si="267"/>
        <v>1.24E-2</v>
      </c>
      <c r="X946" s="174">
        <f t="shared" si="267"/>
        <v>1.2364025553950971E-2</v>
      </c>
      <c r="Y946" s="174">
        <f t="shared" si="267"/>
        <v>1.2328155475705855E-2</v>
      </c>
      <c r="Z946" s="174">
        <f t="shared" si="267"/>
        <v>1.2292389462476433E-2</v>
      </c>
      <c r="AA946" s="174">
        <f t="shared" si="267"/>
        <v>1.2256727212352924E-2</v>
      </c>
      <c r="AB946" s="174">
        <f t="shared" si="267"/>
        <v>1.2221168424301435E-2</v>
      </c>
      <c r="AC946" s="174">
        <f t="shared" si="267"/>
        <v>1.2185712798161424E-2</v>
      </c>
      <c r="AD946" s="174">
        <f t="shared" si="267"/>
        <v>1.2150360034643164E-2</v>
      </c>
      <c r="AE946" s="174">
        <f t="shared" si="267"/>
        <v>1.2115109835325216E-2</v>
      </c>
      <c r="AF946" s="174">
        <f t="shared" si="267"/>
        <v>1.207996190265191E-2</v>
      </c>
      <c r="AG946" s="174">
        <f t="shared" si="267"/>
        <v>1.204491593993084E-2</v>
      </c>
      <c r="AH946" s="174">
        <f t="shared" si="267"/>
        <v>1.2009971651330345E-2</v>
      </c>
      <c r="AI946" s="174">
        <f t="shared" si="267"/>
        <v>1.1975128741877027E-2</v>
      </c>
      <c r="AJ946" s="174">
        <f t="shared" si="267"/>
        <v>1.1940386917453248E-2</v>
      </c>
      <c r="AK946" s="174">
        <f t="shared" si="267"/>
        <v>1.1905745884794662E-2</v>
      </c>
      <c r="AL946" s="174">
        <f t="shared" si="267"/>
        <v>1.1871205351487727E-2</v>
      </c>
      <c r="AM946" s="174">
        <f t="shared" si="267"/>
        <v>1.183676502596724E-2</v>
      </c>
      <c r="AN946" s="174">
        <f t="shared" si="267"/>
        <v>1.1802424617513876E-2</v>
      </c>
      <c r="AO946" s="174">
        <f t="shared" si="267"/>
        <v>1.1768183836251739E-2</v>
      </c>
      <c r="AP946" s="174">
        <f t="shared" si="267"/>
        <v>1.1734042393145908E-2</v>
      </c>
      <c r="AQ946" s="174">
        <f t="shared" si="267"/>
        <v>1.1700000000000002E-2</v>
      </c>
      <c r="AR946" s="174">
        <f t="shared" si="267"/>
        <v>1.1666056369453741E-2</v>
      </c>
      <c r="AS946" s="174">
        <f t="shared" si="267"/>
        <v>1.1632211214980526E-2</v>
      </c>
      <c r="AT946" s="174">
        <f t="shared" si="267"/>
        <v>1.1598464250885024E-2</v>
      </c>
      <c r="AU946" s="174">
        <f t="shared" si="267"/>
        <v>1.1564815192300744E-2</v>
      </c>
      <c r="AV946" s="174">
        <f t="shared" si="267"/>
        <v>1.1531263755187645E-2</v>
      </c>
      <c r="AW946" s="174">
        <f t="shared" si="267"/>
        <v>1.1497809656329731E-2</v>
      </c>
      <c r="AX946" s="174">
        <f t="shared" si="267"/>
        <v>1.1464452613332664E-2</v>
      </c>
      <c r="AY946" s="174">
        <f t="shared" si="267"/>
        <v>1.1431192344621375E-2</v>
      </c>
      <c r="AZ946" s="174">
        <f t="shared" si="267"/>
        <v>1.1398028569437692E-2</v>
      </c>
      <c r="BA946" s="174">
        <f t="shared" si="267"/>
        <v>1.1364961007837971E-2</v>
      </c>
      <c r="BB946" s="174">
        <f t="shared" si="267"/>
        <v>1.1331989380690731E-2</v>
      </c>
      <c r="BC946" s="174">
        <f t="shared" si="267"/>
        <v>1.1299113409674292E-2</v>
      </c>
      <c r="BD946" s="174">
        <f t="shared" si="267"/>
        <v>1.1266332817274438E-2</v>
      </c>
      <c r="BE946" s="174">
        <f t="shared" si="267"/>
        <v>1.1233647326782063E-2</v>
      </c>
      <c r="BF946" s="174">
        <f t="shared" si="267"/>
        <v>1.1201056662290841E-2</v>
      </c>
      <c r="BG946" s="174">
        <f t="shared" ref="K946:BP951" si="268">$C946*POWER(POWER($D946/$C946,1/($D$906-$C$906)),BG$906-$C$906)</f>
        <v>1.1168560548694898E-2</v>
      </c>
      <c r="BH946" s="174">
        <f t="shared" si="268"/>
        <v>1.1136158711686482E-2</v>
      </c>
      <c r="BI946" s="174">
        <f t="shared" si="268"/>
        <v>1.110385087775366E-2</v>
      </c>
      <c r="BJ946" s="174">
        <f t="shared" si="268"/>
        <v>1.1071636774177997E-2</v>
      </c>
      <c r="BK946" s="174">
        <f t="shared" si="268"/>
        <v>1.1039516129032263E-2</v>
      </c>
      <c r="BL946" s="174">
        <f t="shared" si="268"/>
        <v>1.1007488671178126E-2</v>
      </c>
      <c r="BM946" s="174">
        <f t="shared" si="268"/>
        <v>1.0975554130263887E-2</v>
      </c>
      <c r="BN946" s="174">
        <f t="shared" si="268"/>
        <v>1.0943712236722162E-2</v>
      </c>
      <c r="BO946" s="174">
        <f t="shared" si="268"/>
        <v>1.0911962721767639E-2</v>
      </c>
      <c r="BP946" s="174">
        <f t="shared" si="268"/>
        <v>1.0880305317394796E-2</v>
      </c>
    </row>
    <row r="947" spans="2:68">
      <c r="B947" s="29">
        <v>44</v>
      </c>
      <c r="C947" s="68">
        <v>1.24E-2</v>
      </c>
      <c r="D947" s="68">
        <v>1.17E-2</v>
      </c>
      <c r="F947" s="13"/>
      <c r="G947" s="13"/>
      <c r="H947" s="245"/>
      <c r="I947" s="60" t="s">
        <v>112</v>
      </c>
      <c r="J947" s="174">
        <f t="shared" si="266"/>
        <v>1.2877304652100446E-2</v>
      </c>
      <c r="K947" s="174">
        <f t="shared" si="268"/>
        <v>1.2839945466498515E-2</v>
      </c>
      <c r="L947" s="174">
        <f t="shared" si="268"/>
        <v>1.2802694666058432E-2</v>
      </c>
      <c r="M947" s="174">
        <f t="shared" si="268"/>
        <v>1.2765551936336954E-2</v>
      </c>
      <c r="N947" s="174">
        <f t="shared" si="268"/>
        <v>1.2728516963803097E-2</v>
      </c>
      <c r="O947" s="174">
        <f t="shared" si="268"/>
        <v>1.2691589435835478E-2</v>
      </c>
      <c r="P947" s="174">
        <f t="shared" si="268"/>
        <v>1.2654769040719679E-2</v>
      </c>
      <c r="Q947" s="174">
        <f t="shared" si="268"/>
        <v>1.2618055467645623E-2</v>
      </c>
      <c r="R947" s="174">
        <f t="shared" si="268"/>
        <v>1.2581448406704937E-2</v>
      </c>
      <c r="S947" s="174">
        <f t="shared" si="268"/>
        <v>1.2544947548888356E-2</v>
      </c>
      <c r="T947" s="174">
        <f t="shared" si="268"/>
        <v>1.2508552586083082E-2</v>
      </c>
      <c r="U947" s="174">
        <f t="shared" si="268"/>
        <v>1.2472263211070216E-2</v>
      </c>
      <c r="V947" s="174">
        <f t="shared" si="268"/>
        <v>1.243607911752216E-2</v>
      </c>
      <c r="W947" s="174">
        <f t="shared" si="268"/>
        <v>1.24E-2</v>
      </c>
      <c r="X947" s="174">
        <f t="shared" si="268"/>
        <v>1.2364025553950971E-2</v>
      </c>
      <c r="Y947" s="174">
        <f t="shared" si="268"/>
        <v>1.2328155475705855E-2</v>
      </c>
      <c r="Z947" s="174">
        <f t="shared" si="268"/>
        <v>1.2292389462476433E-2</v>
      </c>
      <c r="AA947" s="174">
        <f t="shared" si="268"/>
        <v>1.2256727212352924E-2</v>
      </c>
      <c r="AB947" s="174">
        <f t="shared" si="268"/>
        <v>1.2221168424301435E-2</v>
      </c>
      <c r="AC947" s="174">
        <f t="shared" si="268"/>
        <v>1.2185712798161424E-2</v>
      </c>
      <c r="AD947" s="174">
        <f t="shared" si="268"/>
        <v>1.2150360034643164E-2</v>
      </c>
      <c r="AE947" s="174">
        <f t="shared" si="268"/>
        <v>1.2115109835325216E-2</v>
      </c>
      <c r="AF947" s="174">
        <f t="shared" si="268"/>
        <v>1.207996190265191E-2</v>
      </c>
      <c r="AG947" s="174">
        <f t="shared" si="268"/>
        <v>1.204491593993084E-2</v>
      </c>
      <c r="AH947" s="174">
        <f t="shared" si="268"/>
        <v>1.2009971651330345E-2</v>
      </c>
      <c r="AI947" s="174">
        <f t="shared" si="268"/>
        <v>1.1975128741877027E-2</v>
      </c>
      <c r="AJ947" s="174">
        <f t="shared" si="268"/>
        <v>1.1940386917453248E-2</v>
      </c>
      <c r="AK947" s="174">
        <f t="shared" si="268"/>
        <v>1.1905745884794662E-2</v>
      </c>
      <c r="AL947" s="174">
        <f t="shared" si="268"/>
        <v>1.1871205351487727E-2</v>
      </c>
      <c r="AM947" s="174">
        <f t="shared" si="268"/>
        <v>1.183676502596724E-2</v>
      </c>
      <c r="AN947" s="174">
        <f t="shared" si="268"/>
        <v>1.1802424617513876E-2</v>
      </c>
      <c r="AO947" s="174">
        <f t="shared" si="268"/>
        <v>1.1768183836251739E-2</v>
      </c>
      <c r="AP947" s="174">
        <f t="shared" si="268"/>
        <v>1.1734042393145908E-2</v>
      </c>
      <c r="AQ947" s="174">
        <f t="shared" si="268"/>
        <v>1.1700000000000002E-2</v>
      </c>
      <c r="AR947" s="174">
        <f t="shared" si="268"/>
        <v>1.1666056369453741E-2</v>
      </c>
      <c r="AS947" s="174">
        <f t="shared" si="268"/>
        <v>1.1632211214980526E-2</v>
      </c>
      <c r="AT947" s="174">
        <f t="shared" si="268"/>
        <v>1.1598464250885024E-2</v>
      </c>
      <c r="AU947" s="174">
        <f t="shared" si="268"/>
        <v>1.1564815192300744E-2</v>
      </c>
      <c r="AV947" s="174">
        <f t="shared" si="268"/>
        <v>1.1531263755187645E-2</v>
      </c>
      <c r="AW947" s="174">
        <f t="shared" si="268"/>
        <v>1.1497809656329731E-2</v>
      </c>
      <c r="AX947" s="174">
        <f t="shared" si="268"/>
        <v>1.1464452613332664E-2</v>
      </c>
      <c r="AY947" s="174">
        <f t="shared" si="268"/>
        <v>1.1431192344621375E-2</v>
      </c>
      <c r="AZ947" s="174">
        <f t="shared" si="268"/>
        <v>1.1398028569437692E-2</v>
      </c>
      <c r="BA947" s="174">
        <f t="shared" si="268"/>
        <v>1.1364961007837971E-2</v>
      </c>
      <c r="BB947" s="174">
        <f t="shared" si="268"/>
        <v>1.1331989380690731E-2</v>
      </c>
      <c r="BC947" s="174">
        <f t="shared" si="268"/>
        <v>1.1299113409674292E-2</v>
      </c>
      <c r="BD947" s="174">
        <f t="shared" si="268"/>
        <v>1.1266332817274438E-2</v>
      </c>
      <c r="BE947" s="174">
        <f t="shared" si="268"/>
        <v>1.1233647326782063E-2</v>
      </c>
      <c r="BF947" s="174">
        <f t="shared" si="268"/>
        <v>1.1201056662290841E-2</v>
      </c>
      <c r="BG947" s="174">
        <f t="shared" si="268"/>
        <v>1.1168560548694898E-2</v>
      </c>
      <c r="BH947" s="174">
        <f t="shared" si="268"/>
        <v>1.1136158711686482E-2</v>
      </c>
      <c r="BI947" s="174">
        <f t="shared" si="268"/>
        <v>1.110385087775366E-2</v>
      </c>
      <c r="BJ947" s="174">
        <f t="shared" si="268"/>
        <v>1.1071636774177997E-2</v>
      </c>
      <c r="BK947" s="174">
        <f t="shared" si="268"/>
        <v>1.1039516129032263E-2</v>
      </c>
      <c r="BL947" s="174">
        <f t="shared" si="268"/>
        <v>1.1007488671178126E-2</v>
      </c>
      <c r="BM947" s="174">
        <f t="shared" si="268"/>
        <v>1.0975554130263887E-2</v>
      </c>
      <c r="BN947" s="174">
        <f t="shared" si="268"/>
        <v>1.0943712236722162E-2</v>
      </c>
      <c r="BO947" s="174">
        <f t="shared" si="268"/>
        <v>1.0911962721767639E-2</v>
      </c>
      <c r="BP947" s="174">
        <f t="shared" si="268"/>
        <v>1.0880305317394796E-2</v>
      </c>
    </row>
    <row r="948" spans="2:68">
      <c r="B948" s="29">
        <v>45</v>
      </c>
      <c r="C948" s="68">
        <v>1.24E-2</v>
      </c>
      <c r="D948" s="68">
        <v>1.17E-2</v>
      </c>
      <c r="F948" s="13"/>
      <c r="G948" s="13"/>
      <c r="H948" s="245"/>
      <c r="I948" s="60" t="s">
        <v>112</v>
      </c>
      <c r="J948" s="174">
        <f t="shared" si="266"/>
        <v>1.2877304652100446E-2</v>
      </c>
      <c r="K948" s="174">
        <f t="shared" si="268"/>
        <v>1.2839945466498515E-2</v>
      </c>
      <c r="L948" s="174">
        <f t="shared" si="268"/>
        <v>1.2802694666058432E-2</v>
      </c>
      <c r="M948" s="174">
        <f t="shared" si="268"/>
        <v>1.2765551936336954E-2</v>
      </c>
      <c r="N948" s="174">
        <f t="shared" si="268"/>
        <v>1.2728516963803097E-2</v>
      </c>
      <c r="O948" s="174">
        <f t="shared" si="268"/>
        <v>1.2691589435835478E-2</v>
      </c>
      <c r="P948" s="174">
        <f t="shared" si="268"/>
        <v>1.2654769040719679E-2</v>
      </c>
      <c r="Q948" s="174">
        <f t="shared" si="268"/>
        <v>1.2618055467645623E-2</v>
      </c>
      <c r="R948" s="174">
        <f t="shared" si="268"/>
        <v>1.2581448406704937E-2</v>
      </c>
      <c r="S948" s="174">
        <f t="shared" si="268"/>
        <v>1.2544947548888356E-2</v>
      </c>
      <c r="T948" s="174">
        <f t="shared" si="268"/>
        <v>1.2508552586083082E-2</v>
      </c>
      <c r="U948" s="174">
        <f t="shared" si="268"/>
        <v>1.2472263211070216E-2</v>
      </c>
      <c r="V948" s="174">
        <f t="shared" si="268"/>
        <v>1.243607911752216E-2</v>
      </c>
      <c r="W948" s="174">
        <f t="shared" si="268"/>
        <v>1.24E-2</v>
      </c>
      <c r="X948" s="174">
        <f t="shared" si="268"/>
        <v>1.2364025553950971E-2</v>
      </c>
      <c r="Y948" s="174">
        <f t="shared" si="268"/>
        <v>1.2328155475705855E-2</v>
      </c>
      <c r="Z948" s="174">
        <f t="shared" si="268"/>
        <v>1.2292389462476433E-2</v>
      </c>
      <c r="AA948" s="174">
        <f t="shared" si="268"/>
        <v>1.2256727212352924E-2</v>
      </c>
      <c r="AB948" s="174">
        <f t="shared" si="268"/>
        <v>1.2221168424301435E-2</v>
      </c>
      <c r="AC948" s="174">
        <f t="shared" si="268"/>
        <v>1.2185712798161424E-2</v>
      </c>
      <c r="AD948" s="174">
        <f t="shared" si="268"/>
        <v>1.2150360034643164E-2</v>
      </c>
      <c r="AE948" s="174">
        <f t="shared" si="268"/>
        <v>1.2115109835325216E-2</v>
      </c>
      <c r="AF948" s="174">
        <f t="shared" si="268"/>
        <v>1.207996190265191E-2</v>
      </c>
      <c r="AG948" s="174">
        <f t="shared" si="268"/>
        <v>1.204491593993084E-2</v>
      </c>
      <c r="AH948" s="174">
        <f t="shared" si="268"/>
        <v>1.2009971651330345E-2</v>
      </c>
      <c r="AI948" s="174">
        <f t="shared" si="268"/>
        <v>1.1975128741877027E-2</v>
      </c>
      <c r="AJ948" s="174">
        <f t="shared" si="268"/>
        <v>1.1940386917453248E-2</v>
      </c>
      <c r="AK948" s="174">
        <f t="shared" si="268"/>
        <v>1.1905745884794662E-2</v>
      </c>
      <c r="AL948" s="174">
        <f t="shared" si="268"/>
        <v>1.1871205351487727E-2</v>
      </c>
      <c r="AM948" s="174">
        <f t="shared" si="268"/>
        <v>1.183676502596724E-2</v>
      </c>
      <c r="AN948" s="174">
        <f t="shared" si="268"/>
        <v>1.1802424617513876E-2</v>
      </c>
      <c r="AO948" s="174">
        <f t="shared" si="268"/>
        <v>1.1768183836251739E-2</v>
      </c>
      <c r="AP948" s="174">
        <f t="shared" si="268"/>
        <v>1.1734042393145908E-2</v>
      </c>
      <c r="AQ948" s="174">
        <f t="shared" si="268"/>
        <v>1.1700000000000002E-2</v>
      </c>
      <c r="AR948" s="174">
        <f t="shared" si="268"/>
        <v>1.1666056369453741E-2</v>
      </c>
      <c r="AS948" s="174">
        <f t="shared" si="268"/>
        <v>1.1632211214980526E-2</v>
      </c>
      <c r="AT948" s="174">
        <f t="shared" si="268"/>
        <v>1.1598464250885024E-2</v>
      </c>
      <c r="AU948" s="174">
        <f t="shared" si="268"/>
        <v>1.1564815192300744E-2</v>
      </c>
      <c r="AV948" s="174">
        <f t="shared" si="268"/>
        <v>1.1531263755187645E-2</v>
      </c>
      <c r="AW948" s="174">
        <f t="shared" si="268"/>
        <v>1.1497809656329731E-2</v>
      </c>
      <c r="AX948" s="174">
        <f t="shared" si="268"/>
        <v>1.1464452613332664E-2</v>
      </c>
      <c r="AY948" s="174">
        <f t="shared" si="268"/>
        <v>1.1431192344621375E-2</v>
      </c>
      <c r="AZ948" s="174">
        <f t="shared" si="268"/>
        <v>1.1398028569437692E-2</v>
      </c>
      <c r="BA948" s="174">
        <f t="shared" si="268"/>
        <v>1.1364961007837971E-2</v>
      </c>
      <c r="BB948" s="174">
        <f t="shared" si="268"/>
        <v>1.1331989380690731E-2</v>
      </c>
      <c r="BC948" s="174">
        <f t="shared" si="268"/>
        <v>1.1299113409674292E-2</v>
      </c>
      <c r="BD948" s="174">
        <f t="shared" si="268"/>
        <v>1.1266332817274438E-2</v>
      </c>
      <c r="BE948" s="174">
        <f t="shared" si="268"/>
        <v>1.1233647326782063E-2</v>
      </c>
      <c r="BF948" s="174">
        <f t="shared" si="268"/>
        <v>1.1201056662290841E-2</v>
      </c>
      <c r="BG948" s="174">
        <f t="shared" si="268"/>
        <v>1.1168560548694898E-2</v>
      </c>
      <c r="BH948" s="174">
        <f t="shared" si="268"/>
        <v>1.1136158711686482E-2</v>
      </c>
      <c r="BI948" s="174">
        <f t="shared" si="268"/>
        <v>1.110385087775366E-2</v>
      </c>
      <c r="BJ948" s="174">
        <f t="shared" si="268"/>
        <v>1.1071636774177997E-2</v>
      </c>
      <c r="BK948" s="174">
        <f t="shared" si="268"/>
        <v>1.1039516129032263E-2</v>
      </c>
      <c r="BL948" s="174">
        <f t="shared" si="268"/>
        <v>1.1007488671178126E-2</v>
      </c>
      <c r="BM948" s="174">
        <f t="shared" si="268"/>
        <v>1.0975554130263887E-2</v>
      </c>
      <c r="BN948" s="174">
        <f t="shared" si="268"/>
        <v>1.0943712236722162E-2</v>
      </c>
      <c r="BO948" s="174">
        <f t="shared" si="268"/>
        <v>1.0911962721767639E-2</v>
      </c>
      <c r="BP948" s="174">
        <f t="shared" si="268"/>
        <v>1.0880305317394796E-2</v>
      </c>
    </row>
    <row r="949" spans="2:68">
      <c r="B949" s="29">
        <v>46</v>
      </c>
      <c r="C949" s="68">
        <v>1.2E-2</v>
      </c>
      <c r="D949" s="68">
        <v>1.15E-2</v>
      </c>
      <c r="F949" s="13"/>
      <c r="G949" s="13"/>
      <c r="H949" s="245"/>
      <c r="I949" s="60" t="s">
        <v>112</v>
      </c>
      <c r="J949" s="174">
        <f t="shared" si="266"/>
        <v>1.2336599326295133E-2</v>
      </c>
      <c r="K949" s="174">
        <f t="shared" si="268"/>
        <v>1.2310375192887876E-2</v>
      </c>
      <c r="L949" s="174">
        <f t="shared" si="268"/>
        <v>1.2284206804597627E-2</v>
      </c>
      <c r="M949" s="174">
        <f t="shared" si="268"/>
        <v>1.2258094042925981E-2</v>
      </c>
      <c r="N949" s="174">
        <f t="shared" si="268"/>
        <v>1.2232036789626423E-2</v>
      </c>
      <c r="O949" s="174">
        <f t="shared" si="268"/>
        <v>1.22060349267038E-2</v>
      </c>
      <c r="P949" s="174">
        <f t="shared" si="268"/>
        <v>1.2180088336413777E-2</v>
      </c>
      <c r="Q949" s="174">
        <f t="shared" si="268"/>
        <v>1.2154196901262316E-2</v>
      </c>
      <c r="R949" s="174">
        <f t="shared" si="268"/>
        <v>1.2128360504005137E-2</v>
      </c>
      <c r="S949" s="174">
        <f t="shared" si="268"/>
        <v>1.2102579027647189E-2</v>
      </c>
      <c r="T949" s="174">
        <f t="shared" si="268"/>
        <v>1.2076852355442117E-2</v>
      </c>
      <c r="U949" s="174">
        <f t="shared" si="268"/>
        <v>1.2051180370891736E-2</v>
      </c>
      <c r="V949" s="174">
        <f t="shared" si="268"/>
        <v>1.2025562957745504E-2</v>
      </c>
      <c r="W949" s="174">
        <f t="shared" si="268"/>
        <v>1.2E-2</v>
      </c>
      <c r="X949" s="174">
        <f t="shared" si="268"/>
        <v>1.1974491381898385E-2</v>
      </c>
      <c r="Y949" s="174">
        <f t="shared" si="268"/>
        <v>1.194903698792989E-2</v>
      </c>
      <c r="Z949" s="174">
        <f t="shared" si="268"/>
        <v>1.1923636702829291E-2</v>
      </c>
      <c r="AA949" s="174">
        <f t="shared" si="268"/>
        <v>1.1898290411576385E-2</v>
      </c>
      <c r="AB949" s="174">
        <f t="shared" si="268"/>
        <v>1.1872997999395467E-2</v>
      </c>
      <c r="AC949" s="174">
        <f t="shared" si="268"/>
        <v>1.1847759351754816E-2</v>
      </c>
      <c r="AD949" s="174">
        <f t="shared" si="268"/>
        <v>1.1822574354366167E-2</v>
      </c>
      <c r="AE949" s="174">
        <f t="shared" si="268"/>
        <v>1.1797442893184211E-2</v>
      </c>
      <c r="AF949" s="174">
        <f t="shared" si="268"/>
        <v>1.1772364854406057E-2</v>
      </c>
      <c r="AG949" s="174">
        <f t="shared" si="268"/>
        <v>1.1747340124470729E-2</v>
      </c>
      <c r="AH949" s="174">
        <f t="shared" si="268"/>
        <v>1.1722368590058653E-2</v>
      </c>
      <c r="AI949" s="174">
        <f t="shared" si="268"/>
        <v>1.1697450138091139E-2</v>
      </c>
      <c r="AJ949" s="174">
        <f t="shared" si="268"/>
        <v>1.1672584655729868E-2</v>
      </c>
      <c r="AK949" s="174">
        <f t="shared" si="268"/>
        <v>1.1647772030376384E-2</v>
      </c>
      <c r="AL949" s="174">
        <f t="shared" si="268"/>
        <v>1.1623012149671588E-2</v>
      </c>
      <c r="AM949" s="174">
        <f t="shared" si="268"/>
        <v>1.1598304901495221E-2</v>
      </c>
      <c r="AN949" s="174">
        <f t="shared" si="268"/>
        <v>1.1573650173965359E-2</v>
      </c>
      <c r="AO949" s="174">
        <f t="shared" si="268"/>
        <v>1.154904785543791E-2</v>
      </c>
      <c r="AP949" s="174">
        <f t="shared" si="268"/>
        <v>1.1524497834506106E-2</v>
      </c>
      <c r="AQ949" s="174">
        <f t="shared" si="268"/>
        <v>1.1499999999999996E-2</v>
      </c>
      <c r="AR949" s="174">
        <f t="shared" si="268"/>
        <v>1.1475554240985949E-2</v>
      </c>
      <c r="AS949" s="174">
        <f t="shared" si="268"/>
        <v>1.1451160446766142E-2</v>
      </c>
      <c r="AT949" s="174">
        <f t="shared" si="268"/>
        <v>1.1426818506878067E-2</v>
      </c>
      <c r="AU949" s="174">
        <f t="shared" si="268"/>
        <v>1.1402528311094031E-2</v>
      </c>
      <c r="AV949" s="174">
        <f t="shared" si="268"/>
        <v>1.1378289749420652E-2</v>
      </c>
      <c r="AW949" s="174">
        <f t="shared" si="268"/>
        <v>1.1354102712098361E-2</v>
      </c>
      <c r="AX949" s="174">
        <f t="shared" si="268"/>
        <v>1.1329967089600908E-2</v>
      </c>
      <c r="AY949" s="174">
        <f t="shared" si="268"/>
        <v>1.1305882772634867E-2</v>
      </c>
      <c r="AZ949" s="174">
        <f t="shared" si="268"/>
        <v>1.1281849652139134E-2</v>
      </c>
      <c r="BA949" s="174">
        <f t="shared" si="268"/>
        <v>1.1257867619284446E-2</v>
      </c>
      <c r="BB949" s="174">
        <f t="shared" si="268"/>
        <v>1.1233936565472872E-2</v>
      </c>
      <c r="BC949" s="174">
        <f t="shared" si="268"/>
        <v>1.1210056382337337E-2</v>
      </c>
      <c r="BD949" s="174">
        <f t="shared" si="268"/>
        <v>1.118622696174112E-2</v>
      </c>
      <c r="BE949" s="174">
        <f t="shared" si="268"/>
        <v>1.1162448195777365E-2</v>
      </c>
      <c r="BF949" s="174">
        <f t="shared" si="268"/>
        <v>1.11387199767686E-2</v>
      </c>
      <c r="BG949" s="174">
        <f t="shared" si="268"/>
        <v>1.1115042197266249E-2</v>
      </c>
      <c r="BH949" s="174">
        <f t="shared" si="268"/>
        <v>1.1091414750050132E-2</v>
      </c>
      <c r="BI949" s="174">
        <f t="shared" si="268"/>
        <v>1.1067837528127995E-2</v>
      </c>
      <c r="BJ949" s="174">
        <f t="shared" si="268"/>
        <v>1.1044310424735014E-2</v>
      </c>
      <c r="BK949" s="174">
        <f t="shared" si="268"/>
        <v>1.1020833333333327E-2</v>
      </c>
      <c r="BL949" s="174">
        <f t="shared" si="268"/>
        <v>1.099740614761153E-2</v>
      </c>
      <c r="BM949" s="174">
        <f t="shared" si="268"/>
        <v>1.0974028761484216E-2</v>
      </c>
      <c r="BN949" s="174">
        <f t="shared" si="268"/>
        <v>1.0950701069091479E-2</v>
      </c>
      <c r="BO949" s="174">
        <f t="shared" si="268"/>
        <v>1.0927422964798443E-2</v>
      </c>
      <c r="BP949" s="174">
        <f t="shared" si="268"/>
        <v>1.0904194343194789E-2</v>
      </c>
    </row>
    <row r="950" spans="2:68">
      <c r="B950" s="29">
        <v>47</v>
      </c>
      <c r="C950" s="68">
        <v>1.17E-2</v>
      </c>
      <c r="D950" s="68">
        <v>1.1299999999999999E-2</v>
      </c>
      <c r="F950" s="13"/>
      <c r="G950" s="13"/>
      <c r="H950" s="245"/>
      <c r="I950" s="60" t="s">
        <v>112</v>
      </c>
      <c r="J950" s="174">
        <f t="shared" si="266"/>
        <v>1.1967561931670012E-2</v>
      </c>
      <c r="K950" s="174">
        <f t="shared" si="268"/>
        <v>1.1946764773291367E-2</v>
      </c>
      <c r="L950" s="174">
        <f t="shared" si="268"/>
        <v>1.1926003756091609E-2</v>
      </c>
      <c r="M950" s="174">
        <f t="shared" si="268"/>
        <v>1.190527881726481E-2</v>
      </c>
      <c r="N950" s="174">
        <f t="shared" si="268"/>
        <v>1.188458989411419E-2</v>
      </c>
      <c r="O950" s="174">
        <f t="shared" si="268"/>
        <v>1.1863936924051919E-2</v>
      </c>
      <c r="P950" s="174">
        <f t="shared" si="268"/>
        <v>1.1843319844598932E-2</v>
      </c>
      <c r="Q950" s="174">
        <f t="shared" si="268"/>
        <v>1.182273859338474E-2</v>
      </c>
      <c r="R950" s="174">
        <f t="shared" si="268"/>
        <v>1.1802193108147242E-2</v>
      </c>
      <c r="S950" s="174">
        <f t="shared" si="268"/>
        <v>1.1781683326732536E-2</v>
      </c>
      <c r="T950" s="174">
        <f t="shared" si="268"/>
        <v>1.176120918709473E-2</v>
      </c>
      <c r="U950" s="174">
        <f t="shared" si="268"/>
        <v>1.1740770627295751E-2</v>
      </c>
      <c r="V950" s="174">
        <f t="shared" si="268"/>
        <v>1.1720367585505169E-2</v>
      </c>
      <c r="W950" s="174">
        <f t="shared" si="268"/>
        <v>1.17E-2</v>
      </c>
      <c r="X950" s="174">
        <f t="shared" si="268"/>
        <v>1.1679667809164518E-2</v>
      </c>
      <c r="Y950" s="174">
        <f t="shared" si="268"/>
        <v>1.1659370951490076E-2</v>
      </c>
      <c r="Z950" s="174">
        <f t="shared" si="268"/>
        <v>1.1639109365574916E-2</v>
      </c>
      <c r="AA950" s="174">
        <f t="shared" si="268"/>
        <v>1.1618882990123983E-2</v>
      </c>
      <c r="AB950" s="174">
        <f t="shared" si="268"/>
        <v>1.1598691763948741E-2</v>
      </c>
      <c r="AC950" s="174">
        <f t="shared" si="268"/>
        <v>1.1578535625966984E-2</v>
      </c>
      <c r="AD950" s="174">
        <f t="shared" si="268"/>
        <v>1.155841451520266E-2</v>
      </c>
      <c r="AE950" s="174">
        <f t="shared" si="268"/>
        <v>1.1538328370785677E-2</v>
      </c>
      <c r="AF950" s="174">
        <f t="shared" si="268"/>
        <v>1.1518277131951722E-2</v>
      </c>
      <c r="AG950" s="174">
        <f t="shared" si="268"/>
        <v>1.149826073804208E-2</v>
      </c>
      <c r="AH950" s="174">
        <f t="shared" si="268"/>
        <v>1.1478279128503447E-2</v>
      </c>
      <c r="AI950" s="174">
        <f t="shared" si="268"/>
        <v>1.145833224288775E-2</v>
      </c>
      <c r="AJ950" s="174">
        <f t="shared" si="268"/>
        <v>1.1438420020851959E-2</v>
      </c>
      <c r="AK950" s="174">
        <f t="shared" si="268"/>
        <v>1.141854240215791E-2</v>
      </c>
      <c r="AL950" s="174">
        <f t="shared" si="268"/>
        <v>1.1398699326672122E-2</v>
      </c>
      <c r="AM950" s="174">
        <f t="shared" si="268"/>
        <v>1.1378890734365611E-2</v>
      </c>
      <c r="AN950" s="174">
        <f t="shared" si="268"/>
        <v>1.1359116565313711E-2</v>
      </c>
      <c r="AO950" s="174">
        <f t="shared" si="268"/>
        <v>1.1339376759695896E-2</v>
      </c>
      <c r="AP950" s="174">
        <f t="shared" si="268"/>
        <v>1.1319671257795592E-2</v>
      </c>
      <c r="AQ950" s="174">
        <f t="shared" si="268"/>
        <v>1.1299999999999999E-2</v>
      </c>
      <c r="AR950" s="174">
        <f t="shared" si="268"/>
        <v>1.1280362926799918E-2</v>
      </c>
      <c r="AS950" s="174">
        <f t="shared" si="268"/>
        <v>1.126075997878956E-2</v>
      </c>
      <c r="AT950" s="174">
        <f t="shared" si="268"/>
        <v>1.124119109666637E-2</v>
      </c>
      <c r="AU950" s="174">
        <f t="shared" si="268"/>
        <v>1.1221656221230855E-2</v>
      </c>
      <c r="AV950" s="174">
        <f t="shared" si="268"/>
        <v>1.1202155293386388E-2</v>
      </c>
      <c r="AW950" s="174">
        <f t="shared" si="268"/>
        <v>1.1182688254139051E-2</v>
      </c>
      <c r="AX950" s="174">
        <f t="shared" si="268"/>
        <v>1.1163255044597439E-2</v>
      </c>
      <c r="AY950" s="174">
        <f t="shared" si="268"/>
        <v>1.114385560597249E-2</v>
      </c>
      <c r="AZ950" s="174">
        <f t="shared" si="268"/>
        <v>1.1124489879577303E-2</v>
      </c>
      <c r="BA950" s="174">
        <f t="shared" si="268"/>
        <v>1.1105157806826966E-2</v>
      </c>
      <c r="BB950" s="174">
        <f t="shared" si="268"/>
        <v>1.1085859329238371E-2</v>
      </c>
      <c r="BC950" s="174">
        <f t="shared" si="268"/>
        <v>1.1066594388430048E-2</v>
      </c>
      <c r="BD950" s="174">
        <f t="shared" si="268"/>
        <v>1.1047362926121976E-2</v>
      </c>
      <c r="BE950" s="174">
        <f t="shared" si="268"/>
        <v>1.1028164884135416E-2</v>
      </c>
      <c r="BF950" s="174">
        <f t="shared" si="268"/>
        <v>1.1009000204392732E-2</v>
      </c>
      <c r="BG950" s="174">
        <f t="shared" si="268"/>
        <v>1.0989868828917213E-2</v>
      </c>
      <c r="BH950" s="174">
        <f t="shared" si="268"/>
        <v>1.0970770699832899E-2</v>
      </c>
      <c r="BI950" s="174">
        <f t="shared" si="268"/>
        <v>1.0951705759364411E-2</v>
      </c>
      <c r="BJ950" s="174">
        <f t="shared" si="268"/>
        <v>1.0932673949836765E-2</v>
      </c>
      <c r="BK950" s="174">
        <f t="shared" si="268"/>
        <v>1.0913675213675211E-2</v>
      </c>
      <c r="BL950" s="174">
        <f t="shared" si="268"/>
        <v>1.0894709493405048E-2</v>
      </c>
      <c r="BM950" s="174">
        <f t="shared" si="268"/>
        <v>1.0875776731651453E-2</v>
      </c>
      <c r="BN950" s="174">
        <f t="shared" si="268"/>
        <v>1.0856876871139313E-2</v>
      </c>
      <c r="BO950" s="174">
        <f t="shared" si="268"/>
        <v>1.0838009854693046E-2</v>
      </c>
      <c r="BP950" s="174">
        <f t="shared" si="268"/>
        <v>1.0819175625236427E-2</v>
      </c>
    </row>
    <row r="951" spans="2:68">
      <c r="B951" s="29">
        <v>48</v>
      </c>
      <c r="C951" s="68">
        <v>1.14E-2</v>
      </c>
      <c r="D951" s="68">
        <v>1.11E-2</v>
      </c>
      <c r="F951" s="13"/>
      <c r="G951" s="13"/>
      <c r="H951" s="245"/>
      <c r="I951" s="60" t="s">
        <v>112</v>
      </c>
      <c r="J951" s="174">
        <f t="shared" si="266"/>
        <v>1.1599334386639138E-2</v>
      </c>
      <c r="K951" s="174">
        <f t="shared" si="268"/>
        <v>1.1583877998028432E-2</v>
      </c>
      <c r="L951" s="174">
        <f t="shared" si="268"/>
        <v>1.1568442205422714E-2</v>
      </c>
      <c r="M951" s="174">
        <f t="shared" si="268"/>
        <v>1.1553026981377315E-2</v>
      </c>
      <c r="N951" s="174">
        <f t="shared" si="268"/>
        <v>1.153763229848415E-2</v>
      </c>
      <c r="O951" s="174">
        <f t="shared" si="268"/>
        <v>1.1522258129371634E-2</v>
      </c>
      <c r="P951" s="174">
        <f t="shared" si="268"/>
        <v>1.150690444670467E-2</v>
      </c>
      <c r="Q951" s="174">
        <f t="shared" si="268"/>
        <v>1.1491571223184588E-2</v>
      </c>
      <c r="R951" s="174">
        <f t="shared" si="268"/>
        <v>1.1476258431549083E-2</v>
      </c>
      <c r="S951" s="174">
        <f t="shared" si="268"/>
        <v>1.1460966044572187E-2</v>
      </c>
      <c r="T951" s="174">
        <f t="shared" si="268"/>
        <v>1.1445694035064203E-2</v>
      </c>
      <c r="U951" s="174">
        <f t="shared" si="268"/>
        <v>1.1430442375871677E-2</v>
      </c>
      <c r="V951" s="174">
        <f t="shared" si="268"/>
        <v>1.1415211039877322E-2</v>
      </c>
      <c r="W951" s="174">
        <f t="shared" si="268"/>
        <v>1.14E-2</v>
      </c>
      <c r="X951" s="174">
        <f t="shared" ref="K951:BP955" si="269">$C951*POWER(POWER($D951/$C951,1/($D$906-$C$906)),X$906-$C$906)</f>
        <v>1.138480922919465E-2</v>
      </c>
      <c r="Y951" s="174">
        <f t="shared" si="269"/>
        <v>1.1369638700452253E-2</v>
      </c>
      <c r="Z951" s="174">
        <f t="shared" si="269"/>
        <v>1.1354488386799779E-2</v>
      </c>
      <c r="AA951" s="174">
        <f t="shared" si="269"/>
        <v>1.133935826130014E-2</v>
      </c>
      <c r="AB951" s="174">
        <f t="shared" si="269"/>
        <v>1.1324248297052144E-2</v>
      </c>
      <c r="AC951" s="174">
        <f t="shared" si="269"/>
        <v>1.1309158467190442E-2</v>
      </c>
      <c r="AD951" s="174">
        <f t="shared" si="269"/>
        <v>1.1294088744885489E-2</v>
      </c>
      <c r="AE951" s="174">
        <f t="shared" si="269"/>
        <v>1.1279039103343486E-2</v>
      </c>
      <c r="AF951" s="174">
        <f t="shared" si="269"/>
        <v>1.1264009515806339E-2</v>
      </c>
      <c r="AG951" s="174">
        <f t="shared" si="269"/>
        <v>1.1248999955551611E-2</v>
      </c>
      <c r="AH951" s="174">
        <f t="shared" si="269"/>
        <v>1.1234010395892472E-2</v>
      </c>
      <c r="AI951" s="174">
        <f t="shared" si="269"/>
        <v>1.1219040810177654E-2</v>
      </c>
      <c r="AJ951" s="174">
        <f t="shared" si="269"/>
        <v>1.1204091171791403E-2</v>
      </c>
      <c r="AK951" s="174">
        <f t="shared" si="269"/>
        <v>1.1189161454153426E-2</v>
      </c>
      <c r="AL951" s="174">
        <f t="shared" si="269"/>
        <v>1.1174251630718857E-2</v>
      </c>
      <c r="AM951" s="174">
        <f t="shared" si="269"/>
        <v>1.1159361674978193E-2</v>
      </c>
      <c r="AN951" s="174">
        <f t="shared" si="269"/>
        <v>1.1144491560457263E-2</v>
      </c>
      <c r="AO951" s="174">
        <f t="shared" si="269"/>
        <v>1.1129641260717169E-2</v>
      </c>
      <c r="AP951" s="174">
        <f t="shared" si="269"/>
        <v>1.1114810749354248E-2</v>
      </c>
      <c r="AQ951" s="174">
        <f t="shared" si="269"/>
        <v>1.1100000000000013E-2</v>
      </c>
      <c r="AR951" s="174">
        <f t="shared" si="269"/>
        <v>1.1085208986321119E-2</v>
      </c>
      <c r="AS951" s="174">
        <f t="shared" si="269"/>
        <v>1.1070437682019311E-2</v>
      </c>
      <c r="AT951" s="174">
        <f t="shared" si="269"/>
        <v>1.1055686060831377E-2</v>
      </c>
      <c r="AU951" s="174">
        <f t="shared" si="269"/>
        <v>1.1040954096529096E-2</v>
      </c>
      <c r="AV951" s="174">
        <f t="shared" si="269"/>
        <v>1.1026241762919204E-2</v>
      </c>
      <c r="AW951" s="174">
        <f t="shared" si="269"/>
        <v>1.1011549033843337E-2</v>
      </c>
      <c r="AX951" s="174">
        <f t="shared" si="269"/>
        <v>1.0996875883177989E-2</v>
      </c>
      <c r="AY951" s="174">
        <f t="shared" si="269"/>
        <v>1.0982222284834456E-2</v>
      </c>
      <c r="AZ951" s="174">
        <f t="shared" si="269"/>
        <v>1.0967588212758816E-2</v>
      </c>
      <c r="BA951" s="174">
        <f t="shared" si="269"/>
        <v>1.0952973640931844E-2</v>
      </c>
      <c r="BB951" s="174">
        <f t="shared" si="269"/>
        <v>1.0938378543368999E-2</v>
      </c>
      <c r="BC951" s="174">
        <f t="shared" si="269"/>
        <v>1.0923802894120361E-2</v>
      </c>
      <c r="BD951" s="174">
        <f t="shared" si="269"/>
        <v>1.0909246667270589E-2</v>
      </c>
      <c r="BE951" s="174">
        <f t="shared" si="269"/>
        <v>1.0894709836938875E-2</v>
      </c>
      <c r="BF951" s="174">
        <f t="shared" si="269"/>
        <v>1.0880192377278899E-2</v>
      </c>
      <c r="BG951" s="174">
        <f t="shared" si="269"/>
        <v>1.0865694262478779E-2</v>
      </c>
      <c r="BH951" s="174">
        <f t="shared" si="269"/>
        <v>1.0851215466761032E-2</v>
      </c>
      <c r="BI951" s="174">
        <f t="shared" si="269"/>
        <v>1.0836755964382518E-2</v>
      </c>
      <c r="BJ951" s="174">
        <f t="shared" si="269"/>
        <v>1.0822315729634411E-2</v>
      </c>
      <c r="BK951" s="174">
        <f t="shared" si="269"/>
        <v>1.0807894736842129E-2</v>
      </c>
      <c r="BL951" s="174">
        <f t="shared" si="269"/>
        <v>1.0793492960365312E-2</v>
      </c>
      <c r="BM951" s="174">
        <f t="shared" si="269"/>
        <v>1.0779110374597764E-2</v>
      </c>
      <c r="BN951" s="174">
        <f t="shared" si="269"/>
        <v>1.0764746953967404E-2</v>
      </c>
      <c r="BO951" s="174">
        <f t="shared" si="269"/>
        <v>1.0750402672936235E-2</v>
      </c>
      <c r="BP951" s="174">
        <f t="shared" si="269"/>
        <v>1.0736077506000289E-2</v>
      </c>
    </row>
    <row r="952" spans="2:68">
      <c r="B952" s="29">
        <v>49</v>
      </c>
      <c r="C952" s="68">
        <v>1.0999999999999999E-2</v>
      </c>
      <c r="D952" s="68">
        <v>1.0999999999999999E-2</v>
      </c>
      <c r="F952" s="13"/>
      <c r="G952" s="13"/>
      <c r="H952" s="245"/>
      <c r="I952" s="60" t="s">
        <v>112</v>
      </c>
      <c r="J952" s="174">
        <f t="shared" si="266"/>
        <v>1.0999999999999999E-2</v>
      </c>
      <c r="K952" s="174">
        <f t="shared" si="269"/>
        <v>1.0999999999999999E-2</v>
      </c>
      <c r="L952" s="174">
        <f t="shared" si="269"/>
        <v>1.0999999999999999E-2</v>
      </c>
      <c r="M952" s="174">
        <f t="shared" si="269"/>
        <v>1.0999999999999999E-2</v>
      </c>
      <c r="N952" s="174">
        <f t="shared" si="269"/>
        <v>1.0999999999999999E-2</v>
      </c>
      <c r="O952" s="174">
        <f t="shared" si="269"/>
        <v>1.0999999999999999E-2</v>
      </c>
      <c r="P952" s="174">
        <f t="shared" si="269"/>
        <v>1.0999999999999999E-2</v>
      </c>
      <c r="Q952" s="174">
        <f t="shared" si="269"/>
        <v>1.0999999999999999E-2</v>
      </c>
      <c r="R952" s="174">
        <f t="shared" si="269"/>
        <v>1.0999999999999999E-2</v>
      </c>
      <c r="S952" s="174">
        <f t="shared" si="269"/>
        <v>1.0999999999999999E-2</v>
      </c>
      <c r="T952" s="174">
        <f t="shared" si="269"/>
        <v>1.0999999999999999E-2</v>
      </c>
      <c r="U952" s="174">
        <f t="shared" si="269"/>
        <v>1.0999999999999999E-2</v>
      </c>
      <c r="V952" s="174">
        <f t="shared" si="269"/>
        <v>1.0999999999999999E-2</v>
      </c>
      <c r="W952" s="174">
        <f t="shared" si="269"/>
        <v>1.0999999999999999E-2</v>
      </c>
      <c r="X952" s="174">
        <f t="shared" si="269"/>
        <v>1.0999999999999999E-2</v>
      </c>
      <c r="Y952" s="174">
        <f t="shared" si="269"/>
        <v>1.0999999999999999E-2</v>
      </c>
      <c r="Z952" s="174">
        <f t="shared" si="269"/>
        <v>1.0999999999999999E-2</v>
      </c>
      <c r="AA952" s="174">
        <f t="shared" si="269"/>
        <v>1.0999999999999999E-2</v>
      </c>
      <c r="AB952" s="174">
        <f t="shared" si="269"/>
        <v>1.0999999999999999E-2</v>
      </c>
      <c r="AC952" s="174">
        <f t="shared" si="269"/>
        <v>1.0999999999999999E-2</v>
      </c>
      <c r="AD952" s="174">
        <f t="shared" si="269"/>
        <v>1.0999999999999999E-2</v>
      </c>
      <c r="AE952" s="174">
        <f t="shared" si="269"/>
        <v>1.0999999999999999E-2</v>
      </c>
      <c r="AF952" s="174">
        <f t="shared" si="269"/>
        <v>1.0999999999999999E-2</v>
      </c>
      <c r="AG952" s="174">
        <f t="shared" si="269"/>
        <v>1.0999999999999999E-2</v>
      </c>
      <c r="AH952" s="174">
        <f t="shared" si="269"/>
        <v>1.0999999999999999E-2</v>
      </c>
      <c r="AI952" s="174">
        <f t="shared" si="269"/>
        <v>1.0999999999999999E-2</v>
      </c>
      <c r="AJ952" s="174">
        <f t="shared" si="269"/>
        <v>1.0999999999999999E-2</v>
      </c>
      <c r="AK952" s="174">
        <f t="shared" si="269"/>
        <v>1.0999999999999999E-2</v>
      </c>
      <c r="AL952" s="174">
        <f t="shared" si="269"/>
        <v>1.0999999999999999E-2</v>
      </c>
      <c r="AM952" s="174">
        <f t="shared" si="269"/>
        <v>1.0999999999999999E-2</v>
      </c>
      <c r="AN952" s="174">
        <f t="shared" si="269"/>
        <v>1.0999999999999999E-2</v>
      </c>
      <c r="AO952" s="174">
        <f t="shared" si="269"/>
        <v>1.0999999999999999E-2</v>
      </c>
      <c r="AP952" s="174">
        <f t="shared" si="269"/>
        <v>1.0999999999999999E-2</v>
      </c>
      <c r="AQ952" s="174">
        <f t="shared" si="269"/>
        <v>1.0999999999999999E-2</v>
      </c>
      <c r="AR952" s="174">
        <f t="shared" si="269"/>
        <v>1.0999999999999999E-2</v>
      </c>
      <c r="AS952" s="174">
        <f t="shared" si="269"/>
        <v>1.0999999999999999E-2</v>
      </c>
      <c r="AT952" s="174">
        <f t="shared" si="269"/>
        <v>1.0999999999999999E-2</v>
      </c>
      <c r="AU952" s="174">
        <f t="shared" si="269"/>
        <v>1.0999999999999999E-2</v>
      </c>
      <c r="AV952" s="174">
        <f t="shared" si="269"/>
        <v>1.0999999999999999E-2</v>
      </c>
      <c r="AW952" s="174">
        <f t="shared" si="269"/>
        <v>1.0999999999999999E-2</v>
      </c>
      <c r="AX952" s="174">
        <f t="shared" si="269"/>
        <v>1.0999999999999999E-2</v>
      </c>
      <c r="AY952" s="174">
        <f t="shared" si="269"/>
        <v>1.0999999999999999E-2</v>
      </c>
      <c r="AZ952" s="174">
        <f t="shared" si="269"/>
        <v>1.0999999999999999E-2</v>
      </c>
      <c r="BA952" s="174">
        <f t="shared" si="269"/>
        <v>1.0999999999999999E-2</v>
      </c>
      <c r="BB952" s="174">
        <f t="shared" si="269"/>
        <v>1.0999999999999999E-2</v>
      </c>
      <c r="BC952" s="174">
        <f t="shared" si="269"/>
        <v>1.0999999999999999E-2</v>
      </c>
      <c r="BD952" s="174">
        <f t="shared" si="269"/>
        <v>1.0999999999999999E-2</v>
      </c>
      <c r="BE952" s="174">
        <f t="shared" si="269"/>
        <v>1.0999999999999999E-2</v>
      </c>
      <c r="BF952" s="174">
        <f t="shared" si="269"/>
        <v>1.0999999999999999E-2</v>
      </c>
      <c r="BG952" s="174">
        <f t="shared" si="269"/>
        <v>1.0999999999999999E-2</v>
      </c>
      <c r="BH952" s="174">
        <f t="shared" si="269"/>
        <v>1.0999999999999999E-2</v>
      </c>
      <c r="BI952" s="174">
        <f t="shared" si="269"/>
        <v>1.0999999999999999E-2</v>
      </c>
      <c r="BJ952" s="174">
        <f t="shared" si="269"/>
        <v>1.0999999999999999E-2</v>
      </c>
      <c r="BK952" s="174">
        <f t="shared" si="269"/>
        <v>1.0999999999999999E-2</v>
      </c>
      <c r="BL952" s="174">
        <f t="shared" si="269"/>
        <v>1.0999999999999999E-2</v>
      </c>
      <c r="BM952" s="174">
        <f t="shared" si="269"/>
        <v>1.0999999999999999E-2</v>
      </c>
      <c r="BN952" s="174">
        <f t="shared" si="269"/>
        <v>1.0999999999999999E-2</v>
      </c>
      <c r="BO952" s="174">
        <f t="shared" si="269"/>
        <v>1.0999999999999999E-2</v>
      </c>
      <c r="BP952" s="174">
        <f t="shared" si="269"/>
        <v>1.0999999999999999E-2</v>
      </c>
    </row>
    <row r="953" spans="2:68">
      <c r="B953" s="29">
        <v>50</v>
      </c>
      <c r="C953" s="68">
        <v>1.0699999999999999E-2</v>
      </c>
      <c r="D953" s="68">
        <v>1.0800000000000001E-2</v>
      </c>
      <c r="F953" s="13"/>
      <c r="G953" s="13"/>
      <c r="H953" s="245"/>
      <c r="I953" s="60" t="s">
        <v>112</v>
      </c>
      <c r="J953" s="174">
        <f t="shared" si="266"/>
        <v>1.0635497065833872E-2</v>
      </c>
      <c r="K953" s="174">
        <f t="shared" si="269"/>
        <v>1.0640444994927417E-2</v>
      </c>
      <c r="L953" s="174">
        <f t="shared" si="269"/>
        <v>1.0645395225935215E-2</v>
      </c>
      <c r="M953" s="174">
        <f t="shared" si="269"/>
        <v>1.0650347759928187E-2</v>
      </c>
      <c r="N953" s="174">
        <f t="shared" si="269"/>
        <v>1.0655302597977742E-2</v>
      </c>
      <c r="O953" s="174">
        <f t="shared" si="269"/>
        <v>1.0660259741155791E-2</v>
      </c>
      <c r="P953" s="174">
        <f t="shared" si="269"/>
        <v>1.0665219190534744E-2</v>
      </c>
      <c r="Q953" s="174">
        <f t="shared" si="269"/>
        <v>1.067018094718751E-2</v>
      </c>
      <c r="R953" s="174">
        <f t="shared" si="269"/>
        <v>1.0675145012187496E-2</v>
      </c>
      <c r="S953" s="174">
        <f t="shared" si="269"/>
        <v>1.0680111386608614E-2</v>
      </c>
      <c r="T953" s="174">
        <f t="shared" si="269"/>
        <v>1.0685080071525264E-2</v>
      </c>
      <c r="U953" s="174">
        <f t="shared" si="269"/>
        <v>1.0690051068012359E-2</v>
      </c>
      <c r="V953" s="174">
        <f t="shared" si="269"/>
        <v>1.06950243771453E-2</v>
      </c>
      <c r="W953" s="174">
        <f t="shared" si="269"/>
        <v>1.0699999999999999E-2</v>
      </c>
      <c r="X953" s="174">
        <f t="shared" si="269"/>
        <v>1.0704977937652863E-2</v>
      </c>
      <c r="Y953" s="174">
        <f t="shared" si="269"/>
        <v>1.0709958191180797E-2</v>
      </c>
      <c r="Z953" s="174">
        <f t="shared" si="269"/>
        <v>1.0714940761661216E-2</v>
      </c>
      <c r="AA953" s="174">
        <f t="shared" si="269"/>
        <v>1.0719925650172024E-2</v>
      </c>
      <c r="AB953" s="174">
        <f t="shared" si="269"/>
        <v>1.0724912857791641E-2</v>
      </c>
      <c r="AC953" s="174">
        <f t="shared" si="269"/>
        <v>1.0729902385598974E-2</v>
      </c>
      <c r="AD953" s="174">
        <f t="shared" si="269"/>
        <v>1.0734894234673442E-2</v>
      </c>
      <c r="AE953" s="174">
        <f t="shared" si="269"/>
        <v>1.0739888406094964E-2</v>
      </c>
      <c r="AF953" s="174">
        <f t="shared" si="269"/>
        <v>1.074488490094396E-2</v>
      </c>
      <c r="AG953" s="174">
        <f t="shared" si="269"/>
        <v>1.0749883720301352E-2</v>
      </c>
      <c r="AH953" s="174">
        <f t="shared" si="269"/>
        <v>1.0754884865248565E-2</v>
      </c>
      <c r="AI953" s="174">
        <f t="shared" si="269"/>
        <v>1.0759888336867529E-2</v>
      </c>
      <c r="AJ953" s="174">
        <f t="shared" si="269"/>
        <v>1.0764894136240679E-2</v>
      </c>
      <c r="AK953" s="174">
        <f t="shared" si="269"/>
        <v>1.0769902264450947E-2</v>
      </c>
      <c r="AL953" s="174">
        <f t="shared" si="269"/>
        <v>1.0774912722581775E-2</v>
      </c>
      <c r="AM953" s="174">
        <f t="shared" si="269"/>
        <v>1.0779925511717107E-2</v>
      </c>
      <c r="AN953" s="174">
        <f t="shared" si="269"/>
        <v>1.0784940632941392E-2</v>
      </c>
      <c r="AO953" s="174">
        <f t="shared" si="269"/>
        <v>1.0789958087339579E-2</v>
      </c>
      <c r="AP953" s="174">
        <f t="shared" si="269"/>
        <v>1.0794977875997128E-2</v>
      </c>
      <c r="AQ953" s="174">
        <f t="shared" si="269"/>
        <v>1.0800000000000001E-2</v>
      </c>
      <c r="AR953" s="174">
        <f t="shared" si="269"/>
        <v>1.0805024460434668E-2</v>
      </c>
      <c r="AS953" s="174">
        <f t="shared" si="269"/>
        <v>1.0810051258388098E-2</v>
      </c>
      <c r="AT953" s="174">
        <f t="shared" si="269"/>
        <v>1.0815080394947768E-2</v>
      </c>
      <c r="AU953" s="174">
        <f t="shared" si="269"/>
        <v>1.0820111871201672E-2</v>
      </c>
      <c r="AV953" s="174">
        <f t="shared" si="269"/>
        <v>1.0825145688238292E-2</v>
      </c>
      <c r="AW953" s="174">
        <f t="shared" si="269"/>
        <v>1.0830181847146632E-2</v>
      </c>
      <c r="AX953" s="174">
        <f t="shared" si="269"/>
        <v>1.0835220349016189E-2</v>
      </c>
      <c r="AY953" s="174">
        <f t="shared" si="269"/>
        <v>1.0840261194936975E-2</v>
      </c>
      <c r="AZ953" s="174">
        <f t="shared" si="269"/>
        <v>1.0845304385999514E-2</v>
      </c>
      <c r="BA953" s="174">
        <f t="shared" si="269"/>
        <v>1.0850349923294823E-2</v>
      </c>
      <c r="BB953" s="174">
        <f t="shared" si="269"/>
        <v>1.0855397807914441E-2</v>
      </c>
      <c r="BC953" s="174">
        <f t="shared" si="269"/>
        <v>1.0860448040950406E-2</v>
      </c>
      <c r="BD953" s="174">
        <f t="shared" si="269"/>
        <v>1.0865500623495269E-2</v>
      </c>
      <c r="BE953" s="174">
        <f t="shared" si="269"/>
        <v>1.087055555664208E-2</v>
      </c>
      <c r="BF953" s="174">
        <f t="shared" si="269"/>
        <v>1.0875612841484413E-2</v>
      </c>
      <c r="BG953" s="174">
        <f t="shared" si="269"/>
        <v>1.0880672479116334E-2</v>
      </c>
      <c r="BH953" s="174">
        <f t="shared" si="269"/>
        <v>1.0885734470632437E-2</v>
      </c>
      <c r="BI953" s="174">
        <f t="shared" si="269"/>
        <v>1.0890798817127801E-2</v>
      </c>
      <c r="BJ953" s="174">
        <f t="shared" si="269"/>
        <v>1.0895865519698037E-2</v>
      </c>
      <c r="BK953" s="174">
        <f t="shared" si="269"/>
        <v>1.0900934579439256E-2</v>
      </c>
      <c r="BL953" s="174">
        <f t="shared" si="269"/>
        <v>1.0906005997448077E-2</v>
      </c>
      <c r="BM953" s="174">
        <f t="shared" si="269"/>
        <v>1.0911079774821635E-2</v>
      </c>
      <c r="BN953" s="174">
        <f t="shared" si="269"/>
        <v>1.0916155912657566E-2</v>
      </c>
      <c r="BO953" s="174">
        <f t="shared" si="269"/>
        <v>1.0921234412054026E-2</v>
      </c>
      <c r="BP953" s="174">
        <f t="shared" si="269"/>
        <v>1.0926315274109684E-2</v>
      </c>
    </row>
    <row r="954" spans="2:68">
      <c r="B954" s="29">
        <v>51</v>
      </c>
      <c r="C954" s="68">
        <v>1.09E-2</v>
      </c>
      <c r="D954" s="68">
        <v>1.0800000000000001E-2</v>
      </c>
      <c r="F954" s="13"/>
      <c r="G954" s="13"/>
      <c r="H954" s="245"/>
      <c r="I954" s="60" t="s">
        <v>112</v>
      </c>
      <c r="J954" s="174">
        <f t="shared" si="266"/>
        <v>1.0965495993074085E-2</v>
      </c>
      <c r="K954" s="174">
        <f t="shared" si="269"/>
        <v>1.096044389751792E-2</v>
      </c>
      <c r="L954" s="174">
        <f t="shared" si="269"/>
        <v>1.0955394129596506E-2</v>
      </c>
      <c r="M954" s="174">
        <f t="shared" si="269"/>
        <v>1.0950346688237435E-2</v>
      </c>
      <c r="N954" s="174">
        <f t="shared" si="269"/>
        <v>1.0945301572368803E-2</v>
      </c>
      <c r="O954" s="174">
        <f t="shared" si="269"/>
        <v>1.0940258780919188E-2</v>
      </c>
      <c r="P954" s="174">
        <f t="shared" si="269"/>
        <v>1.0935218312817676E-2</v>
      </c>
      <c r="Q954" s="174">
        <f t="shared" si="269"/>
        <v>1.0930180166993833E-2</v>
      </c>
      <c r="R954" s="174">
        <f t="shared" si="269"/>
        <v>1.0925144342377726E-2</v>
      </c>
      <c r="S954" s="174">
        <f t="shared" si="269"/>
        <v>1.0920110837899913E-2</v>
      </c>
      <c r="T954" s="174">
        <f t="shared" si="269"/>
        <v>1.0915079652491444E-2</v>
      </c>
      <c r="U954" s="174">
        <f t="shared" si="269"/>
        <v>1.0910050785083865E-2</v>
      </c>
      <c r="V954" s="174">
        <f t="shared" si="269"/>
        <v>1.0905024234609208E-2</v>
      </c>
      <c r="W954" s="174">
        <f t="shared" si="269"/>
        <v>1.09E-2</v>
      </c>
      <c r="X954" s="174">
        <f t="shared" si="269"/>
        <v>1.0894978080189261E-2</v>
      </c>
      <c r="Y954" s="174">
        <f t="shared" si="269"/>
        <v>1.0889958474110504E-2</v>
      </c>
      <c r="Z954" s="174">
        <f t="shared" si="269"/>
        <v>1.088494118069773E-2</v>
      </c>
      <c r="AA954" s="174">
        <f t="shared" si="269"/>
        <v>1.0879926198885431E-2</v>
      </c>
      <c r="AB954" s="174">
        <f t="shared" si="269"/>
        <v>1.087491352760859E-2</v>
      </c>
      <c r="AC954" s="174">
        <f t="shared" si="269"/>
        <v>1.0869903165802686E-2</v>
      </c>
      <c r="AD954" s="174">
        <f t="shared" si="269"/>
        <v>1.0864895112403681E-2</v>
      </c>
      <c r="AE954" s="174">
        <f t="shared" si="269"/>
        <v>1.0859889366348033E-2</v>
      </c>
      <c r="AF954" s="174">
        <f t="shared" si="269"/>
        <v>1.0854885926572687E-2</v>
      </c>
      <c r="AG954" s="174">
        <f t="shared" si="269"/>
        <v>1.0849884792015076E-2</v>
      </c>
      <c r="AH954" s="174">
        <f t="shared" si="269"/>
        <v>1.0844885961613128E-2</v>
      </c>
      <c r="AI954" s="174">
        <f t="shared" si="269"/>
        <v>1.0839889434305253E-2</v>
      </c>
      <c r="AJ954" s="174">
        <f t="shared" si="269"/>
        <v>1.083489520903036E-2</v>
      </c>
      <c r="AK954" s="174">
        <f t="shared" si="269"/>
        <v>1.0829903284727837E-2</v>
      </c>
      <c r="AL954" s="174">
        <f t="shared" si="269"/>
        <v>1.0824913660337566E-2</v>
      </c>
      <c r="AM954" s="174">
        <f t="shared" si="269"/>
        <v>1.0819926334799918E-2</v>
      </c>
      <c r="AN954" s="174">
        <f t="shared" si="269"/>
        <v>1.0814941307055747E-2</v>
      </c>
      <c r="AO954" s="174">
        <f t="shared" si="269"/>
        <v>1.08099585760464E-2</v>
      </c>
      <c r="AP954" s="174">
        <f t="shared" si="269"/>
        <v>1.0804978140713713E-2</v>
      </c>
      <c r="AQ954" s="174">
        <f t="shared" si="269"/>
        <v>1.0800000000000002E-2</v>
      </c>
      <c r="AR954" s="174">
        <f t="shared" si="269"/>
        <v>1.0795024152848078E-2</v>
      </c>
      <c r="AS954" s="174">
        <f t="shared" si="269"/>
        <v>1.0790050598201236E-2</v>
      </c>
      <c r="AT954" s="174">
        <f t="shared" si="269"/>
        <v>1.0785079335003257E-2</v>
      </c>
      <c r="AU954" s="174">
        <f t="shared" si="269"/>
        <v>1.0780110362198411E-2</v>
      </c>
      <c r="AV954" s="174">
        <f t="shared" si="269"/>
        <v>1.0775143678731449E-2</v>
      </c>
      <c r="AW954" s="174">
        <f t="shared" si="269"/>
        <v>1.0770179283547619E-2</v>
      </c>
      <c r="AX954" s="174">
        <f t="shared" si="269"/>
        <v>1.0765217175592642E-2</v>
      </c>
      <c r="AY954" s="174">
        <f t="shared" si="269"/>
        <v>1.0760257353812733E-2</v>
      </c>
      <c r="AZ954" s="174">
        <f t="shared" si="269"/>
        <v>1.075529981715459E-2</v>
      </c>
      <c r="BA954" s="174">
        <f t="shared" si="269"/>
        <v>1.0750344564565398E-2</v>
      </c>
      <c r="BB954" s="174">
        <f t="shared" si="269"/>
        <v>1.0745391594992824E-2</v>
      </c>
      <c r="BC954" s="174">
        <f t="shared" si="269"/>
        <v>1.0740440907385023E-2</v>
      </c>
      <c r="BD954" s="174">
        <f t="shared" si="269"/>
        <v>1.0735492500690634E-2</v>
      </c>
      <c r="BE954" s="174">
        <f t="shared" si="269"/>
        <v>1.0730546373858774E-2</v>
      </c>
      <c r="BF954" s="174">
        <f t="shared" si="269"/>
        <v>1.0725602525839057E-2</v>
      </c>
      <c r="BG954" s="174">
        <f t="shared" si="269"/>
        <v>1.072066095558157E-2</v>
      </c>
      <c r="BH954" s="174">
        <f t="shared" si="269"/>
        <v>1.0715721662036888E-2</v>
      </c>
      <c r="BI954" s="174">
        <f t="shared" si="269"/>
        <v>1.0710784644156068E-2</v>
      </c>
      <c r="BJ954" s="174">
        <f t="shared" si="269"/>
        <v>1.0705849900890654E-2</v>
      </c>
      <c r="BK954" s="174">
        <f t="shared" si="269"/>
        <v>1.0700917431192664E-2</v>
      </c>
      <c r="BL954" s="174">
        <f t="shared" si="269"/>
        <v>1.069598723401461E-2</v>
      </c>
      <c r="BM954" s="174">
        <f t="shared" si="269"/>
        <v>1.0691059308309483E-2</v>
      </c>
      <c r="BN954" s="174">
        <f t="shared" si="269"/>
        <v>1.0686133653030751E-2</v>
      </c>
      <c r="BO954" s="174">
        <f t="shared" si="269"/>
        <v>1.068121026713237E-2</v>
      </c>
      <c r="BP954" s="174">
        <f t="shared" si="269"/>
        <v>1.0676289149568778E-2</v>
      </c>
    </row>
    <row r="955" spans="2:68">
      <c r="B955" s="29">
        <v>52</v>
      </c>
      <c r="C955" s="68">
        <v>1.0999999999999999E-2</v>
      </c>
      <c r="D955" s="68">
        <v>1.0800000000000001E-2</v>
      </c>
      <c r="F955" s="13"/>
      <c r="G955" s="13"/>
      <c r="H955" s="245"/>
      <c r="I955" s="60" t="s">
        <v>112</v>
      </c>
      <c r="J955" s="174">
        <f t="shared" si="266"/>
        <v>1.1131981846717905E-2</v>
      </c>
      <c r="K955" s="174">
        <f t="shared" si="269"/>
        <v>1.1121773416403687E-2</v>
      </c>
      <c r="L955" s="174">
        <f t="shared" si="269"/>
        <v>1.1111574347589597E-2</v>
      </c>
      <c r="M955" s="174">
        <f t="shared" si="269"/>
        <v>1.1101384631690797E-2</v>
      </c>
      <c r="N955" s="174">
        <f t="shared" si="269"/>
        <v>1.1091204260130333E-2</v>
      </c>
      <c r="O955" s="174">
        <f t="shared" si="269"/>
        <v>1.1081033224339103E-2</v>
      </c>
      <c r="P955" s="174">
        <f t="shared" si="269"/>
        <v>1.1070871515755868E-2</v>
      </c>
      <c r="Q955" s="174">
        <f t="shared" si="269"/>
        <v>1.1060719125827243E-2</v>
      </c>
      <c r="R955" s="174">
        <f t="shared" si="269"/>
        <v>1.1050576046007681E-2</v>
      </c>
      <c r="S955" s="174">
        <f t="shared" si="269"/>
        <v>1.1040442267759482E-2</v>
      </c>
      <c r="T955" s="174">
        <f t="shared" si="269"/>
        <v>1.1030317782552762E-2</v>
      </c>
      <c r="U955" s="174">
        <f t="shared" si="269"/>
        <v>1.1020202581865467E-2</v>
      </c>
      <c r="V955" s="174">
        <f t="shared" si="269"/>
        <v>1.1010096657183357E-2</v>
      </c>
      <c r="W955" s="174">
        <f t="shared" si="269"/>
        <v>1.0999999999999999E-2</v>
      </c>
      <c r="X955" s="174">
        <f t="shared" si="269"/>
        <v>1.0989912601816762E-2</v>
      </c>
      <c r="Y955" s="174">
        <f t="shared" si="269"/>
        <v>1.0979834454142809E-2</v>
      </c>
      <c r="Z955" s="174">
        <f t="shared" si="269"/>
        <v>1.0969765548495086E-2</v>
      </c>
      <c r="AA955" s="174">
        <f t="shared" si="269"/>
        <v>1.095970587639832E-2</v>
      </c>
      <c r="AB955" s="174">
        <f t="shared" si="269"/>
        <v>1.0949655429385013E-2</v>
      </c>
      <c r="AC955" s="174">
        <f t="shared" si="269"/>
        <v>1.0939614198995426E-2</v>
      </c>
      <c r="AD955" s="174">
        <f t="shared" si="269"/>
        <v>1.0929582176777584E-2</v>
      </c>
      <c r="AE955" s="174">
        <f t="shared" si="269"/>
        <v>1.0919559354287262E-2</v>
      </c>
      <c r="AF955" s="174">
        <f t="shared" si="269"/>
        <v>1.0909545723087973E-2</v>
      </c>
      <c r="AG955" s="174">
        <f t="shared" si="269"/>
        <v>1.0899541274750972E-2</v>
      </c>
      <c r="AH955" s="174">
        <f t="shared" si="269"/>
        <v>1.0889546000855241E-2</v>
      </c>
      <c r="AI955" s="174">
        <f t="shared" si="269"/>
        <v>1.0879559892987486E-2</v>
      </c>
      <c r="AJ955" s="174">
        <f t="shared" si="269"/>
        <v>1.086958294274213E-2</v>
      </c>
      <c r="AK955" s="174">
        <f t="shared" si="269"/>
        <v>1.0859615141721297E-2</v>
      </c>
      <c r="AL955" s="174">
        <f t="shared" si="269"/>
        <v>1.084965648153482E-2</v>
      </c>
      <c r="AM955" s="174">
        <f t="shared" si="269"/>
        <v>1.0839706953800224E-2</v>
      </c>
      <c r="AN955" s="174">
        <f t="shared" si="269"/>
        <v>1.0829766550142717E-2</v>
      </c>
      <c r="AO955" s="174">
        <f t="shared" si="269"/>
        <v>1.0819835262195191E-2</v>
      </c>
      <c r="AP955" s="174">
        <f t="shared" si="269"/>
        <v>1.080991308159821E-2</v>
      </c>
      <c r="AQ955" s="174">
        <f t="shared" si="269"/>
        <v>1.0800000000000006E-2</v>
      </c>
      <c r="AR955" s="174">
        <f t="shared" si="269"/>
        <v>1.0790096009056463E-2</v>
      </c>
      <c r="AS955" s="174">
        <f t="shared" si="269"/>
        <v>1.0780201100431127E-2</v>
      </c>
      <c r="AT955" s="174">
        <f t="shared" si="269"/>
        <v>1.077031526579518E-2</v>
      </c>
      <c r="AU955" s="174">
        <f t="shared" ref="K955:BP960" si="270">$C955*POWER(POWER($D955/$C955,1/($D$906-$C$906)),AU$906-$C$906)</f>
        <v>1.0760438496827446E-2</v>
      </c>
      <c r="AV955" s="174">
        <f t="shared" si="270"/>
        <v>1.0750570785214382E-2</v>
      </c>
      <c r="AW955" s="174">
        <f t="shared" si="270"/>
        <v>1.0740712122650061E-2</v>
      </c>
      <c r="AX955" s="174">
        <f t="shared" si="270"/>
        <v>1.0730862500836181E-2</v>
      </c>
      <c r="AY955" s="174">
        <f t="shared" si="270"/>
        <v>1.0721021911482045E-2</v>
      </c>
      <c r="AZ955" s="174">
        <f t="shared" si="270"/>
        <v>1.071119034630456E-2</v>
      </c>
      <c r="BA955" s="174">
        <f t="shared" si="270"/>
        <v>1.0701367797028231E-2</v>
      </c>
      <c r="BB955" s="174">
        <f t="shared" si="270"/>
        <v>1.0691554255385151E-2</v>
      </c>
      <c r="BC955" s="174">
        <f t="shared" si="270"/>
        <v>1.0681749713114993E-2</v>
      </c>
      <c r="BD955" s="174">
        <f t="shared" si="270"/>
        <v>1.0671954161965006E-2</v>
      </c>
      <c r="BE955" s="174">
        <f t="shared" si="270"/>
        <v>1.0662167593690007E-2</v>
      </c>
      <c r="BF955" s="174">
        <f t="shared" si="270"/>
        <v>1.0652390000052376E-2</v>
      </c>
      <c r="BG955" s="174">
        <f t="shared" si="270"/>
        <v>1.0642621372822042E-2</v>
      </c>
      <c r="BH955" s="174">
        <f t="shared" si="270"/>
        <v>1.0632861703776491E-2</v>
      </c>
      <c r="BI955" s="174">
        <f t="shared" si="270"/>
        <v>1.0623110984700737E-2</v>
      </c>
      <c r="BJ955" s="174">
        <f t="shared" si="270"/>
        <v>1.0613369207387337E-2</v>
      </c>
      <c r="BK955" s="174">
        <f t="shared" si="270"/>
        <v>1.0603636363636374E-2</v>
      </c>
      <c r="BL955" s="174">
        <f t="shared" si="270"/>
        <v>1.0593912445255442E-2</v>
      </c>
      <c r="BM955" s="174">
        <f t="shared" si="270"/>
        <v>1.0584197444059659E-2</v>
      </c>
      <c r="BN955" s="174">
        <f t="shared" si="270"/>
        <v>1.0574491351871636E-2</v>
      </c>
      <c r="BO955" s="174">
        <f t="shared" si="270"/>
        <v>1.0564794160521499E-2</v>
      </c>
      <c r="BP955" s="174">
        <f t="shared" si="270"/>
        <v>1.0555105861846853E-2</v>
      </c>
    </row>
    <row r="956" spans="2:68">
      <c r="B956" s="29">
        <v>53</v>
      </c>
      <c r="C956" s="68">
        <v>1.12E-2</v>
      </c>
      <c r="D956" s="68">
        <v>1.09E-2</v>
      </c>
      <c r="F956" s="13"/>
      <c r="G956" s="13"/>
      <c r="H956" s="245"/>
      <c r="I956" s="60" t="s">
        <v>112</v>
      </c>
      <c r="J956" s="174">
        <f t="shared" si="266"/>
        <v>1.1399413665124493E-2</v>
      </c>
      <c r="K956" s="174">
        <f t="shared" si="270"/>
        <v>1.1383948896804434E-2</v>
      </c>
      <c r="L956" s="174">
        <f t="shared" si="270"/>
        <v>1.1368505108428274E-2</v>
      </c>
      <c r="M956" s="174">
        <f t="shared" si="270"/>
        <v>1.1353082271534028E-2</v>
      </c>
      <c r="N956" s="174">
        <f t="shared" si="270"/>
        <v>1.1337680357698318E-2</v>
      </c>
      <c r="O956" s="174">
        <f t="shared" si="270"/>
        <v>1.1322299338536332E-2</v>
      </c>
      <c r="P956" s="174">
        <f t="shared" si="270"/>
        <v>1.130693918570176E-2</v>
      </c>
      <c r="Q956" s="174">
        <f t="shared" si="270"/>
        <v>1.1291599870886749E-2</v>
      </c>
      <c r="R956" s="174">
        <f t="shared" si="270"/>
        <v>1.1276281365821853E-2</v>
      </c>
      <c r="S956" s="174">
        <f t="shared" si="270"/>
        <v>1.1260983642275969E-2</v>
      </c>
      <c r="T956" s="174">
        <f t="shared" si="270"/>
        <v>1.1245706672056301E-2</v>
      </c>
      <c r="U956" s="174">
        <f t="shared" si="270"/>
        <v>1.1230450427008298E-2</v>
      </c>
      <c r="V956" s="174">
        <f t="shared" si="270"/>
        <v>1.1215214879015601E-2</v>
      </c>
      <c r="W956" s="174">
        <f t="shared" si="270"/>
        <v>1.12E-2</v>
      </c>
      <c r="X956" s="174">
        <f t="shared" si="270"/>
        <v>1.1184805761921372E-2</v>
      </c>
      <c r="Y956" s="174">
        <f t="shared" si="270"/>
        <v>1.1169632136777637E-2</v>
      </c>
      <c r="Z956" s="174">
        <f t="shared" si="270"/>
        <v>1.11544790966047E-2</v>
      </c>
      <c r="AA956" s="174">
        <f t="shared" si="270"/>
        <v>1.1139346613476405E-2</v>
      </c>
      <c r="AB956" s="174">
        <f t="shared" si="270"/>
        <v>1.1124234659504484E-2</v>
      </c>
      <c r="AC956" s="174">
        <f t="shared" si="270"/>
        <v>1.1109143206838498E-2</v>
      </c>
      <c r="AD956" s="174">
        <f t="shared" si="270"/>
        <v>1.1094072227665796E-2</v>
      </c>
      <c r="AE956" s="174">
        <f t="shared" si="270"/>
        <v>1.1079021694211452E-2</v>
      </c>
      <c r="AF956" s="174">
        <f t="shared" si="270"/>
        <v>1.1063991578738226E-2</v>
      </c>
      <c r="AG956" s="174">
        <f t="shared" si="270"/>
        <v>1.1048981853546505E-2</v>
      </c>
      <c r="AH956" s="174">
        <f t="shared" si="270"/>
        <v>1.1033992490974252E-2</v>
      </c>
      <c r="AI956" s="174">
        <f t="shared" si="270"/>
        <v>1.1019023463396962E-2</v>
      </c>
      <c r="AJ956" s="174">
        <f t="shared" si="270"/>
        <v>1.10040747432276E-2</v>
      </c>
      <c r="AK956" s="174">
        <f t="shared" si="270"/>
        <v>1.0989146302916563E-2</v>
      </c>
      <c r="AL956" s="174">
        <f t="shared" si="270"/>
        <v>1.0974238114951618E-2</v>
      </c>
      <c r="AM956" s="174">
        <f t="shared" si="270"/>
        <v>1.0959350151857858E-2</v>
      </c>
      <c r="AN956" s="174">
        <f t="shared" si="270"/>
        <v>1.0944482386197645E-2</v>
      </c>
      <c r="AO956" s="174">
        <f t="shared" si="270"/>
        <v>1.0929634790570571E-2</v>
      </c>
      <c r="AP956" s="174">
        <f t="shared" si="270"/>
        <v>1.0914807337613394E-2</v>
      </c>
      <c r="AQ956" s="174">
        <f t="shared" si="270"/>
        <v>1.0899999999999996E-2</v>
      </c>
      <c r="AR956" s="174">
        <f t="shared" si="270"/>
        <v>1.0885212750441331E-2</v>
      </c>
      <c r="AS956" s="174">
        <f t="shared" si="270"/>
        <v>1.0870445561685375E-2</v>
      </c>
      <c r="AT956" s="174">
        <f t="shared" si="270"/>
        <v>1.085569840651707E-2</v>
      </c>
      <c r="AU956" s="174">
        <f t="shared" si="270"/>
        <v>1.0840971257758283E-2</v>
      </c>
      <c r="AV956" s="174">
        <f t="shared" si="270"/>
        <v>1.0826264088267753E-2</v>
      </c>
      <c r="AW956" s="174">
        <f t="shared" si="270"/>
        <v>1.0811576870941036E-2</v>
      </c>
      <c r="AX956" s="174">
        <f t="shared" si="270"/>
        <v>1.0796909578710458E-2</v>
      </c>
      <c r="AY956" s="174">
        <f t="shared" si="270"/>
        <v>1.0782262184545071E-2</v>
      </c>
      <c r="AZ956" s="174">
        <f t="shared" si="270"/>
        <v>1.076763466145059E-2</v>
      </c>
      <c r="BA956" s="174">
        <f t="shared" si="270"/>
        <v>1.0753026982469362E-2</v>
      </c>
      <c r="BB956" s="174">
        <f t="shared" si="270"/>
        <v>1.0738439120680296E-2</v>
      </c>
      <c r="BC956" s="174">
        <f t="shared" si="270"/>
        <v>1.0723871049198825E-2</v>
      </c>
      <c r="BD956" s="174">
        <f t="shared" si="270"/>
        <v>1.0709322741176858E-2</v>
      </c>
      <c r="BE956" s="174">
        <f t="shared" si="270"/>
        <v>1.0694794169802723E-2</v>
      </c>
      <c r="BF956" s="174">
        <f t="shared" si="270"/>
        <v>1.0680285308301124E-2</v>
      </c>
      <c r="BG956" s="174">
        <f t="shared" si="270"/>
        <v>1.0665796129933089E-2</v>
      </c>
      <c r="BH956" s="174">
        <f t="shared" si="270"/>
        <v>1.0651326607995918E-2</v>
      </c>
      <c r="BI956" s="174">
        <f t="shared" si="270"/>
        <v>1.063687671582314E-2</v>
      </c>
      <c r="BJ956" s="174">
        <f t="shared" si="270"/>
        <v>1.0622446426784459E-2</v>
      </c>
      <c r="BK956" s="174">
        <f t="shared" si="270"/>
        <v>1.0608035714285705E-2</v>
      </c>
      <c r="BL956" s="174">
        <f t="shared" si="270"/>
        <v>1.0593644551768791E-2</v>
      </c>
      <c r="BM956" s="174">
        <f t="shared" si="270"/>
        <v>1.0579272912711655E-2</v>
      </c>
      <c r="BN956" s="174">
        <f t="shared" si="270"/>
        <v>1.0564920770628214E-2</v>
      </c>
      <c r="BO956" s="174">
        <f t="shared" si="270"/>
        <v>1.0550588099068326E-2</v>
      </c>
      <c r="BP956" s="174">
        <f t="shared" si="270"/>
        <v>1.0536274871617719E-2</v>
      </c>
    </row>
    <row r="957" spans="2:68">
      <c r="B957" s="29">
        <v>54</v>
      </c>
      <c r="C957" s="68">
        <v>1.1299999999999999E-2</v>
      </c>
      <c r="D957" s="68">
        <v>1.09E-2</v>
      </c>
      <c r="F957" s="13"/>
      <c r="G957" s="13"/>
      <c r="H957" s="245"/>
      <c r="I957" s="60" t="s">
        <v>112</v>
      </c>
      <c r="J957" s="174">
        <f t="shared" si="266"/>
        <v>1.1567838269107253E-2</v>
      </c>
      <c r="K957" s="174">
        <f t="shared" si="270"/>
        <v>1.1547011831506755E-2</v>
      </c>
      <c r="L957" s="174">
        <f t="shared" si="270"/>
        <v>1.1526222889287247E-2</v>
      </c>
      <c r="M957" s="174">
        <f t="shared" si="270"/>
        <v>1.1505471374943012E-2</v>
      </c>
      <c r="N957" s="174">
        <f t="shared" si="270"/>
        <v>1.1484757221089867E-2</v>
      </c>
      <c r="O957" s="174">
        <f t="shared" si="270"/>
        <v>1.1464080360464953E-2</v>
      </c>
      <c r="P957" s="174">
        <f t="shared" si="270"/>
        <v>1.1443440725926499E-2</v>
      </c>
      <c r="Q957" s="174">
        <f t="shared" si="270"/>
        <v>1.1422838250453619E-2</v>
      </c>
      <c r="R957" s="174">
        <f t="shared" si="270"/>
        <v>1.1402272867146093E-2</v>
      </c>
      <c r="S957" s="174">
        <f t="shared" si="270"/>
        <v>1.1381744509224143E-2</v>
      </c>
      <c r="T957" s="174">
        <f t="shared" si="270"/>
        <v>1.1361253110028221E-2</v>
      </c>
      <c r="U957" s="174">
        <f t="shared" si="270"/>
        <v>1.1340798603018785E-2</v>
      </c>
      <c r="V957" s="174">
        <f t="shared" si="270"/>
        <v>1.13203809217761E-2</v>
      </c>
      <c r="W957" s="174">
        <f t="shared" si="270"/>
        <v>1.1299999999999999E-2</v>
      </c>
      <c r="X957" s="174">
        <f t="shared" si="270"/>
        <v>1.1279655771509692E-2</v>
      </c>
      <c r="Y957" s="174">
        <f t="shared" si="270"/>
        <v>1.1259348170243533E-2</v>
      </c>
      <c r="Z957" s="174">
        <f t="shared" si="270"/>
        <v>1.1239077130258813E-2</v>
      </c>
      <c r="AA957" s="174">
        <f t="shared" si="270"/>
        <v>1.1218842585731543E-2</v>
      </c>
      <c r="AB957" s="174">
        <f t="shared" si="270"/>
        <v>1.1198644470956242E-2</v>
      </c>
      <c r="AC957" s="174">
        <f t="shared" si="270"/>
        <v>1.1178482720345726E-2</v>
      </c>
      <c r="AD957" s="174">
        <f t="shared" si="270"/>
        <v>1.1158357268430888E-2</v>
      </c>
      <c r="AE957" s="174">
        <f t="shared" si="270"/>
        <v>1.1138268049860497E-2</v>
      </c>
      <c r="AF957" s="174">
        <f t="shared" si="270"/>
        <v>1.1118214999400971E-2</v>
      </c>
      <c r="AG957" s="174">
        <f t="shared" si="270"/>
        <v>1.1098198051936178E-2</v>
      </c>
      <c r="AH957" s="174">
        <f t="shared" si="270"/>
        <v>1.1078217142467216E-2</v>
      </c>
      <c r="AI957" s="174">
        <f t="shared" si="270"/>
        <v>1.105827220611221E-2</v>
      </c>
      <c r="AJ957" s="174">
        <f t="shared" si="270"/>
        <v>1.103836317810609E-2</v>
      </c>
      <c r="AK957" s="174">
        <f t="shared" si="270"/>
        <v>1.1018489993800394E-2</v>
      </c>
      <c r="AL957" s="174">
        <f t="shared" si="270"/>
        <v>1.0998652588663047E-2</v>
      </c>
      <c r="AM957" s="174">
        <f t="shared" si="270"/>
        <v>1.0978850898278157E-2</v>
      </c>
      <c r="AN957" s="174">
        <f t="shared" si="270"/>
        <v>1.0959084858345805E-2</v>
      </c>
      <c r="AO957" s="174">
        <f t="shared" si="270"/>
        <v>1.0939354404681837E-2</v>
      </c>
      <c r="AP957" s="174">
        <f t="shared" si="270"/>
        <v>1.0919659473217651E-2</v>
      </c>
      <c r="AQ957" s="174">
        <f t="shared" si="270"/>
        <v>1.0899999999999998E-2</v>
      </c>
      <c r="AR957" s="174">
        <f t="shared" si="270"/>
        <v>1.0880375921190765E-2</v>
      </c>
      <c r="AS957" s="174">
        <f t="shared" si="270"/>
        <v>1.0860787173066771E-2</v>
      </c>
      <c r="AT957" s="174">
        <f t="shared" si="270"/>
        <v>1.0841233692019562E-2</v>
      </c>
      <c r="AU957" s="174">
        <f t="shared" si="270"/>
        <v>1.0821715414555205E-2</v>
      </c>
      <c r="AV957" s="174">
        <f t="shared" si="270"/>
        <v>1.0802232277294073E-2</v>
      </c>
      <c r="AW957" s="174">
        <f t="shared" si="270"/>
        <v>1.0782784216970655E-2</v>
      </c>
      <c r="AX957" s="174">
        <f t="shared" si="270"/>
        <v>1.0763371170433333E-2</v>
      </c>
      <c r="AY957" s="174">
        <f t="shared" si="270"/>
        <v>1.0743993074644196E-2</v>
      </c>
      <c r="AZ957" s="174">
        <f t="shared" si="270"/>
        <v>1.0724649866678813E-2</v>
      </c>
      <c r="BA957" s="174">
        <f t="shared" si="270"/>
        <v>1.0705341483726047E-2</v>
      </c>
      <c r="BB957" s="174">
        <f t="shared" si="270"/>
        <v>1.0686067863087845E-2</v>
      </c>
      <c r="BC957" s="174">
        <f t="shared" si="270"/>
        <v>1.0666828942179034E-2</v>
      </c>
      <c r="BD957" s="174">
        <f t="shared" si="270"/>
        <v>1.0647624658527113E-2</v>
      </c>
      <c r="BE957" s="174">
        <f t="shared" si="270"/>
        <v>1.062845494977206E-2</v>
      </c>
      <c r="BF957" s="174">
        <f t="shared" si="270"/>
        <v>1.0609319753666123E-2</v>
      </c>
      <c r="BG957" s="174">
        <f t="shared" si="270"/>
        <v>1.0590219008073618E-2</v>
      </c>
      <c r="BH957" s="174">
        <f t="shared" si="270"/>
        <v>1.0571152650970733E-2</v>
      </c>
      <c r="BI957" s="174">
        <f t="shared" si="270"/>
        <v>1.055212062044531E-2</v>
      </c>
      <c r="BJ957" s="174">
        <f t="shared" si="270"/>
        <v>1.0533122854696672E-2</v>
      </c>
      <c r="BK957" s="174">
        <f t="shared" si="270"/>
        <v>1.0514159292035396E-2</v>
      </c>
      <c r="BL957" s="174">
        <f t="shared" si="270"/>
        <v>1.0495229870883126E-2</v>
      </c>
      <c r="BM957" s="174">
        <f t="shared" si="270"/>
        <v>1.0476334529772372E-2</v>
      </c>
      <c r="BN957" s="174">
        <f t="shared" si="270"/>
        <v>1.0457473207346303E-2</v>
      </c>
      <c r="BO957" s="174">
        <f t="shared" si="270"/>
        <v>1.043864584235856E-2</v>
      </c>
      <c r="BP957" s="174">
        <f t="shared" si="270"/>
        <v>1.0419852373673042E-2</v>
      </c>
    </row>
    <row r="958" spans="2:68">
      <c r="B958" s="29">
        <v>55</v>
      </c>
      <c r="C958" s="68">
        <v>1.15E-2</v>
      </c>
      <c r="D958" s="68">
        <v>1.09E-2</v>
      </c>
      <c r="F958" s="13"/>
      <c r="G958" s="13"/>
      <c r="H958" s="245"/>
      <c r="I958" s="60" t="s">
        <v>112</v>
      </c>
      <c r="J958" s="174">
        <f t="shared" si="266"/>
        <v>1.1907599328772348E-2</v>
      </c>
      <c r="K958" s="174">
        <f t="shared" si="270"/>
        <v>1.1875739041402626E-2</v>
      </c>
      <c r="L958" s="174">
        <f t="shared" si="270"/>
        <v>1.1843964000259558E-2</v>
      </c>
      <c r="M958" s="174">
        <f t="shared" si="270"/>
        <v>1.181227397725609E-2</v>
      </c>
      <c r="N958" s="174">
        <f t="shared" si="270"/>
        <v>1.1780668744915438E-2</v>
      </c>
      <c r="O958" s="174">
        <f t="shared" si="270"/>
        <v>1.1749148076369464E-2</v>
      </c>
      <c r="P958" s="174">
        <f t="shared" si="270"/>
        <v>1.1717711745357044E-2</v>
      </c>
      <c r="Q958" s="174">
        <f t="shared" si="270"/>
        <v>1.168635952622245E-2</v>
      </c>
      <c r="R958" s="174">
        <f t="shared" si="270"/>
        <v>1.1655091193913714E-2</v>
      </c>
      <c r="S958" s="174">
        <f t="shared" si="270"/>
        <v>1.1623906523981034E-2</v>
      </c>
      <c r="T958" s="174">
        <f t="shared" si="270"/>
        <v>1.1592805292575139E-2</v>
      </c>
      <c r="U958" s="174">
        <f t="shared" si="270"/>
        <v>1.1561787276445709E-2</v>
      </c>
      <c r="V958" s="174">
        <f t="shared" si="270"/>
        <v>1.1530852252939748E-2</v>
      </c>
      <c r="W958" s="174">
        <f t="shared" si="270"/>
        <v>1.15E-2</v>
      </c>
      <c r="X958" s="174">
        <f t="shared" si="270"/>
        <v>1.1469230296163353E-2</v>
      </c>
      <c r="Y958" s="174">
        <f t="shared" si="270"/>
        <v>1.1438542920559243E-2</v>
      </c>
      <c r="Z958" s="174">
        <f t="shared" si="270"/>
        <v>1.140793765290808E-2</v>
      </c>
      <c r="AA958" s="174">
        <f t="shared" si="270"/>
        <v>1.137741427351965E-2</v>
      </c>
      <c r="AB958" s="174">
        <f t="shared" si="270"/>
        <v>1.134697256329156E-2</v>
      </c>
      <c r="AC958" s="174">
        <f t="shared" si="270"/>
        <v>1.1316612303707643E-2</v>
      </c>
      <c r="AD958" s="174">
        <f t="shared" si="270"/>
        <v>1.1286333276836404E-2</v>
      </c>
      <c r="AE958" s="174">
        <f t="shared" si="270"/>
        <v>1.1256135265329452E-2</v>
      </c>
      <c r="AF958" s="174">
        <f t="shared" si="270"/>
        <v>1.1226018052419936E-2</v>
      </c>
      <c r="AG958" s="174">
        <f t="shared" si="270"/>
        <v>1.1195981421920995E-2</v>
      </c>
      <c r="AH958" s="174">
        <f t="shared" si="270"/>
        <v>1.1166025158224202E-2</v>
      </c>
      <c r="AI958" s="174">
        <f t="shared" si="270"/>
        <v>1.1136149046298017E-2</v>
      </c>
      <c r="AJ958" s="174">
        <f t="shared" si="270"/>
        <v>1.1106352871686247E-2</v>
      </c>
      <c r="AK958" s="174">
        <f t="shared" si="270"/>
        <v>1.1076636420506502E-2</v>
      </c>
      <c r="AL958" s="174">
        <f t="shared" si="270"/>
        <v>1.1046999479448658E-2</v>
      </c>
      <c r="AM958" s="174">
        <f t="shared" si="270"/>
        <v>1.1017441835773332E-2</v>
      </c>
      <c r="AN958" s="174">
        <f t="shared" si="270"/>
        <v>1.0987963277310355E-2</v>
      </c>
      <c r="AO958" s="174">
        <f t="shared" si="270"/>
        <v>1.0958563592457242E-2</v>
      </c>
      <c r="AP958" s="174">
        <f t="shared" si="270"/>
        <v>1.092924257017768E-2</v>
      </c>
      <c r="AQ958" s="174">
        <f t="shared" si="270"/>
        <v>1.0900000000000005E-2</v>
      </c>
      <c r="AR958" s="174">
        <f t="shared" si="270"/>
        <v>1.0870835672015704E-2</v>
      </c>
      <c r="AS958" s="174">
        <f t="shared" si="270"/>
        <v>1.0841749376877896E-2</v>
      </c>
      <c r="AT958" s="174">
        <f t="shared" si="270"/>
        <v>1.0812740905799837E-2</v>
      </c>
      <c r="AU958" s="174">
        <f t="shared" si="270"/>
        <v>1.0783810050553413E-2</v>
      </c>
      <c r="AV958" s="174">
        <f t="shared" si="270"/>
        <v>1.0754956603467657E-2</v>
      </c>
      <c r="AW958" s="174">
        <f t="shared" si="270"/>
        <v>1.0726180357427249E-2</v>
      </c>
      <c r="AX958" s="174">
        <f t="shared" si="270"/>
        <v>1.0697481105871032E-2</v>
      </c>
      <c r="AY958" s="174">
        <f t="shared" si="270"/>
        <v>1.0668858642790529E-2</v>
      </c>
      <c r="AZ958" s="174">
        <f t="shared" si="270"/>
        <v>1.0640312762728466E-2</v>
      </c>
      <c r="BA958" s="174">
        <f t="shared" si="270"/>
        <v>1.0611843260777297E-2</v>
      </c>
      <c r="BB958" s="174">
        <f t="shared" si="270"/>
        <v>1.0583449932577729E-2</v>
      </c>
      <c r="BC958" s="174">
        <f t="shared" si="270"/>
        <v>1.0555132574317257E-2</v>
      </c>
      <c r="BD958" s="174">
        <f t="shared" si="270"/>
        <v>1.0526890982728711E-2</v>
      </c>
      <c r="BE958" s="174">
        <f t="shared" si="270"/>
        <v>1.0498724955088776E-2</v>
      </c>
      <c r="BF958" s="174">
        <f t="shared" si="270"/>
        <v>1.0470634289216558E-2</v>
      </c>
      <c r="BG958" s="174">
        <f t="shared" si="270"/>
        <v>1.0442618783472121E-2</v>
      </c>
      <c r="BH958" s="174">
        <f t="shared" si="270"/>
        <v>1.0414678236755038E-2</v>
      </c>
      <c r="BI958" s="174">
        <f t="shared" si="270"/>
        <v>1.0386812448502957E-2</v>
      </c>
      <c r="BJ958" s="174">
        <f t="shared" si="270"/>
        <v>1.0359021218690154E-2</v>
      </c>
      <c r="BK958" s="174">
        <f t="shared" si="270"/>
        <v>1.0331304347826097E-2</v>
      </c>
      <c r="BL958" s="174">
        <f t="shared" si="270"/>
        <v>1.0303661636954021E-2</v>
      </c>
      <c r="BM958" s="174">
        <f t="shared" si="270"/>
        <v>1.0276092887649491E-2</v>
      </c>
      <c r="BN958" s="174">
        <f t="shared" si="270"/>
        <v>1.0248597902018982E-2</v>
      </c>
      <c r="BO958" s="174">
        <f t="shared" si="270"/>
        <v>1.0221176482698458E-2</v>
      </c>
      <c r="BP958" s="174">
        <f t="shared" si="270"/>
        <v>1.0193828432851959E-2</v>
      </c>
    </row>
    <row r="959" spans="2:68">
      <c r="B959" s="29">
        <v>56</v>
      </c>
      <c r="C959" s="68">
        <v>1.14E-2</v>
      </c>
      <c r="D959" s="68">
        <v>1.0800000000000001E-2</v>
      </c>
      <c r="F959" s="13"/>
      <c r="G959" s="13"/>
      <c r="H959" s="245"/>
      <c r="I959" s="60" t="s">
        <v>112</v>
      </c>
      <c r="J959" s="174">
        <f t="shared" si="266"/>
        <v>1.1807761260806989E-2</v>
      </c>
      <c r="K959" s="174">
        <f t="shared" si="270"/>
        <v>1.1775883726423726E-2</v>
      </c>
      <c r="L959" s="174">
        <f t="shared" si="270"/>
        <v>1.1744092252147535E-2</v>
      </c>
      <c r="M959" s="174">
        <f t="shared" si="270"/>
        <v>1.1712386605641055E-2</v>
      </c>
      <c r="N959" s="174">
        <f t="shared" si="270"/>
        <v>1.1680766555194181E-2</v>
      </c>
      <c r="O959" s="174">
        <f t="shared" si="270"/>
        <v>1.1649231869722346E-2</v>
      </c>
      <c r="P959" s="174">
        <f t="shared" si="270"/>
        <v>1.1617782318764851E-2</v>
      </c>
      <c r="Q959" s="174">
        <f t="shared" si="270"/>
        <v>1.1586417672483177E-2</v>
      </c>
      <c r="R959" s="174">
        <f t="shared" si="270"/>
        <v>1.1555137701659295E-2</v>
      </c>
      <c r="S959" s="174">
        <f t="shared" si="270"/>
        <v>1.1523942177694001E-2</v>
      </c>
      <c r="T959" s="174">
        <f t="shared" si="270"/>
        <v>1.1492830872605246E-2</v>
      </c>
      <c r="U959" s="174">
        <f t="shared" si="270"/>
        <v>1.146180355902646E-2</v>
      </c>
      <c r="V959" s="174">
        <f t="shared" si="270"/>
        <v>1.1430860010204902E-2</v>
      </c>
      <c r="W959" s="174">
        <f t="shared" si="270"/>
        <v>1.14E-2</v>
      </c>
      <c r="X959" s="174">
        <f t="shared" si="270"/>
        <v>1.1369223302881688E-2</v>
      </c>
      <c r="Y959" s="174">
        <f t="shared" si="270"/>
        <v>1.1338529693928774E-2</v>
      </c>
      <c r="Z959" s="174">
        <f t="shared" si="270"/>
        <v>1.1307918948827281E-2</v>
      </c>
      <c r="AA959" s="174">
        <f t="shared" si="270"/>
        <v>1.1277390843868817E-2</v>
      </c>
      <c r="AB959" s="174">
        <f t="shared" si="270"/>
        <v>1.1246945155948943E-2</v>
      </c>
      <c r="AC959" s="174">
        <f t="shared" si="270"/>
        <v>1.1216581662565532E-2</v>
      </c>
      <c r="AD959" s="174">
        <f t="shared" si="270"/>
        <v>1.1186300141817146E-2</v>
      </c>
      <c r="AE959" s="174">
        <f t="shared" si="270"/>
        <v>1.1156100372401424E-2</v>
      </c>
      <c r="AF959" s="174">
        <f t="shared" si="270"/>
        <v>1.1125982133613453E-2</v>
      </c>
      <c r="AG959" s="174">
        <f t="shared" si="270"/>
        <v>1.1095945205344158E-2</v>
      </c>
      <c r="AH959" s="174">
        <f t="shared" si="270"/>
        <v>1.1065989368078696E-2</v>
      </c>
      <c r="AI959" s="174">
        <f t="shared" si="270"/>
        <v>1.1036114402894854E-2</v>
      </c>
      <c r="AJ959" s="174">
        <f t="shared" si="270"/>
        <v>1.1006320091461437E-2</v>
      </c>
      <c r="AK959" s="174">
        <f t="shared" si="270"/>
        <v>1.0976606216036694E-2</v>
      </c>
      <c r="AL959" s="174">
        <f t="shared" si="270"/>
        <v>1.09469725594667E-2</v>
      </c>
      <c r="AM959" s="174">
        <f t="shared" si="270"/>
        <v>1.0917418905183789E-2</v>
      </c>
      <c r="AN959" s="174">
        <f t="shared" si="270"/>
        <v>1.0887945037204968E-2</v>
      </c>
      <c r="AO959" s="174">
        <f t="shared" si="270"/>
        <v>1.085855074013033E-2</v>
      </c>
      <c r="AP959" s="174">
        <f t="shared" si="270"/>
        <v>1.0829235799141487E-2</v>
      </c>
      <c r="AQ959" s="174">
        <f t="shared" si="270"/>
        <v>1.0800000000000001E-2</v>
      </c>
      <c r="AR959" s="174">
        <f t="shared" si="270"/>
        <v>1.0770843129045809E-2</v>
      </c>
      <c r="AS959" s="174">
        <f t="shared" si="270"/>
        <v>1.0741764973195679E-2</v>
      </c>
      <c r="AT959" s="174">
        <f t="shared" si="270"/>
        <v>1.0712765319941633E-2</v>
      </c>
      <c r="AU959" s="174">
        <f t="shared" si="270"/>
        <v>1.0683843957349405E-2</v>
      </c>
      <c r="AV959" s="174">
        <f t="shared" si="270"/>
        <v>1.0655000674056893E-2</v>
      </c>
      <c r="AW959" s="174">
        <f t="shared" si="270"/>
        <v>1.0626235259272608E-2</v>
      </c>
      <c r="AX959" s="174">
        <f t="shared" si="270"/>
        <v>1.0597547502774139E-2</v>
      </c>
      <c r="AY959" s="174">
        <f t="shared" si="270"/>
        <v>1.0568937194906612E-2</v>
      </c>
      <c r="AZ959" s="174">
        <f t="shared" si="270"/>
        <v>1.0540404126581165E-2</v>
      </c>
      <c r="BA959" s="174">
        <f t="shared" si="270"/>
        <v>1.0511948089273413E-2</v>
      </c>
      <c r="BB959" s="174">
        <f t="shared" si="270"/>
        <v>1.0483568875021922E-2</v>
      </c>
      <c r="BC959" s="174">
        <f t="shared" si="270"/>
        <v>1.0455266276426702E-2</v>
      </c>
      <c r="BD959" s="174">
        <f t="shared" si="270"/>
        <v>1.0427040086647679E-2</v>
      </c>
      <c r="BE959" s="174">
        <f t="shared" si="270"/>
        <v>1.0398890099403183E-2</v>
      </c>
      <c r="BF959" s="174">
        <f t="shared" si="270"/>
        <v>1.0370816108968452E-2</v>
      </c>
      <c r="BG959" s="174">
        <f t="shared" si="270"/>
        <v>1.0342817910174117E-2</v>
      </c>
      <c r="BH959" s="174">
        <f t="shared" si="270"/>
        <v>1.0314895298404705E-2</v>
      </c>
      <c r="BI959" s="174">
        <f t="shared" si="270"/>
        <v>1.0287048069597154E-2</v>
      </c>
      <c r="BJ959" s="174">
        <f t="shared" si="270"/>
        <v>1.0259276020239303E-2</v>
      </c>
      <c r="BK959" s="174">
        <f t="shared" si="270"/>
        <v>1.0231578947368421E-2</v>
      </c>
      <c r="BL959" s="174">
        <f t="shared" si="270"/>
        <v>1.0203956648569715E-2</v>
      </c>
      <c r="BM959" s="174">
        <f t="shared" si="270"/>
        <v>1.0176408921974854E-2</v>
      </c>
      <c r="BN959" s="174">
        <f t="shared" si="270"/>
        <v>1.0148935566260495E-2</v>
      </c>
      <c r="BO959" s="174">
        <f t="shared" si="270"/>
        <v>1.0121536380646806E-2</v>
      </c>
      <c r="BP959" s="174">
        <f t="shared" si="270"/>
        <v>1.0094211164896004E-2</v>
      </c>
    </row>
    <row r="960" spans="2:68">
      <c r="B960" s="29">
        <v>57</v>
      </c>
      <c r="C960" s="68">
        <v>1.12E-2</v>
      </c>
      <c r="D960" s="68">
        <v>1.06E-2</v>
      </c>
      <c r="F960" s="13"/>
      <c r="G960" s="13"/>
      <c r="H960" s="245"/>
      <c r="I960" s="60" t="s">
        <v>112</v>
      </c>
      <c r="J960" s="174">
        <f t="shared" si="266"/>
        <v>1.1608094232827907E-2</v>
      </c>
      <c r="K960" s="174">
        <f t="shared" si="270"/>
        <v>1.1576181226959342E-2</v>
      </c>
      <c r="L960" s="174">
        <f t="shared" ref="K960:BP964" si="271">$C960*POWER(POWER($D960/$C960,1/($D$906-$C$906)),L$906-$C$906)</f>
        <v>1.1544355956417793E-2</v>
      </c>
      <c r="M960" s="174">
        <f t="shared" si="271"/>
        <v>1.1512618180001053E-2</v>
      </c>
      <c r="N960" s="174">
        <f t="shared" si="271"/>
        <v>1.1480967657170018E-2</v>
      </c>
      <c r="O960" s="174">
        <f t="shared" si="271"/>
        <v>1.1449404148046882E-2</v>
      </c>
      <c r="P960" s="174">
        <f t="shared" si="271"/>
        <v>1.1417927413413312E-2</v>
      </c>
      <c r="Q960" s="174">
        <f t="shared" si="271"/>
        <v>1.1386537214708633E-2</v>
      </c>
      <c r="R960" s="174">
        <f t="shared" si="271"/>
        <v>1.135523331402802E-2</v>
      </c>
      <c r="S960" s="174">
        <f t="shared" si="271"/>
        <v>1.1324015474120701E-2</v>
      </c>
      <c r="T960" s="174">
        <f t="shared" si="271"/>
        <v>1.129288345838815E-2</v>
      </c>
      <c r="U960" s="174">
        <f t="shared" si="271"/>
        <v>1.1261837030882299E-2</v>
      </c>
      <c r="V960" s="174">
        <f t="shared" si="271"/>
        <v>1.1230875956303753E-2</v>
      </c>
      <c r="W960" s="174">
        <f t="shared" si="271"/>
        <v>1.12E-2</v>
      </c>
      <c r="X960" s="174">
        <f t="shared" si="271"/>
        <v>1.1169208927963635E-2</v>
      </c>
      <c r="Y960" s="174">
        <f t="shared" si="271"/>
        <v>1.1138502506830584E-2</v>
      </c>
      <c r="Z960" s="174">
        <f t="shared" si="271"/>
        <v>1.1107880503878346E-2</v>
      </c>
      <c r="AA960" s="174">
        <f t="shared" si="271"/>
        <v>1.1077342687024216E-2</v>
      </c>
      <c r="AB960" s="174">
        <f t="shared" si="271"/>
        <v>1.104688882482353E-2</v>
      </c>
      <c r="AC960" s="174">
        <f t="shared" si="271"/>
        <v>1.1016518686467917E-2</v>
      </c>
      <c r="AD960" s="174">
        <f t="shared" si="271"/>
        <v>1.098623204178354E-2</v>
      </c>
      <c r="AE960" s="174">
        <f t="shared" si="271"/>
        <v>1.0956028661229363E-2</v>
      </c>
      <c r="AF960" s="174">
        <f t="shared" si="271"/>
        <v>1.0925908315895398E-2</v>
      </c>
      <c r="AG960" s="174">
        <f t="shared" si="271"/>
        <v>1.089587077750098E-2</v>
      </c>
      <c r="AH960" s="174">
        <f t="shared" si="271"/>
        <v>1.0865915818393038E-2</v>
      </c>
      <c r="AI960" s="174">
        <f t="shared" si="271"/>
        <v>1.0836043211544357E-2</v>
      </c>
      <c r="AJ960" s="174">
        <f t="shared" si="271"/>
        <v>1.0806252730551871E-2</v>
      </c>
      <c r="AK960" s="174">
        <f t="shared" si="271"/>
        <v>1.0776544149634942E-2</v>
      </c>
      <c r="AL960" s="174">
        <f t="shared" si="271"/>
        <v>1.0746917243633648E-2</v>
      </c>
      <c r="AM960" s="174">
        <f t="shared" si="271"/>
        <v>1.0717371788007078E-2</v>
      </c>
      <c r="AN960" s="174">
        <f t="shared" si="271"/>
        <v>1.0687907558831629E-2</v>
      </c>
      <c r="AO960" s="174">
        <f t="shared" si="271"/>
        <v>1.0658524332799305E-2</v>
      </c>
      <c r="AP960" s="174">
        <f t="shared" si="271"/>
        <v>1.0629221887216038E-2</v>
      </c>
      <c r="AQ960" s="174">
        <f t="shared" si="271"/>
        <v>1.0599999999999986E-2</v>
      </c>
      <c r="AR960" s="174">
        <f t="shared" si="271"/>
        <v>1.0570858449679855E-2</v>
      </c>
      <c r="AS960" s="174">
        <f t="shared" si="271"/>
        <v>1.0541797015393218E-2</v>
      </c>
      <c r="AT960" s="174">
        <f t="shared" si="271"/>
        <v>1.0512815476884849E-2</v>
      </c>
      <c r="AU960" s="174">
        <f t="shared" si="271"/>
        <v>1.0483913614505047E-2</v>
      </c>
      <c r="AV960" s="174">
        <f t="shared" si="271"/>
        <v>1.045509120920797E-2</v>
      </c>
      <c r="AW960" s="174">
        <f t="shared" si="271"/>
        <v>1.0426348042549979E-2</v>
      </c>
      <c r="AX960" s="174">
        <f t="shared" si="271"/>
        <v>1.039768389668798E-2</v>
      </c>
      <c r="AY960" s="174">
        <f t="shared" si="271"/>
        <v>1.0369098554377778E-2</v>
      </c>
      <c r="AZ960" s="174">
        <f t="shared" si="271"/>
        <v>1.0340591798972417E-2</v>
      </c>
      <c r="BA960" s="174">
        <f t="shared" si="271"/>
        <v>1.0312163414420558E-2</v>
      </c>
      <c r="BB960" s="174">
        <f t="shared" si="271"/>
        <v>1.0283813185264827E-2</v>
      </c>
      <c r="BC960" s="174">
        <f t="shared" si="271"/>
        <v>1.0255540896640181E-2</v>
      </c>
      <c r="BD960" s="174">
        <f t="shared" si="271"/>
        <v>1.0227346334272294E-2</v>
      </c>
      <c r="BE960" s="174">
        <f t="shared" si="271"/>
        <v>1.0199229284475914E-2</v>
      </c>
      <c r="BF960" s="174">
        <f t="shared" si="271"/>
        <v>1.017118953415326E-2</v>
      </c>
      <c r="BG960" s="174">
        <f t="shared" si="271"/>
        <v>1.01432268707924E-2</v>
      </c>
      <c r="BH960" s="174">
        <f t="shared" si="271"/>
        <v>1.0115341082465635E-2</v>
      </c>
      <c r="BI960" s="174">
        <f t="shared" si="271"/>
        <v>1.0087531957827902E-2</v>
      </c>
      <c r="BJ960" s="174">
        <f t="shared" si="271"/>
        <v>1.0059799286115166E-2</v>
      </c>
      <c r="BK960" s="174">
        <f t="shared" si="271"/>
        <v>1.0032142857142832E-2</v>
      </c>
      <c r="BL960" s="174">
        <f t="shared" si="271"/>
        <v>1.0004562461304135E-2</v>
      </c>
      <c r="BM960" s="174">
        <f t="shared" si="271"/>
        <v>9.9770578895685674E-3</v>
      </c>
      <c r="BN960" s="174">
        <f t="shared" si="271"/>
        <v>9.9496289334802916E-3</v>
      </c>
      <c r="BO960" s="174">
        <f t="shared" si="271"/>
        <v>9.9222753851565502E-3</v>
      </c>
      <c r="BP960" s="174">
        <f t="shared" si="271"/>
        <v>9.8949970372861022E-3</v>
      </c>
    </row>
    <row r="961" spans="2:76">
      <c r="B961" s="29">
        <v>58</v>
      </c>
      <c r="C961" s="68">
        <v>1.11E-2</v>
      </c>
      <c r="D961" s="68">
        <v>1.0500000000000001E-2</v>
      </c>
      <c r="F961" s="13"/>
      <c r="G961" s="13"/>
      <c r="H961" s="245"/>
      <c r="I961" s="60" t="s">
        <v>112</v>
      </c>
      <c r="J961" s="174">
        <f t="shared" si="266"/>
        <v>1.1508265445203945E-2</v>
      </c>
      <c r="K961" s="174">
        <f t="shared" si="271"/>
        <v>1.1476334196223259E-2</v>
      </c>
      <c r="L961" s="174">
        <f t="shared" si="271"/>
        <v>1.1444491544839347E-2</v>
      </c>
      <c r="M961" s="174">
        <f t="shared" si="271"/>
        <v>1.1412737245226113E-2</v>
      </c>
      <c r="N961" s="174">
        <f t="shared" si="271"/>
        <v>1.1381071052239549E-2</v>
      </c>
      <c r="O961" s="174">
        <f t="shared" si="271"/>
        <v>1.1349492721415819E-2</v>
      </c>
      <c r="P961" s="174">
        <f t="shared" si="271"/>
        <v>1.1318002008969397E-2</v>
      </c>
      <c r="Q961" s="174">
        <f t="shared" si="271"/>
        <v>1.128659867179117E-2</v>
      </c>
      <c r="R961" s="174">
        <f t="shared" si="271"/>
        <v>1.1255282467446559E-2</v>
      </c>
      <c r="S961" s="174">
        <f t="shared" si="271"/>
        <v>1.1224053154173656E-2</v>
      </c>
      <c r="T961" s="174">
        <f t="shared" si="271"/>
        <v>1.1192910490881358E-2</v>
      </c>
      <c r="U961" s="174">
        <f t="shared" si="271"/>
        <v>1.11618542371475E-2</v>
      </c>
      <c r="V961" s="174">
        <f t="shared" si="271"/>
        <v>1.1130884153216995E-2</v>
      </c>
      <c r="W961" s="174">
        <f t="shared" si="271"/>
        <v>1.11E-2</v>
      </c>
      <c r="X961" s="174">
        <f t="shared" si="271"/>
        <v>1.106920153907005E-2</v>
      </c>
      <c r="Y961" s="174">
        <f t="shared" si="271"/>
        <v>1.1038488532662231E-2</v>
      </c>
      <c r="Z961" s="174">
        <f t="shared" si="271"/>
        <v>1.1007860743671339E-2</v>
      </c>
      <c r="AA961" s="174">
        <f t="shared" si="271"/>
        <v>1.0977317935650051E-2</v>
      </c>
      <c r="AB961" s="174">
        <f t="shared" si="271"/>
        <v>1.0946859872807101E-2</v>
      </c>
      <c r="AC961" s="174">
        <f t="shared" si="271"/>
        <v>1.0916486320005452E-2</v>
      </c>
      <c r="AD961" s="174">
        <f t="shared" si="271"/>
        <v>1.0886197042760495E-2</v>
      </c>
      <c r="AE961" s="174">
        <f t="shared" si="271"/>
        <v>1.0855991807238227E-2</v>
      </c>
      <c r="AF961" s="174">
        <f t="shared" si="271"/>
        <v>1.0825870380253443E-2</v>
      </c>
      <c r="AG961" s="174">
        <f t="shared" si="271"/>
        <v>1.0795832529267952E-2</v>
      </c>
      <c r="AH961" s="174">
        <f t="shared" si="271"/>
        <v>1.0765878022388769E-2</v>
      </c>
      <c r="AI961" s="174">
        <f t="shared" si="271"/>
        <v>1.0736006628366324E-2</v>
      </c>
      <c r="AJ961" s="174">
        <f t="shared" si="271"/>
        <v>1.0706218116592682E-2</v>
      </c>
      <c r="AK961" s="174">
        <f t="shared" si="271"/>
        <v>1.0676512257099762E-2</v>
      </c>
      <c r="AL961" s="174">
        <f t="shared" si="271"/>
        <v>1.0646888820557561E-2</v>
      </c>
      <c r="AM961" s="174">
        <f t="shared" si="271"/>
        <v>1.0617347578272386E-2</v>
      </c>
      <c r="AN961" s="174">
        <f t="shared" si="271"/>
        <v>1.0587888302185077E-2</v>
      </c>
      <c r="AO961" s="174">
        <f t="shared" si="271"/>
        <v>1.0558510764869264E-2</v>
      </c>
      <c r="AP961" s="174">
        <f t="shared" si="271"/>
        <v>1.0529214739529599E-2</v>
      </c>
      <c r="AQ961" s="174">
        <f t="shared" si="271"/>
        <v>1.0500000000000009E-2</v>
      </c>
      <c r="AR961" s="174">
        <f t="shared" si="271"/>
        <v>1.0470866320741947E-2</v>
      </c>
      <c r="AS961" s="174">
        <f t="shared" si="271"/>
        <v>1.0441813476842659E-2</v>
      </c>
      <c r="AT961" s="174">
        <f t="shared" si="271"/>
        <v>1.0412841244013437E-2</v>
      </c>
      <c r="AU961" s="174">
        <f t="shared" si="271"/>
        <v>1.0383949398587894E-2</v>
      </c>
      <c r="AV961" s="174">
        <f t="shared" si="271"/>
        <v>1.0355137717520238E-2</v>
      </c>
      <c r="AW961" s="174">
        <f t="shared" si="271"/>
        <v>1.0326405978383545E-2</v>
      </c>
      <c r="AX961" s="174">
        <f t="shared" si="271"/>
        <v>1.0297753959368045E-2</v>
      </c>
      <c r="AY961" s="174">
        <f t="shared" si="271"/>
        <v>1.026918143927941E-2</v>
      </c>
      <c r="AZ961" s="174">
        <f t="shared" si="271"/>
        <v>1.0240688197537049E-2</v>
      </c>
      <c r="BA961" s="174">
        <f t="shared" si="271"/>
        <v>1.0212274014172395E-2</v>
      </c>
      <c r="BB961" s="174">
        <f t="shared" si="271"/>
        <v>1.0183938669827221E-2</v>
      </c>
      <c r="BC961" s="174">
        <f t="shared" si="271"/>
        <v>1.0155681945751935E-2</v>
      </c>
      <c r="BD961" s="174">
        <f t="shared" si="271"/>
        <v>1.0127503623803895E-2</v>
      </c>
      <c r="BE961" s="174">
        <f t="shared" si="271"/>
        <v>1.0099403486445729E-2</v>
      </c>
      <c r="BF961" s="174">
        <f t="shared" si="271"/>
        <v>1.0071381316743648E-2</v>
      </c>
      <c r="BG961" s="174">
        <f t="shared" si="271"/>
        <v>1.0043436898365777E-2</v>
      </c>
      <c r="BH961" s="174">
        <f t="shared" si="271"/>
        <v>1.0015570015580486E-2</v>
      </c>
      <c r="BI961" s="174">
        <f t="shared" si="271"/>
        <v>9.9877804532547167E-3</v>
      </c>
      <c r="BJ961" s="174">
        <f t="shared" si="271"/>
        <v>9.9600679968523311E-3</v>
      </c>
      <c r="BK961" s="174">
        <f t="shared" si="271"/>
        <v>9.9324324324324472E-3</v>
      </c>
      <c r="BL961" s="174">
        <f t="shared" si="271"/>
        <v>9.9048735466477945E-3</v>
      </c>
      <c r="BM961" s="174">
        <f t="shared" si="271"/>
        <v>9.8773911267430632E-3</v>
      </c>
      <c r="BN961" s="174">
        <f t="shared" si="271"/>
        <v>9.8499849605532593E-3</v>
      </c>
      <c r="BO961" s="174">
        <f t="shared" si="271"/>
        <v>9.8226548365020691E-3</v>
      </c>
      <c r="BP961" s="174">
        <f t="shared" si="271"/>
        <v>9.7954005436002335E-3</v>
      </c>
    </row>
    <row r="962" spans="2:76">
      <c r="B962" s="29">
        <v>59</v>
      </c>
      <c r="C962" s="68">
        <v>1.0999999999999999E-2</v>
      </c>
      <c r="D962" s="68">
        <v>1.03E-2</v>
      </c>
      <c r="F962" s="13"/>
      <c r="G962" s="13"/>
      <c r="H962" s="245"/>
      <c r="I962" s="60" t="s">
        <v>112</v>
      </c>
      <c r="J962" s="174">
        <f t="shared" si="266"/>
        <v>1.148031314793615E-2</v>
      </c>
      <c r="K962" s="174">
        <f t="shared" si="271"/>
        <v>1.1442632800027027E-2</v>
      </c>
      <c r="L962" s="174">
        <f t="shared" si="271"/>
        <v>1.1405076125453313E-2</v>
      </c>
      <c r="M962" s="174">
        <f t="shared" si="271"/>
        <v>1.1367642718298005E-2</v>
      </c>
      <c r="N962" s="174">
        <f t="shared" si="271"/>
        <v>1.1330332173976394E-2</v>
      </c>
      <c r="O962" s="174">
        <f t="shared" si="271"/>
        <v>1.1293144089231674E-2</v>
      </c>
      <c r="P962" s="174">
        <f t="shared" si="271"/>
        <v>1.1256078062130611E-2</v>
      </c>
      <c r="Q962" s="174">
        <f t="shared" si="271"/>
        <v>1.1219133692059173E-2</v>
      </c>
      <c r="R962" s="174">
        <f t="shared" si="271"/>
        <v>1.1182310579718222E-2</v>
      </c>
      <c r="S962" s="174">
        <f t="shared" si="271"/>
        <v>1.1145608327119179E-2</v>
      </c>
      <c r="T962" s="174">
        <f t="shared" si="271"/>
        <v>1.1109026537579739E-2</v>
      </c>
      <c r="U962" s="174">
        <f t="shared" si="271"/>
        <v>1.107256481571957E-2</v>
      </c>
      <c r="V962" s="174">
        <f t="shared" si="271"/>
        <v>1.103622276745605E-2</v>
      </c>
      <c r="W962" s="174">
        <f t="shared" si="271"/>
        <v>1.0999999999999999E-2</v>
      </c>
      <c r="X962" s="174">
        <f t="shared" si="271"/>
        <v>1.0963896121851443E-2</v>
      </c>
      <c r="Y962" s="174">
        <f t="shared" si="271"/>
        <v>1.0927910742795375E-2</v>
      </c>
      <c r="Z962" s="174">
        <f t="shared" si="271"/>
        <v>1.089204347389754E-2</v>
      </c>
      <c r="AA962" s="174">
        <f t="shared" si="271"/>
        <v>1.0856293927500234E-2</v>
      </c>
      <c r="AB962" s="174">
        <f t="shared" si="271"/>
        <v>1.0820661717218107E-2</v>
      </c>
      <c r="AC962" s="174">
        <f t="shared" si="271"/>
        <v>1.0785146457934E-2</v>
      </c>
      <c r="AD962" s="174">
        <f t="shared" si="271"/>
        <v>1.0749747765794765E-2</v>
      </c>
      <c r="AE962" s="174">
        <f t="shared" si="271"/>
        <v>1.0714465258207132E-2</v>
      </c>
      <c r="AF962" s="174">
        <f t="shared" si="271"/>
        <v>1.0679298553833563E-2</v>
      </c>
      <c r="AG962" s="174">
        <f t="shared" si="271"/>
        <v>1.064424727258814E-2</v>
      </c>
      <c r="AH962" s="174">
        <f t="shared" si="271"/>
        <v>1.0609311035632446E-2</v>
      </c>
      <c r="AI962" s="174">
        <f t="shared" si="271"/>
        <v>1.0574489465371484E-2</v>
      </c>
      <c r="AJ962" s="174">
        <f t="shared" si="271"/>
        <v>1.0539782185449577E-2</v>
      </c>
      <c r="AK962" s="174">
        <f t="shared" si="271"/>
        <v>1.0505188820746324E-2</v>
      </c>
      <c r="AL962" s="174">
        <f t="shared" si="271"/>
        <v>1.0470708997372524E-2</v>
      </c>
      <c r="AM962" s="174">
        <f t="shared" si="271"/>
        <v>1.0436342342666148E-2</v>
      </c>
      <c r="AN962" s="174">
        <f t="shared" si="271"/>
        <v>1.0402088485188308E-2</v>
      </c>
      <c r="AO962" s="174">
        <f t="shared" si="271"/>
        <v>1.0367947054719242E-2</v>
      </c>
      <c r="AP962" s="174">
        <f t="shared" si="271"/>
        <v>1.0333917682254308E-2</v>
      </c>
      <c r="AQ962" s="174">
        <f t="shared" si="271"/>
        <v>1.0300000000000007E-2</v>
      </c>
      <c r="AR962" s="174">
        <f t="shared" si="271"/>
        <v>1.0266193641369995E-2</v>
      </c>
      <c r="AS962" s="174">
        <f t="shared" si="271"/>
        <v>1.023249824098113E-2</v>
      </c>
      <c r="AT962" s="174">
        <f t="shared" si="271"/>
        <v>1.0198913434649522E-2</v>
      </c>
      <c r="AU962" s="174">
        <f t="shared" si="271"/>
        <v>1.0165438859386589E-2</v>
      </c>
      <c r="AV962" s="174">
        <f t="shared" si="271"/>
        <v>1.0132074153395145E-2</v>
      </c>
      <c r="AW962" s="174">
        <f t="shared" si="271"/>
        <v>1.0098818956065481E-2</v>
      </c>
      <c r="AX962" s="174">
        <f t="shared" si="271"/>
        <v>1.006567290797147E-2</v>
      </c>
      <c r="AY962" s="174">
        <f t="shared" si="271"/>
        <v>1.0032635650866685E-2</v>
      </c>
      <c r="AZ962" s="174">
        <f t="shared" si="271"/>
        <v>9.9997068276805254E-3</v>
      </c>
      <c r="BA962" s="174">
        <f t="shared" si="271"/>
        <v>9.9668860825143576E-3</v>
      </c>
      <c r="BB962" s="174">
        <f t="shared" si="271"/>
        <v>9.9341730606376626E-3</v>
      </c>
      <c r="BC962" s="174">
        <f t="shared" si="271"/>
        <v>9.9015674084842152E-3</v>
      </c>
      <c r="BD962" s="174">
        <f t="shared" si="271"/>
        <v>9.8690687736482478E-3</v>
      </c>
      <c r="BE962" s="174">
        <f t="shared" si="271"/>
        <v>9.836676804880656E-3</v>
      </c>
      <c r="BF962" s="174">
        <f t="shared" si="271"/>
        <v>9.8043911520851873E-3</v>
      </c>
      <c r="BG962" s="174">
        <f t="shared" si="271"/>
        <v>9.7722114663146738E-3</v>
      </c>
      <c r="BH962" s="174">
        <f t="shared" si="271"/>
        <v>9.7401373997672413E-3</v>
      </c>
      <c r="BI962" s="174">
        <f t="shared" si="271"/>
        <v>9.7081686057825696E-3</v>
      </c>
      <c r="BJ962" s="174">
        <f t="shared" si="271"/>
        <v>9.6763047388381332E-3</v>
      </c>
      <c r="BK962" s="174">
        <f t="shared" si="271"/>
        <v>9.6445454545454681E-3</v>
      </c>
      <c r="BL962" s="174">
        <f t="shared" si="271"/>
        <v>9.6128904096464563E-3</v>
      </c>
      <c r="BM962" s="174">
        <f t="shared" si="271"/>
        <v>9.5813392620096114E-3</v>
      </c>
      <c r="BN962" s="174">
        <f t="shared" si="271"/>
        <v>9.5498916706263769E-3</v>
      </c>
      <c r="BO962" s="174">
        <f t="shared" si="271"/>
        <v>9.5185472956074504E-3</v>
      </c>
      <c r="BP962" s="174">
        <f t="shared" si="271"/>
        <v>9.4873057981790954E-3</v>
      </c>
    </row>
    <row r="963" spans="2:76">
      <c r="B963" s="29">
        <v>60</v>
      </c>
      <c r="C963" s="68">
        <v>1.09E-2</v>
      </c>
      <c r="D963" s="68">
        <v>1.0200000000000001E-2</v>
      </c>
      <c r="F963" s="13"/>
      <c r="G963" s="13"/>
      <c r="H963" s="245"/>
      <c r="I963" s="60" t="s">
        <v>112</v>
      </c>
      <c r="J963" s="174">
        <f t="shared" si="266"/>
        <v>1.1380559401643975E-2</v>
      </c>
      <c r="K963" s="174">
        <f t="shared" si="271"/>
        <v>1.1342852735071863E-2</v>
      </c>
      <c r="L963" s="174">
        <f t="shared" si="271"/>
        <v>1.1305271000205988E-2</v>
      </c>
      <c r="M963" s="174">
        <f t="shared" si="271"/>
        <v>1.1267813783116068E-2</v>
      </c>
      <c r="N963" s="174">
        <f t="shared" si="271"/>
        <v>1.1230480671243269E-2</v>
      </c>
      <c r="O963" s="174">
        <f t="shared" si="271"/>
        <v>1.1193271253395675E-2</v>
      </c>
      <c r="P963" s="174">
        <f t="shared" si="271"/>
        <v>1.1156185119743756E-2</v>
      </c>
      <c r="Q963" s="174">
        <f t="shared" si="271"/>
        <v>1.1119221861815839E-2</v>
      </c>
      <c r="R963" s="174">
        <f t="shared" si="271"/>
        <v>1.1082381072493633E-2</v>
      </c>
      <c r="S963" s="174">
        <f t="shared" si="271"/>
        <v>1.1045662346007725E-2</v>
      </c>
      <c r="T963" s="174">
        <f t="shared" si="271"/>
        <v>1.1009065277933121E-2</v>
      </c>
      <c r="U963" s="174">
        <f t="shared" si="271"/>
        <v>1.097258946518479E-2</v>
      </c>
      <c r="V963" s="174">
        <f t="shared" si="271"/>
        <v>1.0936234506013219E-2</v>
      </c>
      <c r="W963" s="174">
        <f t="shared" si="271"/>
        <v>1.09E-2</v>
      </c>
      <c r="X963" s="174">
        <f t="shared" si="271"/>
        <v>1.0863885548053407E-2</v>
      </c>
      <c r="Y963" s="174">
        <f t="shared" si="271"/>
        <v>1.0827890752404007E-2</v>
      </c>
      <c r="Z963" s="174">
        <f t="shared" si="271"/>
        <v>1.0792015216600276E-2</v>
      </c>
      <c r="AA963" s="174">
        <f t="shared" si="271"/>
        <v>1.075625854550424E-2</v>
      </c>
      <c r="AB963" s="174">
        <f t="shared" si="271"/>
        <v>1.0720620345287108E-2</v>
      </c>
      <c r="AC963" s="174">
        <f t="shared" si="271"/>
        <v>1.0685100223424948E-2</v>
      </c>
      <c r="AD963" s="174">
        <f t="shared" si="271"/>
        <v>1.0649697788694359E-2</v>
      </c>
      <c r="AE963" s="174">
        <f t="shared" si="271"/>
        <v>1.0614412651168165E-2</v>
      </c>
      <c r="AF963" s="174">
        <f t="shared" si="271"/>
        <v>1.0579244422211108E-2</v>
      </c>
      <c r="AG963" s="174">
        <f t="shared" si="271"/>
        <v>1.0544192714475584E-2</v>
      </c>
      <c r="AH963" s="174">
        <f t="shared" si="271"/>
        <v>1.0509257141897368E-2</v>
      </c>
      <c r="AI963" s="174">
        <f t="shared" si="271"/>
        <v>1.0474437319691365E-2</v>
      </c>
      <c r="AJ963" s="174">
        <f t="shared" si="271"/>
        <v>1.0439732864347366E-2</v>
      </c>
      <c r="AK963" s="174">
        <f t="shared" si="271"/>
        <v>1.040514339362583E-2</v>
      </c>
      <c r="AL963" s="174">
        <f t="shared" si="271"/>
        <v>1.0370668526553673E-2</v>
      </c>
      <c r="AM963" s="174">
        <f t="shared" si="271"/>
        <v>1.0336307883420071E-2</v>
      </c>
      <c r="AN963" s="174">
        <f t="shared" si="271"/>
        <v>1.0302061085772276E-2</v>
      </c>
      <c r="AO963" s="174">
        <f t="shared" si="271"/>
        <v>1.0267927756411452E-2</v>
      </c>
      <c r="AP963" s="174">
        <f t="shared" si="271"/>
        <v>1.0233907519388515E-2</v>
      </c>
      <c r="AQ963" s="174">
        <f t="shared" si="271"/>
        <v>1.0199999999999997E-2</v>
      </c>
      <c r="AR963" s="174">
        <f t="shared" si="271"/>
        <v>1.016620482478392E-2</v>
      </c>
      <c r="AS963" s="174">
        <f t="shared" si="271"/>
        <v>1.0132521621515674E-2</v>
      </c>
      <c r="AT963" s="174">
        <f t="shared" si="271"/>
        <v>1.0098950019203927E-2</v>
      </c>
      <c r="AU963" s="174">
        <f t="shared" si="271"/>
        <v>1.0065489648086534E-2</v>
      </c>
      <c r="AV963" s="174">
        <f t="shared" si="271"/>
        <v>1.0032140139626467E-2</v>
      </c>
      <c r="AW963" s="174">
        <f t="shared" si="271"/>
        <v>9.998901126507748E-3</v>
      </c>
      <c r="AX963" s="174">
        <f t="shared" si="271"/>
        <v>9.9657722426314179E-3</v>
      </c>
      <c r="AY963" s="174">
        <f t="shared" si="271"/>
        <v>9.9327531231114922E-3</v>
      </c>
      <c r="AZ963" s="174">
        <f t="shared" si="271"/>
        <v>9.8998434042709433E-3</v>
      </c>
      <c r="BA963" s="174">
        <f t="shared" si="271"/>
        <v>9.8670427236377013E-3</v>
      </c>
      <c r="BB963" s="174">
        <f t="shared" si="271"/>
        <v>9.8343507199406544E-3</v>
      </c>
      <c r="BC963" s="174">
        <f t="shared" si="271"/>
        <v>9.8017670331056808E-3</v>
      </c>
      <c r="BD963" s="174">
        <f t="shared" si="271"/>
        <v>9.7692913042516615E-3</v>
      </c>
      <c r="BE963" s="174">
        <f t="shared" si="271"/>
        <v>9.7369231756865553E-3</v>
      </c>
      <c r="BF963" s="174">
        <f t="shared" si="271"/>
        <v>9.7046622909034343E-3</v>
      </c>
      <c r="BG963" s="174">
        <f t="shared" si="271"/>
        <v>9.6725082945765799E-3</v>
      </c>
      <c r="BH963" s="174">
        <f t="shared" si="271"/>
        <v>9.6404608325575403E-3</v>
      </c>
      <c r="BI963" s="174">
        <f t="shared" si="271"/>
        <v>9.6085195518712651E-3</v>
      </c>
      <c r="BJ963" s="174">
        <f t="shared" si="271"/>
        <v>9.5766841007121871E-3</v>
      </c>
      <c r="BK963" s="174">
        <f t="shared" si="271"/>
        <v>9.5449541284403656E-3</v>
      </c>
      <c r="BL963" s="174">
        <f t="shared" si="271"/>
        <v>9.5133292855776128E-3</v>
      </c>
      <c r="BM963" s="174">
        <f t="shared" si="271"/>
        <v>9.4818092238036569E-3</v>
      </c>
      <c r="BN963" s="174">
        <f t="shared" si="271"/>
        <v>9.4503935959522976E-3</v>
      </c>
      <c r="BO963" s="174">
        <f t="shared" si="271"/>
        <v>9.4190820560075827E-3</v>
      </c>
      <c r="BP963" s="174">
        <f t="shared" si="271"/>
        <v>9.3878742590999958E-3</v>
      </c>
    </row>
    <row r="964" spans="2:76">
      <c r="B964" s="29">
        <v>61</v>
      </c>
      <c r="C964" s="68">
        <v>1.09E-2</v>
      </c>
      <c r="D964" s="68">
        <v>1.0200000000000001E-2</v>
      </c>
      <c r="F964" s="13"/>
      <c r="G964" s="13"/>
      <c r="H964" s="245"/>
      <c r="I964" s="60" t="s">
        <v>112</v>
      </c>
      <c r="J964" s="174">
        <f t="shared" si="266"/>
        <v>1.1380559401643975E-2</v>
      </c>
      <c r="K964" s="174">
        <f t="shared" si="271"/>
        <v>1.1342852735071863E-2</v>
      </c>
      <c r="L964" s="174">
        <f t="shared" si="271"/>
        <v>1.1305271000205988E-2</v>
      </c>
      <c r="M964" s="174">
        <f t="shared" si="271"/>
        <v>1.1267813783116068E-2</v>
      </c>
      <c r="N964" s="174">
        <f t="shared" si="271"/>
        <v>1.1230480671243269E-2</v>
      </c>
      <c r="O964" s="174">
        <f t="shared" si="271"/>
        <v>1.1193271253395675E-2</v>
      </c>
      <c r="P964" s="174">
        <f t="shared" si="271"/>
        <v>1.1156185119743756E-2</v>
      </c>
      <c r="Q964" s="174">
        <f t="shared" si="271"/>
        <v>1.1119221861815839E-2</v>
      </c>
      <c r="R964" s="174">
        <f t="shared" si="271"/>
        <v>1.1082381072493633E-2</v>
      </c>
      <c r="S964" s="174">
        <f t="shared" si="271"/>
        <v>1.1045662346007725E-2</v>
      </c>
      <c r="T964" s="174">
        <f t="shared" si="271"/>
        <v>1.1009065277933121E-2</v>
      </c>
      <c r="U964" s="174">
        <f t="shared" si="271"/>
        <v>1.097258946518479E-2</v>
      </c>
      <c r="V964" s="174">
        <f t="shared" si="271"/>
        <v>1.0936234506013219E-2</v>
      </c>
      <c r="W964" s="174">
        <f t="shared" si="271"/>
        <v>1.09E-2</v>
      </c>
      <c r="X964" s="174">
        <f t="shared" si="271"/>
        <v>1.0863885548053407E-2</v>
      </c>
      <c r="Y964" s="174">
        <f t="shared" si="271"/>
        <v>1.0827890752404007E-2</v>
      </c>
      <c r="Z964" s="174">
        <f t="shared" si="271"/>
        <v>1.0792015216600276E-2</v>
      </c>
      <c r="AA964" s="174">
        <f t="shared" si="271"/>
        <v>1.075625854550424E-2</v>
      </c>
      <c r="AB964" s="174">
        <f t="shared" si="271"/>
        <v>1.0720620345287108E-2</v>
      </c>
      <c r="AC964" s="174">
        <f t="shared" si="271"/>
        <v>1.0685100223424948E-2</v>
      </c>
      <c r="AD964" s="174">
        <f t="shared" si="271"/>
        <v>1.0649697788694359E-2</v>
      </c>
      <c r="AE964" s="174">
        <f t="shared" si="271"/>
        <v>1.0614412651168165E-2</v>
      </c>
      <c r="AF964" s="174">
        <f t="shared" si="271"/>
        <v>1.0579244422211108E-2</v>
      </c>
      <c r="AG964" s="174">
        <f t="shared" si="271"/>
        <v>1.0544192714475584E-2</v>
      </c>
      <c r="AH964" s="174">
        <f t="shared" si="271"/>
        <v>1.0509257141897368E-2</v>
      </c>
      <c r="AI964" s="174">
        <f t="shared" ref="K964:BP968" si="272">$C964*POWER(POWER($D964/$C964,1/($D$906-$C$906)),AI$906-$C$906)</f>
        <v>1.0474437319691365E-2</v>
      </c>
      <c r="AJ964" s="174">
        <f t="shared" si="272"/>
        <v>1.0439732864347366E-2</v>
      </c>
      <c r="AK964" s="174">
        <f t="shared" si="272"/>
        <v>1.040514339362583E-2</v>
      </c>
      <c r="AL964" s="174">
        <f t="shared" si="272"/>
        <v>1.0370668526553673E-2</v>
      </c>
      <c r="AM964" s="174">
        <f t="shared" si="272"/>
        <v>1.0336307883420071E-2</v>
      </c>
      <c r="AN964" s="174">
        <f t="shared" si="272"/>
        <v>1.0302061085772276E-2</v>
      </c>
      <c r="AO964" s="174">
        <f t="shared" si="272"/>
        <v>1.0267927756411452E-2</v>
      </c>
      <c r="AP964" s="174">
        <f t="shared" si="272"/>
        <v>1.0233907519388515E-2</v>
      </c>
      <c r="AQ964" s="174">
        <f t="shared" si="272"/>
        <v>1.0199999999999997E-2</v>
      </c>
      <c r="AR964" s="174">
        <f t="shared" si="272"/>
        <v>1.016620482478392E-2</v>
      </c>
      <c r="AS964" s="174">
        <f t="shared" si="272"/>
        <v>1.0132521621515674E-2</v>
      </c>
      <c r="AT964" s="174">
        <f t="shared" si="272"/>
        <v>1.0098950019203927E-2</v>
      </c>
      <c r="AU964" s="174">
        <f t="shared" si="272"/>
        <v>1.0065489648086534E-2</v>
      </c>
      <c r="AV964" s="174">
        <f t="shared" si="272"/>
        <v>1.0032140139626467E-2</v>
      </c>
      <c r="AW964" s="174">
        <f t="shared" si="272"/>
        <v>9.998901126507748E-3</v>
      </c>
      <c r="AX964" s="174">
        <f t="shared" si="272"/>
        <v>9.9657722426314179E-3</v>
      </c>
      <c r="AY964" s="174">
        <f t="shared" si="272"/>
        <v>9.9327531231114922E-3</v>
      </c>
      <c r="AZ964" s="174">
        <f t="shared" si="272"/>
        <v>9.8998434042709433E-3</v>
      </c>
      <c r="BA964" s="174">
        <f t="shared" si="272"/>
        <v>9.8670427236377013E-3</v>
      </c>
      <c r="BB964" s="174">
        <f t="shared" si="272"/>
        <v>9.8343507199406544E-3</v>
      </c>
      <c r="BC964" s="174">
        <f t="shared" si="272"/>
        <v>9.8017670331056808E-3</v>
      </c>
      <c r="BD964" s="174">
        <f t="shared" si="272"/>
        <v>9.7692913042516615E-3</v>
      </c>
      <c r="BE964" s="174">
        <f t="shared" si="272"/>
        <v>9.7369231756865553E-3</v>
      </c>
      <c r="BF964" s="174">
        <f t="shared" si="272"/>
        <v>9.7046622909034343E-3</v>
      </c>
      <c r="BG964" s="174">
        <f t="shared" si="272"/>
        <v>9.6725082945765799E-3</v>
      </c>
      <c r="BH964" s="174">
        <f t="shared" si="272"/>
        <v>9.6404608325575403E-3</v>
      </c>
      <c r="BI964" s="174">
        <f t="shared" si="272"/>
        <v>9.6085195518712651E-3</v>
      </c>
      <c r="BJ964" s="174">
        <f t="shared" si="272"/>
        <v>9.5766841007121871E-3</v>
      </c>
      <c r="BK964" s="174">
        <f t="shared" si="272"/>
        <v>9.5449541284403656E-3</v>
      </c>
      <c r="BL964" s="174">
        <f t="shared" si="272"/>
        <v>9.5133292855776128E-3</v>
      </c>
      <c r="BM964" s="174">
        <f t="shared" si="272"/>
        <v>9.4818092238036569E-3</v>
      </c>
      <c r="BN964" s="174">
        <f t="shared" si="272"/>
        <v>9.4503935959522976E-3</v>
      </c>
      <c r="BO964" s="174">
        <f t="shared" si="272"/>
        <v>9.4190820560075827E-3</v>
      </c>
      <c r="BP964" s="174">
        <f t="shared" si="272"/>
        <v>9.3878742590999958E-3</v>
      </c>
    </row>
    <row r="965" spans="2:76">
      <c r="B965" s="29">
        <v>62</v>
      </c>
      <c r="C965" s="68">
        <v>1.09E-2</v>
      </c>
      <c r="D965" s="68">
        <v>1.03E-2</v>
      </c>
      <c r="F965" s="13"/>
      <c r="G965" s="13"/>
      <c r="H965" s="245"/>
      <c r="I965" s="60" t="s">
        <v>112</v>
      </c>
      <c r="J965" s="174">
        <f t="shared" si="266"/>
        <v>1.1308617778607458E-2</v>
      </c>
      <c r="K965" s="174">
        <f t="shared" si="272"/>
        <v>1.1276648979344966E-2</v>
      </c>
      <c r="L965" s="174">
        <f t="shared" si="272"/>
        <v>1.1244770554003171E-2</v>
      </c>
      <c r="M965" s="174">
        <f t="shared" si="272"/>
        <v>1.1212982247100295E-2</v>
      </c>
      <c r="N965" s="174">
        <f t="shared" si="272"/>
        <v>1.1181283803876799E-2</v>
      </c>
      <c r="O965" s="174">
        <f t="shared" si="272"/>
        <v>1.1149674970293328E-2</v>
      </c>
      <c r="P965" s="174">
        <f t="shared" si="272"/>
        <v>1.1118155493028688E-2</v>
      </c>
      <c r="Q965" s="174">
        <f t="shared" si="272"/>
        <v>1.1086725119477805E-2</v>
      </c>
      <c r="R965" s="174">
        <f t="shared" si="272"/>
        <v>1.1055383597749704E-2</v>
      </c>
      <c r="S965" s="174">
        <f t="shared" si="272"/>
        <v>1.1024130676665496E-2</v>
      </c>
      <c r="T965" s="174">
        <f t="shared" si="272"/>
        <v>1.0992966105756358E-2</v>
      </c>
      <c r="U965" s="174">
        <f t="shared" si="272"/>
        <v>1.0961889635261519E-2</v>
      </c>
      <c r="V965" s="174">
        <f t="shared" si="272"/>
        <v>1.0930901016126281E-2</v>
      </c>
      <c r="W965" s="174">
        <f t="shared" si="272"/>
        <v>1.09E-2</v>
      </c>
      <c r="X965" s="174">
        <f t="shared" si="272"/>
        <v>1.0869186339234107E-2</v>
      </c>
      <c r="Y965" s="174">
        <f t="shared" si="272"/>
        <v>1.0838459786880124E-2</v>
      </c>
      <c r="Z965" s="174">
        <f t="shared" si="272"/>
        <v>1.0807820096687674E-2</v>
      </c>
      <c r="AA965" s="174">
        <f t="shared" si="272"/>
        <v>1.0777267023102527E-2</v>
      </c>
      <c r="AB965" s="174">
        <f t="shared" si="272"/>
        <v>1.0746800321264608E-2</v>
      </c>
      <c r="AC965" s="174">
        <f t="shared" si="272"/>
        <v>1.0716419747006054E-2</v>
      </c>
      <c r="AD965" s="174">
        <f t="shared" si="272"/>
        <v>1.068612505684925E-2</v>
      </c>
      <c r="AE965" s="174">
        <f t="shared" si="272"/>
        <v>1.0655916008004879E-2</v>
      </c>
      <c r="AF965" s="174">
        <f t="shared" si="272"/>
        <v>1.0625792358369971E-2</v>
      </c>
      <c r="AG965" s="174">
        <f t="shared" si="272"/>
        <v>1.0595753866525968E-2</v>
      </c>
      <c r="AH965" s="174">
        <f t="shared" si="272"/>
        <v>1.0565800291736791E-2</v>
      </c>
      <c r="AI965" s="174">
        <f t="shared" si="272"/>
        <v>1.0535931393946908E-2</v>
      </c>
      <c r="AJ965" s="174">
        <f t="shared" si="272"/>
        <v>1.0506146933779405E-2</v>
      </c>
      <c r="AK965" s="174">
        <f t="shared" si="272"/>
        <v>1.0476446672534074E-2</v>
      </c>
      <c r="AL965" s="174">
        <f t="shared" si="272"/>
        <v>1.0446830372185504E-2</v>
      </c>
      <c r="AM965" s="174">
        <f t="shared" si="272"/>
        <v>1.0417297795381159E-2</v>
      </c>
      <c r="AN965" s="174">
        <f t="shared" si="272"/>
        <v>1.0387848705439495E-2</v>
      </c>
      <c r="AO965" s="174">
        <f t="shared" si="272"/>
        <v>1.0358482866348044E-2</v>
      </c>
      <c r="AP965" s="174">
        <f t="shared" si="272"/>
        <v>1.0329200042761532E-2</v>
      </c>
      <c r="AQ965" s="174">
        <f t="shared" si="272"/>
        <v>1.0300000000000002E-2</v>
      </c>
      <c r="AR965" s="174">
        <f t="shared" si="272"/>
        <v>1.0270882504046912E-2</v>
      </c>
      <c r="AS965" s="174">
        <f t="shared" si="272"/>
        <v>1.0241847321547273E-2</v>
      </c>
      <c r="AT965" s="174">
        <f t="shared" si="272"/>
        <v>1.0212894219805787E-2</v>
      </c>
      <c r="AU965" s="174">
        <f t="shared" si="272"/>
        <v>1.0184022966784959E-2</v>
      </c>
      <c r="AV965" s="174">
        <f t="shared" si="272"/>
        <v>1.0155233331103256E-2</v>
      </c>
      <c r="AW965" s="174">
        <f t="shared" si="272"/>
        <v>1.0126525082033246E-2</v>
      </c>
      <c r="AX965" s="174">
        <f t="shared" si="272"/>
        <v>1.0097897989499753E-2</v>
      </c>
      <c r="AY965" s="174">
        <f t="shared" si="272"/>
        <v>1.0069351824078008E-2</v>
      </c>
      <c r="AZ965" s="174">
        <f t="shared" si="272"/>
        <v>1.004088635699181E-2</v>
      </c>
      <c r="BA965" s="174">
        <f t="shared" si="272"/>
        <v>1.0012501360111697E-2</v>
      </c>
      <c r="BB965" s="174">
        <f t="shared" si="272"/>
        <v>9.9841966059531183E-3</v>
      </c>
      <c r="BC965" s="174">
        <f t="shared" si="272"/>
        <v>9.9559718676746033E-3</v>
      </c>
      <c r="BD965" s="174">
        <f t="shared" si="272"/>
        <v>9.9278269190759515E-3</v>
      </c>
      <c r="BE965" s="174">
        <f t="shared" si="272"/>
        <v>9.8997615345964209E-3</v>
      </c>
      <c r="BF965" s="174">
        <f t="shared" si="272"/>
        <v>9.8717754893129072E-3</v>
      </c>
      <c r="BG965" s="174">
        <f t="shared" si="272"/>
        <v>9.8438685589381618E-3</v>
      </c>
      <c r="BH965" s="174">
        <f t="shared" si="272"/>
        <v>9.8160405198189742E-3</v>
      </c>
      <c r="BI965" s="174">
        <f t="shared" si="272"/>
        <v>9.7882911489343902E-3</v>
      </c>
      <c r="BJ965" s="174">
        <f t="shared" si="272"/>
        <v>9.7606202238939271E-3</v>
      </c>
      <c r="BK965" s="174">
        <f t="shared" si="272"/>
        <v>9.7330275229357832E-3</v>
      </c>
      <c r="BL965" s="174">
        <f t="shared" si="272"/>
        <v>9.7055128249250652E-3</v>
      </c>
      <c r="BM965" s="174">
        <f t="shared" si="272"/>
        <v>9.6780759093520134E-3</v>
      </c>
      <c r="BN965" s="174">
        <f t="shared" si="272"/>
        <v>9.650716556330239E-3</v>
      </c>
      <c r="BO965" s="174">
        <f t="shared" si="272"/>
        <v>9.6234345465949622E-3</v>
      </c>
      <c r="BP965" s="174">
        <f t="shared" si="272"/>
        <v>9.5962296615012422E-3</v>
      </c>
    </row>
    <row r="966" spans="2:76">
      <c r="B966" s="29">
        <v>63</v>
      </c>
      <c r="C966" s="68">
        <v>1.09E-2</v>
      </c>
      <c r="D966" s="68">
        <v>1.03E-2</v>
      </c>
      <c r="F966" s="13"/>
      <c r="G966" s="13"/>
      <c r="H966" s="245"/>
      <c r="I966" s="60" t="s">
        <v>112</v>
      </c>
      <c r="J966" s="174">
        <f t="shared" si="266"/>
        <v>1.1308617778607458E-2</v>
      </c>
      <c r="K966" s="174">
        <f t="shared" si="272"/>
        <v>1.1276648979344966E-2</v>
      </c>
      <c r="L966" s="174">
        <f t="shared" si="272"/>
        <v>1.1244770554003171E-2</v>
      </c>
      <c r="M966" s="174">
        <f t="shared" si="272"/>
        <v>1.1212982247100295E-2</v>
      </c>
      <c r="N966" s="174">
        <f t="shared" si="272"/>
        <v>1.1181283803876799E-2</v>
      </c>
      <c r="O966" s="174">
        <f t="shared" si="272"/>
        <v>1.1149674970293328E-2</v>
      </c>
      <c r="P966" s="174">
        <f t="shared" si="272"/>
        <v>1.1118155493028688E-2</v>
      </c>
      <c r="Q966" s="174">
        <f t="shared" si="272"/>
        <v>1.1086725119477805E-2</v>
      </c>
      <c r="R966" s="174">
        <f t="shared" si="272"/>
        <v>1.1055383597749704E-2</v>
      </c>
      <c r="S966" s="174">
        <f t="shared" si="272"/>
        <v>1.1024130676665496E-2</v>
      </c>
      <c r="T966" s="174">
        <f t="shared" si="272"/>
        <v>1.0992966105756358E-2</v>
      </c>
      <c r="U966" s="174">
        <f t="shared" si="272"/>
        <v>1.0961889635261519E-2</v>
      </c>
      <c r="V966" s="174">
        <f t="shared" si="272"/>
        <v>1.0930901016126281E-2</v>
      </c>
      <c r="W966" s="174">
        <f t="shared" si="272"/>
        <v>1.09E-2</v>
      </c>
      <c r="X966" s="174">
        <f t="shared" si="272"/>
        <v>1.0869186339234107E-2</v>
      </c>
      <c r="Y966" s="174">
        <f t="shared" si="272"/>
        <v>1.0838459786880124E-2</v>
      </c>
      <c r="Z966" s="174">
        <f t="shared" si="272"/>
        <v>1.0807820096687674E-2</v>
      </c>
      <c r="AA966" s="174">
        <f t="shared" si="272"/>
        <v>1.0777267023102527E-2</v>
      </c>
      <c r="AB966" s="174">
        <f t="shared" si="272"/>
        <v>1.0746800321264608E-2</v>
      </c>
      <c r="AC966" s="174">
        <f t="shared" si="272"/>
        <v>1.0716419747006054E-2</v>
      </c>
      <c r="AD966" s="174">
        <f t="shared" si="272"/>
        <v>1.068612505684925E-2</v>
      </c>
      <c r="AE966" s="174">
        <f t="shared" si="272"/>
        <v>1.0655916008004879E-2</v>
      </c>
      <c r="AF966" s="174">
        <f t="shared" si="272"/>
        <v>1.0625792358369971E-2</v>
      </c>
      <c r="AG966" s="174">
        <f t="shared" si="272"/>
        <v>1.0595753866525968E-2</v>
      </c>
      <c r="AH966" s="174">
        <f t="shared" si="272"/>
        <v>1.0565800291736791E-2</v>
      </c>
      <c r="AI966" s="174">
        <f t="shared" si="272"/>
        <v>1.0535931393946908E-2</v>
      </c>
      <c r="AJ966" s="174">
        <f t="shared" si="272"/>
        <v>1.0506146933779405E-2</v>
      </c>
      <c r="AK966" s="174">
        <f t="shared" si="272"/>
        <v>1.0476446672534074E-2</v>
      </c>
      <c r="AL966" s="174">
        <f t="shared" si="272"/>
        <v>1.0446830372185504E-2</v>
      </c>
      <c r="AM966" s="174">
        <f t="shared" si="272"/>
        <v>1.0417297795381159E-2</v>
      </c>
      <c r="AN966" s="174">
        <f t="shared" si="272"/>
        <v>1.0387848705439495E-2</v>
      </c>
      <c r="AO966" s="174">
        <f t="shared" si="272"/>
        <v>1.0358482866348044E-2</v>
      </c>
      <c r="AP966" s="174">
        <f t="shared" si="272"/>
        <v>1.0329200042761532E-2</v>
      </c>
      <c r="AQ966" s="174">
        <f t="shared" si="272"/>
        <v>1.0300000000000002E-2</v>
      </c>
      <c r="AR966" s="174">
        <f t="shared" si="272"/>
        <v>1.0270882504046912E-2</v>
      </c>
      <c r="AS966" s="174">
        <f t="shared" si="272"/>
        <v>1.0241847321547273E-2</v>
      </c>
      <c r="AT966" s="174">
        <f t="shared" si="272"/>
        <v>1.0212894219805787E-2</v>
      </c>
      <c r="AU966" s="174">
        <f t="shared" si="272"/>
        <v>1.0184022966784959E-2</v>
      </c>
      <c r="AV966" s="174">
        <f t="shared" si="272"/>
        <v>1.0155233331103256E-2</v>
      </c>
      <c r="AW966" s="174">
        <f t="shared" si="272"/>
        <v>1.0126525082033246E-2</v>
      </c>
      <c r="AX966" s="174">
        <f t="shared" si="272"/>
        <v>1.0097897989499753E-2</v>
      </c>
      <c r="AY966" s="174">
        <f t="shared" si="272"/>
        <v>1.0069351824078008E-2</v>
      </c>
      <c r="AZ966" s="174">
        <f t="shared" si="272"/>
        <v>1.004088635699181E-2</v>
      </c>
      <c r="BA966" s="174">
        <f t="shared" si="272"/>
        <v>1.0012501360111697E-2</v>
      </c>
      <c r="BB966" s="174">
        <f t="shared" si="272"/>
        <v>9.9841966059531183E-3</v>
      </c>
      <c r="BC966" s="174">
        <f t="shared" si="272"/>
        <v>9.9559718676746033E-3</v>
      </c>
      <c r="BD966" s="174">
        <f t="shared" si="272"/>
        <v>9.9278269190759515E-3</v>
      </c>
      <c r="BE966" s="174">
        <f t="shared" si="272"/>
        <v>9.8997615345964209E-3</v>
      </c>
      <c r="BF966" s="174">
        <f t="shared" si="272"/>
        <v>9.8717754893129072E-3</v>
      </c>
      <c r="BG966" s="174">
        <f t="shared" si="272"/>
        <v>9.8438685589381618E-3</v>
      </c>
      <c r="BH966" s="174">
        <f t="shared" si="272"/>
        <v>9.8160405198189742E-3</v>
      </c>
      <c r="BI966" s="174">
        <f t="shared" si="272"/>
        <v>9.7882911489343902E-3</v>
      </c>
      <c r="BJ966" s="174">
        <f t="shared" si="272"/>
        <v>9.7606202238939271E-3</v>
      </c>
      <c r="BK966" s="174">
        <f t="shared" si="272"/>
        <v>9.7330275229357832E-3</v>
      </c>
      <c r="BL966" s="174">
        <f t="shared" si="272"/>
        <v>9.7055128249250652E-3</v>
      </c>
      <c r="BM966" s="174">
        <f t="shared" si="272"/>
        <v>9.6780759093520134E-3</v>
      </c>
      <c r="BN966" s="174">
        <f t="shared" si="272"/>
        <v>9.650716556330239E-3</v>
      </c>
      <c r="BO966" s="174">
        <f t="shared" si="272"/>
        <v>9.6234345465949622E-3</v>
      </c>
      <c r="BP966" s="174">
        <f t="shared" si="272"/>
        <v>9.5962296615012422E-3</v>
      </c>
    </row>
    <row r="967" spans="2:76">
      <c r="B967" s="29">
        <v>64</v>
      </c>
      <c r="C967" s="68">
        <v>1.09E-2</v>
      </c>
      <c r="D967" s="68">
        <v>1.04E-2</v>
      </c>
      <c r="F967" s="13"/>
      <c r="G967" s="13"/>
      <c r="H967" s="245"/>
      <c r="I967" s="60" t="s">
        <v>112</v>
      </c>
      <c r="J967" s="174">
        <f t="shared" si="266"/>
        <v>1.1237819469185039E-2</v>
      </c>
      <c r="K967" s="174">
        <f t="shared" si="272"/>
        <v>1.1211465713674465E-2</v>
      </c>
      <c r="L967" s="174">
        <f t="shared" si="272"/>
        <v>1.1185173760227129E-2</v>
      </c>
      <c r="M967" s="174">
        <f t="shared" si="272"/>
        <v>1.1158943463911317E-2</v>
      </c>
      <c r="N967" s="174">
        <f t="shared" si="272"/>
        <v>1.1132774680135188E-2</v>
      </c>
      <c r="O967" s="174">
        <f t="shared" si="272"/>
        <v>1.1106667264645992E-2</v>
      </c>
      <c r="P967" s="174">
        <f t="shared" si="272"/>
        <v>1.1080621073529254E-2</v>
      </c>
      <c r="Q967" s="174">
        <f t="shared" si="272"/>
        <v>1.1054635963208E-2</v>
      </c>
      <c r="R967" s="174">
        <f t="shared" si="272"/>
        <v>1.1028711790441952E-2</v>
      </c>
      <c r="S967" s="174">
        <f t="shared" si="272"/>
        <v>1.1002848412326752E-2</v>
      </c>
      <c r="T967" s="174">
        <f t="shared" si="272"/>
        <v>1.0977045686293157E-2</v>
      </c>
      <c r="U967" s="174">
        <f t="shared" si="272"/>
        <v>1.0951303470106267E-2</v>
      </c>
      <c r="V967" s="174">
        <f t="shared" si="272"/>
        <v>1.092562162186474E-2</v>
      </c>
      <c r="W967" s="174">
        <f t="shared" si="272"/>
        <v>1.09E-2</v>
      </c>
      <c r="X967" s="174">
        <f t="shared" si="272"/>
        <v>1.0874438463275465E-2</v>
      </c>
      <c r="Y967" s="174">
        <f t="shared" si="272"/>
        <v>1.0848936870785766E-2</v>
      </c>
      <c r="Z967" s="174">
        <f t="shared" si="272"/>
        <v>1.082349508195597E-2</v>
      </c>
      <c r="AA967" s="174">
        <f t="shared" si="272"/>
        <v>1.0798112956540812E-2</v>
      </c>
      <c r="AB967" s="174">
        <f t="shared" si="272"/>
        <v>1.0772790354623904E-2</v>
      </c>
      <c r="AC967" s="174">
        <f t="shared" si="272"/>
        <v>1.0747527136616983E-2</v>
      </c>
      <c r="AD967" s="174">
        <f t="shared" si="272"/>
        <v>1.0722323163259131E-2</v>
      </c>
      <c r="AE967" s="174">
        <f t="shared" si="272"/>
        <v>1.0697178295616014E-2</v>
      </c>
      <c r="AF967" s="174">
        <f t="shared" si="272"/>
        <v>1.0672092395079108E-2</v>
      </c>
      <c r="AG967" s="174">
        <f t="shared" si="272"/>
        <v>1.0647065323364938E-2</v>
      </c>
      <c r="AH967" s="174">
        <f t="shared" si="272"/>
        <v>1.0622096942514321E-2</v>
      </c>
      <c r="AI967" s="174">
        <f t="shared" si="272"/>
        <v>1.0597187114891602E-2</v>
      </c>
      <c r="AJ967" s="174">
        <f t="shared" si="272"/>
        <v>1.0572335703183887E-2</v>
      </c>
      <c r="AK967" s="174">
        <f t="shared" si="272"/>
        <v>1.0547542570400305E-2</v>
      </c>
      <c r="AL967" s="174">
        <f t="shared" si="272"/>
        <v>1.0522807579871233E-2</v>
      </c>
      <c r="AM967" s="174">
        <f t="shared" si="272"/>
        <v>1.0498130595247554E-2</v>
      </c>
      <c r="AN967" s="174">
        <f t="shared" si="272"/>
        <v>1.0473511480499903E-2</v>
      </c>
      <c r="AO967" s="174">
        <f t="shared" si="272"/>
        <v>1.044895009991792E-2</v>
      </c>
      <c r="AP967" s="174">
        <f t="shared" si="272"/>
        <v>1.0424446318109489E-2</v>
      </c>
      <c r="AQ967" s="174">
        <f t="shared" si="272"/>
        <v>1.0400000000000012E-2</v>
      </c>
      <c r="AR967" s="174">
        <f t="shared" si="272"/>
        <v>1.0375611010831648E-2</v>
      </c>
      <c r="AS967" s="174">
        <f t="shared" si="272"/>
        <v>1.0351279216162577E-2</v>
      </c>
      <c r="AT967" s="174">
        <f t="shared" si="272"/>
        <v>1.0327004481866259E-2</v>
      </c>
      <c r="AU967" s="174">
        <f t="shared" si="272"/>
        <v>1.0302786674130695E-2</v>
      </c>
      <c r="AV967" s="174">
        <f t="shared" si="272"/>
        <v>1.0278625659457681E-2</v>
      </c>
      <c r="AW967" s="174">
        <f t="shared" si="272"/>
        <v>1.0254521304662088E-2</v>
      </c>
      <c r="AX967" s="174">
        <f t="shared" si="272"/>
        <v>1.0230473476871109E-2</v>
      </c>
      <c r="AY967" s="174">
        <f t="shared" si="272"/>
        <v>1.0206482043523549E-2</v>
      </c>
      <c r="AZ967" s="174">
        <f t="shared" si="272"/>
        <v>1.0182546872369068E-2</v>
      </c>
      <c r="BA967" s="174">
        <f t="shared" si="272"/>
        <v>1.0158667831467476E-2</v>
      </c>
      <c r="BB967" s="174">
        <f t="shared" si="272"/>
        <v>1.0134844789187988E-2</v>
      </c>
      <c r="BC967" s="174">
        <f t="shared" si="272"/>
        <v>1.0111077614208512E-2</v>
      </c>
      <c r="BD967" s="174">
        <f t="shared" si="272"/>
        <v>1.0087366175514914E-2</v>
      </c>
      <c r="BE967" s="174">
        <f t="shared" si="272"/>
        <v>1.0063710342400303E-2</v>
      </c>
      <c r="BF967" s="174">
        <f t="shared" si="272"/>
        <v>1.0040109984464307E-2</v>
      </c>
      <c r="BG967" s="174">
        <f t="shared" si="272"/>
        <v>1.0016564971612357E-2</v>
      </c>
      <c r="BH967" s="174">
        <f t="shared" si="272"/>
        <v>9.9930751740549672E-3</v>
      </c>
      <c r="BI967" s="174">
        <f t="shared" si="272"/>
        <v>9.9696404623070174E-3</v>
      </c>
      <c r="BJ967" s="174">
        <f t="shared" si="272"/>
        <v>9.9462607071870452E-3</v>
      </c>
      <c r="BK967" s="174">
        <f t="shared" si="272"/>
        <v>9.9229357798165368E-3</v>
      </c>
      <c r="BL967" s="174">
        <f t="shared" si="272"/>
        <v>9.8996655516191984E-3</v>
      </c>
      <c r="BM967" s="174">
        <f t="shared" si="272"/>
        <v>9.8764498943202696E-3</v>
      </c>
      <c r="BN967" s="174">
        <f t="shared" si="272"/>
        <v>9.853288679945801E-3</v>
      </c>
      <c r="BO967" s="174">
        <f t="shared" si="272"/>
        <v>9.8301817808219595E-3</v>
      </c>
      <c r="BP967" s="174">
        <f t="shared" si="272"/>
        <v>9.8071290695743128E-3</v>
      </c>
    </row>
    <row r="968" spans="2:76">
      <c r="B968" s="29">
        <v>65</v>
      </c>
      <c r="C968" s="68">
        <v>1.09E-2</v>
      </c>
      <c r="D968" s="68">
        <v>1.04E-2</v>
      </c>
      <c r="F968" s="13"/>
      <c r="G968" s="13"/>
      <c r="H968" s="245"/>
      <c r="I968" s="60" t="s">
        <v>112</v>
      </c>
      <c r="J968" s="174">
        <f t="shared" si="266"/>
        <v>1.1237819469185039E-2</v>
      </c>
      <c r="K968" s="174">
        <f t="shared" si="272"/>
        <v>1.1211465713674465E-2</v>
      </c>
      <c r="L968" s="174">
        <f t="shared" si="272"/>
        <v>1.1185173760227129E-2</v>
      </c>
      <c r="M968" s="174">
        <f t="shared" si="272"/>
        <v>1.1158943463911317E-2</v>
      </c>
      <c r="N968" s="174">
        <f t="shared" si="272"/>
        <v>1.1132774680135188E-2</v>
      </c>
      <c r="O968" s="174">
        <f t="shared" si="272"/>
        <v>1.1106667264645992E-2</v>
      </c>
      <c r="P968" s="174">
        <f t="shared" si="272"/>
        <v>1.1080621073529254E-2</v>
      </c>
      <c r="Q968" s="174">
        <f t="shared" si="272"/>
        <v>1.1054635963208E-2</v>
      </c>
      <c r="R968" s="174">
        <f t="shared" si="272"/>
        <v>1.1028711790441952E-2</v>
      </c>
      <c r="S968" s="174">
        <f t="shared" si="272"/>
        <v>1.1002848412326752E-2</v>
      </c>
      <c r="T968" s="174">
        <f t="shared" si="272"/>
        <v>1.0977045686293157E-2</v>
      </c>
      <c r="U968" s="174">
        <f t="shared" si="272"/>
        <v>1.0951303470106267E-2</v>
      </c>
      <c r="V968" s="174">
        <f t="shared" si="272"/>
        <v>1.092562162186474E-2</v>
      </c>
      <c r="W968" s="174">
        <f t="shared" si="272"/>
        <v>1.09E-2</v>
      </c>
      <c r="X968" s="174">
        <f t="shared" si="272"/>
        <v>1.0874438463275465E-2</v>
      </c>
      <c r="Y968" s="174">
        <f t="shared" si="272"/>
        <v>1.0848936870785766E-2</v>
      </c>
      <c r="Z968" s="174">
        <f t="shared" si="272"/>
        <v>1.082349508195597E-2</v>
      </c>
      <c r="AA968" s="174">
        <f t="shared" si="272"/>
        <v>1.0798112956540812E-2</v>
      </c>
      <c r="AB968" s="174">
        <f t="shared" si="272"/>
        <v>1.0772790354623904E-2</v>
      </c>
      <c r="AC968" s="174">
        <f t="shared" si="272"/>
        <v>1.0747527136616983E-2</v>
      </c>
      <c r="AD968" s="174">
        <f t="shared" si="272"/>
        <v>1.0722323163259131E-2</v>
      </c>
      <c r="AE968" s="174">
        <f t="shared" si="272"/>
        <v>1.0697178295616014E-2</v>
      </c>
      <c r="AF968" s="174">
        <f t="shared" si="272"/>
        <v>1.0672092395079108E-2</v>
      </c>
      <c r="AG968" s="174">
        <f t="shared" si="272"/>
        <v>1.0647065323364938E-2</v>
      </c>
      <c r="AH968" s="174">
        <f t="shared" si="272"/>
        <v>1.0622096942514321E-2</v>
      </c>
      <c r="AI968" s="174">
        <f t="shared" si="272"/>
        <v>1.0597187114891602E-2</v>
      </c>
      <c r="AJ968" s="174">
        <f t="shared" si="272"/>
        <v>1.0572335703183887E-2</v>
      </c>
      <c r="AK968" s="174">
        <f t="shared" si="272"/>
        <v>1.0547542570400305E-2</v>
      </c>
      <c r="AL968" s="174">
        <f t="shared" si="272"/>
        <v>1.0522807579871233E-2</v>
      </c>
      <c r="AM968" s="174">
        <f t="shared" si="272"/>
        <v>1.0498130595247554E-2</v>
      </c>
      <c r="AN968" s="174">
        <f t="shared" si="272"/>
        <v>1.0473511480499903E-2</v>
      </c>
      <c r="AO968" s="174">
        <f t="shared" si="272"/>
        <v>1.044895009991792E-2</v>
      </c>
      <c r="AP968" s="174">
        <f t="shared" si="272"/>
        <v>1.0424446318109489E-2</v>
      </c>
      <c r="AQ968" s="174">
        <f t="shared" si="272"/>
        <v>1.0400000000000012E-2</v>
      </c>
      <c r="AR968" s="174">
        <f t="shared" si="272"/>
        <v>1.0375611010831648E-2</v>
      </c>
      <c r="AS968" s="174">
        <f t="shared" si="272"/>
        <v>1.0351279216162577E-2</v>
      </c>
      <c r="AT968" s="174">
        <f t="shared" si="272"/>
        <v>1.0327004481866259E-2</v>
      </c>
      <c r="AU968" s="174">
        <f t="shared" si="272"/>
        <v>1.0302786674130695E-2</v>
      </c>
      <c r="AV968" s="174">
        <f t="shared" si="272"/>
        <v>1.0278625659457681E-2</v>
      </c>
      <c r="AW968" s="174">
        <f t="shared" si="272"/>
        <v>1.0254521304662088E-2</v>
      </c>
      <c r="AX968" s="174">
        <f t="shared" si="272"/>
        <v>1.0230473476871109E-2</v>
      </c>
      <c r="AY968" s="174">
        <f t="shared" si="272"/>
        <v>1.0206482043523549E-2</v>
      </c>
      <c r="AZ968" s="174">
        <f t="shared" si="272"/>
        <v>1.0182546872369068E-2</v>
      </c>
      <c r="BA968" s="174">
        <f t="shared" si="272"/>
        <v>1.0158667831467476E-2</v>
      </c>
      <c r="BB968" s="174">
        <f t="shared" si="272"/>
        <v>1.0134844789187988E-2</v>
      </c>
      <c r="BC968" s="174">
        <f t="shared" si="272"/>
        <v>1.0111077614208512E-2</v>
      </c>
      <c r="BD968" s="174">
        <f t="shared" si="272"/>
        <v>1.0087366175514914E-2</v>
      </c>
      <c r="BE968" s="174">
        <f t="shared" si="272"/>
        <v>1.0063710342400303E-2</v>
      </c>
      <c r="BF968" s="174">
        <f t="shared" ref="K968:BP973" si="273">$C968*POWER(POWER($D968/$C968,1/($D$906-$C$906)),BF$906-$C$906)</f>
        <v>1.0040109984464307E-2</v>
      </c>
      <c r="BG968" s="174">
        <f t="shared" si="273"/>
        <v>1.0016564971612357E-2</v>
      </c>
      <c r="BH968" s="174">
        <f t="shared" si="273"/>
        <v>9.9930751740549672E-3</v>
      </c>
      <c r="BI968" s="174">
        <f t="shared" si="273"/>
        <v>9.9696404623070174E-3</v>
      </c>
      <c r="BJ968" s="174">
        <f t="shared" si="273"/>
        <v>9.9462607071870452E-3</v>
      </c>
      <c r="BK968" s="174">
        <f t="shared" si="273"/>
        <v>9.9229357798165368E-3</v>
      </c>
      <c r="BL968" s="174">
        <f t="shared" si="273"/>
        <v>9.8996655516191984E-3</v>
      </c>
      <c r="BM968" s="174">
        <f t="shared" si="273"/>
        <v>9.8764498943202696E-3</v>
      </c>
      <c r="BN968" s="174">
        <f t="shared" si="273"/>
        <v>9.853288679945801E-3</v>
      </c>
      <c r="BO968" s="174">
        <f t="shared" si="273"/>
        <v>9.8301817808219595E-3</v>
      </c>
      <c r="BP968" s="174">
        <f t="shared" si="273"/>
        <v>9.8071290695743128E-3</v>
      </c>
    </row>
    <row r="969" spans="2:76">
      <c r="B969" s="29">
        <v>66</v>
      </c>
      <c r="C969" s="68">
        <v>1.0999999999999999E-2</v>
      </c>
      <c r="D969" s="68">
        <v>1.06E-2</v>
      </c>
      <c r="F969" s="13"/>
      <c r="G969" s="13"/>
      <c r="H969" s="245"/>
      <c r="I969" s="60" t="s">
        <v>112</v>
      </c>
      <c r="J969" s="174">
        <f t="shared" si="266"/>
        <v>1.1268059150129324E-2</v>
      </c>
      <c r="K969" s="174">
        <f t="shared" si="273"/>
        <v>1.1247209301697144E-2</v>
      </c>
      <c r="L969" s="174">
        <f t="shared" si="273"/>
        <v>1.12263980327731E-2</v>
      </c>
      <c r="M969" s="174">
        <f t="shared" si="273"/>
        <v>1.1205625271971616E-2</v>
      </c>
      <c r="N969" s="174">
        <f t="shared" si="273"/>
        <v>1.1184890948039202E-2</v>
      </c>
      <c r="O969" s="174">
        <f t="shared" si="273"/>
        <v>1.1164194989854211E-2</v>
      </c>
      <c r="P969" s="174">
        <f t="shared" si="273"/>
        <v>1.1143537326426605E-2</v>
      </c>
      <c r="Q969" s="174">
        <f t="shared" si="273"/>
        <v>1.112291788689769E-2</v>
      </c>
      <c r="R969" s="174">
        <f t="shared" si="273"/>
        <v>1.1102336600539896E-2</v>
      </c>
      <c r="S969" s="174">
        <f t="shared" si="273"/>
        <v>1.1081793396756514E-2</v>
      </c>
      <c r="T969" s="174">
        <f t="shared" si="273"/>
        <v>1.1061288205081477E-2</v>
      </c>
      <c r="U969" s="174">
        <f t="shared" si="273"/>
        <v>1.1040820955179087E-2</v>
      </c>
      <c r="V969" s="174">
        <f t="shared" si="273"/>
        <v>1.1020391576843808E-2</v>
      </c>
      <c r="W969" s="174">
        <f t="shared" si="273"/>
        <v>1.0999999999999999E-2</v>
      </c>
      <c r="X969" s="174">
        <f t="shared" si="273"/>
        <v>1.0979646154701688E-2</v>
      </c>
      <c r="Y969" s="174">
        <f t="shared" si="273"/>
        <v>1.0959329971132324E-2</v>
      </c>
      <c r="Z969" s="174">
        <f t="shared" si="273"/>
        <v>1.0939051379604544E-2</v>
      </c>
      <c r="AA969" s="174">
        <f t="shared" si="273"/>
        <v>1.0918810310559929E-2</v>
      </c>
      <c r="AB969" s="174">
        <f t="shared" si="273"/>
        <v>1.0898606694568769E-2</v>
      </c>
      <c r="AC969" s="174">
        <f t="shared" si="273"/>
        <v>1.0878440462329825E-2</v>
      </c>
      <c r="AD969" s="174">
        <f t="shared" si="273"/>
        <v>1.0858311544670084E-2</v>
      </c>
      <c r="AE969" s="174">
        <f t="shared" si="273"/>
        <v>1.0838219872544529E-2</v>
      </c>
      <c r="AF969" s="174">
        <f t="shared" si="273"/>
        <v>1.0818165377035905E-2</v>
      </c>
      <c r="AG969" s="174">
        <f t="shared" si="273"/>
        <v>1.0798147989354473E-2</v>
      </c>
      <c r="AH969" s="174">
        <f t="shared" si="273"/>
        <v>1.0778167640837784E-2</v>
      </c>
      <c r="AI969" s="174">
        <f t="shared" si="273"/>
        <v>1.0758224262950429E-2</v>
      </c>
      <c r="AJ969" s="174">
        <f t="shared" si="273"/>
        <v>1.0738317787283826E-2</v>
      </c>
      <c r="AK969" s="174">
        <f t="shared" si="273"/>
        <v>1.0718448145555963E-2</v>
      </c>
      <c r="AL969" s="174">
        <f t="shared" si="273"/>
        <v>1.069861526961118E-2</v>
      </c>
      <c r="AM969" s="174">
        <f t="shared" si="273"/>
        <v>1.0678819091419923E-2</v>
      </c>
      <c r="AN969" s="174">
        <f t="shared" si="273"/>
        <v>1.065905954307852E-2</v>
      </c>
      <c r="AO969" s="174">
        <f t="shared" si="273"/>
        <v>1.0639336556808945E-2</v>
      </c>
      <c r="AP969" s="174">
        <f t="shared" si="273"/>
        <v>1.0619650064958587E-2</v>
      </c>
      <c r="AQ969" s="174">
        <f t="shared" si="273"/>
        <v>1.0600000000000007E-2</v>
      </c>
      <c r="AR969" s="174">
        <f t="shared" si="273"/>
        <v>1.0580386294530723E-2</v>
      </c>
      <c r="AS969" s="174">
        <f t="shared" si="273"/>
        <v>1.0560808881272974E-2</v>
      </c>
      <c r="AT969" s="174">
        <f t="shared" si="273"/>
        <v>1.0541267693073477E-2</v>
      </c>
      <c r="AU969" s="174">
        <f t="shared" si="273"/>
        <v>1.052176266290321E-2</v>
      </c>
      <c r="AV969" s="174">
        <f t="shared" si="273"/>
        <v>1.0502293723857184E-2</v>
      </c>
      <c r="AW969" s="174">
        <f t="shared" si="273"/>
        <v>1.04828608091542E-2</v>
      </c>
      <c r="AX969" s="174">
        <f t="shared" si="273"/>
        <v>1.0463463852136631E-2</v>
      </c>
      <c r="AY969" s="174">
        <f t="shared" si="273"/>
        <v>1.0444102786270188E-2</v>
      </c>
      <c r="AZ969" s="174">
        <f t="shared" si="273"/>
        <v>1.0424777545143697E-2</v>
      </c>
      <c r="BA969" s="174">
        <f t="shared" si="273"/>
        <v>1.0405488062468863E-2</v>
      </c>
      <c r="BB969" s="174">
        <f t="shared" si="273"/>
        <v>1.0386234272080052E-2</v>
      </c>
      <c r="BC969" s="174">
        <f t="shared" si="273"/>
        <v>1.0367016107934057E-2</v>
      </c>
      <c r="BD969" s="174">
        <f t="shared" si="273"/>
        <v>1.0347833504109874E-2</v>
      </c>
      <c r="BE969" s="174">
        <f t="shared" si="273"/>
        <v>1.0328686394808479E-2</v>
      </c>
      <c r="BF969" s="174">
        <f t="shared" si="273"/>
        <v>1.0309574714352598E-2</v>
      </c>
      <c r="BG969" s="174">
        <f t="shared" si="273"/>
        <v>1.0290498397186479E-2</v>
      </c>
      <c r="BH969" s="174">
        <f t="shared" si="273"/>
        <v>1.0271457377875671E-2</v>
      </c>
      <c r="BI969" s="174">
        <f t="shared" si="273"/>
        <v>1.025245159110681E-2</v>
      </c>
      <c r="BJ969" s="174">
        <f t="shared" si="273"/>
        <v>1.0233480971687373E-2</v>
      </c>
      <c r="BK969" s="174">
        <f t="shared" si="273"/>
        <v>1.0214545454545466E-2</v>
      </c>
      <c r="BL969" s="174">
        <f t="shared" si="273"/>
        <v>1.0195644974729613E-2</v>
      </c>
      <c r="BM969" s="174">
        <f t="shared" si="273"/>
        <v>1.0176779467408506E-2</v>
      </c>
      <c r="BN969" s="174">
        <f t="shared" si="273"/>
        <v>1.015794886787081E-2</v>
      </c>
      <c r="BO969" s="174">
        <f t="shared" si="273"/>
        <v>1.0139153111524919E-2</v>
      </c>
      <c r="BP969" s="174">
        <f t="shared" si="273"/>
        <v>1.0120392133898749E-2</v>
      </c>
    </row>
    <row r="970" spans="2:76">
      <c r="B970" s="29">
        <v>67</v>
      </c>
      <c r="C970" s="68">
        <v>1.12E-2</v>
      </c>
      <c r="D970" s="68">
        <v>1.0699999999999999E-2</v>
      </c>
      <c r="F970" s="13"/>
      <c r="G970" s="13"/>
      <c r="H970" s="245"/>
      <c r="I970" s="60" t="s">
        <v>112</v>
      </c>
      <c r="J970" s="174">
        <f t="shared" si="266"/>
        <v>1.1537461954160217E-2</v>
      </c>
      <c r="K970" s="174">
        <f t="shared" si="273"/>
        <v>1.1511146196015941E-2</v>
      </c>
      <c r="L970" s="174">
        <f t="shared" si="273"/>
        <v>1.1484890461395858E-2</v>
      </c>
      <c r="M970" s="174">
        <f t="shared" si="273"/>
        <v>1.1458694613392509E-2</v>
      </c>
      <c r="N970" s="174">
        <f t="shared" si="273"/>
        <v>1.1432558515410716E-2</v>
      </c>
      <c r="O970" s="174">
        <f t="shared" si="273"/>
        <v>1.1406482031166853E-2</v>
      </c>
      <c r="P970" s="174">
        <f t="shared" si="273"/>
        <v>1.1380465024688148E-2</v>
      </c>
      <c r="Q970" s="174">
        <f t="shared" si="273"/>
        <v>1.1354507360311964E-2</v>
      </c>
      <c r="R970" s="174">
        <f t="shared" si="273"/>
        <v>1.1328608902685101E-2</v>
      </c>
      <c r="S970" s="174">
        <f t="shared" si="273"/>
        <v>1.1302769516763083E-2</v>
      </c>
      <c r="T970" s="174">
        <f t="shared" si="273"/>
        <v>1.1276989067809459E-2</v>
      </c>
      <c r="U970" s="174">
        <f t="shared" si="273"/>
        <v>1.1251267421395091E-2</v>
      </c>
      <c r="V970" s="174">
        <f t="shared" si="273"/>
        <v>1.122560444339747E-2</v>
      </c>
      <c r="W970" s="174">
        <f t="shared" si="273"/>
        <v>1.12E-2</v>
      </c>
      <c r="X970" s="174">
        <f t="shared" si="273"/>
        <v>1.1174453957691309E-2</v>
      </c>
      <c r="Y970" s="174">
        <f t="shared" si="273"/>
        <v>1.1148966183264551E-2</v>
      </c>
      <c r="Z970" s="174">
        <f t="shared" si="273"/>
        <v>1.1123536543816707E-2</v>
      </c>
      <c r="AA970" s="174">
        <f t="shared" si="273"/>
        <v>1.1098164906747903E-2</v>
      </c>
      <c r="AB970" s="174">
        <f t="shared" si="273"/>
        <v>1.1072851139760706E-2</v>
      </c>
      <c r="AC970" s="174">
        <f t="shared" si="273"/>
        <v>1.1047595110859443E-2</v>
      </c>
      <c r="AD970" s="174">
        <f t="shared" si="273"/>
        <v>1.1022396688349504E-2</v>
      </c>
      <c r="AE970" s="174">
        <f t="shared" si="273"/>
        <v>1.0997255740836671E-2</v>
      </c>
      <c r="AF970" s="174">
        <f t="shared" si="273"/>
        <v>1.097217213722641E-2</v>
      </c>
      <c r="AG970" s="174">
        <f t="shared" si="273"/>
        <v>1.0947145746723213E-2</v>
      </c>
      <c r="AH970" s="174">
        <f t="shared" si="273"/>
        <v>1.092217643882989E-2</v>
      </c>
      <c r="AI970" s="174">
        <f t="shared" si="273"/>
        <v>1.0897264083346916E-2</v>
      </c>
      <c r="AJ970" s="174">
        <f t="shared" si="273"/>
        <v>1.0872408550371722E-2</v>
      </c>
      <c r="AK970" s="174">
        <f t="shared" si="273"/>
        <v>1.0847609710298049E-2</v>
      </c>
      <c r="AL970" s="174">
        <f t="shared" si="273"/>
        <v>1.0822867433815239E-2</v>
      </c>
      <c r="AM970" s="174">
        <f t="shared" si="273"/>
        <v>1.0798181591907598E-2</v>
      </c>
      <c r="AN970" s="174">
        <f t="shared" si="273"/>
        <v>1.0773552055853688E-2</v>
      </c>
      <c r="AO970" s="174">
        <f t="shared" si="273"/>
        <v>1.0748978697225678E-2</v>
      </c>
      <c r="AP970" s="174">
        <f t="shared" si="273"/>
        <v>1.0724461387888665E-2</v>
      </c>
      <c r="AQ970" s="174">
        <f t="shared" si="273"/>
        <v>1.0700000000000012E-2</v>
      </c>
      <c r="AR970" s="174">
        <f t="shared" si="273"/>
        <v>1.0675594406008673E-2</v>
      </c>
      <c r="AS970" s="174">
        <f t="shared" si="273"/>
        <v>1.0651244478654537E-2</v>
      </c>
      <c r="AT970" s="174">
        <f t="shared" si="273"/>
        <v>1.0626950090967759E-2</v>
      </c>
      <c r="AU970" s="174">
        <f t="shared" si="273"/>
        <v>1.0602711116268098E-2</v>
      </c>
      <c r="AV970" s="174">
        <f t="shared" si="273"/>
        <v>1.0578527428164258E-2</v>
      </c>
      <c r="AW970" s="174">
        <f t="shared" si="273"/>
        <v>1.0554398900553229E-2</v>
      </c>
      <c r="AX970" s="174">
        <f t="shared" si="273"/>
        <v>1.0530325407619626E-2</v>
      </c>
      <c r="AY970" s="174">
        <f t="shared" si="273"/>
        <v>1.0506306823835045E-2</v>
      </c>
      <c r="AZ970" s="174">
        <f t="shared" si="273"/>
        <v>1.0482343023957385E-2</v>
      </c>
      <c r="BA970" s="174">
        <f t="shared" si="273"/>
        <v>1.0458433883030223E-2</v>
      </c>
      <c r="BB970" s="174">
        <f t="shared" si="273"/>
        <v>1.0434579276382139E-2</v>
      </c>
      <c r="BC970" s="174">
        <f t="shared" si="273"/>
        <v>1.0410779079626084E-2</v>
      </c>
      <c r="BD970" s="174">
        <f t="shared" si="273"/>
        <v>1.0387033168658711E-2</v>
      </c>
      <c r="BE970" s="174">
        <f t="shared" si="273"/>
        <v>1.0363341419659755E-2</v>
      </c>
      <c r="BF970" s="174">
        <f t="shared" si="273"/>
        <v>1.0339703709091357E-2</v>
      </c>
      <c r="BG970" s="174">
        <f t="shared" si="273"/>
        <v>1.031611991369745E-2</v>
      </c>
      <c r="BH970" s="174">
        <f t="shared" si="273"/>
        <v>1.0292589910503087E-2</v>
      </c>
      <c r="BI970" s="174">
        <f t="shared" si="273"/>
        <v>1.0269113576813829E-2</v>
      </c>
      <c r="BJ970" s="174">
        <f t="shared" si="273"/>
        <v>1.0245690790215076E-2</v>
      </c>
      <c r="BK970" s="174">
        <f t="shared" si="273"/>
        <v>1.022232142857145E-2</v>
      </c>
      <c r="BL970" s="174">
        <f t="shared" si="273"/>
        <v>1.0199005370026154E-2</v>
      </c>
      <c r="BM970" s="174">
        <f t="shared" si="273"/>
        <v>1.0175742493000328E-2</v>
      </c>
      <c r="BN970" s="174">
        <f t="shared" si="273"/>
        <v>1.0152532676192422E-2</v>
      </c>
      <c r="BO970" s="174">
        <f t="shared" si="273"/>
        <v>1.012937579857757E-2</v>
      </c>
      <c r="BP970" s="174">
        <f t="shared" si="273"/>
        <v>1.0106271739406935E-2</v>
      </c>
    </row>
    <row r="971" spans="2:76">
      <c r="B971" s="29">
        <v>68</v>
      </c>
      <c r="C971" s="68">
        <v>1.14E-2</v>
      </c>
      <c r="D971" s="68">
        <v>1.09E-2</v>
      </c>
      <c r="F971" s="13"/>
      <c r="G971" s="13"/>
      <c r="H971" s="245"/>
      <c r="I971" s="60" t="s">
        <v>112</v>
      </c>
      <c r="J971" s="174">
        <f t="shared" si="266"/>
        <v>1.1737234487531374E-2</v>
      </c>
      <c r="K971" s="174">
        <f t="shared" si="273"/>
        <v>1.1710942897767687E-2</v>
      </c>
      <c r="L971" s="174">
        <f t="shared" si="273"/>
        <v>1.1684710201578378E-2</v>
      </c>
      <c r="M971" s="174">
        <f t="shared" si="273"/>
        <v>1.1658536267040919E-2</v>
      </c>
      <c r="N971" s="174">
        <f t="shared" si="273"/>
        <v>1.163242096252828E-2</v>
      </c>
      <c r="O971" s="174">
        <f t="shared" si="273"/>
        <v>1.1606364156708291E-2</v>
      </c>
      <c r="P971" s="174">
        <f t="shared" si="273"/>
        <v>1.1580365718542953E-2</v>
      </c>
      <c r="Q971" s="174">
        <f t="shared" si="273"/>
        <v>1.1554425517287808E-2</v>
      </c>
      <c r="R971" s="174">
        <f t="shared" si="273"/>
        <v>1.1528543422491258E-2</v>
      </c>
      <c r="S971" s="174">
        <f t="shared" si="273"/>
        <v>1.1502719303993925E-2</v>
      </c>
      <c r="T971" s="174">
        <f t="shared" si="273"/>
        <v>1.1476953031927988E-2</v>
      </c>
      <c r="U971" s="174">
        <f t="shared" si="273"/>
        <v>1.1451244476716527E-2</v>
      </c>
      <c r="V971" s="174">
        <f t="shared" si="273"/>
        <v>1.1425593509072882E-2</v>
      </c>
      <c r="W971" s="174">
        <f t="shared" si="273"/>
        <v>1.14E-2</v>
      </c>
      <c r="X971" s="174">
        <f t="shared" si="273"/>
        <v>1.1374463820789776E-2</v>
      </c>
      <c r="Y971" s="174">
        <f t="shared" si="273"/>
        <v>1.1348984843022415E-2</v>
      </c>
      <c r="Z971" s="174">
        <f t="shared" si="273"/>
        <v>1.1323562938565788E-2</v>
      </c>
      <c r="AA971" s="174">
        <f t="shared" si="273"/>
        <v>1.1298197979574782E-2</v>
      </c>
      <c r="AB971" s="174">
        <f t="shared" si="273"/>
        <v>1.1272889838490657E-2</v>
      </c>
      <c r="AC971" s="174">
        <f t="shared" si="273"/>
        <v>1.1247638388040408E-2</v>
      </c>
      <c r="AD971" s="174">
        <f t="shared" si="273"/>
        <v>1.1222443501236128E-2</v>
      </c>
      <c r="AE971" s="174">
        <f t="shared" si="273"/>
        <v>1.1197305051374356E-2</v>
      </c>
      <c r="AF971" s="174">
        <f t="shared" si="273"/>
        <v>1.1172222912035457E-2</v>
      </c>
      <c r="AG971" s="174">
        <f t="shared" si="273"/>
        <v>1.1147196957082972E-2</v>
      </c>
      <c r="AH971" s="174">
        <f t="shared" si="273"/>
        <v>1.1122227060662994E-2</v>
      </c>
      <c r="AI971" s="174">
        <f t="shared" si="273"/>
        <v>1.1097313097203529E-2</v>
      </c>
      <c r="AJ971" s="174">
        <f t="shared" si="273"/>
        <v>1.1072454941413866E-2</v>
      </c>
      <c r="AK971" s="174">
        <f t="shared" si="273"/>
        <v>1.1047652468283944E-2</v>
      </c>
      <c r="AL971" s="174">
        <f t="shared" si="273"/>
        <v>1.1022905553083736E-2</v>
      </c>
      <c r="AM971" s="174">
        <f t="shared" si="273"/>
        <v>1.0998214071362601E-2</v>
      </c>
      <c r="AN971" s="174">
        <f t="shared" si="273"/>
        <v>1.0973577898948678E-2</v>
      </c>
      <c r="AO971" s="174">
        <f t="shared" si="273"/>
        <v>1.0948996911948247E-2</v>
      </c>
      <c r="AP971" s="174">
        <f t="shared" si="273"/>
        <v>1.0924470986745113E-2</v>
      </c>
      <c r="AQ971" s="174">
        <f t="shared" si="273"/>
        <v>1.0899999999999988E-2</v>
      </c>
      <c r="AR971" s="174">
        <f t="shared" si="273"/>
        <v>1.0875583828649862E-2</v>
      </c>
      <c r="AS971" s="174">
        <f t="shared" si="273"/>
        <v>1.0851222349907383E-2</v>
      </c>
      <c r="AT971" s="174">
        <f t="shared" si="273"/>
        <v>1.0826915441260259E-2</v>
      </c>
      <c r="AU971" s="174">
        <f t="shared" si="273"/>
        <v>1.080266298047061E-2</v>
      </c>
      <c r="AV971" s="174">
        <f t="shared" si="273"/>
        <v>1.0778464845574388E-2</v>
      </c>
      <c r="AW971" s="174">
        <f t="shared" si="273"/>
        <v>1.075432091488073E-2</v>
      </c>
      <c r="AX971" s="174">
        <f t="shared" si="273"/>
        <v>1.0730231066971373E-2</v>
      </c>
      <c r="AY971" s="174">
        <f t="shared" si="273"/>
        <v>1.070619518070003E-2</v>
      </c>
      <c r="AZ971" s="174">
        <f t="shared" si="273"/>
        <v>1.0682213135191784E-2</v>
      </c>
      <c r="BA971" s="174">
        <f t="shared" si="273"/>
        <v>1.0658284809842478E-2</v>
      </c>
      <c r="BB971" s="174">
        <f t="shared" si="273"/>
        <v>1.0634410084318115E-2</v>
      </c>
      <c r="BC971" s="174">
        <f t="shared" si="273"/>
        <v>1.0610588838554239E-2</v>
      </c>
      <c r="BD971" s="174">
        <f t="shared" si="273"/>
        <v>1.0586820952755349E-2</v>
      </c>
      <c r="BE971" s="174">
        <f t="shared" si="273"/>
        <v>1.0563106307394286E-2</v>
      </c>
      <c r="BF971" s="174">
        <f t="shared" si="273"/>
        <v>1.0539444783211629E-2</v>
      </c>
      <c r="BG971" s="174">
        <f t="shared" si="273"/>
        <v>1.0515836261215106E-2</v>
      </c>
      <c r="BH971" s="174">
        <f t="shared" si="273"/>
        <v>1.0492280622678986E-2</v>
      </c>
      <c r="BI971" s="174">
        <f t="shared" si="273"/>
        <v>1.0468777749143485E-2</v>
      </c>
      <c r="BJ971" s="174">
        <f t="shared" si="273"/>
        <v>1.0445327522414175E-2</v>
      </c>
      <c r="BK971" s="174">
        <f t="shared" si="273"/>
        <v>1.0421929824561379E-2</v>
      </c>
      <c r="BL971" s="174">
        <f t="shared" si="273"/>
        <v>1.0398584537919591E-2</v>
      </c>
      <c r="BM971" s="174">
        <f t="shared" si="273"/>
        <v>1.0375291545086872E-2</v>
      </c>
      <c r="BN971" s="174">
        <f t="shared" si="273"/>
        <v>1.035205072892427E-2</v>
      </c>
      <c r="BO971" s="174">
        <f t="shared" si="273"/>
        <v>1.0328861972555222E-2</v>
      </c>
      <c r="BP971" s="174">
        <f t="shared" si="273"/>
        <v>1.0305725159364973E-2</v>
      </c>
    </row>
    <row r="972" spans="2:76">
      <c r="B972" s="29">
        <v>69</v>
      </c>
      <c r="C972" s="68">
        <v>1.15E-2</v>
      </c>
      <c r="D972" s="68">
        <v>1.0999999999999999E-2</v>
      </c>
      <c r="F972" s="13"/>
      <c r="G972" s="13"/>
      <c r="H972" s="245"/>
      <c r="I972" s="60" t="s">
        <v>112</v>
      </c>
      <c r="J972" s="174">
        <f t="shared" ref="J972:Y973" si="274">$C972*POWER(POWER($D972/$C972,1/($D$906-$C$906)),J$906-$C$906)</f>
        <v>1.1837123840152524E-2</v>
      </c>
      <c r="K972" s="174">
        <f t="shared" si="274"/>
        <v>1.181084400467281E-2</v>
      </c>
      <c r="L972" s="174">
        <f t="shared" si="274"/>
        <v>1.1784622513581661E-2</v>
      </c>
      <c r="M972" s="174">
        <f t="shared" si="274"/>
        <v>1.1758459237347536E-2</v>
      </c>
      <c r="N972" s="174">
        <f t="shared" si="274"/>
        <v>1.1732354046726463E-2</v>
      </c>
      <c r="O972" s="174">
        <f t="shared" si="274"/>
        <v>1.1706306812761413E-2</v>
      </c>
      <c r="P972" s="174">
        <f t="shared" si="274"/>
        <v>1.1680317406781653E-2</v>
      </c>
      <c r="Q972" s="174">
        <f t="shared" si="274"/>
        <v>1.1654385700402115E-2</v>
      </c>
      <c r="R972" s="174">
        <f t="shared" si="274"/>
        <v>1.1628511565522763E-2</v>
      </c>
      <c r="S972" s="174">
        <f t="shared" si="274"/>
        <v>1.1602694874327957E-2</v>
      </c>
      <c r="T972" s="174">
        <f t="shared" si="274"/>
        <v>1.1576935499285823E-2</v>
      </c>
      <c r="U972" s="174">
        <f t="shared" si="274"/>
        <v>1.1551233313147627E-2</v>
      </c>
      <c r="V972" s="174">
        <f t="shared" si="274"/>
        <v>1.1525588188947136E-2</v>
      </c>
      <c r="W972" s="174">
        <f t="shared" si="274"/>
        <v>1.15E-2</v>
      </c>
      <c r="X972" s="174">
        <f t="shared" si="274"/>
        <v>1.1474468619903125E-2</v>
      </c>
      <c r="Y972" s="174">
        <f t="shared" si="274"/>
        <v>1.1448993922534047E-2</v>
      </c>
      <c r="Z972" s="174">
        <f t="shared" si="273"/>
        <v>1.1423575782050305E-2</v>
      </c>
      <c r="AA972" s="174">
        <f t="shared" si="273"/>
        <v>1.1398214072888827E-2</v>
      </c>
      <c r="AB972" s="174">
        <f t="shared" si="273"/>
        <v>1.1372908669765308E-2</v>
      </c>
      <c r="AC972" s="174">
        <f t="shared" si="273"/>
        <v>1.1347659447673585E-2</v>
      </c>
      <c r="AD972" s="174">
        <f t="shared" si="273"/>
        <v>1.1322466281885026E-2</v>
      </c>
      <c r="AE972" s="174">
        <f t="shared" si="273"/>
        <v>1.1297329047947906E-2</v>
      </c>
      <c r="AF972" s="174">
        <f t="shared" si="273"/>
        <v>1.1272247621686811E-2</v>
      </c>
      <c r="AG972" s="174">
        <f t="shared" si="273"/>
        <v>1.1247221879201992E-2</v>
      </c>
      <c r="AH972" s="174">
        <f t="shared" si="273"/>
        <v>1.1222251696868794E-2</v>
      </c>
      <c r="AI972" s="174">
        <f t="shared" si="273"/>
        <v>1.1197336951337006E-2</v>
      </c>
      <c r="AJ972" s="174">
        <f t="shared" si="273"/>
        <v>1.117247751953028E-2</v>
      </c>
      <c r="AK972" s="174">
        <f t="shared" si="273"/>
        <v>1.1147673278645503E-2</v>
      </c>
      <c r="AL972" s="174">
        <f t="shared" si="273"/>
        <v>1.1122924106152211E-2</v>
      </c>
      <c r="AM972" s="174">
        <f t="shared" si="273"/>
        <v>1.1098229879791961E-2</v>
      </c>
      <c r="AN972" s="174">
        <f t="shared" si="273"/>
        <v>1.1073590477577748E-2</v>
      </c>
      <c r="AO972" s="174">
        <f t="shared" si="273"/>
        <v>1.1049005777793386E-2</v>
      </c>
      <c r="AP972" s="174">
        <f t="shared" si="273"/>
        <v>1.1024475658992915E-2</v>
      </c>
      <c r="AQ972" s="174">
        <f t="shared" si="273"/>
        <v>1.1000000000000001E-2</v>
      </c>
      <c r="AR972" s="174">
        <f t="shared" si="273"/>
        <v>1.0975578679907338E-2</v>
      </c>
      <c r="AS972" s="174">
        <f t="shared" si="273"/>
        <v>1.0951211578076046E-2</v>
      </c>
      <c r="AT972" s="174">
        <f t="shared" si="273"/>
        <v>1.0926898574135075E-2</v>
      </c>
      <c r="AU972" s="174">
        <f t="shared" si="273"/>
        <v>1.0902639547980621E-2</v>
      </c>
      <c r="AV972" s="174">
        <f t="shared" si="273"/>
        <v>1.0878434379775516E-2</v>
      </c>
      <c r="AW972" s="174">
        <f t="shared" si="273"/>
        <v>1.0854282949948649E-2</v>
      </c>
      <c r="AX972" s="174">
        <f t="shared" si="273"/>
        <v>1.0830185139194374E-2</v>
      </c>
      <c r="AY972" s="174">
        <f t="shared" si="273"/>
        <v>1.0806140828471913E-2</v>
      </c>
      <c r="AZ972" s="174">
        <f t="shared" si="273"/>
        <v>1.0782149899004776E-2</v>
      </c>
      <c r="BA972" s="174">
        <f t="shared" si="273"/>
        <v>1.075821223228017E-2</v>
      </c>
      <c r="BB972" s="174">
        <f t="shared" si="273"/>
        <v>1.0734327710048414E-2</v>
      </c>
      <c r="BC972" s="174">
        <f t="shared" si="273"/>
        <v>1.0710496214322357E-2</v>
      </c>
      <c r="BD972" s="174">
        <f t="shared" si="273"/>
        <v>1.0686717627376791E-2</v>
      </c>
      <c r="BE972" s="174">
        <f t="shared" si="273"/>
        <v>1.0662991831747876E-2</v>
      </c>
      <c r="BF972" s="174">
        <f t="shared" si="273"/>
        <v>1.0639318710232552E-2</v>
      </c>
      <c r="BG972" s="174">
        <f t="shared" si="273"/>
        <v>1.0615698145887966E-2</v>
      </c>
      <c r="BH972" s="174">
        <f t="shared" si="273"/>
        <v>1.0592130022030891E-2</v>
      </c>
      <c r="BI972" s="174">
        <f t="shared" si="273"/>
        <v>1.0568614222237153E-2</v>
      </c>
      <c r="BJ972" s="174">
        <f t="shared" si="273"/>
        <v>1.0545150630341052E-2</v>
      </c>
      <c r="BK972" s="174">
        <f t="shared" si="273"/>
        <v>1.0521739130434787E-2</v>
      </c>
      <c r="BL972" s="174">
        <f t="shared" si="273"/>
        <v>1.0498379606867893E-2</v>
      </c>
      <c r="BM972" s="174">
        <f t="shared" si="273"/>
        <v>1.0475071944246656E-2</v>
      </c>
      <c r="BN972" s="174">
        <f t="shared" si="273"/>
        <v>1.0451816027433555E-2</v>
      </c>
      <c r="BO972" s="174">
        <f t="shared" si="273"/>
        <v>1.0428611741546683E-2</v>
      </c>
      <c r="BP972" s="174">
        <f t="shared" si="273"/>
        <v>1.040545897195919E-2</v>
      </c>
    </row>
    <row r="973" spans="2:76">
      <c r="B973" s="29">
        <v>70</v>
      </c>
      <c r="C973" s="68">
        <v>1.17E-2</v>
      </c>
      <c r="D973" s="68">
        <v>1.12E-2</v>
      </c>
      <c r="F973" s="13"/>
      <c r="G973" s="13"/>
      <c r="H973" s="245"/>
      <c r="I973" s="60" t="s">
        <v>112</v>
      </c>
      <c r="J973" s="174">
        <f t="shared" si="274"/>
        <v>1.2036908443108585E-2</v>
      </c>
      <c r="K973" s="174">
        <f t="shared" si="273"/>
        <v>1.2010651485868497E-2</v>
      </c>
      <c r="L973" s="174">
        <f t="shared" si="273"/>
        <v>1.19844518047809E-2</v>
      </c>
      <c r="M973" s="174">
        <f t="shared" si="273"/>
        <v>1.1958309274905283E-2</v>
      </c>
      <c r="N973" s="174">
        <f t="shared" si="273"/>
        <v>1.1932223771573677E-2</v>
      </c>
      <c r="O973" s="174">
        <f t="shared" si="273"/>
        <v>1.1906195170390063E-2</v>
      </c>
      <c r="P973" s="174">
        <f t="shared" si="273"/>
        <v>1.188022334722977E-2</v>
      </c>
      <c r="Q973" s="174">
        <f t="shared" si="273"/>
        <v>1.185430817823889E-2</v>
      </c>
      <c r="R973" s="174">
        <f t="shared" si="273"/>
        <v>1.1828449539833689E-2</v>
      </c>
      <c r="S973" s="174">
        <f t="shared" si="273"/>
        <v>1.1802647308700016E-2</v>
      </c>
      <c r="T973" s="174">
        <f t="shared" si="273"/>
        <v>1.177690136179271E-2</v>
      </c>
      <c r="U973" s="174">
        <f t="shared" si="273"/>
        <v>1.1751211576335021E-2</v>
      </c>
      <c r="V973" s="174">
        <f t="shared" si="273"/>
        <v>1.1725577829818016E-2</v>
      </c>
      <c r="W973" s="174">
        <f t="shared" si="273"/>
        <v>1.17E-2</v>
      </c>
      <c r="X973" s="174">
        <f t="shared" si="273"/>
        <v>1.1674477964905939E-2</v>
      </c>
      <c r="Y973" s="174">
        <f t="shared" si="273"/>
        <v>1.1649011602826864E-2</v>
      </c>
      <c r="Z973" s="174">
        <f t="shared" si="273"/>
        <v>1.16236007923193E-2</v>
      </c>
      <c r="AA973" s="174">
        <f t="shared" si="273"/>
        <v>1.1598245412204691E-2</v>
      </c>
      <c r="AB973" s="174">
        <f t="shared" si="273"/>
        <v>1.1572945341568807E-2</v>
      </c>
      <c r="AC973" s="174">
        <f t="shared" si="273"/>
        <v>1.1547700459761185E-2</v>
      </c>
      <c r="AD973" s="174">
        <f t="shared" si="273"/>
        <v>1.1522510646394542E-2</v>
      </c>
      <c r="AE973" s="174">
        <f t="shared" si="273"/>
        <v>1.1497375781344202E-2</v>
      </c>
      <c r="AF973" s="174">
        <f t="shared" si="273"/>
        <v>1.1472295744747528E-2</v>
      </c>
      <c r="AG973" s="174">
        <f t="shared" si="273"/>
        <v>1.1447270417003347E-2</v>
      </c>
      <c r="AH973" s="174">
        <f t="shared" si="273"/>
        <v>1.1422299678771383E-2</v>
      </c>
      <c r="AI973" s="174">
        <f t="shared" si="273"/>
        <v>1.1397383410971684E-2</v>
      </c>
      <c r="AJ973" s="174">
        <f t="shared" si="273"/>
        <v>1.1372521494784052E-2</v>
      </c>
      <c r="AK973" s="174">
        <f t="shared" si="273"/>
        <v>1.1347713811647482E-2</v>
      </c>
      <c r="AL973" s="174">
        <f t="shared" ref="AL973:BP973" si="275">$C973*POWER(POWER($D973/$C973,1/($D$906-$C$906)),AL$906-$C$906)</f>
        <v>1.13229602432596E-2</v>
      </c>
      <c r="AM973" s="174">
        <f t="shared" si="275"/>
        <v>1.1298260671576084E-2</v>
      </c>
      <c r="AN973" s="174">
        <f t="shared" si="275"/>
        <v>1.1273614978810116E-2</v>
      </c>
      <c r="AO973" s="174">
        <f t="shared" si="275"/>
        <v>1.1249023047431814E-2</v>
      </c>
      <c r="AP973" s="174">
        <f t="shared" si="275"/>
        <v>1.1224484760167672E-2</v>
      </c>
      <c r="AQ973" s="174">
        <f t="shared" si="275"/>
        <v>1.12E-2</v>
      </c>
      <c r="AR973" s="174">
        <f t="shared" si="275"/>
        <v>1.1175568650166367E-2</v>
      </c>
      <c r="AS973" s="174">
        <f t="shared" si="275"/>
        <v>1.1151190594159047E-2</v>
      </c>
      <c r="AT973" s="174">
        <f t="shared" si="275"/>
        <v>1.1126865715724457E-2</v>
      </c>
      <c r="AU973" s="174">
        <f t="shared" si="275"/>
        <v>1.1102593898862608E-2</v>
      </c>
      <c r="AV973" s="174">
        <f t="shared" si="275"/>
        <v>1.1078375027826552E-2</v>
      </c>
      <c r="AW973" s="174">
        <f t="shared" si="275"/>
        <v>1.1054208987121819E-2</v>
      </c>
      <c r="AX973" s="174">
        <f t="shared" si="275"/>
        <v>1.1030095661505885E-2</v>
      </c>
      <c r="AY973" s="174">
        <f t="shared" si="275"/>
        <v>1.1006034935987612E-2</v>
      </c>
      <c r="AZ973" s="174">
        <f t="shared" si="275"/>
        <v>1.0982026695826692E-2</v>
      </c>
      <c r="BA973" s="174">
        <f t="shared" si="275"/>
        <v>1.0958070826533118E-2</v>
      </c>
      <c r="BB973" s="174">
        <f t="shared" si="275"/>
        <v>1.0934167213866624E-2</v>
      </c>
      <c r="BC973" s="174">
        <f t="shared" si="275"/>
        <v>1.0910315743836142E-2</v>
      </c>
      <c r="BD973" s="174">
        <f t="shared" si="275"/>
        <v>1.0886516302699262E-2</v>
      </c>
      <c r="BE973" s="174">
        <f t="shared" si="275"/>
        <v>1.0862768776961693E-2</v>
      </c>
      <c r="BF973" s="174">
        <f t="shared" si="275"/>
        <v>1.0839073053376712E-2</v>
      </c>
      <c r="BG973" s="174">
        <f t="shared" si="275"/>
        <v>1.0815429018944627E-2</v>
      </c>
      <c r="BH973" s="174">
        <f t="shared" si="275"/>
        <v>1.0791836560912248E-2</v>
      </c>
      <c r="BI973" s="174">
        <f t="shared" si="275"/>
        <v>1.0768295566772335E-2</v>
      </c>
      <c r="BJ973" s="174">
        <f t="shared" si="275"/>
        <v>1.074480592426307E-2</v>
      </c>
      <c r="BK973" s="174">
        <f t="shared" si="275"/>
        <v>1.0721367521367521E-2</v>
      </c>
      <c r="BL973" s="174">
        <f t="shared" si="275"/>
        <v>1.0697980246313105E-2</v>
      </c>
      <c r="BM973" s="174">
        <f t="shared" si="275"/>
        <v>1.0674643987571055E-2</v>
      </c>
      <c r="BN973" s="174">
        <f t="shared" si="275"/>
        <v>1.0651358633855891E-2</v>
      </c>
      <c r="BO973" s="174">
        <f t="shared" si="275"/>
        <v>1.0628124074124891E-2</v>
      </c>
      <c r="BP973" s="174">
        <f t="shared" si="275"/>
        <v>1.0604940197577553E-2</v>
      </c>
    </row>
    <row r="974" spans="2:76" s="13" customFormat="1">
      <c r="B974" s="173"/>
      <c r="C974" s="172"/>
      <c r="D974" s="172"/>
      <c r="I974" s="99"/>
      <c r="J974" s="171"/>
      <c r="K974" s="171"/>
      <c r="L974" s="171"/>
      <c r="M974" s="171"/>
      <c r="N974" s="171"/>
      <c r="O974" s="171"/>
      <c r="P974" s="171"/>
      <c r="Q974" s="171"/>
      <c r="R974" s="171"/>
      <c r="S974" s="171"/>
      <c r="T974" s="171"/>
      <c r="U974" s="171"/>
      <c r="V974" s="171"/>
      <c r="W974" s="171"/>
      <c r="X974" s="171"/>
      <c r="Y974" s="171"/>
      <c r="Z974" s="171"/>
      <c r="AA974" s="171"/>
      <c r="AB974" s="171"/>
      <c r="AC974" s="171"/>
      <c r="AD974" s="171"/>
      <c r="AE974" s="171"/>
      <c r="AF974" s="171"/>
      <c r="AG974" s="171"/>
      <c r="AH974" s="171"/>
      <c r="AI974" s="171"/>
      <c r="AJ974" s="171"/>
      <c r="AK974" s="171"/>
      <c r="AL974" s="171"/>
      <c r="AM974" s="171"/>
      <c r="AN974" s="171"/>
      <c r="AO974" s="171"/>
      <c r="AP974" s="171"/>
      <c r="AQ974" s="171"/>
      <c r="AR974" s="171"/>
      <c r="AS974" s="171"/>
      <c r="AT974" s="171"/>
      <c r="AU974" s="171"/>
      <c r="AV974" s="171"/>
      <c r="AW974" s="171"/>
      <c r="AX974" s="171"/>
      <c r="AY974" s="171"/>
      <c r="AZ974" s="171"/>
      <c r="BA974" s="171"/>
      <c r="BB974" s="171"/>
      <c r="BC974" s="171"/>
      <c r="BD974" s="171"/>
      <c r="BE974" s="171"/>
      <c r="BF974" s="171"/>
      <c r="BG974" s="171"/>
      <c r="BH974" s="171"/>
      <c r="BI974" s="171"/>
      <c r="BJ974" s="171"/>
      <c r="BK974" s="171"/>
      <c r="BL974" s="171"/>
      <c r="BM974" s="171"/>
      <c r="BN974" s="171"/>
      <c r="BO974" s="171"/>
      <c r="BP974" s="171"/>
      <c r="BQ974" s="171"/>
    </row>
    <row r="975" spans="2:76">
      <c r="H975" s="245"/>
      <c r="I975" s="44"/>
      <c r="BX975" s="36"/>
    </row>
    <row r="976" spans="2:76">
      <c r="H976" s="245"/>
      <c r="I976" s="44"/>
      <c r="J976" s="36"/>
    </row>
    <row r="977" spans="8:10">
      <c r="H977" s="245"/>
      <c r="I977" s="44"/>
      <c r="J977" s="36"/>
    </row>
    <row r="978" spans="8:10">
      <c r="H978" s="245"/>
      <c r="I978" s="44"/>
      <c r="J978" s="36"/>
    </row>
    <row r="979" spans="8:10">
      <c r="H979" s="245"/>
      <c r="I979" s="44"/>
      <c r="J979" s="36"/>
    </row>
    <row r="980" spans="8:10">
      <c r="H980" s="245"/>
      <c r="I980" s="44"/>
      <c r="J980" s="35"/>
    </row>
    <row r="981" spans="8:10">
      <c r="H981" s="245"/>
      <c r="I981" s="44"/>
      <c r="J981" s="35"/>
    </row>
  </sheetData>
  <mergeCells count="1">
    <mergeCell ref="A1:B1"/>
  </mergeCells>
  <dataValidations disablePrompts="1" count="1">
    <dataValidation type="custom" allowBlank="1" showInputMessage="1" showErrorMessage="1" sqref="C58:I58" xr:uid="{0B9BD57F-9683-473B-86D9-9BA2EB8159AA}">
      <formula1>0.000694444444444444</formula1>
    </dataValidation>
  </dataValidations>
  <hyperlinks>
    <hyperlink ref="BT61" r:id="rId1" location="4 " xr:uid="{F9DC1029-CD0B-458B-ABC6-9B26B78CDADB}"/>
    <hyperlink ref="BT414" r:id="rId2" xr:uid="{B305C918-7EE9-49DF-8164-51A445669905}"/>
    <hyperlink ref="BT72" r:id="rId3" location="4 " xr:uid="{EEE3EB6B-7525-437D-A6F2-007D9F481DA8}"/>
    <hyperlink ref="BT73" r:id="rId4" location="4 " xr:uid="{3CD2657F-7B8C-4FA4-BE19-381849040052}"/>
    <hyperlink ref="BT236" r:id="rId5" display="http://www.ga.com/websites/ga/docs/transportation/ecco/Railroad and Locomotive Technology Roadmap.pdf" xr:uid="{22C8AB17-5032-4E8E-BCB3-4C6F0260B363}"/>
    <hyperlink ref="BT387" r:id="rId6" xr:uid="{76707AC2-E437-489B-AC30-2A1A790FEE25}"/>
    <hyperlink ref="BT412" r:id="rId7" xr:uid="{DAA7C9F6-2DCC-4322-B0FD-547F69F43187}"/>
    <hyperlink ref="BT138" r:id="rId8" xr:uid="{18282CA7-FCA9-471B-BBAE-8381DC82205A}"/>
    <hyperlink ref="BT111" r:id="rId9" xr:uid="{665D51F0-DEBB-44F5-BFC7-1A7F8D82C41B}"/>
    <hyperlink ref="BT130" r:id="rId10" xr:uid="{DDFDBDD4-6D67-4C13-8F30-72B04F7B67B3}"/>
    <hyperlink ref="BT59" r:id="rId11" xr:uid="{7A9E89E1-2C42-4A54-8F78-BC40B079397B}"/>
    <hyperlink ref="BT223" r:id="rId12" location="annualproj " xr:uid="{C8F718D6-887C-4667-818E-4222DB8E044D}"/>
    <hyperlink ref="BT237" r:id="rId13" xr:uid="{57D19EFD-FF97-4BD0-BAC9-C2C169798DB8}"/>
    <hyperlink ref="BT239" r:id="rId14" xr:uid="{EEB2F544-D6A0-4ABC-B2F5-6DCAA5E50A8B}"/>
    <hyperlink ref="BT243" r:id="rId15" display="https://www.buses.org/assets/images/uploads/general/Report - Energy Use and Emissions.pdf" xr:uid="{DBDD9DB8-BF1B-481D-86DB-3163A7CA2A6E}"/>
    <hyperlink ref="BT227" r:id="rId16" xr:uid="{21AF6910-29A5-41B6-B6DD-D195E1C12FDC}"/>
    <hyperlink ref="BT106" r:id="rId17" xr:uid="{39130098-ADA6-42E2-A301-BF5EAF9D49C8}"/>
    <hyperlink ref="BT114" r:id="rId18" xr:uid="{62C01670-5140-427E-B974-ED2215FD89FC}"/>
    <hyperlink ref="BT123" r:id="rId19" xr:uid="{17E36B43-B1B3-4229-A78D-C2BFADCDA377}"/>
  </hyperlinks>
  <pageMargins left="0.7" right="0.7" top="0.75" bottom="0.75" header="0.3" footer="0.3"/>
  <pageSetup scale="10" orientation="landscape" r:id="rId2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S30"/>
  <sheetViews>
    <sheetView tabSelected="1" zoomScale="90" zoomScaleNormal="90" workbookViewId="0">
      <selection activeCell="F21" sqref="F21"/>
    </sheetView>
  </sheetViews>
  <sheetFormatPr defaultRowHeight="15"/>
  <cols>
    <col min="1" max="1" width="25.140625" customWidth="1"/>
    <col min="2" max="2" width="15" style="9" customWidth="1"/>
    <col min="3" max="3" width="12.140625" style="9" customWidth="1"/>
    <col min="4" max="4" width="15" style="9" customWidth="1"/>
    <col min="5" max="5" width="24.140625" style="175" customWidth="1"/>
    <col min="6" max="6" width="23.7109375" style="245" customWidth="1"/>
    <col min="7" max="9" width="23.7109375" style="308" customWidth="1"/>
    <col min="10" max="10" width="24.7109375" customWidth="1"/>
    <col min="11" max="11" width="14.28515625" style="175" customWidth="1"/>
    <col min="13" max="14" width="14.28515625" style="175" customWidth="1"/>
    <col min="15" max="16" width="13.85546875" bestFit="1" customWidth="1"/>
  </cols>
  <sheetData>
    <row r="1" spans="1:19" ht="21">
      <c r="E1" s="167" t="str">
        <f>a!$A$1</f>
        <v>CREATE GS9</v>
      </c>
      <c r="J1" s="87"/>
    </row>
    <row r="2" spans="1:19" ht="15.75">
      <c r="E2" s="86" t="s">
        <v>417</v>
      </c>
      <c r="J2" s="88">
        <f ca="1">TODAY()</f>
        <v>44273</v>
      </c>
    </row>
    <row r="4" spans="1:19">
      <c r="D4" s="128"/>
    </row>
    <row r="5" spans="1:19" ht="18.75">
      <c r="A5" s="226"/>
      <c r="E5" s="11">
        <f>a!$A13</f>
        <v>1</v>
      </c>
      <c r="F5" s="11">
        <f>a!$A14</f>
        <v>2</v>
      </c>
      <c r="G5" s="11">
        <f>a!$A15</f>
        <v>3</v>
      </c>
      <c r="H5" s="11">
        <f>a!$A16</f>
        <v>4</v>
      </c>
      <c r="I5" s="11">
        <f>a!$A17</f>
        <v>5</v>
      </c>
    </row>
    <row r="6" spans="1:19" ht="61.5">
      <c r="A6" s="298"/>
      <c r="B6" s="161" t="s">
        <v>73</v>
      </c>
      <c r="C6" s="161" t="s">
        <v>88</v>
      </c>
      <c r="D6" s="161" t="s">
        <v>57</v>
      </c>
      <c r="E6" s="161" t="str">
        <f>CONCATENATE(a!C13, " resulting from ",a!D13)</f>
        <v>Traffic Delay Cost Savings resulting from Grade Separated Crossing</v>
      </c>
      <c r="F6" s="161" t="str">
        <f>CONCATENATE(a!C14, " resulting from ",a!D14)</f>
        <v>Reduced Crash Exposure resulting from Grade Separated Crossing</v>
      </c>
      <c r="G6" s="161" t="str">
        <f>CONCATENATE(a!C15, " resulting from ",a!D15)</f>
        <v>Avoided First Responder Delay resulting from Grade Separated Crossing</v>
      </c>
      <c r="H6" s="161" t="str">
        <f>CONCATENATE(a!C16, " resulting from ",a!D16)</f>
        <v>Traffic Idling Cost Savings * resulting from Grade Separated Crossing</v>
      </c>
      <c r="I6" s="161" t="str">
        <f>CONCATENATE(a!C17, " resulting from ",a!D17)</f>
        <v>Avoided Crossing Maintenance resulting from Grade Separated Crossing</v>
      </c>
      <c r="J6" s="303" t="s">
        <v>0</v>
      </c>
      <c r="O6" s="365"/>
      <c r="P6" s="365"/>
    </row>
    <row r="7" spans="1:19" ht="15.75">
      <c r="A7" s="133" t="s">
        <v>55</v>
      </c>
      <c r="B7" s="309" t="s">
        <v>352</v>
      </c>
      <c r="C7" s="309"/>
      <c r="D7" s="309"/>
      <c r="E7" s="309">
        <f>IF('Ben1'!A5=1,'Ben1'!B56,"")</f>
        <v>11959861.156152217</v>
      </c>
      <c r="F7" s="309">
        <f>IF('Ben2'!A5=1,'Ben2'!B41,"")</f>
        <v>8923039.6125883572</v>
      </c>
      <c r="G7" s="309">
        <f>IF('Ben3'!A5=1,'Ben3'!B90,"")</f>
        <v>19948323.678390991</v>
      </c>
      <c r="H7" s="309">
        <f>IF('Ben4'!A5=1,'Ben4'!B103,"")</f>
        <v>554131.31424917327</v>
      </c>
      <c r="I7" s="309">
        <f>IF('Ben5'!A5=1,'Ben5'!B23,"")</f>
        <v>153243.29896589118</v>
      </c>
      <c r="J7" s="310">
        <f>SUM(E7:I7)</f>
        <v>41538599.060346626</v>
      </c>
    </row>
    <row r="8" spans="1:19" s="9" customFormat="1" ht="15.75">
      <c r="A8" s="169" t="s">
        <v>92</v>
      </c>
      <c r="B8" s="309"/>
      <c r="C8" s="309">
        <v>0</v>
      </c>
      <c r="D8" s="309"/>
      <c r="E8" s="309"/>
      <c r="F8" s="309"/>
      <c r="G8" s="309"/>
      <c r="H8" s="309"/>
      <c r="I8" s="309"/>
      <c r="J8" s="310">
        <f>C8</f>
        <v>0</v>
      </c>
      <c r="K8" s="175"/>
      <c r="M8" s="244"/>
      <c r="N8" s="175"/>
      <c r="O8" s="237"/>
      <c r="R8" s="237"/>
      <c r="S8" s="237"/>
    </row>
    <row r="9" spans="1:19" s="9" customFormat="1" ht="15.75">
      <c r="A9" s="169" t="s">
        <v>93</v>
      </c>
      <c r="B9" s="309"/>
      <c r="C9" s="309"/>
      <c r="D9" s="309">
        <f>Cost!C40</f>
        <v>2945747.0296618552</v>
      </c>
      <c r="E9" s="309"/>
      <c r="F9" s="309"/>
      <c r="G9" s="309"/>
      <c r="H9" s="309"/>
      <c r="I9" s="309"/>
      <c r="J9" s="310">
        <f>D9</f>
        <v>2945747.0296618552</v>
      </c>
      <c r="K9" s="175"/>
      <c r="M9" s="244"/>
      <c r="N9" s="89"/>
      <c r="O9" s="237"/>
      <c r="R9" s="237"/>
      <c r="S9" s="237"/>
    </row>
    <row r="10" spans="1:19" s="9" customFormat="1" ht="15.75">
      <c r="A10" s="170" t="s">
        <v>94</v>
      </c>
      <c r="B10" s="309"/>
      <c r="C10" s="309"/>
      <c r="D10" s="309"/>
      <c r="E10" s="309"/>
      <c r="F10" s="309"/>
      <c r="G10" s="309"/>
      <c r="H10" s="309"/>
      <c r="I10" s="309"/>
      <c r="J10" s="310">
        <f>J7-J8+J9</f>
        <v>44484346.090008482</v>
      </c>
      <c r="K10" s="175"/>
      <c r="M10" s="244"/>
      <c r="N10" s="89"/>
      <c r="O10" s="237"/>
      <c r="R10" s="237"/>
      <c r="S10" s="237"/>
    </row>
    <row r="11" spans="1:19" s="9" customFormat="1" ht="15.75">
      <c r="A11" s="129" t="s">
        <v>91</v>
      </c>
      <c r="B11" s="311">
        <f>Cost!C29</f>
        <v>43335450.8840556</v>
      </c>
      <c r="C11" s="311"/>
      <c r="D11" s="311"/>
      <c r="E11" s="311"/>
      <c r="F11" s="311"/>
      <c r="G11" s="311"/>
      <c r="H11" s="311"/>
      <c r="I11" s="311"/>
      <c r="J11" s="312">
        <f>B11</f>
        <v>43335450.8840556</v>
      </c>
      <c r="K11" s="175"/>
      <c r="M11" s="244"/>
      <c r="N11" s="89"/>
      <c r="O11" s="237"/>
      <c r="R11" s="237"/>
      <c r="S11" s="237"/>
    </row>
    <row r="12" spans="1:19" ht="15.75" customHeight="1">
      <c r="A12" s="168" t="s">
        <v>72</v>
      </c>
      <c r="B12" s="313"/>
      <c r="C12" s="313"/>
      <c r="D12" s="313"/>
      <c r="E12" s="313"/>
      <c r="F12" s="313"/>
      <c r="G12" s="313"/>
      <c r="H12" s="313"/>
      <c r="I12" s="313"/>
      <c r="J12" s="314">
        <f>J10/J11</f>
        <v>1.0265116707571997</v>
      </c>
      <c r="M12" s="91"/>
      <c r="N12" s="89"/>
      <c r="O12" s="237"/>
      <c r="R12" s="237"/>
      <c r="S12" s="237"/>
    </row>
    <row r="13" spans="1:19">
      <c r="A13" s="168" t="s">
        <v>80</v>
      </c>
      <c r="B13" s="313"/>
      <c r="C13" s="313"/>
      <c r="D13" s="313"/>
      <c r="E13" s="313"/>
      <c r="F13" s="313"/>
      <c r="G13" s="313"/>
      <c r="H13" s="313"/>
      <c r="I13" s="313"/>
      <c r="J13" s="315">
        <f>J10-J11</f>
        <v>1148895.2059528828</v>
      </c>
      <c r="M13" s="244"/>
      <c r="N13" s="89"/>
      <c r="O13" s="237"/>
      <c r="R13" s="237"/>
      <c r="S13" s="237"/>
    </row>
    <row r="14" spans="1:19">
      <c r="O14" s="237"/>
      <c r="R14" s="237"/>
      <c r="S14" s="237"/>
    </row>
    <row r="15" spans="1:19">
      <c r="F15" s="74"/>
      <c r="G15" s="74"/>
      <c r="H15" s="74" t="s">
        <v>506</v>
      </c>
      <c r="O15" s="237"/>
      <c r="R15" s="237"/>
      <c r="S15" s="237"/>
    </row>
    <row r="17" spans="6:10">
      <c r="J17" s="74"/>
    </row>
    <row r="18" spans="6:10">
      <c r="J18" s="175"/>
    </row>
    <row r="19" spans="6:10">
      <c r="F19" s="342"/>
      <c r="J19" s="342"/>
    </row>
    <row r="20" spans="6:10">
      <c r="F20" s="342"/>
      <c r="J20" s="342"/>
    </row>
    <row r="21" spans="6:10">
      <c r="F21" s="342"/>
      <c r="J21" s="342"/>
    </row>
    <row r="22" spans="6:10">
      <c r="F22" s="342"/>
      <c r="J22" s="342"/>
    </row>
    <row r="23" spans="6:10">
      <c r="F23" s="342"/>
      <c r="J23" s="342"/>
    </row>
    <row r="24" spans="6:10">
      <c r="F24" s="342"/>
      <c r="J24" s="342"/>
    </row>
    <row r="25" spans="6:10">
      <c r="F25" s="342"/>
      <c r="J25" s="342"/>
    </row>
    <row r="26" spans="6:10">
      <c r="F26" s="342"/>
      <c r="J26" s="342"/>
    </row>
    <row r="27" spans="6:10">
      <c r="J27" s="342"/>
    </row>
    <row r="28" spans="6:10">
      <c r="J28" s="342"/>
    </row>
    <row r="29" spans="6:10">
      <c r="J29" s="91"/>
    </row>
    <row r="30" spans="6:10">
      <c r="J30" s="342"/>
    </row>
  </sheetData>
  <mergeCells count="1">
    <mergeCell ref="O6:P6"/>
  </mergeCells>
  <pageMargins left="0.7" right="0.7" top="0.75" bottom="0.75" header="0.3" footer="0.3"/>
  <pageSetup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59999389629810485"/>
    <pageSetUpPr fitToPage="1"/>
  </sheetPr>
  <dimension ref="A1:CN125"/>
  <sheetViews>
    <sheetView zoomScale="85" zoomScaleNormal="85" workbookViewId="0">
      <pane xSplit="9" ySplit="9" topLeftCell="BL103" activePane="bottomRight" state="frozen"/>
      <selection sqref="A1:B1"/>
      <selection pane="topRight" sqref="A1:B1"/>
      <selection pane="bottomLeft" sqref="A1:B1"/>
      <selection pane="bottomRight" activeCell="E117" sqref="E117"/>
    </sheetView>
  </sheetViews>
  <sheetFormatPr defaultRowHeight="15"/>
  <cols>
    <col min="1" max="1" width="53" style="9" customWidth="1"/>
    <col min="2" max="2" width="17.85546875" customWidth="1"/>
    <col min="3" max="4" width="16.7109375" customWidth="1"/>
    <col min="5" max="7" width="9.140625" style="9" customWidth="1"/>
    <col min="8" max="8" width="2.7109375" style="13" customWidth="1"/>
    <col min="9" max="9" width="18.28515625" style="44" customWidth="1"/>
    <col min="10" max="18" width="4.7109375" customWidth="1"/>
    <col min="19" max="25" width="4.7109375" style="9" customWidth="1"/>
    <col min="26" max="29" width="13.7109375" style="9" customWidth="1"/>
    <col min="30" max="33" width="13.7109375" customWidth="1"/>
    <col min="34" max="39" width="13.7109375" style="9" customWidth="1"/>
    <col min="40" max="46" width="13.7109375" customWidth="1"/>
    <col min="47" max="59" width="13.7109375" style="9" customWidth="1"/>
    <col min="60" max="69" width="13.7109375" style="175" customWidth="1"/>
    <col min="70" max="70" width="2.7109375" style="9" customWidth="1"/>
    <col min="71" max="71" width="71.85546875" customWidth="1"/>
    <col min="72" max="72" width="9.140625" style="199"/>
  </cols>
  <sheetData>
    <row r="1" spans="1:72" ht="21" customHeight="1">
      <c r="A1" s="166" t="str">
        <f>a!$A$1</f>
        <v>CREATE GS9</v>
      </c>
    </row>
    <row r="2" spans="1:72" ht="18.75">
      <c r="A2" s="3" t="s">
        <v>28</v>
      </c>
    </row>
    <row r="3" spans="1:72">
      <c r="C3" s="230"/>
      <c r="D3" s="230"/>
      <c r="E3" s="230"/>
      <c r="F3" s="230"/>
      <c r="G3" s="230"/>
      <c r="AO3" s="242"/>
    </row>
    <row r="4" spans="1:72" s="9" customFormat="1">
      <c r="C4" s="230"/>
      <c r="D4" s="230"/>
      <c r="E4" s="230"/>
      <c r="F4" s="230"/>
      <c r="G4" s="230"/>
      <c r="H4" s="13"/>
      <c r="I4" s="44"/>
      <c r="AO4" s="242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T4" s="199"/>
    </row>
    <row r="5" spans="1:72" s="9" customFormat="1" ht="15" customHeight="1">
      <c r="B5" s="128"/>
      <c r="C5" s="230"/>
      <c r="D5" s="230"/>
      <c r="E5" s="230"/>
      <c r="F5" s="230"/>
      <c r="G5" s="230"/>
      <c r="H5" s="13"/>
      <c r="I5" s="44"/>
      <c r="AO5" s="128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T5" s="199"/>
    </row>
    <row r="6" spans="1:72" s="9" customFormat="1">
      <c r="C6" s="230"/>
      <c r="D6" s="230"/>
      <c r="E6" s="230"/>
      <c r="F6" s="230"/>
      <c r="G6" s="230"/>
      <c r="H6" s="13"/>
      <c r="I6" s="44"/>
      <c r="AO6" s="128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T6" s="199"/>
    </row>
    <row r="7" spans="1:72" s="9" customFormat="1" ht="15" customHeight="1">
      <c r="H7" s="13"/>
      <c r="I7" s="44"/>
      <c r="J7" s="41"/>
      <c r="K7" s="41"/>
      <c r="L7" s="41"/>
      <c r="M7" s="41"/>
      <c r="N7" s="41"/>
      <c r="O7" s="41"/>
      <c r="P7" s="41"/>
      <c r="Q7" s="41"/>
      <c r="R7" s="41"/>
      <c r="S7" s="23"/>
      <c r="T7" s="23"/>
      <c r="U7" s="23"/>
      <c r="V7" s="23"/>
      <c r="W7" s="23"/>
      <c r="X7" s="23"/>
      <c r="Y7" s="23"/>
      <c r="Z7" s="23" t="s">
        <v>1</v>
      </c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T7" s="199"/>
    </row>
    <row r="8" spans="1:72">
      <c r="J8" s="41">
        <f>a!J53</f>
        <v>-16</v>
      </c>
      <c r="K8" s="41">
        <f>a!K53</f>
        <v>-15</v>
      </c>
      <c r="L8" s="41">
        <f>a!L53</f>
        <v>-14</v>
      </c>
      <c r="M8" s="41">
        <f>a!M53</f>
        <v>-13</v>
      </c>
      <c r="N8" s="41">
        <f>a!N53</f>
        <v>-12</v>
      </c>
      <c r="O8" s="41">
        <f>a!O53</f>
        <v>-11</v>
      </c>
      <c r="P8" s="41">
        <f>a!P53</f>
        <v>-10</v>
      </c>
      <c r="Q8" s="41">
        <f>a!Q53</f>
        <v>-9</v>
      </c>
      <c r="R8" s="41">
        <f>a!R53</f>
        <v>-8</v>
      </c>
      <c r="S8" s="41">
        <f>a!S53</f>
        <v>-7</v>
      </c>
      <c r="T8" s="41">
        <f>a!T53</f>
        <v>-6</v>
      </c>
      <c r="U8" s="41">
        <f>a!U53</f>
        <v>-5</v>
      </c>
      <c r="V8" s="41">
        <f>a!V53</f>
        <v>-4</v>
      </c>
      <c r="W8" s="41">
        <f>a!W53</f>
        <v>-3</v>
      </c>
      <c r="X8" s="41">
        <f>a!X53</f>
        <v>-2</v>
      </c>
      <c r="Y8" s="41">
        <f>a!Y53</f>
        <v>-1</v>
      </c>
      <c r="Z8" s="41">
        <f>a!Z53</f>
        <v>0</v>
      </c>
      <c r="AA8" s="41">
        <f>a!AA53</f>
        <v>1</v>
      </c>
      <c r="AB8" s="41">
        <f>a!AB53</f>
        <v>2</v>
      </c>
      <c r="AC8" s="41">
        <f>a!AC53</f>
        <v>3</v>
      </c>
      <c r="AD8" s="41">
        <f>a!AD53</f>
        <v>4</v>
      </c>
      <c r="AE8" s="41">
        <f>a!AE53</f>
        <v>5</v>
      </c>
      <c r="AF8" s="41">
        <f>a!AF53</f>
        <v>6</v>
      </c>
      <c r="AG8" s="41">
        <f>a!AG53</f>
        <v>7</v>
      </c>
      <c r="AH8" s="41">
        <f>a!AH53</f>
        <v>8</v>
      </c>
      <c r="AI8" s="41">
        <f>a!AI53</f>
        <v>9</v>
      </c>
      <c r="AJ8" s="41">
        <f>a!AJ53</f>
        <v>10</v>
      </c>
      <c r="AK8" s="41">
        <f>a!AK53</f>
        <v>11</v>
      </c>
      <c r="AL8" s="41">
        <f>a!AL53</f>
        <v>12</v>
      </c>
      <c r="AM8" s="41">
        <f>a!AM53</f>
        <v>13</v>
      </c>
      <c r="AN8" s="41">
        <f>a!AN53</f>
        <v>14</v>
      </c>
      <c r="AO8" s="41">
        <f>a!AO53</f>
        <v>15</v>
      </c>
      <c r="AP8" s="41">
        <f>a!AP53</f>
        <v>16</v>
      </c>
      <c r="AQ8" s="41">
        <f>a!AQ53</f>
        <v>17</v>
      </c>
      <c r="AR8" s="41">
        <f>a!AR53</f>
        <v>18</v>
      </c>
      <c r="AS8" s="41">
        <f>a!AS53</f>
        <v>19</v>
      </c>
      <c r="AT8" s="41">
        <f>a!AT53</f>
        <v>20</v>
      </c>
      <c r="AU8" s="41">
        <f>a!AU53</f>
        <v>21</v>
      </c>
      <c r="AV8" s="41">
        <f>a!AV53</f>
        <v>22</v>
      </c>
      <c r="AW8" s="41">
        <f>a!AW53</f>
        <v>23</v>
      </c>
      <c r="AX8" s="41">
        <f>a!AX53</f>
        <v>24</v>
      </c>
      <c r="AY8" s="41">
        <f>a!AY53</f>
        <v>25</v>
      </c>
      <c r="AZ8" s="41">
        <f>a!AZ53</f>
        <v>26</v>
      </c>
      <c r="BA8" s="41">
        <f>a!BA53</f>
        <v>27</v>
      </c>
      <c r="BB8" s="41">
        <f>a!BB53</f>
        <v>28</v>
      </c>
      <c r="BC8" s="41">
        <f>a!BC53</f>
        <v>29</v>
      </c>
      <c r="BD8" s="41">
        <f>a!BD53</f>
        <v>30</v>
      </c>
      <c r="BE8" s="41">
        <f>a!BE53</f>
        <v>31</v>
      </c>
      <c r="BF8" s="41">
        <f>a!BF53</f>
        <v>32</v>
      </c>
      <c r="BG8" s="41">
        <f>a!BG53</f>
        <v>33</v>
      </c>
      <c r="BH8" s="41">
        <f>a!BH53</f>
        <v>34</v>
      </c>
      <c r="BI8" s="41">
        <f>a!BI53</f>
        <v>35</v>
      </c>
      <c r="BJ8" s="41">
        <f>a!BJ53</f>
        <v>36</v>
      </c>
      <c r="BK8" s="41">
        <f>a!BK53</f>
        <v>37</v>
      </c>
      <c r="BL8" s="41">
        <f>a!BL53</f>
        <v>38</v>
      </c>
      <c r="BM8" s="41">
        <f>a!BM53</f>
        <v>39</v>
      </c>
      <c r="BN8" s="41">
        <f>a!BN53</f>
        <v>40</v>
      </c>
      <c r="BO8" s="41">
        <f>a!BO53</f>
        <v>41</v>
      </c>
      <c r="BP8" s="41">
        <f>a!BP53</f>
        <v>42</v>
      </c>
      <c r="BQ8" s="41">
        <f>a!BQ53</f>
        <v>43</v>
      </c>
      <c r="BS8" s="9"/>
    </row>
    <row r="9" spans="1:72" s="9" customFormat="1" ht="15" customHeight="1">
      <c r="H9" s="13"/>
      <c r="I9" s="44"/>
      <c r="J9" s="43">
        <f>a!J54</f>
        <v>2003</v>
      </c>
      <c r="K9" s="43">
        <f>a!K54</f>
        <v>2004</v>
      </c>
      <c r="L9" s="43">
        <f>a!L54</f>
        <v>2005</v>
      </c>
      <c r="M9" s="43">
        <f>a!M54</f>
        <v>2006</v>
      </c>
      <c r="N9" s="43">
        <f>a!N54</f>
        <v>2007</v>
      </c>
      <c r="O9" s="43">
        <f>a!O54</f>
        <v>2008</v>
      </c>
      <c r="P9" s="43">
        <f>a!P54</f>
        <v>2009</v>
      </c>
      <c r="Q9" s="43">
        <f>a!Q54</f>
        <v>2010</v>
      </c>
      <c r="R9" s="43">
        <f>a!R54</f>
        <v>2011</v>
      </c>
      <c r="S9" s="43">
        <f>a!S54</f>
        <v>2012</v>
      </c>
      <c r="T9" s="43">
        <f>a!T54</f>
        <v>2013</v>
      </c>
      <c r="U9" s="43">
        <f>a!U54</f>
        <v>2014</v>
      </c>
      <c r="V9" s="43">
        <f>a!V54</f>
        <v>2015</v>
      </c>
      <c r="W9" s="43">
        <f>a!W54</f>
        <v>2016</v>
      </c>
      <c r="X9" s="43">
        <f>a!X54</f>
        <v>2017</v>
      </c>
      <c r="Y9" s="43">
        <f>a!Y54</f>
        <v>2018</v>
      </c>
      <c r="Z9" s="43">
        <f>a!Z54</f>
        <v>2019</v>
      </c>
      <c r="AA9" s="43">
        <f>a!AA54</f>
        <v>2020</v>
      </c>
      <c r="AB9" s="43">
        <f>a!AB54</f>
        <v>2021</v>
      </c>
      <c r="AC9" s="43">
        <f>a!AC54</f>
        <v>2022</v>
      </c>
      <c r="AD9" s="43">
        <f>a!AD54</f>
        <v>2023</v>
      </c>
      <c r="AE9" s="43">
        <f>a!AE54</f>
        <v>2024</v>
      </c>
      <c r="AF9" s="43">
        <f>a!AF54</f>
        <v>2025</v>
      </c>
      <c r="AG9" s="43">
        <f>a!AG54</f>
        <v>2026</v>
      </c>
      <c r="AH9" s="43">
        <f>a!AH54</f>
        <v>2027</v>
      </c>
      <c r="AI9" s="43">
        <f>a!AI54</f>
        <v>2028</v>
      </c>
      <c r="AJ9" s="43">
        <f>a!AJ54</f>
        <v>2029</v>
      </c>
      <c r="AK9" s="43">
        <f>a!AK54</f>
        <v>2030</v>
      </c>
      <c r="AL9" s="43">
        <f>a!AL54</f>
        <v>2031</v>
      </c>
      <c r="AM9" s="43">
        <f>a!AM54</f>
        <v>2032</v>
      </c>
      <c r="AN9" s="43">
        <f>a!AN54</f>
        <v>2033</v>
      </c>
      <c r="AO9" s="43">
        <f>a!AO54</f>
        <v>2034</v>
      </c>
      <c r="AP9" s="43">
        <f>a!AP54</f>
        <v>2035</v>
      </c>
      <c r="AQ9" s="43">
        <f>a!AQ54</f>
        <v>2036</v>
      </c>
      <c r="AR9" s="43">
        <f>a!AR54</f>
        <v>2037</v>
      </c>
      <c r="AS9" s="43">
        <f>a!AS54</f>
        <v>2038</v>
      </c>
      <c r="AT9" s="43">
        <f>a!AT54</f>
        <v>2039</v>
      </c>
      <c r="AU9" s="43">
        <f>a!AU54</f>
        <v>2040</v>
      </c>
      <c r="AV9" s="43">
        <f>a!AV54</f>
        <v>2041</v>
      </c>
      <c r="AW9" s="43">
        <f>a!AW54</f>
        <v>2042</v>
      </c>
      <c r="AX9" s="43">
        <f>a!AX54</f>
        <v>2043</v>
      </c>
      <c r="AY9" s="43">
        <f>a!AY54</f>
        <v>2044</v>
      </c>
      <c r="AZ9" s="43">
        <f>a!AZ54</f>
        <v>2045</v>
      </c>
      <c r="BA9" s="43">
        <f>a!BA54</f>
        <v>2046</v>
      </c>
      <c r="BB9" s="43">
        <f>a!BB54</f>
        <v>2047</v>
      </c>
      <c r="BC9" s="43">
        <f>a!BC54</f>
        <v>2048</v>
      </c>
      <c r="BD9" s="43">
        <f>a!BD54</f>
        <v>2049</v>
      </c>
      <c r="BE9" s="43">
        <f>a!BE54</f>
        <v>2050</v>
      </c>
      <c r="BF9" s="43">
        <f>a!BF54</f>
        <v>2051</v>
      </c>
      <c r="BG9" s="43">
        <f>a!BG54</f>
        <v>2052</v>
      </c>
      <c r="BH9" s="43">
        <f>a!BH54</f>
        <v>2053</v>
      </c>
      <c r="BI9" s="43">
        <f>a!BI54</f>
        <v>2054</v>
      </c>
      <c r="BJ9" s="43">
        <f>a!BJ54</f>
        <v>2055</v>
      </c>
      <c r="BK9" s="43">
        <f>a!BK54</f>
        <v>2056</v>
      </c>
      <c r="BL9" s="43">
        <f>a!BL54</f>
        <v>2057</v>
      </c>
      <c r="BM9" s="43">
        <f>a!BM54</f>
        <v>2058</v>
      </c>
      <c r="BN9" s="43">
        <f>a!BN54</f>
        <v>2059</v>
      </c>
      <c r="BO9" s="43">
        <f>a!BO54</f>
        <v>2060</v>
      </c>
      <c r="BP9" s="43">
        <f>a!BP54</f>
        <v>2061</v>
      </c>
      <c r="BQ9" s="43">
        <f>a!BQ54</f>
        <v>2062</v>
      </c>
      <c r="BR9" s="31"/>
      <c r="BS9" s="4" t="s">
        <v>11</v>
      </c>
      <c r="BT9" s="200" t="s">
        <v>115</v>
      </c>
    </row>
    <row r="10" spans="1:72" s="9" customFormat="1">
      <c r="H10" s="13"/>
      <c r="I10" s="82" t="s">
        <v>74</v>
      </c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31"/>
      <c r="BS10" s="4"/>
      <c r="BT10" s="199"/>
    </row>
    <row r="11" spans="1:72" ht="18.75">
      <c r="A11" s="101" t="s">
        <v>128</v>
      </c>
      <c r="B11" s="101"/>
      <c r="C11" s="147"/>
      <c r="D11" s="147"/>
      <c r="E11" s="147"/>
      <c r="F11" s="147"/>
      <c r="G11" s="101"/>
    </row>
    <row r="12" spans="1:72" ht="18.75">
      <c r="A12" s="114"/>
      <c r="B12" s="5"/>
      <c r="C12" s="146"/>
      <c r="D12" s="146"/>
      <c r="E12" s="146"/>
      <c r="F12" s="146"/>
    </row>
    <row r="13" spans="1:72" s="15" customFormat="1">
      <c r="A13" s="175" t="s">
        <v>108</v>
      </c>
      <c r="B13" s="95">
        <v>30</v>
      </c>
      <c r="E13" s="175"/>
      <c r="F13" s="175"/>
      <c r="G13" s="175"/>
      <c r="H13" s="13"/>
      <c r="I13" s="60" t="s">
        <v>85</v>
      </c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175"/>
      <c r="BT13" s="201"/>
    </row>
    <row r="15" spans="1:72" s="175" customFormat="1" ht="18.75">
      <c r="A15" s="114"/>
      <c r="B15" s="5" t="s">
        <v>1</v>
      </c>
      <c r="C15" s="146"/>
      <c r="D15" s="146"/>
      <c r="E15" s="146"/>
      <c r="F15" s="146"/>
      <c r="H15" s="13"/>
      <c r="I15" s="44"/>
      <c r="BT15" s="199"/>
    </row>
    <row r="16" spans="1:72">
      <c r="A16" s="61" t="s">
        <v>177</v>
      </c>
      <c r="B16" s="186">
        <f>Cost!C15</f>
        <v>2026</v>
      </c>
      <c r="C16" s="146"/>
      <c r="D16" s="146"/>
      <c r="E16" s="146"/>
      <c r="F16" s="146"/>
    </row>
    <row r="17" spans="1:92">
      <c r="A17" t="s">
        <v>109</v>
      </c>
      <c r="B17" s="186">
        <f>B16+B13</f>
        <v>2056</v>
      </c>
      <c r="C17" s="146"/>
      <c r="D17" s="146"/>
      <c r="E17" s="146"/>
      <c r="F17" s="146"/>
      <c r="G17" s="175"/>
    </row>
    <row r="18" spans="1:92" s="175" customFormat="1">
      <c r="B18" s="186"/>
      <c r="C18" s="146"/>
      <c r="D18" s="146"/>
      <c r="E18" s="146"/>
      <c r="F18" s="146"/>
      <c r="H18" s="13"/>
      <c r="I18" s="44"/>
      <c r="BT18" s="199"/>
    </row>
    <row r="19" spans="1:92" s="245" customFormat="1" ht="18.75">
      <c r="A19" s="112" t="s">
        <v>293</v>
      </c>
      <c r="B19" s="7"/>
      <c r="C19" s="7"/>
      <c r="D19" s="7"/>
      <c r="E19" s="7"/>
      <c r="F19" s="7"/>
      <c r="G19" s="263"/>
      <c r="I19" s="82"/>
      <c r="CM19" s="10"/>
      <c r="CN19" s="199"/>
    </row>
    <row r="20" spans="1:92" s="245" customFormat="1">
      <c r="B20" s="29"/>
      <c r="CM20" s="10"/>
      <c r="CN20" s="199"/>
    </row>
    <row r="21" spans="1:92" s="245" customFormat="1">
      <c r="A21" s="28" t="s">
        <v>342</v>
      </c>
      <c r="B21" s="192">
        <v>255</v>
      </c>
      <c r="I21" s="245" t="s">
        <v>81</v>
      </c>
      <c r="CM21" s="10"/>
      <c r="CN21" s="199"/>
    </row>
    <row r="22" spans="1:92" s="245" customFormat="1">
      <c r="A22" s="28" t="s">
        <v>331</v>
      </c>
      <c r="B22" s="192">
        <v>365</v>
      </c>
      <c r="I22" s="245" t="s">
        <v>81</v>
      </c>
      <c r="CM22" s="10"/>
      <c r="CN22" s="199"/>
    </row>
    <row r="23" spans="1:92" s="245" customFormat="1">
      <c r="B23" s="29"/>
      <c r="CM23" s="10"/>
      <c r="CN23" s="199"/>
    </row>
    <row r="24" spans="1:92" s="308" customFormat="1">
      <c r="A24" s="28" t="s">
        <v>427</v>
      </c>
      <c r="B24" s="332">
        <f>(AVERAGE(858,1023,1052,984,1052,961,874,786,1080,970,929,899)+AVERAGE(1580,1860,1946,1686,1865,1727,1556,1510,2046,1666,1698,1620)+AVERAGE(4122,4606,4632,4820,5017,4912,4753,4958,5334,5233,4771,4665)+AVERAGE(934,1075,1087,1091,1108,1157,1170,1204,1201,1178,1128,1080)+AVERAGE(2038,2499,2681,2748,2845,2760,2557,2811,2987,2872,2628,2541))</f>
        <v>11285.916666666666</v>
      </c>
      <c r="CM24" s="10"/>
      <c r="CN24" s="199"/>
    </row>
    <row r="25" spans="1:92" s="308" customFormat="1">
      <c r="A25" s="28" t="s">
        <v>428</v>
      </c>
      <c r="B25" s="337">
        <v>0.05</v>
      </c>
      <c r="CM25" s="10"/>
      <c r="CN25" s="199"/>
    </row>
    <row r="26" spans="1:92" s="308" customFormat="1">
      <c r="A26" s="28" t="s">
        <v>340</v>
      </c>
      <c r="B26" s="336">
        <f>B24*B25</f>
        <v>564.29583333333335</v>
      </c>
      <c r="I26" s="82" t="s">
        <v>341</v>
      </c>
      <c r="J26" s="259"/>
      <c r="K26" s="259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  <c r="AU26" s="261"/>
      <c r="AV26" s="261"/>
      <c r="AW26" s="261"/>
      <c r="AX26" s="261"/>
      <c r="AY26" s="261"/>
      <c r="AZ26" s="261"/>
      <c r="BA26" s="261"/>
      <c r="BB26" s="261"/>
      <c r="BC26" s="261"/>
      <c r="BD26" s="261"/>
      <c r="BE26" s="261"/>
      <c r="BF26" s="261"/>
      <c r="BG26" s="261"/>
      <c r="BH26" s="261"/>
      <c r="BI26" s="261"/>
      <c r="BJ26" s="261"/>
      <c r="BK26" s="261"/>
      <c r="BL26" s="261"/>
      <c r="BM26" s="261"/>
      <c r="BN26" s="261"/>
      <c r="BO26" s="261"/>
      <c r="BP26" s="261"/>
      <c r="BQ26" s="261"/>
      <c r="BR26" s="261"/>
      <c r="BS26" s="308" t="s">
        <v>409</v>
      </c>
      <c r="BT26" s="261"/>
      <c r="BU26" s="261"/>
      <c r="BV26" s="261"/>
      <c r="BW26" s="261"/>
      <c r="BX26" s="261"/>
      <c r="BY26" s="261"/>
      <c r="BZ26" s="261"/>
      <c r="CA26" s="261"/>
      <c r="CB26" s="261"/>
      <c r="CC26" s="261"/>
      <c r="CD26" s="261"/>
      <c r="CE26" s="261"/>
      <c r="CF26" s="261"/>
      <c r="CG26" s="261"/>
      <c r="CH26" s="261"/>
      <c r="CI26" s="261"/>
      <c r="CJ26" s="261"/>
      <c r="CK26" s="261"/>
      <c r="CL26" s="246"/>
      <c r="CM26" s="10"/>
      <c r="CN26" s="199"/>
    </row>
    <row r="27" spans="1:92" s="245" customFormat="1">
      <c r="A27" s="28" t="s">
        <v>340</v>
      </c>
      <c r="B27" s="336">
        <f>B26*B21</f>
        <v>143895.4375</v>
      </c>
      <c r="I27" s="82" t="s">
        <v>343</v>
      </c>
      <c r="J27" s="259"/>
      <c r="K27" s="259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  <c r="BB27" s="261"/>
      <c r="BC27" s="261"/>
      <c r="BD27" s="261"/>
      <c r="BE27" s="261"/>
      <c r="BF27" s="261"/>
      <c r="BG27" s="261"/>
      <c r="BH27" s="261"/>
      <c r="BI27" s="261"/>
      <c r="BJ27" s="261"/>
      <c r="BK27" s="261"/>
      <c r="BL27" s="261"/>
      <c r="BM27" s="261"/>
      <c r="BN27" s="261"/>
      <c r="BO27" s="261"/>
      <c r="BP27" s="261"/>
      <c r="BQ27" s="261"/>
      <c r="BR27" s="261"/>
      <c r="BS27" s="261"/>
      <c r="BT27" s="261"/>
      <c r="BU27" s="261"/>
      <c r="BV27" s="261"/>
      <c r="BW27" s="261"/>
      <c r="BX27" s="261"/>
      <c r="BY27" s="261"/>
      <c r="BZ27" s="261"/>
      <c r="CA27" s="261"/>
      <c r="CB27" s="261"/>
      <c r="CC27" s="261"/>
      <c r="CD27" s="261"/>
      <c r="CE27" s="261"/>
      <c r="CF27" s="261"/>
      <c r="CG27" s="261"/>
      <c r="CH27" s="261"/>
      <c r="CI27" s="261"/>
      <c r="CJ27" s="261"/>
      <c r="CK27" s="261"/>
      <c r="CL27" s="246"/>
      <c r="CM27" s="10"/>
      <c r="CN27" s="199"/>
    </row>
    <row r="28" spans="1:92" s="308" customFormat="1">
      <c r="A28" s="28"/>
      <c r="B28" s="336"/>
      <c r="I28" s="82"/>
      <c r="J28" s="259"/>
      <c r="K28" s="259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  <c r="BP28" s="261"/>
      <c r="BQ28" s="261"/>
      <c r="BR28" s="261"/>
      <c r="BS28" s="261"/>
      <c r="BT28" s="261"/>
      <c r="BU28" s="261"/>
      <c r="BV28" s="261"/>
      <c r="BW28" s="261"/>
      <c r="BX28" s="261"/>
      <c r="BY28" s="261"/>
      <c r="BZ28" s="261"/>
      <c r="CA28" s="261"/>
      <c r="CB28" s="261"/>
      <c r="CC28" s="261"/>
      <c r="CD28" s="261"/>
      <c r="CE28" s="261"/>
      <c r="CF28" s="261"/>
      <c r="CG28" s="261"/>
      <c r="CH28" s="261"/>
      <c r="CI28" s="261"/>
      <c r="CJ28" s="261"/>
      <c r="CK28" s="261"/>
      <c r="CL28" s="246"/>
      <c r="CM28" s="10"/>
      <c r="CN28" s="199"/>
    </row>
    <row r="29" spans="1:92" s="308" customFormat="1">
      <c r="A29" s="28"/>
      <c r="B29" s="335">
        <v>2017</v>
      </c>
      <c r="C29" s="335">
        <v>2040</v>
      </c>
      <c r="I29" s="82"/>
      <c r="J29" s="259"/>
      <c r="K29" s="259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/>
      <c r="AO29" s="261"/>
      <c r="AP29" s="261"/>
      <c r="AQ29" s="261"/>
      <c r="AR29" s="261"/>
      <c r="AS29" s="261"/>
      <c r="AT29" s="261"/>
      <c r="AU29" s="261"/>
      <c r="AV29" s="261"/>
      <c r="AW29" s="261"/>
      <c r="AX29" s="261"/>
      <c r="AY29" s="261"/>
      <c r="AZ29" s="261"/>
      <c r="BA29" s="261"/>
      <c r="BB29" s="261"/>
      <c r="BC29" s="261"/>
      <c r="BD29" s="261"/>
      <c r="BE29" s="261"/>
      <c r="BF29" s="261"/>
      <c r="BG29" s="261"/>
      <c r="BH29" s="261"/>
      <c r="BI29" s="261"/>
      <c r="BJ29" s="261"/>
      <c r="BK29" s="261"/>
      <c r="BL29" s="261"/>
      <c r="BM29" s="261"/>
      <c r="BN29" s="261"/>
      <c r="BO29" s="261"/>
      <c r="BP29" s="261"/>
      <c r="BQ29" s="261"/>
      <c r="BR29" s="261"/>
      <c r="BS29" s="261"/>
      <c r="BT29" s="261"/>
      <c r="BU29" s="261"/>
      <c r="BV29" s="261"/>
      <c r="BW29" s="261"/>
      <c r="BX29" s="261"/>
      <c r="BY29" s="261"/>
      <c r="BZ29" s="261"/>
      <c r="CA29" s="261"/>
      <c r="CB29" s="261"/>
      <c r="CC29" s="261"/>
      <c r="CD29" s="261"/>
      <c r="CE29" s="261"/>
      <c r="CF29" s="261"/>
      <c r="CG29" s="261"/>
      <c r="CH29" s="261"/>
      <c r="CI29" s="261"/>
      <c r="CJ29" s="261"/>
      <c r="CK29" s="261"/>
      <c r="CL29" s="246"/>
      <c r="CM29" s="10"/>
      <c r="CN29" s="199"/>
    </row>
    <row r="30" spans="1:92" s="308" customFormat="1">
      <c r="A30" s="28" t="s">
        <v>286</v>
      </c>
      <c r="B30" s="332">
        <v>19800</v>
      </c>
      <c r="C30" s="332">
        <v>21100</v>
      </c>
      <c r="I30" s="82" t="s">
        <v>410</v>
      </c>
      <c r="J30" s="259"/>
      <c r="K30" s="259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1"/>
      <c r="AK30" s="261"/>
      <c r="AL30" s="261"/>
      <c r="AM30" s="261"/>
      <c r="AN30" s="261"/>
      <c r="AO30" s="261"/>
      <c r="AP30" s="261"/>
      <c r="AQ30" s="261"/>
      <c r="AR30" s="261"/>
      <c r="AS30" s="261"/>
      <c r="AT30" s="261"/>
      <c r="AU30" s="261"/>
      <c r="AV30" s="261"/>
      <c r="AW30" s="261"/>
      <c r="AX30" s="261"/>
      <c r="AY30" s="261"/>
      <c r="AZ30" s="261"/>
      <c r="BA30" s="261"/>
      <c r="BB30" s="261"/>
      <c r="BC30" s="261"/>
      <c r="BD30" s="261"/>
      <c r="BE30" s="261"/>
      <c r="BF30" s="261"/>
      <c r="BG30" s="261"/>
      <c r="BH30" s="261"/>
      <c r="BI30" s="261"/>
      <c r="BJ30" s="261"/>
      <c r="BK30" s="261"/>
      <c r="BL30" s="261"/>
      <c r="BM30" s="261"/>
      <c r="BN30" s="261"/>
      <c r="BO30" s="261"/>
      <c r="BP30" s="261"/>
      <c r="BQ30" s="261"/>
      <c r="BR30" s="261"/>
      <c r="BS30" s="308" t="s">
        <v>432</v>
      </c>
      <c r="BT30" s="185"/>
      <c r="BU30" s="261"/>
      <c r="BV30" s="261"/>
      <c r="BW30" s="261"/>
      <c r="BX30" s="261"/>
      <c r="BY30" s="261"/>
      <c r="BZ30" s="261"/>
      <c r="CA30" s="261"/>
      <c r="CB30" s="261"/>
      <c r="CC30" s="261"/>
      <c r="CD30" s="261"/>
      <c r="CE30" s="261"/>
      <c r="CF30" s="261"/>
      <c r="CG30" s="261"/>
      <c r="CH30" s="261"/>
      <c r="CI30" s="261"/>
      <c r="CJ30" s="261"/>
      <c r="CK30" s="261"/>
      <c r="CL30" s="246"/>
      <c r="CM30" s="10"/>
      <c r="CN30" s="199"/>
    </row>
    <row r="31" spans="1:92" s="245" customFormat="1">
      <c r="A31" s="28" t="s">
        <v>286</v>
      </c>
      <c r="B31" s="336">
        <f>B30*B22</f>
        <v>7227000</v>
      </c>
      <c r="C31" s="336">
        <f>C30*B22</f>
        <v>7701500</v>
      </c>
      <c r="I31" s="82" t="s">
        <v>196</v>
      </c>
      <c r="J31" s="259"/>
      <c r="K31" s="259"/>
      <c r="S31" s="261"/>
      <c r="T31" s="261"/>
      <c r="U31" s="261"/>
      <c r="V31" s="261"/>
      <c r="W31" s="261"/>
      <c r="X31" s="261"/>
      <c r="Y31" s="261"/>
      <c r="Z31" s="339">
        <f t="shared" ref="Z31:AI33" si="0">IF($B31=0,0,IF(Z$9&gt;$C$29,$C31,$B31*POWER(1+(POWER($C31/$B31,1/($C$29-$B$29))-1),Z$9-$B$29)))</f>
        <v>7267073.5553314015</v>
      </c>
      <c r="AA31" s="339">
        <f t="shared" si="0"/>
        <v>7287193.5837655971</v>
      </c>
      <c r="AB31" s="339">
        <f t="shared" si="0"/>
        <v>7307369.3176417584</v>
      </c>
      <c r="AC31" s="339">
        <f t="shared" si="0"/>
        <v>7327600.9111891026</v>
      </c>
      <c r="AD31" s="339">
        <f t="shared" si="0"/>
        <v>7347888.5190638565</v>
      </c>
      <c r="AE31" s="339">
        <f t="shared" si="0"/>
        <v>7368232.2963504372</v>
      </c>
      <c r="AF31" s="339">
        <f t="shared" si="0"/>
        <v>7388632.3985626372</v>
      </c>
      <c r="AG31" s="339">
        <f t="shared" si="0"/>
        <v>7409088.9816448102</v>
      </c>
      <c r="AH31" s="339">
        <f t="shared" si="0"/>
        <v>7429602.2019730685</v>
      </c>
      <c r="AI31" s="339">
        <f t="shared" si="0"/>
        <v>7450172.2163564768</v>
      </c>
      <c r="AJ31" s="339">
        <f t="shared" ref="AJ31:AS33" si="1">IF($B31=0,0,IF(AJ$9&gt;$C$29,$C31,$B31*POWER(1+(POWER($C31/$B31,1/($C$29-$B$29))-1),AJ$9-$B$29)))</f>
        <v>7470799.1820382513</v>
      </c>
      <c r="AK31" s="339">
        <f t="shared" si="1"/>
        <v>7491483.2566969572</v>
      </c>
      <c r="AL31" s="339">
        <f t="shared" si="1"/>
        <v>7512224.5984477159</v>
      </c>
      <c r="AM31" s="339">
        <f t="shared" si="1"/>
        <v>7533023.3658434236</v>
      </c>
      <c r="AN31" s="339">
        <f t="shared" si="1"/>
        <v>7553879.7178759472</v>
      </c>
      <c r="AO31" s="339">
        <f t="shared" si="1"/>
        <v>7574793.8139773495</v>
      </c>
      <c r="AP31" s="339">
        <f t="shared" si="1"/>
        <v>7595765.8140211049</v>
      </c>
      <c r="AQ31" s="339">
        <f t="shared" si="1"/>
        <v>7616795.8783233277</v>
      </c>
      <c r="AR31" s="339">
        <f t="shared" si="1"/>
        <v>7637884.1676439857</v>
      </c>
      <c r="AS31" s="339">
        <f t="shared" si="1"/>
        <v>7659030.8431881387</v>
      </c>
      <c r="AT31" s="339">
        <f t="shared" ref="AT31:BC33" si="2">IF($B31=0,0,IF(AT$9&gt;$C$29,$C31,$B31*POWER(1+(POWER($C31/$B31,1/($C$29-$B$29))-1),AT$9-$B$29)))</f>
        <v>7680236.0666071679</v>
      </c>
      <c r="AU31" s="339">
        <f t="shared" si="2"/>
        <v>7701500.0000000121</v>
      </c>
      <c r="AV31" s="339">
        <f t="shared" si="2"/>
        <v>7701500</v>
      </c>
      <c r="AW31" s="339">
        <f t="shared" si="2"/>
        <v>7701500</v>
      </c>
      <c r="AX31" s="339">
        <f t="shared" si="2"/>
        <v>7701500</v>
      </c>
      <c r="AY31" s="339">
        <f t="shared" si="2"/>
        <v>7701500</v>
      </c>
      <c r="AZ31" s="339">
        <f t="shared" si="2"/>
        <v>7701500</v>
      </c>
      <c r="BA31" s="339">
        <f t="shared" si="2"/>
        <v>7701500</v>
      </c>
      <c r="BB31" s="339">
        <f t="shared" si="2"/>
        <v>7701500</v>
      </c>
      <c r="BC31" s="339">
        <f t="shared" si="2"/>
        <v>7701500</v>
      </c>
      <c r="BD31" s="339">
        <f t="shared" ref="BD31:BQ33" si="3">IF($B31=0,0,IF(BD$9&gt;$C$29,$C31,$B31*POWER(1+(POWER($C31/$B31,1/($C$29-$B$29))-1),BD$9-$B$29)))</f>
        <v>7701500</v>
      </c>
      <c r="BE31" s="339">
        <f t="shared" si="3"/>
        <v>7701500</v>
      </c>
      <c r="BF31" s="339">
        <f t="shared" si="3"/>
        <v>7701500</v>
      </c>
      <c r="BG31" s="339">
        <f t="shared" si="3"/>
        <v>7701500</v>
      </c>
      <c r="BH31" s="339">
        <f t="shared" si="3"/>
        <v>7701500</v>
      </c>
      <c r="BI31" s="339">
        <f t="shared" si="3"/>
        <v>7701500</v>
      </c>
      <c r="BJ31" s="339">
        <f t="shared" si="3"/>
        <v>7701500</v>
      </c>
      <c r="BK31" s="339">
        <f t="shared" si="3"/>
        <v>7701500</v>
      </c>
      <c r="BL31" s="339">
        <f t="shared" si="3"/>
        <v>7701500</v>
      </c>
      <c r="BM31" s="339">
        <f t="shared" si="3"/>
        <v>7701500</v>
      </c>
      <c r="BN31" s="339">
        <f t="shared" si="3"/>
        <v>7701500</v>
      </c>
      <c r="BO31" s="339">
        <f t="shared" si="3"/>
        <v>7701500</v>
      </c>
      <c r="BP31" s="339">
        <f t="shared" si="3"/>
        <v>7701500</v>
      </c>
      <c r="BQ31" s="339">
        <f t="shared" si="3"/>
        <v>7701500</v>
      </c>
      <c r="BR31" s="261"/>
      <c r="BS31" s="308"/>
      <c r="BT31" s="185"/>
      <c r="BU31" s="261"/>
      <c r="BV31" s="261"/>
      <c r="BW31" s="261"/>
      <c r="BX31" s="261"/>
      <c r="BY31" s="261"/>
      <c r="BZ31" s="261"/>
      <c r="CA31" s="261"/>
      <c r="CB31" s="261"/>
      <c r="CC31" s="261"/>
      <c r="CD31" s="261"/>
      <c r="CE31" s="261"/>
      <c r="CF31" s="261"/>
      <c r="CG31" s="261"/>
      <c r="CH31" s="261"/>
      <c r="CI31" s="261"/>
      <c r="CJ31" s="261"/>
      <c r="CK31" s="261"/>
      <c r="CL31" s="246"/>
      <c r="CM31" s="10"/>
      <c r="CN31" s="199"/>
    </row>
    <row r="32" spans="1:92" s="308" customFormat="1">
      <c r="A32" s="28" t="s">
        <v>424</v>
      </c>
      <c r="B32" s="341">
        <f>(C30/B30)^(1/(C29-B29))-1</f>
        <v>2.7686562246826973E-3</v>
      </c>
      <c r="I32" s="82" t="s">
        <v>365</v>
      </c>
      <c r="J32" s="259"/>
      <c r="K32" s="259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261"/>
      <c r="AP32" s="261"/>
      <c r="AQ32" s="261"/>
      <c r="AR32" s="261"/>
      <c r="AS32" s="261"/>
      <c r="AT32" s="261"/>
      <c r="AU32" s="261"/>
      <c r="AV32" s="261"/>
      <c r="AW32" s="261"/>
      <c r="AX32" s="261"/>
      <c r="AY32" s="261"/>
      <c r="AZ32" s="261"/>
      <c r="BA32" s="261"/>
      <c r="BB32" s="261"/>
      <c r="BC32" s="261"/>
      <c r="BD32" s="261"/>
      <c r="BE32" s="261"/>
      <c r="BF32" s="261"/>
      <c r="BG32" s="261"/>
      <c r="BH32" s="261"/>
      <c r="BI32" s="261"/>
      <c r="BJ32" s="261"/>
      <c r="BK32" s="261"/>
      <c r="BL32" s="261"/>
      <c r="BM32" s="261"/>
      <c r="BN32" s="261"/>
      <c r="BO32" s="261"/>
      <c r="BP32" s="261"/>
      <c r="BQ32" s="261"/>
      <c r="BR32" s="261"/>
      <c r="BT32" s="261"/>
      <c r="BU32" s="261"/>
      <c r="BV32" s="261"/>
      <c r="BW32" s="261"/>
      <c r="BX32" s="261"/>
      <c r="BY32" s="261"/>
      <c r="BZ32" s="261"/>
      <c r="CA32" s="261"/>
      <c r="CB32" s="261"/>
      <c r="CC32" s="261"/>
      <c r="CD32" s="261"/>
      <c r="CE32" s="261"/>
      <c r="CF32" s="261"/>
      <c r="CG32" s="261"/>
      <c r="CH32" s="261"/>
      <c r="CI32" s="261"/>
      <c r="CJ32" s="261"/>
      <c r="CK32" s="261"/>
      <c r="CL32" s="246"/>
      <c r="CM32" s="10"/>
      <c r="CN32" s="199"/>
    </row>
    <row r="33" spans="1:92" s="245" customFormat="1">
      <c r="A33" s="28" t="s">
        <v>251</v>
      </c>
      <c r="B33" s="337">
        <v>0.12</v>
      </c>
      <c r="C33" s="337">
        <v>0.12</v>
      </c>
      <c r="I33" s="82" t="s">
        <v>252</v>
      </c>
      <c r="J33" s="259"/>
      <c r="K33" s="259"/>
      <c r="S33" s="261"/>
      <c r="T33" s="261"/>
      <c r="U33" s="261"/>
      <c r="V33" s="261"/>
      <c r="W33" s="261"/>
      <c r="X33" s="261"/>
      <c r="Y33" s="261"/>
      <c r="Z33" s="340">
        <f t="shared" si="0"/>
        <v>0.12</v>
      </c>
      <c r="AA33" s="340">
        <f t="shared" si="0"/>
        <v>0.12</v>
      </c>
      <c r="AB33" s="340">
        <f t="shared" si="0"/>
        <v>0.12</v>
      </c>
      <c r="AC33" s="340">
        <f t="shared" si="0"/>
        <v>0.12</v>
      </c>
      <c r="AD33" s="340">
        <f t="shared" si="0"/>
        <v>0.12</v>
      </c>
      <c r="AE33" s="340">
        <f t="shared" si="0"/>
        <v>0.12</v>
      </c>
      <c r="AF33" s="340">
        <f t="shared" si="0"/>
        <v>0.12</v>
      </c>
      <c r="AG33" s="340">
        <f t="shared" si="0"/>
        <v>0.12</v>
      </c>
      <c r="AH33" s="340">
        <f t="shared" si="0"/>
        <v>0.12</v>
      </c>
      <c r="AI33" s="340">
        <f t="shared" si="0"/>
        <v>0.12</v>
      </c>
      <c r="AJ33" s="340">
        <f t="shared" si="1"/>
        <v>0.12</v>
      </c>
      <c r="AK33" s="340">
        <f t="shared" si="1"/>
        <v>0.12</v>
      </c>
      <c r="AL33" s="340">
        <f t="shared" si="1"/>
        <v>0.12</v>
      </c>
      <c r="AM33" s="340">
        <f t="shared" si="1"/>
        <v>0.12</v>
      </c>
      <c r="AN33" s="340">
        <f t="shared" si="1"/>
        <v>0.12</v>
      </c>
      <c r="AO33" s="340">
        <f t="shared" si="1"/>
        <v>0.12</v>
      </c>
      <c r="AP33" s="340">
        <f t="shared" si="1"/>
        <v>0.12</v>
      </c>
      <c r="AQ33" s="340">
        <f t="shared" si="1"/>
        <v>0.12</v>
      </c>
      <c r="AR33" s="340">
        <f t="shared" si="1"/>
        <v>0.12</v>
      </c>
      <c r="AS33" s="340">
        <f t="shared" si="1"/>
        <v>0.12</v>
      </c>
      <c r="AT33" s="340">
        <f t="shared" si="2"/>
        <v>0.12</v>
      </c>
      <c r="AU33" s="340">
        <f t="shared" si="2"/>
        <v>0.12</v>
      </c>
      <c r="AV33" s="340">
        <f t="shared" si="2"/>
        <v>0.12</v>
      </c>
      <c r="AW33" s="340">
        <f t="shared" si="2"/>
        <v>0.12</v>
      </c>
      <c r="AX33" s="340">
        <f t="shared" si="2"/>
        <v>0.12</v>
      </c>
      <c r="AY33" s="340">
        <f t="shared" si="2"/>
        <v>0.12</v>
      </c>
      <c r="AZ33" s="340">
        <f t="shared" si="2"/>
        <v>0.12</v>
      </c>
      <c r="BA33" s="340">
        <f t="shared" si="2"/>
        <v>0.12</v>
      </c>
      <c r="BB33" s="340">
        <f t="shared" si="2"/>
        <v>0.12</v>
      </c>
      <c r="BC33" s="340">
        <f t="shared" si="2"/>
        <v>0.12</v>
      </c>
      <c r="BD33" s="340">
        <f t="shared" si="3"/>
        <v>0.12</v>
      </c>
      <c r="BE33" s="340">
        <f t="shared" si="3"/>
        <v>0.12</v>
      </c>
      <c r="BF33" s="340">
        <f t="shared" si="3"/>
        <v>0.12</v>
      </c>
      <c r="BG33" s="340">
        <f t="shared" si="3"/>
        <v>0.12</v>
      </c>
      <c r="BH33" s="340">
        <f t="shared" si="3"/>
        <v>0.12</v>
      </c>
      <c r="BI33" s="340">
        <f t="shared" si="3"/>
        <v>0.12</v>
      </c>
      <c r="BJ33" s="340">
        <f t="shared" si="3"/>
        <v>0.12</v>
      </c>
      <c r="BK33" s="340">
        <f t="shared" si="3"/>
        <v>0.12</v>
      </c>
      <c r="BL33" s="340">
        <f t="shared" si="3"/>
        <v>0.12</v>
      </c>
      <c r="BM33" s="340">
        <f t="shared" si="3"/>
        <v>0.12</v>
      </c>
      <c r="BN33" s="340">
        <f t="shared" si="3"/>
        <v>0.12</v>
      </c>
      <c r="BO33" s="340">
        <f t="shared" si="3"/>
        <v>0.12</v>
      </c>
      <c r="BP33" s="340">
        <f t="shared" si="3"/>
        <v>0.12</v>
      </c>
      <c r="BQ33" s="340">
        <f t="shared" si="3"/>
        <v>0.12</v>
      </c>
      <c r="BR33" s="261"/>
      <c r="BS33" s="308" t="s">
        <v>432</v>
      </c>
      <c r="BT33" s="185"/>
      <c r="BU33" s="261"/>
      <c r="BV33" s="261"/>
      <c r="BW33" s="261"/>
      <c r="BX33" s="261"/>
      <c r="BY33" s="261"/>
      <c r="BZ33" s="261"/>
      <c r="CA33" s="261"/>
      <c r="CB33" s="261"/>
      <c r="CC33" s="261"/>
      <c r="CD33" s="261"/>
      <c r="CE33" s="261"/>
      <c r="CF33" s="261"/>
      <c r="CG33" s="261"/>
      <c r="CH33" s="261"/>
      <c r="CI33" s="261"/>
      <c r="CJ33" s="261"/>
      <c r="CK33" s="261"/>
      <c r="CL33" s="246"/>
      <c r="CM33" s="10"/>
      <c r="CN33" s="199"/>
    </row>
    <row r="34" spans="1:92" s="308" customFormat="1">
      <c r="A34" s="28"/>
      <c r="I34" s="82"/>
      <c r="J34" s="259"/>
      <c r="K34" s="259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/>
      <c r="AO34" s="261"/>
      <c r="AP34" s="261"/>
      <c r="AQ34" s="261"/>
      <c r="AR34" s="261"/>
      <c r="AS34" s="261"/>
      <c r="AT34" s="261"/>
      <c r="AU34" s="261"/>
      <c r="AV34" s="261"/>
      <c r="AW34" s="261"/>
      <c r="AX34" s="261"/>
      <c r="AY34" s="261"/>
      <c r="AZ34" s="261"/>
      <c r="BA34" s="261"/>
      <c r="BB34" s="261"/>
      <c r="BC34" s="261"/>
      <c r="BD34" s="261"/>
      <c r="BE34" s="261"/>
      <c r="BF34" s="261"/>
      <c r="BG34" s="261"/>
      <c r="BH34" s="261"/>
      <c r="BI34" s="261"/>
      <c r="BJ34" s="261"/>
      <c r="BK34" s="261"/>
      <c r="BL34" s="261"/>
      <c r="BM34" s="261"/>
      <c r="BN34" s="261"/>
      <c r="BO34" s="261"/>
      <c r="BP34" s="261"/>
      <c r="BQ34" s="261"/>
      <c r="BR34" s="261"/>
      <c r="BT34" s="185"/>
      <c r="BU34" s="261"/>
      <c r="BV34" s="261"/>
      <c r="BW34" s="261"/>
      <c r="BX34" s="261"/>
      <c r="BY34" s="261"/>
      <c r="BZ34" s="261"/>
      <c r="CA34" s="261"/>
      <c r="CB34" s="261"/>
      <c r="CC34" s="261"/>
      <c r="CD34" s="261"/>
      <c r="CE34" s="261"/>
      <c r="CF34" s="261"/>
      <c r="CG34" s="261"/>
      <c r="CH34" s="261"/>
      <c r="CI34" s="261"/>
      <c r="CJ34" s="261"/>
      <c r="CK34" s="261"/>
      <c r="CL34" s="246"/>
      <c r="CM34" s="10"/>
      <c r="CN34" s="199"/>
    </row>
    <row r="35" spans="1:92" s="245" customFormat="1">
      <c r="A35" s="284"/>
      <c r="B35" s="335">
        <v>2007</v>
      </c>
      <c r="C35" s="335">
        <v>2040</v>
      </c>
      <c r="I35" s="82"/>
      <c r="J35" s="259"/>
      <c r="K35" s="259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  <c r="AO35" s="261"/>
      <c r="AP35" s="261"/>
      <c r="AQ35" s="261"/>
      <c r="AR35" s="261"/>
      <c r="AS35" s="261"/>
      <c r="AT35" s="261"/>
      <c r="AU35" s="261"/>
      <c r="AV35" s="261"/>
      <c r="AW35" s="261"/>
      <c r="AX35" s="261"/>
      <c r="AY35" s="261"/>
      <c r="AZ35" s="261"/>
      <c r="BA35" s="261"/>
      <c r="BB35" s="261"/>
      <c r="BC35" s="261"/>
      <c r="BD35" s="261"/>
      <c r="BE35" s="261"/>
      <c r="BF35" s="261"/>
      <c r="BG35" s="261"/>
      <c r="BH35" s="261"/>
      <c r="BI35" s="261"/>
      <c r="BJ35" s="261"/>
      <c r="BK35" s="261"/>
      <c r="BL35" s="261"/>
      <c r="BM35" s="261"/>
      <c r="BN35" s="261"/>
      <c r="BO35" s="261"/>
      <c r="BP35" s="261"/>
      <c r="BQ35" s="261"/>
      <c r="BR35" s="261"/>
      <c r="BT35" s="261"/>
      <c r="BU35" s="261"/>
      <c r="BV35" s="261"/>
      <c r="BW35" s="261"/>
      <c r="BX35" s="261"/>
      <c r="BY35" s="261"/>
      <c r="BZ35" s="261"/>
      <c r="CA35" s="261"/>
      <c r="CB35" s="261"/>
      <c r="CC35" s="261"/>
      <c r="CD35" s="261"/>
      <c r="CE35" s="261"/>
      <c r="CF35" s="261"/>
      <c r="CG35" s="261"/>
      <c r="CH35" s="261"/>
      <c r="CI35" s="261"/>
      <c r="CJ35" s="261"/>
      <c r="CK35" s="261"/>
      <c r="CL35" s="246"/>
      <c r="CM35" s="10"/>
      <c r="CN35" s="199"/>
    </row>
    <row r="36" spans="1:92" s="308" customFormat="1">
      <c r="A36" s="28" t="s">
        <v>421</v>
      </c>
      <c r="B36" s="332">
        <v>612979000</v>
      </c>
      <c r="C36" s="332">
        <v>1007233000</v>
      </c>
      <c r="I36" s="82" t="s">
        <v>422</v>
      </c>
      <c r="J36" s="259"/>
      <c r="K36" s="259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/>
      <c r="AO36" s="261"/>
      <c r="AP36" s="261"/>
      <c r="AQ36" s="261"/>
      <c r="AR36" s="261"/>
      <c r="AS36" s="261"/>
      <c r="AT36" s="261"/>
      <c r="AU36" s="261"/>
      <c r="AV36" s="261"/>
      <c r="AW36" s="261"/>
      <c r="AX36" s="261"/>
      <c r="AY36" s="261"/>
      <c r="AZ36" s="261"/>
      <c r="BA36" s="261"/>
      <c r="BB36" s="261"/>
      <c r="BC36" s="261"/>
      <c r="BD36" s="261"/>
      <c r="BE36" s="261"/>
      <c r="BF36" s="261"/>
      <c r="BG36" s="261"/>
      <c r="BH36" s="261"/>
      <c r="BI36" s="261"/>
      <c r="BJ36" s="261"/>
      <c r="BK36" s="261"/>
      <c r="BL36" s="261"/>
      <c r="BM36" s="261"/>
      <c r="BN36" s="261"/>
      <c r="BO36" s="261"/>
      <c r="BP36" s="261"/>
      <c r="BQ36" s="261"/>
      <c r="BR36" s="261"/>
      <c r="BS36" s="307" t="s">
        <v>423</v>
      </c>
      <c r="BT36" s="261"/>
      <c r="BU36" s="261"/>
      <c r="BV36" s="261"/>
      <c r="BW36" s="261"/>
      <c r="BX36" s="261"/>
      <c r="BY36" s="261"/>
      <c r="BZ36" s="261"/>
      <c r="CA36" s="261"/>
      <c r="CB36" s="261"/>
      <c r="CC36" s="261"/>
      <c r="CD36" s="261"/>
      <c r="CE36" s="261"/>
      <c r="CF36" s="261"/>
      <c r="CG36" s="261"/>
      <c r="CH36" s="261"/>
      <c r="CI36" s="261"/>
      <c r="CJ36" s="261"/>
      <c r="CK36" s="261"/>
      <c r="CL36" s="246"/>
      <c r="CM36" s="10"/>
      <c r="CN36" s="199"/>
    </row>
    <row r="37" spans="1:92" s="308" customFormat="1">
      <c r="A37" s="28" t="s">
        <v>424</v>
      </c>
      <c r="B37" s="341">
        <f>(C36/B36)^(1/(C35-B35))-1</f>
        <v>1.5163254544147797E-2</v>
      </c>
      <c r="I37" s="82" t="s">
        <v>365</v>
      </c>
      <c r="J37" s="259"/>
      <c r="K37" s="259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/>
      <c r="AO37" s="261"/>
      <c r="AP37" s="261"/>
      <c r="AQ37" s="261"/>
      <c r="AR37" s="261"/>
      <c r="AS37" s="261"/>
      <c r="AT37" s="261"/>
      <c r="AU37" s="261"/>
      <c r="AV37" s="261"/>
      <c r="AW37" s="261"/>
      <c r="AX37" s="261"/>
      <c r="AY37" s="261"/>
      <c r="AZ37" s="261"/>
      <c r="BA37" s="261"/>
      <c r="BB37" s="261"/>
      <c r="BC37" s="261"/>
      <c r="BD37" s="261"/>
      <c r="BE37" s="261"/>
      <c r="BF37" s="261"/>
      <c r="BG37" s="261"/>
      <c r="BH37" s="261"/>
      <c r="BI37" s="261"/>
      <c r="BJ37" s="261"/>
      <c r="BK37" s="261"/>
      <c r="BL37" s="261"/>
      <c r="BM37" s="261"/>
      <c r="BN37" s="261"/>
      <c r="BO37" s="261"/>
      <c r="BP37" s="261"/>
      <c r="BQ37" s="261"/>
      <c r="BR37" s="261"/>
      <c r="BT37" s="261"/>
      <c r="BU37" s="261"/>
      <c r="BV37" s="261"/>
      <c r="BW37" s="261"/>
      <c r="BX37" s="261"/>
      <c r="BY37" s="261"/>
      <c r="BZ37" s="261"/>
      <c r="CA37" s="261"/>
      <c r="CB37" s="261"/>
      <c r="CC37" s="261"/>
      <c r="CD37" s="261"/>
      <c r="CE37" s="261"/>
      <c r="CF37" s="261"/>
      <c r="CG37" s="261"/>
      <c r="CH37" s="261"/>
      <c r="CI37" s="261"/>
      <c r="CJ37" s="261"/>
      <c r="CK37" s="261"/>
      <c r="CL37" s="246"/>
      <c r="CM37" s="10"/>
      <c r="CN37" s="199"/>
    </row>
    <row r="38" spans="1:92" s="308" customFormat="1">
      <c r="A38" s="28"/>
      <c r="I38" s="82"/>
      <c r="J38" s="259"/>
      <c r="K38" s="259"/>
      <c r="S38" s="261"/>
      <c r="T38" s="261"/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/>
      <c r="AO38" s="261"/>
      <c r="AP38" s="261"/>
      <c r="AQ38" s="261"/>
      <c r="AR38" s="261"/>
      <c r="AS38" s="261"/>
      <c r="AT38" s="261"/>
      <c r="AU38" s="261"/>
      <c r="AV38" s="261"/>
      <c r="AW38" s="261"/>
      <c r="AX38" s="261"/>
      <c r="AY38" s="261"/>
      <c r="AZ38" s="261"/>
      <c r="BA38" s="261"/>
      <c r="BB38" s="261"/>
      <c r="BC38" s="261"/>
      <c r="BD38" s="261"/>
      <c r="BE38" s="261"/>
      <c r="BF38" s="261"/>
      <c r="BG38" s="261"/>
      <c r="BH38" s="261"/>
      <c r="BI38" s="261"/>
      <c r="BJ38" s="261"/>
      <c r="BK38" s="261"/>
      <c r="BL38" s="261"/>
      <c r="BM38" s="261"/>
      <c r="BN38" s="261"/>
      <c r="BO38" s="261"/>
      <c r="BP38" s="261"/>
      <c r="BQ38" s="261"/>
      <c r="BR38" s="261"/>
      <c r="BT38" s="261"/>
      <c r="BU38" s="261"/>
      <c r="BV38" s="261"/>
      <c r="BW38" s="261"/>
      <c r="BX38" s="261"/>
      <c r="BY38" s="261"/>
      <c r="BZ38" s="261"/>
      <c r="CA38" s="261"/>
      <c r="CB38" s="261"/>
      <c r="CC38" s="261"/>
      <c r="CD38" s="261"/>
      <c r="CE38" s="261"/>
      <c r="CF38" s="261"/>
      <c r="CG38" s="261"/>
      <c r="CH38" s="261"/>
      <c r="CI38" s="261"/>
      <c r="CJ38" s="261"/>
      <c r="CK38" s="261"/>
      <c r="CL38" s="246"/>
      <c r="CM38" s="10"/>
      <c r="CN38" s="199"/>
    </row>
    <row r="39" spans="1:92" s="308" customFormat="1">
      <c r="A39" s="28"/>
      <c r="B39" s="335">
        <v>2020</v>
      </c>
      <c r="C39" s="335"/>
      <c r="I39" s="82"/>
      <c r="J39" s="259"/>
      <c r="K39" s="259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1"/>
      <c r="AK39" s="261"/>
      <c r="AL39" s="261"/>
      <c r="AM39" s="261"/>
      <c r="AN39" s="261"/>
      <c r="AO39" s="261"/>
      <c r="AP39" s="261"/>
      <c r="AQ39" s="261"/>
      <c r="AR39" s="261"/>
      <c r="AS39" s="261"/>
      <c r="AT39" s="261"/>
      <c r="AU39" s="261"/>
      <c r="AV39" s="261"/>
      <c r="AW39" s="261"/>
      <c r="AX39" s="261"/>
      <c r="AY39" s="261"/>
      <c r="AZ39" s="261"/>
      <c r="BA39" s="261"/>
      <c r="BB39" s="261"/>
      <c r="BC39" s="261"/>
      <c r="BD39" s="261"/>
      <c r="BE39" s="261"/>
      <c r="BF39" s="261"/>
      <c r="BG39" s="261"/>
      <c r="BH39" s="261"/>
      <c r="BI39" s="261"/>
      <c r="BJ39" s="261"/>
      <c r="BK39" s="261"/>
      <c r="BL39" s="261"/>
      <c r="BM39" s="261"/>
      <c r="BN39" s="261"/>
      <c r="BO39" s="261"/>
      <c r="BP39" s="261"/>
      <c r="BQ39" s="261"/>
      <c r="BR39" s="261"/>
      <c r="BT39" s="261"/>
      <c r="BU39" s="261"/>
      <c r="BV39" s="261"/>
      <c r="BW39" s="261"/>
      <c r="BX39" s="261"/>
      <c r="BY39" s="261"/>
      <c r="BZ39" s="261"/>
      <c r="CA39" s="261"/>
      <c r="CB39" s="261"/>
      <c r="CC39" s="261"/>
      <c r="CD39" s="261"/>
      <c r="CE39" s="261"/>
      <c r="CF39" s="261"/>
      <c r="CG39" s="261"/>
      <c r="CH39" s="261"/>
      <c r="CI39" s="261"/>
      <c r="CJ39" s="261"/>
      <c r="CK39" s="261"/>
      <c r="CL39" s="246"/>
      <c r="CM39" s="10"/>
      <c r="CN39" s="199"/>
    </row>
    <row r="40" spans="1:92" s="308" customFormat="1">
      <c r="A40" s="28" t="s">
        <v>351</v>
      </c>
      <c r="B40" s="192">
        <v>25</v>
      </c>
      <c r="I40" s="82" t="s">
        <v>330</v>
      </c>
      <c r="J40" s="259"/>
      <c r="K40" s="259"/>
      <c r="S40" s="261"/>
      <c r="T40" s="261"/>
      <c r="U40" s="261"/>
      <c r="V40" s="261"/>
      <c r="W40" s="261"/>
      <c r="X40" s="261"/>
      <c r="Y40" s="261"/>
      <c r="Z40" s="316">
        <f t="shared" ref="Z40:BQ40" si="4">IF($B40=0,0,IF(Z$9&gt;$C$35,Y40,$B40*POWER(1+$B$37,Z$9-$B$39)))</f>
        <v>24.626580885481399</v>
      </c>
      <c r="AA40" s="316">
        <f t="shared" si="4"/>
        <v>25</v>
      </c>
      <c r="AB40" s="316">
        <f t="shared" si="4"/>
        <v>25.379081363603696</v>
      </c>
      <c r="AC40" s="316">
        <f t="shared" si="4"/>
        <v>25.763910834416652</v>
      </c>
      <c r="AD40" s="316">
        <f t="shared" si="4"/>
        <v>26.154575572451638</v>
      </c>
      <c r="AE40" s="316">
        <f t="shared" si="4"/>
        <v>26.551164059350874</v>
      </c>
      <c r="AF40" s="316">
        <f t="shared" si="4"/>
        <v>26.953766118426238</v>
      </c>
      <c r="AG40" s="316">
        <f t="shared" si="4"/>
        <v>27.362472935003364</v>
      </c>
      <c r="AH40" s="316">
        <f t="shared" si="4"/>
        <v>27.777377077074167</v>
      </c>
      <c r="AI40" s="316">
        <f t="shared" si="4"/>
        <v>28.198572516262622</v>
      </c>
      <c r="AJ40" s="316">
        <f t="shared" si="4"/>
        <v>28.626154649108322</v>
      </c>
      <c r="AK40" s="316">
        <f t="shared" si="4"/>
        <v>29.06022031867289</v>
      </c>
      <c r="AL40" s="316">
        <f t="shared" si="4"/>
        <v>29.500867836473937</v>
      </c>
      <c r="AM40" s="316">
        <f t="shared" si="4"/>
        <v>29.948197004751659</v>
      </c>
      <c r="AN40" s="316">
        <f t="shared" si="4"/>
        <v>30.402309139072987</v>
      </c>
      <c r="AO40" s="316">
        <f t="shared" si="4"/>
        <v>30.863307091278624</v>
      </c>
      <c r="AP40" s="316">
        <f t="shared" si="4"/>
        <v>31.331295272777876</v>
      </c>
      <c r="AQ40" s="316">
        <f t="shared" si="4"/>
        <v>31.806379678196866</v>
      </c>
      <c r="AR40" s="316">
        <f t="shared" si="4"/>
        <v>32.288667909385175</v>
      </c>
      <c r="AS40" s="316">
        <f t="shared" si="4"/>
        <v>32.778269199786635</v>
      </c>
      <c r="AT40" s="316">
        <f t="shared" si="4"/>
        <v>33.275294439179596</v>
      </c>
      <c r="AU40" s="316">
        <f t="shared" si="4"/>
        <v>33.779856198792345</v>
      </c>
      <c r="AV40" s="316">
        <f t="shared" si="4"/>
        <v>33.779856198792345</v>
      </c>
      <c r="AW40" s="316">
        <f t="shared" si="4"/>
        <v>33.779856198792345</v>
      </c>
      <c r="AX40" s="316">
        <f t="shared" si="4"/>
        <v>33.779856198792345</v>
      </c>
      <c r="AY40" s="316">
        <f t="shared" si="4"/>
        <v>33.779856198792345</v>
      </c>
      <c r="AZ40" s="316">
        <f t="shared" si="4"/>
        <v>33.779856198792345</v>
      </c>
      <c r="BA40" s="316">
        <f t="shared" si="4"/>
        <v>33.779856198792345</v>
      </c>
      <c r="BB40" s="316">
        <f t="shared" si="4"/>
        <v>33.779856198792345</v>
      </c>
      <c r="BC40" s="316">
        <f t="shared" si="4"/>
        <v>33.779856198792345</v>
      </c>
      <c r="BD40" s="316">
        <f t="shared" si="4"/>
        <v>33.779856198792345</v>
      </c>
      <c r="BE40" s="316">
        <f t="shared" si="4"/>
        <v>33.779856198792345</v>
      </c>
      <c r="BF40" s="316">
        <f t="shared" si="4"/>
        <v>33.779856198792345</v>
      </c>
      <c r="BG40" s="316">
        <f t="shared" si="4"/>
        <v>33.779856198792345</v>
      </c>
      <c r="BH40" s="316">
        <f t="shared" si="4"/>
        <v>33.779856198792345</v>
      </c>
      <c r="BI40" s="316">
        <f t="shared" si="4"/>
        <v>33.779856198792345</v>
      </c>
      <c r="BJ40" s="316">
        <f t="shared" si="4"/>
        <v>33.779856198792345</v>
      </c>
      <c r="BK40" s="316">
        <f t="shared" si="4"/>
        <v>33.779856198792345</v>
      </c>
      <c r="BL40" s="316">
        <f t="shared" si="4"/>
        <v>33.779856198792345</v>
      </c>
      <c r="BM40" s="316">
        <f t="shared" si="4"/>
        <v>33.779856198792345</v>
      </c>
      <c r="BN40" s="316">
        <f t="shared" si="4"/>
        <v>33.779856198792345</v>
      </c>
      <c r="BO40" s="316">
        <f t="shared" si="4"/>
        <v>33.779856198792345</v>
      </c>
      <c r="BP40" s="316">
        <f t="shared" si="4"/>
        <v>33.779856198792345</v>
      </c>
      <c r="BQ40" s="316">
        <f t="shared" si="4"/>
        <v>33.779856198792345</v>
      </c>
      <c r="BR40" s="261"/>
      <c r="BS40" s="344" t="s">
        <v>431</v>
      </c>
      <c r="BT40" s="261"/>
      <c r="BU40" s="261"/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1"/>
      <c r="CG40" s="261"/>
      <c r="CH40" s="261"/>
      <c r="CI40" s="261"/>
      <c r="CJ40" s="261"/>
      <c r="CK40" s="261"/>
      <c r="CL40" s="246"/>
      <c r="CM40" s="10"/>
      <c r="CN40" s="199"/>
    </row>
    <row r="41" spans="1:92" s="308" customFormat="1">
      <c r="A41" s="28" t="s">
        <v>348</v>
      </c>
      <c r="B41" s="90">
        <f>(127+33/60)/B40</f>
        <v>5.1020000000000003</v>
      </c>
      <c r="C41" s="94"/>
      <c r="H41" s="13"/>
      <c r="I41" s="82" t="s">
        <v>350</v>
      </c>
      <c r="BS41" s="308" t="s">
        <v>433</v>
      </c>
      <c r="BT41" s="199"/>
    </row>
    <row r="42" spans="1:92" s="308" customFormat="1">
      <c r="A42" s="28" t="s">
        <v>345</v>
      </c>
      <c r="B42" s="275">
        <f>B41/2</f>
        <v>2.5510000000000002</v>
      </c>
      <c r="C42" s="94"/>
      <c r="H42" s="13"/>
      <c r="I42" s="82" t="s">
        <v>426</v>
      </c>
      <c r="BS42" s="308" t="s">
        <v>434</v>
      </c>
      <c r="BT42" s="199"/>
    </row>
    <row r="43" spans="1:92" s="245" customFormat="1">
      <c r="A43" s="28" t="s">
        <v>425</v>
      </c>
      <c r="B43" s="308"/>
      <c r="C43" s="308"/>
      <c r="I43" s="82" t="s">
        <v>344</v>
      </c>
      <c r="J43" s="259"/>
      <c r="K43" s="259"/>
      <c r="S43" s="261"/>
      <c r="T43" s="261"/>
      <c r="U43" s="261"/>
      <c r="V43" s="261"/>
      <c r="W43" s="261"/>
      <c r="X43" s="261"/>
      <c r="Y43" s="261"/>
      <c r="Z43" s="316">
        <f>$B$41*Z40</f>
        <v>125.6448156777261</v>
      </c>
      <c r="AA43" s="316">
        <f t="shared" ref="AA43:BQ43" si="5">$B$41*AA40</f>
        <v>127.55000000000001</v>
      </c>
      <c r="AB43" s="316">
        <f t="shared" si="5"/>
        <v>129.48407311710608</v>
      </c>
      <c r="AC43" s="316">
        <f t="shared" si="5"/>
        <v>131.44747307719376</v>
      </c>
      <c r="AD43" s="316">
        <f t="shared" si="5"/>
        <v>133.44064457064826</v>
      </c>
      <c r="AE43" s="316">
        <f t="shared" si="5"/>
        <v>135.46403903080818</v>
      </c>
      <c r="AF43" s="316">
        <f t="shared" si="5"/>
        <v>137.51811473621066</v>
      </c>
      <c r="AG43" s="316">
        <f t="shared" si="5"/>
        <v>139.60333691438717</v>
      </c>
      <c r="AH43" s="316">
        <f t="shared" si="5"/>
        <v>141.72017784723241</v>
      </c>
      <c r="AI43" s="316">
        <f t="shared" si="5"/>
        <v>143.86911697797191</v>
      </c>
      <c r="AJ43" s="316">
        <f t="shared" si="5"/>
        <v>146.05064101975066</v>
      </c>
      <c r="AK43" s="316">
        <f t="shared" si="5"/>
        <v>148.2652440658691</v>
      </c>
      <c r="AL43" s="316">
        <f t="shared" si="5"/>
        <v>150.51342770169003</v>
      </c>
      <c r="AM43" s="316">
        <f t="shared" si="5"/>
        <v>152.79570111824296</v>
      </c>
      <c r="AN43" s="316">
        <f t="shared" si="5"/>
        <v>155.11258122755038</v>
      </c>
      <c r="AO43" s="316">
        <f t="shared" si="5"/>
        <v>157.46459277970357</v>
      </c>
      <c r="AP43" s="316">
        <f t="shared" si="5"/>
        <v>159.85226848171274</v>
      </c>
      <c r="AQ43" s="316">
        <f t="shared" si="5"/>
        <v>162.27614911816042</v>
      </c>
      <c r="AR43" s="316">
        <f t="shared" si="5"/>
        <v>164.73678367368316</v>
      </c>
      <c r="AS43" s="316">
        <f t="shared" si="5"/>
        <v>167.23472945731143</v>
      </c>
      <c r="AT43" s="316">
        <f t="shared" si="5"/>
        <v>169.7705522286943</v>
      </c>
      <c r="AU43" s="316">
        <f t="shared" si="5"/>
        <v>172.34482632623855</v>
      </c>
      <c r="AV43" s="316">
        <f t="shared" si="5"/>
        <v>172.34482632623855</v>
      </c>
      <c r="AW43" s="316">
        <f t="shared" si="5"/>
        <v>172.34482632623855</v>
      </c>
      <c r="AX43" s="316">
        <f t="shared" si="5"/>
        <v>172.34482632623855</v>
      </c>
      <c r="AY43" s="316">
        <f t="shared" si="5"/>
        <v>172.34482632623855</v>
      </c>
      <c r="AZ43" s="316">
        <f t="shared" si="5"/>
        <v>172.34482632623855</v>
      </c>
      <c r="BA43" s="316">
        <f t="shared" si="5"/>
        <v>172.34482632623855</v>
      </c>
      <c r="BB43" s="316">
        <f t="shared" si="5"/>
        <v>172.34482632623855</v>
      </c>
      <c r="BC43" s="316">
        <f t="shared" si="5"/>
        <v>172.34482632623855</v>
      </c>
      <c r="BD43" s="316">
        <f t="shared" si="5"/>
        <v>172.34482632623855</v>
      </c>
      <c r="BE43" s="316">
        <f t="shared" si="5"/>
        <v>172.34482632623855</v>
      </c>
      <c r="BF43" s="316">
        <f t="shared" si="5"/>
        <v>172.34482632623855</v>
      </c>
      <c r="BG43" s="316">
        <f t="shared" si="5"/>
        <v>172.34482632623855</v>
      </c>
      <c r="BH43" s="316">
        <f t="shared" si="5"/>
        <v>172.34482632623855</v>
      </c>
      <c r="BI43" s="316">
        <f t="shared" si="5"/>
        <v>172.34482632623855</v>
      </c>
      <c r="BJ43" s="316">
        <f t="shared" si="5"/>
        <v>172.34482632623855</v>
      </c>
      <c r="BK43" s="316">
        <f t="shared" si="5"/>
        <v>172.34482632623855</v>
      </c>
      <c r="BL43" s="316">
        <f t="shared" si="5"/>
        <v>172.34482632623855</v>
      </c>
      <c r="BM43" s="316">
        <f t="shared" si="5"/>
        <v>172.34482632623855</v>
      </c>
      <c r="BN43" s="316">
        <f t="shared" si="5"/>
        <v>172.34482632623855</v>
      </c>
      <c r="BO43" s="316">
        <f t="shared" si="5"/>
        <v>172.34482632623855</v>
      </c>
      <c r="BP43" s="316">
        <f t="shared" si="5"/>
        <v>172.34482632623855</v>
      </c>
      <c r="BQ43" s="316">
        <f t="shared" si="5"/>
        <v>172.34482632623855</v>
      </c>
      <c r="BR43" s="261"/>
      <c r="BS43" s="308"/>
      <c r="BT43" s="261"/>
      <c r="BU43" s="261"/>
      <c r="BV43" s="261"/>
      <c r="BW43" s="261"/>
      <c r="BX43" s="261"/>
      <c r="BY43" s="261"/>
      <c r="BZ43" s="261"/>
      <c r="CA43" s="261"/>
      <c r="CB43" s="261"/>
      <c r="CC43" s="261"/>
      <c r="CD43" s="261"/>
      <c r="CE43" s="261"/>
      <c r="CF43" s="261"/>
      <c r="CG43" s="261"/>
      <c r="CH43" s="261"/>
      <c r="CI43" s="261"/>
      <c r="CJ43" s="261"/>
      <c r="CK43" s="261"/>
      <c r="CL43" s="246"/>
      <c r="CM43" s="10"/>
      <c r="CN43" s="199"/>
    </row>
    <row r="44" spans="1:92" s="245" customFormat="1">
      <c r="A44" s="264"/>
      <c r="I44" s="33"/>
      <c r="CM44" s="10"/>
      <c r="CN44" s="199"/>
    </row>
    <row r="45" spans="1:92" s="308" customFormat="1" ht="18.75">
      <c r="A45" s="320" t="s">
        <v>475</v>
      </c>
      <c r="B45" s="7"/>
      <c r="C45" s="7"/>
      <c r="D45" s="7"/>
      <c r="E45" s="7"/>
      <c r="F45" s="7"/>
      <c r="G45" s="263"/>
      <c r="I45" s="82"/>
      <c r="CM45" s="10"/>
      <c r="CN45" s="199"/>
    </row>
    <row r="46" spans="1:92" s="308" customFormat="1">
      <c r="A46" s="264"/>
      <c r="I46" s="33"/>
      <c r="CM46" s="10"/>
      <c r="CN46" s="199"/>
    </row>
    <row r="47" spans="1:92" s="308" customFormat="1">
      <c r="A47" s="28" t="s">
        <v>445</v>
      </c>
      <c r="B47" s="346">
        <v>6.4214999999999994E-2</v>
      </c>
      <c r="D47" s="308" t="s">
        <v>312</v>
      </c>
      <c r="I47" s="82" t="s">
        <v>214</v>
      </c>
      <c r="J47" s="259"/>
      <c r="K47" s="259"/>
      <c r="S47" s="261"/>
      <c r="T47" s="261"/>
      <c r="U47" s="261"/>
      <c r="V47" s="261"/>
      <c r="W47" s="261"/>
      <c r="X47" s="261"/>
      <c r="Y47" s="261"/>
      <c r="Z47" s="348">
        <f>IF($B47=0,0,IF(Z$9&gt;$C$35,Y47,$B47*POWER(1+$B$37,Z$9-$B$39)))</f>
        <v>6.3255835662447524E-2</v>
      </c>
      <c r="AA47" s="348">
        <f t="shared" ref="AA47:BQ47" si="6">IF($B47=0,0,IF(AA$9&gt;$C$35,Z47,$B47*POWER(1+$B$37,AA$9-$B$39)))</f>
        <v>6.4214999999999994E-2</v>
      </c>
      <c r="AB47" s="348">
        <f t="shared" si="6"/>
        <v>6.5188708390552449E-2</v>
      </c>
      <c r="AC47" s="348">
        <f t="shared" si="6"/>
        <v>6.6177181369282606E-2</v>
      </c>
      <c r="AD47" s="348">
        <f t="shared" si="6"/>
        <v>6.7180642815399275E-2</v>
      </c>
      <c r="AE47" s="348">
        <f t="shared" si="6"/>
        <v>6.8199320002848646E-2</v>
      </c>
      <c r="AF47" s="348">
        <f t="shared" si="6"/>
        <v>6.9233443651789628E-2</v>
      </c>
      <c r="AG47" s="348">
        <f t="shared" si="6"/>
        <v>7.0283247980849631E-2</v>
      </c>
      <c r="AH47" s="348">
        <f t="shared" si="6"/>
        <v>7.13489707601727E-2</v>
      </c>
      <c r="AI47" s="348">
        <f t="shared" si="6"/>
        <v>7.2430853365272163E-2</v>
      </c>
      <c r="AJ47" s="348">
        <f t="shared" si="6"/>
        <v>7.3529140831699633E-2</v>
      </c>
      <c r="AK47" s="348">
        <f t="shared" si="6"/>
        <v>7.4644081910543184E-2</v>
      </c>
      <c r="AL47" s="348">
        <f t="shared" si="6"/>
        <v>7.5775929124766953E-2</v>
      </c>
      <c r="AM47" s="348">
        <f t="shared" si="6"/>
        <v>7.6924938826405109E-2</v>
      </c>
      <c r="AN47" s="348">
        <f t="shared" si="6"/>
        <v>7.8091371254622871E-2</v>
      </c>
      <c r="AO47" s="348">
        <f t="shared" si="6"/>
        <v>7.9275490594658271E-2</v>
      </c>
      <c r="AP47" s="348">
        <f t="shared" si="6"/>
        <v>8.0477565037657239E-2</v>
      </c>
      <c r="AQ47" s="348">
        <f t="shared" si="6"/>
        <v>8.1697866841416458E-2</v>
      </c>
      <c r="AR47" s="348">
        <f t="shared" si="6"/>
        <v>8.2936672392046759E-2</v>
      </c>
      <c r="AS47" s="348">
        <f t="shared" si="6"/>
        <v>8.4194262266571951E-2</v>
      </c>
      <c r="AT47" s="348">
        <f t="shared" si="6"/>
        <v>8.547092129647671E-2</v>
      </c>
      <c r="AU47" s="348">
        <f t="shared" si="6"/>
        <v>8.6766938632218016E-2</v>
      </c>
      <c r="AV47" s="348">
        <f t="shared" si="6"/>
        <v>8.6766938632218016E-2</v>
      </c>
      <c r="AW47" s="348">
        <f t="shared" si="6"/>
        <v>8.6766938632218016E-2</v>
      </c>
      <c r="AX47" s="348">
        <f t="shared" si="6"/>
        <v>8.6766938632218016E-2</v>
      </c>
      <c r="AY47" s="348">
        <f t="shared" si="6"/>
        <v>8.6766938632218016E-2</v>
      </c>
      <c r="AZ47" s="348">
        <f t="shared" si="6"/>
        <v>8.6766938632218016E-2</v>
      </c>
      <c r="BA47" s="348">
        <f t="shared" si="6"/>
        <v>8.6766938632218016E-2</v>
      </c>
      <c r="BB47" s="348">
        <f t="shared" si="6"/>
        <v>8.6766938632218016E-2</v>
      </c>
      <c r="BC47" s="348">
        <f t="shared" si="6"/>
        <v>8.6766938632218016E-2</v>
      </c>
      <c r="BD47" s="348">
        <f t="shared" si="6"/>
        <v>8.6766938632218016E-2</v>
      </c>
      <c r="BE47" s="348">
        <f t="shared" si="6"/>
        <v>8.6766938632218016E-2</v>
      </c>
      <c r="BF47" s="348">
        <f t="shared" si="6"/>
        <v>8.6766938632218016E-2</v>
      </c>
      <c r="BG47" s="348">
        <f t="shared" si="6"/>
        <v>8.6766938632218016E-2</v>
      </c>
      <c r="BH47" s="348">
        <f t="shared" si="6"/>
        <v>8.6766938632218016E-2</v>
      </c>
      <c r="BI47" s="348">
        <f t="shared" si="6"/>
        <v>8.6766938632218016E-2</v>
      </c>
      <c r="BJ47" s="348">
        <f t="shared" si="6"/>
        <v>8.6766938632218016E-2</v>
      </c>
      <c r="BK47" s="348">
        <f t="shared" si="6"/>
        <v>8.6766938632218016E-2</v>
      </c>
      <c r="BL47" s="348">
        <f t="shared" si="6"/>
        <v>8.6766938632218016E-2</v>
      </c>
      <c r="BM47" s="348">
        <f t="shared" si="6"/>
        <v>8.6766938632218016E-2</v>
      </c>
      <c r="BN47" s="348">
        <f t="shared" si="6"/>
        <v>8.6766938632218016E-2</v>
      </c>
      <c r="BO47" s="348">
        <f t="shared" si="6"/>
        <v>8.6766938632218016E-2</v>
      </c>
      <c r="BP47" s="348">
        <f t="shared" si="6"/>
        <v>8.6766938632218016E-2</v>
      </c>
      <c r="BQ47" s="348">
        <f t="shared" si="6"/>
        <v>8.6766938632218016E-2</v>
      </c>
      <c r="BR47" s="261"/>
      <c r="BS47" s="308" t="s">
        <v>442</v>
      </c>
      <c r="BT47" s="185" t="s">
        <v>443</v>
      </c>
      <c r="BU47" s="261"/>
      <c r="BV47" s="261"/>
      <c r="BW47" s="261"/>
      <c r="BX47" s="261"/>
      <c r="BY47" s="261"/>
      <c r="BZ47" s="261"/>
      <c r="CA47" s="261"/>
      <c r="CB47" s="261"/>
      <c r="CC47" s="261"/>
      <c r="CD47" s="261"/>
      <c r="CE47" s="261"/>
      <c r="CF47" s="261"/>
      <c r="CG47" s="261"/>
      <c r="CH47" s="261"/>
      <c r="CI47" s="261"/>
      <c r="CJ47" s="261"/>
      <c r="CK47" s="261"/>
      <c r="CL47" s="246"/>
      <c r="CM47" s="10"/>
      <c r="CN47" s="199"/>
    </row>
    <row r="48" spans="1:92" s="308" customFormat="1">
      <c r="A48" s="28"/>
      <c r="I48" s="82"/>
      <c r="J48" s="259"/>
      <c r="K48" s="259"/>
      <c r="S48" s="261"/>
      <c r="T48" s="261"/>
      <c r="U48" s="261"/>
      <c r="V48" s="261"/>
      <c r="W48" s="261"/>
      <c r="X48" s="261"/>
      <c r="Y48" s="261"/>
      <c r="Z48" s="261"/>
      <c r="AA48" s="261"/>
      <c r="AB48" s="261"/>
      <c r="AC48" s="261"/>
      <c r="AD48" s="261"/>
      <c r="AE48" s="261"/>
      <c r="AF48" s="261"/>
      <c r="AG48" s="261"/>
      <c r="AH48" s="261"/>
      <c r="AI48" s="261"/>
      <c r="AJ48" s="261"/>
      <c r="AK48" s="261"/>
      <c r="AL48" s="261"/>
      <c r="AM48" s="261"/>
      <c r="AN48" s="261"/>
      <c r="AO48" s="261"/>
      <c r="AP48" s="261"/>
      <c r="AQ48" s="261"/>
      <c r="AR48" s="261"/>
      <c r="AS48" s="261"/>
      <c r="AT48" s="261"/>
      <c r="AU48" s="261"/>
      <c r="AV48" s="261"/>
      <c r="AW48" s="261"/>
      <c r="AX48" s="261"/>
      <c r="AY48" s="261"/>
      <c r="AZ48" s="261"/>
      <c r="BA48" s="261"/>
      <c r="BB48" s="261"/>
      <c r="BC48" s="261"/>
      <c r="BD48" s="261"/>
      <c r="BE48" s="261"/>
      <c r="BF48" s="261"/>
      <c r="BG48" s="261"/>
      <c r="BH48" s="261"/>
      <c r="BI48" s="261"/>
      <c r="BJ48" s="261"/>
      <c r="BK48" s="261"/>
      <c r="BL48" s="261"/>
      <c r="BM48" s="261"/>
      <c r="BN48" s="261"/>
      <c r="BO48" s="261"/>
      <c r="BP48" s="261"/>
      <c r="BQ48" s="261"/>
      <c r="BR48" s="261"/>
      <c r="BT48" s="276"/>
      <c r="BU48" s="261"/>
      <c r="BV48" s="261"/>
      <c r="BW48" s="261"/>
      <c r="BX48" s="261"/>
      <c r="BY48" s="261"/>
      <c r="BZ48" s="261"/>
      <c r="CA48" s="261"/>
      <c r="CB48" s="261"/>
      <c r="CC48" s="261"/>
      <c r="CD48" s="261"/>
      <c r="CE48" s="261"/>
      <c r="CF48" s="261"/>
      <c r="CG48" s="261"/>
      <c r="CH48" s="261"/>
      <c r="CI48" s="261"/>
      <c r="CJ48" s="261"/>
      <c r="CK48" s="261"/>
      <c r="CL48" s="246"/>
      <c r="CM48" s="10"/>
      <c r="CN48" s="199"/>
    </row>
    <row r="49" spans="1:92">
      <c r="A49" s="28" t="s">
        <v>436</v>
      </c>
      <c r="BS49" s="308" t="s">
        <v>437</v>
      </c>
      <c r="BT49" s="185" t="s">
        <v>435</v>
      </c>
    </row>
    <row r="50" spans="1:92">
      <c r="A50" s="205" t="s">
        <v>267</v>
      </c>
      <c r="B50" s="192">
        <v>480</v>
      </c>
      <c r="I50" s="33" t="s">
        <v>326</v>
      </c>
    </row>
    <row r="51" spans="1:92">
      <c r="A51" s="205" t="s">
        <v>165</v>
      </c>
      <c r="B51" s="192">
        <v>184</v>
      </c>
      <c r="I51" s="33" t="s">
        <v>327</v>
      </c>
    </row>
    <row r="52" spans="1:92">
      <c r="A52" s="205" t="s">
        <v>164</v>
      </c>
      <c r="B52" s="192">
        <v>60</v>
      </c>
      <c r="I52" s="33" t="s">
        <v>328</v>
      </c>
    </row>
    <row r="53" spans="1:92" s="245" customFormat="1">
      <c r="A53" s="205"/>
      <c r="H53" s="13"/>
      <c r="I53" s="33"/>
      <c r="BT53" s="199"/>
    </row>
    <row r="54" spans="1:92">
      <c r="A54" s="28" t="s">
        <v>314</v>
      </c>
      <c r="B54" s="192">
        <v>1</v>
      </c>
      <c r="I54" s="33" t="s">
        <v>176</v>
      </c>
    </row>
    <row r="56" spans="1:92">
      <c r="A56" s="28" t="s">
        <v>111</v>
      </c>
    </row>
    <row r="57" spans="1:92">
      <c r="A57" s="205" t="s">
        <v>267</v>
      </c>
      <c r="B57" s="25">
        <f>a!D184</f>
        <v>4500</v>
      </c>
      <c r="I57" s="227" t="str">
        <f>CONCATENATE(a!$C$51,"$/vehicle")</f>
        <v>2019$/vehicle</v>
      </c>
    </row>
    <row r="58" spans="1:92">
      <c r="A58" s="205" t="s">
        <v>165</v>
      </c>
      <c r="B58" s="25">
        <f>a!D170</f>
        <v>197600</v>
      </c>
      <c r="I58" s="227" t="str">
        <f>CONCATENATE(a!$C$51,"$/injury")</f>
        <v>2019$/injury</v>
      </c>
    </row>
    <row r="59" spans="1:92">
      <c r="A59" s="205" t="s">
        <v>164</v>
      </c>
      <c r="B59" s="25">
        <f>a!D174</f>
        <v>10900000</v>
      </c>
      <c r="I59" s="227" t="str">
        <f>CONCATENATE(a!$C$51,"$/fatality")</f>
        <v>2019$/fatality</v>
      </c>
    </row>
    <row r="60" spans="1:92">
      <c r="A60" s="302" t="s">
        <v>325</v>
      </c>
      <c r="B60" s="25">
        <f>IFERROR(((B50*B54*B57)+B51*B58+B52*B59)/B50,0)</f>
        <v>1442746.6666666667</v>
      </c>
      <c r="I60" s="227" t="str">
        <f>CONCATENATE(a!$C$51,"$/crash")</f>
        <v>2019$/crash</v>
      </c>
    </row>
    <row r="62" spans="1:92" s="308" customFormat="1" ht="18.75">
      <c r="A62" s="320" t="s">
        <v>476</v>
      </c>
      <c r="B62" s="7"/>
      <c r="C62" s="7"/>
      <c r="D62" s="7"/>
      <c r="E62" s="7"/>
      <c r="F62" s="7"/>
      <c r="G62" s="263"/>
      <c r="I62" s="82"/>
      <c r="CM62" s="10"/>
      <c r="CN62" s="199"/>
    </row>
    <row r="63" spans="1:92" s="308" customFormat="1">
      <c r="A63" s="264"/>
      <c r="I63" s="33"/>
      <c r="CM63" s="10"/>
      <c r="CN63" s="199"/>
    </row>
    <row r="64" spans="1:92" s="308" customFormat="1">
      <c r="A64" s="28" t="s">
        <v>446</v>
      </c>
      <c r="B64" s="351">
        <f>B68/7</f>
        <v>11.142857142857142</v>
      </c>
      <c r="I64" s="82" t="s">
        <v>214</v>
      </c>
      <c r="J64" s="259"/>
      <c r="K64" s="259"/>
      <c r="S64" s="261"/>
      <c r="T64" s="261"/>
      <c r="U64" s="261"/>
      <c r="V64" s="261"/>
      <c r="W64" s="261"/>
      <c r="X64" s="261"/>
      <c r="Y64" s="261"/>
      <c r="Z64" s="348">
        <f>IF($B64=0,0,IF(Z$9&gt;$C$29,Y64,$B64*POWER(1+$B$32,Z$9-$B$29)))</f>
        <v>11.204644039531308</v>
      </c>
      <c r="AA64" s="348">
        <f t="shared" ref="AA64:BQ64" si="7">IF($B64=0,0,IF(AA$9&gt;$C$29,Z64,$B64*POWER(1+$B$32,AA$9-$B$29)))</f>
        <v>11.23566584699671</v>
      </c>
      <c r="AB64" s="348">
        <f t="shared" si="7"/>
        <v>11.266773543182452</v>
      </c>
      <c r="AC64" s="348">
        <f t="shared" si="7"/>
        <v>11.297967365884876</v>
      </c>
      <c r="AD64" s="348">
        <f t="shared" si="7"/>
        <v>11.329247553558695</v>
      </c>
      <c r="AE64" s="348">
        <f t="shared" si="7"/>
        <v>11.360614345318826</v>
      </c>
      <c r="AF64" s="348">
        <f t="shared" si="7"/>
        <v>11.392067980942214</v>
      </c>
      <c r="AG64" s="348">
        <f t="shared" si="7"/>
        <v>11.423608700869657</v>
      </c>
      <c r="AH64" s="348">
        <f t="shared" si="7"/>
        <v>11.45523674620766</v>
      </c>
      <c r="AI64" s="348">
        <f t="shared" si="7"/>
        <v>11.48695235873026</v>
      </c>
      <c r="AJ64" s="348">
        <f t="shared" si="7"/>
        <v>11.518755780880895</v>
      </c>
      <c r="AK64" s="348">
        <f t="shared" si="7"/>
        <v>11.550647255774232</v>
      </c>
      <c r="AL64" s="348">
        <f t="shared" si="7"/>
        <v>11.582627027198043</v>
      </c>
      <c r="AM64" s="348">
        <f t="shared" si="7"/>
        <v>11.614695339615075</v>
      </c>
      <c r="AN64" s="348">
        <f t="shared" si="7"/>
        <v>11.646852438164895</v>
      </c>
      <c r="AO64" s="348">
        <f t="shared" si="7"/>
        <v>11.679098568665781</v>
      </c>
      <c r="AP64" s="348">
        <f t="shared" si="7"/>
        <v>11.711433977616601</v>
      </c>
      <c r="AQ64" s="348">
        <f t="shared" si="7"/>
        <v>11.743858912198689</v>
      </c>
      <c r="AR64" s="348">
        <f t="shared" si="7"/>
        <v>11.776373620277745</v>
      </c>
      <c r="AS64" s="348">
        <f t="shared" si="7"/>
        <v>11.808978350405717</v>
      </c>
      <c r="AT64" s="348">
        <f t="shared" si="7"/>
        <v>11.84167335182271</v>
      </c>
      <c r="AU64" s="348">
        <f t="shared" si="7"/>
        <v>11.874458874458892</v>
      </c>
      <c r="AV64" s="348">
        <f t="shared" si="7"/>
        <v>11.874458874458892</v>
      </c>
      <c r="AW64" s="348">
        <f t="shared" si="7"/>
        <v>11.874458874458892</v>
      </c>
      <c r="AX64" s="348">
        <f t="shared" si="7"/>
        <v>11.874458874458892</v>
      </c>
      <c r="AY64" s="348">
        <f t="shared" si="7"/>
        <v>11.874458874458892</v>
      </c>
      <c r="AZ64" s="348">
        <f t="shared" si="7"/>
        <v>11.874458874458892</v>
      </c>
      <c r="BA64" s="348">
        <f t="shared" si="7"/>
        <v>11.874458874458892</v>
      </c>
      <c r="BB64" s="348">
        <f t="shared" si="7"/>
        <v>11.874458874458892</v>
      </c>
      <c r="BC64" s="348">
        <f t="shared" si="7"/>
        <v>11.874458874458892</v>
      </c>
      <c r="BD64" s="348">
        <f t="shared" si="7"/>
        <v>11.874458874458892</v>
      </c>
      <c r="BE64" s="348">
        <f t="shared" si="7"/>
        <v>11.874458874458892</v>
      </c>
      <c r="BF64" s="348">
        <f t="shared" si="7"/>
        <v>11.874458874458892</v>
      </c>
      <c r="BG64" s="348">
        <f t="shared" si="7"/>
        <v>11.874458874458892</v>
      </c>
      <c r="BH64" s="348">
        <f t="shared" si="7"/>
        <v>11.874458874458892</v>
      </c>
      <c r="BI64" s="348">
        <f t="shared" si="7"/>
        <v>11.874458874458892</v>
      </c>
      <c r="BJ64" s="348">
        <f t="shared" si="7"/>
        <v>11.874458874458892</v>
      </c>
      <c r="BK64" s="348">
        <f t="shared" si="7"/>
        <v>11.874458874458892</v>
      </c>
      <c r="BL64" s="348">
        <f t="shared" si="7"/>
        <v>11.874458874458892</v>
      </c>
      <c r="BM64" s="348">
        <f t="shared" si="7"/>
        <v>11.874458874458892</v>
      </c>
      <c r="BN64" s="348">
        <f t="shared" si="7"/>
        <v>11.874458874458892</v>
      </c>
      <c r="BO64" s="348">
        <f t="shared" si="7"/>
        <v>11.874458874458892</v>
      </c>
      <c r="BP64" s="348">
        <f t="shared" si="7"/>
        <v>11.874458874458892</v>
      </c>
      <c r="BQ64" s="348">
        <f t="shared" si="7"/>
        <v>11.874458874458892</v>
      </c>
      <c r="BR64" s="261"/>
      <c r="BS64" s="308" t="s">
        <v>472</v>
      </c>
      <c r="BT64" s="276"/>
      <c r="BU64" s="261"/>
      <c r="BV64" s="261"/>
      <c r="BW64" s="261"/>
      <c r="BX64" s="261"/>
      <c r="BY64" s="261"/>
      <c r="BZ64" s="261"/>
      <c r="CA64" s="261"/>
      <c r="CB64" s="261"/>
      <c r="CC64" s="261"/>
      <c r="CD64" s="261"/>
      <c r="CE64" s="261"/>
      <c r="CF64" s="261"/>
      <c r="CG64" s="261"/>
      <c r="CH64" s="261"/>
      <c r="CI64" s="261"/>
      <c r="CJ64" s="261"/>
      <c r="CK64" s="261"/>
      <c r="CL64" s="246"/>
      <c r="CM64" s="10"/>
      <c r="CN64" s="199"/>
    </row>
    <row r="65" spans="1:92" s="308" customFormat="1">
      <c r="A65" s="28" t="s">
        <v>447</v>
      </c>
      <c r="B65" s="347">
        <v>1</v>
      </c>
      <c r="I65" s="82"/>
      <c r="J65" s="259"/>
      <c r="K65" s="259"/>
      <c r="S65" s="261"/>
      <c r="T65" s="261"/>
      <c r="U65" s="261"/>
      <c r="V65" s="261"/>
      <c r="W65" s="261"/>
      <c r="X65" s="261"/>
      <c r="Y65" s="261"/>
      <c r="Z65" s="261"/>
      <c r="AA65" s="261"/>
      <c r="AB65" s="261"/>
      <c r="AC65" s="261"/>
      <c r="AD65" s="261"/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/>
      <c r="AU65" s="261"/>
      <c r="AV65" s="261"/>
      <c r="AW65" s="261"/>
      <c r="AX65" s="261"/>
      <c r="AY65" s="261"/>
      <c r="AZ65" s="261"/>
      <c r="BA65" s="261"/>
      <c r="BB65" s="261"/>
      <c r="BC65" s="261"/>
      <c r="BD65" s="261"/>
      <c r="BE65" s="261"/>
      <c r="BF65" s="261"/>
      <c r="BG65" s="261"/>
      <c r="BH65" s="261"/>
      <c r="BI65" s="261"/>
      <c r="BJ65" s="261"/>
      <c r="BK65" s="261"/>
      <c r="BL65" s="261"/>
      <c r="BM65" s="261"/>
      <c r="BN65" s="261"/>
      <c r="BO65" s="261"/>
      <c r="BP65" s="261"/>
      <c r="BQ65" s="261"/>
      <c r="BR65" s="261"/>
      <c r="BT65" s="276"/>
      <c r="BU65" s="261"/>
      <c r="BV65" s="261"/>
      <c r="BW65" s="261"/>
      <c r="BX65" s="261"/>
      <c r="BY65" s="261"/>
      <c r="BZ65" s="261"/>
      <c r="CA65" s="261"/>
      <c r="CB65" s="261"/>
      <c r="CC65" s="261"/>
      <c r="CD65" s="261"/>
      <c r="CE65" s="261"/>
      <c r="CF65" s="261"/>
      <c r="CG65" s="261"/>
      <c r="CH65" s="261"/>
      <c r="CI65" s="261"/>
      <c r="CJ65" s="261"/>
      <c r="CK65" s="261"/>
      <c r="CL65" s="246"/>
      <c r="CM65" s="10"/>
      <c r="CN65" s="199"/>
    </row>
    <row r="66" spans="1:92" s="308" customFormat="1">
      <c r="A66" s="28"/>
      <c r="I66" s="82"/>
      <c r="J66" s="259"/>
      <c r="K66" s="259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1"/>
      <c r="AF66" s="261"/>
      <c r="AG66" s="261"/>
      <c r="AH66" s="261"/>
      <c r="AI66" s="261"/>
      <c r="AJ66" s="261"/>
      <c r="AK66" s="261"/>
      <c r="AL66" s="261"/>
      <c r="AM66" s="261"/>
      <c r="AN66" s="261"/>
      <c r="AO66" s="261"/>
      <c r="AP66" s="261"/>
      <c r="AQ66" s="261"/>
      <c r="AR66" s="261"/>
      <c r="AS66" s="261"/>
      <c r="AT66" s="261"/>
      <c r="AU66" s="261"/>
      <c r="AV66" s="261"/>
      <c r="AW66" s="261"/>
      <c r="AX66" s="261"/>
      <c r="AY66" s="261"/>
      <c r="AZ66" s="261"/>
      <c r="BA66" s="261"/>
      <c r="BB66" s="261"/>
      <c r="BC66" s="261"/>
      <c r="BD66" s="261"/>
      <c r="BE66" s="261"/>
      <c r="BF66" s="261"/>
      <c r="BG66" s="261"/>
      <c r="BH66" s="261"/>
      <c r="BI66" s="261"/>
      <c r="BJ66" s="261"/>
      <c r="BK66" s="261"/>
      <c r="BL66" s="261"/>
      <c r="BM66" s="261"/>
      <c r="BN66" s="261"/>
      <c r="BO66" s="261"/>
      <c r="BP66" s="261"/>
      <c r="BQ66" s="261"/>
      <c r="BR66" s="261"/>
      <c r="BT66" s="276"/>
      <c r="BU66" s="261"/>
      <c r="BV66" s="261"/>
      <c r="BW66" s="261"/>
      <c r="BX66" s="261"/>
      <c r="BY66" s="261"/>
      <c r="BZ66" s="261"/>
      <c r="CA66" s="261"/>
      <c r="CB66" s="261"/>
      <c r="CC66" s="261"/>
      <c r="CD66" s="261"/>
      <c r="CE66" s="261"/>
      <c r="CF66" s="261"/>
      <c r="CG66" s="261"/>
      <c r="CH66" s="261"/>
      <c r="CI66" s="261"/>
      <c r="CJ66" s="261"/>
      <c r="CK66" s="261"/>
      <c r="CL66" s="246"/>
      <c r="CM66" s="10"/>
      <c r="CN66" s="199"/>
    </row>
    <row r="67" spans="1:92" s="308" customFormat="1">
      <c r="A67" s="28" t="s">
        <v>471</v>
      </c>
      <c r="B67"/>
      <c r="H67" s="13"/>
      <c r="I67" s="44"/>
      <c r="BS67" s="308" t="s">
        <v>466</v>
      </c>
      <c r="BT67" s="199"/>
    </row>
    <row r="68" spans="1:92" s="308" customFormat="1">
      <c r="A68" s="205" t="s">
        <v>267</v>
      </c>
      <c r="B68" s="192">
        <f>179-92-9</f>
        <v>78</v>
      </c>
      <c r="H68" s="13"/>
      <c r="I68" s="33" t="s">
        <v>326</v>
      </c>
      <c r="BT68" s="199"/>
    </row>
    <row r="69" spans="1:92" s="308" customFormat="1">
      <c r="A69" s="205" t="s">
        <v>165</v>
      </c>
      <c r="B69" s="192">
        <f>31-12-0</f>
        <v>19</v>
      </c>
      <c r="H69" s="13"/>
      <c r="I69" s="33" t="s">
        <v>327</v>
      </c>
      <c r="BT69" s="199"/>
    </row>
    <row r="70" spans="1:92" s="308" customFormat="1">
      <c r="A70" s="205" t="s">
        <v>164</v>
      </c>
      <c r="B70" s="192">
        <v>0</v>
      </c>
      <c r="H70" s="13"/>
      <c r="I70" s="33" t="s">
        <v>328</v>
      </c>
      <c r="BT70" s="199"/>
    </row>
    <row r="71" spans="1:92" s="308" customFormat="1">
      <c r="H71" s="13"/>
      <c r="I71" s="44"/>
      <c r="BT71" s="199"/>
    </row>
    <row r="72" spans="1:92" s="308" customFormat="1">
      <c r="A72" s="28" t="s">
        <v>314</v>
      </c>
      <c r="B72" s="192">
        <v>2</v>
      </c>
      <c r="H72" s="13"/>
      <c r="I72" s="33" t="s">
        <v>176</v>
      </c>
      <c r="BT72" s="199"/>
    </row>
    <row r="73" spans="1:92" s="308" customFormat="1">
      <c r="H73" s="13"/>
      <c r="I73" s="44"/>
      <c r="BT73" s="199"/>
    </row>
    <row r="74" spans="1:92" s="308" customFormat="1">
      <c r="A74" s="28" t="s">
        <v>111</v>
      </c>
      <c r="H74" s="13"/>
      <c r="I74" s="44"/>
      <c r="BT74" s="199"/>
    </row>
    <row r="75" spans="1:92" s="308" customFormat="1">
      <c r="A75" s="205" t="s">
        <v>267</v>
      </c>
      <c r="B75" s="25">
        <f>a!D184</f>
        <v>4500</v>
      </c>
      <c r="H75" s="13"/>
      <c r="I75" s="227" t="str">
        <f>CONCATENATE(a!$C$51,"$/vehicle")</f>
        <v>2019$/vehicle</v>
      </c>
      <c r="BT75" s="199"/>
    </row>
    <row r="76" spans="1:92" s="308" customFormat="1">
      <c r="A76" s="205" t="s">
        <v>165</v>
      </c>
      <c r="B76" s="25">
        <f>a!D170</f>
        <v>197600</v>
      </c>
      <c r="H76" s="13"/>
      <c r="I76" s="227" t="str">
        <f>CONCATENATE(a!$C$51,"$/injury")</f>
        <v>2019$/injury</v>
      </c>
      <c r="BT76" s="199"/>
    </row>
    <row r="77" spans="1:92" s="308" customFormat="1">
      <c r="A77" s="205" t="s">
        <v>164</v>
      </c>
      <c r="B77" s="25">
        <f>a!D174</f>
        <v>10900000</v>
      </c>
      <c r="H77" s="13"/>
      <c r="I77" s="227" t="str">
        <f>CONCATENATE(a!$C$51,"$/fatality")</f>
        <v>2019$/fatality</v>
      </c>
      <c r="BT77" s="199"/>
    </row>
    <row r="78" spans="1:92" s="308" customFormat="1">
      <c r="A78" s="302" t="s">
        <v>325</v>
      </c>
      <c r="B78" s="25">
        <f>IFERROR(((B68*B72*B75)+B69*B76+B70*B77)/B68,0)</f>
        <v>57133.333333333336</v>
      </c>
      <c r="H78" s="13"/>
      <c r="I78" s="227" t="str">
        <f>CONCATENATE(a!$C$51,"$/crash")</f>
        <v>2019$/crash</v>
      </c>
      <c r="BT78" s="199"/>
    </row>
    <row r="79" spans="1:92" s="308" customFormat="1">
      <c r="H79" s="13"/>
      <c r="I79" s="44"/>
      <c r="BT79" s="199"/>
    </row>
    <row r="80" spans="1:92" s="308" customFormat="1" ht="18.75">
      <c r="A80" s="320" t="s">
        <v>473</v>
      </c>
      <c r="B80" s="7"/>
      <c r="C80" s="7"/>
      <c r="D80" s="7"/>
      <c r="E80" s="7"/>
      <c r="F80" s="7"/>
      <c r="G80" s="263"/>
      <c r="I80" s="82"/>
      <c r="CM80" s="10"/>
      <c r="CN80" s="199"/>
    </row>
    <row r="81" spans="1:92" s="308" customFormat="1">
      <c r="A81" s="264"/>
      <c r="I81" s="33"/>
      <c r="CM81" s="10"/>
      <c r="CN81" s="199"/>
    </row>
    <row r="82" spans="1:92" s="308" customFormat="1">
      <c r="A82" s="28" t="s">
        <v>446</v>
      </c>
      <c r="B82" s="351">
        <f>B86/7</f>
        <v>3.2857142857142856</v>
      </c>
      <c r="I82" s="82" t="s">
        <v>214</v>
      </c>
      <c r="J82" s="259"/>
      <c r="K82" s="259"/>
      <c r="S82" s="261"/>
      <c r="T82" s="261"/>
      <c r="U82" s="261"/>
      <c r="V82" s="261"/>
      <c r="W82" s="261"/>
      <c r="X82" s="261"/>
      <c r="Y82" s="261"/>
      <c r="Z82" s="348">
        <f>IF($B82=0,0,IF(Z$9&gt;$C$29,Y82,$B82*POWER(1+$B$32,Z$9-$B$29)))</f>
        <v>3.3039334988361548</v>
      </c>
      <c r="AA82" s="348">
        <f t="shared" ref="AA82" si="8">IF($B82=0,0,IF(AA$9&gt;$C$29,Z82,$B82*POWER(1+$B$32,AA$9-$B$29)))</f>
        <v>3.3130809548836453</v>
      </c>
      <c r="AB82" s="348">
        <f t="shared" ref="AB82" si="9">IF($B82=0,0,IF(AB$9&gt;$C$29,AA82,$B82*POWER(1+$B$32,AB$9-$B$29)))</f>
        <v>3.3222537370922618</v>
      </c>
      <c r="AC82" s="348">
        <f t="shared" ref="AC82" si="10">IF($B82=0,0,IF(AC$9&gt;$C$29,AB82,$B82*POWER(1+$B$32,AC$9-$B$29)))</f>
        <v>3.3314519155814377</v>
      </c>
      <c r="AD82" s="348">
        <f t="shared" ref="AD82" si="11">IF($B82=0,0,IF(AD$9&gt;$C$29,AC82,$B82*POWER(1+$B$32,AD$9-$B$29)))</f>
        <v>3.3406755606647431</v>
      </c>
      <c r="AE82" s="348">
        <f t="shared" ref="AE82" si="12">IF($B82=0,0,IF(AE$9&gt;$C$29,AD82,$B82*POWER(1+$B$32,AE$9-$B$29)))</f>
        <v>3.3499247428504231</v>
      </c>
      <c r="AF82" s="348">
        <f t="shared" ref="AF82" si="13">IF($B82=0,0,IF(AF$9&gt;$C$29,AE82,$B82*POWER(1+$B$32,AF$9-$B$29)))</f>
        <v>3.3591995328419348</v>
      </c>
      <c r="AG82" s="348">
        <f t="shared" ref="AG82" si="14">IF($B82=0,0,IF(AG$9&gt;$C$29,AF82,$B82*POWER(1+$B$32,AG$9-$B$29)))</f>
        <v>3.3685000015384889</v>
      </c>
      <c r="AH82" s="348">
        <f t="shared" ref="AH82" si="15">IF($B82=0,0,IF(AH$9&gt;$C$29,AG82,$B82*POWER(1+$B$32,AH$9-$B$29)))</f>
        <v>3.3778262200355922</v>
      </c>
      <c r="AI82" s="348">
        <f t="shared" ref="AI82" si="16">IF($B82=0,0,IF(AI$9&gt;$C$29,AH82,$B82*POWER(1+$B$32,AI$9-$B$29)))</f>
        <v>3.3871782596255899</v>
      </c>
      <c r="AJ82" s="348">
        <f t="shared" ref="AJ82" si="17">IF($B82=0,0,IF(AJ$9&gt;$C$29,AI82,$B82*POWER(1+$B$32,AJ$9-$B$29)))</f>
        <v>3.3965561917982123</v>
      </c>
      <c r="AK82" s="348">
        <f t="shared" ref="AK82" si="18">IF($B82=0,0,IF(AK$9&gt;$C$29,AJ82,$B82*POWER(1+$B$32,AK$9-$B$29)))</f>
        <v>3.4059600882411196</v>
      </c>
      <c r="AL82" s="348">
        <f t="shared" ref="AL82" si="19">IF($B82=0,0,IF(AL$9&gt;$C$29,AK82,$B82*POWER(1+$B$32,AL$9-$B$29)))</f>
        <v>3.4153900208404488</v>
      </c>
      <c r="AM82" s="348">
        <f t="shared" ref="AM82" si="20">IF($B82=0,0,IF(AM$9&gt;$C$29,AL82,$B82*POWER(1+$B$32,AM$9-$B$29)))</f>
        <v>3.4248460616813685</v>
      </c>
      <c r="AN82" s="348">
        <f t="shared" ref="AN82" si="21">IF($B82=0,0,IF(AN$9&gt;$C$29,AM82,$B82*POWER(1+$B$32,AN$9-$B$29)))</f>
        <v>3.434328283048623</v>
      </c>
      <c r="AO82" s="348">
        <f t="shared" ref="AO82" si="22">IF($B82=0,0,IF(AO$9&gt;$C$29,AN82,$B82*POWER(1+$B$32,AO$9-$B$29)))</f>
        <v>3.4438367574270892</v>
      </c>
      <c r="AP82" s="348">
        <f t="shared" ref="AP82" si="23">IF($B82=0,0,IF(AP$9&gt;$C$29,AO82,$B82*POWER(1+$B$32,AP$9-$B$29)))</f>
        <v>3.4533715575023307</v>
      </c>
      <c r="AQ82" s="348">
        <f t="shared" ref="AQ82" si="24">IF($B82=0,0,IF(AQ$9&gt;$C$29,AP82,$B82*POWER(1+$B$32,AQ$9-$B$29)))</f>
        <v>3.4629327561611523</v>
      </c>
      <c r="AR82" s="348">
        <f t="shared" ref="AR82" si="25">IF($B82=0,0,IF(AR$9&gt;$C$29,AQ82,$B82*POWER(1+$B$32,AR$9-$B$29)))</f>
        <v>3.4725204264921556</v>
      </c>
      <c r="AS82" s="348">
        <f t="shared" ref="AS82" si="26">IF($B82=0,0,IF(AS$9&gt;$C$29,AR82,$B82*POWER(1+$B$32,AS$9-$B$29)))</f>
        <v>3.4821346417863008</v>
      </c>
      <c r="AT82" s="348">
        <f t="shared" ref="AT82" si="27">IF($B82=0,0,IF(AT$9&gt;$C$29,AS82,$B82*POWER(1+$B$32,AT$9-$B$29)))</f>
        <v>3.4917754755374655</v>
      </c>
      <c r="AU82" s="348">
        <f t="shared" ref="AU82" si="28">IF($B82=0,0,IF(AU$9&gt;$C$29,AT82,$B82*POWER(1+$B$32,AU$9-$B$29)))</f>
        <v>3.5014430014430067</v>
      </c>
      <c r="AV82" s="348">
        <f t="shared" ref="AV82" si="29">IF($B82=0,0,IF(AV$9&gt;$C$29,AU82,$B82*POWER(1+$B$32,AV$9-$B$29)))</f>
        <v>3.5014430014430067</v>
      </c>
      <c r="AW82" s="348">
        <f t="shared" ref="AW82" si="30">IF($B82=0,0,IF(AW$9&gt;$C$29,AV82,$B82*POWER(1+$B$32,AW$9-$B$29)))</f>
        <v>3.5014430014430067</v>
      </c>
      <c r="AX82" s="348">
        <f t="shared" ref="AX82" si="31">IF($B82=0,0,IF(AX$9&gt;$C$29,AW82,$B82*POWER(1+$B$32,AX$9-$B$29)))</f>
        <v>3.5014430014430067</v>
      </c>
      <c r="AY82" s="348">
        <f t="shared" ref="AY82" si="32">IF($B82=0,0,IF(AY$9&gt;$C$29,AX82,$B82*POWER(1+$B$32,AY$9-$B$29)))</f>
        <v>3.5014430014430067</v>
      </c>
      <c r="AZ82" s="348">
        <f t="shared" ref="AZ82" si="33">IF($B82=0,0,IF(AZ$9&gt;$C$29,AY82,$B82*POWER(1+$B$32,AZ$9-$B$29)))</f>
        <v>3.5014430014430067</v>
      </c>
      <c r="BA82" s="348">
        <f t="shared" ref="BA82" si="34">IF($B82=0,0,IF(BA$9&gt;$C$29,AZ82,$B82*POWER(1+$B$32,BA$9-$B$29)))</f>
        <v>3.5014430014430067</v>
      </c>
      <c r="BB82" s="348">
        <f t="shared" ref="BB82" si="35">IF($B82=0,0,IF(BB$9&gt;$C$29,BA82,$B82*POWER(1+$B$32,BB$9-$B$29)))</f>
        <v>3.5014430014430067</v>
      </c>
      <c r="BC82" s="348">
        <f t="shared" ref="BC82" si="36">IF($B82=0,0,IF(BC$9&gt;$C$29,BB82,$B82*POWER(1+$B$32,BC$9-$B$29)))</f>
        <v>3.5014430014430067</v>
      </c>
      <c r="BD82" s="348">
        <f t="shared" ref="BD82" si="37">IF($B82=0,0,IF(BD$9&gt;$C$29,BC82,$B82*POWER(1+$B$32,BD$9-$B$29)))</f>
        <v>3.5014430014430067</v>
      </c>
      <c r="BE82" s="348">
        <f t="shared" ref="BE82" si="38">IF($B82=0,0,IF(BE$9&gt;$C$29,BD82,$B82*POWER(1+$B$32,BE$9-$B$29)))</f>
        <v>3.5014430014430067</v>
      </c>
      <c r="BF82" s="348">
        <f t="shared" ref="BF82" si="39">IF($B82=0,0,IF(BF$9&gt;$C$29,BE82,$B82*POWER(1+$B$32,BF$9-$B$29)))</f>
        <v>3.5014430014430067</v>
      </c>
      <c r="BG82" s="348">
        <f t="shared" ref="BG82" si="40">IF($B82=0,0,IF(BG$9&gt;$C$29,BF82,$B82*POWER(1+$B$32,BG$9-$B$29)))</f>
        <v>3.5014430014430067</v>
      </c>
      <c r="BH82" s="348">
        <f t="shared" ref="BH82" si="41">IF($B82=0,0,IF(BH$9&gt;$C$29,BG82,$B82*POWER(1+$B$32,BH$9-$B$29)))</f>
        <v>3.5014430014430067</v>
      </c>
      <c r="BI82" s="348">
        <f t="shared" ref="BI82" si="42">IF($B82=0,0,IF(BI$9&gt;$C$29,BH82,$B82*POWER(1+$B$32,BI$9-$B$29)))</f>
        <v>3.5014430014430067</v>
      </c>
      <c r="BJ82" s="348">
        <f t="shared" ref="BJ82" si="43">IF($B82=0,0,IF(BJ$9&gt;$C$29,BI82,$B82*POWER(1+$B$32,BJ$9-$B$29)))</f>
        <v>3.5014430014430067</v>
      </c>
      <c r="BK82" s="348">
        <f t="shared" ref="BK82" si="44">IF($B82=0,0,IF(BK$9&gt;$C$29,BJ82,$B82*POWER(1+$B$32,BK$9-$B$29)))</f>
        <v>3.5014430014430067</v>
      </c>
      <c r="BL82" s="348">
        <f t="shared" ref="BL82" si="45">IF($B82=0,0,IF(BL$9&gt;$C$29,BK82,$B82*POWER(1+$B$32,BL$9-$B$29)))</f>
        <v>3.5014430014430067</v>
      </c>
      <c r="BM82" s="348">
        <f t="shared" ref="BM82" si="46">IF($B82=0,0,IF(BM$9&gt;$C$29,BL82,$B82*POWER(1+$B$32,BM$9-$B$29)))</f>
        <v>3.5014430014430067</v>
      </c>
      <c r="BN82" s="348">
        <f t="shared" ref="BN82" si="47">IF($B82=0,0,IF(BN$9&gt;$C$29,BM82,$B82*POWER(1+$B$32,BN$9-$B$29)))</f>
        <v>3.5014430014430067</v>
      </c>
      <c r="BO82" s="348">
        <f t="shared" ref="BO82" si="48">IF($B82=0,0,IF(BO$9&gt;$C$29,BN82,$B82*POWER(1+$B$32,BO$9-$B$29)))</f>
        <v>3.5014430014430067</v>
      </c>
      <c r="BP82" s="348">
        <f t="shared" ref="BP82" si="49">IF($B82=0,0,IF(BP$9&gt;$C$29,BO82,$B82*POWER(1+$B$32,BP$9-$B$29)))</f>
        <v>3.5014430014430067</v>
      </c>
      <c r="BQ82" s="348">
        <f t="shared" ref="BQ82" si="50">IF($B82=0,0,IF(BQ$9&gt;$C$29,BP82,$B82*POWER(1+$B$32,BQ$9-$B$29)))</f>
        <v>3.5014430014430067</v>
      </c>
      <c r="BR82" s="261"/>
      <c r="BS82" s="308" t="s">
        <v>472</v>
      </c>
      <c r="BT82" s="276"/>
      <c r="BU82" s="261"/>
      <c r="BV82" s="261"/>
      <c r="BW82" s="261"/>
      <c r="BX82" s="261"/>
      <c r="BY82" s="261"/>
      <c r="BZ82" s="261"/>
      <c r="CA82" s="261"/>
      <c r="CB82" s="261"/>
      <c r="CC82" s="261"/>
      <c r="CD82" s="261"/>
      <c r="CE82" s="261"/>
      <c r="CF82" s="261"/>
      <c r="CG82" s="261"/>
      <c r="CH82" s="261"/>
      <c r="CI82" s="261"/>
      <c r="CJ82" s="261"/>
      <c r="CK82" s="261"/>
      <c r="CL82" s="246"/>
      <c r="CM82" s="10"/>
      <c r="CN82" s="199"/>
    </row>
    <row r="83" spans="1:92" s="308" customFormat="1">
      <c r="A83" s="28" t="s">
        <v>447</v>
      </c>
      <c r="B83" s="347">
        <v>1</v>
      </c>
      <c r="I83" s="82"/>
      <c r="J83" s="259"/>
      <c r="K83" s="259"/>
      <c r="S83" s="261"/>
      <c r="T83" s="261"/>
      <c r="U83" s="261"/>
      <c r="V83" s="261"/>
      <c r="W83" s="261"/>
      <c r="X83" s="261"/>
      <c r="Y83" s="261"/>
      <c r="Z83" s="261"/>
      <c r="AA83" s="261"/>
      <c r="AB83" s="261"/>
      <c r="AC83" s="261"/>
      <c r="AD83" s="261"/>
      <c r="AE83" s="261"/>
      <c r="AF83" s="261"/>
      <c r="AG83" s="261"/>
      <c r="AH83" s="261"/>
      <c r="AI83" s="261"/>
      <c r="AJ83" s="261"/>
      <c r="AK83" s="261"/>
      <c r="AL83" s="261"/>
      <c r="AM83" s="261"/>
      <c r="AN83" s="261"/>
      <c r="AO83" s="261"/>
      <c r="AP83" s="261"/>
      <c r="AQ83" s="261"/>
      <c r="AR83" s="261"/>
      <c r="AS83" s="261"/>
      <c r="AT83" s="261"/>
      <c r="AU83" s="261"/>
      <c r="AV83" s="261"/>
      <c r="AW83" s="261"/>
      <c r="AX83" s="261"/>
      <c r="AY83" s="261"/>
      <c r="AZ83" s="261"/>
      <c r="BA83" s="261"/>
      <c r="BB83" s="261"/>
      <c r="BC83" s="261"/>
      <c r="BD83" s="261"/>
      <c r="BE83" s="261"/>
      <c r="BF83" s="261"/>
      <c r="BG83" s="261"/>
      <c r="BH83" s="261"/>
      <c r="BI83" s="261"/>
      <c r="BJ83" s="261"/>
      <c r="BK83" s="261"/>
      <c r="BL83" s="261"/>
      <c r="BM83" s="261"/>
      <c r="BN83" s="261"/>
      <c r="BO83" s="261"/>
      <c r="BP83" s="261"/>
      <c r="BQ83" s="261"/>
      <c r="BR83" s="261"/>
      <c r="BT83" s="276"/>
      <c r="BU83" s="261"/>
      <c r="BV83" s="261"/>
      <c r="BW83" s="261"/>
      <c r="BX83" s="261"/>
      <c r="BY83" s="261"/>
      <c r="BZ83" s="261"/>
      <c r="CA83" s="261"/>
      <c r="CB83" s="261"/>
      <c r="CC83" s="261"/>
      <c r="CD83" s="261"/>
      <c r="CE83" s="261"/>
      <c r="CF83" s="261"/>
      <c r="CG83" s="261"/>
      <c r="CH83" s="261"/>
      <c r="CI83" s="261"/>
      <c r="CJ83" s="261"/>
      <c r="CK83" s="261"/>
      <c r="CL83" s="246"/>
      <c r="CM83" s="10"/>
      <c r="CN83" s="199"/>
    </row>
    <row r="84" spans="1:92" s="308" customFormat="1">
      <c r="A84" s="28"/>
      <c r="I84" s="82"/>
      <c r="J84" s="259"/>
      <c r="K84" s="259"/>
      <c r="S84" s="261"/>
      <c r="T84" s="261"/>
      <c r="U84" s="261"/>
      <c r="V84" s="261"/>
      <c r="W84" s="261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61"/>
      <c r="AY84" s="261"/>
      <c r="AZ84" s="261"/>
      <c r="BA84" s="261"/>
      <c r="BB84" s="261"/>
      <c r="BC84" s="261"/>
      <c r="BD84" s="261"/>
      <c r="BE84" s="261"/>
      <c r="BF84" s="261"/>
      <c r="BG84" s="261"/>
      <c r="BH84" s="261"/>
      <c r="BI84" s="261"/>
      <c r="BJ84" s="261"/>
      <c r="BK84" s="261"/>
      <c r="BL84" s="261"/>
      <c r="BM84" s="261"/>
      <c r="BN84" s="261"/>
      <c r="BO84" s="261"/>
      <c r="BP84" s="261"/>
      <c r="BQ84" s="261"/>
      <c r="BR84" s="261"/>
      <c r="BT84" s="276"/>
      <c r="BU84" s="261"/>
      <c r="BV84" s="261"/>
      <c r="BW84" s="261"/>
      <c r="BX84" s="261"/>
      <c r="BY84" s="261"/>
      <c r="BZ84" s="261"/>
      <c r="CA84" s="261"/>
      <c r="CB84" s="261"/>
      <c r="CC84" s="261"/>
      <c r="CD84" s="261"/>
      <c r="CE84" s="261"/>
      <c r="CF84" s="261"/>
      <c r="CG84" s="261"/>
      <c r="CH84" s="261"/>
      <c r="CI84" s="261"/>
      <c r="CJ84" s="261"/>
      <c r="CK84" s="261"/>
      <c r="CL84" s="246"/>
      <c r="CM84" s="10"/>
      <c r="CN84" s="199"/>
    </row>
    <row r="85" spans="1:92" s="308" customFormat="1">
      <c r="A85" s="28" t="s">
        <v>473</v>
      </c>
      <c r="H85" s="13"/>
      <c r="I85" s="44"/>
      <c r="BS85" s="308" t="s">
        <v>466</v>
      </c>
      <c r="BT85" s="199"/>
    </row>
    <row r="86" spans="1:92" s="308" customFormat="1">
      <c r="A86" s="205" t="s">
        <v>267</v>
      </c>
      <c r="B86" s="192">
        <f>49-26</f>
        <v>23</v>
      </c>
      <c r="H86" s="13"/>
      <c r="I86" s="33" t="s">
        <v>326</v>
      </c>
      <c r="BT86" s="199"/>
    </row>
    <row r="87" spans="1:92" s="308" customFormat="1">
      <c r="A87" s="205" t="s">
        <v>165</v>
      </c>
      <c r="B87" s="192">
        <f>19-10</f>
        <v>9</v>
      </c>
      <c r="H87" s="13"/>
      <c r="I87" s="33" t="s">
        <v>327</v>
      </c>
      <c r="BT87" s="199"/>
    </row>
    <row r="88" spans="1:92" s="308" customFormat="1">
      <c r="A88" s="205" t="s">
        <v>164</v>
      </c>
      <c r="B88" s="192">
        <v>0</v>
      </c>
      <c r="H88" s="13"/>
      <c r="I88" s="33" t="s">
        <v>328</v>
      </c>
      <c r="BT88" s="199"/>
    </row>
    <row r="89" spans="1:92" s="308" customFormat="1">
      <c r="H89" s="13"/>
      <c r="I89" s="44"/>
      <c r="BT89" s="199"/>
    </row>
    <row r="90" spans="1:92" s="308" customFormat="1">
      <c r="A90" s="28" t="s">
        <v>314</v>
      </c>
      <c r="B90" s="192">
        <v>2</v>
      </c>
      <c r="H90" s="13"/>
      <c r="I90" s="33" t="s">
        <v>176</v>
      </c>
      <c r="BT90" s="199"/>
    </row>
    <row r="91" spans="1:92" s="308" customFormat="1">
      <c r="H91" s="13"/>
      <c r="I91" s="44"/>
      <c r="BT91" s="199"/>
    </row>
    <row r="92" spans="1:92" s="308" customFormat="1">
      <c r="A92" s="28" t="s">
        <v>111</v>
      </c>
      <c r="H92" s="13"/>
      <c r="I92" s="44"/>
      <c r="BT92" s="199"/>
    </row>
    <row r="93" spans="1:92" s="308" customFormat="1">
      <c r="A93" s="205" t="s">
        <v>267</v>
      </c>
      <c r="B93" s="25">
        <f>a!D184</f>
        <v>4500</v>
      </c>
      <c r="H93" s="13"/>
      <c r="I93" s="227" t="str">
        <f>CONCATENATE(a!$C$51,"$/vehicle")</f>
        <v>2019$/vehicle</v>
      </c>
      <c r="BT93" s="199"/>
    </row>
    <row r="94" spans="1:92" s="308" customFormat="1">
      <c r="A94" s="205" t="s">
        <v>165</v>
      </c>
      <c r="B94" s="25">
        <f>a!D170</f>
        <v>197600</v>
      </c>
      <c r="H94" s="13"/>
      <c r="I94" s="227" t="str">
        <f>CONCATENATE(a!$C$51,"$/injury")</f>
        <v>2019$/injury</v>
      </c>
      <c r="BT94" s="199"/>
    </row>
    <row r="95" spans="1:92" s="308" customFormat="1">
      <c r="A95" s="205" t="s">
        <v>164</v>
      </c>
      <c r="B95" s="25">
        <f>a!D174</f>
        <v>10900000</v>
      </c>
      <c r="H95" s="13"/>
      <c r="I95" s="227" t="str">
        <f>CONCATENATE(a!$C$51,"$/fatality")</f>
        <v>2019$/fatality</v>
      </c>
      <c r="BT95" s="199"/>
    </row>
    <row r="96" spans="1:92" s="308" customFormat="1">
      <c r="A96" s="302" t="s">
        <v>325</v>
      </c>
      <c r="B96" s="25">
        <f>IFERROR(((B86*B90*B93)+B87*B94+B88*B95)/B86,0)</f>
        <v>86321.739130434784</v>
      </c>
      <c r="H96" s="13"/>
      <c r="I96" s="227" t="str">
        <f>CONCATENATE(a!$C$51,"$/crash")</f>
        <v>2019$/crash</v>
      </c>
      <c r="BT96" s="199"/>
    </row>
    <row r="97" spans="1:92" s="308" customFormat="1">
      <c r="H97" s="13"/>
      <c r="I97" s="44"/>
      <c r="BT97" s="199"/>
    </row>
    <row r="98" spans="1:92" s="308" customFormat="1" ht="18.75">
      <c r="A98" s="320" t="s">
        <v>366</v>
      </c>
      <c r="B98" s="7"/>
      <c r="C98" s="7"/>
      <c r="D98" s="7"/>
      <c r="E98" s="7"/>
      <c r="F98" s="7"/>
      <c r="G98" s="263"/>
      <c r="I98" s="82"/>
      <c r="CM98" s="10"/>
      <c r="CN98" s="199"/>
    </row>
    <row r="100" spans="1:92" s="308" customFormat="1">
      <c r="A100" s="28" t="s">
        <v>382</v>
      </c>
      <c r="B100" s="332">
        <v>5</v>
      </c>
      <c r="H100" s="13"/>
      <c r="I100" s="33" t="s">
        <v>350</v>
      </c>
      <c r="BS100" s="308" t="s">
        <v>383</v>
      </c>
      <c r="BT100" s="185" t="s">
        <v>375</v>
      </c>
    </row>
    <row r="101" spans="1:92">
      <c r="A101" s="28" t="s">
        <v>367</v>
      </c>
      <c r="B101" s="332">
        <v>7</v>
      </c>
      <c r="I101" s="33" t="s">
        <v>350</v>
      </c>
      <c r="BS101" t="s">
        <v>376</v>
      </c>
      <c r="BT101" s="185" t="s">
        <v>375</v>
      </c>
    </row>
    <row r="102" spans="1:92" s="308" customFormat="1">
      <c r="A102" s="28" t="s">
        <v>396</v>
      </c>
      <c r="B102" s="332">
        <v>30</v>
      </c>
      <c r="H102" s="13"/>
      <c r="I102" s="33" t="s">
        <v>166</v>
      </c>
      <c r="BT102" s="185"/>
    </row>
    <row r="103" spans="1:92" s="308" customFormat="1">
      <c r="A103" s="28"/>
      <c r="H103" s="13"/>
      <c r="I103" s="33"/>
      <c r="BT103" s="185"/>
    </row>
    <row r="104" spans="1:92">
      <c r="A104" s="28" t="s">
        <v>368</v>
      </c>
      <c r="BS104" t="s">
        <v>377</v>
      </c>
    </row>
    <row r="105" spans="1:92">
      <c r="A105" s="205">
        <v>5603</v>
      </c>
      <c r="B105" s="332">
        <v>3187</v>
      </c>
      <c r="I105" s="33" t="s">
        <v>157</v>
      </c>
    </row>
    <row r="106" spans="1:92">
      <c r="A106" s="205">
        <v>5604</v>
      </c>
      <c r="B106" s="332">
        <v>1516</v>
      </c>
      <c r="I106" s="33" t="s">
        <v>157</v>
      </c>
    </row>
    <row r="107" spans="1:92">
      <c r="A107" s="205">
        <v>8352</v>
      </c>
      <c r="B107" s="332">
        <v>2060</v>
      </c>
      <c r="I107" s="33" t="s">
        <v>157</v>
      </c>
    </row>
    <row r="108" spans="1:92">
      <c r="A108" s="205">
        <v>5703</v>
      </c>
      <c r="B108" s="332">
        <v>6116</v>
      </c>
      <c r="I108" s="33" t="s">
        <v>157</v>
      </c>
    </row>
    <row r="109" spans="1:92">
      <c r="A109" s="205">
        <v>5705</v>
      </c>
      <c r="B109" s="332">
        <v>2462</v>
      </c>
      <c r="I109" s="33" t="s">
        <v>157</v>
      </c>
    </row>
    <row r="110" spans="1:92">
      <c r="A110" s="205">
        <v>6202</v>
      </c>
      <c r="B110" s="332">
        <v>2223</v>
      </c>
      <c r="I110" s="33" t="s">
        <v>157</v>
      </c>
    </row>
    <row r="111" spans="1:92">
      <c r="A111" s="330" t="s">
        <v>369</v>
      </c>
      <c r="B111" s="145">
        <f>SUM(B105:B110)</f>
        <v>17564</v>
      </c>
      <c r="I111" s="33" t="s">
        <v>157</v>
      </c>
    </row>
    <row r="113" spans="1:92" s="308" customFormat="1" ht="18.75">
      <c r="A113" s="320" t="s">
        <v>449</v>
      </c>
      <c r="B113" s="7"/>
      <c r="C113" s="7"/>
      <c r="D113" s="7"/>
      <c r="E113" s="7"/>
      <c r="F113" s="7"/>
      <c r="G113" s="263"/>
      <c r="I113" s="82"/>
      <c r="CM113" s="10"/>
      <c r="CN113" s="199"/>
    </row>
    <row r="115" spans="1:92">
      <c r="A115" s="28" t="s">
        <v>451</v>
      </c>
      <c r="B115" s="308"/>
      <c r="C115" s="308"/>
      <c r="BS115" s="13" t="s">
        <v>454</v>
      </c>
      <c r="BT115" s="185" t="s">
        <v>453</v>
      </c>
    </row>
    <row r="116" spans="1:92">
      <c r="A116" s="205" t="s">
        <v>253</v>
      </c>
      <c r="B116" s="350">
        <v>0.39</v>
      </c>
      <c r="C116" s="308"/>
      <c r="I116" s="33" t="s">
        <v>452</v>
      </c>
    </row>
    <row r="117" spans="1:92">
      <c r="A117" s="205" t="s">
        <v>10</v>
      </c>
      <c r="B117" s="350">
        <f>AVERAGE(0.64,1.15)</f>
        <v>0.89500000000000002</v>
      </c>
      <c r="C117" s="308"/>
      <c r="I117" s="33" t="s">
        <v>452</v>
      </c>
    </row>
    <row r="119" spans="1:92" s="308" customFormat="1" ht="18.75">
      <c r="A119" s="320" t="s">
        <v>495</v>
      </c>
      <c r="B119" s="7"/>
      <c r="C119" s="7"/>
      <c r="D119" s="7"/>
      <c r="E119" s="7"/>
      <c r="F119" s="7"/>
      <c r="G119" s="263"/>
      <c r="I119" s="82"/>
      <c r="CM119" s="10"/>
      <c r="CN119" s="199"/>
    </row>
    <row r="121" spans="1:92">
      <c r="A121" s="28" t="s">
        <v>496</v>
      </c>
      <c r="B121" s="361">
        <v>26.7</v>
      </c>
      <c r="I121" s="33" t="s">
        <v>81</v>
      </c>
      <c r="BS121" t="s">
        <v>502</v>
      </c>
      <c r="BT121" s="185" t="s">
        <v>501</v>
      </c>
    </row>
    <row r="122" spans="1:92">
      <c r="I122" s="33"/>
    </row>
    <row r="123" spans="1:92">
      <c r="A123" s="28" t="s">
        <v>497</v>
      </c>
      <c r="B123" s="350">
        <v>8</v>
      </c>
      <c r="I123" s="33" t="s">
        <v>500</v>
      </c>
      <c r="BS123" t="s">
        <v>503</v>
      </c>
    </row>
    <row r="124" spans="1:92">
      <c r="A124" s="28" t="s">
        <v>498</v>
      </c>
      <c r="B124" s="324">
        <v>65</v>
      </c>
      <c r="I124" s="227" t="str">
        <f>CONCATENATE(a!$C$51,"$/hour")</f>
        <v>2019$/hour</v>
      </c>
      <c r="Z124" s="34">
        <f>IF($B$125=1,$B$124*a!Z$76,$B$124)</f>
        <v>65</v>
      </c>
      <c r="AA124" s="34">
        <f>IF($B$125=1,$B$124*a!AA$76,$B$124)</f>
        <v>62.81545461515045</v>
      </c>
      <c r="AB124" s="34">
        <f>IF($B$125=1,$B$124*a!AB$76,$B$124)</f>
        <v>65.673915230251595</v>
      </c>
      <c r="AC124" s="34">
        <f>IF($B$125=1,$B$124*a!AC$76,$B$124)</f>
        <v>67.57882438423043</v>
      </c>
      <c r="AD124" s="34">
        <f>IF($B$125=1,$B$124*a!AD$76,$B$124)</f>
        <v>69.028460395962611</v>
      </c>
      <c r="AE124" s="34">
        <f>IF($B$125=1,$B$124*a!AE$76,$B$124)</f>
        <v>70.622318625579283</v>
      </c>
      <c r="AF124" s="34">
        <f>IF($B$125=1,$B$124*a!AF$76,$B$124)</f>
        <v>72.222699794720299</v>
      </c>
      <c r="AG124" s="34">
        <f>IF($B$125=1,$B$124*a!AG$76,$B$124)</f>
        <v>73.630912052823646</v>
      </c>
      <c r="AH124" s="34">
        <f>IF($B$125=1,$B$124*a!AH$76,$B$124)</f>
        <v>74.813915103793292</v>
      </c>
      <c r="AI124" s="34">
        <f>IF($B$125=1,$B$124*a!AI$76,$B$124)</f>
        <v>76.039165598929628</v>
      </c>
      <c r="AJ124" s="34">
        <f>IF($B$125=1,$B$124*a!AJ$76,$B$124)</f>
        <v>77.217357446787958</v>
      </c>
      <c r="AK124" s="34">
        <f>IF($B$125=1,$B$124*a!AK$76,$B$124)</f>
        <v>78.446853070926082</v>
      </c>
      <c r="AL124" s="34">
        <f>IF($B$125=1,$B$124*a!AL$76,$B$124)</f>
        <v>79.71805390266293</v>
      </c>
      <c r="AM124" s="34">
        <f>IF($B$125=1,$B$124*a!AM$76,$B$124)</f>
        <v>81.009854050896877</v>
      </c>
      <c r="AN124" s="34">
        <f>IF($B$125=1,$B$124*a!AN$76,$B$124)</f>
        <v>82.322587319563169</v>
      </c>
      <c r="AO124" s="34">
        <f>IF($B$125=1,$B$124*a!AO$76,$B$124)</f>
        <v>83.656592921760392</v>
      </c>
      <c r="AP124" s="34">
        <f>IF($B$125=1,$B$124*a!AP$76,$B$124)</f>
        <v>85.012215567403857</v>
      </c>
      <c r="AQ124" s="34">
        <f>IF($B$125=1,$B$124*a!AQ$76,$B$124)</f>
        <v>86.38980555229935</v>
      </c>
      <c r="AR124" s="34">
        <f>IF($B$125=1,$B$124*a!AR$76,$B$124)</f>
        <v>87.789718848660371</v>
      </c>
      <c r="AS124" s="34">
        <f>IF($B$125=1,$B$124*a!AS$76,$B$124)</f>
        <v>89.21231719709202</v>
      </c>
      <c r="AT124" s="34">
        <f>IF($B$125=1,$B$124*a!AT$76,$B$124)</f>
        <v>90.657968200065724</v>
      </c>
      <c r="AU124" s="34">
        <f>IF($B$125=1,$B$124*a!AU$76,$B$124)</f>
        <v>92.127045416908331</v>
      </c>
      <c r="AV124" s="34">
        <f>IF($B$125=1,$B$124*a!AV$76,$B$124)</f>
        <v>93.619928460330698</v>
      </c>
      <c r="AW124" s="34">
        <f>IF($B$125=1,$B$124*a!AW$76,$B$124)</f>
        <v>95.137003094520523</v>
      </c>
      <c r="AX124" s="34">
        <f>IF($B$125=1,$B$124*a!AX$76,$B$124)</f>
        <v>96.678661334824454</v>
      </c>
      <c r="AY124" s="34">
        <f>IF($B$125=1,$B$124*a!AY$76,$B$124)</f>
        <v>98.245301549045905</v>
      </c>
      <c r="AZ124" s="34">
        <f>IF($B$125=1,$B$124*a!AZ$76,$B$124)</f>
        <v>99.837328560383995</v>
      </c>
      <c r="BA124" s="34">
        <f>IF($B$125=1,$B$124*a!BA$76,$B$124)</f>
        <v>101.45515375204081</v>
      </c>
      <c r="BB124" s="34">
        <f>IF($B$125=1,$B$124*a!BB$76,$B$124)</f>
        <v>103.09919517352368</v>
      </c>
      <c r="BC124" s="34">
        <f>IF($B$125=1,$B$124*a!BC$76,$B$124)</f>
        <v>104.76987764867012</v>
      </c>
      <c r="BD124" s="34">
        <f>IF($B$125=1,$B$124*a!BD$76,$B$124)</f>
        <v>106.46763288542311</v>
      </c>
      <c r="BE124" s="34">
        <f>IF($B$125=1,$B$124*a!BE$76,$B$124)</f>
        <v>108.19289958738548</v>
      </c>
      <c r="BF124" s="34">
        <f>IF($B$125=1,$B$124*a!BF$76,$B$124)</f>
        <v>109.94612356718179</v>
      </c>
      <c r="BG124" s="34">
        <f>IF($B$125=1,$B$124*a!BG$76,$B$124)</f>
        <v>111.72775786165731</v>
      </c>
      <c r="BH124" s="34">
        <f>IF($B$125=1,$B$124*a!BH$76,$B$124)</f>
        <v>113.53826284894367</v>
      </c>
      <c r="BI124" s="34">
        <f>IF($B$125=1,$B$124*a!BI$76,$B$124)</f>
        <v>115.37810636742161</v>
      </c>
      <c r="BJ124" s="34">
        <f>IF($B$125=1,$B$124*a!BJ$76,$B$124)</f>
        <v>117.2477638366114</v>
      </c>
      <c r="BK124" s="34">
        <f>IF($B$125=1,$B$124*a!BK$76,$B$124)</f>
        <v>119.14771838002217</v>
      </c>
      <c r="BL124" s="34">
        <f>IF($B$125=1,$B$124*a!BL$76,$B$124)</f>
        <v>121.07846094999236</v>
      </c>
      <c r="BM124" s="34">
        <f>IF($B$125=1,$B$124*a!BM$76,$B$124)</f>
        <v>123.04049045455244</v>
      </c>
      <c r="BN124" s="34">
        <f>IF($B$125=1,$B$124*a!BN$76,$B$124)</f>
        <v>125.03431388634419</v>
      </c>
      <c r="BO124" s="34">
        <f>IF($B$125=1,$B$124*a!BO$76,$B$124)</f>
        <v>127.06044645362846</v>
      </c>
      <c r="BP124" s="34">
        <f>IF($B$125=1,$B$124*a!BP$76,$B$124)</f>
        <v>129.11941171341616</v>
      </c>
      <c r="BQ124" s="34">
        <f>IF($B$125=1,$B$124*a!BQ$76,$B$124)</f>
        <v>131.21174170675658</v>
      </c>
      <c r="BS124" s="308" t="s">
        <v>503</v>
      </c>
    </row>
    <row r="125" spans="1:92">
      <c r="A125" s="302" t="s">
        <v>499</v>
      </c>
      <c r="B125" s="332">
        <v>1</v>
      </c>
    </row>
  </sheetData>
  <hyperlinks>
    <hyperlink ref="BT101" r:id="rId1" xr:uid="{DBC96050-223E-4E75-B8E2-93126FFD3C9E}"/>
    <hyperlink ref="BT100" r:id="rId2" xr:uid="{345D57EF-10ED-4565-8F6F-679EF41E8E77}"/>
    <hyperlink ref="BT49" r:id="rId3" xr:uid="{AF9CCCDF-8133-41C8-9666-CB45DCD1803B}"/>
    <hyperlink ref="BT47" r:id="rId4" xr:uid="{F49D525A-3D87-47F4-8FDD-943F141BEA5E}"/>
    <hyperlink ref="BT115" r:id="rId5" xr:uid="{B04F6421-74DD-4187-88DC-E69C7779F3CE}"/>
    <hyperlink ref="BT121" r:id="rId6" xr:uid="{A1635D72-C66C-47A9-9D0A-F1B9EBE662D0}"/>
  </hyperlinks>
  <pageMargins left="0.7" right="0.7" top="0.75" bottom="0.75" header="0.3" footer="0.3"/>
  <pageSetup scale="10" orientation="portrait"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59999389629810485"/>
  </sheetPr>
  <dimension ref="A1:BW42"/>
  <sheetViews>
    <sheetView zoomScale="80" zoomScaleNormal="80" workbookViewId="0">
      <pane xSplit="9" ySplit="9" topLeftCell="J20" activePane="bottomRight" state="frozen"/>
      <selection sqref="A1:B1"/>
      <selection pane="topRight" sqref="A1:B1"/>
      <selection pane="bottomLeft" sqref="A1:B1"/>
      <selection pane="bottomRight" activeCell="B43" sqref="B43"/>
    </sheetView>
  </sheetViews>
  <sheetFormatPr defaultColWidth="9.140625" defaultRowHeight="15"/>
  <cols>
    <col min="1" max="1" width="36.42578125" style="9" customWidth="1"/>
    <col min="2" max="7" width="16.7109375" style="9" customWidth="1"/>
    <col min="8" max="8" width="2.7109375" style="13" customWidth="1"/>
    <col min="9" max="9" width="16.7109375" style="44" customWidth="1"/>
    <col min="10" max="23" width="4.7109375" style="9" customWidth="1"/>
    <col min="24" max="24" width="11.5703125" style="9" customWidth="1"/>
    <col min="25" max="25" width="12.140625" style="9" customWidth="1"/>
    <col min="26" max="58" width="13.7109375" style="9" customWidth="1"/>
    <col min="59" max="69" width="13.7109375" style="175" customWidth="1"/>
    <col min="70" max="70" width="2.7109375" style="9" customWidth="1"/>
    <col min="71" max="16384" width="9.140625" style="9"/>
  </cols>
  <sheetData>
    <row r="1" spans="1:72" ht="21">
      <c r="A1" s="166" t="str">
        <f>a!$A$1</f>
        <v>CREATE GS9</v>
      </c>
      <c r="C1" s="1"/>
    </row>
    <row r="2" spans="1:72" ht="18.75">
      <c r="A2" s="3" t="s">
        <v>12</v>
      </c>
      <c r="C2" s="3"/>
    </row>
    <row r="3" spans="1:72">
      <c r="AC3" s="175"/>
      <c r="AD3" s="175"/>
    </row>
    <row r="4" spans="1:72">
      <c r="AC4" s="175"/>
      <c r="AD4" s="175"/>
      <c r="BB4" s="237"/>
      <c r="BE4" s="175"/>
      <c r="BF4" s="175"/>
      <c r="BP4" s="9"/>
      <c r="BQ4" s="9"/>
    </row>
    <row r="5" spans="1:72">
      <c r="A5" s="21">
        <v>1</v>
      </c>
      <c r="B5" s="22" t="s">
        <v>6</v>
      </c>
      <c r="BE5" s="175"/>
      <c r="BF5" s="175"/>
      <c r="BP5" s="9"/>
      <c r="BQ5" s="9"/>
    </row>
    <row r="7" spans="1:72">
      <c r="Z7" s="26">
        <f>a!Z52</f>
        <v>0</v>
      </c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</row>
    <row r="8" spans="1:72">
      <c r="J8" s="41">
        <f>a!J53</f>
        <v>-16</v>
      </c>
      <c r="K8" s="41">
        <f>a!K53</f>
        <v>-15</v>
      </c>
      <c r="L8" s="41">
        <f>a!L53</f>
        <v>-14</v>
      </c>
      <c r="M8" s="41">
        <f>a!M53</f>
        <v>-13</v>
      </c>
      <c r="N8" s="41">
        <f>a!N53</f>
        <v>-12</v>
      </c>
      <c r="O8" s="41">
        <f>a!O53</f>
        <v>-11</v>
      </c>
      <c r="P8" s="41">
        <f>a!P53</f>
        <v>-10</v>
      </c>
      <c r="Q8" s="41">
        <f>a!Q53</f>
        <v>-9</v>
      </c>
      <c r="R8" s="41">
        <f>a!R53</f>
        <v>-8</v>
      </c>
      <c r="S8" s="41">
        <f>a!S53</f>
        <v>-7</v>
      </c>
      <c r="T8" s="41">
        <f>a!T53</f>
        <v>-6</v>
      </c>
      <c r="U8" s="41">
        <f>a!U53</f>
        <v>-5</v>
      </c>
      <c r="V8" s="41">
        <f>a!V53</f>
        <v>-4</v>
      </c>
      <c r="W8" s="41">
        <f>a!W53</f>
        <v>-3</v>
      </c>
      <c r="X8" s="41">
        <f>a!X53</f>
        <v>-2</v>
      </c>
      <c r="Y8" s="41">
        <f>a!Y53</f>
        <v>-1</v>
      </c>
      <c r="Z8" s="41">
        <f>a!Z53</f>
        <v>0</v>
      </c>
      <c r="AA8" s="41">
        <f>a!AA53</f>
        <v>1</v>
      </c>
      <c r="AB8" s="41">
        <f>a!AB53</f>
        <v>2</v>
      </c>
      <c r="AC8" s="41">
        <f>a!AC53</f>
        <v>3</v>
      </c>
      <c r="AD8" s="41">
        <f>a!AD53</f>
        <v>4</v>
      </c>
      <c r="AE8" s="41">
        <f>a!AE53</f>
        <v>5</v>
      </c>
      <c r="AF8" s="41">
        <f>a!AF53</f>
        <v>6</v>
      </c>
      <c r="AG8" s="41">
        <f>a!AG53</f>
        <v>7</v>
      </c>
      <c r="AH8" s="41">
        <f>a!AH53</f>
        <v>8</v>
      </c>
      <c r="AI8" s="41">
        <f>a!AI53</f>
        <v>9</v>
      </c>
      <c r="AJ8" s="41">
        <f>a!AJ53</f>
        <v>10</v>
      </c>
      <c r="AK8" s="41">
        <f>a!AK53</f>
        <v>11</v>
      </c>
      <c r="AL8" s="41">
        <f>a!AL53</f>
        <v>12</v>
      </c>
      <c r="AM8" s="41">
        <f>a!AM53</f>
        <v>13</v>
      </c>
      <c r="AN8" s="41">
        <f>a!AN53</f>
        <v>14</v>
      </c>
      <c r="AO8" s="41">
        <f>a!AO53</f>
        <v>15</v>
      </c>
      <c r="AP8" s="41">
        <f>a!AP53</f>
        <v>16</v>
      </c>
      <c r="AQ8" s="41">
        <f>a!AQ53</f>
        <v>17</v>
      </c>
      <c r="AR8" s="41">
        <f>a!AR53</f>
        <v>18</v>
      </c>
      <c r="AS8" s="41">
        <f>a!AS53</f>
        <v>19</v>
      </c>
      <c r="AT8" s="41">
        <f>a!AT53</f>
        <v>20</v>
      </c>
      <c r="AU8" s="41">
        <f>a!AU53</f>
        <v>21</v>
      </c>
      <c r="AV8" s="41">
        <f>a!AV53</f>
        <v>22</v>
      </c>
      <c r="AW8" s="41">
        <f>a!AW53</f>
        <v>23</v>
      </c>
      <c r="AX8" s="41">
        <f>a!AX53</f>
        <v>24</v>
      </c>
      <c r="AY8" s="41">
        <f>a!AY53</f>
        <v>25</v>
      </c>
      <c r="AZ8" s="41">
        <f>a!AZ53</f>
        <v>26</v>
      </c>
      <c r="BA8" s="41">
        <f>a!BA53</f>
        <v>27</v>
      </c>
      <c r="BB8" s="41">
        <f>a!BB53</f>
        <v>28</v>
      </c>
      <c r="BC8" s="41">
        <f>a!BC53</f>
        <v>29</v>
      </c>
      <c r="BD8" s="41">
        <f>a!BD53</f>
        <v>30</v>
      </c>
      <c r="BE8" s="41">
        <f>a!BE53</f>
        <v>31</v>
      </c>
      <c r="BF8" s="41">
        <f>a!BF53</f>
        <v>32</v>
      </c>
      <c r="BG8" s="41">
        <f>a!BG53</f>
        <v>33</v>
      </c>
      <c r="BH8" s="41">
        <f>a!BH53</f>
        <v>34</v>
      </c>
      <c r="BI8" s="41">
        <f>a!BI53</f>
        <v>35</v>
      </c>
      <c r="BJ8" s="41">
        <f>a!BJ53</f>
        <v>36</v>
      </c>
      <c r="BK8" s="41">
        <f>a!BK53</f>
        <v>37</v>
      </c>
      <c r="BL8" s="41">
        <f>a!BL53</f>
        <v>38</v>
      </c>
      <c r="BM8" s="41">
        <f>a!BM53</f>
        <v>39</v>
      </c>
      <c r="BN8" s="41">
        <f>a!BN53</f>
        <v>40</v>
      </c>
      <c r="BO8" s="41">
        <f>a!BO53</f>
        <v>41</v>
      </c>
      <c r="BP8" s="41">
        <f>a!BP53</f>
        <v>42</v>
      </c>
      <c r="BQ8" s="41">
        <f>a!BQ53</f>
        <v>43</v>
      </c>
    </row>
    <row r="9" spans="1:72">
      <c r="J9" s="43">
        <f>a!J54</f>
        <v>2003</v>
      </c>
      <c r="K9" s="43">
        <f>a!K54</f>
        <v>2004</v>
      </c>
      <c r="L9" s="43">
        <f>a!L54</f>
        <v>2005</v>
      </c>
      <c r="M9" s="43">
        <f>a!M54</f>
        <v>2006</v>
      </c>
      <c r="N9" s="43">
        <f>a!N54</f>
        <v>2007</v>
      </c>
      <c r="O9" s="43">
        <f>a!O54</f>
        <v>2008</v>
      </c>
      <c r="P9" s="43">
        <f>a!P54</f>
        <v>2009</v>
      </c>
      <c r="Q9" s="43">
        <f>a!Q54</f>
        <v>2010</v>
      </c>
      <c r="R9" s="43">
        <f>a!R54</f>
        <v>2011</v>
      </c>
      <c r="S9" s="43">
        <f>a!S54</f>
        <v>2012</v>
      </c>
      <c r="T9" s="43">
        <f>a!T54</f>
        <v>2013</v>
      </c>
      <c r="U9" s="43">
        <f>a!U54</f>
        <v>2014</v>
      </c>
      <c r="V9" s="43">
        <f>a!V54</f>
        <v>2015</v>
      </c>
      <c r="W9" s="43">
        <f>a!W54</f>
        <v>2016</v>
      </c>
      <c r="X9" s="43">
        <f>a!X54</f>
        <v>2017</v>
      </c>
      <c r="Y9" s="43">
        <f>a!Y54</f>
        <v>2018</v>
      </c>
      <c r="Z9" s="43">
        <f>a!Z54</f>
        <v>2019</v>
      </c>
      <c r="AA9" s="43">
        <f>a!AA54</f>
        <v>2020</v>
      </c>
      <c r="AB9" s="43">
        <f>a!AB54</f>
        <v>2021</v>
      </c>
      <c r="AC9" s="43">
        <f>a!AC54</f>
        <v>2022</v>
      </c>
      <c r="AD9" s="43">
        <f>a!AD54</f>
        <v>2023</v>
      </c>
      <c r="AE9" s="43">
        <f>a!AE54</f>
        <v>2024</v>
      </c>
      <c r="AF9" s="43">
        <f>a!AF54</f>
        <v>2025</v>
      </c>
      <c r="AG9" s="43">
        <f>a!AG54</f>
        <v>2026</v>
      </c>
      <c r="AH9" s="43">
        <f>a!AH54</f>
        <v>2027</v>
      </c>
      <c r="AI9" s="43">
        <f>a!AI54</f>
        <v>2028</v>
      </c>
      <c r="AJ9" s="43">
        <f>a!AJ54</f>
        <v>2029</v>
      </c>
      <c r="AK9" s="43">
        <f>a!AK54</f>
        <v>2030</v>
      </c>
      <c r="AL9" s="43">
        <f>a!AL54</f>
        <v>2031</v>
      </c>
      <c r="AM9" s="43">
        <f>a!AM54</f>
        <v>2032</v>
      </c>
      <c r="AN9" s="43">
        <f>a!AN54</f>
        <v>2033</v>
      </c>
      <c r="AO9" s="43">
        <f>a!AO54</f>
        <v>2034</v>
      </c>
      <c r="AP9" s="43">
        <f>a!AP54</f>
        <v>2035</v>
      </c>
      <c r="AQ9" s="43">
        <f>a!AQ54</f>
        <v>2036</v>
      </c>
      <c r="AR9" s="43">
        <f>a!AR54</f>
        <v>2037</v>
      </c>
      <c r="AS9" s="43">
        <f>a!AS54</f>
        <v>2038</v>
      </c>
      <c r="AT9" s="43">
        <f>a!AT54</f>
        <v>2039</v>
      </c>
      <c r="AU9" s="43">
        <f>a!AU54</f>
        <v>2040</v>
      </c>
      <c r="AV9" s="43">
        <f>a!AV54</f>
        <v>2041</v>
      </c>
      <c r="AW9" s="43">
        <f>a!AW54</f>
        <v>2042</v>
      </c>
      <c r="AX9" s="43">
        <f>a!AX54</f>
        <v>2043</v>
      </c>
      <c r="AY9" s="43">
        <f>a!AY54</f>
        <v>2044</v>
      </c>
      <c r="AZ9" s="43">
        <f>a!AZ54</f>
        <v>2045</v>
      </c>
      <c r="BA9" s="43">
        <f>a!BA54</f>
        <v>2046</v>
      </c>
      <c r="BB9" s="43">
        <f>a!BB54</f>
        <v>2047</v>
      </c>
      <c r="BC9" s="43">
        <f>a!BC54</f>
        <v>2048</v>
      </c>
      <c r="BD9" s="43">
        <f>a!BD54</f>
        <v>2049</v>
      </c>
      <c r="BE9" s="43">
        <f>a!BE54</f>
        <v>2050</v>
      </c>
      <c r="BF9" s="43">
        <f>a!BF54</f>
        <v>2051</v>
      </c>
      <c r="BG9" s="43">
        <f>a!BG54</f>
        <v>2052</v>
      </c>
      <c r="BH9" s="43">
        <f>a!BH54</f>
        <v>2053</v>
      </c>
      <c r="BI9" s="43">
        <f>a!BI54</f>
        <v>2054</v>
      </c>
      <c r="BJ9" s="43">
        <f>a!BJ54</f>
        <v>2055</v>
      </c>
      <c r="BK9" s="43">
        <f>a!BK54</f>
        <v>2056</v>
      </c>
      <c r="BL9" s="43">
        <f>a!BL54</f>
        <v>2057</v>
      </c>
      <c r="BM9" s="43">
        <f>a!BM54</f>
        <v>2058</v>
      </c>
      <c r="BN9" s="43">
        <f>a!BN54</f>
        <v>2059</v>
      </c>
      <c r="BO9" s="43">
        <f>a!BO54</f>
        <v>2060</v>
      </c>
      <c r="BP9" s="43">
        <f>a!BP54</f>
        <v>2061</v>
      </c>
      <c r="BQ9" s="43">
        <f>a!BQ54</f>
        <v>2062</v>
      </c>
      <c r="BS9" s="4" t="s">
        <v>7</v>
      </c>
    </row>
    <row r="10" spans="1:72">
      <c r="I10" s="33" t="s">
        <v>74</v>
      </c>
      <c r="X10" s="41" t="str">
        <f>CONCATENATE(Project!$Z$9,"$")</f>
        <v>2019$</v>
      </c>
      <c r="Y10" s="41" t="str">
        <f>CONCATENATE(Project!$Z$9,"$")</f>
        <v>2019$</v>
      </c>
      <c r="Z10" s="41" t="str">
        <f>CONCATENATE(Project!$Z$9,"$")</f>
        <v>2019$</v>
      </c>
      <c r="AA10" s="41" t="str">
        <f>CONCATENATE(Project!$Z$9,"$")</f>
        <v>2019$</v>
      </c>
      <c r="AB10" s="41" t="str">
        <f>CONCATENATE(Project!$Z$9,"$")</f>
        <v>2019$</v>
      </c>
      <c r="AC10" s="41" t="str">
        <f>CONCATENATE(Project!$Z$9,"$")</f>
        <v>2019$</v>
      </c>
      <c r="AD10" s="41" t="str">
        <f>CONCATENATE(Project!$Z$9,"$")</f>
        <v>2019$</v>
      </c>
      <c r="AE10" s="41" t="str">
        <f>CONCATENATE(Project!$Z$9,"$")</f>
        <v>2019$</v>
      </c>
      <c r="AF10" s="41" t="str">
        <f>CONCATENATE(Project!$Z$9,"$")</f>
        <v>2019$</v>
      </c>
      <c r="AG10" s="41" t="str">
        <f>CONCATENATE(Project!$Z$9,"$")</f>
        <v>2019$</v>
      </c>
      <c r="AH10" s="41" t="str">
        <f>CONCATENATE(Project!$Z$9,"$")</f>
        <v>2019$</v>
      </c>
      <c r="AI10" s="41" t="str">
        <f>CONCATENATE(Project!$Z$9,"$")</f>
        <v>2019$</v>
      </c>
      <c r="AJ10" s="41" t="str">
        <f>CONCATENATE(Project!$Z$9,"$")</f>
        <v>2019$</v>
      </c>
      <c r="AK10" s="41" t="str">
        <f>CONCATENATE(Project!$Z$9,"$")</f>
        <v>2019$</v>
      </c>
      <c r="AL10" s="41" t="str">
        <f>CONCATENATE(Project!$Z$9,"$")</f>
        <v>2019$</v>
      </c>
      <c r="AM10" s="41" t="str">
        <f>CONCATENATE(Project!$Z$9,"$")</f>
        <v>2019$</v>
      </c>
      <c r="AN10" s="41" t="str">
        <f>CONCATENATE(Project!$Z$9,"$")</f>
        <v>2019$</v>
      </c>
      <c r="AO10" s="41" t="str">
        <f>CONCATENATE(Project!$Z$9,"$")</f>
        <v>2019$</v>
      </c>
      <c r="AP10" s="41" t="str">
        <f>CONCATENATE(Project!$Z$9,"$")</f>
        <v>2019$</v>
      </c>
      <c r="AQ10" s="41" t="str">
        <f>CONCATENATE(Project!$Z$9,"$")</f>
        <v>2019$</v>
      </c>
      <c r="AR10" s="41" t="str">
        <f>CONCATENATE(Project!$Z$9,"$")</f>
        <v>2019$</v>
      </c>
      <c r="AS10" s="41" t="str">
        <f>CONCATENATE(Project!$Z$9,"$")</f>
        <v>2019$</v>
      </c>
      <c r="AT10" s="41" t="str">
        <f>CONCATENATE(Project!$Z$9,"$")</f>
        <v>2019$</v>
      </c>
      <c r="AU10" s="41" t="str">
        <f>CONCATENATE(Project!$Z$9,"$")</f>
        <v>2019$</v>
      </c>
      <c r="AV10" s="41" t="str">
        <f>CONCATENATE(Project!$Z$9,"$")</f>
        <v>2019$</v>
      </c>
      <c r="AW10" s="41" t="str">
        <f>CONCATENATE(Project!$Z$9,"$")</f>
        <v>2019$</v>
      </c>
      <c r="AX10" s="41" t="str">
        <f>CONCATENATE(Project!$Z$9,"$")</f>
        <v>2019$</v>
      </c>
      <c r="AY10" s="41" t="str">
        <f>CONCATENATE(Project!$Z$9,"$")</f>
        <v>2019$</v>
      </c>
      <c r="AZ10" s="41" t="str">
        <f>CONCATENATE(Project!$Z$9,"$")</f>
        <v>2019$</v>
      </c>
      <c r="BA10" s="41" t="str">
        <f>CONCATENATE(Project!$Z$9,"$")</f>
        <v>2019$</v>
      </c>
      <c r="BB10" s="41" t="str">
        <f>CONCATENATE(Project!$Z$9,"$")</f>
        <v>2019$</v>
      </c>
      <c r="BC10" s="41" t="str">
        <f>CONCATENATE(Project!$Z$9,"$")</f>
        <v>2019$</v>
      </c>
      <c r="BD10" s="41" t="str">
        <f>CONCATENATE(Project!$Z$9,"$")</f>
        <v>2019$</v>
      </c>
      <c r="BE10" s="41" t="str">
        <f>CONCATENATE(Project!$Z$9,"$")</f>
        <v>2019$</v>
      </c>
      <c r="BF10" s="41" t="str">
        <f>CONCATENATE(Project!$Z$9,"$")</f>
        <v>2019$</v>
      </c>
      <c r="BG10" s="41" t="str">
        <f>CONCATENATE(Project!$Z$9,"$")</f>
        <v>2019$</v>
      </c>
      <c r="BH10" s="41" t="str">
        <f>CONCATENATE(Project!$Z$9,"$")</f>
        <v>2019$</v>
      </c>
      <c r="BI10" s="41" t="str">
        <f>CONCATENATE(Project!$Z$9,"$")</f>
        <v>2019$</v>
      </c>
      <c r="BJ10" s="41" t="str">
        <f>CONCATENATE(Project!$Z$9,"$")</f>
        <v>2019$</v>
      </c>
      <c r="BK10" s="41" t="str">
        <f>CONCATENATE(Project!$Z$9,"$")</f>
        <v>2019$</v>
      </c>
      <c r="BL10" s="41" t="str">
        <f>CONCATENATE(Project!$Z$9,"$")</f>
        <v>2019$</v>
      </c>
      <c r="BM10" s="41" t="str">
        <f>CONCATENATE(Project!$Z$9,"$")</f>
        <v>2019$</v>
      </c>
      <c r="BN10" s="41" t="str">
        <f>CONCATENATE(Project!$Z$9,"$")</f>
        <v>2019$</v>
      </c>
      <c r="BO10" s="41" t="str">
        <f>CONCATENATE(Project!$Z$9,"$")</f>
        <v>2019$</v>
      </c>
      <c r="BP10" s="41" t="str">
        <f>CONCATENATE(Project!$Z$9,"$")</f>
        <v>2019$</v>
      </c>
      <c r="BQ10" s="41" t="str">
        <f>CONCATENATE(Project!$Z$9,"$")</f>
        <v>2019$</v>
      </c>
    </row>
    <row r="11" spans="1:72" s="175" customFormat="1" ht="18.75">
      <c r="A11" s="112" t="s">
        <v>56</v>
      </c>
      <c r="B11" s="7"/>
      <c r="C11" s="7"/>
      <c r="D11" s="7"/>
      <c r="E11" s="7"/>
      <c r="F11" s="7"/>
      <c r="G11" s="7"/>
      <c r="H11" s="7"/>
      <c r="I11" s="82"/>
      <c r="BT11" s="199"/>
    </row>
    <row r="12" spans="1:72" s="13" customFormat="1">
      <c r="A12" s="99"/>
      <c r="B12" s="76"/>
      <c r="C12" s="76"/>
      <c r="D12" s="76"/>
      <c r="E12" s="76"/>
      <c r="F12" s="76"/>
      <c r="G12" s="76"/>
      <c r="I12" s="60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S12" s="37"/>
    </row>
    <row r="13" spans="1:72" s="13" customFormat="1">
      <c r="A13" s="99" t="s">
        <v>140</v>
      </c>
      <c r="C13" s="334">
        <v>2020</v>
      </c>
      <c r="D13" s="76"/>
      <c r="E13" s="76"/>
      <c r="F13" s="76"/>
      <c r="G13" s="76"/>
      <c r="I13" s="60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S13" s="37"/>
    </row>
    <row r="14" spans="1:72" s="13" customFormat="1">
      <c r="A14" s="99"/>
      <c r="C14" s="181"/>
      <c r="D14" s="76"/>
      <c r="E14" s="76"/>
      <c r="F14" s="76"/>
      <c r="G14" s="76"/>
      <c r="I14" s="60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S14" s="37"/>
    </row>
    <row r="15" spans="1:72" s="13" customFormat="1">
      <c r="A15" s="99" t="s">
        <v>177</v>
      </c>
      <c r="C15" s="334">
        <v>2026</v>
      </c>
      <c r="D15" s="76"/>
      <c r="E15" s="76"/>
      <c r="F15" s="76"/>
      <c r="G15" s="76"/>
      <c r="I15" s="60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S15" s="37"/>
    </row>
    <row r="16" spans="1:72" s="13" customFormat="1">
      <c r="A16" s="99"/>
      <c r="C16" s="181"/>
      <c r="D16" s="76"/>
      <c r="E16" s="76"/>
      <c r="F16" s="76"/>
      <c r="G16" s="76"/>
      <c r="I16" s="60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S16" s="37"/>
    </row>
    <row r="17" spans="1:75" s="13" customFormat="1">
      <c r="A17" s="99" t="s">
        <v>441</v>
      </c>
      <c r="B17" s="76"/>
      <c r="C17" s="354"/>
      <c r="D17" s="76"/>
      <c r="E17" s="76"/>
      <c r="F17" s="76"/>
      <c r="G17" s="76"/>
      <c r="I17" s="60"/>
      <c r="X17" s="357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S17" s="37"/>
    </row>
    <row r="18" spans="1:75" s="308" customFormat="1" ht="15" customHeight="1">
      <c r="A18" s="99" t="s">
        <v>438</v>
      </c>
      <c r="B18" s="355"/>
      <c r="C18" s="356">
        <v>1600000</v>
      </c>
      <c r="D18" s="176" t="str">
        <f>IF(C18=SUM(X18:BQ18),"","CHECK COST")</f>
        <v/>
      </c>
      <c r="I18" s="60" t="str">
        <f>CONCATENATE($C$13,"$")</f>
        <v>2020$</v>
      </c>
      <c r="W18" s="355"/>
      <c r="X18" s="328">
        <f>$C18*3/16</f>
        <v>300000</v>
      </c>
      <c r="Y18" s="328">
        <f>$C18*4/16</f>
        <v>400000</v>
      </c>
      <c r="Z18" s="328">
        <f>$C18*4/16</f>
        <v>400000</v>
      </c>
      <c r="AA18" s="328">
        <f>$C18*4/16</f>
        <v>400000</v>
      </c>
      <c r="AB18" s="328">
        <f>$C18*1/16</f>
        <v>100000</v>
      </c>
      <c r="AC18" s="328"/>
      <c r="AD18" s="328"/>
      <c r="AE18" s="328"/>
      <c r="AF18" s="328"/>
      <c r="AG18" s="328"/>
      <c r="AH18" s="328"/>
      <c r="AI18" s="328"/>
      <c r="AJ18" s="328"/>
      <c r="AK18" s="328"/>
      <c r="AL18" s="328"/>
      <c r="AM18" s="328"/>
      <c r="AN18" s="328"/>
      <c r="AO18" s="328"/>
      <c r="AP18" s="328"/>
      <c r="AQ18" s="328"/>
      <c r="AR18" s="328"/>
      <c r="AS18" s="328"/>
      <c r="AT18" s="328"/>
      <c r="AU18" s="328"/>
      <c r="AV18" s="328"/>
      <c r="AW18" s="328"/>
      <c r="AX18" s="328"/>
      <c r="AY18" s="328"/>
      <c r="AZ18" s="328"/>
      <c r="BA18" s="328"/>
      <c r="BB18" s="328"/>
      <c r="BC18" s="328"/>
      <c r="BD18" s="328"/>
      <c r="BE18" s="328"/>
      <c r="BF18" s="328"/>
      <c r="BG18" s="328"/>
      <c r="BH18" s="328"/>
      <c r="BI18" s="328"/>
      <c r="BJ18" s="328"/>
      <c r="BK18" s="328"/>
      <c r="BL18" s="328"/>
      <c r="BM18" s="328"/>
      <c r="BN18" s="328"/>
      <c r="BO18" s="328"/>
      <c r="BP18" s="328"/>
      <c r="BQ18" s="328"/>
      <c r="BS18" s="322"/>
    </row>
    <row r="19" spans="1:75" s="308" customFormat="1" ht="15" customHeight="1">
      <c r="A19" s="99" t="s">
        <v>439</v>
      </c>
      <c r="B19" s="355"/>
      <c r="C19" s="356">
        <v>9500000</v>
      </c>
      <c r="D19" s="176" t="str">
        <f>IF(C19=SUM(X19:BQ19),"","CHECK COST")</f>
        <v/>
      </c>
      <c r="I19" s="60" t="str">
        <f>CONCATENATE($C$13,"$")</f>
        <v>2020$</v>
      </c>
      <c r="W19" s="355"/>
      <c r="X19" s="328"/>
      <c r="Y19" s="328"/>
      <c r="Z19" s="328"/>
      <c r="AA19" s="328"/>
      <c r="AB19" s="328">
        <f>$C19*1/7</f>
        <v>1357142.857142857</v>
      </c>
      <c r="AC19" s="328">
        <f>$C19*4/7</f>
        <v>5428571.4285714282</v>
      </c>
      <c r="AD19" s="328">
        <f>$C19*2/7</f>
        <v>2714285.7142857141</v>
      </c>
      <c r="AE19" s="328"/>
      <c r="AF19" s="328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356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S19" s="322"/>
    </row>
    <row r="20" spans="1:75" s="308" customFormat="1" ht="15" customHeight="1">
      <c r="A20" s="99" t="s">
        <v>440</v>
      </c>
      <c r="B20" s="355"/>
      <c r="C20" s="356">
        <v>50000000</v>
      </c>
      <c r="D20" s="176" t="str">
        <f>IF(C20=SUM(X20:BQ20),"","CHECK COST")</f>
        <v/>
      </c>
      <c r="I20" s="60" t="str">
        <f>CONCATENATE($C$13,"$")</f>
        <v>2020$</v>
      </c>
      <c r="W20" s="355"/>
      <c r="X20" s="328"/>
      <c r="Y20" s="328"/>
      <c r="Z20" s="328"/>
      <c r="AA20" s="328"/>
      <c r="AB20" s="328"/>
      <c r="AC20" s="328"/>
      <c r="AD20" s="328"/>
      <c r="AE20" s="328">
        <f>$C20*4/6</f>
        <v>33333333.333333332</v>
      </c>
      <c r="AF20" s="328">
        <f>$C20*2/6</f>
        <v>16666666.666666666</v>
      </c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S20" s="322"/>
    </row>
    <row r="21" spans="1:75" s="175" customFormat="1" ht="15" customHeight="1">
      <c r="A21" s="76" t="s">
        <v>156</v>
      </c>
      <c r="C21" s="10"/>
      <c r="I21" s="60" t="str">
        <f>CONCATENATE($C$13,"$")</f>
        <v>2020$</v>
      </c>
      <c r="X21" s="158">
        <f t="shared" ref="X21:BQ21" si="0">SUM(X18:X20)</f>
        <v>300000</v>
      </c>
      <c r="Y21" s="158">
        <f t="shared" si="0"/>
        <v>400000</v>
      </c>
      <c r="Z21" s="158">
        <f t="shared" si="0"/>
        <v>400000</v>
      </c>
      <c r="AA21" s="158">
        <f t="shared" si="0"/>
        <v>400000</v>
      </c>
      <c r="AB21" s="158">
        <f t="shared" si="0"/>
        <v>1457142.857142857</v>
      </c>
      <c r="AC21" s="158">
        <f t="shared" si="0"/>
        <v>5428571.4285714282</v>
      </c>
      <c r="AD21" s="158">
        <f t="shared" si="0"/>
        <v>2714285.7142857141</v>
      </c>
      <c r="AE21" s="158">
        <f t="shared" si="0"/>
        <v>33333333.333333332</v>
      </c>
      <c r="AF21" s="158">
        <f t="shared" si="0"/>
        <v>16666666.666666666</v>
      </c>
      <c r="AG21" s="158">
        <f t="shared" si="0"/>
        <v>0</v>
      </c>
      <c r="AH21" s="158">
        <f t="shared" si="0"/>
        <v>0</v>
      </c>
      <c r="AI21" s="158">
        <f t="shared" si="0"/>
        <v>0</v>
      </c>
      <c r="AJ21" s="158">
        <f t="shared" si="0"/>
        <v>0</v>
      </c>
      <c r="AK21" s="158">
        <f t="shared" si="0"/>
        <v>0</v>
      </c>
      <c r="AL21" s="158">
        <f t="shared" si="0"/>
        <v>0</v>
      </c>
      <c r="AM21" s="158">
        <f t="shared" si="0"/>
        <v>0</v>
      </c>
      <c r="AN21" s="158">
        <f t="shared" si="0"/>
        <v>0</v>
      </c>
      <c r="AO21" s="158">
        <f t="shared" si="0"/>
        <v>0</v>
      </c>
      <c r="AP21" s="158">
        <f t="shared" si="0"/>
        <v>0</v>
      </c>
      <c r="AQ21" s="158">
        <f t="shared" si="0"/>
        <v>0</v>
      </c>
      <c r="AR21" s="158">
        <f t="shared" si="0"/>
        <v>0</v>
      </c>
      <c r="AS21" s="158">
        <f t="shared" si="0"/>
        <v>0</v>
      </c>
      <c r="AT21" s="158">
        <f t="shared" si="0"/>
        <v>0</v>
      </c>
      <c r="AU21" s="158">
        <f t="shared" si="0"/>
        <v>0</v>
      </c>
      <c r="AV21" s="158">
        <f t="shared" si="0"/>
        <v>0</v>
      </c>
      <c r="AW21" s="158">
        <f t="shared" si="0"/>
        <v>0</v>
      </c>
      <c r="AX21" s="158">
        <f t="shared" si="0"/>
        <v>0</v>
      </c>
      <c r="AY21" s="158">
        <f t="shared" si="0"/>
        <v>0</v>
      </c>
      <c r="AZ21" s="158">
        <f t="shared" si="0"/>
        <v>0</v>
      </c>
      <c r="BA21" s="158">
        <f t="shared" si="0"/>
        <v>0</v>
      </c>
      <c r="BB21" s="158">
        <f t="shared" si="0"/>
        <v>0</v>
      </c>
      <c r="BC21" s="158">
        <f t="shared" si="0"/>
        <v>0</v>
      </c>
      <c r="BD21" s="158">
        <f t="shared" si="0"/>
        <v>0</v>
      </c>
      <c r="BE21" s="158">
        <f t="shared" si="0"/>
        <v>0</v>
      </c>
      <c r="BF21" s="158">
        <f t="shared" si="0"/>
        <v>0</v>
      </c>
      <c r="BG21" s="158">
        <f t="shared" si="0"/>
        <v>0</v>
      </c>
      <c r="BH21" s="158">
        <f t="shared" si="0"/>
        <v>0</v>
      </c>
      <c r="BI21" s="158">
        <f t="shared" si="0"/>
        <v>0</v>
      </c>
      <c r="BJ21" s="158">
        <f t="shared" si="0"/>
        <v>0</v>
      </c>
      <c r="BK21" s="158">
        <f t="shared" si="0"/>
        <v>0</v>
      </c>
      <c r="BL21" s="158">
        <f t="shared" si="0"/>
        <v>0</v>
      </c>
      <c r="BM21" s="158">
        <f t="shared" si="0"/>
        <v>0</v>
      </c>
      <c r="BN21" s="158">
        <f t="shared" si="0"/>
        <v>0</v>
      </c>
      <c r="BO21" s="158">
        <f t="shared" si="0"/>
        <v>0</v>
      </c>
      <c r="BP21" s="158">
        <f t="shared" si="0"/>
        <v>0</v>
      </c>
      <c r="BQ21" s="158">
        <f t="shared" si="0"/>
        <v>0</v>
      </c>
      <c r="BS21" s="322"/>
    </row>
    <row r="22" spans="1:75" s="175" customFormat="1">
      <c r="H22" s="13"/>
      <c r="I22" s="33"/>
      <c r="X22" s="308"/>
      <c r="Y22" s="308"/>
    </row>
    <row r="23" spans="1:75" s="175" customFormat="1">
      <c r="A23" s="153" t="s">
        <v>141</v>
      </c>
      <c r="C23" s="81">
        <f>INDEX(a!$J$63:$BQ$63,1,MATCH(C13,a!$J$54:$BQ$54,0))</f>
        <v>1.0181159420289856</v>
      </c>
      <c r="H23" s="13"/>
      <c r="I23" s="33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</row>
    <row r="24" spans="1:75" s="175" customFormat="1">
      <c r="H24" s="13"/>
      <c r="I24" s="33"/>
      <c r="X24" s="308"/>
      <c r="Y24" s="308"/>
    </row>
    <row r="25" spans="1:75" s="13" customFormat="1">
      <c r="A25" s="99" t="s">
        <v>146</v>
      </c>
      <c r="B25" s="76"/>
      <c r="C25" s="55">
        <f>SUM(X25:BQ25)</f>
        <v>60012811.387900352</v>
      </c>
      <c r="D25" s="76"/>
      <c r="E25" s="76"/>
      <c r="F25" s="76"/>
      <c r="G25" s="76"/>
      <c r="I25" s="60" t="str">
        <f>CONCATENATE(a!$C$51,"$")</f>
        <v>2019$</v>
      </c>
      <c r="X25" s="158">
        <f>X21/$C$23</f>
        <v>294661.92170818505</v>
      </c>
      <c r="Y25" s="158">
        <f t="shared" ref="Y25:BQ25" si="1">Y21/$C$23</f>
        <v>392882.56227758003</v>
      </c>
      <c r="Z25" s="158">
        <f t="shared" si="1"/>
        <v>392882.56227758003</v>
      </c>
      <c r="AA25" s="158">
        <f t="shared" si="1"/>
        <v>392882.56227758003</v>
      </c>
      <c r="AB25" s="158">
        <f t="shared" si="1"/>
        <v>1431215.0482968986</v>
      </c>
      <c r="AC25" s="158">
        <f t="shared" si="1"/>
        <v>5331977.6309100147</v>
      </c>
      <c r="AD25" s="158">
        <f t="shared" si="1"/>
        <v>2665988.8154550074</v>
      </c>
      <c r="AE25" s="158">
        <f t="shared" si="1"/>
        <v>32740213.523131669</v>
      </c>
      <c r="AF25" s="158">
        <f t="shared" si="1"/>
        <v>16370106.761565834</v>
      </c>
      <c r="AG25" s="158">
        <f t="shared" si="1"/>
        <v>0</v>
      </c>
      <c r="AH25" s="158">
        <f t="shared" si="1"/>
        <v>0</v>
      </c>
      <c r="AI25" s="158">
        <f t="shared" si="1"/>
        <v>0</v>
      </c>
      <c r="AJ25" s="158">
        <f t="shared" si="1"/>
        <v>0</v>
      </c>
      <c r="AK25" s="158">
        <f t="shared" si="1"/>
        <v>0</v>
      </c>
      <c r="AL25" s="158">
        <f t="shared" si="1"/>
        <v>0</v>
      </c>
      <c r="AM25" s="158">
        <f t="shared" si="1"/>
        <v>0</v>
      </c>
      <c r="AN25" s="158">
        <f t="shared" si="1"/>
        <v>0</v>
      </c>
      <c r="AO25" s="158">
        <f t="shared" si="1"/>
        <v>0</v>
      </c>
      <c r="AP25" s="158">
        <f t="shared" si="1"/>
        <v>0</v>
      </c>
      <c r="AQ25" s="158">
        <f t="shared" si="1"/>
        <v>0</v>
      </c>
      <c r="AR25" s="158">
        <f t="shared" si="1"/>
        <v>0</v>
      </c>
      <c r="AS25" s="158">
        <f t="shared" si="1"/>
        <v>0</v>
      </c>
      <c r="AT25" s="158">
        <f t="shared" si="1"/>
        <v>0</v>
      </c>
      <c r="AU25" s="158">
        <f t="shared" si="1"/>
        <v>0</v>
      </c>
      <c r="AV25" s="158">
        <f t="shared" si="1"/>
        <v>0</v>
      </c>
      <c r="AW25" s="158">
        <f t="shared" si="1"/>
        <v>0</v>
      </c>
      <c r="AX25" s="158">
        <f t="shared" si="1"/>
        <v>0</v>
      </c>
      <c r="AY25" s="158">
        <f t="shared" si="1"/>
        <v>0</v>
      </c>
      <c r="AZ25" s="158">
        <f t="shared" si="1"/>
        <v>0</v>
      </c>
      <c r="BA25" s="158">
        <f t="shared" si="1"/>
        <v>0</v>
      </c>
      <c r="BB25" s="158">
        <f t="shared" si="1"/>
        <v>0</v>
      </c>
      <c r="BC25" s="158">
        <f t="shared" si="1"/>
        <v>0</v>
      </c>
      <c r="BD25" s="158">
        <f t="shared" si="1"/>
        <v>0</v>
      </c>
      <c r="BE25" s="158">
        <f t="shared" si="1"/>
        <v>0</v>
      </c>
      <c r="BF25" s="158">
        <f t="shared" si="1"/>
        <v>0</v>
      </c>
      <c r="BG25" s="158">
        <f t="shared" si="1"/>
        <v>0</v>
      </c>
      <c r="BH25" s="158">
        <f t="shared" si="1"/>
        <v>0</v>
      </c>
      <c r="BI25" s="158">
        <f t="shared" si="1"/>
        <v>0</v>
      </c>
      <c r="BJ25" s="158">
        <f t="shared" si="1"/>
        <v>0</v>
      </c>
      <c r="BK25" s="158">
        <f t="shared" si="1"/>
        <v>0</v>
      </c>
      <c r="BL25" s="158">
        <f t="shared" si="1"/>
        <v>0</v>
      </c>
      <c r="BM25" s="158">
        <f t="shared" si="1"/>
        <v>0</v>
      </c>
      <c r="BN25" s="158">
        <f t="shared" si="1"/>
        <v>0</v>
      </c>
      <c r="BO25" s="158">
        <f t="shared" si="1"/>
        <v>0</v>
      </c>
      <c r="BP25" s="158">
        <f t="shared" si="1"/>
        <v>0</v>
      </c>
      <c r="BQ25" s="158">
        <f t="shared" si="1"/>
        <v>0</v>
      </c>
      <c r="BS25" s="37"/>
    </row>
    <row r="26" spans="1:75" s="13" customFormat="1">
      <c r="A26" s="99"/>
      <c r="B26" s="76"/>
      <c r="C26" s="76"/>
      <c r="D26" s="76"/>
      <c r="E26" s="76"/>
      <c r="F26" s="76"/>
      <c r="G26" s="76"/>
      <c r="I26" s="60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S26" s="37"/>
    </row>
    <row r="27" spans="1:75" ht="18.75">
      <c r="A27" s="113" t="s">
        <v>84</v>
      </c>
      <c r="B27" s="100"/>
      <c r="C27" s="100"/>
      <c r="D27" s="100"/>
      <c r="E27" s="100"/>
      <c r="F27" s="100"/>
      <c r="G27" s="100"/>
      <c r="I27" s="33"/>
      <c r="X27" s="308"/>
      <c r="Y27" s="308"/>
      <c r="AA27" s="130"/>
      <c r="BW27" s="10"/>
    </row>
    <row r="28" spans="1:75" s="13" customFormat="1">
      <c r="A28" s="78" t="s">
        <v>69</v>
      </c>
      <c r="I28" s="60"/>
      <c r="X28" s="345">
        <v>1</v>
      </c>
      <c r="Y28" s="345">
        <v>1</v>
      </c>
      <c r="Z28" s="81">
        <f>a!Z$79</f>
        <v>1</v>
      </c>
      <c r="AA28" s="81">
        <f>a!AA$79</f>
        <v>0.93457943925233644</v>
      </c>
      <c r="AB28" s="81">
        <f>a!AB$79</f>
        <v>0.87343872827321156</v>
      </c>
      <c r="AC28" s="81">
        <f>a!AC$79</f>
        <v>0.81629787689085187</v>
      </c>
      <c r="AD28" s="81">
        <f>a!AD$79</f>
        <v>0.7628952120475252</v>
      </c>
      <c r="AE28" s="81">
        <f>a!AE$79</f>
        <v>0.71298617948366838</v>
      </c>
      <c r="AF28" s="81">
        <f>a!AF$79</f>
        <v>0.66634222381651254</v>
      </c>
      <c r="AG28" s="81">
        <f>a!AG$79</f>
        <v>0.62274974188459109</v>
      </c>
      <c r="AH28" s="81">
        <f>a!AH$79</f>
        <v>0.5820091045650384</v>
      </c>
      <c r="AI28" s="81">
        <f>a!AI$79</f>
        <v>0.54393374258414806</v>
      </c>
      <c r="AJ28" s="81">
        <f>a!AJ$79</f>
        <v>0.5083492921347178</v>
      </c>
      <c r="AK28" s="81">
        <f>a!AK$79</f>
        <v>0.47509279638758667</v>
      </c>
      <c r="AL28" s="81">
        <f>a!AL$79</f>
        <v>0.44401195924073528</v>
      </c>
      <c r="AM28" s="81">
        <f>a!AM$79</f>
        <v>0.41496444788853759</v>
      </c>
      <c r="AN28" s="81">
        <f>a!AN$79</f>
        <v>0.3878172410173249</v>
      </c>
      <c r="AO28" s="81">
        <f>a!AO$79</f>
        <v>0.36244601964235967</v>
      </c>
      <c r="AP28" s="81">
        <f>a!AP$79</f>
        <v>0.33873459779659787</v>
      </c>
      <c r="AQ28" s="81">
        <f>a!AQ$79</f>
        <v>0.31657439046411018</v>
      </c>
      <c r="AR28" s="81">
        <f>a!AR$79</f>
        <v>0.29586391632159825</v>
      </c>
      <c r="AS28" s="81">
        <f>a!AS$79</f>
        <v>0.27650833301083949</v>
      </c>
      <c r="AT28" s="81">
        <f>a!AT$79</f>
        <v>0.2584190028138687</v>
      </c>
      <c r="AU28" s="81">
        <f>a!AU$79</f>
        <v>0.24151308674193336</v>
      </c>
      <c r="AV28" s="81">
        <f>a!AV$79</f>
        <v>0.22571316517937698</v>
      </c>
      <c r="AW28" s="81">
        <f>a!AW$79</f>
        <v>0.21094688334521211</v>
      </c>
      <c r="AX28" s="81">
        <f>a!AX$79</f>
        <v>0.19714661994879637</v>
      </c>
      <c r="AY28" s="81">
        <f>a!AY$79</f>
        <v>0.18424917752223957</v>
      </c>
      <c r="AZ28" s="81">
        <f>a!AZ$79</f>
        <v>0.17219549301143888</v>
      </c>
      <c r="BA28" s="81">
        <f>a!BA$79</f>
        <v>0.16093036730041013</v>
      </c>
      <c r="BB28" s="81">
        <f>a!BB$79</f>
        <v>0.15040221243028987</v>
      </c>
      <c r="BC28" s="81">
        <f>a!BC$79</f>
        <v>0.1405628153554111</v>
      </c>
      <c r="BD28" s="81">
        <f>a!BD$79</f>
        <v>0.13136711715458982</v>
      </c>
      <c r="BE28" s="81">
        <f>a!BE$79</f>
        <v>0.1227730066865325</v>
      </c>
      <c r="BF28" s="81">
        <f>a!BF$79</f>
        <v>0.11474112774442291</v>
      </c>
      <c r="BG28" s="81">
        <f>a!BG$79</f>
        <v>0.10723469882656347</v>
      </c>
      <c r="BH28" s="81">
        <f>a!BH$79</f>
        <v>0.10021934469772288</v>
      </c>
      <c r="BI28" s="81">
        <f>a!BI$79</f>
        <v>9.366293896983445E-2</v>
      </c>
      <c r="BJ28" s="81">
        <f>a!BJ$79</f>
        <v>8.7535456981153698E-2</v>
      </c>
      <c r="BK28" s="81">
        <f>a!BK$79</f>
        <v>8.1808838300143641E-2</v>
      </c>
      <c r="BL28" s="81">
        <f>a!BL$79</f>
        <v>7.6456858224433308E-2</v>
      </c>
      <c r="BM28" s="81">
        <f>a!BM$79</f>
        <v>7.1455007686386268E-2</v>
      </c>
      <c r="BN28" s="81">
        <f>a!BN$79</f>
        <v>6.6780381015314264E-2</v>
      </c>
      <c r="BO28" s="81">
        <f>a!BO$79</f>
        <v>6.2411571042349782E-2</v>
      </c>
      <c r="BP28" s="81">
        <f>a!BP$79</f>
        <v>5.8328571067616623E-2</v>
      </c>
      <c r="BQ28" s="81">
        <f>a!BQ$79</f>
        <v>5.4512683240763193E-2</v>
      </c>
      <c r="BU28" s="9"/>
      <c r="BV28" s="9"/>
      <c r="BW28" s="37"/>
    </row>
    <row r="29" spans="1:75" s="4" customFormat="1">
      <c r="A29" s="152" t="s">
        <v>91</v>
      </c>
      <c r="C29" s="157">
        <f>SUM(X29:BF29)</f>
        <v>43335450.8840556</v>
      </c>
      <c r="D29" s="76"/>
      <c r="E29" s="76"/>
      <c r="F29" s="76"/>
      <c r="G29" s="76"/>
      <c r="H29" s="76"/>
      <c r="I29" s="60" t="str">
        <f>CONCATENATE(a!$C$51,"$")</f>
        <v>2019$</v>
      </c>
      <c r="X29" s="134">
        <f>X25*X$28</f>
        <v>294661.92170818505</v>
      </c>
      <c r="Y29" s="134">
        <f>Y25*Y$28</f>
        <v>392882.56227758003</v>
      </c>
      <c r="Z29" s="134">
        <f t="shared" ref="Z29:BQ29" si="2">Z25*Z$28</f>
        <v>392882.56227758003</v>
      </c>
      <c r="AA29" s="134">
        <f t="shared" si="2"/>
        <v>367179.96474540187</v>
      </c>
      <c r="AB29" s="134">
        <f t="shared" si="2"/>
        <v>1250078.6516699262</v>
      </c>
      <c r="AC29" s="134">
        <f t="shared" si="2"/>
        <v>4352482.0197413592</v>
      </c>
      <c r="AD29" s="134">
        <f t="shared" si="2"/>
        <v>2033870.1026828783</v>
      </c>
      <c r="AE29" s="134">
        <f t="shared" si="2"/>
        <v>23343319.755337182</v>
      </c>
      <c r="AF29" s="134">
        <f t="shared" si="2"/>
        <v>10908093.343615506</v>
      </c>
      <c r="AG29" s="134">
        <f t="shared" si="2"/>
        <v>0</v>
      </c>
      <c r="AH29" s="134">
        <f t="shared" si="2"/>
        <v>0</v>
      </c>
      <c r="AI29" s="134">
        <f t="shared" si="2"/>
        <v>0</v>
      </c>
      <c r="AJ29" s="134">
        <f t="shared" si="2"/>
        <v>0</v>
      </c>
      <c r="AK29" s="134">
        <f t="shared" si="2"/>
        <v>0</v>
      </c>
      <c r="AL29" s="134">
        <f t="shared" si="2"/>
        <v>0</v>
      </c>
      <c r="AM29" s="134">
        <f t="shared" si="2"/>
        <v>0</v>
      </c>
      <c r="AN29" s="134">
        <f t="shared" si="2"/>
        <v>0</v>
      </c>
      <c r="AO29" s="134">
        <f t="shared" si="2"/>
        <v>0</v>
      </c>
      <c r="AP29" s="134">
        <f t="shared" si="2"/>
        <v>0</v>
      </c>
      <c r="AQ29" s="134">
        <f t="shared" si="2"/>
        <v>0</v>
      </c>
      <c r="AR29" s="134">
        <f t="shared" si="2"/>
        <v>0</v>
      </c>
      <c r="AS29" s="134">
        <f t="shared" si="2"/>
        <v>0</v>
      </c>
      <c r="AT29" s="134">
        <f t="shared" si="2"/>
        <v>0</v>
      </c>
      <c r="AU29" s="134">
        <f t="shared" si="2"/>
        <v>0</v>
      </c>
      <c r="AV29" s="134">
        <f t="shared" si="2"/>
        <v>0</v>
      </c>
      <c r="AW29" s="134">
        <f t="shared" si="2"/>
        <v>0</v>
      </c>
      <c r="AX29" s="134">
        <f t="shared" si="2"/>
        <v>0</v>
      </c>
      <c r="AY29" s="134">
        <f t="shared" si="2"/>
        <v>0</v>
      </c>
      <c r="AZ29" s="134">
        <f t="shared" si="2"/>
        <v>0</v>
      </c>
      <c r="BA29" s="134">
        <f t="shared" si="2"/>
        <v>0</v>
      </c>
      <c r="BB29" s="134">
        <f t="shared" si="2"/>
        <v>0</v>
      </c>
      <c r="BC29" s="134">
        <f t="shared" si="2"/>
        <v>0</v>
      </c>
      <c r="BD29" s="134">
        <f t="shared" si="2"/>
        <v>0</v>
      </c>
      <c r="BE29" s="134">
        <f t="shared" si="2"/>
        <v>0</v>
      </c>
      <c r="BF29" s="134">
        <f t="shared" si="2"/>
        <v>0</v>
      </c>
      <c r="BG29" s="134">
        <f t="shared" si="2"/>
        <v>0</v>
      </c>
      <c r="BH29" s="134">
        <f t="shared" si="2"/>
        <v>0</v>
      </c>
      <c r="BI29" s="134">
        <f t="shared" si="2"/>
        <v>0</v>
      </c>
      <c r="BJ29" s="134">
        <f t="shared" si="2"/>
        <v>0</v>
      </c>
      <c r="BK29" s="134">
        <f t="shared" si="2"/>
        <v>0</v>
      </c>
      <c r="BL29" s="134">
        <f t="shared" si="2"/>
        <v>0</v>
      </c>
      <c r="BM29" s="134">
        <f t="shared" si="2"/>
        <v>0</v>
      </c>
      <c r="BN29" s="134">
        <f t="shared" si="2"/>
        <v>0</v>
      </c>
      <c r="BO29" s="134">
        <f t="shared" si="2"/>
        <v>0</v>
      </c>
      <c r="BP29" s="134">
        <f t="shared" si="2"/>
        <v>0</v>
      </c>
      <c r="BQ29" s="134">
        <f t="shared" si="2"/>
        <v>0</v>
      </c>
    </row>
    <row r="30" spans="1:75" s="13" customFormat="1">
      <c r="A30" s="99"/>
      <c r="B30" s="76"/>
      <c r="C30" s="76"/>
      <c r="D30" s="76"/>
      <c r="E30" s="76"/>
      <c r="F30" s="76"/>
      <c r="G30" s="76"/>
      <c r="I30" s="60"/>
      <c r="BS30" s="37"/>
    </row>
    <row r="31" spans="1:75" s="175" customFormat="1" ht="18.75">
      <c r="A31" s="112" t="s">
        <v>57</v>
      </c>
      <c r="B31" s="7"/>
      <c r="C31" s="7"/>
      <c r="D31" s="7"/>
      <c r="E31" s="7"/>
      <c r="F31" s="7"/>
      <c r="G31" s="150"/>
      <c r="H31" s="13"/>
      <c r="I31" s="82"/>
      <c r="X31" s="308"/>
      <c r="Y31" s="308"/>
      <c r="BT31" s="199"/>
    </row>
    <row r="32" spans="1:75" s="13" customFormat="1">
      <c r="A32" s="99" t="s">
        <v>86</v>
      </c>
      <c r="C32" s="181">
        <f>Project!B16</f>
        <v>2026</v>
      </c>
      <c r="E32" s="76"/>
      <c r="F32" s="76"/>
      <c r="G32" s="76"/>
      <c r="I32" s="60"/>
      <c r="BS32" s="37"/>
    </row>
    <row r="33" spans="1:75" customFormat="1">
      <c r="A33" s="99" t="s">
        <v>201</v>
      </c>
      <c r="B33" s="9"/>
      <c r="C33" s="95">
        <v>75</v>
      </c>
      <c r="D33" s="13"/>
      <c r="E33" s="76"/>
      <c r="F33" s="76"/>
      <c r="G33" s="76"/>
      <c r="H33" s="13"/>
      <c r="I33" s="60" t="s">
        <v>85</v>
      </c>
      <c r="S33" s="9"/>
      <c r="T33" s="9"/>
      <c r="U33" s="9"/>
      <c r="V33" s="9"/>
      <c r="W33" s="9"/>
      <c r="X33" s="308"/>
      <c r="Y33" s="308"/>
      <c r="Z33" s="9"/>
      <c r="AA33" s="9"/>
      <c r="AB33" s="9"/>
      <c r="AC33" s="9"/>
      <c r="AH33" s="9"/>
      <c r="AI33" s="9"/>
      <c r="AJ33" s="9"/>
      <c r="AK33" s="9"/>
      <c r="AL33" s="9"/>
      <c r="AM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9"/>
      <c r="BT33" s="199"/>
    </row>
    <row r="34" spans="1:75" s="13" customFormat="1">
      <c r="A34" s="99"/>
      <c r="B34" s="76"/>
      <c r="C34" s="181"/>
      <c r="D34" s="60"/>
      <c r="E34" s="76"/>
      <c r="F34" s="76"/>
      <c r="G34" s="76"/>
      <c r="I34" s="60"/>
      <c r="BS34" s="37"/>
    </row>
    <row r="35" spans="1:75" s="13" customFormat="1">
      <c r="A35" s="99" t="s">
        <v>199</v>
      </c>
      <c r="B35" s="76"/>
      <c r="C35" s="157">
        <f>SUM(Z35:BQ35)</f>
        <v>36007686.83274021</v>
      </c>
      <c r="D35" s="76"/>
      <c r="E35" s="76"/>
      <c r="F35" s="76"/>
      <c r="G35" s="76"/>
      <c r="I35" s="60" t="str">
        <f>CONCATENATE(a!$C$51,"$")</f>
        <v>2019$</v>
      </c>
      <c r="X35" s="55">
        <f>IF(X9=Project!$B$17,
               SUM($J$25:$BQ$25)*($C$33-(X9-$C$32))/$C$33,0)</f>
        <v>0</v>
      </c>
      <c r="Y35" s="55">
        <f>IF(Y9=Project!$B$17,
               SUM($J$25:$BQ$25)*($C$33-(Y9-$C$32))/$C$33,0)</f>
        <v>0</v>
      </c>
      <c r="Z35" s="55">
        <f>IF(Z9=Project!$B$17,
               SUM($J$25:$BQ$25)*($C$33-(Z9-$C$32))/$C$33,0)</f>
        <v>0</v>
      </c>
      <c r="AA35" s="55">
        <f>IF(AA9=Project!$B$17,
               SUM($J$25:$BQ$25)*($C$33-(AA9-$C$32))/$C$33,0)</f>
        <v>0</v>
      </c>
      <c r="AB35" s="55">
        <f>IF(AB9=Project!$B$17,
               SUM($J$25:$BQ$25)*($C$33-(AB9-$C$32))/$C$33,0)</f>
        <v>0</v>
      </c>
      <c r="AC35" s="55">
        <f>IF(AC9=Project!$B$17,
               SUM($J$25:$BQ$25)*($C$33-(AC9-$C$32))/$C$33,0)</f>
        <v>0</v>
      </c>
      <c r="AD35" s="55">
        <f>IF(AD9=Project!$B$17,
               SUM($J$25:$BQ$25)*($C$33-(AD9-$C$32))/$C$33,0)</f>
        <v>0</v>
      </c>
      <c r="AE35" s="55">
        <f>IF(AE9=Project!$B$17,
               SUM($J$25:$BQ$25)*($C$33-(AE9-$C$32))/$C$33,0)</f>
        <v>0</v>
      </c>
      <c r="AF35" s="55">
        <f>IF(AF9=Project!$B$17,
               SUM($J$25:$BQ$25)*($C$33-(AF9-$C$32))/$C$33,0)</f>
        <v>0</v>
      </c>
      <c r="AG35" s="55">
        <f>IF(AG9=Project!$B$17,
               SUM($J$25:$BQ$25)*($C$33-(AG9-$C$32))/$C$33,0)</f>
        <v>0</v>
      </c>
      <c r="AH35" s="55">
        <f>IF(AH9=Project!$B$17,
               SUM($J$25:$BQ$25)*($C$33-(AH9-$C$32))/$C$33,0)</f>
        <v>0</v>
      </c>
      <c r="AI35" s="55">
        <f>IF(AI9=Project!$B$17,
               SUM($J$25:$BQ$25)*($C$33-(AI9-$C$32))/$C$33,0)</f>
        <v>0</v>
      </c>
      <c r="AJ35" s="55">
        <f>IF(AJ9=Project!$B$17,
               SUM($J$25:$BQ$25)*($C$33-(AJ9-$C$32))/$C$33,0)</f>
        <v>0</v>
      </c>
      <c r="AK35" s="55">
        <f>IF(AK9=Project!$B$17,
               SUM($J$25:$BQ$25)*($C$33-(AK9-$C$32))/$C$33,0)</f>
        <v>0</v>
      </c>
      <c r="AL35" s="55">
        <f>IF(AL9=Project!$B$17,
               SUM($J$25:$BQ$25)*($C$33-(AL9-$C$32))/$C$33,0)</f>
        <v>0</v>
      </c>
      <c r="AM35" s="55">
        <f>IF(AM9=Project!$B$17,
               SUM($J$25:$BQ$25)*($C$33-(AM9-$C$32))/$C$33,0)</f>
        <v>0</v>
      </c>
      <c r="AN35" s="55">
        <f>IF(AN9=Project!$B$17,
               SUM($J$25:$BQ$25)*($C$33-(AN9-$C$32))/$C$33,0)</f>
        <v>0</v>
      </c>
      <c r="AO35" s="55">
        <f>IF(AO9=Project!$B$17,
               SUM($J$25:$BQ$25)*($C$33-(AO9-$C$32))/$C$33,0)</f>
        <v>0</v>
      </c>
      <c r="AP35" s="55">
        <f>IF(AP9=Project!$B$17,
               SUM($J$25:$BQ$25)*($C$33-(AP9-$C$32))/$C$33,0)</f>
        <v>0</v>
      </c>
      <c r="AQ35" s="55">
        <f>IF(AQ9=Project!$B$17,
               SUM($J$25:$BQ$25)*($C$33-(AQ9-$C$32))/$C$33,0)</f>
        <v>0</v>
      </c>
      <c r="AR35" s="55">
        <f>IF(AR9=Project!$B$17,
               SUM($J$25:$BQ$25)*($C$33-(AR9-$C$32))/$C$33,0)</f>
        <v>0</v>
      </c>
      <c r="AS35" s="55">
        <f>IF(AS9=Project!$B$17,
               SUM($J$25:$BQ$25)*($C$33-(AS9-$C$32))/$C$33,0)</f>
        <v>0</v>
      </c>
      <c r="AT35" s="55">
        <f>IF(AT9=Project!$B$17,
               SUM($J$25:$BQ$25)*($C$33-(AT9-$C$32))/$C$33,0)</f>
        <v>0</v>
      </c>
      <c r="AU35" s="55">
        <f>IF(AU9=Project!$B$17,
               SUM($J$25:$BQ$25)*($C$33-(AU9-$C$32))/$C$33,0)</f>
        <v>0</v>
      </c>
      <c r="AV35" s="55">
        <f>IF(AV9=Project!$B$17,
               SUM($J$25:$BQ$25)*($C$33-(AV9-$C$32))/$C$33,0)</f>
        <v>0</v>
      </c>
      <c r="AW35" s="55">
        <f>IF(AW9=Project!$B$17,
               SUM($J$25:$BQ$25)*($C$33-(AW9-$C$32))/$C$33,0)</f>
        <v>0</v>
      </c>
      <c r="AX35" s="55">
        <f>IF(AX9=Project!$B$17,
               SUM($J$25:$BQ$25)*($C$33-(AX9-$C$32))/$C$33,0)</f>
        <v>0</v>
      </c>
      <c r="AY35" s="55">
        <f>IF(AY9=Project!$B$17,
               SUM($J$25:$BQ$25)*($C$33-(AY9-$C$32))/$C$33,0)</f>
        <v>0</v>
      </c>
      <c r="AZ35" s="55">
        <f>IF(AZ9=Project!$B$17,
               SUM($J$25:$BQ$25)*($C$33-(AZ9-$C$32))/$C$33,0)</f>
        <v>0</v>
      </c>
      <c r="BA35" s="55">
        <f>IF(BA9=Project!$B$17,
               SUM($J$25:$BQ$25)*($C$33-(BA9-$C$32))/$C$33,0)</f>
        <v>0</v>
      </c>
      <c r="BB35" s="55">
        <f>IF(BB9=Project!$B$17,
               SUM($J$25:$BQ$25)*($C$33-(BB9-$C$32))/$C$33,0)</f>
        <v>0</v>
      </c>
      <c r="BC35" s="55">
        <f>IF(BC9=Project!$B$17,
               SUM($J$25:$BQ$25)*($C$33-(BC9-$C$32))/$C$33,0)</f>
        <v>0</v>
      </c>
      <c r="BD35" s="55">
        <f>IF(BD9=Project!$B$17,
               SUM($J$25:$BQ$25)*($C$33-(BD9-$C$32))/$C$33,0)</f>
        <v>0</v>
      </c>
      <c r="BE35" s="55">
        <f>IF(BE9=Project!$B$17,
               SUM($J$25:$BQ$25)*($C$33-(BE9-$C$32))/$C$33,0)</f>
        <v>0</v>
      </c>
      <c r="BF35" s="55">
        <f>IF(BF9=Project!$B$17,
               SUM($J$25:$BQ$25)*($C$33-(BF9-$C$32))/$C$33,0)</f>
        <v>0</v>
      </c>
      <c r="BG35" s="55">
        <f>IF(BG9=Project!$B$17,
               SUM($J$25:$BQ$25)*($C$33-(BG9-$C$32))/$C$33,0)</f>
        <v>0</v>
      </c>
      <c r="BH35" s="55">
        <f>IF(BH9=Project!$B$17,
               SUM($J$25:$BQ$25)*($C$33-(BH9-$C$32))/$C$33,0)</f>
        <v>0</v>
      </c>
      <c r="BI35" s="55">
        <f>IF(BI9=Project!$B$17,
               SUM($J$25:$BQ$25)*($C$33-(BI9-$C$32))/$C$33,0)</f>
        <v>0</v>
      </c>
      <c r="BJ35" s="55">
        <f>IF(BJ9=Project!$B$17,
               SUM($J$25:$BQ$25)*($C$33-(BJ9-$C$32))/$C$33,0)</f>
        <v>0</v>
      </c>
      <c r="BK35" s="55">
        <f>IF(BK9=Project!$B$17,
               SUM($J$25:$BQ$25)*($C$33-(BK9-$C$32))/$C$33,0)</f>
        <v>36007686.83274021</v>
      </c>
      <c r="BL35" s="55">
        <f>IF(BL9=Project!$B$17,
               SUM($J$25:$BQ$25)*($C$33-(BL9-$C$32))/$C$33,0)</f>
        <v>0</v>
      </c>
      <c r="BM35" s="55">
        <f>IF(BM9=Project!$B$17,
               SUM($J$25:$BQ$25)*($C$33-(BM9-$C$32))/$C$33,0)</f>
        <v>0</v>
      </c>
      <c r="BN35" s="55">
        <f>IF(BN9=Project!$B$17,
               SUM($J$25:$BQ$25)*($C$33-(BN9-$C$32))/$C$33,0)</f>
        <v>0</v>
      </c>
      <c r="BO35" s="55">
        <f>IF(BO9=Project!$B$17,
               SUM($J$25:$BQ$25)*($C$33-(BO9-$C$32))/$C$33,0)</f>
        <v>0</v>
      </c>
      <c r="BP35" s="55">
        <f>IF(BP9=Project!$B$17,
               SUM($J$25:$BQ$25)*($C$33-(BP9-$C$32))/$C$33,0)</f>
        <v>0</v>
      </c>
      <c r="BQ35" s="55">
        <f>IF(BQ9=Project!$B$17,
               SUM($J$25:$BQ$25)*($C$33-(BQ9-$C$32))/$C$33,0)</f>
        <v>0</v>
      </c>
      <c r="BS35" s="37"/>
    </row>
    <row r="36" spans="1:75" s="13" customFormat="1">
      <c r="A36" s="99"/>
      <c r="B36" s="76"/>
      <c r="C36" s="76"/>
      <c r="D36" s="76"/>
      <c r="E36" s="76"/>
      <c r="F36" s="76"/>
      <c r="G36" s="76"/>
      <c r="I36" s="60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S36" s="37"/>
    </row>
    <row r="37" spans="1:75" ht="18.75">
      <c r="A37" s="113" t="s">
        <v>87</v>
      </c>
      <c r="B37" s="100"/>
      <c r="C37" s="100"/>
      <c r="D37" s="100"/>
      <c r="E37" s="100"/>
      <c r="F37" s="100"/>
      <c r="G37" s="100"/>
      <c r="I37" s="33"/>
      <c r="X37" s="308"/>
      <c r="Y37" s="308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W37" s="10"/>
    </row>
    <row r="38" spans="1:75" s="13" customFormat="1">
      <c r="A38" s="78" t="s">
        <v>69</v>
      </c>
      <c r="I38" s="60"/>
      <c r="X38" s="345">
        <v>1</v>
      </c>
      <c r="Y38" s="345">
        <v>1</v>
      </c>
      <c r="Z38" s="81">
        <f>a!Z$79</f>
        <v>1</v>
      </c>
      <c r="AA38" s="81">
        <f>a!AA$79</f>
        <v>0.93457943925233644</v>
      </c>
      <c r="AB38" s="81">
        <f>a!AB$79</f>
        <v>0.87343872827321156</v>
      </c>
      <c r="AC38" s="81">
        <f>a!AC$79</f>
        <v>0.81629787689085187</v>
      </c>
      <c r="AD38" s="81">
        <f>a!AD$79</f>
        <v>0.7628952120475252</v>
      </c>
      <c r="AE38" s="81">
        <f>a!AE$79</f>
        <v>0.71298617948366838</v>
      </c>
      <c r="AF38" s="81">
        <f>a!AF$79</f>
        <v>0.66634222381651254</v>
      </c>
      <c r="AG38" s="81">
        <f>a!AG$79</f>
        <v>0.62274974188459109</v>
      </c>
      <c r="AH38" s="81">
        <f>a!AH$79</f>
        <v>0.5820091045650384</v>
      </c>
      <c r="AI38" s="81">
        <f>a!AI$79</f>
        <v>0.54393374258414806</v>
      </c>
      <c r="AJ38" s="81">
        <f>a!AJ$79</f>
        <v>0.5083492921347178</v>
      </c>
      <c r="AK38" s="81">
        <f>a!AK$79</f>
        <v>0.47509279638758667</v>
      </c>
      <c r="AL38" s="81">
        <f>a!AL$79</f>
        <v>0.44401195924073528</v>
      </c>
      <c r="AM38" s="81">
        <f>a!AM$79</f>
        <v>0.41496444788853759</v>
      </c>
      <c r="AN38" s="81">
        <f>a!AN$79</f>
        <v>0.3878172410173249</v>
      </c>
      <c r="AO38" s="81">
        <f>a!AO$79</f>
        <v>0.36244601964235967</v>
      </c>
      <c r="AP38" s="81">
        <f>a!AP$79</f>
        <v>0.33873459779659787</v>
      </c>
      <c r="AQ38" s="81">
        <f>a!AQ$79</f>
        <v>0.31657439046411018</v>
      </c>
      <c r="AR38" s="81">
        <f>a!AR$79</f>
        <v>0.29586391632159825</v>
      </c>
      <c r="AS38" s="81">
        <f>a!AS$79</f>
        <v>0.27650833301083949</v>
      </c>
      <c r="AT38" s="81">
        <f>a!AT$79</f>
        <v>0.2584190028138687</v>
      </c>
      <c r="AU38" s="81">
        <f>a!AU$79</f>
        <v>0.24151308674193336</v>
      </c>
      <c r="AV38" s="81">
        <f>a!AV$79</f>
        <v>0.22571316517937698</v>
      </c>
      <c r="AW38" s="81">
        <f>a!AW$79</f>
        <v>0.21094688334521211</v>
      </c>
      <c r="AX38" s="81">
        <f>a!AX$79</f>
        <v>0.19714661994879637</v>
      </c>
      <c r="AY38" s="81">
        <f>a!AY$79</f>
        <v>0.18424917752223957</v>
      </c>
      <c r="AZ38" s="81">
        <f>a!AZ$79</f>
        <v>0.17219549301143888</v>
      </c>
      <c r="BA38" s="81">
        <f>a!BA$79</f>
        <v>0.16093036730041013</v>
      </c>
      <c r="BB38" s="81">
        <f>a!BB$79</f>
        <v>0.15040221243028987</v>
      </c>
      <c r="BC38" s="81">
        <f>a!BC$79</f>
        <v>0.1405628153554111</v>
      </c>
      <c r="BD38" s="81">
        <f>a!BD$79</f>
        <v>0.13136711715458982</v>
      </c>
      <c r="BE38" s="81">
        <f>a!BE$79</f>
        <v>0.1227730066865325</v>
      </c>
      <c r="BF38" s="81">
        <f>a!BF$79</f>
        <v>0.11474112774442291</v>
      </c>
      <c r="BG38" s="81">
        <f>a!BG$79</f>
        <v>0.10723469882656347</v>
      </c>
      <c r="BH38" s="81">
        <f>a!BH$79</f>
        <v>0.10021934469772288</v>
      </c>
      <c r="BI38" s="81">
        <f>a!BI$79</f>
        <v>9.366293896983445E-2</v>
      </c>
      <c r="BJ38" s="81">
        <f>a!BJ$79</f>
        <v>8.7535456981153698E-2</v>
      </c>
      <c r="BK38" s="81">
        <f>a!BK$79</f>
        <v>8.1808838300143641E-2</v>
      </c>
      <c r="BL38" s="81">
        <f>a!BL$79</f>
        <v>7.6456858224433308E-2</v>
      </c>
      <c r="BM38" s="81">
        <f>a!BM$79</f>
        <v>7.1455007686386268E-2</v>
      </c>
      <c r="BN38" s="81">
        <f>a!BN$79</f>
        <v>6.6780381015314264E-2</v>
      </c>
      <c r="BO38" s="81">
        <f>a!BO$79</f>
        <v>6.2411571042349782E-2</v>
      </c>
      <c r="BP38" s="81">
        <f>a!BP$79</f>
        <v>5.8328571067616623E-2</v>
      </c>
      <c r="BQ38" s="81">
        <f>a!BQ$79</f>
        <v>5.4512683240763193E-2</v>
      </c>
      <c r="BU38" s="9"/>
      <c r="BV38" s="9"/>
      <c r="BW38" s="37"/>
    </row>
    <row r="39" spans="1:75" s="13" customFormat="1">
      <c r="A39" s="78"/>
      <c r="I39" s="60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U39" s="9"/>
      <c r="BV39" s="9"/>
      <c r="BW39" s="37"/>
    </row>
    <row r="40" spans="1:75" s="4" customFormat="1">
      <c r="A40" s="152" t="s">
        <v>55</v>
      </c>
      <c r="C40" s="157">
        <f>SUM(Z40:BQ40)</f>
        <v>2945747.0296618552</v>
      </c>
      <c r="D40" s="76"/>
      <c r="E40" s="76"/>
      <c r="F40" s="76"/>
      <c r="G40" s="76"/>
      <c r="H40" s="76"/>
      <c r="I40" s="33"/>
      <c r="Z40" s="134" t="str">
        <f>IF(Z9=Project!$B$17,Z35*Z$38,"")</f>
        <v/>
      </c>
      <c r="AA40" s="134" t="str">
        <f>IF(AA9=Project!$B$17,AA35*AA$38,"")</f>
        <v/>
      </c>
      <c r="AB40" s="134" t="str">
        <f>IF(AB9=Project!$B$17,AB35*AB$38,"")</f>
        <v/>
      </c>
      <c r="AC40" s="134" t="str">
        <f>IF(AC9=Project!$B$17,AC35*AC$38,"")</f>
        <v/>
      </c>
      <c r="AD40" s="134" t="str">
        <f>IF(AD9=Project!$B$17,AD35*AD$38,"")</f>
        <v/>
      </c>
      <c r="AE40" s="134" t="str">
        <f>IF(AE9=Project!$B$17,AE35*AE$38,"")</f>
        <v/>
      </c>
      <c r="AF40" s="134" t="str">
        <f>IF(AF9=Project!$B$17,AF35*AF$38,"")</f>
        <v/>
      </c>
      <c r="AG40" s="134" t="str">
        <f>IF(AG9=Project!$B$17,AG35*AG$38,"")</f>
        <v/>
      </c>
      <c r="AH40" s="134" t="str">
        <f>IF(AH9=Project!$B$17,AH35*AH$38,"")</f>
        <v/>
      </c>
      <c r="AI40" s="134" t="str">
        <f>IF(AI9=Project!$B$17,AI35*AI$38,"")</f>
        <v/>
      </c>
      <c r="AJ40" s="134" t="str">
        <f>IF(AJ9=Project!$B$17,AJ35*AJ$38,"")</f>
        <v/>
      </c>
      <c r="AK40" s="134" t="str">
        <f>IF(AK9=Project!$B$17,AK35*AK$38,"")</f>
        <v/>
      </c>
      <c r="AL40" s="134" t="str">
        <f>IF(AL9=Project!$B$17,AL35*AL$38,"")</f>
        <v/>
      </c>
      <c r="AM40" s="134" t="str">
        <f>IF(AM9=Project!$B$17,AM35*AM$38,"")</f>
        <v/>
      </c>
      <c r="AN40" s="134" t="str">
        <f>IF(AN9=Project!$B$17,AN35*AN$38,"")</f>
        <v/>
      </c>
      <c r="AO40" s="134" t="str">
        <f>IF(AO9=Project!$B$17,AO35*AO$38,"")</f>
        <v/>
      </c>
      <c r="AP40" s="134" t="str">
        <f>IF(AP9=Project!$B$17,AP35*AP$38,"")</f>
        <v/>
      </c>
      <c r="AQ40" s="134" t="str">
        <f>IF(AQ9=Project!$B$17,AQ35*AQ$38,"")</f>
        <v/>
      </c>
      <c r="AR40" s="134" t="str">
        <f>IF(AR9=Project!$B$17,AR35*AR$38,"")</f>
        <v/>
      </c>
      <c r="AS40" s="134" t="str">
        <f>IF(AS9=Project!$B$17,AS35*AS$38,"")</f>
        <v/>
      </c>
      <c r="AT40" s="134" t="str">
        <f>IF(AT9=Project!$B$17,AT35*AT$38,"")</f>
        <v/>
      </c>
      <c r="AU40" s="134" t="str">
        <f>IF(AU9=Project!$B$17,AU35*AU$38,"")</f>
        <v/>
      </c>
      <c r="AV40" s="134" t="str">
        <f>IF(AV9=Project!$B$17,AV35*AV$38,"")</f>
        <v/>
      </c>
      <c r="AW40" s="134" t="str">
        <f>IF(AW9=Project!$B$17,AW35*AW$38,"")</f>
        <v/>
      </c>
      <c r="AX40" s="134" t="str">
        <f>IF(AX9=Project!$B$17,AX35*AX$38,"")</f>
        <v/>
      </c>
      <c r="AY40" s="134" t="str">
        <f>IF(AY9=Project!$B$17,AY35*AY$38,"")</f>
        <v/>
      </c>
      <c r="AZ40" s="134" t="str">
        <f>IF(AZ9=Project!$B$17,AZ35*AZ$38,"")</f>
        <v/>
      </c>
      <c r="BA40" s="134" t="str">
        <f>IF(BA9=Project!$B$17,BA35*BA$38,"")</f>
        <v/>
      </c>
      <c r="BB40" s="134" t="str">
        <f>IF(BB9=Project!$B$17,BB35*BB$38,"")</f>
        <v/>
      </c>
      <c r="BC40" s="134" t="str">
        <f>IF(BC9=Project!$B$17,BC35*BC$38,"")</f>
        <v/>
      </c>
      <c r="BD40" s="134" t="str">
        <f>IF(BD9=Project!$B$17,BD35*BD$38,"")</f>
        <v/>
      </c>
      <c r="BE40" s="134" t="str">
        <f>IF(BE9=Project!$B$17,BE35*BE$38,"")</f>
        <v/>
      </c>
      <c r="BF40" s="134" t="str">
        <f>IF(BF9=Project!$B$17,BF35*BF$38,"")</f>
        <v/>
      </c>
      <c r="BG40" s="134" t="str">
        <f>IF(BG9=Project!$B$17,BG35*BG$38,"")</f>
        <v/>
      </c>
      <c r="BH40" s="134" t="str">
        <f>IF(BH9=Project!$B$17,BH35*BH$38,"")</f>
        <v/>
      </c>
      <c r="BI40" s="134" t="str">
        <f>IF(BI9=Project!$B$17,BI35*BI$38,"")</f>
        <v/>
      </c>
      <c r="BJ40" s="134" t="str">
        <f>IF(BJ9=Project!$B$17,BJ35*BJ$38,"")</f>
        <v/>
      </c>
      <c r="BK40" s="134">
        <f>IF(BK9=Project!$B$17,BK35*BK$38,"")</f>
        <v>2945747.0296618552</v>
      </c>
      <c r="BL40" s="134" t="str">
        <f>IF(BL9=Project!$B$17,BL35*BL$38,"")</f>
        <v/>
      </c>
      <c r="BM40" s="134" t="str">
        <f>IF(BM9=Project!$B$17,BM35*BM$38,"")</f>
        <v/>
      </c>
      <c r="BN40" s="134" t="str">
        <f>IF(BN9=Project!$B$17,BN35*BN$38,"")</f>
        <v/>
      </c>
      <c r="BO40" s="134" t="str">
        <f>IF(BO9=Project!$B$17,BO35*BO$38,"")</f>
        <v/>
      </c>
      <c r="BP40" s="134" t="str">
        <f>IF(BP9=Project!$B$17,BP35*BP$38,"")</f>
        <v/>
      </c>
      <c r="BQ40" s="134" t="str">
        <f>IF(BQ9=Project!$B$17,BQ35*BQ$38,"")</f>
        <v/>
      </c>
    </row>
    <row r="41" spans="1:75">
      <c r="I41" s="33"/>
    </row>
    <row r="42" spans="1:75">
      <c r="I42" s="3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3DEB-0F66-4D7C-9D18-09DDD97C78C5}">
  <dimension ref="A1:CL64"/>
  <sheetViews>
    <sheetView zoomScale="80" zoomScaleNormal="80" workbookViewId="0">
      <pane xSplit="9" ySplit="9" topLeftCell="Y40" activePane="bottomRight" state="frozen"/>
      <selection sqref="A1:B1"/>
      <selection pane="topRight" sqref="A1:B1"/>
      <selection pane="bottomLeft" sqref="A1:B1"/>
      <selection pane="bottomRight" activeCell="AD62" sqref="AD62"/>
    </sheetView>
  </sheetViews>
  <sheetFormatPr defaultColWidth="9.140625" defaultRowHeight="15"/>
  <cols>
    <col min="1" max="1" width="59.7109375" style="245" customWidth="1"/>
    <col min="2" max="2" width="30.85546875" style="245" customWidth="1"/>
    <col min="3" max="3" width="10.5703125" style="245" bestFit="1" customWidth="1"/>
    <col min="4" max="4" width="16" style="245" bestFit="1" customWidth="1"/>
    <col min="5" max="5" width="14.42578125" style="245" customWidth="1"/>
    <col min="6" max="6" width="7" style="245" customWidth="1"/>
    <col min="7" max="7" width="10.5703125" style="245" customWidth="1"/>
    <col min="8" max="8" width="2.7109375" style="13" customWidth="1"/>
    <col min="9" max="9" width="18.42578125" style="44" bestFit="1" customWidth="1"/>
    <col min="10" max="10" width="5.5703125" style="245" bestFit="1" customWidth="1"/>
    <col min="11" max="25" width="4.7109375" style="245" customWidth="1"/>
    <col min="26" max="26" width="13.7109375" style="245" customWidth="1"/>
    <col min="27" max="31" width="15.5703125" style="245" customWidth="1"/>
    <col min="32" max="32" width="14.28515625" style="245" customWidth="1"/>
    <col min="33" max="69" width="15.5703125" style="245" customWidth="1"/>
    <col min="70" max="71" width="2.7109375" style="245" customWidth="1"/>
    <col min="72" max="16384" width="9.140625" style="245"/>
  </cols>
  <sheetData>
    <row r="1" spans="1:90" ht="21">
      <c r="A1" s="166" t="str">
        <f>a!$A$1</f>
        <v>CREATE GS9</v>
      </c>
    </row>
    <row r="2" spans="1:90" ht="18.75">
      <c r="A2" s="111" t="str">
        <f>CONCATENATE("Benefit ",a!A13,":  ",a!B13,":  ",a!C13," resulting from ",a!D13,IF(ISBLANK(a!E13),"",CONCATENATE(" associated with ",a!E13)))</f>
        <v>Benefit 1:  Transportation System Efficiency:  Traffic Delay Cost Savings resulting from Grade Separated Crossing</v>
      </c>
    </row>
    <row r="5" spans="1:90">
      <c r="A5" s="21">
        <v>1</v>
      </c>
      <c r="B5" s="22" t="s">
        <v>6</v>
      </c>
    </row>
    <row r="8" spans="1:90">
      <c r="J8" s="26">
        <f>Project!J8</f>
        <v>-16</v>
      </c>
      <c r="K8" s="26">
        <f>Project!K8</f>
        <v>-15</v>
      </c>
      <c r="L8" s="26">
        <f>Project!L8</f>
        <v>-14</v>
      </c>
      <c r="M8" s="26">
        <f>Project!M8</f>
        <v>-13</v>
      </c>
      <c r="N8" s="26">
        <f>Project!N8</f>
        <v>-12</v>
      </c>
      <c r="O8" s="26">
        <f>Project!O8</f>
        <v>-11</v>
      </c>
      <c r="P8" s="26">
        <f>Project!P8</f>
        <v>-10</v>
      </c>
      <c r="Q8" s="26">
        <f>Project!Q8</f>
        <v>-9</v>
      </c>
      <c r="R8" s="26">
        <f>Project!R8</f>
        <v>-8</v>
      </c>
      <c r="S8" s="26">
        <f>Project!S8</f>
        <v>-7</v>
      </c>
      <c r="T8" s="26">
        <f>Project!T8</f>
        <v>-6</v>
      </c>
      <c r="U8" s="26">
        <f>Project!U8</f>
        <v>-5</v>
      </c>
      <c r="V8" s="26">
        <f>Project!V8</f>
        <v>-4</v>
      </c>
      <c r="W8" s="26">
        <f>Project!W8</f>
        <v>-3</v>
      </c>
      <c r="X8" s="26">
        <f>Project!X8</f>
        <v>-2</v>
      </c>
      <c r="Y8" s="26">
        <f>Project!Y8</f>
        <v>-1</v>
      </c>
      <c r="Z8" s="26">
        <f>Project!Z8</f>
        <v>0</v>
      </c>
      <c r="AA8" s="26">
        <f>Project!AA8</f>
        <v>1</v>
      </c>
      <c r="AB8" s="26">
        <f>Project!AB8</f>
        <v>2</v>
      </c>
      <c r="AC8" s="26">
        <f>Project!AC8</f>
        <v>3</v>
      </c>
      <c r="AD8" s="26">
        <f>Project!AD8</f>
        <v>4</v>
      </c>
      <c r="AE8" s="26">
        <f>Project!AE8</f>
        <v>5</v>
      </c>
      <c r="AF8" s="26">
        <f>Project!AF8</f>
        <v>6</v>
      </c>
      <c r="AG8" s="26">
        <f>Project!AG8</f>
        <v>7</v>
      </c>
      <c r="AH8" s="26">
        <f>Project!AH8</f>
        <v>8</v>
      </c>
      <c r="AI8" s="26">
        <f>Project!AI8</f>
        <v>9</v>
      </c>
      <c r="AJ8" s="26">
        <f>Project!AJ8</f>
        <v>10</v>
      </c>
      <c r="AK8" s="26">
        <f>Project!AK8</f>
        <v>11</v>
      </c>
      <c r="AL8" s="26">
        <f>Project!AL8</f>
        <v>12</v>
      </c>
      <c r="AM8" s="26">
        <f>Project!AM8</f>
        <v>13</v>
      </c>
      <c r="AN8" s="26">
        <f>Project!AN8</f>
        <v>14</v>
      </c>
      <c r="AO8" s="26">
        <f>Project!AO8</f>
        <v>15</v>
      </c>
      <c r="AP8" s="26">
        <f>Project!AP8</f>
        <v>16</v>
      </c>
      <c r="AQ8" s="26">
        <f>Project!AQ8</f>
        <v>17</v>
      </c>
      <c r="AR8" s="26">
        <f>Project!AR8</f>
        <v>18</v>
      </c>
      <c r="AS8" s="26">
        <f>Project!AS8</f>
        <v>19</v>
      </c>
      <c r="AT8" s="26">
        <f>Project!AT8</f>
        <v>20</v>
      </c>
      <c r="AU8" s="26">
        <f>Project!AU8</f>
        <v>21</v>
      </c>
      <c r="AV8" s="26">
        <f>Project!AV8</f>
        <v>22</v>
      </c>
      <c r="AW8" s="26">
        <f>Project!AW8</f>
        <v>23</v>
      </c>
      <c r="AX8" s="26">
        <f>Project!AX8</f>
        <v>24</v>
      </c>
      <c r="AY8" s="26">
        <f>Project!AY8</f>
        <v>25</v>
      </c>
      <c r="AZ8" s="26">
        <f>Project!AZ8</f>
        <v>26</v>
      </c>
      <c r="BA8" s="26">
        <f>Project!BA8</f>
        <v>27</v>
      </c>
      <c r="BB8" s="26">
        <f>Project!BB8</f>
        <v>28</v>
      </c>
      <c r="BC8" s="26">
        <f>Project!BC8</f>
        <v>29</v>
      </c>
      <c r="BD8" s="26">
        <f>Project!BD8</f>
        <v>30</v>
      </c>
      <c r="BE8" s="26">
        <f>Project!BE8</f>
        <v>31</v>
      </c>
      <c r="BF8" s="26">
        <f>Project!BF8</f>
        <v>32</v>
      </c>
      <c r="BG8" s="26">
        <f>Project!BG8</f>
        <v>33</v>
      </c>
      <c r="BH8" s="26">
        <f>Project!BH8</f>
        <v>34</v>
      </c>
      <c r="BI8" s="26">
        <f>Project!BI8</f>
        <v>35</v>
      </c>
      <c r="BJ8" s="26">
        <f>Project!BJ8</f>
        <v>36</v>
      </c>
      <c r="BK8" s="26">
        <f>Project!BK8</f>
        <v>37</v>
      </c>
      <c r="BL8" s="26">
        <f>Project!BL8</f>
        <v>38</v>
      </c>
      <c r="BM8" s="26">
        <f>Project!BM8</f>
        <v>39</v>
      </c>
      <c r="BN8" s="26">
        <f>Project!BN8</f>
        <v>40</v>
      </c>
      <c r="BO8" s="26">
        <f>Project!BO8</f>
        <v>41</v>
      </c>
      <c r="BP8" s="26">
        <f>Project!BP8</f>
        <v>42</v>
      </c>
      <c r="BQ8" s="26">
        <f>Project!BQ8</f>
        <v>43</v>
      </c>
      <c r="BR8" s="26"/>
    </row>
    <row r="9" spans="1:90">
      <c r="J9" s="27">
        <f>Project!J9</f>
        <v>2003</v>
      </c>
      <c r="K9" s="27">
        <f>Project!K9</f>
        <v>2004</v>
      </c>
      <c r="L9" s="27">
        <f>Project!L9</f>
        <v>2005</v>
      </c>
      <c r="M9" s="27">
        <f>Project!M9</f>
        <v>2006</v>
      </c>
      <c r="N9" s="27">
        <f>Project!N9</f>
        <v>2007</v>
      </c>
      <c r="O9" s="27">
        <f>Project!O9</f>
        <v>2008</v>
      </c>
      <c r="P9" s="27">
        <f>Project!P9</f>
        <v>2009</v>
      </c>
      <c r="Q9" s="27">
        <f>Project!Q9</f>
        <v>2010</v>
      </c>
      <c r="R9" s="27">
        <f>Project!R9</f>
        <v>2011</v>
      </c>
      <c r="S9" s="27">
        <f>Project!S9</f>
        <v>2012</v>
      </c>
      <c r="T9" s="27">
        <f>Project!T9</f>
        <v>2013</v>
      </c>
      <c r="U9" s="27">
        <f>Project!U9</f>
        <v>2014</v>
      </c>
      <c r="V9" s="27">
        <f>Project!V9</f>
        <v>2015</v>
      </c>
      <c r="W9" s="27">
        <f>Project!W9</f>
        <v>2016</v>
      </c>
      <c r="X9" s="27">
        <f>Project!X9</f>
        <v>2017</v>
      </c>
      <c r="Y9" s="27">
        <f>Project!Y9</f>
        <v>2018</v>
      </c>
      <c r="Z9" s="27">
        <f>Project!Z9</f>
        <v>2019</v>
      </c>
      <c r="AA9" s="27">
        <f>Project!AA9</f>
        <v>2020</v>
      </c>
      <c r="AB9" s="27">
        <f>Project!AB9</f>
        <v>2021</v>
      </c>
      <c r="AC9" s="27">
        <f>Project!AC9</f>
        <v>2022</v>
      </c>
      <c r="AD9" s="27">
        <f>Project!AD9</f>
        <v>2023</v>
      </c>
      <c r="AE9" s="27">
        <f>Project!AE9</f>
        <v>2024</v>
      </c>
      <c r="AF9" s="27">
        <f>Project!AF9</f>
        <v>2025</v>
      </c>
      <c r="AG9" s="27">
        <f>Project!AG9</f>
        <v>2026</v>
      </c>
      <c r="AH9" s="27">
        <f>Project!AH9</f>
        <v>2027</v>
      </c>
      <c r="AI9" s="27">
        <f>Project!AI9</f>
        <v>2028</v>
      </c>
      <c r="AJ9" s="27">
        <f>Project!AJ9</f>
        <v>2029</v>
      </c>
      <c r="AK9" s="27">
        <f>Project!AK9</f>
        <v>2030</v>
      </c>
      <c r="AL9" s="27">
        <f>Project!AL9</f>
        <v>2031</v>
      </c>
      <c r="AM9" s="27">
        <f>Project!AM9</f>
        <v>2032</v>
      </c>
      <c r="AN9" s="27">
        <f>Project!AN9</f>
        <v>2033</v>
      </c>
      <c r="AO9" s="27">
        <f>Project!AO9</f>
        <v>2034</v>
      </c>
      <c r="AP9" s="27">
        <f>Project!AP9</f>
        <v>2035</v>
      </c>
      <c r="AQ9" s="27">
        <f>Project!AQ9</f>
        <v>2036</v>
      </c>
      <c r="AR9" s="27">
        <f>Project!AR9</f>
        <v>2037</v>
      </c>
      <c r="AS9" s="27">
        <f>Project!AS9</f>
        <v>2038</v>
      </c>
      <c r="AT9" s="27">
        <f>Project!AT9</f>
        <v>2039</v>
      </c>
      <c r="AU9" s="27">
        <f>Project!AU9</f>
        <v>2040</v>
      </c>
      <c r="AV9" s="27">
        <f>Project!AV9</f>
        <v>2041</v>
      </c>
      <c r="AW9" s="27">
        <f>Project!AW9</f>
        <v>2042</v>
      </c>
      <c r="AX9" s="27">
        <f>Project!AX9</f>
        <v>2043</v>
      </c>
      <c r="AY9" s="27">
        <f>Project!AY9</f>
        <v>2044</v>
      </c>
      <c r="AZ9" s="27">
        <f>Project!AZ9</f>
        <v>2045</v>
      </c>
      <c r="BA9" s="27">
        <f>Project!BA9</f>
        <v>2046</v>
      </c>
      <c r="BB9" s="27">
        <f>Project!BB9</f>
        <v>2047</v>
      </c>
      <c r="BC9" s="27">
        <f>Project!BC9</f>
        <v>2048</v>
      </c>
      <c r="BD9" s="27">
        <f>Project!BD9</f>
        <v>2049</v>
      </c>
      <c r="BE9" s="27">
        <f>Project!BE9</f>
        <v>2050</v>
      </c>
      <c r="BF9" s="27">
        <f>Project!BF9</f>
        <v>2051</v>
      </c>
      <c r="BG9" s="27">
        <f>Project!BG9</f>
        <v>2052</v>
      </c>
      <c r="BH9" s="27">
        <f>Project!BH9</f>
        <v>2053</v>
      </c>
      <c r="BI9" s="27">
        <f>Project!BI9</f>
        <v>2054</v>
      </c>
      <c r="BJ9" s="27">
        <f>Project!BJ9</f>
        <v>2055</v>
      </c>
      <c r="BK9" s="27">
        <f>Project!BK9</f>
        <v>2056</v>
      </c>
      <c r="BL9" s="27">
        <f>Project!BL9</f>
        <v>2057</v>
      </c>
      <c r="BM9" s="27">
        <f>Project!BM9</f>
        <v>2058</v>
      </c>
      <c r="BN9" s="27">
        <f>Project!BN9</f>
        <v>2059</v>
      </c>
      <c r="BO9" s="27">
        <f>Project!BO9</f>
        <v>2060</v>
      </c>
      <c r="BP9" s="27">
        <f>Project!BP9</f>
        <v>2061</v>
      </c>
      <c r="BQ9" s="27">
        <f>Project!BQ9</f>
        <v>2062</v>
      </c>
      <c r="BR9" s="27"/>
      <c r="BT9" s="176" t="s">
        <v>7</v>
      </c>
    </row>
    <row r="10" spans="1:90">
      <c r="I10" s="33" t="s">
        <v>74</v>
      </c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41" t="str">
        <f>CONCATENATE(a!$C$51,"$")</f>
        <v>2019$</v>
      </c>
      <c r="AA10" s="41" t="str">
        <f>CONCATENATE(a!$C$51,"$")</f>
        <v>2019$</v>
      </c>
      <c r="AB10" s="41" t="str">
        <f>CONCATENATE(a!$C$51,"$")</f>
        <v>2019$</v>
      </c>
      <c r="AC10" s="41" t="str">
        <f>CONCATENATE(a!$C$51,"$")</f>
        <v>2019$</v>
      </c>
      <c r="AD10" s="41" t="str">
        <f>CONCATENATE(a!$C$51,"$")</f>
        <v>2019$</v>
      </c>
      <c r="AE10" s="41" t="str">
        <f>CONCATENATE(a!$C$51,"$")</f>
        <v>2019$</v>
      </c>
      <c r="AF10" s="41" t="str">
        <f>CONCATENATE(a!$C$51,"$")</f>
        <v>2019$</v>
      </c>
      <c r="AG10" s="41" t="str">
        <f>CONCATENATE(a!$C$51,"$")</f>
        <v>2019$</v>
      </c>
      <c r="AH10" s="41" t="str">
        <f>CONCATENATE(a!$C$51,"$")</f>
        <v>2019$</v>
      </c>
      <c r="AI10" s="41" t="str">
        <f>CONCATENATE(a!$C$51,"$")</f>
        <v>2019$</v>
      </c>
      <c r="AJ10" s="41" t="str">
        <f>CONCATENATE(a!$C$51,"$")</f>
        <v>2019$</v>
      </c>
      <c r="AK10" s="41" t="str">
        <f>CONCATENATE(a!$C$51,"$")</f>
        <v>2019$</v>
      </c>
      <c r="AL10" s="41" t="str">
        <f>CONCATENATE(a!$C$51,"$")</f>
        <v>2019$</v>
      </c>
      <c r="AM10" s="41" t="str">
        <f>CONCATENATE(a!$C$51,"$")</f>
        <v>2019$</v>
      </c>
      <c r="AN10" s="41" t="str">
        <f>CONCATENATE(a!$C$51,"$")</f>
        <v>2019$</v>
      </c>
      <c r="AO10" s="41" t="str">
        <f>CONCATENATE(a!$C$51,"$")</f>
        <v>2019$</v>
      </c>
      <c r="AP10" s="41" t="str">
        <f>CONCATENATE(a!$C$51,"$")</f>
        <v>2019$</v>
      </c>
      <c r="AQ10" s="41" t="str">
        <f>CONCATENATE(a!$C$51,"$")</f>
        <v>2019$</v>
      </c>
      <c r="AR10" s="41" t="str">
        <f>CONCATENATE(a!$C$51,"$")</f>
        <v>2019$</v>
      </c>
      <c r="AS10" s="41" t="str">
        <f>CONCATENATE(a!$C$51,"$")</f>
        <v>2019$</v>
      </c>
      <c r="AT10" s="41" t="str">
        <f>CONCATENATE(a!$C$51,"$")</f>
        <v>2019$</v>
      </c>
      <c r="AU10" s="41" t="str">
        <f>CONCATENATE(a!$C$51,"$")</f>
        <v>2019$</v>
      </c>
      <c r="AV10" s="41" t="str">
        <f>CONCATENATE(a!$C$51,"$")</f>
        <v>2019$</v>
      </c>
      <c r="AW10" s="41" t="str">
        <f>CONCATENATE(a!$C$51,"$")</f>
        <v>2019$</v>
      </c>
      <c r="AX10" s="41" t="str">
        <f>CONCATENATE(a!$C$51,"$")</f>
        <v>2019$</v>
      </c>
      <c r="AY10" s="41" t="str">
        <f>CONCATENATE(a!$C$51,"$")</f>
        <v>2019$</v>
      </c>
      <c r="AZ10" s="41" t="str">
        <f>CONCATENATE(a!$C$51,"$")</f>
        <v>2019$</v>
      </c>
      <c r="BA10" s="41" t="str">
        <f>CONCATENATE(a!$C$51,"$")</f>
        <v>2019$</v>
      </c>
      <c r="BB10" s="41" t="str">
        <f>CONCATENATE(a!$C$51,"$")</f>
        <v>2019$</v>
      </c>
      <c r="BC10" s="41" t="str">
        <f>CONCATENATE(a!$C$51,"$")</f>
        <v>2019$</v>
      </c>
      <c r="BD10" s="41" t="str">
        <f>CONCATENATE(a!$C$51,"$")</f>
        <v>2019$</v>
      </c>
      <c r="BE10" s="41" t="str">
        <f>CONCATENATE(a!$C$51,"$")</f>
        <v>2019$</v>
      </c>
      <c r="BF10" s="41" t="str">
        <f>CONCATENATE(a!$C$51,"$")</f>
        <v>2019$</v>
      </c>
      <c r="BG10" s="41" t="str">
        <f>CONCATENATE(a!$C$51,"$")</f>
        <v>2019$</v>
      </c>
      <c r="BH10" s="41" t="str">
        <f>CONCATENATE(a!$C$51,"$")</f>
        <v>2019$</v>
      </c>
      <c r="BI10" s="41" t="str">
        <f>CONCATENATE(a!$C$51,"$")</f>
        <v>2019$</v>
      </c>
      <c r="BJ10" s="41" t="str">
        <f>CONCATENATE(a!$C$51,"$")</f>
        <v>2019$</v>
      </c>
      <c r="BK10" s="41" t="str">
        <f>CONCATENATE(a!$C$51,"$")</f>
        <v>2019$</v>
      </c>
      <c r="BL10" s="41" t="str">
        <f>CONCATENATE(a!$C$51,"$")</f>
        <v>2019$</v>
      </c>
      <c r="BM10" s="41" t="str">
        <f>CONCATENATE(a!$C$51,"$")</f>
        <v>2019$</v>
      </c>
      <c r="BN10" s="41" t="str">
        <f>CONCATENATE(a!$C$51,"$")</f>
        <v>2019$</v>
      </c>
      <c r="BO10" s="41" t="str">
        <f>CONCATENATE(a!$C$51,"$")</f>
        <v>2019$</v>
      </c>
      <c r="BP10" s="41" t="str">
        <f>CONCATENATE(a!$C$51,"$")</f>
        <v>2019$</v>
      </c>
      <c r="BQ10" s="41" t="str">
        <f>CONCATENATE(a!$C$51,"$")</f>
        <v>2019$</v>
      </c>
    </row>
    <row r="11" spans="1:90" ht="18.75">
      <c r="A11" s="112" t="s">
        <v>408</v>
      </c>
      <c r="B11" s="7"/>
      <c r="C11" s="7"/>
      <c r="D11" s="7"/>
      <c r="E11" s="7"/>
      <c r="F11" s="7"/>
      <c r="G11" s="263"/>
      <c r="H11" s="245"/>
      <c r="I11" s="245"/>
    </row>
    <row r="12" spans="1:90">
      <c r="A12" s="236"/>
      <c r="B12" s="286"/>
      <c r="C12" s="246"/>
      <c r="D12" s="246"/>
      <c r="E12" s="246"/>
      <c r="F12" s="246"/>
      <c r="H12" s="245"/>
      <c r="I12" s="82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176"/>
    </row>
    <row r="13" spans="1:90" s="308" customFormat="1">
      <c r="A13" s="264" t="s">
        <v>346</v>
      </c>
      <c r="B13" s="266">
        <f>Project!$B$27</f>
        <v>143895.4375</v>
      </c>
      <c r="C13" s="246"/>
      <c r="D13" s="246"/>
      <c r="E13" s="246"/>
      <c r="F13" s="246"/>
      <c r="I13" s="82" t="s">
        <v>343</v>
      </c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61"/>
      <c r="BP13" s="261"/>
      <c r="BQ13" s="261"/>
      <c r="BR13" s="261"/>
      <c r="BS13" s="176"/>
    </row>
    <row r="14" spans="1:90">
      <c r="A14" s="264" t="s">
        <v>256</v>
      </c>
      <c r="B14" s="266"/>
      <c r="C14" s="246"/>
      <c r="D14" s="246"/>
      <c r="E14" s="246"/>
      <c r="F14" s="246"/>
      <c r="H14" s="245"/>
      <c r="I14" s="33" t="s">
        <v>196</v>
      </c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66">
        <f>Project!Z31</f>
        <v>7267073.5553314015</v>
      </c>
      <c r="AA14" s="266">
        <f>Project!AA31</f>
        <v>7287193.5837655971</v>
      </c>
      <c r="AB14" s="266">
        <f>Project!AB31</f>
        <v>7307369.3176417584</v>
      </c>
      <c r="AC14" s="266">
        <f>Project!AC31</f>
        <v>7327600.9111891026</v>
      </c>
      <c r="AD14" s="266">
        <f>Project!AD31</f>
        <v>7347888.5190638565</v>
      </c>
      <c r="AE14" s="266">
        <f>Project!AE31</f>
        <v>7368232.2963504372</v>
      </c>
      <c r="AF14" s="266">
        <f>Project!AF31</f>
        <v>7388632.3985626372</v>
      </c>
      <c r="AG14" s="266">
        <f>Project!AG31</f>
        <v>7409088.9816448102</v>
      </c>
      <c r="AH14" s="266">
        <f>Project!AH31</f>
        <v>7429602.2019730685</v>
      </c>
      <c r="AI14" s="266">
        <f>Project!AI31</f>
        <v>7450172.2163564768</v>
      </c>
      <c r="AJ14" s="266">
        <f>Project!AJ31</f>
        <v>7470799.1820382513</v>
      </c>
      <c r="AK14" s="266">
        <f>Project!AK31</f>
        <v>7491483.2566969572</v>
      </c>
      <c r="AL14" s="266">
        <f>Project!AL31</f>
        <v>7512224.5984477159</v>
      </c>
      <c r="AM14" s="266">
        <f>Project!AM31</f>
        <v>7533023.3658434236</v>
      </c>
      <c r="AN14" s="266">
        <f>Project!AN31</f>
        <v>7553879.7178759472</v>
      </c>
      <c r="AO14" s="266">
        <f>Project!AO31</f>
        <v>7574793.8139773495</v>
      </c>
      <c r="AP14" s="266">
        <f>Project!AP31</f>
        <v>7595765.8140211049</v>
      </c>
      <c r="AQ14" s="266">
        <f>Project!AQ31</f>
        <v>7616795.8783233277</v>
      </c>
      <c r="AR14" s="266">
        <f>Project!AR31</f>
        <v>7637884.1676439857</v>
      </c>
      <c r="AS14" s="266">
        <f>Project!AS31</f>
        <v>7659030.8431881387</v>
      </c>
      <c r="AT14" s="266">
        <f>Project!AT31</f>
        <v>7680236.0666071679</v>
      </c>
      <c r="AU14" s="266">
        <f>Project!AU31</f>
        <v>7701500.0000000121</v>
      </c>
      <c r="AV14" s="266">
        <f>Project!AV31</f>
        <v>7701500</v>
      </c>
      <c r="AW14" s="266">
        <f>Project!AW31</f>
        <v>7701500</v>
      </c>
      <c r="AX14" s="266">
        <f>Project!AX31</f>
        <v>7701500</v>
      </c>
      <c r="AY14" s="266">
        <f>Project!AY31</f>
        <v>7701500</v>
      </c>
      <c r="AZ14" s="266">
        <f>Project!AZ31</f>
        <v>7701500</v>
      </c>
      <c r="BA14" s="266">
        <f>Project!BA31</f>
        <v>7701500</v>
      </c>
      <c r="BB14" s="266">
        <f>Project!BB31</f>
        <v>7701500</v>
      </c>
      <c r="BC14" s="266">
        <f>Project!BC31</f>
        <v>7701500</v>
      </c>
      <c r="BD14" s="266">
        <f>Project!BD31</f>
        <v>7701500</v>
      </c>
      <c r="BE14" s="266">
        <f>Project!BE31</f>
        <v>7701500</v>
      </c>
      <c r="BF14" s="266">
        <f>Project!BF31</f>
        <v>7701500</v>
      </c>
      <c r="BG14" s="266">
        <f>Project!BG31</f>
        <v>7701500</v>
      </c>
      <c r="BH14" s="266">
        <f>Project!BH31</f>
        <v>7701500</v>
      </c>
      <c r="BI14" s="266">
        <f>Project!BI31</f>
        <v>7701500</v>
      </c>
      <c r="BJ14" s="266">
        <f>Project!BJ31</f>
        <v>7701500</v>
      </c>
      <c r="BK14" s="266">
        <f>Project!BK31</f>
        <v>7701500</v>
      </c>
      <c r="BL14" s="266">
        <f>Project!BL31</f>
        <v>7701500</v>
      </c>
      <c r="BM14" s="266">
        <f>Project!BM31</f>
        <v>7701500</v>
      </c>
      <c r="BN14" s="266">
        <f>Project!BN31</f>
        <v>7701500</v>
      </c>
      <c r="BO14" s="266">
        <f>Project!BO31</f>
        <v>7701500</v>
      </c>
      <c r="BP14" s="266">
        <f>Project!BP31</f>
        <v>7701500</v>
      </c>
      <c r="BQ14" s="266">
        <f>Project!BQ31</f>
        <v>7701500</v>
      </c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176"/>
    </row>
    <row r="15" spans="1:90">
      <c r="A15" s="264" t="s">
        <v>251</v>
      </c>
      <c r="B15" s="270"/>
      <c r="C15" s="246"/>
      <c r="D15" s="246"/>
      <c r="E15" s="246"/>
      <c r="F15" s="246"/>
      <c r="H15" s="245"/>
      <c r="I15" s="33" t="s">
        <v>365</v>
      </c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70">
        <f>Project!Z33</f>
        <v>0.12</v>
      </c>
      <c r="AA15" s="270">
        <f>Project!AA33</f>
        <v>0.12</v>
      </c>
      <c r="AB15" s="270">
        <f>Project!AB33</f>
        <v>0.12</v>
      </c>
      <c r="AC15" s="270">
        <f>Project!AC33</f>
        <v>0.12</v>
      </c>
      <c r="AD15" s="270">
        <f>Project!AD33</f>
        <v>0.12</v>
      </c>
      <c r="AE15" s="270">
        <f>Project!AE33</f>
        <v>0.12</v>
      </c>
      <c r="AF15" s="270">
        <f>Project!AF33</f>
        <v>0.12</v>
      </c>
      <c r="AG15" s="270">
        <f>Project!AG33</f>
        <v>0.12</v>
      </c>
      <c r="AH15" s="270">
        <f>Project!AH33</f>
        <v>0.12</v>
      </c>
      <c r="AI15" s="270">
        <f>Project!AI33</f>
        <v>0.12</v>
      </c>
      <c r="AJ15" s="270">
        <f>Project!AJ33</f>
        <v>0.12</v>
      </c>
      <c r="AK15" s="270">
        <f>Project!AK33</f>
        <v>0.12</v>
      </c>
      <c r="AL15" s="270">
        <f>Project!AL33</f>
        <v>0.12</v>
      </c>
      <c r="AM15" s="270">
        <f>Project!AM33</f>
        <v>0.12</v>
      </c>
      <c r="AN15" s="270">
        <f>Project!AN33</f>
        <v>0.12</v>
      </c>
      <c r="AO15" s="270">
        <f>Project!AO33</f>
        <v>0.12</v>
      </c>
      <c r="AP15" s="270">
        <f>Project!AP33</f>
        <v>0.12</v>
      </c>
      <c r="AQ15" s="270">
        <f>Project!AQ33</f>
        <v>0.12</v>
      </c>
      <c r="AR15" s="270">
        <f>Project!AR33</f>
        <v>0.12</v>
      </c>
      <c r="AS15" s="270">
        <f>Project!AS33</f>
        <v>0.12</v>
      </c>
      <c r="AT15" s="270">
        <f>Project!AT33</f>
        <v>0.12</v>
      </c>
      <c r="AU15" s="270">
        <f>Project!AU33</f>
        <v>0.12</v>
      </c>
      <c r="AV15" s="270">
        <f>Project!AV33</f>
        <v>0.12</v>
      </c>
      <c r="AW15" s="270">
        <f>Project!AW33</f>
        <v>0.12</v>
      </c>
      <c r="AX15" s="270">
        <f>Project!AX33</f>
        <v>0.12</v>
      </c>
      <c r="AY15" s="270">
        <f>Project!AY33</f>
        <v>0.12</v>
      </c>
      <c r="AZ15" s="270">
        <f>Project!AZ33</f>
        <v>0.12</v>
      </c>
      <c r="BA15" s="270">
        <f>Project!BA33</f>
        <v>0.12</v>
      </c>
      <c r="BB15" s="270">
        <f>Project!BB33</f>
        <v>0.12</v>
      </c>
      <c r="BC15" s="270">
        <f>Project!BC33</f>
        <v>0.12</v>
      </c>
      <c r="BD15" s="270">
        <f>Project!BD33</f>
        <v>0.12</v>
      </c>
      <c r="BE15" s="270">
        <f>Project!BE33</f>
        <v>0.12</v>
      </c>
      <c r="BF15" s="270">
        <f>Project!BF33</f>
        <v>0.12</v>
      </c>
      <c r="BG15" s="270">
        <f>Project!BG33</f>
        <v>0.12</v>
      </c>
      <c r="BH15" s="270">
        <f>Project!BH33</f>
        <v>0.12</v>
      </c>
      <c r="BI15" s="270">
        <f>Project!BI33</f>
        <v>0.12</v>
      </c>
      <c r="BJ15" s="270">
        <f>Project!BJ33</f>
        <v>0.12</v>
      </c>
      <c r="BK15" s="270">
        <f>Project!BK33</f>
        <v>0.12</v>
      </c>
      <c r="BL15" s="270">
        <f>Project!BL33</f>
        <v>0.12</v>
      </c>
      <c r="BM15" s="270">
        <f>Project!BM33</f>
        <v>0.12</v>
      </c>
      <c r="BN15" s="270">
        <f>Project!BN33</f>
        <v>0.12</v>
      </c>
      <c r="BO15" s="270">
        <f>Project!BO33</f>
        <v>0.12</v>
      </c>
      <c r="BP15" s="270">
        <f>Project!BP33</f>
        <v>0.12</v>
      </c>
      <c r="BQ15" s="270">
        <f>Project!BQ33</f>
        <v>0.12</v>
      </c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176"/>
    </row>
    <row r="16" spans="1:90">
      <c r="A16" s="264"/>
      <c r="B16" s="246"/>
      <c r="C16" s="246"/>
      <c r="D16" s="246"/>
      <c r="E16" s="246"/>
      <c r="F16" s="246"/>
      <c r="H16" s="245"/>
      <c r="I16" s="33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176"/>
    </row>
    <row r="17" spans="1:90">
      <c r="A17" s="228" t="s">
        <v>294</v>
      </c>
      <c r="B17" s="246"/>
      <c r="C17" s="246"/>
      <c r="D17" s="246"/>
      <c r="E17" s="246"/>
      <c r="F17" s="246"/>
      <c r="H17" s="245"/>
      <c r="I17" s="82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261"/>
      <c r="AW17" s="261"/>
      <c r="AX17" s="261"/>
      <c r="AY17" s="261"/>
      <c r="AZ17" s="261"/>
      <c r="BA17" s="261"/>
      <c r="BB17" s="261"/>
      <c r="BC17" s="261"/>
      <c r="BD17" s="261"/>
      <c r="BE17" s="261"/>
      <c r="BF17" s="261"/>
      <c r="BG17" s="261"/>
      <c r="BH17" s="261"/>
      <c r="BI17" s="261"/>
      <c r="BJ17" s="261"/>
      <c r="BK17" s="261"/>
      <c r="BL17" s="261"/>
      <c r="BM17" s="261"/>
      <c r="BN17" s="261"/>
      <c r="BO17" s="261"/>
      <c r="BP17" s="261"/>
      <c r="BQ17" s="261"/>
      <c r="BR17" s="261"/>
      <c r="BS17" s="261"/>
      <c r="BT17" s="261"/>
      <c r="BU17" s="261"/>
      <c r="BV17" s="261"/>
      <c r="BW17" s="261"/>
      <c r="BX17" s="261"/>
      <c r="BY17" s="261"/>
      <c r="BZ17" s="261"/>
      <c r="CA17" s="261"/>
      <c r="CB17" s="261"/>
      <c r="CC17" s="261"/>
      <c r="CD17" s="261"/>
      <c r="CE17" s="261"/>
      <c r="CF17" s="261"/>
      <c r="CG17" s="261"/>
      <c r="CH17" s="261"/>
      <c r="CI17" s="261"/>
      <c r="CJ17" s="261"/>
      <c r="CK17" s="261"/>
      <c r="CL17" s="176"/>
    </row>
    <row r="18" spans="1:90">
      <c r="A18" s="264" t="s">
        <v>253</v>
      </c>
      <c r="B18" s="266"/>
      <c r="C18" s="246"/>
      <c r="D18" s="246"/>
      <c r="E18" s="246"/>
      <c r="F18" s="246"/>
      <c r="H18" s="245"/>
      <c r="I18" s="33" t="s">
        <v>196</v>
      </c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66">
        <f>Z14*(1-Z15)</f>
        <v>6395024.7286916338</v>
      </c>
      <c r="AA18" s="266">
        <f>AA14*(1-AA15)</f>
        <v>6412730.3537137257</v>
      </c>
      <c r="AB18" s="266">
        <f t="shared" ref="AB18:BQ18" si="0">AB14*(1-AB15)</f>
        <v>6430484.999524747</v>
      </c>
      <c r="AC18" s="266">
        <f t="shared" si="0"/>
        <v>6448288.8018464101</v>
      </c>
      <c r="AD18" s="266">
        <f t="shared" si="0"/>
        <v>6466141.8967761938</v>
      </c>
      <c r="AE18" s="266">
        <f t="shared" si="0"/>
        <v>6484044.420788385</v>
      </c>
      <c r="AF18" s="266">
        <f t="shared" si="0"/>
        <v>6501996.5107351206</v>
      </c>
      <c r="AG18" s="266">
        <f t="shared" si="0"/>
        <v>6519998.3038474331</v>
      </c>
      <c r="AH18" s="266">
        <f t="shared" si="0"/>
        <v>6538049.9377363008</v>
      </c>
      <c r="AI18" s="266">
        <f t="shared" si="0"/>
        <v>6556151.5503936997</v>
      </c>
      <c r="AJ18" s="266">
        <f t="shared" si="0"/>
        <v>6574303.2801936613</v>
      </c>
      <c r="AK18" s="266">
        <f t="shared" si="0"/>
        <v>6592505.2658933224</v>
      </c>
      <c r="AL18" s="266">
        <f t="shared" si="0"/>
        <v>6610757.6466339901</v>
      </c>
      <c r="AM18" s="266">
        <f t="shared" si="0"/>
        <v>6629060.5619422132</v>
      </c>
      <c r="AN18" s="266">
        <f t="shared" si="0"/>
        <v>6647414.1517308336</v>
      </c>
      <c r="AO18" s="266">
        <f t="shared" si="0"/>
        <v>6665818.5563000673</v>
      </c>
      <c r="AP18" s="266">
        <f t="shared" si="0"/>
        <v>6684273.9163385723</v>
      </c>
      <c r="AQ18" s="266">
        <f t="shared" si="0"/>
        <v>6702780.3729245281</v>
      </c>
      <c r="AR18" s="266">
        <f t="shared" si="0"/>
        <v>6721338.0675267074</v>
      </c>
      <c r="AS18" s="266">
        <f t="shared" si="0"/>
        <v>6739947.1420055619</v>
      </c>
      <c r="AT18" s="266">
        <f t="shared" si="0"/>
        <v>6758607.7386143077</v>
      </c>
      <c r="AU18" s="266">
        <f t="shared" si="0"/>
        <v>6777320.0000000102</v>
      </c>
      <c r="AV18" s="266">
        <f t="shared" si="0"/>
        <v>6777320</v>
      </c>
      <c r="AW18" s="266">
        <f t="shared" si="0"/>
        <v>6777320</v>
      </c>
      <c r="AX18" s="266">
        <f t="shared" si="0"/>
        <v>6777320</v>
      </c>
      <c r="AY18" s="266">
        <f t="shared" si="0"/>
        <v>6777320</v>
      </c>
      <c r="AZ18" s="266">
        <f t="shared" si="0"/>
        <v>6777320</v>
      </c>
      <c r="BA18" s="266">
        <f t="shared" si="0"/>
        <v>6777320</v>
      </c>
      <c r="BB18" s="266">
        <f t="shared" si="0"/>
        <v>6777320</v>
      </c>
      <c r="BC18" s="266">
        <f t="shared" si="0"/>
        <v>6777320</v>
      </c>
      <c r="BD18" s="266">
        <f t="shared" si="0"/>
        <v>6777320</v>
      </c>
      <c r="BE18" s="266">
        <f t="shared" si="0"/>
        <v>6777320</v>
      </c>
      <c r="BF18" s="266">
        <f t="shared" si="0"/>
        <v>6777320</v>
      </c>
      <c r="BG18" s="266">
        <f t="shared" si="0"/>
        <v>6777320</v>
      </c>
      <c r="BH18" s="266">
        <f t="shared" si="0"/>
        <v>6777320</v>
      </c>
      <c r="BI18" s="266">
        <f t="shared" si="0"/>
        <v>6777320</v>
      </c>
      <c r="BJ18" s="266">
        <f t="shared" si="0"/>
        <v>6777320</v>
      </c>
      <c r="BK18" s="266">
        <f t="shared" si="0"/>
        <v>6777320</v>
      </c>
      <c r="BL18" s="266">
        <f t="shared" si="0"/>
        <v>6777320</v>
      </c>
      <c r="BM18" s="266">
        <f t="shared" si="0"/>
        <v>6777320</v>
      </c>
      <c r="BN18" s="266">
        <f t="shared" si="0"/>
        <v>6777320</v>
      </c>
      <c r="BO18" s="266">
        <f t="shared" si="0"/>
        <v>6777320</v>
      </c>
      <c r="BP18" s="266">
        <f t="shared" si="0"/>
        <v>6777320</v>
      </c>
      <c r="BQ18" s="266">
        <f t="shared" si="0"/>
        <v>6777320</v>
      </c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176"/>
    </row>
    <row r="19" spans="1:90">
      <c r="A19" s="264" t="s">
        <v>10</v>
      </c>
      <c r="B19" s="266"/>
      <c r="C19" s="246"/>
      <c r="D19" s="246"/>
      <c r="E19" s="246"/>
      <c r="F19" s="246"/>
      <c r="H19" s="245"/>
      <c r="I19" s="33" t="s">
        <v>196</v>
      </c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66">
        <f>Z14*Z15</f>
        <v>872048.8266397682</v>
      </c>
      <c r="AA19" s="266">
        <f>AA14*AA15</f>
        <v>874463.23005187162</v>
      </c>
      <c r="AB19" s="266">
        <f t="shared" ref="AB19:BQ19" si="1">AB14*AB15</f>
        <v>876884.31811701099</v>
      </c>
      <c r="AC19" s="266">
        <f t="shared" si="1"/>
        <v>879312.1093426923</v>
      </c>
      <c r="AD19" s="266">
        <f t="shared" si="1"/>
        <v>881746.6222876627</v>
      </c>
      <c r="AE19" s="266">
        <f t="shared" si="1"/>
        <v>884187.87556205248</v>
      </c>
      <c r="AF19" s="266">
        <f t="shared" si="1"/>
        <v>886635.88782751642</v>
      </c>
      <c r="AG19" s="266">
        <f t="shared" si="1"/>
        <v>889090.67779737723</v>
      </c>
      <c r="AH19" s="266">
        <f t="shared" si="1"/>
        <v>891552.26423676824</v>
      </c>
      <c r="AI19" s="266">
        <f t="shared" si="1"/>
        <v>894020.66596277722</v>
      </c>
      <c r="AJ19" s="266">
        <f t="shared" si="1"/>
        <v>896495.90184459009</v>
      </c>
      <c r="AK19" s="266">
        <f t="shared" si="1"/>
        <v>898977.99080363486</v>
      </c>
      <c r="AL19" s="266">
        <f t="shared" si="1"/>
        <v>901466.95181372587</v>
      </c>
      <c r="AM19" s="266">
        <f t="shared" si="1"/>
        <v>903962.80390121078</v>
      </c>
      <c r="AN19" s="266">
        <f t="shared" si="1"/>
        <v>906465.56614511367</v>
      </c>
      <c r="AO19" s="266">
        <f t="shared" si="1"/>
        <v>908975.25767728186</v>
      </c>
      <c r="AP19" s="266">
        <f t="shared" si="1"/>
        <v>911491.89768253255</v>
      </c>
      <c r="AQ19" s="266">
        <f t="shared" si="1"/>
        <v>914015.50539879932</v>
      </c>
      <c r="AR19" s="266">
        <f t="shared" si="1"/>
        <v>916546.10011727829</v>
      </c>
      <c r="AS19" s="266">
        <f t="shared" si="1"/>
        <v>919083.70118257659</v>
      </c>
      <c r="AT19" s="266">
        <f t="shared" si="1"/>
        <v>921628.32799286011</v>
      </c>
      <c r="AU19" s="266">
        <f t="shared" si="1"/>
        <v>924180.0000000014</v>
      </c>
      <c r="AV19" s="266">
        <f t="shared" si="1"/>
        <v>924180</v>
      </c>
      <c r="AW19" s="266">
        <f t="shared" si="1"/>
        <v>924180</v>
      </c>
      <c r="AX19" s="266">
        <f t="shared" si="1"/>
        <v>924180</v>
      </c>
      <c r="AY19" s="266">
        <f t="shared" si="1"/>
        <v>924180</v>
      </c>
      <c r="AZ19" s="266">
        <f t="shared" si="1"/>
        <v>924180</v>
      </c>
      <c r="BA19" s="266">
        <f t="shared" si="1"/>
        <v>924180</v>
      </c>
      <c r="BB19" s="266">
        <f t="shared" si="1"/>
        <v>924180</v>
      </c>
      <c r="BC19" s="266">
        <f t="shared" si="1"/>
        <v>924180</v>
      </c>
      <c r="BD19" s="266">
        <f t="shared" si="1"/>
        <v>924180</v>
      </c>
      <c r="BE19" s="266">
        <f t="shared" si="1"/>
        <v>924180</v>
      </c>
      <c r="BF19" s="266">
        <f t="shared" si="1"/>
        <v>924180</v>
      </c>
      <c r="BG19" s="266">
        <f t="shared" si="1"/>
        <v>924180</v>
      </c>
      <c r="BH19" s="266">
        <f t="shared" si="1"/>
        <v>924180</v>
      </c>
      <c r="BI19" s="266">
        <f t="shared" si="1"/>
        <v>924180</v>
      </c>
      <c r="BJ19" s="266">
        <f t="shared" si="1"/>
        <v>924180</v>
      </c>
      <c r="BK19" s="266">
        <f t="shared" si="1"/>
        <v>924180</v>
      </c>
      <c r="BL19" s="266">
        <f t="shared" si="1"/>
        <v>924180</v>
      </c>
      <c r="BM19" s="266">
        <f t="shared" si="1"/>
        <v>924180</v>
      </c>
      <c r="BN19" s="266">
        <f t="shared" si="1"/>
        <v>924180</v>
      </c>
      <c r="BO19" s="266">
        <f t="shared" si="1"/>
        <v>924180</v>
      </c>
      <c r="BP19" s="266">
        <f t="shared" si="1"/>
        <v>924180</v>
      </c>
      <c r="BQ19" s="266">
        <f t="shared" si="1"/>
        <v>924180</v>
      </c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176"/>
    </row>
    <row r="20" spans="1:90">
      <c r="A20" s="264"/>
      <c r="B20" s="246"/>
      <c r="C20" s="246"/>
      <c r="D20" s="246"/>
      <c r="E20" s="246"/>
      <c r="F20" s="246"/>
      <c r="H20" s="245"/>
      <c r="I20" s="33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176"/>
    </row>
    <row r="21" spans="1:90">
      <c r="A21" s="317" t="s">
        <v>254</v>
      </c>
      <c r="B21" s="318"/>
      <c r="C21" s="246"/>
      <c r="D21" s="246"/>
      <c r="E21" s="246"/>
      <c r="F21" s="246"/>
      <c r="H21" s="245"/>
      <c r="I21" s="33" t="s">
        <v>344</v>
      </c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59">
        <f>Project!Z43</f>
        <v>125.6448156777261</v>
      </c>
      <c r="AA21" s="59">
        <f>Project!AA43</f>
        <v>127.55000000000001</v>
      </c>
      <c r="AB21" s="59">
        <f>Project!AB43</f>
        <v>129.48407311710608</v>
      </c>
      <c r="AC21" s="59">
        <f>Project!AC43</f>
        <v>131.44747307719376</v>
      </c>
      <c r="AD21" s="59">
        <f>Project!AD43</f>
        <v>133.44064457064826</v>
      </c>
      <c r="AE21" s="59">
        <f>Project!AE43</f>
        <v>135.46403903080818</v>
      </c>
      <c r="AF21" s="59">
        <f>Project!AF43</f>
        <v>137.51811473621066</v>
      </c>
      <c r="AG21" s="59">
        <f>Project!AG43</f>
        <v>139.60333691438717</v>
      </c>
      <c r="AH21" s="59">
        <f>Project!AH43</f>
        <v>141.72017784723241</v>
      </c>
      <c r="AI21" s="59">
        <f>Project!AI43</f>
        <v>143.86911697797191</v>
      </c>
      <c r="AJ21" s="59">
        <f>Project!AJ43</f>
        <v>146.05064101975066</v>
      </c>
      <c r="AK21" s="59">
        <f>Project!AK43</f>
        <v>148.2652440658691</v>
      </c>
      <c r="AL21" s="59">
        <f>Project!AL43</f>
        <v>150.51342770169003</v>
      </c>
      <c r="AM21" s="59">
        <f>Project!AM43</f>
        <v>152.79570111824296</v>
      </c>
      <c r="AN21" s="59">
        <f>Project!AN43</f>
        <v>155.11258122755038</v>
      </c>
      <c r="AO21" s="59">
        <f>Project!AO43</f>
        <v>157.46459277970357</v>
      </c>
      <c r="AP21" s="59">
        <f>Project!AP43</f>
        <v>159.85226848171274</v>
      </c>
      <c r="AQ21" s="59">
        <f>Project!AQ43</f>
        <v>162.27614911816042</v>
      </c>
      <c r="AR21" s="59">
        <f>Project!AR43</f>
        <v>164.73678367368316</v>
      </c>
      <c r="AS21" s="59">
        <f>Project!AS43</f>
        <v>167.23472945731143</v>
      </c>
      <c r="AT21" s="59">
        <f>Project!AT43</f>
        <v>169.7705522286943</v>
      </c>
      <c r="AU21" s="59">
        <f>Project!AU43</f>
        <v>172.34482632623855</v>
      </c>
      <c r="AV21" s="59">
        <f>Project!AV43</f>
        <v>172.34482632623855</v>
      </c>
      <c r="AW21" s="59">
        <f>Project!AW43</f>
        <v>172.34482632623855</v>
      </c>
      <c r="AX21" s="59">
        <f>Project!AX43</f>
        <v>172.34482632623855</v>
      </c>
      <c r="AY21" s="59">
        <f>Project!AY43</f>
        <v>172.34482632623855</v>
      </c>
      <c r="AZ21" s="59">
        <f>Project!AZ43</f>
        <v>172.34482632623855</v>
      </c>
      <c r="BA21" s="59">
        <f>Project!BA43</f>
        <v>172.34482632623855</v>
      </c>
      <c r="BB21" s="59">
        <f>Project!BB43</f>
        <v>172.34482632623855</v>
      </c>
      <c r="BC21" s="59">
        <f>Project!BC43</f>
        <v>172.34482632623855</v>
      </c>
      <c r="BD21" s="59">
        <f>Project!BD43</f>
        <v>172.34482632623855</v>
      </c>
      <c r="BE21" s="59">
        <f>Project!BE43</f>
        <v>172.34482632623855</v>
      </c>
      <c r="BF21" s="59">
        <f>Project!BF43</f>
        <v>172.34482632623855</v>
      </c>
      <c r="BG21" s="59">
        <f>Project!BG43</f>
        <v>172.34482632623855</v>
      </c>
      <c r="BH21" s="59">
        <f>Project!BH43</f>
        <v>172.34482632623855</v>
      </c>
      <c r="BI21" s="59">
        <f>Project!BI43</f>
        <v>172.34482632623855</v>
      </c>
      <c r="BJ21" s="59">
        <f>Project!BJ43</f>
        <v>172.34482632623855</v>
      </c>
      <c r="BK21" s="59">
        <f>Project!BK43</f>
        <v>172.34482632623855</v>
      </c>
      <c r="BL21" s="59">
        <f>Project!BL43</f>
        <v>172.34482632623855</v>
      </c>
      <c r="BM21" s="59">
        <f>Project!BM43</f>
        <v>172.34482632623855</v>
      </c>
      <c r="BN21" s="59">
        <f>Project!BN43</f>
        <v>172.34482632623855</v>
      </c>
      <c r="BO21" s="59">
        <f>Project!BO43</f>
        <v>172.34482632623855</v>
      </c>
      <c r="BP21" s="59">
        <f>Project!BP43</f>
        <v>172.34482632623855</v>
      </c>
      <c r="BQ21" s="59">
        <f>Project!BQ43</f>
        <v>172.34482632623855</v>
      </c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176"/>
    </row>
    <row r="22" spans="1:90">
      <c r="A22" s="317" t="s">
        <v>295</v>
      </c>
      <c r="B22" s="319"/>
      <c r="C22" s="246"/>
      <c r="D22" s="246"/>
      <c r="E22" s="246"/>
      <c r="F22" s="246"/>
      <c r="H22" s="245"/>
      <c r="I22" s="33" t="s">
        <v>266</v>
      </c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88">
        <f>Z21/60/24</f>
        <v>8.7253344220643125E-2</v>
      </c>
      <c r="AA22" s="288">
        <f t="shared" ref="AA22:BQ22" si="2">AA21/60/24</f>
        <v>8.8576388888888899E-2</v>
      </c>
      <c r="AB22" s="288">
        <f t="shared" si="2"/>
        <v>8.9919495220212545E-2</v>
      </c>
      <c r="AC22" s="288">
        <f t="shared" si="2"/>
        <v>9.1282967414717878E-2</v>
      </c>
      <c r="AD22" s="288">
        <f t="shared" si="2"/>
        <v>9.2667114285172394E-2</v>
      </c>
      <c r="AE22" s="288">
        <f t="shared" si="2"/>
        <v>9.407224932695013E-2</v>
      </c>
      <c r="AF22" s="288">
        <f t="shared" si="2"/>
        <v>9.5498690789035182E-2</v>
      </c>
      <c r="AG22" s="288">
        <f t="shared" si="2"/>
        <v>9.6946761746102214E-2</v>
      </c>
      <c r="AH22" s="288">
        <f t="shared" si="2"/>
        <v>9.8416790171689181E-2</v>
      </c>
      <c r="AI22" s="288">
        <f t="shared" si="2"/>
        <v>9.9909109012480499E-2</v>
      </c>
      <c r="AJ22" s="288">
        <f t="shared" si="2"/>
        <v>0.10142405626371574</v>
      </c>
      <c r="AK22" s="288">
        <f t="shared" si="2"/>
        <v>0.10296197504574243</v>
      </c>
      <c r="AL22" s="288">
        <f t="shared" si="2"/>
        <v>0.10452321368172919</v>
      </c>
      <c r="AM22" s="288">
        <f t="shared" si="2"/>
        <v>0.10610812577655761</v>
      </c>
      <c r="AN22" s="288">
        <f t="shared" si="2"/>
        <v>0.10771707029690998</v>
      </c>
      <c r="AO22" s="288">
        <f t="shared" si="2"/>
        <v>0.10935041165257192</v>
      </c>
      <c r="AP22" s="288">
        <f t="shared" si="2"/>
        <v>0.11100851977896718</v>
      </c>
      <c r="AQ22" s="288">
        <f t="shared" si="2"/>
        <v>0.11269177022094473</v>
      </c>
      <c r="AR22" s="288">
        <f t="shared" si="2"/>
        <v>0.11440054421783553</v>
      </c>
      <c r="AS22" s="288">
        <f t="shared" si="2"/>
        <v>0.11613522878979961</v>
      </c>
      <c r="AT22" s="288">
        <f t="shared" si="2"/>
        <v>0.11789621682548214</v>
      </c>
      <c r="AU22" s="288">
        <f t="shared" si="2"/>
        <v>0.11968390717099898</v>
      </c>
      <c r="AV22" s="288">
        <f t="shared" si="2"/>
        <v>0.11968390717099898</v>
      </c>
      <c r="AW22" s="288">
        <f t="shared" si="2"/>
        <v>0.11968390717099898</v>
      </c>
      <c r="AX22" s="288">
        <f t="shared" si="2"/>
        <v>0.11968390717099898</v>
      </c>
      <c r="AY22" s="288">
        <f t="shared" si="2"/>
        <v>0.11968390717099898</v>
      </c>
      <c r="AZ22" s="288">
        <f t="shared" si="2"/>
        <v>0.11968390717099898</v>
      </c>
      <c r="BA22" s="288">
        <f t="shared" si="2"/>
        <v>0.11968390717099898</v>
      </c>
      <c r="BB22" s="288">
        <f t="shared" si="2"/>
        <v>0.11968390717099898</v>
      </c>
      <c r="BC22" s="288">
        <f t="shared" si="2"/>
        <v>0.11968390717099898</v>
      </c>
      <c r="BD22" s="288">
        <f t="shared" si="2"/>
        <v>0.11968390717099898</v>
      </c>
      <c r="BE22" s="288">
        <f t="shared" si="2"/>
        <v>0.11968390717099898</v>
      </c>
      <c r="BF22" s="288">
        <f t="shared" si="2"/>
        <v>0.11968390717099898</v>
      </c>
      <c r="BG22" s="288">
        <f t="shared" si="2"/>
        <v>0.11968390717099898</v>
      </c>
      <c r="BH22" s="288">
        <f t="shared" si="2"/>
        <v>0.11968390717099898</v>
      </c>
      <c r="BI22" s="288">
        <f t="shared" si="2"/>
        <v>0.11968390717099898</v>
      </c>
      <c r="BJ22" s="288">
        <f t="shared" si="2"/>
        <v>0.11968390717099898</v>
      </c>
      <c r="BK22" s="288">
        <f t="shared" si="2"/>
        <v>0.11968390717099898</v>
      </c>
      <c r="BL22" s="288">
        <f t="shared" si="2"/>
        <v>0.11968390717099898</v>
      </c>
      <c r="BM22" s="288">
        <f t="shared" si="2"/>
        <v>0.11968390717099898</v>
      </c>
      <c r="BN22" s="288">
        <f t="shared" si="2"/>
        <v>0.11968390717099898</v>
      </c>
      <c r="BO22" s="288">
        <f t="shared" si="2"/>
        <v>0.11968390717099898</v>
      </c>
      <c r="BP22" s="288">
        <f t="shared" si="2"/>
        <v>0.11968390717099898</v>
      </c>
      <c r="BQ22" s="288">
        <f t="shared" si="2"/>
        <v>0.11968390717099898</v>
      </c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176"/>
    </row>
    <row r="23" spans="1:90" s="308" customFormat="1">
      <c r="A23" s="317" t="s">
        <v>345</v>
      </c>
      <c r="B23" s="321">
        <f>Project!B42/60</f>
        <v>4.2516666666666668E-2</v>
      </c>
      <c r="C23" s="246"/>
      <c r="D23" s="246"/>
      <c r="E23" s="246"/>
      <c r="F23" s="246"/>
      <c r="I23" s="33" t="s">
        <v>349</v>
      </c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88"/>
      <c r="BA23" s="288"/>
      <c r="BB23" s="288"/>
      <c r="BC23" s="288"/>
      <c r="BD23" s="288"/>
      <c r="BE23" s="288"/>
      <c r="BF23" s="288"/>
      <c r="BG23" s="288"/>
      <c r="BH23" s="288"/>
      <c r="BI23" s="288"/>
      <c r="BJ23" s="288"/>
      <c r="BK23" s="288"/>
      <c r="BL23" s="288"/>
      <c r="BM23" s="288"/>
      <c r="BN23" s="288"/>
      <c r="BO23" s="288"/>
      <c r="BP23" s="288"/>
      <c r="BQ23" s="288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176"/>
    </row>
    <row r="24" spans="1:90">
      <c r="A24" s="264"/>
      <c r="B24" s="246"/>
      <c r="C24" s="246"/>
      <c r="D24" s="246"/>
      <c r="E24" s="246"/>
      <c r="F24" s="246"/>
      <c r="H24" s="245"/>
      <c r="I24" s="33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176"/>
    </row>
    <row r="25" spans="1:90" ht="18.75">
      <c r="A25" s="112" t="s">
        <v>407</v>
      </c>
      <c r="B25" s="7"/>
      <c r="C25" s="7"/>
      <c r="D25" s="7"/>
      <c r="E25" s="7"/>
      <c r="F25" s="7"/>
      <c r="G25" s="263"/>
      <c r="H25" s="245"/>
      <c r="I25" s="245"/>
      <c r="AA25" s="308"/>
      <c r="AB25" s="308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8"/>
      <c r="BN25" s="308"/>
      <c r="BO25" s="308"/>
      <c r="BP25" s="308"/>
      <c r="BQ25" s="308"/>
    </row>
    <row r="26" spans="1:90">
      <c r="A26" s="231"/>
      <c r="B26" s="138"/>
      <c r="C26" s="271"/>
      <c r="D26" s="271"/>
      <c r="F26" s="271"/>
      <c r="G26" s="271"/>
      <c r="H26" s="245"/>
      <c r="I26" s="245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0"/>
    </row>
    <row r="27" spans="1:90">
      <c r="A27" s="205" t="s">
        <v>258</v>
      </c>
      <c r="B27" s="138"/>
      <c r="C27" s="271"/>
      <c r="D27" s="271"/>
      <c r="F27" s="271"/>
      <c r="G27" s="271"/>
      <c r="H27" s="245"/>
      <c r="I27" s="33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0"/>
    </row>
    <row r="28" spans="1:90">
      <c r="A28" s="264" t="s">
        <v>253</v>
      </c>
      <c r="B28" s="234">
        <f>a!C86</f>
        <v>1.67</v>
      </c>
      <c r="D28" s="271"/>
      <c r="F28" s="271"/>
      <c r="G28" s="271"/>
      <c r="H28" s="245"/>
      <c r="I28" s="33" t="s">
        <v>66</v>
      </c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0"/>
    </row>
    <row r="29" spans="1:90">
      <c r="A29" s="264" t="s">
        <v>10</v>
      </c>
      <c r="B29" s="234">
        <f>a!C87</f>
        <v>1</v>
      </c>
      <c r="D29" s="271"/>
      <c r="F29" s="271"/>
      <c r="G29" s="271"/>
      <c r="H29" s="245"/>
      <c r="I29" s="33" t="s">
        <v>67</v>
      </c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0"/>
    </row>
    <row r="30" spans="1:90">
      <c r="A30" s="264"/>
      <c r="B30" s="138"/>
      <c r="C30" s="271"/>
      <c r="D30" s="271"/>
      <c r="F30" s="271"/>
      <c r="G30" s="271"/>
      <c r="H30" s="245"/>
      <c r="I30" s="245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0"/>
    </row>
    <row r="31" spans="1:90">
      <c r="A31" s="228" t="s">
        <v>296</v>
      </c>
      <c r="B31" s="246"/>
      <c r="C31" s="246"/>
      <c r="D31" s="246"/>
      <c r="E31" s="246"/>
      <c r="F31" s="246"/>
      <c r="H31" s="245"/>
      <c r="I31" s="33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176"/>
    </row>
    <row r="32" spans="1:90">
      <c r="A32" s="264" t="s">
        <v>300</v>
      </c>
      <c r="B32" s="269"/>
      <c r="C32" s="246"/>
      <c r="D32" s="246"/>
      <c r="E32" s="246"/>
      <c r="F32" s="246"/>
      <c r="H32" s="245"/>
      <c r="I32" s="33" t="s">
        <v>257</v>
      </c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59">
        <f t="shared" ref="Z32:BQ32" si="3">Z18*$B$23*Z22</f>
        <v>23723.759781194916</v>
      </c>
      <c r="AA32" s="59">
        <f t="shared" si="3"/>
        <v>24150.168091757983</v>
      </c>
      <c r="AB32" s="59">
        <f t="shared" si="3"/>
        <v>24584.240619502234</v>
      </c>
      <c r="AC32" s="59">
        <f t="shared" si="3"/>
        <v>25026.115120244191</v>
      </c>
      <c r="AD32" s="59">
        <f t="shared" si="3"/>
        <v>25475.931825808671</v>
      </c>
      <c r="AE32" s="59">
        <f t="shared" si="3"/>
        <v>25933.833488532218</v>
      </c>
      <c r="AF32" s="59">
        <f t="shared" si="3"/>
        <v>26399.965426566527</v>
      </c>
      <c r="AG32" s="59">
        <f t="shared" si="3"/>
        <v>26874.475569996193</v>
      </c>
      <c r="AH32" s="59">
        <f t="shared" si="3"/>
        <v>27357.514507785214</v>
      </c>
      <c r="AI32" s="59">
        <f t="shared" si="3"/>
        <v>27849.235535567499</v>
      </c>
      <c r="AJ32" s="59">
        <f t="shared" si="3"/>
        <v>28349.794704296201</v>
      </c>
      <c r="AK32" s="59">
        <f t="shared" si="3"/>
        <v>28859.350869767535</v>
      </c>
      <c r="AL32" s="59">
        <f t="shared" si="3"/>
        <v>29378.065743034735</v>
      </c>
      <c r="AM32" s="59">
        <f t="shared" si="3"/>
        <v>29906.103941728186</v>
      </c>
      <c r="AN32" s="59">
        <f t="shared" si="3"/>
        <v>30443.633042297817</v>
      </c>
      <c r="AO32" s="59">
        <f t="shared" si="3"/>
        <v>30990.82363319473</v>
      </c>
      <c r="AP32" s="59">
        <f t="shared" si="3"/>
        <v>31547.849369008454</v>
      </c>
      <c r="AQ32" s="59">
        <f t="shared" si="3"/>
        <v>32114.887025577558</v>
      </c>
      <c r="AR32" s="59">
        <f t="shared" si="3"/>
        <v>32692.116556090474</v>
      </c>
      <c r="AS32" s="59">
        <f t="shared" si="3"/>
        <v>33279.721148194934</v>
      </c>
      <c r="AT32" s="59">
        <f t="shared" si="3"/>
        <v>33877.887282133794</v>
      </c>
      <c r="AU32" s="59">
        <f t="shared" si="3"/>
        <v>34486.804789925773</v>
      </c>
      <c r="AV32" s="59">
        <f t="shared" si="3"/>
        <v>34486.804789925714</v>
      </c>
      <c r="AW32" s="59">
        <f t="shared" si="3"/>
        <v>34486.804789925714</v>
      </c>
      <c r="AX32" s="59">
        <f t="shared" si="3"/>
        <v>34486.804789925714</v>
      </c>
      <c r="AY32" s="59">
        <f t="shared" si="3"/>
        <v>34486.804789925714</v>
      </c>
      <c r="AZ32" s="59">
        <f t="shared" si="3"/>
        <v>34486.804789925714</v>
      </c>
      <c r="BA32" s="59">
        <f t="shared" si="3"/>
        <v>34486.804789925714</v>
      </c>
      <c r="BB32" s="59">
        <f t="shared" si="3"/>
        <v>34486.804789925714</v>
      </c>
      <c r="BC32" s="59">
        <f t="shared" si="3"/>
        <v>34486.804789925714</v>
      </c>
      <c r="BD32" s="59">
        <f t="shared" si="3"/>
        <v>34486.804789925714</v>
      </c>
      <c r="BE32" s="59">
        <f t="shared" si="3"/>
        <v>34486.804789925714</v>
      </c>
      <c r="BF32" s="59">
        <f t="shared" si="3"/>
        <v>34486.804789925714</v>
      </c>
      <c r="BG32" s="59">
        <f t="shared" si="3"/>
        <v>34486.804789925714</v>
      </c>
      <c r="BH32" s="59">
        <f t="shared" si="3"/>
        <v>34486.804789925714</v>
      </c>
      <c r="BI32" s="59">
        <f t="shared" si="3"/>
        <v>34486.804789925714</v>
      </c>
      <c r="BJ32" s="59">
        <f t="shared" si="3"/>
        <v>34486.804789925714</v>
      </c>
      <c r="BK32" s="59">
        <f t="shared" si="3"/>
        <v>34486.804789925714</v>
      </c>
      <c r="BL32" s="59">
        <f t="shared" si="3"/>
        <v>34486.804789925714</v>
      </c>
      <c r="BM32" s="59">
        <f t="shared" si="3"/>
        <v>34486.804789925714</v>
      </c>
      <c r="BN32" s="59">
        <f t="shared" si="3"/>
        <v>34486.804789925714</v>
      </c>
      <c r="BO32" s="59">
        <f t="shared" si="3"/>
        <v>34486.804789925714</v>
      </c>
      <c r="BP32" s="59">
        <f t="shared" si="3"/>
        <v>34486.804789925714</v>
      </c>
      <c r="BQ32" s="59">
        <f t="shared" si="3"/>
        <v>34486.804789925714</v>
      </c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176"/>
    </row>
    <row r="33" spans="1:90">
      <c r="A33" s="264" t="s">
        <v>301</v>
      </c>
      <c r="B33" s="269"/>
      <c r="C33" s="246"/>
      <c r="D33" s="246"/>
      <c r="E33" s="246"/>
      <c r="F33" s="246"/>
      <c r="H33" s="245"/>
      <c r="I33" s="33" t="s">
        <v>257</v>
      </c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59">
        <f t="shared" ref="Z33:BQ33" si="4">Z19*$B$23*Z22</f>
        <v>3235.0581519811249</v>
      </c>
      <c r="AA33" s="59">
        <f t="shared" si="4"/>
        <v>3293.2047397851798</v>
      </c>
      <c r="AB33" s="59">
        <f t="shared" si="4"/>
        <v>3352.396448113941</v>
      </c>
      <c r="AC33" s="59">
        <f t="shared" si="4"/>
        <v>3412.6520618514805</v>
      </c>
      <c r="AD33" s="59">
        <f t="shared" si="4"/>
        <v>3473.9907035193637</v>
      </c>
      <c r="AE33" s="59">
        <f t="shared" si="4"/>
        <v>3536.4318393453023</v>
      </c>
      <c r="AF33" s="59">
        <f t="shared" si="4"/>
        <v>3599.9952854408898</v>
      </c>
      <c r="AG33" s="59">
        <f t="shared" si="4"/>
        <v>3664.7012140903898</v>
      </c>
      <c r="AH33" s="59">
        <f t="shared" si="4"/>
        <v>3730.5701601525288</v>
      </c>
      <c r="AI33" s="59">
        <f t="shared" si="4"/>
        <v>3797.6230275773864</v>
      </c>
      <c r="AJ33" s="59">
        <f t="shared" si="4"/>
        <v>3865.8810960403907</v>
      </c>
      <c r="AK33" s="59">
        <f t="shared" si="4"/>
        <v>3935.3660276955734</v>
      </c>
      <c r="AL33" s="59">
        <f t="shared" si="4"/>
        <v>4006.0998740501909</v>
      </c>
      <c r="AM33" s="59">
        <f t="shared" si="4"/>
        <v>4078.1050829629339</v>
      </c>
      <c r="AN33" s="59">
        <f t="shared" si="4"/>
        <v>4151.4045057678841</v>
      </c>
      <c r="AO33" s="59">
        <f t="shared" si="4"/>
        <v>4226.0214045265539</v>
      </c>
      <c r="AP33" s="59">
        <f t="shared" si="4"/>
        <v>4301.9794594102441</v>
      </c>
      <c r="AQ33" s="59">
        <f t="shared" si="4"/>
        <v>4379.3027762151214</v>
      </c>
      <c r="AR33" s="59">
        <f t="shared" si="4"/>
        <v>4458.0158940123383</v>
      </c>
      <c r="AS33" s="59">
        <f t="shared" si="4"/>
        <v>4538.1437929356734</v>
      </c>
      <c r="AT33" s="59">
        <f t="shared" si="4"/>
        <v>4619.7119021091539</v>
      </c>
      <c r="AU33" s="59">
        <f t="shared" si="4"/>
        <v>4702.7461077171502</v>
      </c>
      <c r="AV33" s="59">
        <f t="shared" si="4"/>
        <v>4702.7461077171429</v>
      </c>
      <c r="AW33" s="59">
        <f t="shared" si="4"/>
        <v>4702.7461077171429</v>
      </c>
      <c r="AX33" s="59">
        <f t="shared" si="4"/>
        <v>4702.7461077171429</v>
      </c>
      <c r="AY33" s="59">
        <f t="shared" si="4"/>
        <v>4702.7461077171429</v>
      </c>
      <c r="AZ33" s="59">
        <f t="shared" si="4"/>
        <v>4702.7461077171429</v>
      </c>
      <c r="BA33" s="59">
        <f t="shared" si="4"/>
        <v>4702.7461077171429</v>
      </c>
      <c r="BB33" s="59">
        <f t="shared" si="4"/>
        <v>4702.7461077171429</v>
      </c>
      <c r="BC33" s="59">
        <f t="shared" si="4"/>
        <v>4702.7461077171429</v>
      </c>
      <c r="BD33" s="59">
        <f t="shared" si="4"/>
        <v>4702.7461077171429</v>
      </c>
      <c r="BE33" s="59">
        <f t="shared" si="4"/>
        <v>4702.7461077171429</v>
      </c>
      <c r="BF33" s="59">
        <f t="shared" si="4"/>
        <v>4702.7461077171429</v>
      </c>
      <c r="BG33" s="59">
        <f t="shared" si="4"/>
        <v>4702.7461077171429</v>
      </c>
      <c r="BH33" s="59">
        <f t="shared" si="4"/>
        <v>4702.7461077171429</v>
      </c>
      <c r="BI33" s="59">
        <f t="shared" si="4"/>
        <v>4702.7461077171429</v>
      </c>
      <c r="BJ33" s="59">
        <f t="shared" si="4"/>
        <v>4702.7461077171429</v>
      </c>
      <c r="BK33" s="59">
        <f t="shared" si="4"/>
        <v>4702.7461077171429</v>
      </c>
      <c r="BL33" s="59">
        <f t="shared" si="4"/>
        <v>4702.7461077171429</v>
      </c>
      <c r="BM33" s="59">
        <f t="shared" si="4"/>
        <v>4702.7461077171429</v>
      </c>
      <c r="BN33" s="59">
        <f t="shared" si="4"/>
        <v>4702.7461077171429</v>
      </c>
      <c r="BO33" s="59">
        <f t="shared" si="4"/>
        <v>4702.7461077171429</v>
      </c>
      <c r="BP33" s="59">
        <f t="shared" si="4"/>
        <v>4702.7461077171429</v>
      </c>
      <c r="BQ33" s="59">
        <f t="shared" si="4"/>
        <v>4702.7461077171429</v>
      </c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176"/>
    </row>
    <row r="34" spans="1:90" s="176" customFormat="1">
      <c r="A34" s="265"/>
      <c r="B34" s="266"/>
      <c r="C34" s="267"/>
      <c r="D34" s="267"/>
      <c r="F34" s="246"/>
      <c r="I34" s="82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268"/>
      <c r="CH34" s="268"/>
      <c r="CI34" s="268"/>
      <c r="CJ34" s="268"/>
      <c r="CK34" s="268"/>
    </row>
    <row r="35" spans="1:90">
      <c r="A35" s="205" t="s">
        <v>259</v>
      </c>
      <c r="B35" s="138"/>
      <c r="C35" s="271"/>
      <c r="D35" s="271"/>
      <c r="F35" s="271"/>
      <c r="G35" s="271"/>
      <c r="H35" s="245"/>
      <c r="I35" s="245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0"/>
    </row>
    <row r="36" spans="1:90" s="308" customFormat="1">
      <c r="A36" s="264" t="s">
        <v>347</v>
      </c>
      <c r="B36" s="138"/>
      <c r="C36" s="271"/>
      <c r="D36" s="271"/>
      <c r="F36" s="271"/>
      <c r="G36" s="271"/>
      <c r="I36" s="33" t="s">
        <v>260</v>
      </c>
      <c r="Z36" s="59">
        <f t="shared" ref="Z36:BQ36" si="5">$B13*$B$23*Z22</f>
        <v>533.81197691761986</v>
      </c>
      <c r="AA36" s="59">
        <f t="shared" si="5"/>
        <v>541.90630380233665</v>
      </c>
      <c r="AB36" s="59">
        <f t="shared" si="5"/>
        <v>550.12336702596974</v>
      </c>
      <c r="AC36" s="59">
        <f t="shared" si="5"/>
        <v>558.46502767086793</v>
      </c>
      <c r="AD36" s="59">
        <f t="shared" si="5"/>
        <v>566.93317503944581</v>
      </c>
      <c r="AE36" s="59">
        <f t="shared" si="5"/>
        <v>575.52972708209109</v>
      </c>
      <c r="AF36" s="59">
        <f t="shared" si="5"/>
        <v>584.25663083156053</v>
      </c>
      <c r="AG36" s="59">
        <f t="shared" si="5"/>
        <v>593.11586284396583</v>
      </c>
      <c r="AH36" s="59">
        <f t="shared" si="5"/>
        <v>602.10942964644062</v>
      </c>
      <c r="AI36" s="59">
        <f t="shared" si="5"/>
        <v>611.23936819160133</v>
      </c>
      <c r="AJ36" s="59">
        <f t="shared" si="5"/>
        <v>620.50774631889453</v>
      </c>
      <c r="AK36" s="59">
        <f t="shared" si="5"/>
        <v>629.9166632229435</v>
      </c>
      <c r="AL36" s="59">
        <f t="shared" si="5"/>
        <v>639.46824992899303</v>
      </c>
      <c r="AM36" s="59">
        <f t="shared" si="5"/>
        <v>649.16466977556706</v>
      </c>
      <c r="AN36" s="59">
        <f t="shared" si="5"/>
        <v>659.00811890444152</v>
      </c>
      <c r="AO36" s="59">
        <f t="shared" si="5"/>
        <v>669.00082675804981</v>
      </c>
      <c r="AP36" s="59">
        <f t="shared" si="5"/>
        <v>679.14505658442727</v>
      </c>
      <c r="AQ36" s="59">
        <f t="shared" si="5"/>
        <v>689.44310594981653</v>
      </c>
      <c r="AR36" s="59">
        <f t="shared" si="5"/>
        <v>699.89730725904155</v>
      </c>
      <c r="AS36" s="59">
        <f t="shared" si="5"/>
        <v>710.51002828377398</v>
      </c>
      <c r="AT36" s="59">
        <f t="shared" si="5"/>
        <v>721.28367269881028</v>
      </c>
      <c r="AU36" s="59">
        <f t="shared" si="5"/>
        <v>732.2206806264802</v>
      </c>
      <c r="AV36" s="59">
        <f t="shared" si="5"/>
        <v>732.2206806264802</v>
      </c>
      <c r="AW36" s="59">
        <f t="shared" si="5"/>
        <v>732.2206806264802</v>
      </c>
      <c r="AX36" s="59">
        <f t="shared" si="5"/>
        <v>732.2206806264802</v>
      </c>
      <c r="AY36" s="59">
        <f t="shared" si="5"/>
        <v>732.2206806264802</v>
      </c>
      <c r="AZ36" s="59">
        <f t="shared" si="5"/>
        <v>732.2206806264802</v>
      </c>
      <c r="BA36" s="59">
        <f t="shared" si="5"/>
        <v>732.2206806264802</v>
      </c>
      <c r="BB36" s="59">
        <f t="shared" si="5"/>
        <v>732.2206806264802</v>
      </c>
      <c r="BC36" s="59">
        <f t="shared" si="5"/>
        <v>732.2206806264802</v>
      </c>
      <c r="BD36" s="59">
        <f t="shared" si="5"/>
        <v>732.2206806264802</v>
      </c>
      <c r="BE36" s="59">
        <f t="shared" si="5"/>
        <v>732.2206806264802</v>
      </c>
      <c r="BF36" s="59">
        <f t="shared" si="5"/>
        <v>732.2206806264802</v>
      </c>
      <c r="BG36" s="59">
        <f t="shared" si="5"/>
        <v>732.2206806264802</v>
      </c>
      <c r="BH36" s="59">
        <f t="shared" si="5"/>
        <v>732.2206806264802</v>
      </c>
      <c r="BI36" s="59">
        <f t="shared" si="5"/>
        <v>732.2206806264802</v>
      </c>
      <c r="BJ36" s="59">
        <f t="shared" si="5"/>
        <v>732.2206806264802</v>
      </c>
      <c r="BK36" s="59">
        <f t="shared" si="5"/>
        <v>732.2206806264802</v>
      </c>
      <c r="BL36" s="59">
        <f t="shared" si="5"/>
        <v>732.2206806264802</v>
      </c>
      <c r="BM36" s="59">
        <f t="shared" si="5"/>
        <v>732.2206806264802</v>
      </c>
      <c r="BN36" s="59">
        <f t="shared" si="5"/>
        <v>732.2206806264802</v>
      </c>
      <c r="BO36" s="59">
        <f t="shared" si="5"/>
        <v>732.2206806264802</v>
      </c>
      <c r="BP36" s="59">
        <f t="shared" si="5"/>
        <v>732.2206806264802</v>
      </c>
      <c r="BQ36" s="59">
        <f t="shared" si="5"/>
        <v>732.2206806264802</v>
      </c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0"/>
    </row>
    <row r="37" spans="1:90">
      <c r="A37" s="264" t="s">
        <v>253</v>
      </c>
      <c r="B37" s="234"/>
      <c r="C37" s="271"/>
      <c r="D37" s="271"/>
      <c r="F37" s="271"/>
      <c r="G37" s="271"/>
      <c r="H37" s="245"/>
      <c r="I37" s="33" t="s">
        <v>260</v>
      </c>
      <c r="Z37" s="59">
        <f t="shared" ref="Z37:BQ37" si="6">Z32*$B$28</f>
        <v>39618.678834595506</v>
      </c>
      <c r="AA37" s="59">
        <f t="shared" si="6"/>
        <v>40330.780713235828</v>
      </c>
      <c r="AB37" s="59">
        <f t="shared" si="6"/>
        <v>41055.681834568728</v>
      </c>
      <c r="AC37" s="59">
        <f t="shared" si="6"/>
        <v>41793.612250807797</v>
      </c>
      <c r="AD37" s="59">
        <f t="shared" si="6"/>
        <v>42544.806149100477</v>
      </c>
      <c r="AE37" s="59">
        <f t="shared" si="6"/>
        <v>43309.501925848803</v>
      </c>
      <c r="AF37" s="59">
        <f t="shared" si="6"/>
        <v>44087.942262366101</v>
      </c>
      <c r="AG37" s="59">
        <f t="shared" si="6"/>
        <v>44880.374201893639</v>
      </c>
      <c r="AH37" s="59">
        <f t="shared" si="6"/>
        <v>45687.049228001306</v>
      </c>
      <c r="AI37" s="59">
        <f t="shared" si="6"/>
        <v>46508.223344397724</v>
      </c>
      <c r="AJ37" s="59">
        <f t="shared" si="6"/>
        <v>47344.157156174653</v>
      </c>
      <c r="AK37" s="59">
        <f t="shared" si="6"/>
        <v>48195.115952511784</v>
      </c>
      <c r="AL37" s="59">
        <f t="shared" si="6"/>
        <v>49061.369790868004</v>
      </c>
      <c r="AM37" s="59">
        <f t="shared" si="6"/>
        <v>49943.193582686072</v>
      </c>
      <c r="AN37" s="59">
        <f t="shared" si="6"/>
        <v>50840.867180637353</v>
      </c>
      <c r="AO37" s="59">
        <f t="shared" si="6"/>
        <v>51754.675467435198</v>
      </c>
      <c r="AP37" s="59">
        <f t="shared" si="6"/>
        <v>52684.908446244117</v>
      </c>
      <c r="AQ37" s="59">
        <f t="shared" si="6"/>
        <v>53631.861332714521</v>
      </c>
      <c r="AR37" s="59">
        <f t="shared" si="6"/>
        <v>54595.834648671087</v>
      </c>
      <c r="AS37" s="59">
        <f t="shared" si="6"/>
        <v>55577.134317485536</v>
      </c>
      <c r="AT37" s="59">
        <f t="shared" si="6"/>
        <v>56576.071761163432</v>
      </c>
      <c r="AU37" s="59">
        <f t="shared" si="6"/>
        <v>57592.963999176041</v>
      </c>
      <c r="AV37" s="59">
        <f t="shared" si="6"/>
        <v>57592.96399917594</v>
      </c>
      <c r="AW37" s="59">
        <f t="shared" si="6"/>
        <v>57592.96399917594</v>
      </c>
      <c r="AX37" s="59">
        <f t="shared" si="6"/>
        <v>57592.96399917594</v>
      </c>
      <c r="AY37" s="59">
        <f t="shared" si="6"/>
        <v>57592.96399917594</v>
      </c>
      <c r="AZ37" s="59">
        <f t="shared" si="6"/>
        <v>57592.96399917594</v>
      </c>
      <c r="BA37" s="59">
        <f t="shared" si="6"/>
        <v>57592.96399917594</v>
      </c>
      <c r="BB37" s="59">
        <f t="shared" si="6"/>
        <v>57592.96399917594</v>
      </c>
      <c r="BC37" s="59">
        <f t="shared" si="6"/>
        <v>57592.96399917594</v>
      </c>
      <c r="BD37" s="59">
        <f t="shared" si="6"/>
        <v>57592.96399917594</v>
      </c>
      <c r="BE37" s="59">
        <f t="shared" si="6"/>
        <v>57592.96399917594</v>
      </c>
      <c r="BF37" s="59">
        <f t="shared" si="6"/>
        <v>57592.96399917594</v>
      </c>
      <c r="BG37" s="59">
        <f t="shared" si="6"/>
        <v>57592.96399917594</v>
      </c>
      <c r="BH37" s="59">
        <f t="shared" si="6"/>
        <v>57592.96399917594</v>
      </c>
      <c r="BI37" s="59">
        <f t="shared" si="6"/>
        <v>57592.96399917594</v>
      </c>
      <c r="BJ37" s="59">
        <f t="shared" si="6"/>
        <v>57592.96399917594</v>
      </c>
      <c r="BK37" s="59">
        <f t="shared" si="6"/>
        <v>57592.96399917594</v>
      </c>
      <c r="BL37" s="59">
        <f t="shared" si="6"/>
        <v>57592.96399917594</v>
      </c>
      <c r="BM37" s="59">
        <f t="shared" si="6"/>
        <v>57592.96399917594</v>
      </c>
      <c r="BN37" s="59">
        <f t="shared" si="6"/>
        <v>57592.96399917594</v>
      </c>
      <c r="BO37" s="59">
        <f t="shared" si="6"/>
        <v>57592.96399917594</v>
      </c>
      <c r="BP37" s="59">
        <f t="shared" si="6"/>
        <v>57592.96399917594</v>
      </c>
      <c r="BQ37" s="59">
        <f t="shared" si="6"/>
        <v>57592.96399917594</v>
      </c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10"/>
    </row>
    <row r="38" spans="1:90">
      <c r="A38" s="264" t="s">
        <v>261</v>
      </c>
      <c r="B38" s="234"/>
      <c r="C38" s="271"/>
      <c r="D38" s="271"/>
      <c r="F38" s="271"/>
      <c r="G38" s="271"/>
      <c r="H38" s="245"/>
      <c r="I38" s="33" t="s">
        <v>260</v>
      </c>
      <c r="Z38" s="59">
        <f t="shared" ref="Z38:BQ38" si="7">Z33*$B$29</f>
        <v>3235.0581519811249</v>
      </c>
      <c r="AA38" s="59">
        <f t="shared" si="7"/>
        <v>3293.2047397851798</v>
      </c>
      <c r="AB38" s="59">
        <f t="shared" si="7"/>
        <v>3352.396448113941</v>
      </c>
      <c r="AC38" s="59">
        <f t="shared" si="7"/>
        <v>3412.6520618514805</v>
      </c>
      <c r="AD38" s="59">
        <f t="shared" si="7"/>
        <v>3473.9907035193637</v>
      </c>
      <c r="AE38" s="59">
        <f t="shared" si="7"/>
        <v>3536.4318393453023</v>
      </c>
      <c r="AF38" s="59">
        <f t="shared" si="7"/>
        <v>3599.9952854408898</v>
      </c>
      <c r="AG38" s="59">
        <f t="shared" si="7"/>
        <v>3664.7012140903898</v>
      </c>
      <c r="AH38" s="59">
        <f t="shared" si="7"/>
        <v>3730.5701601525288</v>
      </c>
      <c r="AI38" s="59">
        <f t="shared" si="7"/>
        <v>3797.6230275773864</v>
      </c>
      <c r="AJ38" s="59">
        <f t="shared" si="7"/>
        <v>3865.8810960403907</v>
      </c>
      <c r="AK38" s="59">
        <f t="shared" si="7"/>
        <v>3935.3660276955734</v>
      </c>
      <c r="AL38" s="59">
        <f t="shared" si="7"/>
        <v>4006.0998740501909</v>
      </c>
      <c r="AM38" s="59">
        <f t="shared" si="7"/>
        <v>4078.1050829629339</v>
      </c>
      <c r="AN38" s="59">
        <f t="shared" si="7"/>
        <v>4151.4045057678841</v>
      </c>
      <c r="AO38" s="59">
        <f t="shared" si="7"/>
        <v>4226.0214045265539</v>
      </c>
      <c r="AP38" s="59">
        <f t="shared" si="7"/>
        <v>4301.9794594102441</v>
      </c>
      <c r="AQ38" s="59">
        <f t="shared" si="7"/>
        <v>4379.3027762151214</v>
      </c>
      <c r="AR38" s="59">
        <f t="shared" si="7"/>
        <v>4458.0158940123383</v>
      </c>
      <c r="AS38" s="59">
        <f t="shared" si="7"/>
        <v>4538.1437929356734</v>
      </c>
      <c r="AT38" s="59">
        <f t="shared" si="7"/>
        <v>4619.7119021091539</v>
      </c>
      <c r="AU38" s="59">
        <f t="shared" si="7"/>
        <v>4702.7461077171502</v>
      </c>
      <c r="AV38" s="59">
        <f t="shared" si="7"/>
        <v>4702.7461077171429</v>
      </c>
      <c r="AW38" s="59">
        <f t="shared" si="7"/>
        <v>4702.7461077171429</v>
      </c>
      <c r="AX38" s="59">
        <f t="shared" si="7"/>
        <v>4702.7461077171429</v>
      </c>
      <c r="AY38" s="59">
        <f t="shared" si="7"/>
        <v>4702.7461077171429</v>
      </c>
      <c r="AZ38" s="59">
        <f t="shared" si="7"/>
        <v>4702.7461077171429</v>
      </c>
      <c r="BA38" s="59">
        <f t="shared" si="7"/>
        <v>4702.7461077171429</v>
      </c>
      <c r="BB38" s="59">
        <f t="shared" si="7"/>
        <v>4702.7461077171429</v>
      </c>
      <c r="BC38" s="59">
        <f t="shared" si="7"/>
        <v>4702.7461077171429</v>
      </c>
      <c r="BD38" s="59">
        <f t="shared" si="7"/>
        <v>4702.7461077171429</v>
      </c>
      <c r="BE38" s="59">
        <f t="shared" si="7"/>
        <v>4702.7461077171429</v>
      </c>
      <c r="BF38" s="59">
        <f t="shared" si="7"/>
        <v>4702.7461077171429</v>
      </c>
      <c r="BG38" s="59">
        <f t="shared" si="7"/>
        <v>4702.7461077171429</v>
      </c>
      <c r="BH38" s="59">
        <f t="shared" si="7"/>
        <v>4702.7461077171429</v>
      </c>
      <c r="BI38" s="59">
        <f t="shared" si="7"/>
        <v>4702.7461077171429</v>
      </c>
      <c r="BJ38" s="59">
        <f t="shared" si="7"/>
        <v>4702.7461077171429</v>
      </c>
      <c r="BK38" s="59">
        <f t="shared" si="7"/>
        <v>4702.7461077171429</v>
      </c>
      <c r="BL38" s="59">
        <f t="shared" si="7"/>
        <v>4702.7461077171429</v>
      </c>
      <c r="BM38" s="59">
        <f t="shared" si="7"/>
        <v>4702.7461077171429</v>
      </c>
      <c r="BN38" s="59">
        <f t="shared" si="7"/>
        <v>4702.7461077171429</v>
      </c>
      <c r="BO38" s="59">
        <f t="shared" si="7"/>
        <v>4702.7461077171429</v>
      </c>
      <c r="BP38" s="59">
        <f t="shared" si="7"/>
        <v>4702.7461077171429</v>
      </c>
      <c r="BQ38" s="59">
        <f t="shared" si="7"/>
        <v>4702.7461077171429</v>
      </c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10"/>
    </row>
    <row r="39" spans="1:90">
      <c r="A39" s="231"/>
      <c r="B39" s="138"/>
      <c r="C39" s="271"/>
      <c r="D39" s="271"/>
      <c r="F39" s="271"/>
      <c r="G39" s="271"/>
      <c r="H39" s="245"/>
      <c r="I39" s="245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0"/>
    </row>
    <row r="40" spans="1:90" ht="18.75">
      <c r="A40" s="101" t="s">
        <v>142</v>
      </c>
      <c r="B40" s="7"/>
      <c r="C40" s="7"/>
      <c r="D40" s="7"/>
      <c r="E40" s="7"/>
      <c r="F40" s="7"/>
      <c r="G40" s="263"/>
      <c r="H40" s="245"/>
      <c r="I40" s="245"/>
      <c r="BD40" s="10"/>
    </row>
    <row r="41" spans="1:90">
      <c r="C41" s="271"/>
      <c r="D41" s="271"/>
      <c r="F41" s="271"/>
      <c r="G41" s="271"/>
      <c r="H41" s="245"/>
      <c r="I41" s="245"/>
      <c r="CL41" s="10"/>
    </row>
    <row r="42" spans="1:90" ht="15.75">
      <c r="A42" s="272" t="s">
        <v>64</v>
      </c>
      <c r="B42" s="243"/>
      <c r="C42" s="271"/>
      <c r="D42" s="271"/>
      <c r="F42" s="271"/>
      <c r="G42" s="271"/>
      <c r="H42" s="245"/>
      <c r="I42" s="227" t="str">
        <f>CONCATENATE(a!$C$51,"$/hour")</f>
        <v>2019$/hour</v>
      </c>
      <c r="Z42" s="34">
        <f>a!Z93</f>
        <v>17.899999999999999</v>
      </c>
      <c r="AA42" s="34">
        <f>a!AA93</f>
        <v>17.298409809402969</v>
      </c>
      <c r="AB42" s="34">
        <f>a!AB93</f>
        <v>18.085585886484669</v>
      </c>
      <c r="AC42" s="34">
        <f>a!AC93</f>
        <v>18.610168561195763</v>
      </c>
      <c r="AD42" s="34">
        <f>a!AD93</f>
        <v>19.009376016734315</v>
      </c>
      <c r="AE42" s="34">
        <f>a!AE93</f>
        <v>19.448300052274909</v>
      </c>
      <c r="AF42" s="34">
        <f>a!AF93</f>
        <v>19.889020405007585</v>
      </c>
      <c r="AG42" s="34">
        <f>a!AG93</f>
        <v>20.276820396085277</v>
      </c>
      <c r="AH42" s="34">
        <f>a!AH93</f>
        <v>20.60260123627538</v>
      </c>
      <c r="AI42" s="34">
        <f>a!AI93</f>
        <v>20.940016372628314</v>
      </c>
      <c r="AJ42" s="34">
        <f>a!AJ93</f>
        <v>21.264472281500066</v>
      </c>
      <c r="AK42" s="34">
        <f>a!AK93</f>
        <v>21.603056461070413</v>
      </c>
      <c r="AL42" s="34">
        <f>a!AL93</f>
        <v>21.953125613194867</v>
      </c>
      <c r="AM42" s="34">
        <f>a!AM93</f>
        <v>22.308867500170063</v>
      </c>
      <c r="AN42" s="34">
        <f>a!AN93</f>
        <v>22.670374046464318</v>
      </c>
      <c r="AO42" s="34">
        <f>a!AO93</f>
        <v>23.037738666146321</v>
      </c>
      <c r="AP42" s="34">
        <f>a!AP93</f>
        <v>23.411056287023523</v>
      </c>
      <c r="AQ42" s="34">
        <f>a!AQ93</f>
        <v>23.790423375171667</v>
      </c>
      <c r="AR42" s="34">
        <f>a!AR93</f>
        <v>24.175937959861852</v>
      </c>
      <c r="AS42" s="34">
        <f>a!AS93</f>
        <v>24.567699658891492</v>
      </c>
      <c r="AT42" s="34">
        <f>a!AT93</f>
        <v>24.965809704325789</v>
      </c>
      <c r="AU42" s="34">
        <f>a!AU93</f>
        <v>25.370370968656292</v>
      </c>
      <c r="AV42" s="34">
        <f>a!AV93</f>
        <v>25.781487991383376</v>
      </c>
      <c r="AW42" s="34">
        <f>a!AW93</f>
        <v>26.199267006029494</v>
      </c>
      <c r="AX42" s="34">
        <f>a!AX93</f>
        <v>26.623815967590115</v>
      </c>
      <c r="AY42" s="34">
        <f>a!AY93</f>
        <v>27.055244580429562</v>
      </c>
      <c r="AZ42" s="34">
        <f>a!AZ93</f>
        <v>27.493664326628821</v>
      </c>
      <c r="BA42" s="34">
        <f>a!BA93</f>
        <v>27.939188494792777</v>
      </c>
      <c r="BB42" s="34">
        <f>a!BB93</f>
        <v>28.391932209324214</v>
      </c>
      <c r="BC42" s="34">
        <f>a!BC93</f>
        <v>28.852012460172233</v>
      </c>
      <c r="BD42" s="34">
        <f>a!BD93</f>
        <v>29.319548133062671</v>
      </c>
      <c r="BE42" s="34">
        <f>a!BE93</f>
        <v>29.79466004021846</v>
      </c>
      <c r="BF42" s="34">
        <f>a!BF93</f>
        <v>30.277470951577751</v>
      </c>
      <c r="BG42" s="34">
        <f>a!BG93</f>
        <v>30.768105626517933</v>
      </c>
      <c r="BH42" s="34">
        <f>a!BH93</f>
        <v>31.266690846093717</v>
      </c>
      <c r="BI42" s="34">
        <f>a!BI93</f>
        <v>31.773355445797641</v>
      </c>
      <c r="BJ42" s="34">
        <f>a!BJ93</f>
        <v>32.288230348851442</v>
      </c>
      <c r="BK42" s="34">
        <f>a!BK93</f>
        <v>32.811448600036876</v>
      </c>
      <c r="BL42" s="34">
        <f>a!BL93</f>
        <v>33.343145400074818</v>
      </c>
      <c r="BM42" s="34">
        <f>a!BM93</f>
        <v>33.883458140561359</v>
      </c>
      <c r="BN42" s="34">
        <f>a!BN93</f>
        <v>34.432526439470166</v>
      </c>
      <c r="BO42" s="34">
        <f>a!BO93</f>
        <v>34.990492177229989</v>
      </c>
      <c r="BP42" s="34">
        <f>a!BP93</f>
        <v>35.55749953338691</v>
      </c>
      <c r="BQ42" s="34">
        <f>a!BQ93</f>
        <v>36.13369502386066</v>
      </c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10"/>
    </row>
    <row r="43" spans="1:90" ht="15.75">
      <c r="A43" s="272" t="s">
        <v>65</v>
      </c>
      <c r="B43" s="243"/>
      <c r="C43" s="271"/>
      <c r="D43" s="271"/>
      <c r="F43" s="271"/>
      <c r="G43" s="271"/>
      <c r="H43" s="245"/>
      <c r="I43" s="227" t="str">
        <f>CONCATENATE(a!$C$51,"$/hour")</f>
        <v>2019$/hour</v>
      </c>
      <c r="Z43" s="34">
        <f>a!Z95</f>
        <v>30.8</v>
      </c>
      <c r="AA43" s="34">
        <f>a!AA95</f>
        <v>29.764861571486676</v>
      </c>
      <c r="AB43" s="34">
        <f>a!AB95</f>
        <v>31.119332139873066</v>
      </c>
      <c r="AC43" s="34">
        <f>a!AC95</f>
        <v>32.021966015912263</v>
      </c>
      <c r="AD43" s="34">
        <f>a!AD95</f>
        <v>32.70887046454844</v>
      </c>
      <c r="AE43" s="34">
        <f>a!AE95</f>
        <v>33.464114056428336</v>
      </c>
      <c r="AF43" s="34">
        <f>a!AF95</f>
        <v>34.222448518113616</v>
      </c>
      <c r="AG43" s="34">
        <f>a!AG95</f>
        <v>34.889724480414891</v>
      </c>
      <c r="AH43" s="34">
        <f>a!AH95</f>
        <v>35.450285926105131</v>
      </c>
      <c r="AI43" s="34">
        <f>a!AI95</f>
        <v>36.030866160723583</v>
      </c>
      <c r="AJ43" s="34">
        <f>a!AJ95</f>
        <v>36.589147836324138</v>
      </c>
      <c r="AK43" s="34">
        <f>a!AK95</f>
        <v>37.171739608992667</v>
      </c>
      <c r="AL43" s="34">
        <f>a!AL95</f>
        <v>37.77409323387721</v>
      </c>
      <c r="AM43" s="34">
        <f>a!AM95</f>
        <v>38.386207765655755</v>
      </c>
      <c r="AN43" s="34">
        <f>a!AN95</f>
        <v>39.008241376039166</v>
      </c>
      <c r="AO43" s="34">
        <f>a!AO95</f>
        <v>39.64035479984954</v>
      </c>
      <c r="AP43" s="34">
        <f>a!AP95</f>
        <v>40.282711376554445</v>
      </c>
      <c r="AQ43" s="34">
        <f>a!AQ95</f>
        <v>40.935477092474159</v>
      </c>
      <c r="AR43" s="34">
        <f>a!AR95</f>
        <v>41.598820623672914</v>
      </c>
      <c r="AS43" s="34">
        <f>a!AS95</f>
        <v>42.272913379545145</v>
      </c>
      <c r="AT43" s="34">
        <f>a!AT95</f>
        <v>42.957929547108066</v>
      </c>
      <c r="AU43" s="34">
        <f>a!AU95</f>
        <v>43.654046136011949</v>
      </c>
      <c r="AV43" s="34">
        <f>a!AV95</f>
        <v>44.361443024279779</v>
      </c>
      <c r="AW43" s="34">
        <f>a!AW95</f>
        <v>45.080303004788185</v>
      </c>
      <c r="AX43" s="34">
        <f>a!AX95</f>
        <v>45.810811832501436</v>
      </c>
      <c r="AY43" s="34">
        <f>a!AY95</f>
        <v>46.553158272470981</v>
      </c>
      <c r="AZ43" s="34">
        <f>a!AZ95</f>
        <v>47.307534148612724</v>
      </c>
      <c r="BA43" s="34">
        <f>a!BA95</f>
        <v>48.074134393274726</v>
      </c>
      <c r="BB43" s="34">
        <f>a!BB95</f>
        <v>48.853157097608147</v>
      </c>
      <c r="BC43" s="34">
        <f>a!BC95</f>
        <v>49.644803562754461</v>
      </c>
      <c r="BD43" s="34">
        <f>a!BD95</f>
        <v>50.449278351862034</v>
      </c>
      <c r="BE43" s="34">
        <f>a!BE95</f>
        <v>51.266789342945735</v>
      </c>
      <c r="BF43" s="34">
        <f>a!BF95</f>
        <v>52.097547782603066</v>
      </c>
      <c r="BG43" s="34">
        <f>a!BG95</f>
        <v>52.941768340600696</v>
      </c>
      <c r="BH43" s="34">
        <f>a!BH95</f>
        <v>53.79966916534562</v>
      </c>
      <c r="BI43" s="34">
        <f>a!BI95</f>
        <v>54.671471940255167</v>
      </c>
      <c r="BJ43" s="34">
        <f>a!BJ95</f>
        <v>55.557401941040474</v>
      </c>
      <c r="BK43" s="34">
        <f>a!BK95</f>
        <v>56.4576880939182</v>
      </c>
      <c r="BL43" s="34">
        <f>a!BL95</f>
        <v>57.372563034765612</v>
      </c>
      <c r="BM43" s="34">
        <f>a!BM95</f>
        <v>58.302263169234081</v>
      </c>
      <c r="BN43" s="34">
        <f>a!BN95</f>
        <v>59.247028733836942</v>
      </c>
      <c r="BO43" s="34">
        <f>a!BO95</f>
        <v>60.207103858027025</v>
      </c>
      <c r="BP43" s="34">
        <f>a!BP95</f>
        <v>61.182736627280278</v>
      </c>
      <c r="BQ43" s="34">
        <f>a!BQ95</f>
        <v>62.174179147201585</v>
      </c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10"/>
    </row>
    <row r="44" spans="1:90" ht="15.75">
      <c r="A44" s="272"/>
      <c r="B44" s="243"/>
      <c r="C44" s="271"/>
      <c r="D44" s="271"/>
      <c r="F44" s="271"/>
      <c r="G44" s="271"/>
      <c r="H44" s="245"/>
      <c r="I44" s="245"/>
      <c r="CL44" s="10"/>
    </row>
    <row r="45" spans="1:90">
      <c r="A45" s="205" t="s">
        <v>263</v>
      </c>
      <c r="B45" s="138"/>
      <c r="C45" s="271"/>
      <c r="D45" s="271"/>
      <c r="F45" s="271"/>
      <c r="G45" s="271"/>
      <c r="H45" s="245"/>
      <c r="I45" s="245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0"/>
    </row>
    <row r="46" spans="1:90" s="308" customFormat="1">
      <c r="A46" s="264" t="s">
        <v>347</v>
      </c>
      <c r="B46" s="138"/>
      <c r="C46" s="271"/>
      <c r="D46" s="271"/>
      <c r="F46" s="271"/>
      <c r="G46" s="271"/>
      <c r="I46" s="227" t="str">
        <f>CONCATENATE(a!$C$51,"$/year")</f>
        <v>2019$/year</v>
      </c>
      <c r="Z46" s="273">
        <f>Z36*Z42</f>
        <v>9555.2343868253938</v>
      </c>
      <c r="AA46" s="273">
        <f t="shared" ref="AA46:BQ46" si="8">AA36*AA42</f>
        <v>9374.1173214716455</v>
      </c>
      <c r="AB46" s="273">
        <f t="shared" si="8"/>
        <v>9949.3034025103043</v>
      </c>
      <c r="AC46" s="273">
        <f t="shared" si="8"/>
        <v>10393.128300487708</v>
      </c>
      <c r="AD46" s="273">
        <f t="shared" si="8"/>
        <v>10777.045900685878</v>
      </c>
      <c r="AE46" s="273">
        <f t="shared" si="8"/>
        <v>11193.074821296397</v>
      </c>
      <c r="AF46" s="273">
        <f t="shared" si="8"/>
        <v>11620.29205236989</v>
      </c>
      <c r="AG46" s="273">
        <f t="shared" si="8"/>
        <v>12026.503824956244</v>
      </c>
      <c r="AH46" s="273">
        <f t="shared" si="8"/>
        <v>12405.020479606821</v>
      </c>
      <c r="AI46" s="273">
        <f t="shared" si="8"/>
        <v>12799.362377527119</v>
      </c>
      <c r="AJ46" s="273">
        <f t="shared" si="8"/>
        <v>13194.769772054207</v>
      </c>
      <c r="AK46" s="273">
        <f t="shared" si="8"/>
        <v>13608.125241374324</v>
      </c>
      <c r="AL46" s="273">
        <f t="shared" si="8"/>
        <v>14038.326816341074</v>
      </c>
      <c r="AM46" s="273">
        <f t="shared" si="8"/>
        <v>14482.128603814779</v>
      </c>
      <c r="AN46" s="273">
        <f t="shared" si="8"/>
        <v>14939.960555220521</v>
      </c>
      <c r="AO46" s="273">
        <f t="shared" si="8"/>
        <v>15412.26621428778</v>
      </c>
      <c r="AP46" s="273">
        <f t="shared" si="8"/>
        <v>15899.503146751802</v>
      </c>
      <c r="AQ46" s="273">
        <f t="shared" si="8"/>
        <v>16402.143383639472</v>
      </c>
      <c r="AR46" s="273">
        <f t="shared" si="8"/>
        <v>16920.673878568956</v>
      </c>
      <c r="AS46" s="273">
        <f t="shared" si="8"/>
        <v>17455.596979506259</v>
      </c>
      <c r="AT46" s="273">
        <f t="shared" si="8"/>
        <v>18007.430915435703</v>
      </c>
      <c r="AU46" s="273">
        <f t="shared" si="8"/>
        <v>18576.710298415805</v>
      </c>
      <c r="AV46" s="273">
        <f t="shared" si="8"/>
        <v>18877.73868461416</v>
      </c>
      <c r="AW46" s="273">
        <f t="shared" si="8"/>
        <v>19183.645119069803</v>
      </c>
      <c r="AX46" s="273">
        <f t="shared" si="8"/>
        <v>19494.508648662984</v>
      </c>
      <c r="AY46" s="273">
        <f t="shared" si="8"/>
        <v>19810.409601198025</v>
      </c>
      <c r="AZ46" s="273">
        <f t="shared" si="8"/>
        <v>20131.429606160134</v>
      </c>
      <c r="BA46" s="273">
        <f t="shared" si="8"/>
        <v>20457.651615808692</v>
      </c>
      <c r="BB46" s="273">
        <f t="shared" si="8"/>
        <v>20789.159926612261</v>
      </c>
      <c r="BC46" s="273">
        <f t="shared" si="8"/>
        <v>21126.040201030999</v>
      </c>
      <c r="BD46" s="273">
        <f t="shared" si="8"/>
        <v>21468.379489651998</v>
      </c>
      <c r="BE46" s="273">
        <f t="shared" si="8"/>
        <v>21816.266253683352</v>
      </c>
      <c r="BF46" s="273">
        <f t="shared" si="8"/>
        <v>22169.790387812744</v>
      </c>
      <c r="BG46" s="273">
        <f t="shared" si="8"/>
        <v>22529.043243436397</v>
      </c>
      <c r="BH46" s="273">
        <f t="shared" si="8"/>
        <v>22894.117652264478</v>
      </c>
      <c r="BI46" s="273">
        <f t="shared" si="8"/>
        <v>23265.10795030903</v>
      </c>
      <c r="BJ46" s="273">
        <f t="shared" si="8"/>
        <v>23642.110002260579</v>
      </c>
      <c r="BK46" s="273">
        <f t="shared" si="8"/>
        <v>24025.221226259771</v>
      </c>
      <c r="BL46" s="273">
        <f t="shared" si="8"/>
        <v>24414.540619070474</v>
      </c>
      <c r="BM46" s="273">
        <f t="shared" si="8"/>
        <v>24810.16878166069</v>
      </c>
      <c r="BN46" s="273">
        <f t="shared" si="8"/>
        <v>25212.207945198119</v>
      </c>
      <c r="BO46" s="273">
        <f t="shared" si="8"/>
        <v>25620.761997466874</v>
      </c>
      <c r="BP46" s="273">
        <f t="shared" si="8"/>
        <v>26035.936509712315</v>
      </c>
      <c r="BQ46" s="273">
        <f t="shared" si="8"/>
        <v>26457.838763920914</v>
      </c>
      <c r="BR46" s="273"/>
      <c r="BS46" s="273"/>
      <c r="BT46" s="273"/>
      <c r="BU46" s="273"/>
      <c r="BV46" s="273"/>
      <c r="BW46" s="273"/>
      <c r="BX46" s="273"/>
      <c r="BY46" s="273"/>
      <c r="BZ46" s="273"/>
      <c r="CA46" s="273"/>
      <c r="CB46" s="273"/>
      <c r="CC46" s="273"/>
      <c r="CD46" s="273"/>
      <c r="CE46" s="273"/>
      <c r="CF46" s="273"/>
      <c r="CG46" s="273"/>
      <c r="CH46" s="273"/>
      <c r="CI46" s="273"/>
      <c r="CJ46" s="273"/>
      <c r="CK46" s="273"/>
      <c r="CL46" s="10"/>
    </row>
    <row r="47" spans="1:90">
      <c r="A47" s="264" t="s">
        <v>253</v>
      </c>
      <c r="B47" s="138"/>
      <c r="C47" s="271"/>
      <c r="D47" s="271"/>
      <c r="F47" s="271"/>
      <c r="G47" s="271"/>
      <c r="H47" s="245"/>
      <c r="I47" s="227" t="str">
        <f>CONCATENATE(a!$C$51,"$/year")</f>
        <v>2019$/year</v>
      </c>
      <c r="Z47" s="273">
        <f t="shared" ref="Z47:BQ47" si="9">Z37*Z42</f>
        <v>709174.35113925952</v>
      </c>
      <c r="AA47" s="273">
        <f t="shared" si="9"/>
        <v>697658.37271071877</v>
      </c>
      <c r="AB47" s="273">
        <f t="shared" si="9"/>
        <v>742516.05994728114</v>
      </c>
      <c r="AC47" s="273">
        <f t="shared" si="9"/>
        <v>777786.16876878939</v>
      </c>
      <c r="AD47" s="273">
        <f t="shared" si="9"/>
        <v>808750.21764732117</v>
      </c>
      <c r="AE47" s="273">
        <f t="shared" si="9"/>
        <v>842296.18856848555</v>
      </c>
      <c r="AF47" s="273">
        <f t="shared" si="9"/>
        <v>876865.98327099567</v>
      </c>
      <c r="AG47" s="273">
        <f t="shared" si="9"/>
        <v>910031.28700089641</v>
      </c>
      <c r="AH47" s="273">
        <f t="shared" si="9"/>
        <v>941272.05690659385</v>
      </c>
      <c r="AI47" s="273">
        <f t="shared" si="9"/>
        <v>973882.95829354273</v>
      </c>
      <c r="AJ47" s="273">
        <f t="shared" si="9"/>
        <v>1006748.5175384589</v>
      </c>
      <c r="AK47" s="273">
        <f t="shared" si="9"/>
        <v>1041161.8110699474</v>
      </c>
      <c r="AL47" s="273">
        <f t="shared" si="9"/>
        <v>1077050.4137743292</v>
      </c>
      <c r="AM47" s="273">
        <f t="shared" si="9"/>
        <v>1114176.0881714874</v>
      </c>
      <c r="AN47" s="273">
        <f t="shared" si="9"/>
        <v>1152581.4758316604</v>
      </c>
      <c r="AO47" s="273">
        <f t="shared" si="9"/>
        <v>1192310.6881699862</v>
      </c>
      <c r="AP47" s="273">
        <f t="shared" si="9"/>
        <v>1233409.357111702</v>
      </c>
      <c r="AQ47" s="273">
        <f t="shared" si="9"/>
        <v>1275924.687503777</v>
      </c>
      <c r="AR47" s="273">
        <f t="shared" si="9"/>
        <v>1319905.5113331482</v>
      </c>
      <c r="AS47" s="273">
        <f t="shared" si="9"/>
        <v>1365402.3438138559</v>
      </c>
      <c r="AT47" s="273">
        <f t="shared" si="9"/>
        <v>1412467.4414074863</v>
      </c>
      <c r="AU47" s="273">
        <f t="shared" si="9"/>
        <v>1461154.8618435629</v>
      </c>
      <c r="AV47" s="273">
        <f t="shared" si="9"/>
        <v>1484832.3097329296</v>
      </c>
      <c r="AW47" s="273">
        <f t="shared" si="9"/>
        <v>1508893.4414830545</v>
      </c>
      <c r="AX47" s="273">
        <f t="shared" si="9"/>
        <v>1533344.474542103</v>
      </c>
      <c r="AY47" s="273">
        <f t="shared" si="9"/>
        <v>1558191.7271095798</v>
      </c>
      <c r="AZ47" s="273">
        <f t="shared" si="9"/>
        <v>1583441.6197689616</v>
      </c>
      <c r="BA47" s="273">
        <f t="shared" si="9"/>
        <v>1609100.677146791</v>
      </c>
      <c r="BB47" s="273">
        <f t="shared" si="9"/>
        <v>1635175.5295986533</v>
      </c>
      <c r="BC47" s="273">
        <f t="shared" si="9"/>
        <v>1661672.9149224751</v>
      </c>
      <c r="BD47" s="273">
        <f t="shared" si="9"/>
        <v>1688599.6800995846</v>
      </c>
      <c r="BE47" s="273">
        <f t="shared" si="9"/>
        <v>1715962.7830639877</v>
      </c>
      <c r="BF47" s="273">
        <f t="shared" si="9"/>
        <v>1743769.2945003128</v>
      </c>
      <c r="BG47" s="273">
        <f t="shared" si="9"/>
        <v>1772026.3996708901</v>
      </c>
      <c r="BH47" s="273">
        <f t="shared" si="9"/>
        <v>1800741.4002724392</v>
      </c>
      <c r="BI47" s="273">
        <f t="shared" si="9"/>
        <v>1829921.7163228444</v>
      </c>
      <c r="BJ47" s="273">
        <f t="shared" si="9"/>
        <v>1859574.8880785012</v>
      </c>
      <c r="BK47" s="273">
        <f t="shared" si="9"/>
        <v>1889708.5779827356</v>
      </c>
      <c r="BL47" s="273">
        <f t="shared" si="9"/>
        <v>1920330.5726457979</v>
      </c>
      <c r="BM47" s="273">
        <f t="shared" si="9"/>
        <v>1951448.7848569353</v>
      </c>
      <c r="BN47" s="273">
        <f t="shared" si="9"/>
        <v>1983071.255629079</v>
      </c>
      <c r="BO47" s="273">
        <f t="shared" si="9"/>
        <v>2015206.156276654</v>
      </c>
      <c r="BP47" s="273">
        <f t="shared" si="9"/>
        <v>2047861.7905270676</v>
      </c>
      <c r="BQ47" s="273">
        <f t="shared" si="9"/>
        <v>2081046.5966664099</v>
      </c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  <c r="CH47" s="273"/>
      <c r="CI47" s="273"/>
      <c r="CJ47" s="273"/>
      <c r="CK47" s="273"/>
      <c r="CL47" s="10"/>
    </row>
    <row r="48" spans="1:90">
      <c r="A48" s="264" t="s">
        <v>261</v>
      </c>
      <c r="B48" s="138"/>
      <c r="C48" s="271"/>
      <c r="D48" s="271"/>
      <c r="F48" s="271"/>
      <c r="G48" s="271"/>
      <c r="H48" s="245"/>
      <c r="I48" s="227" t="str">
        <f>CONCATENATE(a!$C$51,"$/year")</f>
        <v>2019$/year</v>
      </c>
      <c r="Z48" s="273">
        <f t="shared" ref="Z48:BQ48" si="10">Z38*Z43</f>
        <v>99639.791081018644</v>
      </c>
      <c r="AA48" s="273">
        <f t="shared" si="10"/>
        <v>98021.783206269683</v>
      </c>
      <c r="AB48" s="273">
        <f t="shared" si="10"/>
        <v>104324.33853338848</v>
      </c>
      <c r="AC48" s="273">
        <f t="shared" si="10"/>
        <v>109279.82834874102</v>
      </c>
      <c r="AD48" s="273">
        <f t="shared" si="10"/>
        <v>113630.31191646037</v>
      </c>
      <c r="AE48" s="273">
        <f t="shared" si="10"/>
        <v>118343.55842463585</v>
      </c>
      <c r="AF48" s="273">
        <f t="shared" si="10"/>
        <v>123200.65332145258</v>
      </c>
      <c r="AG48" s="273">
        <f t="shared" si="10"/>
        <v>127860.41566265565</v>
      </c>
      <c r="AH48" s="273">
        <f t="shared" si="10"/>
        <v>132249.77884480296</v>
      </c>
      <c r="AI48" s="273">
        <f t="shared" si="10"/>
        <v>136831.64703552271</v>
      </c>
      <c r="AJ48" s="273">
        <f t="shared" si="10"/>
        <v>141449.29494067264</v>
      </c>
      <c r="AK48" s="273">
        <f t="shared" si="10"/>
        <v>146284.40124757568</v>
      </c>
      <c r="AL48" s="273">
        <f t="shared" si="10"/>
        <v>151326.79014659565</v>
      </c>
      <c r="AM48" s="273">
        <f t="shared" si="10"/>
        <v>156542.98900479198</v>
      </c>
      <c r="AN48" s="273">
        <f t="shared" si="10"/>
        <v>161938.98901057019</v>
      </c>
      <c r="AO48" s="273">
        <f t="shared" si="10"/>
        <v>167520.98786719108</v>
      </c>
      <c r="AP48" s="273">
        <f t="shared" si="10"/>
        <v>173295.39691128858</v>
      </c>
      <c r="AQ48" s="273">
        <f t="shared" si="10"/>
        <v>179268.84847676259</v>
      </c>
      <c r="AR48" s="273">
        <f t="shared" si="10"/>
        <v>185448.20351250211</v>
      </c>
      <c r="AS48" s="273">
        <f t="shared" si="10"/>
        <v>191840.55946269017</v>
      </c>
      <c r="AT48" s="273">
        <f t="shared" si="10"/>
        <v>198453.25841874164</v>
      </c>
      <c r="AU48" s="273">
        <f t="shared" si="10"/>
        <v>205293.8955522351</v>
      </c>
      <c r="AV48" s="273">
        <f t="shared" si="10"/>
        <v>208620.60351514752</v>
      </c>
      <c r="AW48" s="273">
        <f t="shared" si="10"/>
        <v>212001.21949047706</v>
      </c>
      <c r="AX48" s="273">
        <f t="shared" si="10"/>
        <v>215436.61703665857</v>
      </c>
      <c r="AY48" s="273">
        <f t="shared" si="10"/>
        <v>218927.68386780302</v>
      </c>
      <c r="AZ48" s="273">
        <f t="shared" si="10"/>
        <v>222475.32208308432</v>
      </c>
      <c r="BA48" s="273">
        <f t="shared" si="10"/>
        <v>226080.44839984353</v>
      </c>
      <c r="BB48" s="273">
        <f t="shared" si="10"/>
        <v>229743.99439047082</v>
      </c>
      <c r="BC48" s="273">
        <f t="shared" si="10"/>
        <v>233466.90672312569</v>
      </c>
      <c r="BD48" s="273">
        <f t="shared" si="10"/>
        <v>237250.14740635789</v>
      </c>
      <c r="BE48" s="273">
        <f t="shared" si="10"/>
        <v>241094.69403769277</v>
      </c>
      <c r="BF48" s="273">
        <f t="shared" si="10"/>
        <v>245001.54005624444</v>
      </c>
      <c r="BG48" s="273">
        <f t="shared" si="10"/>
        <v>248971.69499942259</v>
      </c>
      <c r="BH48" s="273">
        <f t="shared" si="10"/>
        <v>253006.1847637991</v>
      </c>
      <c r="BI48" s="273">
        <f t="shared" si="10"/>
        <v>257106.05187020198</v>
      </c>
      <c r="BJ48" s="273">
        <f t="shared" si="10"/>
        <v>261272.35573310492</v>
      </c>
      <c r="BK48" s="273">
        <f t="shared" si="10"/>
        <v>265506.17293438228</v>
      </c>
      <c r="BL48" s="273">
        <f t="shared" si="10"/>
        <v>269808.59750150039</v>
      </c>
      <c r="BM48" s="273">
        <f t="shared" si="10"/>
        <v>274180.7411902161</v>
      </c>
      <c r="BN48" s="273">
        <f t="shared" si="10"/>
        <v>278623.7337718574</v>
      </c>
      <c r="BO48" s="273">
        <f t="shared" si="10"/>
        <v>283138.72332525835</v>
      </c>
      <c r="BP48" s="273">
        <f t="shared" si="10"/>
        <v>287726.87653342541</v>
      </c>
      <c r="BQ48" s="273">
        <f t="shared" si="10"/>
        <v>292389.37898501061</v>
      </c>
      <c r="BR48" s="273"/>
      <c r="BS48" s="273"/>
      <c r="BT48" s="273"/>
      <c r="BU48" s="273"/>
      <c r="BV48" s="273"/>
      <c r="BW48" s="273"/>
      <c r="BX48" s="273"/>
      <c r="BY48" s="273"/>
      <c r="BZ48" s="273"/>
      <c r="CA48" s="273"/>
      <c r="CB48" s="273"/>
      <c r="CC48" s="273"/>
      <c r="CD48" s="273"/>
      <c r="CE48" s="273"/>
      <c r="CF48" s="273"/>
      <c r="CG48" s="273"/>
      <c r="CH48" s="273"/>
      <c r="CI48" s="273"/>
      <c r="CJ48" s="273"/>
      <c r="CK48" s="273"/>
      <c r="CL48" s="10"/>
    </row>
    <row r="49" spans="1:90">
      <c r="A49" s="265" t="s">
        <v>262</v>
      </c>
      <c r="B49" s="138"/>
      <c r="C49" s="271"/>
      <c r="D49" s="271"/>
      <c r="F49" s="271"/>
      <c r="G49" s="271"/>
      <c r="H49" s="245"/>
      <c r="I49" s="227" t="str">
        <f>CONCATENATE(a!$C$51,"$/year")</f>
        <v>2019$/year</v>
      </c>
      <c r="Z49" s="274">
        <f>SUM(Z46:Z48)</f>
        <v>818369.37660710351</v>
      </c>
      <c r="AA49" s="274">
        <f t="shared" ref="AA49:BQ49" si="11">SUM(AA46:AA48)</f>
        <v>805054.27323846018</v>
      </c>
      <c r="AB49" s="274">
        <f t="shared" si="11"/>
        <v>856789.70188317995</v>
      </c>
      <c r="AC49" s="274">
        <f t="shared" si="11"/>
        <v>897459.1254180182</v>
      </c>
      <c r="AD49" s="274">
        <f t="shared" si="11"/>
        <v>933157.5754644674</v>
      </c>
      <c r="AE49" s="274">
        <f t="shared" si="11"/>
        <v>971832.82181441784</v>
      </c>
      <c r="AF49" s="274">
        <f t="shared" si="11"/>
        <v>1011686.9286448181</v>
      </c>
      <c r="AG49" s="274">
        <f t="shared" si="11"/>
        <v>1049918.2064885083</v>
      </c>
      <c r="AH49" s="274">
        <f t="shared" si="11"/>
        <v>1085926.8562310035</v>
      </c>
      <c r="AI49" s="274">
        <f t="shared" si="11"/>
        <v>1123513.9677065925</v>
      </c>
      <c r="AJ49" s="274">
        <f t="shared" si="11"/>
        <v>1161392.5822511858</v>
      </c>
      <c r="AK49" s="274">
        <f t="shared" si="11"/>
        <v>1201054.3375588974</v>
      </c>
      <c r="AL49" s="274">
        <f t="shared" si="11"/>
        <v>1242415.5307372659</v>
      </c>
      <c r="AM49" s="274">
        <f t="shared" si="11"/>
        <v>1285201.2057800943</v>
      </c>
      <c r="AN49" s="274">
        <f t="shared" si="11"/>
        <v>1329460.425397451</v>
      </c>
      <c r="AO49" s="274">
        <f t="shared" si="11"/>
        <v>1375243.9422514653</v>
      </c>
      <c r="AP49" s="274">
        <f t="shared" si="11"/>
        <v>1422604.2571697424</v>
      </c>
      <c r="AQ49" s="274">
        <f t="shared" si="11"/>
        <v>1471595.679364179</v>
      </c>
      <c r="AR49" s="274">
        <f t="shared" si="11"/>
        <v>1522274.3887242193</v>
      </c>
      <c r="AS49" s="274">
        <f t="shared" si="11"/>
        <v>1574698.5002560525</v>
      </c>
      <c r="AT49" s="274">
        <f t="shared" si="11"/>
        <v>1628928.1307416637</v>
      </c>
      <c r="AU49" s="274">
        <f t="shared" si="11"/>
        <v>1685025.4676942138</v>
      </c>
      <c r="AV49" s="274">
        <f t="shared" si="11"/>
        <v>1712330.6519326912</v>
      </c>
      <c r="AW49" s="274">
        <f t="shared" si="11"/>
        <v>1740078.3060926015</v>
      </c>
      <c r="AX49" s="274">
        <f t="shared" si="11"/>
        <v>1768275.6002274246</v>
      </c>
      <c r="AY49" s="274">
        <f t="shared" si="11"/>
        <v>1796929.820578581</v>
      </c>
      <c r="AZ49" s="274">
        <f t="shared" si="11"/>
        <v>1826048.3714582061</v>
      </c>
      <c r="BA49" s="274">
        <f t="shared" si="11"/>
        <v>1855638.7771624434</v>
      </c>
      <c r="BB49" s="274">
        <f t="shared" si="11"/>
        <v>1885708.6839157364</v>
      </c>
      <c r="BC49" s="274">
        <f t="shared" si="11"/>
        <v>1916265.8618466316</v>
      </c>
      <c r="BD49" s="274">
        <f t="shared" si="11"/>
        <v>1947318.2069955943</v>
      </c>
      <c r="BE49" s="274">
        <f t="shared" si="11"/>
        <v>1978873.7433553638</v>
      </c>
      <c r="BF49" s="274">
        <f t="shared" si="11"/>
        <v>2010940.62494437</v>
      </c>
      <c r="BG49" s="274">
        <f t="shared" si="11"/>
        <v>2043527.1379137491</v>
      </c>
      <c r="BH49" s="274">
        <f t="shared" si="11"/>
        <v>2076641.7026885028</v>
      </c>
      <c r="BI49" s="274">
        <f t="shared" si="11"/>
        <v>2110292.8761433554</v>
      </c>
      <c r="BJ49" s="274">
        <f t="shared" si="11"/>
        <v>2144489.3538138666</v>
      </c>
      <c r="BK49" s="274">
        <f t="shared" si="11"/>
        <v>2179239.9721433776</v>
      </c>
      <c r="BL49" s="274">
        <f t="shared" si="11"/>
        <v>2214553.7107663685</v>
      </c>
      <c r="BM49" s="274">
        <f t="shared" si="11"/>
        <v>2250439.694828812</v>
      </c>
      <c r="BN49" s="274">
        <f t="shared" si="11"/>
        <v>2286907.1973461346</v>
      </c>
      <c r="BO49" s="274">
        <f t="shared" si="11"/>
        <v>2323965.6415993795</v>
      </c>
      <c r="BP49" s="274">
        <f t="shared" si="11"/>
        <v>2361624.6035702052</v>
      </c>
      <c r="BQ49" s="274">
        <f t="shared" si="11"/>
        <v>2399893.8144153412</v>
      </c>
      <c r="BR49" s="274"/>
      <c r="BS49" s="274"/>
      <c r="BT49" s="274"/>
      <c r="BU49" s="274"/>
      <c r="BV49" s="274"/>
      <c r="BW49" s="274"/>
      <c r="BX49" s="274"/>
      <c r="BY49" s="274"/>
      <c r="BZ49" s="274"/>
      <c r="CA49" s="274"/>
      <c r="CB49" s="274"/>
      <c r="CC49" s="274"/>
      <c r="CD49" s="274"/>
      <c r="CE49" s="274"/>
      <c r="CF49" s="274"/>
      <c r="CG49" s="274"/>
      <c r="CH49" s="274"/>
      <c r="CI49" s="274"/>
      <c r="CJ49" s="274"/>
      <c r="CK49" s="274"/>
      <c r="CL49" s="10"/>
    </row>
    <row r="50" spans="1:90" ht="15.75">
      <c r="A50" s="272"/>
      <c r="B50" s="243"/>
      <c r="C50" s="271"/>
      <c r="D50" s="271"/>
      <c r="F50" s="271"/>
      <c r="G50" s="271"/>
      <c r="H50" s="245"/>
      <c r="I50" s="245"/>
      <c r="CL50" s="10"/>
    </row>
    <row r="51" spans="1:90">
      <c r="A51" s="189" t="s">
        <v>264</v>
      </c>
      <c r="C51" s="51"/>
      <c r="D51" s="51"/>
      <c r="F51" s="51"/>
      <c r="G51" s="51"/>
      <c r="I51" s="227" t="str">
        <f>CONCATENATE(a!$C$51,"$/year")</f>
        <v>2019$/year</v>
      </c>
      <c r="Z51" s="134">
        <f>Z49</f>
        <v>818369.37660710351</v>
      </c>
      <c r="AA51" s="134">
        <f t="shared" ref="AA51:BQ51" si="12">AA49</f>
        <v>805054.27323846018</v>
      </c>
      <c r="AB51" s="134">
        <f t="shared" si="12"/>
        <v>856789.70188317995</v>
      </c>
      <c r="AC51" s="134">
        <f t="shared" si="12"/>
        <v>897459.1254180182</v>
      </c>
      <c r="AD51" s="134">
        <f t="shared" si="12"/>
        <v>933157.5754644674</v>
      </c>
      <c r="AE51" s="134">
        <f t="shared" si="12"/>
        <v>971832.82181441784</v>
      </c>
      <c r="AF51" s="134">
        <f t="shared" si="12"/>
        <v>1011686.9286448181</v>
      </c>
      <c r="AG51" s="134">
        <f t="shared" si="12"/>
        <v>1049918.2064885083</v>
      </c>
      <c r="AH51" s="134">
        <f t="shared" si="12"/>
        <v>1085926.8562310035</v>
      </c>
      <c r="AI51" s="134">
        <f t="shared" si="12"/>
        <v>1123513.9677065925</v>
      </c>
      <c r="AJ51" s="134">
        <f t="shared" si="12"/>
        <v>1161392.5822511858</v>
      </c>
      <c r="AK51" s="134">
        <f t="shared" si="12"/>
        <v>1201054.3375588974</v>
      </c>
      <c r="AL51" s="134">
        <f t="shared" si="12"/>
        <v>1242415.5307372659</v>
      </c>
      <c r="AM51" s="134">
        <f t="shared" si="12"/>
        <v>1285201.2057800943</v>
      </c>
      <c r="AN51" s="134">
        <f t="shared" si="12"/>
        <v>1329460.425397451</v>
      </c>
      <c r="AO51" s="134">
        <f t="shared" si="12"/>
        <v>1375243.9422514653</v>
      </c>
      <c r="AP51" s="134">
        <f t="shared" si="12"/>
        <v>1422604.2571697424</v>
      </c>
      <c r="AQ51" s="134">
        <f t="shared" si="12"/>
        <v>1471595.679364179</v>
      </c>
      <c r="AR51" s="134">
        <f t="shared" si="12"/>
        <v>1522274.3887242193</v>
      </c>
      <c r="AS51" s="134">
        <f t="shared" si="12"/>
        <v>1574698.5002560525</v>
      </c>
      <c r="AT51" s="134">
        <f t="shared" si="12"/>
        <v>1628928.1307416637</v>
      </c>
      <c r="AU51" s="134">
        <f t="shared" si="12"/>
        <v>1685025.4676942138</v>
      </c>
      <c r="AV51" s="134">
        <f t="shared" si="12"/>
        <v>1712330.6519326912</v>
      </c>
      <c r="AW51" s="134">
        <f t="shared" si="12"/>
        <v>1740078.3060926015</v>
      </c>
      <c r="AX51" s="134">
        <f t="shared" si="12"/>
        <v>1768275.6002274246</v>
      </c>
      <c r="AY51" s="134">
        <f t="shared" si="12"/>
        <v>1796929.820578581</v>
      </c>
      <c r="AZ51" s="134">
        <f t="shared" si="12"/>
        <v>1826048.3714582061</v>
      </c>
      <c r="BA51" s="134">
        <f t="shared" si="12"/>
        <v>1855638.7771624434</v>
      </c>
      <c r="BB51" s="134">
        <f t="shared" si="12"/>
        <v>1885708.6839157364</v>
      </c>
      <c r="BC51" s="134">
        <f t="shared" si="12"/>
        <v>1916265.8618466316</v>
      </c>
      <c r="BD51" s="134">
        <f t="shared" si="12"/>
        <v>1947318.2069955943</v>
      </c>
      <c r="BE51" s="134">
        <f t="shared" si="12"/>
        <v>1978873.7433553638</v>
      </c>
      <c r="BF51" s="134">
        <f t="shared" si="12"/>
        <v>2010940.62494437</v>
      </c>
      <c r="BG51" s="134">
        <f t="shared" si="12"/>
        <v>2043527.1379137491</v>
      </c>
      <c r="BH51" s="134">
        <f t="shared" si="12"/>
        <v>2076641.7026885028</v>
      </c>
      <c r="BI51" s="134">
        <f t="shared" si="12"/>
        <v>2110292.8761433554</v>
      </c>
      <c r="BJ51" s="134">
        <f t="shared" si="12"/>
        <v>2144489.3538138666</v>
      </c>
      <c r="BK51" s="134">
        <f t="shared" si="12"/>
        <v>2179239.9721433776</v>
      </c>
      <c r="BL51" s="134">
        <f t="shared" si="12"/>
        <v>2214553.7107663685</v>
      </c>
      <c r="BM51" s="134">
        <f t="shared" si="12"/>
        <v>2250439.694828812</v>
      </c>
      <c r="BN51" s="134">
        <f t="shared" si="12"/>
        <v>2286907.1973461346</v>
      </c>
      <c r="BO51" s="134">
        <f t="shared" si="12"/>
        <v>2323965.6415993795</v>
      </c>
      <c r="BP51" s="134">
        <f t="shared" si="12"/>
        <v>2361624.6035702052</v>
      </c>
      <c r="BQ51" s="134">
        <f t="shared" si="12"/>
        <v>2399893.8144153412</v>
      </c>
      <c r="BS51" s="10"/>
    </row>
    <row r="52" spans="1:90" s="176" customFormat="1">
      <c r="A52" s="189" t="s">
        <v>95</v>
      </c>
      <c r="B52" s="60" t="s">
        <v>96</v>
      </c>
      <c r="C52" s="76"/>
      <c r="D52" s="76"/>
      <c r="E52" s="76"/>
      <c r="F52" s="76"/>
      <c r="G52" s="76"/>
      <c r="H52" s="148"/>
      <c r="I52" s="227" t="str">
        <f>CONCATENATE(a!$C$51,"$/year")</f>
        <v>2019$/year</v>
      </c>
      <c r="Z52" s="134">
        <f>IF(Z$9&gt;=Project!$B$16,IF(Z$9&lt;Project!$B$17,Z51,0),0)</f>
        <v>0</v>
      </c>
      <c r="AA52" s="134">
        <f>IF(AA$9&gt;=Project!$B$16,IF(AA$9&lt;Project!$B$17,AA51,0),0)</f>
        <v>0</v>
      </c>
      <c r="AB52" s="134">
        <f>IF(AB$9&gt;=Project!$B$16,IF(AB$9&lt;Project!$B$17,AB51,0),0)</f>
        <v>0</v>
      </c>
      <c r="AC52" s="134">
        <f>IF(AC$9&gt;=Project!$B$16,IF(AC$9&lt;Project!$B$17,AC51,0),0)</f>
        <v>0</v>
      </c>
      <c r="AD52" s="134">
        <f>IF(AD$9&gt;=Project!$B$16,IF(AD$9&lt;Project!$B$17,AD51,0),0)</f>
        <v>0</v>
      </c>
      <c r="AE52" s="134">
        <f>IF(AE$9&gt;=Project!$B$16,IF(AE$9&lt;Project!$B$17,AE51,0),0)</f>
        <v>0</v>
      </c>
      <c r="AF52" s="134">
        <f>IF(AF$9&gt;=Project!$B$16,IF(AF$9&lt;Project!$B$17,AF51,0),0)</f>
        <v>0</v>
      </c>
      <c r="AG52" s="134">
        <f>IF(AG$9&gt;=Project!$B$16,IF(AG$9&lt;Project!$B$17,AG51,0),0)</f>
        <v>1049918.2064885083</v>
      </c>
      <c r="AH52" s="134">
        <f>IF(AH$9&gt;=Project!$B$16,IF(AH$9&lt;Project!$B$17,AH51,0),0)</f>
        <v>1085926.8562310035</v>
      </c>
      <c r="AI52" s="134">
        <f>IF(AI$9&gt;=Project!$B$16,IF(AI$9&lt;Project!$B$17,AI51,0),0)</f>
        <v>1123513.9677065925</v>
      </c>
      <c r="AJ52" s="134">
        <f>IF(AJ$9&gt;=Project!$B$16,IF(AJ$9&lt;Project!$B$17,AJ51,0),0)</f>
        <v>1161392.5822511858</v>
      </c>
      <c r="AK52" s="134">
        <f>IF(AK$9&gt;=Project!$B$16,IF(AK$9&lt;Project!$B$17,AK51,0),0)</f>
        <v>1201054.3375588974</v>
      </c>
      <c r="AL52" s="134">
        <f>IF(AL$9&gt;=Project!$B$16,IF(AL$9&lt;Project!$B$17,AL51,0),0)</f>
        <v>1242415.5307372659</v>
      </c>
      <c r="AM52" s="134">
        <f>IF(AM$9&gt;=Project!$B$16,IF(AM$9&lt;Project!$B$17,AM51,0),0)</f>
        <v>1285201.2057800943</v>
      </c>
      <c r="AN52" s="134">
        <f>IF(AN$9&gt;=Project!$B$16,IF(AN$9&lt;Project!$B$17,AN51,0),0)</f>
        <v>1329460.425397451</v>
      </c>
      <c r="AO52" s="134">
        <f>IF(AO$9&gt;=Project!$B$16,IF(AO$9&lt;Project!$B$17,AO51,0),0)</f>
        <v>1375243.9422514653</v>
      </c>
      <c r="AP52" s="134">
        <f>IF(AP$9&gt;=Project!$B$16,IF(AP$9&lt;Project!$B$17,AP51,0),0)</f>
        <v>1422604.2571697424</v>
      </c>
      <c r="AQ52" s="134">
        <f>IF(AQ$9&gt;=Project!$B$16,IF(AQ$9&lt;Project!$B$17,AQ51,0),0)</f>
        <v>1471595.679364179</v>
      </c>
      <c r="AR52" s="134">
        <f>IF(AR$9&gt;=Project!$B$16,IF(AR$9&lt;Project!$B$17,AR51,0),0)</f>
        <v>1522274.3887242193</v>
      </c>
      <c r="AS52" s="134">
        <f>IF(AS$9&gt;=Project!$B$16,IF(AS$9&lt;Project!$B$17,AS51,0),0)</f>
        <v>1574698.5002560525</v>
      </c>
      <c r="AT52" s="134">
        <f>IF(AT$9&gt;=Project!$B$16,IF(AT$9&lt;Project!$B$17,AT51,0),0)</f>
        <v>1628928.1307416637</v>
      </c>
      <c r="AU52" s="134">
        <f>IF(AU$9&gt;=Project!$B$16,IF(AU$9&lt;Project!$B$17,AU51,0),0)</f>
        <v>1685025.4676942138</v>
      </c>
      <c r="AV52" s="134">
        <f>IF(AV$9&gt;=Project!$B$16,IF(AV$9&lt;Project!$B$17,AV51,0),0)</f>
        <v>1712330.6519326912</v>
      </c>
      <c r="AW52" s="134">
        <f>IF(AW$9&gt;=Project!$B$16,IF(AW$9&lt;Project!$B$17,AW51,0),0)</f>
        <v>1740078.3060926015</v>
      </c>
      <c r="AX52" s="134">
        <f>IF(AX$9&gt;=Project!$B$16,IF(AX$9&lt;Project!$B$17,AX51,0),0)</f>
        <v>1768275.6002274246</v>
      </c>
      <c r="AY52" s="134">
        <f>IF(AY$9&gt;=Project!$B$16,IF(AY$9&lt;Project!$B$17,AY51,0),0)</f>
        <v>1796929.820578581</v>
      </c>
      <c r="AZ52" s="134">
        <f>IF(AZ$9&gt;=Project!$B$16,IF(AZ$9&lt;Project!$B$17,AZ51,0),0)</f>
        <v>1826048.3714582061</v>
      </c>
      <c r="BA52" s="134">
        <f>IF(BA$9&gt;=Project!$B$16,IF(BA$9&lt;Project!$B$17,BA51,0),0)</f>
        <v>1855638.7771624434</v>
      </c>
      <c r="BB52" s="134">
        <f>IF(BB$9&gt;=Project!$B$16,IF(BB$9&lt;Project!$B$17,BB51,0),0)</f>
        <v>1885708.6839157364</v>
      </c>
      <c r="BC52" s="134">
        <f>IF(BC$9&gt;=Project!$B$16,IF(BC$9&lt;Project!$B$17,BC51,0),0)</f>
        <v>1916265.8618466316</v>
      </c>
      <c r="BD52" s="134">
        <f>IF(BD$9&gt;=Project!$B$16,IF(BD$9&lt;Project!$B$17,BD51,0),0)</f>
        <v>1947318.2069955943</v>
      </c>
      <c r="BE52" s="134">
        <f>IF(BE$9&gt;=Project!$B$16,IF(BE$9&lt;Project!$B$17,BE51,0),0)</f>
        <v>1978873.7433553638</v>
      </c>
      <c r="BF52" s="134">
        <f>IF(BF$9&gt;=Project!$B$16,IF(BF$9&lt;Project!$B$17,BF51,0),0)</f>
        <v>2010940.62494437</v>
      </c>
      <c r="BG52" s="134">
        <f>IF(BG$9&gt;=Project!$B$16,IF(BG$9&lt;Project!$B$17,BG51,0),0)</f>
        <v>2043527.1379137491</v>
      </c>
      <c r="BH52" s="134">
        <f>IF(BH$9&gt;=Project!$B$16,IF(BH$9&lt;Project!$B$17,BH51,0),0)</f>
        <v>2076641.7026885028</v>
      </c>
      <c r="BI52" s="134">
        <f>IF(BI$9&gt;=Project!$B$16,IF(BI$9&lt;Project!$B$17,BI51,0),0)</f>
        <v>2110292.8761433554</v>
      </c>
      <c r="BJ52" s="134">
        <f>IF(BJ$9&gt;=Project!$B$16,IF(BJ$9&lt;Project!$B$17,BJ51,0),0)</f>
        <v>2144489.3538138666</v>
      </c>
      <c r="BK52" s="134">
        <f>IF(BK$9&gt;=Project!$B$16,IF(BK$9&lt;Project!$B$17,BK51,0),0)</f>
        <v>0</v>
      </c>
      <c r="BL52" s="134">
        <f>IF(BL$9&gt;=Project!$B$16,IF(BL$9&lt;Project!$B$17,BL51,0),0)</f>
        <v>0</v>
      </c>
      <c r="BM52" s="134">
        <f>IF(BM$9&gt;=Project!$B$16,IF(BM$9&lt;Project!$B$17,BM51,0),0)</f>
        <v>0</v>
      </c>
      <c r="BN52" s="134">
        <f>IF(BN$9&gt;=Project!$B$16,IF(BN$9&lt;Project!$B$17,BN51,0),0)</f>
        <v>0</v>
      </c>
      <c r="BO52" s="134">
        <f>IF(BO$9&gt;=Project!$B$16,IF(BO$9&lt;Project!$B$17,BO51,0),0)</f>
        <v>0</v>
      </c>
      <c r="BP52" s="134">
        <f>IF(BP$9&gt;=Project!$B$16,IF(BP$9&lt;Project!$B$17,BP51,0),0)</f>
        <v>0</v>
      </c>
      <c r="BQ52" s="134">
        <f>IF(BQ$9&gt;=Project!$B$16,IF(BQ$9&lt;Project!$B$17,BQ51,0),0)</f>
        <v>0</v>
      </c>
    </row>
    <row r="53" spans="1:90">
      <c r="BT53" s="10"/>
    </row>
    <row r="54" spans="1:90" ht="18.75">
      <c r="A54" s="113" t="s">
        <v>68</v>
      </c>
      <c r="B54" s="100"/>
      <c r="C54" s="100"/>
      <c r="D54" s="100"/>
      <c r="E54" s="100"/>
      <c r="F54" s="100"/>
      <c r="G54" s="100"/>
      <c r="BT54" s="10"/>
    </row>
    <row r="55" spans="1:90">
      <c r="A55" s="78" t="s">
        <v>69</v>
      </c>
      <c r="B55" s="13"/>
      <c r="C55" s="13"/>
      <c r="D55" s="13"/>
      <c r="E55" s="13"/>
      <c r="F55" s="13"/>
      <c r="G55" s="13"/>
      <c r="I55" s="99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81">
        <f>a!Z$79</f>
        <v>1</v>
      </c>
      <c r="AA55" s="81">
        <f>a!AA$79</f>
        <v>0.93457943925233644</v>
      </c>
      <c r="AB55" s="81">
        <f>a!AB$79</f>
        <v>0.87343872827321156</v>
      </c>
      <c r="AC55" s="81">
        <f>a!AC$79</f>
        <v>0.81629787689085187</v>
      </c>
      <c r="AD55" s="81">
        <f>a!AD$79</f>
        <v>0.7628952120475252</v>
      </c>
      <c r="AE55" s="81">
        <f>a!AE$79</f>
        <v>0.71298617948366838</v>
      </c>
      <c r="AF55" s="81">
        <f>a!AF$79</f>
        <v>0.66634222381651254</v>
      </c>
      <c r="AG55" s="81">
        <f>a!AG$79</f>
        <v>0.62274974188459109</v>
      </c>
      <c r="AH55" s="81">
        <f>a!AH$79</f>
        <v>0.5820091045650384</v>
      </c>
      <c r="AI55" s="81">
        <f>a!AI$79</f>
        <v>0.54393374258414806</v>
      </c>
      <c r="AJ55" s="81">
        <f>a!AJ$79</f>
        <v>0.5083492921347178</v>
      </c>
      <c r="AK55" s="81">
        <f>a!AK$79</f>
        <v>0.47509279638758667</v>
      </c>
      <c r="AL55" s="81">
        <f>a!AL$79</f>
        <v>0.44401195924073528</v>
      </c>
      <c r="AM55" s="81">
        <f>a!AM$79</f>
        <v>0.41496444788853759</v>
      </c>
      <c r="AN55" s="81">
        <f>a!AN$79</f>
        <v>0.3878172410173249</v>
      </c>
      <c r="AO55" s="81">
        <f>a!AO$79</f>
        <v>0.36244601964235967</v>
      </c>
      <c r="AP55" s="81">
        <f>a!AP$79</f>
        <v>0.33873459779659787</v>
      </c>
      <c r="AQ55" s="81">
        <f>a!AQ$79</f>
        <v>0.31657439046411018</v>
      </c>
      <c r="AR55" s="81">
        <f>a!AR$79</f>
        <v>0.29586391632159825</v>
      </c>
      <c r="AS55" s="81">
        <f>a!AS$79</f>
        <v>0.27650833301083949</v>
      </c>
      <c r="AT55" s="81">
        <f>a!AT$79</f>
        <v>0.2584190028138687</v>
      </c>
      <c r="AU55" s="81">
        <f>a!AU$79</f>
        <v>0.24151308674193336</v>
      </c>
      <c r="AV55" s="81">
        <f>a!AV$79</f>
        <v>0.22571316517937698</v>
      </c>
      <c r="AW55" s="81">
        <f>a!AW$79</f>
        <v>0.21094688334521211</v>
      </c>
      <c r="AX55" s="81">
        <f>a!AX$79</f>
        <v>0.19714661994879637</v>
      </c>
      <c r="AY55" s="81">
        <f>a!AY$79</f>
        <v>0.18424917752223957</v>
      </c>
      <c r="AZ55" s="81">
        <f>a!AZ$79</f>
        <v>0.17219549301143888</v>
      </c>
      <c r="BA55" s="81">
        <f>a!BA$79</f>
        <v>0.16093036730041013</v>
      </c>
      <c r="BB55" s="81">
        <f>a!BB$79</f>
        <v>0.15040221243028987</v>
      </c>
      <c r="BC55" s="81">
        <f>a!BC$79</f>
        <v>0.1405628153554111</v>
      </c>
      <c r="BD55" s="81">
        <f>a!BD$79</f>
        <v>0.13136711715458982</v>
      </c>
      <c r="BE55" s="81">
        <f>a!BE$79</f>
        <v>0.1227730066865325</v>
      </c>
      <c r="BF55" s="81">
        <f>a!BF$79</f>
        <v>0.11474112774442291</v>
      </c>
      <c r="BG55" s="81">
        <f>a!BG$79</f>
        <v>0.10723469882656347</v>
      </c>
      <c r="BH55" s="81">
        <f>a!BH$79</f>
        <v>0.10021934469772288</v>
      </c>
      <c r="BI55" s="81">
        <f>a!BI$79</f>
        <v>9.366293896983445E-2</v>
      </c>
      <c r="BJ55" s="81">
        <f>a!BJ$79</f>
        <v>8.7535456981153698E-2</v>
      </c>
      <c r="BK55" s="81">
        <f>a!BK$79</f>
        <v>8.1808838300143641E-2</v>
      </c>
      <c r="BL55" s="81">
        <f>a!BL$79</f>
        <v>7.6456858224433308E-2</v>
      </c>
      <c r="BM55" s="81">
        <f>a!BM$79</f>
        <v>7.1455007686386268E-2</v>
      </c>
      <c r="BN55" s="81">
        <f>a!BN$79</f>
        <v>6.6780381015314264E-2</v>
      </c>
      <c r="BO55" s="81">
        <f>a!BO$79</f>
        <v>6.2411571042349782E-2</v>
      </c>
      <c r="BP55" s="81">
        <f>a!BP$79</f>
        <v>5.8328571067616623E-2</v>
      </c>
      <c r="BQ55" s="81">
        <f>a!BQ$79</f>
        <v>5.4512683240763193E-2</v>
      </c>
      <c r="BT55" s="10"/>
    </row>
    <row r="56" spans="1:90" s="141" customFormat="1">
      <c r="A56" s="154" t="s">
        <v>55</v>
      </c>
      <c r="B56" s="132">
        <f>SUM(AC56:BQ56)</f>
        <v>11959861.156152217</v>
      </c>
      <c r="H56" s="149"/>
      <c r="I56" s="138"/>
      <c r="Z56" s="155">
        <f>Z55*Z52</f>
        <v>0</v>
      </c>
      <c r="AA56" s="155">
        <f t="shared" ref="AA56:BQ56" si="13">AA55*AA52</f>
        <v>0</v>
      </c>
      <c r="AB56" s="155">
        <f t="shared" si="13"/>
        <v>0</v>
      </c>
      <c r="AC56" s="155">
        <f t="shared" si="13"/>
        <v>0</v>
      </c>
      <c r="AD56" s="155">
        <f t="shared" si="13"/>
        <v>0</v>
      </c>
      <c r="AE56" s="155">
        <f t="shared" si="13"/>
        <v>0</v>
      </c>
      <c r="AF56" s="155">
        <f t="shared" si="13"/>
        <v>0</v>
      </c>
      <c r="AG56" s="155">
        <f t="shared" si="13"/>
        <v>653836.29209065135</v>
      </c>
      <c r="AH56" s="155">
        <f t="shared" si="13"/>
        <v>632019.3172181336</v>
      </c>
      <c r="AI56" s="155">
        <f t="shared" si="13"/>
        <v>611117.15730021254</v>
      </c>
      <c r="AJ56" s="155">
        <f t="shared" si="13"/>
        <v>590393.09707790229</v>
      </c>
      <c r="AK56" s="155">
        <f t="shared" si="13"/>
        <v>570612.26384429703</v>
      </c>
      <c r="AL56" s="155">
        <f t="shared" si="13"/>
        <v>551647.35399377136</v>
      </c>
      <c r="AM56" s="155">
        <f t="shared" si="13"/>
        <v>533312.80878221965</v>
      </c>
      <c r="AN56" s="155">
        <f t="shared" si="13"/>
        <v>515587.67421935854</v>
      </c>
      <c r="AO56" s="155">
        <f t="shared" si="13"/>
        <v>498451.69290631072</v>
      </c>
      <c r="AP56" s="155">
        <f t="shared" si="13"/>
        <v>481885.28087612055</v>
      </c>
      <c r="AQ56" s="155">
        <f t="shared" si="13"/>
        <v>465869.50520433311</v>
      </c>
      <c r="AR56" s="155">
        <f t="shared" si="13"/>
        <v>450386.06236401456</v>
      </c>
      <c r="AS56" s="155">
        <f t="shared" si="13"/>
        <v>435417.25730047008</v>
      </c>
      <c r="AT56" s="155">
        <f t="shared" si="13"/>
        <v>420945.98320171988</v>
      </c>
      <c r="AU56" s="155">
        <f t="shared" si="13"/>
        <v>406955.70194159949</v>
      </c>
      <c r="AV56" s="155">
        <f t="shared" si="13"/>
        <v>386495.57128139382</v>
      </c>
      <c r="AW56" s="155">
        <f t="shared" si="13"/>
        <v>367064.09544685029</v>
      </c>
      <c r="AX56" s="155">
        <f t="shared" si="13"/>
        <v>348609.55772276589</v>
      </c>
      <c r="AY56" s="155">
        <f t="shared" si="13"/>
        <v>331082.84150678909</v>
      </c>
      <c r="AZ56" s="155">
        <f t="shared" si="13"/>
        <v>314437.29958598089</v>
      </c>
      <c r="BA56" s="155">
        <f t="shared" si="13"/>
        <v>298628.62998563593</v>
      </c>
      <c r="BB56" s="155">
        <f t="shared" si="13"/>
        <v>283614.75805993692</v>
      </c>
      <c r="BC56" s="155">
        <f t="shared" si="13"/>
        <v>269355.72451062582</v>
      </c>
      <c r="BD56" s="155">
        <f t="shared" si="13"/>
        <v>255813.57903565603</v>
      </c>
      <c r="BE56" s="155">
        <f t="shared" si="13"/>
        <v>242952.27932477169</v>
      </c>
      <c r="BF56" s="155">
        <f t="shared" si="13"/>
        <v>230737.59513319159</v>
      </c>
      <c r="BG56" s="155">
        <f t="shared" si="13"/>
        <v>219137.01717809011</v>
      </c>
      <c r="BH56" s="155">
        <f t="shared" si="13"/>
        <v>208119.67061540522</v>
      </c>
      <c r="BI56" s="155">
        <f t="shared" si="13"/>
        <v>197656.23286669151</v>
      </c>
      <c r="BJ56" s="155">
        <f t="shared" si="13"/>
        <v>187718.85557731582</v>
      </c>
      <c r="BK56" s="155">
        <f t="shared" si="13"/>
        <v>0</v>
      </c>
      <c r="BL56" s="155">
        <f t="shared" si="13"/>
        <v>0</v>
      </c>
      <c r="BM56" s="155">
        <f t="shared" si="13"/>
        <v>0</v>
      </c>
      <c r="BN56" s="155">
        <f t="shared" si="13"/>
        <v>0</v>
      </c>
      <c r="BO56" s="155">
        <f t="shared" si="13"/>
        <v>0</v>
      </c>
      <c r="BP56" s="155">
        <f t="shared" si="13"/>
        <v>0</v>
      </c>
      <c r="BQ56" s="155">
        <f t="shared" si="13"/>
        <v>0</v>
      </c>
    </row>
    <row r="57" spans="1:90" ht="15.75">
      <c r="A57" s="136"/>
    </row>
    <row r="58" spans="1:90">
      <c r="A58" s="135"/>
    </row>
    <row r="59" spans="1:90">
      <c r="A59" s="135"/>
    </row>
    <row r="60" spans="1:90">
      <c r="A60" s="135"/>
    </row>
    <row r="61" spans="1:90" ht="15.75">
      <c r="A61" s="136"/>
    </row>
    <row r="62" spans="1:90">
      <c r="A62" s="135"/>
    </row>
    <row r="63" spans="1:90">
      <c r="A63" s="135"/>
    </row>
    <row r="64" spans="1:90">
      <c r="A64" s="13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D62E-D42F-4B61-B7EE-3A131FA022F7}">
  <dimension ref="A1:BT49"/>
  <sheetViews>
    <sheetView zoomScale="80" zoomScaleNormal="80" workbookViewId="0">
      <pane xSplit="9" ySplit="9" topLeftCell="W20" activePane="bottomRight" state="frozen"/>
      <selection sqref="A1:B1"/>
      <selection pane="topRight" sqref="A1:B1"/>
      <selection pane="bottomLeft" sqref="A1:B1"/>
      <selection pane="bottomRight" activeCell="B26" sqref="B26"/>
    </sheetView>
  </sheetViews>
  <sheetFormatPr defaultColWidth="9.140625" defaultRowHeight="15"/>
  <cols>
    <col min="1" max="1" width="59.7109375" style="245" customWidth="1"/>
    <col min="2" max="2" width="30.85546875" style="245" customWidth="1"/>
    <col min="3" max="3" width="12" style="245" bestFit="1" customWidth="1"/>
    <col min="4" max="4" width="16" style="245" bestFit="1" customWidth="1"/>
    <col min="5" max="5" width="14.42578125" style="245" customWidth="1"/>
    <col min="6" max="6" width="15.7109375" style="245" bestFit="1" customWidth="1"/>
    <col min="7" max="7" width="10.5703125" style="245" customWidth="1"/>
    <col min="8" max="8" width="2.7109375" style="13" customWidth="1"/>
    <col min="9" max="9" width="18.42578125" style="44" bestFit="1" customWidth="1"/>
    <col min="10" max="10" width="5.5703125" style="245" bestFit="1" customWidth="1"/>
    <col min="11" max="25" width="4.7109375" style="245" customWidth="1"/>
    <col min="26" max="26" width="13.7109375" style="245" customWidth="1"/>
    <col min="27" max="31" width="15.5703125" style="245" customWidth="1"/>
    <col min="32" max="32" width="14.28515625" style="245" customWidth="1"/>
    <col min="33" max="69" width="15.5703125" style="245" customWidth="1"/>
    <col min="70" max="71" width="2.7109375" style="245" customWidth="1"/>
    <col min="72" max="16384" width="9.140625" style="245"/>
  </cols>
  <sheetData>
    <row r="1" spans="1:72" ht="21">
      <c r="A1" s="166" t="str">
        <f>a!$A$1</f>
        <v>CREATE GS9</v>
      </c>
    </row>
    <row r="2" spans="1:72" ht="18.75">
      <c r="A2" s="111" t="str">
        <f>CONCATENATE("Benefit ",a!A14,":  ",a!B14,":  ",a!C14," resulting from ",a!D14,IF(ISBLANK(a!E14),"",CONCATENATE(" associated with ",a!E14)))</f>
        <v>Benefit 2:  Safety:  Reduced Crash Exposure resulting from Grade Separated Crossing</v>
      </c>
    </row>
    <row r="5" spans="1:72">
      <c r="A5" s="21">
        <v>1</v>
      </c>
      <c r="B5" s="22" t="s">
        <v>6</v>
      </c>
    </row>
    <row r="8" spans="1:72">
      <c r="J8" s="26">
        <f>Project!J8</f>
        <v>-16</v>
      </c>
      <c r="K8" s="26">
        <f>Project!K8</f>
        <v>-15</v>
      </c>
      <c r="L8" s="26">
        <f>Project!L8</f>
        <v>-14</v>
      </c>
      <c r="M8" s="26">
        <f>Project!M8</f>
        <v>-13</v>
      </c>
      <c r="N8" s="26">
        <f>Project!N8</f>
        <v>-12</v>
      </c>
      <c r="O8" s="26">
        <f>Project!O8</f>
        <v>-11</v>
      </c>
      <c r="P8" s="26">
        <f>Project!P8</f>
        <v>-10</v>
      </c>
      <c r="Q8" s="26">
        <f>Project!Q8</f>
        <v>-9</v>
      </c>
      <c r="R8" s="26">
        <f>Project!R8</f>
        <v>-8</v>
      </c>
      <c r="S8" s="26">
        <f>Project!S8</f>
        <v>-7</v>
      </c>
      <c r="T8" s="26">
        <f>Project!T8</f>
        <v>-6</v>
      </c>
      <c r="U8" s="26">
        <f>Project!U8</f>
        <v>-5</v>
      </c>
      <c r="V8" s="26">
        <f>Project!V8</f>
        <v>-4</v>
      </c>
      <c r="W8" s="26">
        <f>Project!W8</f>
        <v>-3</v>
      </c>
      <c r="X8" s="26">
        <f>Project!X8</f>
        <v>-2</v>
      </c>
      <c r="Y8" s="26">
        <f>Project!Y8</f>
        <v>-1</v>
      </c>
      <c r="Z8" s="26">
        <f>Project!Z8</f>
        <v>0</v>
      </c>
      <c r="AA8" s="26">
        <f>Project!AA8</f>
        <v>1</v>
      </c>
      <c r="AB8" s="26">
        <f>Project!AB8</f>
        <v>2</v>
      </c>
      <c r="AC8" s="26">
        <f>Project!AC8</f>
        <v>3</v>
      </c>
      <c r="AD8" s="26">
        <f>Project!AD8</f>
        <v>4</v>
      </c>
      <c r="AE8" s="26">
        <f>Project!AE8</f>
        <v>5</v>
      </c>
      <c r="AF8" s="26">
        <f>Project!AF8</f>
        <v>6</v>
      </c>
      <c r="AG8" s="26">
        <f>Project!AG8</f>
        <v>7</v>
      </c>
      <c r="AH8" s="26">
        <f>Project!AH8</f>
        <v>8</v>
      </c>
      <c r="AI8" s="26">
        <f>Project!AI8</f>
        <v>9</v>
      </c>
      <c r="AJ8" s="26">
        <f>Project!AJ8</f>
        <v>10</v>
      </c>
      <c r="AK8" s="26">
        <f>Project!AK8</f>
        <v>11</v>
      </c>
      <c r="AL8" s="26">
        <f>Project!AL8</f>
        <v>12</v>
      </c>
      <c r="AM8" s="26">
        <f>Project!AM8</f>
        <v>13</v>
      </c>
      <c r="AN8" s="26">
        <f>Project!AN8</f>
        <v>14</v>
      </c>
      <c r="AO8" s="26">
        <f>Project!AO8</f>
        <v>15</v>
      </c>
      <c r="AP8" s="26">
        <f>Project!AP8</f>
        <v>16</v>
      </c>
      <c r="AQ8" s="26">
        <f>Project!AQ8</f>
        <v>17</v>
      </c>
      <c r="AR8" s="26">
        <f>Project!AR8</f>
        <v>18</v>
      </c>
      <c r="AS8" s="26">
        <f>Project!AS8</f>
        <v>19</v>
      </c>
      <c r="AT8" s="26">
        <f>Project!AT8</f>
        <v>20</v>
      </c>
      <c r="AU8" s="26">
        <f>Project!AU8</f>
        <v>21</v>
      </c>
      <c r="AV8" s="26">
        <f>Project!AV8</f>
        <v>22</v>
      </c>
      <c r="AW8" s="26">
        <f>Project!AW8</f>
        <v>23</v>
      </c>
      <c r="AX8" s="26">
        <f>Project!AX8</f>
        <v>24</v>
      </c>
      <c r="AY8" s="26">
        <f>Project!AY8</f>
        <v>25</v>
      </c>
      <c r="AZ8" s="26">
        <f>Project!AZ8</f>
        <v>26</v>
      </c>
      <c r="BA8" s="26">
        <f>Project!BA8</f>
        <v>27</v>
      </c>
      <c r="BB8" s="26">
        <f>Project!BB8</f>
        <v>28</v>
      </c>
      <c r="BC8" s="26">
        <f>Project!BC8</f>
        <v>29</v>
      </c>
      <c r="BD8" s="26">
        <f>Project!BD8</f>
        <v>30</v>
      </c>
      <c r="BE8" s="26">
        <f>Project!BE8</f>
        <v>31</v>
      </c>
      <c r="BF8" s="26">
        <f>Project!BF8</f>
        <v>32</v>
      </c>
      <c r="BG8" s="26">
        <f>Project!BG8</f>
        <v>33</v>
      </c>
      <c r="BH8" s="26">
        <f>Project!BH8</f>
        <v>34</v>
      </c>
      <c r="BI8" s="26">
        <f>Project!BI8</f>
        <v>35</v>
      </c>
      <c r="BJ8" s="26">
        <f>Project!BJ8</f>
        <v>36</v>
      </c>
      <c r="BK8" s="26">
        <f>Project!BK8</f>
        <v>37</v>
      </c>
      <c r="BL8" s="26">
        <f>Project!BL8</f>
        <v>38</v>
      </c>
      <c r="BM8" s="26">
        <f>Project!BM8</f>
        <v>39</v>
      </c>
      <c r="BN8" s="26">
        <f>Project!BN8</f>
        <v>40</v>
      </c>
      <c r="BO8" s="26">
        <f>Project!BO8</f>
        <v>41</v>
      </c>
      <c r="BP8" s="26">
        <f>Project!BP8</f>
        <v>42</v>
      </c>
      <c r="BQ8" s="26">
        <f>Project!BQ8</f>
        <v>43</v>
      </c>
      <c r="BR8" s="26"/>
    </row>
    <row r="9" spans="1:72">
      <c r="J9" s="27">
        <f>Project!J9</f>
        <v>2003</v>
      </c>
      <c r="K9" s="27">
        <f>Project!K9</f>
        <v>2004</v>
      </c>
      <c r="L9" s="27">
        <f>Project!L9</f>
        <v>2005</v>
      </c>
      <c r="M9" s="27">
        <f>Project!M9</f>
        <v>2006</v>
      </c>
      <c r="N9" s="27">
        <f>Project!N9</f>
        <v>2007</v>
      </c>
      <c r="O9" s="27">
        <f>Project!O9</f>
        <v>2008</v>
      </c>
      <c r="P9" s="27">
        <f>Project!P9</f>
        <v>2009</v>
      </c>
      <c r="Q9" s="27">
        <f>Project!Q9</f>
        <v>2010</v>
      </c>
      <c r="R9" s="27">
        <f>Project!R9</f>
        <v>2011</v>
      </c>
      <c r="S9" s="27">
        <f>Project!S9</f>
        <v>2012</v>
      </c>
      <c r="T9" s="27">
        <f>Project!T9</f>
        <v>2013</v>
      </c>
      <c r="U9" s="27">
        <f>Project!U9</f>
        <v>2014</v>
      </c>
      <c r="V9" s="27">
        <f>Project!V9</f>
        <v>2015</v>
      </c>
      <c r="W9" s="27">
        <f>Project!W9</f>
        <v>2016</v>
      </c>
      <c r="X9" s="27">
        <f>Project!X9</f>
        <v>2017</v>
      </c>
      <c r="Y9" s="27">
        <f>Project!Y9</f>
        <v>2018</v>
      </c>
      <c r="Z9" s="27">
        <f>Project!Z9</f>
        <v>2019</v>
      </c>
      <c r="AA9" s="27">
        <f>Project!AA9</f>
        <v>2020</v>
      </c>
      <c r="AB9" s="27">
        <f>Project!AB9</f>
        <v>2021</v>
      </c>
      <c r="AC9" s="27">
        <f>Project!AC9</f>
        <v>2022</v>
      </c>
      <c r="AD9" s="27">
        <f>Project!AD9</f>
        <v>2023</v>
      </c>
      <c r="AE9" s="27">
        <f>Project!AE9</f>
        <v>2024</v>
      </c>
      <c r="AF9" s="27">
        <f>Project!AF9</f>
        <v>2025</v>
      </c>
      <c r="AG9" s="27">
        <f>Project!AG9</f>
        <v>2026</v>
      </c>
      <c r="AH9" s="27">
        <f>Project!AH9</f>
        <v>2027</v>
      </c>
      <c r="AI9" s="27">
        <f>Project!AI9</f>
        <v>2028</v>
      </c>
      <c r="AJ9" s="27">
        <f>Project!AJ9</f>
        <v>2029</v>
      </c>
      <c r="AK9" s="27">
        <f>Project!AK9</f>
        <v>2030</v>
      </c>
      <c r="AL9" s="27">
        <f>Project!AL9</f>
        <v>2031</v>
      </c>
      <c r="AM9" s="27">
        <f>Project!AM9</f>
        <v>2032</v>
      </c>
      <c r="AN9" s="27">
        <f>Project!AN9</f>
        <v>2033</v>
      </c>
      <c r="AO9" s="27">
        <f>Project!AO9</f>
        <v>2034</v>
      </c>
      <c r="AP9" s="27">
        <f>Project!AP9</f>
        <v>2035</v>
      </c>
      <c r="AQ9" s="27">
        <f>Project!AQ9</f>
        <v>2036</v>
      </c>
      <c r="AR9" s="27">
        <f>Project!AR9</f>
        <v>2037</v>
      </c>
      <c r="AS9" s="27">
        <f>Project!AS9</f>
        <v>2038</v>
      </c>
      <c r="AT9" s="27">
        <f>Project!AT9</f>
        <v>2039</v>
      </c>
      <c r="AU9" s="27">
        <f>Project!AU9</f>
        <v>2040</v>
      </c>
      <c r="AV9" s="27">
        <f>Project!AV9</f>
        <v>2041</v>
      </c>
      <c r="AW9" s="27">
        <f>Project!AW9</f>
        <v>2042</v>
      </c>
      <c r="AX9" s="27">
        <f>Project!AX9</f>
        <v>2043</v>
      </c>
      <c r="AY9" s="27">
        <f>Project!AY9</f>
        <v>2044</v>
      </c>
      <c r="AZ9" s="27">
        <f>Project!AZ9</f>
        <v>2045</v>
      </c>
      <c r="BA9" s="27">
        <f>Project!BA9</f>
        <v>2046</v>
      </c>
      <c r="BB9" s="27">
        <f>Project!BB9</f>
        <v>2047</v>
      </c>
      <c r="BC9" s="27">
        <f>Project!BC9</f>
        <v>2048</v>
      </c>
      <c r="BD9" s="27">
        <f>Project!BD9</f>
        <v>2049</v>
      </c>
      <c r="BE9" s="27">
        <f>Project!BE9</f>
        <v>2050</v>
      </c>
      <c r="BF9" s="27">
        <f>Project!BF9</f>
        <v>2051</v>
      </c>
      <c r="BG9" s="27">
        <f>Project!BG9</f>
        <v>2052</v>
      </c>
      <c r="BH9" s="27">
        <f>Project!BH9</f>
        <v>2053</v>
      </c>
      <c r="BI9" s="27">
        <f>Project!BI9</f>
        <v>2054</v>
      </c>
      <c r="BJ9" s="27">
        <f>Project!BJ9</f>
        <v>2055</v>
      </c>
      <c r="BK9" s="27">
        <f>Project!BK9</f>
        <v>2056</v>
      </c>
      <c r="BL9" s="27">
        <f>Project!BL9</f>
        <v>2057</v>
      </c>
      <c r="BM9" s="27">
        <f>Project!BM9</f>
        <v>2058</v>
      </c>
      <c r="BN9" s="27">
        <f>Project!BN9</f>
        <v>2059</v>
      </c>
      <c r="BO9" s="27">
        <f>Project!BO9</f>
        <v>2060</v>
      </c>
      <c r="BP9" s="27">
        <f>Project!BP9</f>
        <v>2061</v>
      </c>
      <c r="BQ9" s="27">
        <f>Project!BQ9</f>
        <v>2062</v>
      </c>
      <c r="BR9" s="27"/>
      <c r="BT9" s="176" t="s">
        <v>7</v>
      </c>
    </row>
    <row r="10" spans="1:72">
      <c r="I10" s="33" t="s">
        <v>74</v>
      </c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41" t="str">
        <f>CONCATENATE(a!$C$51,"$")</f>
        <v>2019$</v>
      </c>
      <c r="AA10" s="41" t="str">
        <f>CONCATENATE(a!$C$51,"$")</f>
        <v>2019$</v>
      </c>
      <c r="AB10" s="41" t="str">
        <f>CONCATENATE(a!$C$51,"$")</f>
        <v>2019$</v>
      </c>
      <c r="AC10" s="41" t="str">
        <f>CONCATENATE(a!$C$51,"$")</f>
        <v>2019$</v>
      </c>
      <c r="AD10" s="41" t="str">
        <f>CONCATENATE(a!$C$51,"$")</f>
        <v>2019$</v>
      </c>
      <c r="AE10" s="41" t="str">
        <f>CONCATENATE(a!$C$51,"$")</f>
        <v>2019$</v>
      </c>
      <c r="AF10" s="41" t="str">
        <f>CONCATENATE(a!$C$51,"$")</f>
        <v>2019$</v>
      </c>
      <c r="AG10" s="41" t="str">
        <f>CONCATENATE(a!$C$51,"$")</f>
        <v>2019$</v>
      </c>
      <c r="AH10" s="41" t="str">
        <f>CONCATENATE(a!$C$51,"$")</f>
        <v>2019$</v>
      </c>
      <c r="AI10" s="41" t="str">
        <f>CONCATENATE(a!$C$51,"$")</f>
        <v>2019$</v>
      </c>
      <c r="AJ10" s="41" t="str">
        <f>CONCATENATE(a!$C$51,"$")</f>
        <v>2019$</v>
      </c>
      <c r="AK10" s="41" t="str">
        <f>CONCATENATE(a!$C$51,"$")</f>
        <v>2019$</v>
      </c>
      <c r="AL10" s="41" t="str">
        <f>CONCATENATE(a!$C$51,"$")</f>
        <v>2019$</v>
      </c>
      <c r="AM10" s="41" t="str">
        <f>CONCATENATE(a!$C$51,"$")</f>
        <v>2019$</v>
      </c>
      <c r="AN10" s="41" t="str">
        <f>CONCATENATE(a!$C$51,"$")</f>
        <v>2019$</v>
      </c>
      <c r="AO10" s="41" t="str">
        <f>CONCATENATE(a!$C$51,"$")</f>
        <v>2019$</v>
      </c>
      <c r="AP10" s="41" t="str">
        <f>CONCATENATE(a!$C$51,"$")</f>
        <v>2019$</v>
      </c>
      <c r="AQ10" s="41" t="str">
        <f>CONCATENATE(a!$C$51,"$")</f>
        <v>2019$</v>
      </c>
      <c r="AR10" s="41" t="str">
        <f>CONCATENATE(a!$C$51,"$")</f>
        <v>2019$</v>
      </c>
      <c r="AS10" s="41" t="str">
        <f>CONCATENATE(a!$C$51,"$")</f>
        <v>2019$</v>
      </c>
      <c r="AT10" s="41" t="str">
        <f>CONCATENATE(a!$C$51,"$")</f>
        <v>2019$</v>
      </c>
      <c r="AU10" s="41" t="str">
        <f>CONCATENATE(a!$C$51,"$")</f>
        <v>2019$</v>
      </c>
      <c r="AV10" s="41" t="str">
        <f>CONCATENATE(a!$C$51,"$")</f>
        <v>2019$</v>
      </c>
      <c r="AW10" s="41" t="str">
        <f>CONCATENATE(a!$C$51,"$")</f>
        <v>2019$</v>
      </c>
      <c r="AX10" s="41" t="str">
        <f>CONCATENATE(a!$C$51,"$")</f>
        <v>2019$</v>
      </c>
      <c r="AY10" s="41" t="str">
        <f>CONCATENATE(a!$C$51,"$")</f>
        <v>2019$</v>
      </c>
      <c r="AZ10" s="41" t="str">
        <f>CONCATENATE(a!$C$51,"$")</f>
        <v>2019$</v>
      </c>
      <c r="BA10" s="41" t="str">
        <f>CONCATENATE(a!$C$51,"$")</f>
        <v>2019$</v>
      </c>
      <c r="BB10" s="41" t="str">
        <f>CONCATENATE(a!$C$51,"$")</f>
        <v>2019$</v>
      </c>
      <c r="BC10" s="41" t="str">
        <f>CONCATENATE(a!$C$51,"$")</f>
        <v>2019$</v>
      </c>
      <c r="BD10" s="41" t="str">
        <f>CONCATENATE(a!$C$51,"$")</f>
        <v>2019$</v>
      </c>
      <c r="BE10" s="41" t="str">
        <f>CONCATENATE(a!$C$51,"$")</f>
        <v>2019$</v>
      </c>
      <c r="BF10" s="41" t="str">
        <f>CONCATENATE(a!$C$51,"$")</f>
        <v>2019$</v>
      </c>
      <c r="BG10" s="41" t="str">
        <f>CONCATENATE(a!$C$51,"$")</f>
        <v>2019$</v>
      </c>
      <c r="BH10" s="41" t="str">
        <f>CONCATENATE(a!$C$51,"$")</f>
        <v>2019$</v>
      </c>
      <c r="BI10" s="41" t="str">
        <f>CONCATENATE(a!$C$51,"$")</f>
        <v>2019$</v>
      </c>
      <c r="BJ10" s="41" t="str">
        <f>CONCATENATE(a!$C$51,"$")</f>
        <v>2019$</v>
      </c>
      <c r="BK10" s="41" t="str">
        <f>CONCATENATE(a!$C$51,"$")</f>
        <v>2019$</v>
      </c>
      <c r="BL10" s="41" t="str">
        <f>CONCATENATE(a!$C$51,"$")</f>
        <v>2019$</v>
      </c>
      <c r="BM10" s="41" t="str">
        <f>CONCATENATE(a!$C$51,"$")</f>
        <v>2019$</v>
      </c>
      <c r="BN10" s="41" t="str">
        <f>CONCATENATE(a!$C$51,"$")</f>
        <v>2019$</v>
      </c>
      <c r="BO10" s="41" t="str">
        <f>CONCATENATE(a!$C$51,"$")</f>
        <v>2019$</v>
      </c>
      <c r="BP10" s="41" t="str">
        <f>CONCATENATE(a!$C$51,"$")</f>
        <v>2019$</v>
      </c>
      <c r="BQ10" s="41" t="str">
        <f>CONCATENATE(a!$C$51,"$")</f>
        <v>2019$</v>
      </c>
    </row>
    <row r="11" spans="1:72" ht="18.75">
      <c r="A11" s="101" t="s">
        <v>297</v>
      </c>
      <c r="B11" s="101"/>
      <c r="C11" s="101"/>
      <c r="D11" s="101"/>
      <c r="E11" s="101"/>
      <c r="F11" s="7"/>
      <c r="G11" s="7"/>
      <c r="H11" s="245"/>
      <c r="I11" s="3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</row>
    <row r="12" spans="1:72" ht="15.75">
      <c r="A12" s="260"/>
      <c r="B12" s="246"/>
      <c r="C12" s="246"/>
      <c r="D12" s="246"/>
      <c r="E12" s="246"/>
      <c r="F12" s="246"/>
      <c r="H12" s="245"/>
      <c r="I12" s="82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176"/>
    </row>
    <row r="13" spans="1:72">
      <c r="A13" s="236" t="s">
        <v>298</v>
      </c>
      <c r="B13" s="277"/>
      <c r="C13" s="271"/>
      <c r="D13" s="271"/>
      <c r="F13" s="271"/>
      <c r="G13" s="271"/>
      <c r="H13" s="245"/>
      <c r="I13" s="245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10"/>
    </row>
    <row r="14" spans="1:72">
      <c r="A14" s="231" t="s">
        <v>313</v>
      </c>
      <c r="B14" s="300"/>
      <c r="H14" s="245"/>
      <c r="I14" s="33" t="s">
        <v>214</v>
      </c>
      <c r="Z14" s="300">
        <f>Project!Z47</f>
        <v>6.3255835662447524E-2</v>
      </c>
      <c r="AA14" s="300">
        <f>Project!AA47</f>
        <v>6.4214999999999994E-2</v>
      </c>
      <c r="AB14" s="300">
        <f>Project!AB47</f>
        <v>6.5188708390552449E-2</v>
      </c>
      <c r="AC14" s="300">
        <f>Project!AC47</f>
        <v>6.6177181369282606E-2</v>
      </c>
      <c r="AD14" s="300">
        <f>Project!AD47</f>
        <v>6.7180642815399275E-2</v>
      </c>
      <c r="AE14" s="300">
        <f>Project!AE47</f>
        <v>6.8199320002848646E-2</v>
      </c>
      <c r="AF14" s="300">
        <f>Project!AF47</f>
        <v>6.9233443651789628E-2</v>
      </c>
      <c r="AG14" s="300">
        <f>Project!AG47</f>
        <v>7.0283247980849631E-2</v>
      </c>
      <c r="AH14" s="300">
        <f>Project!AH47</f>
        <v>7.13489707601727E-2</v>
      </c>
      <c r="AI14" s="300">
        <f>Project!AI47</f>
        <v>7.2430853365272163E-2</v>
      </c>
      <c r="AJ14" s="300">
        <f>Project!AJ47</f>
        <v>7.3529140831699633E-2</v>
      </c>
      <c r="AK14" s="300">
        <f>Project!AK47</f>
        <v>7.4644081910543184E-2</v>
      </c>
      <c r="AL14" s="300">
        <f>Project!AL47</f>
        <v>7.5775929124766953E-2</v>
      </c>
      <c r="AM14" s="300">
        <f>Project!AM47</f>
        <v>7.6924938826405109E-2</v>
      </c>
      <c r="AN14" s="300">
        <f>Project!AN47</f>
        <v>7.8091371254622871E-2</v>
      </c>
      <c r="AO14" s="300">
        <f>Project!AO47</f>
        <v>7.9275490594658271E-2</v>
      </c>
      <c r="AP14" s="300">
        <f>Project!AP47</f>
        <v>8.0477565037657239E-2</v>
      </c>
      <c r="AQ14" s="300">
        <f>Project!AQ47</f>
        <v>8.1697866841416458E-2</v>
      </c>
      <c r="AR14" s="300">
        <f>Project!AR47</f>
        <v>8.2936672392046759E-2</v>
      </c>
      <c r="AS14" s="300">
        <f>Project!AS47</f>
        <v>8.4194262266571951E-2</v>
      </c>
      <c r="AT14" s="300">
        <f>Project!AT47</f>
        <v>8.547092129647671E-2</v>
      </c>
      <c r="AU14" s="300">
        <f>Project!AU47</f>
        <v>8.6766938632218016E-2</v>
      </c>
      <c r="AV14" s="300">
        <f>Project!AV47</f>
        <v>8.6766938632218016E-2</v>
      </c>
      <c r="AW14" s="300">
        <f>Project!AW47</f>
        <v>8.6766938632218016E-2</v>
      </c>
      <c r="AX14" s="300">
        <f>Project!AX47</f>
        <v>8.6766938632218016E-2</v>
      </c>
      <c r="AY14" s="300">
        <f>Project!AY47</f>
        <v>8.6766938632218016E-2</v>
      </c>
      <c r="AZ14" s="300">
        <f>Project!AZ47</f>
        <v>8.6766938632218016E-2</v>
      </c>
      <c r="BA14" s="300">
        <f>Project!BA47</f>
        <v>8.6766938632218016E-2</v>
      </c>
      <c r="BB14" s="300">
        <f>Project!BB47</f>
        <v>8.6766938632218016E-2</v>
      </c>
      <c r="BC14" s="300">
        <f>Project!BC47</f>
        <v>8.6766938632218016E-2</v>
      </c>
      <c r="BD14" s="300">
        <f>Project!BD47</f>
        <v>8.6766938632218016E-2</v>
      </c>
      <c r="BE14" s="300">
        <f>Project!BE47</f>
        <v>8.6766938632218016E-2</v>
      </c>
      <c r="BF14" s="300">
        <f>Project!BF47</f>
        <v>8.6766938632218016E-2</v>
      </c>
      <c r="BG14" s="300">
        <f>Project!BG47</f>
        <v>8.6766938632218016E-2</v>
      </c>
      <c r="BH14" s="300">
        <f>Project!BH47</f>
        <v>8.6766938632218016E-2</v>
      </c>
      <c r="BI14" s="300">
        <f>Project!BI47</f>
        <v>8.6766938632218016E-2</v>
      </c>
      <c r="BJ14" s="300">
        <f>Project!BJ47</f>
        <v>8.6766938632218016E-2</v>
      </c>
      <c r="BK14" s="300">
        <f>Project!BK47</f>
        <v>8.6766938632218016E-2</v>
      </c>
      <c r="BL14" s="300">
        <f>Project!BL47</f>
        <v>8.6766938632218016E-2</v>
      </c>
      <c r="BM14" s="300">
        <f>Project!BM47</f>
        <v>8.6766938632218016E-2</v>
      </c>
      <c r="BN14" s="300">
        <f>Project!BN47</f>
        <v>8.6766938632218016E-2</v>
      </c>
      <c r="BO14" s="300">
        <f>Project!BO47</f>
        <v>8.6766938632218016E-2</v>
      </c>
      <c r="BP14" s="300">
        <f>Project!BP47</f>
        <v>8.6766938632218016E-2</v>
      </c>
      <c r="BQ14" s="300">
        <f>Project!BQ47</f>
        <v>8.6766938632218016E-2</v>
      </c>
      <c r="BT14" s="199"/>
    </row>
    <row r="15" spans="1:72">
      <c r="A15" s="231"/>
      <c r="B15" s="299"/>
      <c r="H15" s="245"/>
      <c r="I15" s="33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T15" s="199"/>
    </row>
    <row r="16" spans="1:72" s="308" customFormat="1">
      <c r="A16" s="236" t="s">
        <v>477</v>
      </c>
      <c r="B16" s="277"/>
      <c r="C16" s="271"/>
      <c r="D16" s="271"/>
      <c r="F16" s="271"/>
      <c r="G16" s="271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10"/>
    </row>
    <row r="17" spans="1:72" s="308" customFormat="1">
      <c r="A17" s="231" t="s">
        <v>478</v>
      </c>
      <c r="B17" s="299"/>
      <c r="I17" s="33" t="s">
        <v>214</v>
      </c>
      <c r="Z17" s="299">
        <f>Project!Z64</f>
        <v>11.204644039531308</v>
      </c>
      <c r="AA17" s="299">
        <f>Project!AA64</f>
        <v>11.23566584699671</v>
      </c>
      <c r="AB17" s="299">
        <f>Project!AB64</f>
        <v>11.266773543182452</v>
      </c>
      <c r="AC17" s="299">
        <f>Project!AC64</f>
        <v>11.297967365884876</v>
      </c>
      <c r="AD17" s="299">
        <f>Project!AD64</f>
        <v>11.329247553558695</v>
      </c>
      <c r="AE17" s="299">
        <f>Project!AE64</f>
        <v>11.360614345318826</v>
      </c>
      <c r="AF17" s="299">
        <f>Project!AF64</f>
        <v>11.392067980942214</v>
      </c>
      <c r="AG17" s="299">
        <f>Project!AG64</f>
        <v>11.423608700869657</v>
      </c>
      <c r="AH17" s="299">
        <f>Project!AH64</f>
        <v>11.45523674620766</v>
      </c>
      <c r="AI17" s="299">
        <f>Project!AI64</f>
        <v>11.48695235873026</v>
      </c>
      <c r="AJ17" s="299">
        <f>Project!AJ64</f>
        <v>11.518755780880895</v>
      </c>
      <c r="AK17" s="299">
        <f>Project!AK64</f>
        <v>11.550647255774232</v>
      </c>
      <c r="AL17" s="299">
        <f>Project!AL64</f>
        <v>11.582627027198043</v>
      </c>
      <c r="AM17" s="299">
        <f>Project!AM64</f>
        <v>11.614695339615075</v>
      </c>
      <c r="AN17" s="299">
        <f>Project!AN64</f>
        <v>11.646852438164895</v>
      </c>
      <c r="AO17" s="299">
        <f>Project!AO64</f>
        <v>11.679098568665781</v>
      </c>
      <c r="AP17" s="299">
        <f>Project!AP64</f>
        <v>11.711433977616601</v>
      </c>
      <c r="AQ17" s="299">
        <f>Project!AQ64</f>
        <v>11.743858912198689</v>
      </c>
      <c r="AR17" s="299">
        <f>Project!AR64</f>
        <v>11.776373620277745</v>
      </c>
      <c r="AS17" s="299">
        <f>Project!AS64</f>
        <v>11.808978350405717</v>
      </c>
      <c r="AT17" s="299">
        <f>Project!AT64</f>
        <v>11.84167335182271</v>
      </c>
      <c r="AU17" s="299">
        <f>Project!AU64</f>
        <v>11.874458874458892</v>
      </c>
      <c r="AV17" s="299">
        <f>Project!AV64</f>
        <v>11.874458874458892</v>
      </c>
      <c r="AW17" s="299">
        <f>Project!AW64</f>
        <v>11.874458874458892</v>
      </c>
      <c r="AX17" s="299">
        <f>Project!AX64</f>
        <v>11.874458874458892</v>
      </c>
      <c r="AY17" s="299">
        <f>Project!AY64</f>
        <v>11.874458874458892</v>
      </c>
      <c r="AZ17" s="299">
        <f>Project!AZ64</f>
        <v>11.874458874458892</v>
      </c>
      <c r="BA17" s="299">
        <f>Project!BA64</f>
        <v>11.874458874458892</v>
      </c>
      <c r="BB17" s="299">
        <f>Project!BB64</f>
        <v>11.874458874458892</v>
      </c>
      <c r="BC17" s="299">
        <f>Project!BC64</f>
        <v>11.874458874458892</v>
      </c>
      <c r="BD17" s="299">
        <f>Project!BD64</f>
        <v>11.874458874458892</v>
      </c>
      <c r="BE17" s="299">
        <f>Project!BE64</f>
        <v>11.874458874458892</v>
      </c>
      <c r="BF17" s="299">
        <f>Project!BF64</f>
        <v>11.874458874458892</v>
      </c>
      <c r="BG17" s="299">
        <f>Project!BG64</f>
        <v>11.874458874458892</v>
      </c>
      <c r="BH17" s="299">
        <f>Project!BH64</f>
        <v>11.874458874458892</v>
      </c>
      <c r="BI17" s="299">
        <f>Project!BI64</f>
        <v>11.874458874458892</v>
      </c>
      <c r="BJ17" s="299">
        <f>Project!BJ64</f>
        <v>11.874458874458892</v>
      </c>
      <c r="BK17" s="299">
        <f>Project!BK64</f>
        <v>11.874458874458892</v>
      </c>
      <c r="BL17" s="299">
        <f>Project!BL64</f>
        <v>11.874458874458892</v>
      </c>
      <c r="BM17" s="299">
        <f>Project!BM64</f>
        <v>11.874458874458892</v>
      </c>
      <c r="BN17" s="299">
        <f>Project!BN64</f>
        <v>11.874458874458892</v>
      </c>
      <c r="BO17" s="299">
        <f>Project!BO64</f>
        <v>11.874458874458892</v>
      </c>
      <c r="BP17" s="299">
        <f>Project!BP64</f>
        <v>11.874458874458892</v>
      </c>
      <c r="BQ17" s="299">
        <f>Project!BQ64</f>
        <v>11.874458874458892</v>
      </c>
      <c r="BT17" s="199"/>
    </row>
    <row r="18" spans="1:72" s="308" customFormat="1">
      <c r="A18" s="231" t="s">
        <v>479</v>
      </c>
      <c r="B18" s="349">
        <f>Project!B65</f>
        <v>1</v>
      </c>
      <c r="I18" s="33"/>
      <c r="BT18" s="199"/>
    </row>
    <row r="19" spans="1:72" s="308" customFormat="1">
      <c r="A19" s="231" t="s">
        <v>480</v>
      </c>
      <c r="B19" s="299"/>
      <c r="I19" s="33" t="s">
        <v>214</v>
      </c>
      <c r="Z19" s="299">
        <f>Project!Z82</f>
        <v>3.3039334988361548</v>
      </c>
      <c r="AA19" s="299">
        <f>Project!AA82</f>
        <v>3.3130809548836453</v>
      </c>
      <c r="AB19" s="299">
        <f>Project!AB82</f>
        <v>3.3222537370922618</v>
      </c>
      <c r="AC19" s="299">
        <f>Project!AC82</f>
        <v>3.3314519155814377</v>
      </c>
      <c r="AD19" s="299">
        <f>Project!AD82</f>
        <v>3.3406755606647431</v>
      </c>
      <c r="AE19" s="299">
        <f>Project!AE82</f>
        <v>3.3499247428504231</v>
      </c>
      <c r="AF19" s="299">
        <f>Project!AF82</f>
        <v>3.3591995328419348</v>
      </c>
      <c r="AG19" s="299">
        <f>Project!AG82</f>
        <v>3.3685000015384889</v>
      </c>
      <c r="AH19" s="299">
        <f>Project!AH82</f>
        <v>3.3778262200355922</v>
      </c>
      <c r="AI19" s="299">
        <f>Project!AI82</f>
        <v>3.3871782596255899</v>
      </c>
      <c r="AJ19" s="299">
        <f>Project!AJ82</f>
        <v>3.3965561917982123</v>
      </c>
      <c r="AK19" s="299">
        <f>Project!AK82</f>
        <v>3.4059600882411196</v>
      </c>
      <c r="AL19" s="299">
        <f>Project!AL82</f>
        <v>3.4153900208404488</v>
      </c>
      <c r="AM19" s="299">
        <f>Project!AM82</f>
        <v>3.4248460616813685</v>
      </c>
      <c r="AN19" s="299">
        <f>Project!AN82</f>
        <v>3.434328283048623</v>
      </c>
      <c r="AO19" s="299">
        <f>Project!AO82</f>
        <v>3.4438367574270892</v>
      </c>
      <c r="AP19" s="299">
        <f>Project!AP82</f>
        <v>3.4533715575023307</v>
      </c>
      <c r="AQ19" s="299">
        <f>Project!AQ82</f>
        <v>3.4629327561611523</v>
      </c>
      <c r="AR19" s="299">
        <f>Project!AR82</f>
        <v>3.4725204264921556</v>
      </c>
      <c r="AS19" s="299">
        <f>Project!AS82</f>
        <v>3.4821346417863008</v>
      </c>
      <c r="AT19" s="299">
        <f>Project!AT82</f>
        <v>3.4917754755374655</v>
      </c>
      <c r="AU19" s="299">
        <f>Project!AU82</f>
        <v>3.5014430014430067</v>
      </c>
      <c r="AV19" s="299">
        <f>Project!AV82</f>
        <v>3.5014430014430067</v>
      </c>
      <c r="AW19" s="299">
        <f>Project!AW82</f>
        <v>3.5014430014430067</v>
      </c>
      <c r="AX19" s="299">
        <f>Project!AX82</f>
        <v>3.5014430014430067</v>
      </c>
      <c r="AY19" s="299">
        <f>Project!AY82</f>
        <v>3.5014430014430067</v>
      </c>
      <c r="AZ19" s="299">
        <f>Project!AZ82</f>
        <v>3.5014430014430067</v>
      </c>
      <c r="BA19" s="299">
        <f>Project!BA82</f>
        <v>3.5014430014430067</v>
      </c>
      <c r="BB19" s="299">
        <f>Project!BB82</f>
        <v>3.5014430014430067</v>
      </c>
      <c r="BC19" s="299">
        <f>Project!BC82</f>
        <v>3.5014430014430067</v>
      </c>
      <c r="BD19" s="299">
        <f>Project!BD82</f>
        <v>3.5014430014430067</v>
      </c>
      <c r="BE19" s="299">
        <f>Project!BE82</f>
        <v>3.5014430014430067</v>
      </c>
      <c r="BF19" s="299">
        <f>Project!BF82</f>
        <v>3.5014430014430067</v>
      </c>
      <c r="BG19" s="299">
        <f>Project!BG82</f>
        <v>3.5014430014430067</v>
      </c>
      <c r="BH19" s="299">
        <f>Project!BH82</f>
        <v>3.5014430014430067</v>
      </c>
      <c r="BI19" s="299">
        <f>Project!BI82</f>
        <v>3.5014430014430067</v>
      </c>
      <c r="BJ19" s="299">
        <f>Project!BJ82</f>
        <v>3.5014430014430067</v>
      </c>
      <c r="BK19" s="299">
        <f>Project!BK82</f>
        <v>3.5014430014430067</v>
      </c>
      <c r="BL19" s="299">
        <f>Project!BL82</f>
        <v>3.5014430014430067</v>
      </c>
      <c r="BM19" s="299">
        <f>Project!BM82</f>
        <v>3.5014430014430067</v>
      </c>
      <c r="BN19" s="299">
        <f>Project!BN82</f>
        <v>3.5014430014430067</v>
      </c>
      <c r="BO19" s="299">
        <f>Project!BO82</f>
        <v>3.5014430014430067</v>
      </c>
      <c r="BP19" s="299">
        <f>Project!BP82</f>
        <v>3.5014430014430067</v>
      </c>
      <c r="BQ19" s="299">
        <f>Project!BQ82</f>
        <v>3.5014430014430067</v>
      </c>
      <c r="BT19" s="199"/>
    </row>
    <row r="20" spans="1:72" s="308" customFormat="1">
      <c r="A20" s="231" t="s">
        <v>481</v>
      </c>
      <c r="B20" s="349">
        <f>Project!B83</f>
        <v>1</v>
      </c>
      <c r="I20" s="33"/>
      <c r="BT20" s="199"/>
    </row>
    <row r="21" spans="1:72" s="308" customFormat="1">
      <c r="A21" s="231"/>
      <c r="B21" s="349"/>
      <c r="I21" s="33"/>
      <c r="BT21" s="199"/>
    </row>
    <row r="22" spans="1:72" s="308" customFormat="1">
      <c r="A22" s="231"/>
      <c r="B22" s="299"/>
      <c r="I22" s="33"/>
      <c r="BT22" s="199"/>
    </row>
    <row r="23" spans="1:72" ht="18.75">
      <c r="A23" s="112" t="s">
        <v>268</v>
      </c>
      <c r="B23" s="7"/>
      <c r="C23" s="7"/>
      <c r="D23" s="7"/>
      <c r="E23" s="7"/>
      <c r="F23" s="7"/>
      <c r="G23" s="7"/>
      <c r="H23" s="245"/>
      <c r="I23" s="24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</row>
    <row r="24" spans="1:72" s="176" customFormat="1" ht="15.75">
      <c r="A24" s="115" t="s">
        <v>111</v>
      </c>
      <c r="B24" s="102"/>
      <c r="C24" s="116"/>
      <c r="D24" s="278"/>
      <c r="E24" s="279"/>
      <c r="F24" s="279"/>
      <c r="G24" s="280"/>
      <c r="I24" s="245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0"/>
      <c r="BT24" s="185"/>
    </row>
    <row r="25" spans="1:72">
      <c r="B25" s="52"/>
      <c r="D25" s="301"/>
      <c r="E25" s="301"/>
      <c r="F25" s="301"/>
      <c r="G25" s="271"/>
      <c r="H25" s="245"/>
      <c r="I25" s="245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</row>
    <row r="26" spans="1:72">
      <c r="A26" s="231" t="s">
        <v>444</v>
      </c>
      <c r="B26" s="25">
        <f>Project!B60</f>
        <v>1442746.6666666667</v>
      </c>
      <c r="F26" s="271"/>
      <c r="G26" s="271"/>
      <c r="H26" s="245"/>
      <c r="I26" s="227" t="str">
        <f>CONCATENATE(a!$C$51,"$/crash")</f>
        <v>2019$/crash</v>
      </c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0"/>
      <c r="BT26" s="185"/>
    </row>
    <row r="27" spans="1:72" s="308" customFormat="1">
      <c r="A27" s="231" t="s">
        <v>482</v>
      </c>
      <c r="B27" s="25">
        <f>Project!B78</f>
        <v>57133.333333333336</v>
      </c>
      <c r="F27" s="271"/>
      <c r="G27" s="271"/>
      <c r="I27" s="227" t="str">
        <f>CONCATENATE(a!$C$51,"$/crash")</f>
        <v>2019$/crash</v>
      </c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0"/>
      <c r="BT27" s="185"/>
    </row>
    <row r="28" spans="1:72" s="308" customFormat="1">
      <c r="A28" s="231" t="s">
        <v>483</v>
      </c>
      <c r="B28" s="25">
        <f>Project!B96</f>
        <v>86321.739130434784</v>
      </c>
      <c r="F28" s="271"/>
      <c r="G28" s="271"/>
      <c r="I28" s="227" t="str">
        <f>CONCATENATE(a!$C$51,"$/crash")</f>
        <v>2019$/crash</v>
      </c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0"/>
      <c r="BT28" s="185"/>
    </row>
    <row r="29" spans="1:72">
      <c r="B29" s="28"/>
      <c r="E29" s="271"/>
      <c r="F29" s="271"/>
      <c r="G29" s="271"/>
      <c r="H29" s="245"/>
      <c r="I29" s="245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0"/>
    </row>
    <row r="30" spans="1:72" s="176" customFormat="1" ht="15.75">
      <c r="A30" s="115" t="s">
        <v>299</v>
      </c>
      <c r="B30" s="102"/>
      <c r="C30" s="116"/>
      <c r="D30" s="278"/>
      <c r="E30" s="279"/>
      <c r="F30" s="279"/>
      <c r="G30" s="280"/>
      <c r="I30" s="245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0"/>
      <c r="BT30" s="185"/>
    </row>
    <row r="31" spans="1:72" ht="15" customHeight="1">
      <c r="A31" s="205"/>
      <c r="B31" s="204"/>
      <c r="F31" s="282"/>
      <c r="G31" s="282"/>
      <c r="H31" s="245"/>
      <c r="I31" s="281"/>
    </row>
    <row r="32" spans="1:72">
      <c r="A32" s="231" t="s">
        <v>484</v>
      </c>
      <c r="H32" s="245"/>
      <c r="I32" s="227" t="str">
        <f>CONCATENATE(a!$C$51,"$/year")</f>
        <v>2019$/year</v>
      </c>
      <c r="Z32" s="25">
        <f>Z14*$B26</f>
        <v>91262.146049210627</v>
      </c>
      <c r="AA32" s="25">
        <f t="shared" ref="AA32:BQ32" si="0">AA14*$B26</f>
        <v>92645.977199999994</v>
      </c>
      <c r="AB32" s="25">
        <f t="shared" si="0"/>
        <v>94050.791734774917</v>
      </c>
      <c r="AC32" s="25">
        <f t="shared" si="0"/>
        <v>95476.907829927921</v>
      </c>
      <c r="AD32" s="25">
        <f t="shared" si="0"/>
        <v>96924.648486441263</v>
      </c>
      <c r="AE32" s="25">
        <f t="shared" si="0"/>
        <v>98394.341603043213</v>
      </c>
      <c r="AF32" s="25">
        <f t="shared" si="0"/>
        <v>99886.32005047398</v>
      </c>
      <c r="AG32" s="25">
        <f t="shared" si="0"/>
        <v>101400.92174687755</v>
      </c>
      <c r="AH32" s="25">
        <f t="shared" si="0"/>
        <v>102938.48973433663</v>
      </c>
      <c r="AI32" s="25">
        <f t="shared" si="0"/>
        <v>104499.37225656853</v>
      </c>
      <c r="AJ32" s="25">
        <f t="shared" si="0"/>
        <v>106083.92283779854</v>
      </c>
      <c r="AK32" s="25">
        <f t="shared" si="0"/>
        <v>107692.50036282981</v>
      </c>
      <c r="AL32" s="25">
        <f t="shared" si="0"/>
        <v>109325.46915832711</v>
      </c>
      <c r="AM32" s="25">
        <f t="shared" si="0"/>
        <v>110983.19907533322</v>
      </c>
      <c r="AN32" s="25">
        <f t="shared" si="0"/>
        <v>112666.06557303631</v>
      </c>
      <c r="AO32" s="25">
        <f t="shared" si="0"/>
        <v>114374.44980380792</v>
      </c>
      <c r="AP32" s="25">
        <f t="shared" si="0"/>
        <v>116108.73869952986</v>
      </c>
      <c r="AQ32" s="25">
        <f t="shared" si="0"/>
        <v>117869.3250592308</v>
      </c>
      <c r="AR32" s="25">
        <f t="shared" si="0"/>
        <v>119656.60763805083</v>
      </c>
      <c r="AS32" s="25">
        <f t="shared" si="0"/>
        <v>121470.99123755581</v>
      </c>
      <c r="AT32" s="25">
        <f t="shared" si="0"/>
        <v>123312.8867974208</v>
      </c>
      <c r="AU32" s="25">
        <f t="shared" si="0"/>
        <v>125182.71148850377</v>
      </c>
      <c r="AV32" s="25">
        <f t="shared" si="0"/>
        <v>125182.71148850377</v>
      </c>
      <c r="AW32" s="25">
        <f t="shared" si="0"/>
        <v>125182.71148850377</v>
      </c>
      <c r="AX32" s="25">
        <f t="shared" si="0"/>
        <v>125182.71148850377</v>
      </c>
      <c r="AY32" s="25">
        <f t="shared" si="0"/>
        <v>125182.71148850377</v>
      </c>
      <c r="AZ32" s="25">
        <f t="shared" si="0"/>
        <v>125182.71148850377</v>
      </c>
      <c r="BA32" s="25">
        <f t="shared" si="0"/>
        <v>125182.71148850377</v>
      </c>
      <c r="BB32" s="25">
        <f t="shared" si="0"/>
        <v>125182.71148850377</v>
      </c>
      <c r="BC32" s="25">
        <f t="shared" si="0"/>
        <v>125182.71148850377</v>
      </c>
      <c r="BD32" s="25">
        <f t="shared" si="0"/>
        <v>125182.71148850377</v>
      </c>
      <c r="BE32" s="25">
        <f t="shared" si="0"/>
        <v>125182.71148850377</v>
      </c>
      <c r="BF32" s="25">
        <f t="shared" si="0"/>
        <v>125182.71148850377</v>
      </c>
      <c r="BG32" s="25">
        <f t="shared" si="0"/>
        <v>125182.71148850377</v>
      </c>
      <c r="BH32" s="25">
        <f t="shared" si="0"/>
        <v>125182.71148850377</v>
      </c>
      <c r="BI32" s="25">
        <f t="shared" si="0"/>
        <v>125182.71148850377</v>
      </c>
      <c r="BJ32" s="25">
        <f t="shared" si="0"/>
        <v>125182.71148850377</v>
      </c>
      <c r="BK32" s="25">
        <f t="shared" si="0"/>
        <v>125182.71148850377</v>
      </c>
      <c r="BL32" s="25">
        <f t="shared" si="0"/>
        <v>125182.71148850377</v>
      </c>
      <c r="BM32" s="25">
        <f t="shared" si="0"/>
        <v>125182.71148850377</v>
      </c>
      <c r="BN32" s="25">
        <f t="shared" si="0"/>
        <v>125182.71148850377</v>
      </c>
      <c r="BO32" s="25">
        <f t="shared" si="0"/>
        <v>125182.71148850377</v>
      </c>
      <c r="BP32" s="25">
        <f t="shared" si="0"/>
        <v>125182.71148850377</v>
      </c>
      <c r="BQ32" s="25">
        <f t="shared" si="0"/>
        <v>125182.71148850377</v>
      </c>
      <c r="BR32" s="25"/>
    </row>
    <row r="33" spans="1:72" s="308" customFormat="1">
      <c r="A33" s="231" t="s">
        <v>485</v>
      </c>
      <c r="I33" s="227" t="str">
        <f>CONCATENATE(a!$C$51,"$/year")</f>
        <v>2019$/year</v>
      </c>
      <c r="Z33" s="25">
        <f>Z17*$B$18*$B27</f>
        <v>640158.66279188881</v>
      </c>
      <c r="AA33" s="25">
        <f t="shared" ref="AA33:BQ33" si="1">AA17*$B$18*$B27</f>
        <v>641931.0420584121</v>
      </c>
      <c r="AB33" s="25">
        <f t="shared" si="1"/>
        <v>643708.32843382412</v>
      </c>
      <c r="AC33" s="25">
        <f t="shared" si="1"/>
        <v>645490.53550422261</v>
      </c>
      <c r="AD33" s="25">
        <f t="shared" si="1"/>
        <v>647277.67689332005</v>
      </c>
      <c r="AE33" s="25">
        <f t="shared" si="1"/>
        <v>649069.76626254898</v>
      </c>
      <c r="AF33" s="25">
        <f t="shared" si="1"/>
        <v>650866.81731116516</v>
      </c>
      <c r="AG33" s="25">
        <f t="shared" si="1"/>
        <v>652668.84377635305</v>
      </c>
      <c r="AH33" s="25">
        <f t="shared" si="1"/>
        <v>654475.85943333106</v>
      </c>
      <c r="AI33" s="25">
        <f t="shared" si="1"/>
        <v>656287.87809545558</v>
      </c>
      <c r="AJ33" s="25">
        <f t="shared" si="1"/>
        <v>658104.91361432848</v>
      </c>
      <c r="AK33" s="25">
        <f t="shared" si="1"/>
        <v>659926.97987990116</v>
      </c>
      <c r="AL33" s="25">
        <f t="shared" si="1"/>
        <v>661754.09082058154</v>
      </c>
      <c r="AM33" s="25">
        <f t="shared" si="1"/>
        <v>663586.26040334126</v>
      </c>
      <c r="AN33" s="25">
        <f t="shared" si="1"/>
        <v>665423.5026338211</v>
      </c>
      <c r="AO33" s="25">
        <f t="shared" si="1"/>
        <v>667265.83155643835</v>
      </c>
      <c r="AP33" s="25">
        <f t="shared" si="1"/>
        <v>669113.26125449513</v>
      </c>
      <c r="AQ33" s="25">
        <f t="shared" si="1"/>
        <v>670965.80585028511</v>
      </c>
      <c r="AR33" s="25">
        <f t="shared" si="1"/>
        <v>672823.47950520192</v>
      </c>
      <c r="AS33" s="25">
        <f t="shared" si="1"/>
        <v>674686.29641984659</v>
      </c>
      <c r="AT33" s="25">
        <f t="shared" si="1"/>
        <v>676554.27083413757</v>
      </c>
      <c r="AU33" s="25">
        <f t="shared" si="1"/>
        <v>678427.41702741804</v>
      </c>
      <c r="AV33" s="25">
        <f t="shared" si="1"/>
        <v>678427.41702741804</v>
      </c>
      <c r="AW33" s="25">
        <f t="shared" si="1"/>
        <v>678427.41702741804</v>
      </c>
      <c r="AX33" s="25">
        <f t="shared" si="1"/>
        <v>678427.41702741804</v>
      </c>
      <c r="AY33" s="25">
        <f t="shared" si="1"/>
        <v>678427.41702741804</v>
      </c>
      <c r="AZ33" s="25">
        <f t="shared" si="1"/>
        <v>678427.41702741804</v>
      </c>
      <c r="BA33" s="25">
        <f t="shared" si="1"/>
        <v>678427.41702741804</v>
      </c>
      <c r="BB33" s="25">
        <f t="shared" si="1"/>
        <v>678427.41702741804</v>
      </c>
      <c r="BC33" s="25">
        <f t="shared" si="1"/>
        <v>678427.41702741804</v>
      </c>
      <c r="BD33" s="25">
        <f t="shared" si="1"/>
        <v>678427.41702741804</v>
      </c>
      <c r="BE33" s="25">
        <f t="shared" si="1"/>
        <v>678427.41702741804</v>
      </c>
      <c r="BF33" s="25">
        <f t="shared" si="1"/>
        <v>678427.41702741804</v>
      </c>
      <c r="BG33" s="25">
        <f t="shared" si="1"/>
        <v>678427.41702741804</v>
      </c>
      <c r="BH33" s="25">
        <f t="shared" si="1"/>
        <v>678427.41702741804</v>
      </c>
      <c r="BI33" s="25">
        <f t="shared" si="1"/>
        <v>678427.41702741804</v>
      </c>
      <c r="BJ33" s="25">
        <f t="shared" si="1"/>
        <v>678427.41702741804</v>
      </c>
      <c r="BK33" s="25">
        <f t="shared" si="1"/>
        <v>678427.41702741804</v>
      </c>
      <c r="BL33" s="25">
        <f t="shared" si="1"/>
        <v>678427.41702741804</v>
      </c>
      <c r="BM33" s="25">
        <f t="shared" si="1"/>
        <v>678427.41702741804</v>
      </c>
      <c r="BN33" s="25">
        <f t="shared" si="1"/>
        <v>678427.41702741804</v>
      </c>
      <c r="BO33" s="25">
        <f t="shared" si="1"/>
        <v>678427.41702741804</v>
      </c>
      <c r="BP33" s="25">
        <f t="shared" si="1"/>
        <v>678427.41702741804</v>
      </c>
      <c r="BQ33" s="25">
        <f t="shared" si="1"/>
        <v>678427.41702741804</v>
      </c>
      <c r="BR33" s="25"/>
    </row>
    <row r="34" spans="1:72" s="308" customFormat="1">
      <c r="A34" s="231" t="s">
        <v>486</v>
      </c>
      <c r="I34" s="227" t="str">
        <f>CONCATENATE(a!$C$51,"$/year")</f>
        <v>2019$/year</v>
      </c>
      <c r="Z34" s="25">
        <f>Z19*$B$20*$B28</f>
        <v>285201.28559083922</v>
      </c>
      <c r="AA34" s="25">
        <f t="shared" ref="AA34:BQ34" si="2">AA19*$B$20*$B28</f>
        <v>285990.90990547778</v>
      </c>
      <c r="AB34" s="25">
        <f t="shared" si="2"/>
        <v>286782.72041839029</v>
      </c>
      <c r="AC34" s="25">
        <f t="shared" si="2"/>
        <v>287576.72318240814</v>
      </c>
      <c r="AD34" s="25">
        <f t="shared" si="2"/>
        <v>288372.92426712089</v>
      </c>
      <c r="AE34" s="25">
        <f t="shared" si="2"/>
        <v>289171.32975892304</v>
      </c>
      <c r="AF34" s="25">
        <f t="shared" si="2"/>
        <v>289971.94576105988</v>
      </c>
      <c r="AG34" s="25">
        <f t="shared" si="2"/>
        <v>290774.77839367458</v>
      </c>
      <c r="AH34" s="25">
        <f t="shared" si="2"/>
        <v>291579.83379385498</v>
      </c>
      <c r="AI34" s="25">
        <f t="shared" si="2"/>
        <v>292387.11811568029</v>
      </c>
      <c r="AJ34" s="25">
        <f t="shared" si="2"/>
        <v>293196.63753026829</v>
      </c>
      <c r="AK34" s="25">
        <f t="shared" si="2"/>
        <v>294008.39822582254</v>
      </c>
      <c r="AL34" s="25">
        <f t="shared" si="2"/>
        <v>294822.40640767943</v>
      </c>
      <c r="AM34" s="25">
        <f t="shared" si="2"/>
        <v>295638.66829835606</v>
      </c>
      <c r="AN34" s="25">
        <f t="shared" si="2"/>
        <v>296457.19013759721</v>
      </c>
      <c r="AO34" s="25">
        <f t="shared" si="2"/>
        <v>297277.97818242363</v>
      </c>
      <c r="AP34" s="25">
        <f t="shared" si="2"/>
        <v>298101.03870717948</v>
      </c>
      <c r="AQ34" s="25">
        <f t="shared" si="2"/>
        <v>298926.3780035805</v>
      </c>
      <c r="AR34" s="25">
        <f t="shared" si="2"/>
        <v>299754.00238076202</v>
      </c>
      <c r="AS34" s="25">
        <f t="shared" si="2"/>
        <v>300583.91816532705</v>
      </c>
      <c r="AT34" s="25">
        <f t="shared" si="2"/>
        <v>301416.13170139497</v>
      </c>
      <c r="AU34" s="25">
        <f t="shared" si="2"/>
        <v>302250.64935064979</v>
      </c>
      <c r="AV34" s="25">
        <f t="shared" si="2"/>
        <v>302250.64935064979</v>
      </c>
      <c r="AW34" s="25">
        <f t="shared" si="2"/>
        <v>302250.64935064979</v>
      </c>
      <c r="AX34" s="25">
        <f t="shared" si="2"/>
        <v>302250.64935064979</v>
      </c>
      <c r="AY34" s="25">
        <f t="shared" si="2"/>
        <v>302250.64935064979</v>
      </c>
      <c r="AZ34" s="25">
        <f t="shared" si="2"/>
        <v>302250.64935064979</v>
      </c>
      <c r="BA34" s="25">
        <f t="shared" si="2"/>
        <v>302250.64935064979</v>
      </c>
      <c r="BB34" s="25">
        <f t="shared" si="2"/>
        <v>302250.64935064979</v>
      </c>
      <c r="BC34" s="25">
        <f t="shared" si="2"/>
        <v>302250.64935064979</v>
      </c>
      <c r="BD34" s="25">
        <f t="shared" si="2"/>
        <v>302250.64935064979</v>
      </c>
      <c r="BE34" s="25">
        <f t="shared" si="2"/>
        <v>302250.64935064979</v>
      </c>
      <c r="BF34" s="25">
        <f t="shared" si="2"/>
        <v>302250.64935064979</v>
      </c>
      <c r="BG34" s="25">
        <f t="shared" si="2"/>
        <v>302250.64935064979</v>
      </c>
      <c r="BH34" s="25">
        <f t="shared" si="2"/>
        <v>302250.64935064979</v>
      </c>
      <c r="BI34" s="25">
        <f t="shared" si="2"/>
        <v>302250.64935064979</v>
      </c>
      <c r="BJ34" s="25">
        <f t="shared" si="2"/>
        <v>302250.64935064979</v>
      </c>
      <c r="BK34" s="25">
        <f t="shared" si="2"/>
        <v>302250.64935064979</v>
      </c>
      <c r="BL34" s="25">
        <f t="shared" si="2"/>
        <v>302250.64935064979</v>
      </c>
      <c r="BM34" s="25">
        <f t="shared" si="2"/>
        <v>302250.64935064979</v>
      </c>
      <c r="BN34" s="25">
        <f t="shared" si="2"/>
        <v>302250.64935064979</v>
      </c>
      <c r="BO34" s="25">
        <f t="shared" si="2"/>
        <v>302250.64935064979</v>
      </c>
      <c r="BP34" s="25">
        <f t="shared" si="2"/>
        <v>302250.64935064979</v>
      </c>
      <c r="BQ34" s="25">
        <f t="shared" si="2"/>
        <v>302250.64935064979</v>
      </c>
      <c r="BR34" s="25"/>
    </row>
    <row r="35" spans="1:72">
      <c r="A35" s="205"/>
      <c r="B35" s="34"/>
      <c r="C35" s="271"/>
      <c r="D35" s="271"/>
      <c r="F35" s="271"/>
      <c r="G35" s="271"/>
      <c r="H35" s="245"/>
      <c r="I35" s="245"/>
      <c r="AA35" s="308"/>
      <c r="AB35" s="308"/>
      <c r="AC35" s="308"/>
      <c r="AD35" s="308"/>
      <c r="AE35" s="308"/>
      <c r="AF35" s="308"/>
      <c r="AG35" s="308"/>
      <c r="AH35" s="308"/>
      <c r="AI35" s="308"/>
      <c r="AJ35" s="308"/>
      <c r="AK35" s="308"/>
      <c r="AL35" s="308"/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08"/>
      <c r="AZ35" s="308"/>
      <c r="BA35" s="308"/>
      <c r="BB35" s="308"/>
      <c r="BC35" s="308"/>
      <c r="BD35" s="308"/>
      <c r="BE35" s="308"/>
      <c r="BF35" s="308"/>
      <c r="BG35" s="308"/>
      <c r="BH35" s="308"/>
      <c r="BI35" s="308"/>
      <c r="BJ35" s="308"/>
      <c r="BK35" s="308"/>
      <c r="BL35" s="308"/>
      <c r="BM35" s="308"/>
      <c r="BN35" s="308"/>
      <c r="BO35" s="308"/>
      <c r="BP35" s="308"/>
      <c r="BQ35" s="308"/>
      <c r="BS35" s="10"/>
    </row>
    <row r="36" spans="1:72">
      <c r="A36" s="189" t="s">
        <v>269</v>
      </c>
      <c r="C36" s="51"/>
      <c r="D36" s="51"/>
      <c r="F36" s="51"/>
      <c r="G36" s="51"/>
      <c r="I36" s="227" t="str">
        <f>CONCATENATE(a!$C$51,"$/year")</f>
        <v>2019$/year</v>
      </c>
      <c r="Z36" s="134">
        <f>SUM(Z32:Z34)</f>
        <v>1016622.0944319387</v>
      </c>
      <c r="AA36" s="134">
        <f t="shared" ref="AA36:BQ36" si="3">SUM(AA32:AA34)</f>
        <v>1020567.9291638898</v>
      </c>
      <c r="AB36" s="134">
        <f t="shared" si="3"/>
        <v>1024541.8405869894</v>
      </c>
      <c r="AC36" s="134">
        <f t="shared" si="3"/>
        <v>1028544.1665165587</v>
      </c>
      <c r="AD36" s="134">
        <f t="shared" si="3"/>
        <v>1032575.2496468822</v>
      </c>
      <c r="AE36" s="134">
        <f t="shared" si="3"/>
        <v>1036635.4376245153</v>
      </c>
      <c r="AF36" s="134">
        <f t="shared" si="3"/>
        <v>1040725.0831226991</v>
      </c>
      <c r="AG36" s="134">
        <f t="shared" si="3"/>
        <v>1044844.5439169053</v>
      </c>
      <c r="AH36" s="134">
        <f t="shared" si="3"/>
        <v>1048994.1829615226</v>
      </c>
      <c r="AI36" s="134">
        <f t="shared" si="3"/>
        <v>1053174.3684677044</v>
      </c>
      <c r="AJ36" s="134">
        <f t="shared" si="3"/>
        <v>1057385.4739823951</v>
      </c>
      <c r="AK36" s="134">
        <f t="shared" si="3"/>
        <v>1061627.8784685535</v>
      </c>
      <c r="AL36" s="134">
        <f t="shared" si="3"/>
        <v>1065901.9663865881</v>
      </c>
      <c r="AM36" s="134">
        <f t="shared" si="3"/>
        <v>1070208.1277770305</v>
      </c>
      <c r="AN36" s="134">
        <f t="shared" si="3"/>
        <v>1074546.7583444547</v>
      </c>
      <c r="AO36" s="134">
        <f t="shared" si="3"/>
        <v>1078918.2595426699</v>
      </c>
      <c r="AP36" s="134">
        <f t="shared" si="3"/>
        <v>1083323.0386612045</v>
      </c>
      <c r="AQ36" s="134">
        <f t="shared" si="3"/>
        <v>1087761.5089130965</v>
      </c>
      <c r="AR36" s="134">
        <f t="shared" si="3"/>
        <v>1092234.0895240149</v>
      </c>
      <c r="AS36" s="134">
        <f t="shared" si="3"/>
        <v>1096741.2058227295</v>
      </c>
      <c r="AT36" s="134">
        <f t="shared" si="3"/>
        <v>1101283.2893329533</v>
      </c>
      <c r="AU36" s="134">
        <f t="shared" si="3"/>
        <v>1105860.7778665717</v>
      </c>
      <c r="AV36" s="134">
        <f t="shared" si="3"/>
        <v>1105860.7778665717</v>
      </c>
      <c r="AW36" s="134">
        <f t="shared" si="3"/>
        <v>1105860.7778665717</v>
      </c>
      <c r="AX36" s="134">
        <f t="shared" si="3"/>
        <v>1105860.7778665717</v>
      </c>
      <c r="AY36" s="134">
        <f t="shared" si="3"/>
        <v>1105860.7778665717</v>
      </c>
      <c r="AZ36" s="134">
        <f t="shared" si="3"/>
        <v>1105860.7778665717</v>
      </c>
      <c r="BA36" s="134">
        <f t="shared" si="3"/>
        <v>1105860.7778665717</v>
      </c>
      <c r="BB36" s="134">
        <f t="shared" si="3"/>
        <v>1105860.7778665717</v>
      </c>
      <c r="BC36" s="134">
        <f t="shared" si="3"/>
        <v>1105860.7778665717</v>
      </c>
      <c r="BD36" s="134">
        <f t="shared" si="3"/>
        <v>1105860.7778665717</v>
      </c>
      <c r="BE36" s="134">
        <f t="shared" si="3"/>
        <v>1105860.7778665717</v>
      </c>
      <c r="BF36" s="134">
        <f t="shared" si="3"/>
        <v>1105860.7778665717</v>
      </c>
      <c r="BG36" s="134">
        <f t="shared" si="3"/>
        <v>1105860.7778665717</v>
      </c>
      <c r="BH36" s="134">
        <f t="shared" si="3"/>
        <v>1105860.7778665717</v>
      </c>
      <c r="BI36" s="134">
        <f t="shared" si="3"/>
        <v>1105860.7778665717</v>
      </c>
      <c r="BJ36" s="134">
        <f t="shared" si="3"/>
        <v>1105860.7778665717</v>
      </c>
      <c r="BK36" s="134">
        <f t="shared" si="3"/>
        <v>1105860.7778665717</v>
      </c>
      <c r="BL36" s="134">
        <f t="shared" si="3"/>
        <v>1105860.7778665717</v>
      </c>
      <c r="BM36" s="134">
        <f t="shared" si="3"/>
        <v>1105860.7778665717</v>
      </c>
      <c r="BN36" s="134">
        <f t="shared" si="3"/>
        <v>1105860.7778665717</v>
      </c>
      <c r="BO36" s="134">
        <f t="shared" si="3"/>
        <v>1105860.7778665717</v>
      </c>
      <c r="BP36" s="134">
        <f t="shared" si="3"/>
        <v>1105860.7778665717</v>
      </c>
      <c r="BQ36" s="134">
        <f t="shared" si="3"/>
        <v>1105860.7778665717</v>
      </c>
      <c r="BS36" s="10"/>
    </row>
    <row r="37" spans="1:72" s="176" customFormat="1">
      <c r="A37" s="189" t="s">
        <v>95</v>
      </c>
      <c r="B37" s="60" t="s">
        <v>96</v>
      </c>
      <c r="C37" s="76"/>
      <c r="D37" s="76"/>
      <c r="E37" s="76"/>
      <c r="F37" s="76"/>
      <c r="G37" s="76"/>
      <c r="H37" s="148"/>
      <c r="I37" s="227" t="str">
        <f>CONCATENATE(a!$C$51,"$/year")</f>
        <v>2019$/year</v>
      </c>
      <c r="Z37" s="134">
        <f>IF(Z$9&gt;=Project!$B$16,IF(Z$9&lt;Project!$B$17,Z36,0),0)</f>
        <v>0</v>
      </c>
      <c r="AA37" s="134">
        <f>IF(AA$9&gt;=Project!$B$16,IF(AA$9&lt;Project!$B$17,AA36,0),0)</f>
        <v>0</v>
      </c>
      <c r="AB37" s="134">
        <f>IF(AB$9&gt;=Project!$B$16,IF(AB$9&lt;Project!$B$17,AB36,0),0)</f>
        <v>0</v>
      </c>
      <c r="AC37" s="134">
        <f>IF(AC$9&gt;=Project!$B$16,IF(AC$9&lt;Project!$B$17,AC36,0),0)</f>
        <v>0</v>
      </c>
      <c r="AD37" s="134">
        <f>IF(AD$9&gt;=Project!$B$16,IF(AD$9&lt;Project!$B$17,AD36,0),0)</f>
        <v>0</v>
      </c>
      <c r="AE37" s="134">
        <f>IF(AE$9&gt;=Project!$B$16,IF(AE$9&lt;Project!$B$17,AE36,0),0)</f>
        <v>0</v>
      </c>
      <c r="AF37" s="134">
        <f>IF(AF$9&gt;=Project!$B$16,IF(AF$9&lt;Project!$B$17,AF36,0),0)</f>
        <v>0</v>
      </c>
      <c r="AG37" s="134">
        <f>IF(AG$9&gt;=Project!$B$16,IF(AG$9&lt;Project!$B$17,AG36,0),0)</f>
        <v>1044844.5439169053</v>
      </c>
      <c r="AH37" s="134">
        <f>IF(AH$9&gt;=Project!$B$16,IF(AH$9&lt;Project!$B$17,AH36,0),0)</f>
        <v>1048994.1829615226</v>
      </c>
      <c r="AI37" s="134">
        <f>IF(AI$9&gt;=Project!$B$16,IF(AI$9&lt;Project!$B$17,AI36,0),0)</f>
        <v>1053174.3684677044</v>
      </c>
      <c r="AJ37" s="134">
        <f>IF(AJ$9&gt;=Project!$B$16,IF(AJ$9&lt;Project!$B$17,AJ36,0),0)</f>
        <v>1057385.4739823951</v>
      </c>
      <c r="AK37" s="134">
        <f>IF(AK$9&gt;=Project!$B$16,IF(AK$9&lt;Project!$B$17,AK36,0),0)</f>
        <v>1061627.8784685535</v>
      </c>
      <c r="AL37" s="134">
        <f>IF(AL$9&gt;=Project!$B$16,IF(AL$9&lt;Project!$B$17,AL36,0),0)</f>
        <v>1065901.9663865881</v>
      </c>
      <c r="AM37" s="134">
        <f>IF(AM$9&gt;=Project!$B$16,IF(AM$9&lt;Project!$B$17,AM36,0),0)</f>
        <v>1070208.1277770305</v>
      </c>
      <c r="AN37" s="134">
        <f>IF(AN$9&gt;=Project!$B$16,IF(AN$9&lt;Project!$B$17,AN36,0),0)</f>
        <v>1074546.7583444547</v>
      </c>
      <c r="AO37" s="134">
        <f>IF(AO$9&gt;=Project!$B$16,IF(AO$9&lt;Project!$B$17,AO36,0),0)</f>
        <v>1078918.2595426699</v>
      </c>
      <c r="AP37" s="134">
        <f>IF(AP$9&gt;=Project!$B$16,IF(AP$9&lt;Project!$B$17,AP36,0),0)</f>
        <v>1083323.0386612045</v>
      </c>
      <c r="AQ37" s="134">
        <f>IF(AQ$9&gt;=Project!$B$16,IF(AQ$9&lt;Project!$B$17,AQ36,0),0)</f>
        <v>1087761.5089130965</v>
      </c>
      <c r="AR37" s="134">
        <f>IF(AR$9&gt;=Project!$B$16,IF(AR$9&lt;Project!$B$17,AR36,0),0)</f>
        <v>1092234.0895240149</v>
      </c>
      <c r="AS37" s="134">
        <f>IF(AS$9&gt;=Project!$B$16,IF(AS$9&lt;Project!$B$17,AS36,0),0)</f>
        <v>1096741.2058227295</v>
      </c>
      <c r="AT37" s="134">
        <f>IF(AT$9&gt;=Project!$B$16,IF(AT$9&lt;Project!$B$17,AT36,0),0)</f>
        <v>1101283.2893329533</v>
      </c>
      <c r="AU37" s="134">
        <f>IF(AU$9&gt;=Project!$B$16,IF(AU$9&lt;Project!$B$17,AU36,0),0)</f>
        <v>1105860.7778665717</v>
      </c>
      <c r="AV37" s="134">
        <f>IF(AV$9&gt;=Project!$B$16,IF(AV$9&lt;Project!$B$17,AV36,0),0)</f>
        <v>1105860.7778665717</v>
      </c>
      <c r="AW37" s="134">
        <f>IF(AW$9&gt;=Project!$B$16,IF(AW$9&lt;Project!$B$17,AW36,0),0)</f>
        <v>1105860.7778665717</v>
      </c>
      <c r="AX37" s="134">
        <f>IF(AX$9&gt;=Project!$B$16,IF(AX$9&lt;Project!$B$17,AX36,0),0)</f>
        <v>1105860.7778665717</v>
      </c>
      <c r="AY37" s="134">
        <f>IF(AY$9&gt;=Project!$B$16,IF(AY$9&lt;Project!$B$17,AY36,0),0)</f>
        <v>1105860.7778665717</v>
      </c>
      <c r="AZ37" s="134">
        <f>IF(AZ$9&gt;=Project!$B$16,IF(AZ$9&lt;Project!$B$17,AZ36,0),0)</f>
        <v>1105860.7778665717</v>
      </c>
      <c r="BA37" s="134">
        <f>IF(BA$9&gt;=Project!$B$16,IF(BA$9&lt;Project!$B$17,BA36,0),0)</f>
        <v>1105860.7778665717</v>
      </c>
      <c r="BB37" s="134">
        <f>IF(BB$9&gt;=Project!$B$16,IF(BB$9&lt;Project!$B$17,BB36,0),0)</f>
        <v>1105860.7778665717</v>
      </c>
      <c r="BC37" s="134">
        <f>IF(BC$9&gt;=Project!$B$16,IF(BC$9&lt;Project!$B$17,BC36,0),0)</f>
        <v>1105860.7778665717</v>
      </c>
      <c r="BD37" s="134">
        <f>IF(BD$9&gt;=Project!$B$16,IF(BD$9&lt;Project!$B$17,BD36,0),0)</f>
        <v>1105860.7778665717</v>
      </c>
      <c r="BE37" s="134">
        <f>IF(BE$9&gt;=Project!$B$16,IF(BE$9&lt;Project!$B$17,BE36,0),0)</f>
        <v>1105860.7778665717</v>
      </c>
      <c r="BF37" s="134">
        <f>IF(BF$9&gt;=Project!$B$16,IF(BF$9&lt;Project!$B$17,BF36,0),0)</f>
        <v>1105860.7778665717</v>
      </c>
      <c r="BG37" s="134">
        <f>IF(BG$9&gt;=Project!$B$16,IF(BG$9&lt;Project!$B$17,BG36,0),0)</f>
        <v>1105860.7778665717</v>
      </c>
      <c r="BH37" s="134">
        <f>IF(BH$9&gt;=Project!$B$16,IF(BH$9&lt;Project!$B$17,BH36,0),0)</f>
        <v>1105860.7778665717</v>
      </c>
      <c r="BI37" s="134">
        <f>IF(BI$9&gt;=Project!$B$16,IF(BI$9&lt;Project!$B$17,BI36,0),0)</f>
        <v>1105860.7778665717</v>
      </c>
      <c r="BJ37" s="134">
        <f>IF(BJ$9&gt;=Project!$B$16,IF(BJ$9&lt;Project!$B$17,BJ36,0),0)</f>
        <v>1105860.7778665717</v>
      </c>
      <c r="BK37" s="134">
        <f>IF(BK$9&gt;=Project!$B$16,IF(BK$9&lt;Project!$B$17,BK36,0),0)</f>
        <v>0</v>
      </c>
      <c r="BL37" s="134">
        <f>IF(BL$9&gt;=Project!$B$16,IF(BL$9&lt;Project!$B$17,BL36,0),0)</f>
        <v>0</v>
      </c>
      <c r="BM37" s="134">
        <f>IF(BM$9&gt;=Project!$B$16,IF(BM$9&lt;Project!$B$17,BM36,0),0)</f>
        <v>0</v>
      </c>
      <c r="BN37" s="134">
        <f>IF(BN$9&gt;=Project!$B$16,IF(BN$9&lt;Project!$B$17,BN36,0),0)</f>
        <v>0</v>
      </c>
      <c r="BO37" s="134">
        <f>IF(BO$9&gt;=Project!$B$16,IF(BO$9&lt;Project!$B$17,BO36,0),0)</f>
        <v>0</v>
      </c>
      <c r="BP37" s="134">
        <f>IF(BP$9&gt;=Project!$B$16,IF(BP$9&lt;Project!$B$17,BP36,0),0)</f>
        <v>0</v>
      </c>
      <c r="BQ37" s="134">
        <f>IF(BQ$9&gt;=Project!$B$16,IF(BQ$9&lt;Project!$B$17,BQ36,0),0)</f>
        <v>0</v>
      </c>
    </row>
    <row r="38" spans="1:72">
      <c r="BT38" s="10"/>
    </row>
    <row r="39" spans="1:72" ht="18.75">
      <c r="A39" s="113" t="s">
        <v>68</v>
      </c>
      <c r="B39" s="100"/>
      <c r="C39" s="100"/>
      <c r="D39" s="100"/>
      <c r="E39" s="100"/>
      <c r="F39" s="100"/>
      <c r="G39" s="100"/>
      <c r="BT39" s="10"/>
    </row>
    <row r="40" spans="1:72">
      <c r="A40" s="78" t="s">
        <v>69</v>
      </c>
      <c r="B40" s="13"/>
      <c r="C40" s="13"/>
      <c r="D40" s="13"/>
      <c r="E40" s="13"/>
      <c r="F40" s="13"/>
      <c r="G40" s="13"/>
      <c r="I40" s="99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81">
        <f>a!Z$79</f>
        <v>1</v>
      </c>
      <c r="AA40" s="81">
        <f>a!AA$79</f>
        <v>0.93457943925233644</v>
      </c>
      <c r="AB40" s="81">
        <f>a!AB$79</f>
        <v>0.87343872827321156</v>
      </c>
      <c r="AC40" s="81">
        <f>a!AC$79</f>
        <v>0.81629787689085187</v>
      </c>
      <c r="AD40" s="81">
        <f>a!AD$79</f>
        <v>0.7628952120475252</v>
      </c>
      <c r="AE40" s="81">
        <f>a!AE$79</f>
        <v>0.71298617948366838</v>
      </c>
      <c r="AF40" s="81">
        <f>a!AF$79</f>
        <v>0.66634222381651254</v>
      </c>
      <c r="AG40" s="81">
        <f>a!AG$79</f>
        <v>0.62274974188459109</v>
      </c>
      <c r="AH40" s="81">
        <f>a!AH$79</f>
        <v>0.5820091045650384</v>
      </c>
      <c r="AI40" s="81">
        <f>a!AI$79</f>
        <v>0.54393374258414806</v>
      </c>
      <c r="AJ40" s="81">
        <f>a!AJ$79</f>
        <v>0.5083492921347178</v>
      </c>
      <c r="AK40" s="81">
        <f>a!AK$79</f>
        <v>0.47509279638758667</v>
      </c>
      <c r="AL40" s="81">
        <f>a!AL$79</f>
        <v>0.44401195924073528</v>
      </c>
      <c r="AM40" s="81">
        <f>a!AM$79</f>
        <v>0.41496444788853759</v>
      </c>
      <c r="AN40" s="81">
        <f>a!AN$79</f>
        <v>0.3878172410173249</v>
      </c>
      <c r="AO40" s="81">
        <f>a!AO$79</f>
        <v>0.36244601964235967</v>
      </c>
      <c r="AP40" s="81">
        <f>a!AP$79</f>
        <v>0.33873459779659787</v>
      </c>
      <c r="AQ40" s="81">
        <f>a!AQ$79</f>
        <v>0.31657439046411018</v>
      </c>
      <c r="AR40" s="81">
        <f>a!AR$79</f>
        <v>0.29586391632159825</v>
      </c>
      <c r="AS40" s="81">
        <f>a!AS$79</f>
        <v>0.27650833301083949</v>
      </c>
      <c r="AT40" s="81">
        <f>a!AT$79</f>
        <v>0.2584190028138687</v>
      </c>
      <c r="AU40" s="81">
        <f>a!AU$79</f>
        <v>0.24151308674193336</v>
      </c>
      <c r="AV40" s="81">
        <f>a!AV$79</f>
        <v>0.22571316517937698</v>
      </c>
      <c r="AW40" s="81">
        <f>a!AW$79</f>
        <v>0.21094688334521211</v>
      </c>
      <c r="AX40" s="81">
        <f>a!AX$79</f>
        <v>0.19714661994879637</v>
      </c>
      <c r="AY40" s="81">
        <f>a!AY$79</f>
        <v>0.18424917752223957</v>
      </c>
      <c r="AZ40" s="81">
        <f>a!AZ$79</f>
        <v>0.17219549301143888</v>
      </c>
      <c r="BA40" s="81">
        <f>a!BA$79</f>
        <v>0.16093036730041013</v>
      </c>
      <c r="BB40" s="81">
        <f>a!BB$79</f>
        <v>0.15040221243028987</v>
      </c>
      <c r="BC40" s="81">
        <f>a!BC$79</f>
        <v>0.1405628153554111</v>
      </c>
      <c r="BD40" s="81">
        <f>a!BD$79</f>
        <v>0.13136711715458982</v>
      </c>
      <c r="BE40" s="81">
        <f>a!BE$79</f>
        <v>0.1227730066865325</v>
      </c>
      <c r="BF40" s="81">
        <f>a!BF$79</f>
        <v>0.11474112774442291</v>
      </c>
      <c r="BG40" s="81">
        <f>a!BG$79</f>
        <v>0.10723469882656347</v>
      </c>
      <c r="BH40" s="81">
        <f>a!BH$79</f>
        <v>0.10021934469772288</v>
      </c>
      <c r="BI40" s="81">
        <f>a!BI$79</f>
        <v>9.366293896983445E-2</v>
      </c>
      <c r="BJ40" s="81">
        <f>a!BJ$79</f>
        <v>8.7535456981153698E-2</v>
      </c>
      <c r="BK40" s="81">
        <f>a!BK$79</f>
        <v>8.1808838300143641E-2</v>
      </c>
      <c r="BL40" s="81">
        <f>a!BL$79</f>
        <v>7.6456858224433308E-2</v>
      </c>
      <c r="BM40" s="81">
        <f>a!BM$79</f>
        <v>7.1455007686386268E-2</v>
      </c>
      <c r="BN40" s="81">
        <f>a!BN$79</f>
        <v>6.6780381015314264E-2</v>
      </c>
      <c r="BO40" s="81">
        <f>a!BO$79</f>
        <v>6.2411571042349782E-2</v>
      </c>
      <c r="BP40" s="81">
        <f>a!BP$79</f>
        <v>5.8328571067616623E-2</v>
      </c>
      <c r="BQ40" s="81">
        <f>a!BQ$79</f>
        <v>5.4512683240763193E-2</v>
      </c>
      <c r="BT40" s="10"/>
    </row>
    <row r="41" spans="1:72" s="141" customFormat="1">
      <c r="A41" s="154" t="s">
        <v>55</v>
      </c>
      <c r="B41" s="132">
        <f>SUM(AC41:BQ41)</f>
        <v>8923039.6125883572</v>
      </c>
      <c r="H41" s="149"/>
      <c r="I41" s="138"/>
      <c r="Z41" s="155">
        <f>Z40*Z37</f>
        <v>0</v>
      </c>
      <c r="AA41" s="155">
        <f t="shared" ref="AA41:BQ41" si="4">AA40*AA37</f>
        <v>0</v>
      </c>
      <c r="AB41" s="155">
        <f t="shared" si="4"/>
        <v>0</v>
      </c>
      <c r="AC41" s="155">
        <f t="shared" si="4"/>
        <v>0</v>
      </c>
      <c r="AD41" s="155">
        <f t="shared" si="4"/>
        <v>0</v>
      </c>
      <c r="AE41" s="155">
        <f t="shared" si="4"/>
        <v>0</v>
      </c>
      <c r="AF41" s="155">
        <f t="shared" si="4"/>
        <v>0</v>
      </c>
      <c r="AG41" s="155">
        <f t="shared" si="4"/>
        <v>650676.67003377608</v>
      </c>
      <c r="AH41" s="155">
        <f t="shared" si="4"/>
        <v>610524.16511936986</v>
      </c>
      <c r="AI41" s="155">
        <f t="shared" si="4"/>
        <v>572857.07583433506</v>
      </c>
      <c r="AJ41" s="155">
        <f t="shared" si="4"/>
        <v>537521.15721248358</v>
      </c>
      <c r="AK41" s="155">
        <f t="shared" si="4"/>
        <v>504371.75750464608</v>
      </c>
      <c r="AL41" s="155">
        <f t="shared" si="4"/>
        <v>473273.22045386134</v>
      </c>
      <c r="AM41" s="155">
        <f t="shared" si="4"/>
        <v>444098.32486882096</v>
      </c>
      <c r="AN41" s="155">
        <f t="shared" si="4"/>
        <v>416727.75916525658</v>
      </c>
      <c r="AO41" s="155">
        <f t="shared" si="4"/>
        <v>391049.62869070302</v>
      </c>
      <c r="AP41" s="155">
        <f t="shared" si="4"/>
        <v>366958.99378469138</v>
      </c>
      <c r="AQ41" s="155">
        <f t="shared" si="4"/>
        <v>344357.43665448425</v>
      </c>
      <c r="AR41" s="155">
        <f t="shared" si="4"/>
        <v>323152.65526653017</v>
      </c>
      <c r="AS41" s="155">
        <f t="shared" si="4"/>
        <v>303258.08256634092</v>
      </c>
      <c r="AT41" s="155">
        <f t="shared" si="4"/>
        <v>284592.52944499906</v>
      </c>
      <c r="AU41" s="155">
        <f t="shared" si="4"/>
        <v>267079.84996939125</v>
      </c>
      <c r="AV41" s="155">
        <f t="shared" si="4"/>
        <v>249607.3364199918</v>
      </c>
      <c r="AW41" s="155">
        <f t="shared" si="4"/>
        <v>233277.88450466521</v>
      </c>
      <c r="AX41" s="155">
        <f t="shared" si="4"/>
        <v>218016.71449034134</v>
      </c>
      <c r="AY41" s="155">
        <f t="shared" si="4"/>
        <v>203753.9387760199</v>
      </c>
      <c r="AZ41" s="155">
        <f t="shared" si="4"/>
        <v>190424.24184674761</v>
      </c>
      <c r="BA41" s="155">
        <f t="shared" si="4"/>
        <v>177966.58116518465</v>
      </c>
      <c r="BB41" s="155">
        <f t="shared" si="4"/>
        <v>166323.90763101372</v>
      </c>
      <c r="BC41" s="155">
        <f t="shared" si="4"/>
        <v>155442.90432805021</v>
      </c>
      <c r="BD41" s="155">
        <f t="shared" si="4"/>
        <v>145273.74236266376</v>
      </c>
      <c r="BE41" s="155">
        <f t="shared" si="4"/>
        <v>135769.85267538665</v>
      </c>
      <c r="BF41" s="155">
        <f t="shared" si="4"/>
        <v>126887.71278073519</v>
      </c>
      <c r="BG41" s="155">
        <f t="shared" si="4"/>
        <v>118586.64745863102</v>
      </c>
      <c r="BH41" s="155">
        <f t="shared" si="4"/>
        <v>110828.64248470191</v>
      </c>
      <c r="BI41" s="155">
        <f t="shared" si="4"/>
        <v>103578.17054645036</v>
      </c>
      <c r="BJ41" s="155">
        <f t="shared" si="4"/>
        <v>96802.028548084447</v>
      </c>
      <c r="BK41" s="155">
        <f t="shared" si="4"/>
        <v>0</v>
      </c>
      <c r="BL41" s="155">
        <f t="shared" si="4"/>
        <v>0</v>
      </c>
      <c r="BM41" s="155">
        <f t="shared" si="4"/>
        <v>0</v>
      </c>
      <c r="BN41" s="155">
        <f t="shared" si="4"/>
        <v>0</v>
      </c>
      <c r="BO41" s="155">
        <f t="shared" si="4"/>
        <v>0</v>
      </c>
      <c r="BP41" s="155">
        <f t="shared" si="4"/>
        <v>0</v>
      </c>
      <c r="BQ41" s="155">
        <f t="shared" si="4"/>
        <v>0</v>
      </c>
    </row>
    <row r="42" spans="1:72" ht="15.75">
      <c r="A42" s="136"/>
    </row>
    <row r="43" spans="1:72">
      <c r="A43" s="135"/>
    </row>
    <row r="44" spans="1:72">
      <c r="A44" s="135"/>
    </row>
    <row r="45" spans="1:72">
      <c r="A45" s="135"/>
    </row>
    <row r="46" spans="1:72" ht="15.75">
      <c r="A46" s="136"/>
    </row>
    <row r="47" spans="1:72">
      <c r="A47" s="135"/>
    </row>
    <row r="48" spans="1:72">
      <c r="A48" s="135"/>
    </row>
    <row r="49" spans="1:1">
      <c r="A49" s="135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7A56B-A692-49D8-AFC3-DFEAD300EA49}">
  <dimension ref="A1:CL98"/>
  <sheetViews>
    <sheetView zoomScale="80" zoomScaleNormal="80" workbookViewId="0">
      <pane xSplit="9" ySplit="9" topLeftCell="AD70" activePane="bottomRight" state="frozen"/>
      <selection sqref="A1:B1"/>
      <selection pane="topRight" sqref="A1:B1"/>
      <selection pane="bottomLeft" sqref="A1:B1"/>
      <selection pane="bottomRight" activeCell="AG86" sqref="AG86"/>
    </sheetView>
  </sheetViews>
  <sheetFormatPr defaultColWidth="9.140625" defaultRowHeight="15"/>
  <cols>
    <col min="1" max="1" width="59.7109375" style="308" customWidth="1"/>
    <col min="2" max="2" width="30.85546875" style="308" customWidth="1"/>
    <col min="3" max="3" width="10.5703125" style="308" bestFit="1" customWidth="1"/>
    <col min="4" max="4" width="16" style="308" bestFit="1" customWidth="1"/>
    <col min="5" max="5" width="14.42578125" style="308" customWidth="1"/>
    <col min="6" max="6" width="7" style="308" customWidth="1"/>
    <col min="7" max="7" width="10.5703125" style="308" customWidth="1"/>
    <col min="8" max="8" width="2.7109375" style="13" customWidth="1"/>
    <col min="9" max="9" width="18.42578125" style="44" bestFit="1" customWidth="1"/>
    <col min="10" max="10" width="5.5703125" style="308" bestFit="1" customWidth="1"/>
    <col min="11" max="25" width="4.7109375" style="308" customWidth="1"/>
    <col min="26" max="26" width="13.7109375" style="308" customWidth="1"/>
    <col min="27" max="31" width="15.5703125" style="308" customWidth="1"/>
    <col min="32" max="32" width="14.28515625" style="308" customWidth="1"/>
    <col min="33" max="69" width="15.5703125" style="308" customWidth="1"/>
    <col min="70" max="71" width="2.7109375" style="308" customWidth="1"/>
    <col min="72" max="72" width="29.7109375" style="308" customWidth="1"/>
    <col min="73" max="16384" width="9.140625" style="308"/>
  </cols>
  <sheetData>
    <row r="1" spans="1:90" ht="21">
      <c r="A1" s="166" t="str">
        <f>a!$A$1</f>
        <v>CREATE GS9</v>
      </c>
    </row>
    <row r="2" spans="1:90" ht="18.75">
      <c r="A2" s="111" t="str">
        <f>CONCATENATE("Benefit ",a!A15,":  ",a!B15,":  ",a!C15," resulting from ",a!D15,IF(ISBLANK(a!E15),"",CONCATENATE(" associated with ",a!E15)))</f>
        <v>Benefit 3:  Transportation System Efficiency:  Avoided First Responder Delay resulting from Grade Separated Crossing</v>
      </c>
    </row>
    <row r="5" spans="1:90">
      <c r="A5" s="21">
        <v>1</v>
      </c>
      <c r="B5" s="22" t="s">
        <v>6</v>
      </c>
    </row>
    <row r="8" spans="1:90">
      <c r="J8" s="26">
        <f>Project!J8</f>
        <v>-16</v>
      </c>
      <c r="K8" s="26">
        <f>Project!K8</f>
        <v>-15</v>
      </c>
      <c r="L8" s="26">
        <f>Project!L8</f>
        <v>-14</v>
      </c>
      <c r="M8" s="26">
        <f>Project!M8</f>
        <v>-13</v>
      </c>
      <c r="N8" s="26">
        <f>Project!N8</f>
        <v>-12</v>
      </c>
      <c r="O8" s="26">
        <f>Project!O8</f>
        <v>-11</v>
      </c>
      <c r="P8" s="26">
        <f>Project!P8</f>
        <v>-10</v>
      </c>
      <c r="Q8" s="26">
        <f>Project!Q8</f>
        <v>-9</v>
      </c>
      <c r="R8" s="26">
        <f>Project!R8</f>
        <v>-8</v>
      </c>
      <c r="S8" s="26">
        <f>Project!S8</f>
        <v>-7</v>
      </c>
      <c r="T8" s="26">
        <f>Project!T8</f>
        <v>-6</v>
      </c>
      <c r="U8" s="26">
        <f>Project!U8</f>
        <v>-5</v>
      </c>
      <c r="V8" s="26">
        <f>Project!V8</f>
        <v>-4</v>
      </c>
      <c r="W8" s="26">
        <f>Project!W8</f>
        <v>-3</v>
      </c>
      <c r="X8" s="26">
        <f>Project!X8</f>
        <v>-2</v>
      </c>
      <c r="Y8" s="26">
        <f>Project!Y8</f>
        <v>-1</v>
      </c>
      <c r="Z8" s="26">
        <f>Project!Z8</f>
        <v>0</v>
      </c>
      <c r="AA8" s="26">
        <f>Project!AA8</f>
        <v>1</v>
      </c>
      <c r="AB8" s="26">
        <f>Project!AB8</f>
        <v>2</v>
      </c>
      <c r="AC8" s="26">
        <f>Project!AC8</f>
        <v>3</v>
      </c>
      <c r="AD8" s="26">
        <f>Project!AD8</f>
        <v>4</v>
      </c>
      <c r="AE8" s="26">
        <f>Project!AE8</f>
        <v>5</v>
      </c>
      <c r="AF8" s="26">
        <f>Project!AF8</f>
        <v>6</v>
      </c>
      <c r="AG8" s="26">
        <f>Project!AG8</f>
        <v>7</v>
      </c>
      <c r="AH8" s="26">
        <f>Project!AH8</f>
        <v>8</v>
      </c>
      <c r="AI8" s="26">
        <f>Project!AI8</f>
        <v>9</v>
      </c>
      <c r="AJ8" s="26">
        <f>Project!AJ8</f>
        <v>10</v>
      </c>
      <c r="AK8" s="26">
        <f>Project!AK8</f>
        <v>11</v>
      </c>
      <c r="AL8" s="26">
        <f>Project!AL8</f>
        <v>12</v>
      </c>
      <c r="AM8" s="26">
        <f>Project!AM8</f>
        <v>13</v>
      </c>
      <c r="AN8" s="26">
        <f>Project!AN8</f>
        <v>14</v>
      </c>
      <c r="AO8" s="26">
        <f>Project!AO8</f>
        <v>15</v>
      </c>
      <c r="AP8" s="26">
        <f>Project!AP8</f>
        <v>16</v>
      </c>
      <c r="AQ8" s="26">
        <f>Project!AQ8</f>
        <v>17</v>
      </c>
      <c r="AR8" s="26">
        <f>Project!AR8</f>
        <v>18</v>
      </c>
      <c r="AS8" s="26">
        <f>Project!AS8</f>
        <v>19</v>
      </c>
      <c r="AT8" s="26">
        <f>Project!AT8</f>
        <v>20</v>
      </c>
      <c r="AU8" s="26">
        <f>Project!AU8</f>
        <v>21</v>
      </c>
      <c r="AV8" s="26">
        <f>Project!AV8</f>
        <v>22</v>
      </c>
      <c r="AW8" s="26">
        <f>Project!AW8</f>
        <v>23</v>
      </c>
      <c r="AX8" s="26">
        <f>Project!AX8</f>
        <v>24</v>
      </c>
      <c r="AY8" s="26">
        <f>Project!AY8</f>
        <v>25</v>
      </c>
      <c r="AZ8" s="26">
        <f>Project!AZ8</f>
        <v>26</v>
      </c>
      <c r="BA8" s="26">
        <f>Project!BA8</f>
        <v>27</v>
      </c>
      <c r="BB8" s="26">
        <f>Project!BB8</f>
        <v>28</v>
      </c>
      <c r="BC8" s="26">
        <f>Project!BC8</f>
        <v>29</v>
      </c>
      <c r="BD8" s="26">
        <f>Project!BD8</f>
        <v>30</v>
      </c>
      <c r="BE8" s="26">
        <f>Project!BE8</f>
        <v>31</v>
      </c>
      <c r="BF8" s="26">
        <f>Project!BF8</f>
        <v>32</v>
      </c>
      <c r="BG8" s="26">
        <f>Project!BG8</f>
        <v>33</v>
      </c>
      <c r="BH8" s="26">
        <f>Project!BH8</f>
        <v>34</v>
      </c>
      <c r="BI8" s="26">
        <f>Project!BI8</f>
        <v>35</v>
      </c>
      <c r="BJ8" s="26">
        <f>Project!BJ8</f>
        <v>36</v>
      </c>
      <c r="BK8" s="26">
        <f>Project!BK8</f>
        <v>37</v>
      </c>
      <c r="BL8" s="26">
        <f>Project!BL8</f>
        <v>38</v>
      </c>
      <c r="BM8" s="26">
        <f>Project!BM8</f>
        <v>39</v>
      </c>
      <c r="BN8" s="26">
        <f>Project!BN8</f>
        <v>40</v>
      </c>
      <c r="BO8" s="26">
        <f>Project!BO8</f>
        <v>41</v>
      </c>
      <c r="BP8" s="26">
        <f>Project!BP8</f>
        <v>42</v>
      </c>
      <c r="BQ8" s="26">
        <f>Project!BQ8</f>
        <v>43</v>
      </c>
      <c r="BR8" s="26"/>
    </row>
    <row r="9" spans="1:90">
      <c r="J9" s="27">
        <f>Project!J9</f>
        <v>2003</v>
      </c>
      <c r="K9" s="27">
        <f>Project!K9</f>
        <v>2004</v>
      </c>
      <c r="L9" s="27">
        <f>Project!L9</f>
        <v>2005</v>
      </c>
      <c r="M9" s="27">
        <f>Project!M9</f>
        <v>2006</v>
      </c>
      <c r="N9" s="27">
        <f>Project!N9</f>
        <v>2007</v>
      </c>
      <c r="O9" s="27">
        <f>Project!O9</f>
        <v>2008</v>
      </c>
      <c r="P9" s="27">
        <f>Project!P9</f>
        <v>2009</v>
      </c>
      <c r="Q9" s="27">
        <f>Project!Q9</f>
        <v>2010</v>
      </c>
      <c r="R9" s="27">
        <f>Project!R9</f>
        <v>2011</v>
      </c>
      <c r="S9" s="27">
        <f>Project!S9</f>
        <v>2012</v>
      </c>
      <c r="T9" s="27">
        <f>Project!T9</f>
        <v>2013</v>
      </c>
      <c r="U9" s="27">
        <f>Project!U9</f>
        <v>2014</v>
      </c>
      <c r="V9" s="27">
        <f>Project!V9</f>
        <v>2015</v>
      </c>
      <c r="W9" s="27">
        <f>Project!W9</f>
        <v>2016</v>
      </c>
      <c r="X9" s="27">
        <f>Project!X9</f>
        <v>2017</v>
      </c>
      <c r="Y9" s="27">
        <f>Project!Y9</f>
        <v>2018</v>
      </c>
      <c r="Z9" s="27">
        <f>Project!Z9</f>
        <v>2019</v>
      </c>
      <c r="AA9" s="27">
        <f>Project!AA9</f>
        <v>2020</v>
      </c>
      <c r="AB9" s="27">
        <f>Project!AB9</f>
        <v>2021</v>
      </c>
      <c r="AC9" s="27">
        <f>Project!AC9</f>
        <v>2022</v>
      </c>
      <c r="AD9" s="27">
        <f>Project!AD9</f>
        <v>2023</v>
      </c>
      <c r="AE9" s="27">
        <f>Project!AE9</f>
        <v>2024</v>
      </c>
      <c r="AF9" s="27">
        <f>Project!AF9</f>
        <v>2025</v>
      </c>
      <c r="AG9" s="27">
        <f>Project!AG9</f>
        <v>2026</v>
      </c>
      <c r="AH9" s="27">
        <f>Project!AH9</f>
        <v>2027</v>
      </c>
      <c r="AI9" s="27">
        <f>Project!AI9</f>
        <v>2028</v>
      </c>
      <c r="AJ9" s="27">
        <f>Project!AJ9</f>
        <v>2029</v>
      </c>
      <c r="AK9" s="27">
        <f>Project!AK9</f>
        <v>2030</v>
      </c>
      <c r="AL9" s="27">
        <f>Project!AL9</f>
        <v>2031</v>
      </c>
      <c r="AM9" s="27">
        <f>Project!AM9</f>
        <v>2032</v>
      </c>
      <c r="AN9" s="27">
        <f>Project!AN9</f>
        <v>2033</v>
      </c>
      <c r="AO9" s="27">
        <f>Project!AO9</f>
        <v>2034</v>
      </c>
      <c r="AP9" s="27">
        <f>Project!AP9</f>
        <v>2035</v>
      </c>
      <c r="AQ9" s="27">
        <f>Project!AQ9</f>
        <v>2036</v>
      </c>
      <c r="AR9" s="27">
        <f>Project!AR9</f>
        <v>2037</v>
      </c>
      <c r="AS9" s="27">
        <f>Project!AS9</f>
        <v>2038</v>
      </c>
      <c r="AT9" s="27">
        <f>Project!AT9</f>
        <v>2039</v>
      </c>
      <c r="AU9" s="27">
        <f>Project!AU9</f>
        <v>2040</v>
      </c>
      <c r="AV9" s="27">
        <f>Project!AV9</f>
        <v>2041</v>
      </c>
      <c r="AW9" s="27">
        <f>Project!AW9</f>
        <v>2042</v>
      </c>
      <c r="AX9" s="27">
        <f>Project!AX9</f>
        <v>2043</v>
      </c>
      <c r="AY9" s="27">
        <f>Project!AY9</f>
        <v>2044</v>
      </c>
      <c r="AZ9" s="27">
        <f>Project!AZ9</f>
        <v>2045</v>
      </c>
      <c r="BA9" s="27">
        <f>Project!BA9</f>
        <v>2046</v>
      </c>
      <c r="BB9" s="27">
        <f>Project!BB9</f>
        <v>2047</v>
      </c>
      <c r="BC9" s="27">
        <f>Project!BC9</f>
        <v>2048</v>
      </c>
      <c r="BD9" s="27">
        <f>Project!BD9</f>
        <v>2049</v>
      </c>
      <c r="BE9" s="27">
        <f>Project!BE9</f>
        <v>2050</v>
      </c>
      <c r="BF9" s="27">
        <f>Project!BF9</f>
        <v>2051</v>
      </c>
      <c r="BG9" s="27">
        <f>Project!BG9</f>
        <v>2052</v>
      </c>
      <c r="BH9" s="27">
        <f>Project!BH9</f>
        <v>2053</v>
      </c>
      <c r="BI9" s="27">
        <f>Project!BI9</f>
        <v>2054</v>
      </c>
      <c r="BJ9" s="27">
        <f>Project!BJ9</f>
        <v>2055</v>
      </c>
      <c r="BK9" s="27">
        <f>Project!BK9</f>
        <v>2056</v>
      </c>
      <c r="BL9" s="27">
        <f>Project!BL9</f>
        <v>2057</v>
      </c>
      <c r="BM9" s="27">
        <f>Project!BM9</f>
        <v>2058</v>
      </c>
      <c r="BN9" s="27">
        <f>Project!BN9</f>
        <v>2059</v>
      </c>
      <c r="BO9" s="27">
        <f>Project!BO9</f>
        <v>2060</v>
      </c>
      <c r="BP9" s="27">
        <f>Project!BP9</f>
        <v>2061</v>
      </c>
      <c r="BQ9" s="27">
        <f>Project!BQ9</f>
        <v>2062</v>
      </c>
      <c r="BR9" s="27"/>
      <c r="BT9" s="176" t="s">
        <v>7</v>
      </c>
    </row>
    <row r="10" spans="1:90">
      <c r="I10" s="33" t="s">
        <v>74</v>
      </c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41" t="str">
        <f>CONCATENATE(a!$C$51,"$")</f>
        <v>2019$</v>
      </c>
      <c r="AA10" s="41" t="str">
        <f>CONCATENATE(a!$C$51,"$")</f>
        <v>2019$</v>
      </c>
      <c r="AB10" s="41" t="str">
        <f>CONCATENATE(a!$C$51,"$")</f>
        <v>2019$</v>
      </c>
      <c r="AC10" s="41" t="str">
        <f>CONCATENATE(a!$C$51,"$")</f>
        <v>2019$</v>
      </c>
      <c r="AD10" s="41" t="str">
        <f>CONCATENATE(a!$C$51,"$")</f>
        <v>2019$</v>
      </c>
      <c r="AE10" s="41" t="str">
        <f>CONCATENATE(a!$C$51,"$")</f>
        <v>2019$</v>
      </c>
      <c r="AF10" s="41" t="str">
        <f>CONCATENATE(a!$C$51,"$")</f>
        <v>2019$</v>
      </c>
      <c r="AG10" s="41" t="str">
        <f>CONCATENATE(a!$C$51,"$")</f>
        <v>2019$</v>
      </c>
      <c r="AH10" s="41" t="str">
        <f>CONCATENATE(a!$C$51,"$")</f>
        <v>2019$</v>
      </c>
      <c r="AI10" s="41" t="str">
        <f>CONCATENATE(a!$C$51,"$")</f>
        <v>2019$</v>
      </c>
      <c r="AJ10" s="41" t="str">
        <f>CONCATENATE(a!$C$51,"$")</f>
        <v>2019$</v>
      </c>
      <c r="AK10" s="41" t="str">
        <f>CONCATENATE(a!$C$51,"$")</f>
        <v>2019$</v>
      </c>
      <c r="AL10" s="41" t="str">
        <f>CONCATENATE(a!$C$51,"$")</f>
        <v>2019$</v>
      </c>
      <c r="AM10" s="41" t="str">
        <f>CONCATENATE(a!$C$51,"$")</f>
        <v>2019$</v>
      </c>
      <c r="AN10" s="41" t="str">
        <f>CONCATENATE(a!$C$51,"$")</f>
        <v>2019$</v>
      </c>
      <c r="AO10" s="41" t="str">
        <f>CONCATENATE(a!$C$51,"$")</f>
        <v>2019$</v>
      </c>
      <c r="AP10" s="41" t="str">
        <f>CONCATENATE(a!$C$51,"$")</f>
        <v>2019$</v>
      </c>
      <c r="AQ10" s="41" t="str">
        <f>CONCATENATE(a!$C$51,"$")</f>
        <v>2019$</v>
      </c>
      <c r="AR10" s="41" t="str">
        <f>CONCATENATE(a!$C$51,"$")</f>
        <v>2019$</v>
      </c>
      <c r="AS10" s="41" t="str">
        <f>CONCATENATE(a!$C$51,"$")</f>
        <v>2019$</v>
      </c>
      <c r="AT10" s="41" t="str">
        <f>CONCATENATE(a!$C$51,"$")</f>
        <v>2019$</v>
      </c>
      <c r="AU10" s="41" t="str">
        <f>CONCATENATE(a!$C$51,"$")</f>
        <v>2019$</v>
      </c>
      <c r="AV10" s="41" t="str">
        <f>CONCATENATE(a!$C$51,"$")</f>
        <v>2019$</v>
      </c>
      <c r="AW10" s="41" t="str">
        <f>CONCATENATE(a!$C$51,"$")</f>
        <v>2019$</v>
      </c>
      <c r="AX10" s="41" t="str">
        <f>CONCATENATE(a!$C$51,"$")</f>
        <v>2019$</v>
      </c>
      <c r="AY10" s="41" t="str">
        <f>CONCATENATE(a!$C$51,"$")</f>
        <v>2019$</v>
      </c>
      <c r="AZ10" s="41" t="str">
        <f>CONCATENATE(a!$C$51,"$")</f>
        <v>2019$</v>
      </c>
      <c r="BA10" s="41" t="str">
        <f>CONCATENATE(a!$C$51,"$")</f>
        <v>2019$</v>
      </c>
      <c r="BB10" s="41" t="str">
        <f>CONCATENATE(a!$C$51,"$")</f>
        <v>2019$</v>
      </c>
      <c r="BC10" s="41" t="str">
        <f>CONCATENATE(a!$C$51,"$")</f>
        <v>2019$</v>
      </c>
      <c r="BD10" s="41" t="str">
        <f>CONCATENATE(a!$C$51,"$")</f>
        <v>2019$</v>
      </c>
      <c r="BE10" s="41" t="str">
        <f>CONCATENATE(a!$C$51,"$")</f>
        <v>2019$</v>
      </c>
      <c r="BF10" s="41" t="str">
        <f>CONCATENATE(a!$C$51,"$")</f>
        <v>2019$</v>
      </c>
      <c r="BG10" s="41" t="str">
        <f>CONCATENATE(a!$C$51,"$")</f>
        <v>2019$</v>
      </c>
      <c r="BH10" s="41" t="str">
        <f>CONCATENATE(a!$C$51,"$")</f>
        <v>2019$</v>
      </c>
      <c r="BI10" s="41" t="str">
        <f>CONCATENATE(a!$C$51,"$")</f>
        <v>2019$</v>
      </c>
      <c r="BJ10" s="41" t="str">
        <f>CONCATENATE(a!$C$51,"$")</f>
        <v>2019$</v>
      </c>
      <c r="BK10" s="41" t="str">
        <f>CONCATENATE(a!$C$51,"$")</f>
        <v>2019$</v>
      </c>
      <c r="BL10" s="41" t="str">
        <f>CONCATENATE(a!$C$51,"$")</f>
        <v>2019$</v>
      </c>
      <c r="BM10" s="41" t="str">
        <f>CONCATENATE(a!$C$51,"$")</f>
        <v>2019$</v>
      </c>
      <c r="BN10" s="41" t="str">
        <f>CONCATENATE(a!$C$51,"$")</f>
        <v>2019$</v>
      </c>
      <c r="BO10" s="41" t="str">
        <f>CONCATENATE(a!$C$51,"$")</f>
        <v>2019$</v>
      </c>
      <c r="BP10" s="41" t="str">
        <f>CONCATENATE(a!$C$51,"$")</f>
        <v>2019$</v>
      </c>
      <c r="BQ10" s="41" t="str">
        <f>CONCATENATE(a!$C$51,"$")</f>
        <v>2019$</v>
      </c>
    </row>
    <row r="11" spans="1:90" ht="18.75">
      <c r="A11" s="112" t="s">
        <v>293</v>
      </c>
      <c r="B11" s="7"/>
      <c r="C11" s="7"/>
      <c r="D11" s="7"/>
      <c r="E11" s="7"/>
      <c r="F11" s="7"/>
      <c r="G11" s="263"/>
      <c r="H11" s="308"/>
      <c r="I11" s="308"/>
    </row>
    <row r="12" spans="1:90">
      <c r="A12" s="236"/>
      <c r="B12" s="286"/>
      <c r="C12" s="246"/>
      <c r="D12" s="246"/>
      <c r="E12" s="246"/>
      <c r="F12" s="246"/>
      <c r="H12" s="308"/>
      <c r="I12" s="82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176"/>
    </row>
    <row r="13" spans="1:90">
      <c r="A13" s="317" t="s">
        <v>429</v>
      </c>
      <c r="B13" s="343">
        <f>Project!B111</f>
        <v>17564</v>
      </c>
      <c r="C13" s="246"/>
      <c r="D13" s="246"/>
      <c r="E13" s="246"/>
      <c r="F13" s="246"/>
      <c r="H13" s="308"/>
      <c r="I13" s="33" t="s">
        <v>157</v>
      </c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176"/>
    </row>
    <row r="14" spans="1:90">
      <c r="A14" s="317" t="s">
        <v>254</v>
      </c>
      <c r="B14" s="318"/>
      <c r="C14" s="246"/>
      <c r="D14" s="246"/>
      <c r="E14" s="246"/>
      <c r="F14" s="246"/>
      <c r="H14" s="308"/>
      <c r="I14" s="33" t="s">
        <v>344</v>
      </c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59">
        <f>Project!Z43</f>
        <v>125.6448156777261</v>
      </c>
      <c r="AA14" s="59">
        <f>Project!AA43</f>
        <v>127.55000000000001</v>
      </c>
      <c r="AB14" s="59">
        <f>Project!AB43</f>
        <v>129.48407311710608</v>
      </c>
      <c r="AC14" s="59">
        <f>Project!AC43</f>
        <v>131.44747307719376</v>
      </c>
      <c r="AD14" s="59">
        <f>Project!AD43</f>
        <v>133.44064457064826</v>
      </c>
      <c r="AE14" s="59">
        <f>Project!AE43</f>
        <v>135.46403903080818</v>
      </c>
      <c r="AF14" s="59">
        <f>Project!AF43</f>
        <v>137.51811473621066</v>
      </c>
      <c r="AG14" s="59">
        <f>Project!AG43</f>
        <v>139.60333691438717</v>
      </c>
      <c r="AH14" s="59">
        <f>Project!AH43</f>
        <v>141.72017784723241</v>
      </c>
      <c r="AI14" s="59">
        <f>Project!AI43</f>
        <v>143.86911697797191</v>
      </c>
      <c r="AJ14" s="59">
        <f>Project!AJ43</f>
        <v>146.05064101975066</v>
      </c>
      <c r="AK14" s="59">
        <f>Project!AK43</f>
        <v>148.2652440658691</v>
      </c>
      <c r="AL14" s="59">
        <f>Project!AL43</f>
        <v>150.51342770169003</v>
      </c>
      <c r="AM14" s="59">
        <f>Project!AM43</f>
        <v>152.79570111824296</v>
      </c>
      <c r="AN14" s="59">
        <f>Project!AN43</f>
        <v>155.11258122755038</v>
      </c>
      <c r="AO14" s="59">
        <f>Project!AO43</f>
        <v>157.46459277970357</v>
      </c>
      <c r="AP14" s="59">
        <f>Project!AP43</f>
        <v>159.85226848171274</v>
      </c>
      <c r="AQ14" s="59">
        <f>Project!AQ43</f>
        <v>162.27614911816042</v>
      </c>
      <c r="AR14" s="59">
        <f>Project!AR43</f>
        <v>164.73678367368316</v>
      </c>
      <c r="AS14" s="59">
        <f>Project!AS43</f>
        <v>167.23472945731143</v>
      </c>
      <c r="AT14" s="59">
        <f>Project!AT43</f>
        <v>169.7705522286943</v>
      </c>
      <c r="AU14" s="59">
        <f>Project!AU43</f>
        <v>172.34482632623855</v>
      </c>
      <c r="AV14" s="59">
        <f>Project!AV43</f>
        <v>172.34482632623855</v>
      </c>
      <c r="AW14" s="59">
        <f>Project!AW43</f>
        <v>172.34482632623855</v>
      </c>
      <c r="AX14" s="59">
        <f>Project!AX43</f>
        <v>172.34482632623855</v>
      </c>
      <c r="AY14" s="59">
        <f>Project!AY43</f>
        <v>172.34482632623855</v>
      </c>
      <c r="AZ14" s="59">
        <f>Project!AZ43</f>
        <v>172.34482632623855</v>
      </c>
      <c r="BA14" s="59">
        <f>Project!BA43</f>
        <v>172.34482632623855</v>
      </c>
      <c r="BB14" s="59">
        <f>Project!BB43</f>
        <v>172.34482632623855</v>
      </c>
      <c r="BC14" s="59">
        <f>Project!BC43</f>
        <v>172.34482632623855</v>
      </c>
      <c r="BD14" s="59">
        <f>Project!BD43</f>
        <v>172.34482632623855</v>
      </c>
      <c r="BE14" s="59">
        <f>Project!BE43</f>
        <v>172.34482632623855</v>
      </c>
      <c r="BF14" s="59">
        <f>Project!BF43</f>
        <v>172.34482632623855</v>
      </c>
      <c r="BG14" s="59">
        <f>Project!BG43</f>
        <v>172.34482632623855</v>
      </c>
      <c r="BH14" s="59">
        <f>Project!BH43</f>
        <v>172.34482632623855</v>
      </c>
      <c r="BI14" s="59">
        <f>Project!BI43</f>
        <v>172.34482632623855</v>
      </c>
      <c r="BJ14" s="59">
        <f>Project!BJ43</f>
        <v>172.34482632623855</v>
      </c>
      <c r="BK14" s="59">
        <f>Project!BK43</f>
        <v>172.34482632623855</v>
      </c>
      <c r="BL14" s="59">
        <f>Project!BL43</f>
        <v>172.34482632623855</v>
      </c>
      <c r="BM14" s="59">
        <f>Project!BM43</f>
        <v>172.34482632623855</v>
      </c>
      <c r="BN14" s="59">
        <f>Project!BN43</f>
        <v>172.34482632623855</v>
      </c>
      <c r="BO14" s="59">
        <f>Project!BO43</f>
        <v>172.34482632623855</v>
      </c>
      <c r="BP14" s="59">
        <f>Project!BP43</f>
        <v>172.34482632623855</v>
      </c>
      <c r="BQ14" s="59">
        <f>Project!BQ43</f>
        <v>172.34482632623855</v>
      </c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176"/>
    </row>
    <row r="15" spans="1:90">
      <c r="A15" s="317" t="s">
        <v>295</v>
      </c>
      <c r="B15" s="319"/>
      <c r="C15" s="246"/>
      <c r="D15" s="246"/>
      <c r="E15" s="246"/>
      <c r="F15" s="246"/>
      <c r="H15" s="308"/>
      <c r="I15" s="33" t="s">
        <v>266</v>
      </c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88">
        <f>Z14/60/24</f>
        <v>8.7253344220643125E-2</v>
      </c>
      <c r="AA15" s="288">
        <f t="shared" ref="AA15:BQ15" si="0">AA14/60/24</f>
        <v>8.8576388888888899E-2</v>
      </c>
      <c r="AB15" s="288">
        <f t="shared" si="0"/>
        <v>8.9919495220212545E-2</v>
      </c>
      <c r="AC15" s="288">
        <f t="shared" si="0"/>
        <v>9.1282967414717878E-2</v>
      </c>
      <c r="AD15" s="288">
        <f t="shared" si="0"/>
        <v>9.2667114285172394E-2</v>
      </c>
      <c r="AE15" s="288">
        <f t="shared" si="0"/>
        <v>9.407224932695013E-2</v>
      </c>
      <c r="AF15" s="288">
        <f t="shared" si="0"/>
        <v>9.5498690789035182E-2</v>
      </c>
      <c r="AG15" s="288">
        <f t="shared" si="0"/>
        <v>9.6946761746102214E-2</v>
      </c>
      <c r="AH15" s="288">
        <f t="shared" si="0"/>
        <v>9.8416790171689181E-2</v>
      </c>
      <c r="AI15" s="288">
        <f t="shared" si="0"/>
        <v>9.9909109012480499E-2</v>
      </c>
      <c r="AJ15" s="288">
        <f t="shared" si="0"/>
        <v>0.10142405626371574</v>
      </c>
      <c r="AK15" s="288">
        <f t="shared" si="0"/>
        <v>0.10296197504574243</v>
      </c>
      <c r="AL15" s="288">
        <f t="shared" si="0"/>
        <v>0.10452321368172919</v>
      </c>
      <c r="AM15" s="288">
        <f t="shared" si="0"/>
        <v>0.10610812577655761</v>
      </c>
      <c r="AN15" s="288">
        <f t="shared" si="0"/>
        <v>0.10771707029690998</v>
      </c>
      <c r="AO15" s="288">
        <f t="shared" si="0"/>
        <v>0.10935041165257192</v>
      </c>
      <c r="AP15" s="288">
        <f t="shared" si="0"/>
        <v>0.11100851977896718</v>
      </c>
      <c r="AQ15" s="288">
        <f t="shared" si="0"/>
        <v>0.11269177022094473</v>
      </c>
      <c r="AR15" s="288">
        <f t="shared" si="0"/>
        <v>0.11440054421783553</v>
      </c>
      <c r="AS15" s="288">
        <f t="shared" si="0"/>
        <v>0.11613522878979961</v>
      </c>
      <c r="AT15" s="288">
        <f t="shared" si="0"/>
        <v>0.11789621682548214</v>
      </c>
      <c r="AU15" s="288">
        <f t="shared" si="0"/>
        <v>0.11968390717099898</v>
      </c>
      <c r="AV15" s="288">
        <f t="shared" si="0"/>
        <v>0.11968390717099898</v>
      </c>
      <c r="AW15" s="288">
        <f t="shared" si="0"/>
        <v>0.11968390717099898</v>
      </c>
      <c r="AX15" s="288">
        <f t="shared" si="0"/>
        <v>0.11968390717099898</v>
      </c>
      <c r="AY15" s="288">
        <f t="shared" si="0"/>
        <v>0.11968390717099898</v>
      </c>
      <c r="AZ15" s="288">
        <f t="shared" si="0"/>
        <v>0.11968390717099898</v>
      </c>
      <c r="BA15" s="288">
        <f t="shared" si="0"/>
        <v>0.11968390717099898</v>
      </c>
      <c r="BB15" s="288">
        <f t="shared" si="0"/>
        <v>0.11968390717099898</v>
      </c>
      <c r="BC15" s="288">
        <f t="shared" si="0"/>
        <v>0.11968390717099898</v>
      </c>
      <c r="BD15" s="288">
        <f t="shared" si="0"/>
        <v>0.11968390717099898</v>
      </c>
      <c r="BE15" s="288">
        <f t="shared" si="0"/>
        <v>0.11968390717099898</v>
      </c>
      <c r="BF15" s="288">
        <f t="shared" si="0"/>
        <v>0.11968390717099898</v>
      </c>
      <c r="BG15" s="288">
        <f t="shared" si="0"/>
        <v>0.11968390717099898</v>
      </c>
      <c r="BH15" s="288">
        <f t="shared" si="0"/>
        <v>0.11968390717099898</v>
      </c>
      <c r="BI15" s="288">
        <f t="shared" si="0"/>
        <v>0.11968390717099898</v>
      </c>
      <c r="BJ15" s="288">
        <f t="shared" si="0"/>
        <v>0.11968390717099898</v>
      </c>
      <c r="BK15" s="288">
        <f t="shared" si="0"/>
        <v>0.11968390717099898</v>
      </c>
      <c r="BL15" s="288">
        <f t="shared" si="0"/>
        <v>0.11968390717099898</v>
      </c>
      <c r="BM15" s="288">
        <f t="shared" si="0"/>
        <v>0.11968390717099898</v>
      </c>
      <c r="BN15" s="288">
        <f t="shared" si="0"/>
        <v>0.11968390717099898</v>
      </c>
      <c r="BO15" s="288">
        <f t="shared" si="0"/>
        <v>0.11968390717099898</v>
      </c>
      <c r="BP15" s="288">
        <f t="shared" si="0"/>
        <v>0.11968390717099898</v>
      </c>
      <c r="BQ15" s="288">
        <f t="shared" si="0"/>
        <v>0.11968390717099898</v>
      </c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176"/>
    </row>
    <row r="16" spans="1:90">
      <c r="A16" s="317" t="s">
        <v>345</v>
      </c>
      <c r="B16" s="321">
        <f>Project!B42/60</f>
        <v>4.2516666666666668E-2</v>
      </c>
      <c r="C16" s="246"/>
      <c r="D16" s="246"/>
      <c r="E16" s="246"/>
      <c r="F16" s="246"/>
      <c r="H16" s="308"/>
      <c r="I16" s="33" t="s">
        <v>349</v>
      </c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176"/>
    </row>
    <row r="17" spans="1:90">
      <c r="A17" s="264"/>
      <c r="B17" s="246"/>
      <c r="C17" s="246"/>
      <c r="D17" s="246"/>
      <c r="E17" s="246"/>
      <c r="F17" s="246"/>
      <c r="H17" s="308"/>
      <c r="I17" s="33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176"/>
    </row>
    <row r="18" spans="1:90" ht="18.75">
      <c r="A18" s="112" t="s">
        <v>379</v>
      </c>
      <c r="B18" s="7"/>
      <c r="C18" s="7"/>
      <c r="D18" s="7"/>
      <c r="E18" s="7"/>
      <c r="F18" s="7"/>
      <c r="G18" s="263"/>
      <c r="H18" s="308"/>
      <c r="I18" s="308"/>
    </row>
    <row r="19" spans="1:90">
      <c r="A19" s="231"/>
      <c r="B19" s="138"/>
      <c r="C19" s="271"/>
      <c r="D19" s="271"/>
      <c r="F19" s="271"/>
      <c r="G19" s="271"/>
      <c r="H19" s="308"/>
      <c r="I19" s="30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0"/>
    </row>
    <row r="20" spans="1:90">
      <c r="A20" s="228" t="s">
        <v>392</v>
      </c>
      <c r="B20" s="269"/>
      <c r="C20" s="246"/>
      <c r="D20" s="246"/>
      <c r="E20" s="246"/>
      <c r="F20" s="246"/>
      <c r="H20" s="308"/>
      <c r="I20" s="33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176"/>
    </row>
    <row r="21" spans="1:90">
      <c r="A21" s="264" t="s">
        <v>255</v>
      </c>
      <c r="B21" s="269"/>
      <c r="C21" s="246"/>
      <c r="D21" s="246"/>
      <c r="E21" s="246"/>
      <c r="F21" s="246"/>
      <c r="H21" s="308"/>
      <c r="I21" s="33" t="s">
        <v>350</v>
      </c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34">
        <f>$B$16*Z$15*60+$B22</f>
        <v>5.2225832811068607</v>
      </c>
      <c r="AA21" s="234">
        <f t="shared" ref="AA21:BQ21" si="1">$B$16*AA$15*60+$B22</f>
        <v>5.2259583680555552</v>
      </c>
      <c r="AB21" s="234">
        <f t="shared" si="1"/>
        <v>5.2293846323067621</v>
      </c>
      <c r="AC21" s="234">
        <f t="shared" si="1"/>
        <v>5.2328628498749454</v>
      </c>
      <c r="AD21" s="234">
        <f t="shared" si="1"/>
        <v>5.2363938085414752</v>
      </c>
      <c r="AE21" s="234">
        <f t="shared" si="1"/>
        <v>5.2399783080330495</v>
      </c>
      <c r="AF21" s="234">
        <f t="shared" si="1"/>
        <v>5.2436171602028292</v>
      </c>
      <c r="AG21" s="234">
        <f t="shared" si="1"/>
        <v>5.2473111892143072</v>
      </c>
      <c r="AH21" s="234">
        <f t="shared" si="1"/>
        <v>5.251061231727979</v>
      </c>
      <c r="AI21" s="234">
        <f t="shared" si="1"/>
        <v>5.2548681370908374</v>
      </c>
      <c r="AJ21" s="234">
        <f t="shared" si="1"/>
        <v>5.2587327675287385</v>
      </c>
      <c r="AK21" s="234">
        <f t="shared" si="1"/>
        <v>5.262655998341689</v>
      </c>
      <c r="AL21" s="234">
        <f t="shared" si="1"/>
        <v>5.2666387181020911</v>
      </c>
      <c r="AM21" s="234">
        <f t="shared" si="1"/>
        <v>5.2706818288559987</v>
      </c>
      <c r="AN21" s="234">
        <f t="shared" si="1"/>
        <v>5.2747862463274178</v>
      </c>
      <c r="AO21" s="234">
        <f t="shared" si="1"/>
        <v>5.2789529001257112</v>
      </c>
      <c r="AP21" s="234">
        <f t="shared" si="1"/>
        <v>5.2831827339561457</v>
      </c>
      <c r="AQ21" s="234">
        <f t="shared" si="1"/>
        <v>5.2874767058336296</v>
      </c>
      <c r="AR21" s="234">
        <f t="shared" si="1"/>
        <v>5.2918357882996983</v>
      </c>
      <c r="AS21" s="234">
        <f t="shared" si="1"/>
        <v>5.2962609686427786</v>
      </c>
      <c r="AT21" s="234">
        <f t="shared" si="1"/>
        <v>5.3007532491218052</v>
      </c>
      <c r="AU21" s="234">
        <f t="shared" si="1"/>
        <v>5.3053136471932181</v>
      </c>
      <c r="AV21" s="234">
        <f t="shared" si="1"/>
        <v>5.3053136471932181</v>
      </c>
      <c r="AW21" s="234">
        <f t="shared" si="1"/>
        <v>5.3053136471932181</v>
      </c>
      <c r="AX21" s="234">
        <f t="shared" si="1"/>
        <v>5.3053136471932181</v>
      </c>
      <c r="AY21" s="234">
        <f t="shared" si="1"/>
        <v>5.3053136471932181</v>
      </c>
      <c r="AZ21" s="234">
        <f t="shared" si="1"/>
        <v>5.3053136471932181</v>
      </c>
      <c r="BA21" s="234">
        <f t="shared" si="1"/>
        <v>5.3053136471932181</v>
      </c>
      <c r="BB21" s="234">
        <f t="shared" si="1"/>
        <v>5.3053136471932181</v>
      </c>
      <c r="BC21" s="234">
        <f t="shared" si="1"/>
        <v>5.3053136471932181</v>
      </c>
      <c r="BD21" s="234">
        <f t="shared" si="1"/>
        <v>5.3053136471932181</v>
      </c>
      <c r="BE21" s="234">
        <f t="shared" si="1"/>
        <v>5.3053136471932181</v>
      </c>
      <c r="BF21" s="234">
        <f t="shared" si="1"/>
        <v>5.3053136471932181</v>
      </c>
      <c r="BG21" s="234">
        <f t="shared" si="1"/>
        <v>5.3053136471932181</v>
      </c>
      <c r="BH21" s="234">
        <f t="shared" si="1"/>
        <v>5.3053136471932181</v>
      </c>
      <c r="BI21" s="234">
        <f t="shared" si="1"/>
        <v>5.3053136471932181</v>
      </c>
      <c r="BJ21" s="234">
        <f t="shared" si="1"/>
        <v>5.3053136471932181</v>
      </c>
      <c r="BK21" s="234">
        <f t="shared" si="1"/>
        <v>5.3053136471932181</v>
      </c>
      <c r="BL21" s="234">
        <f t="shared" si="1"/>
        <v>5.3053136471932181</v>
      </c>
      <c r="BM21" s="234">
        <f t="shared" si="1"/>
        <v>5.3053136471932181</v>
      </c>
      <c r="BN21" s="234">
        <f t="shared" si="1"/>
        <v>5.3053136471932181</v>
      </c>
      <c r="BO21" s="234">
        <f t="shared" si="1"/>
        <v>5.3053136471932181</v>
      </c>
      <c r="BP21" s="234">
        <f t="shared" si="1"/>
        <v>5.3053136471932181</v>
      </c>
      <c r="BQ21" s="234">
        <f t="shared" si="1"/>
        <v>5.3053136471932181</v>
      </c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176"/>
    </row>
    <row r="22" spans="1:90">
      <c r="A22" s="264" t="s">
        <v>250</v>
      </c>
      <c r="B22" s="269">
        <f>Project!B100</f>
        <v>5</v>
      </c>
      <c r="C22" s="246"/>
      <c r="D22" s="246"/>
      <c r="E22" s="246"/>
      <c r="F22" s="246"/>
      <c r="H22" s="308"/>
      <c r="I22" s="33" t="s">
        <v>350</v>
      </c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176"/>
    </row>
    <row r="23" spans="1:90" s="176" customFormat="1">
      <c r="A23" s="265"/>
      <c r="B23" s="266"/>
      <c r="C23" s="267"/>
      <c r="D23" s="267"/>
      <c r="F23" s="246"/>
      <c r="I23" s="82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</row>
    <row r="24" spans="1:90">
      <c r="A24" s="205" t="s">
        <v>380</v>
      </c>
      <c r="B24" s="234">
        <f>B13*0.0055</f>
        <v>96.60199999999999</v>
      </c>
      <c r="C24" s="271"/>
      <c r="D24" s="271"/>
      <c r="F24" s="271"/>
      <c r="G24" s="271"/>
      <c r="H24" s="308"/>
      <c r="I24" s="33" t="s">
        <v>381</v>
      </c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308" t="s">
        <v>383</v>
      </c>
      <c r="BU24" s="185" t="s">
        <v>375</v>
      </c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0"/>
    </row>
    <row r="25" spans="1:90">
      <c r="A25" s="231"/>
      <c r="B25" s="138"/>
      <c r="C25" s="271"/>
      <c r="D25" s="271"/>
      <c r="F25" s="271"/>
      <c r="G25" s="271"/>
      <c r="H25" s="308"/>
      <c r="I25" s="30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0"/>
    </row>
    <row r="26" spans="1:90">
      <c r="A26" s="205" t="s">
        <v>384</v>
      </c>
      <c r="B26" s="138"/>
      <c r="C26" s="271"/>
      <c r="D26" s="271"/>
      <c r="F26" s="271"/>
      <c r="G26" s="271"/>
      <c r="H26" s="308"/>
      <c r="I26" s="33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7"/>
      <c r="BS26" s="137"/>
      <c r="BT26" s="308" t="s">
        <v>383</v>
      </c>
      <c r="BU26" s="185" t="s">
        <v>375</v>
      </c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137"/>
      <c r="CG26" s="137"/>
      <c r="CH26" s="137"/>
      <c r="CI26" s="137"/>
      <c r="CJ26" s="137"/>
      <c r="CK26" s="137"/>
      <c r="CL26" s="10"/>
    </row>
    <row r="27" spans="1:90">
      <c r="A27" s="264" t="s">
        <v>255</v>
      </c>
      <c r="B27" s="234"/>
      <c r="D27" s="271"/>
      <c r="F27" s="271"/>
      <c r="G27" s="271"/>
      <c r="H27" s="308"/>
      <c r="I27" s="33" t="s">
        <v>365</v>
      </c>
      <c r="Z27" s="333">
        <f>0.456-0.00264*Z21</f>
        <v>0.44221238013787789</v>
      </c>
      <c r="AA27" s="333">
        <f t="shared" ref="AA27:BQ27" si="2">0.456-0.00264*AA21</f>
        <v>0.44220346990833337</v>
      </c>
      <c r="AB27" s="333">
        <f t="shared" si="2"/>
        <v>0.44219442457071018</v>
      </c>
      <c r="AC27" s="333">
        <f t="shared" si="2"/>
        <v>0.44218524207633014</v>
      </c>
      <c r="AD27" s="333">
        <f t="shared" si="2"/>
        <v>0.4421759203454505</v>
      </c>
      <c r="AE27" s="333">
        <f t="shared" si="2"/>
        <v>0.44216645726679277</v>
      </c>
      <c r="AF27" s="333">
        <f t="shared" si="2"/>
        <v>0.44215685069706456</v>
      </c>
      <c r="AG27" s="333">
        <f t="shared" si="2"/>
        <v>0.44214709846047423</v>
      </c>
      <c r="AH27" s="333">
        <f t="shared" si="2"/>
        <v>0.44213719834823817</v>
      </c>
      <c r="AI27" s="333">
        <f t="shared" si="2"/>
        <v>0.44212714811808018</v>
      </c>
      <c r="AJ27" s="333">
        <f t="shared" si="2"/>
        <v>0.44211694549372416</v>
      </c>
      <c r="AK27" s="333">
        <f t="shared" si="2"/>
        <v>0.44210658816437798</v>
      </c>
      <c r="AL27" s="333">
        <f t="shared" si="2"/>
        <v>0.44209607378421051</v>
      </c>
      <c r="AM27" s="333">
        <f t="shared" si="2"/>
        <v>0.44208539997182017</v>
      </c>
      <c r="AN27" s="333">
        <f t="shared" si="2"/>
        <v>0.44207456430969561</v>
      </c>
      <c r="AO27" s="333">
        <f t="shared" si="2"/>
        <v>0.44206356434366811</v>
      </c>
      <c r="AP27" s="333">
        <f t="shared" si="2"/>
        <v>0.44205239758235582</v>
      </c>
      <c r="AQ27" s="333">
        <f t="shared" si="2"/>
        <v>0.44204106149659922</v>
      </c>
      <c r="AR27" s="333">
        <f t="shared" si="2"/>
        <v>0.44202955351888884</v>
      </c>
      <c r="AS27" s="333">
        <f t="shared" si="2"/>
        <v>0.44201787104278306</v>
      </c>
      <c r="AT27" s="333">
        <f t="shared" si="2"/>
        <v>0.44200601142231843</v>
      </c>
      <c r="AU27" s="333">
        <f t="shared" si="2"/>
        <v>0.44199397197140994</v>
      </c>
      <c r="AV27" s="333">
        <f t="shared" si="2"/>
        <v>0.44199397197140994</v>
      </c>
      <c r="AW27" s="333">
        <f t="shared" si="2"/>
        <v>0.44199397197140994</v>
      </c>
      <c r="AX27" s="333">
        <f t="shared" si="2"/>
        <v>0.44199397197140994</v>
      </c>
      <c r="AY27" s="333">
        <f t="shared" si="2"/>
        <v>0.44199397197140994</v>
      </c>
      <c r="AZ27" s="333">
        <f t="shared" si="2"/>
        <v>0.44199397197140994</v>
      </c>
      <c r="BA27" s="333">
        <f t="shared" si="2"/>
        <v>0.44199397197140994</v>
      </c>
      <c r="BB27" s="333">
        <f t="shared" si="2"/>
        <v>0.44199397197140994</v>
      </c>
      <c r="BC27" s="333">
        <f t="shared" si="2"/>
        <v>0.44199397197140994</v>
      </c>
      <c r="BD27" s="333">
        <f t="shared" si="2"/>
        <v>0.44199397197140994</v>
      </c>
      <c r="BE27" s="333">
        <f t="shared" si="2"/>
        <v>0.44199397197140994</v>
      </c>
      <c r="BF27" s="333">
        <f t="shared" si="2"/>
        <v>0.44199397197140994</v>
      </c>
      <c r="BG27" s="333">
        <f t="shared" si="2"/>
        <v>0.44199397197140994</v>
      </c>
      <c r="BH27" s="333">
        <f t="shared" si="2"/>
        <v>0.44199397197140994</v>
      </c>
      <c r="BI27" s="333">
        <f t="shared" si="2"/>
        <v>0.44199397197140994</v>
      </c>
      <c r="BJ27" s="333">
        <f t="shared" si="2"/>
        <v>0.44199397197140994</v>
      </c>
      <c r="BK27" s="333">
        <f t="shared" si="2"/>
        <v>0.44199397197140994</v>
      </c>
      <c r="BL27" s="333">
        <f t="shared" si="2"/>
        <v>0.44199397197140994</v>
      </c>
      <c r="BM27" s="333">
        <f t="shared" si="2"/>
        <v>0.44199397197140994</v>
      </c>
      <c r="BN27" s="333">
        <f t="shared" si="2"/>
        <v>0.44199397197140994</v>
      </c>
      <c r="BO27" s="333">
        <f t="shared" si="2"/>
        <v>0.44199397197140994</v>
      </c>
      <c r="BP27" s="333">
        <f t="shared" si="2"/>
        <v>0.44199397197140994</v>
      </c>
      <c r="BQ27" s="333">
        <f t="shared" si="2"/>
        <v>0.44199397197140994</v>
      </c>
      <c r="BR27" s="137"/>
      <c r="BS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0"/>
    </row>
    <row r="28" spans="1:90">
      <c r="A28" s="264" t="s">
        <v>250</v>
      </c>
      <c r="B28" s="234"/>
      <c r="D28" s="271"/>
      <c r="F28" s="271"/>
      <c r="G28" s="271"/>
      <c r="H28" s="308"/>
      <c r="I28" s="33" t="s">
        <v>365</v>
      </c>
      <c r="Z28" s="333">
        <f>0.456-0.00264*$B$22</f>
        <v>0.44280000000000003</v>
      </c>
      <c r="AA28" s="333">
        <f t="shared" ref="AA28:BQ28" si="3">0.456-0.00264*$B$22</f>
        <v>0.44280000000000003</v>
      </c>
      <c r="AB28" s="333">
        <f t="shared" si="3"/>
        <v>0.44280000000000003</v>
      </c>
      <c r="AC28" s="333">
        <f t="shared" si="3"/>
        <v>0.44280000000000003</v>
      </c>
      <c r="AD28" s="333">
        <f t="shared" si="3"/>
        <v>0.44280000000000003</v>
      </c>
      <c r="AE28" s="333">
        <f t="shared" si="3"/>
        <v>0.44280000000000003</v>
      </c>
      <c r="AF28" s="333">
        <f t="shared" si="3"/>
        <v>0.44280000000000003</v>
      </c>
      <c r="AG28" s="333">
        <f t="shared" si="3"/>
        <v>0.44280000000000003</v>
      </c>
      <c r="AH28" s="333">
        <f t="shared" si="3"/>
        <v>0.44280000000000003</v>
      </c>
      <c r="AI28" s="333">
        <f t="shared" si="3"/>
        <v>0.44280000000000003</v>
      </c>
      <c r="AJ28" s="333">
        <f t="shared" si="3"/>
        <v>0.44280000000000003</v>
      </c>
      <c r="AK28" s="333">
        <f t="shared" si="3"/>
        <v>0.44280000000000003</v>
      </c>
      <c r="AL28" s="333">
        <f t="shared" si="3"/>
        <v>0.44280000000000003</v>
      </c>
      <c r="AM28" s="333">
        <f t="shared" si="3"/>
        <v>0.44280000000000003</v>
      </c>
      <c r="AN28" s="333">
        <f t="shared" si="3"/>
        <v>0.44280000000000003</v>
      </c>
      <c r="AO28" s="333">
        <f t="shared" si="3"/>
        <v>0.44280000000000003</v>
      </c>
      <c r="AP28" s="333">
        <f t="shared" si="3"/>
        <v>0.44280000000000003</v>
      </c>
      <c r="AQ28" s="333">
        <f t="shared" si="3"/>
        <v>0.44280000000000003</v>
      </c>
      <c r="AR28" s="333">
        <f t="shared" si="3"/>
        <v>0.44280000000000003</v>
      </c>
      <c r="AS28" s="333">
        <f t="shared" si="3"/>
        <v>0.44280000000000003</v>
      </c>
      <c r="AT28" s="333">
        <f t="shared" si="3"/>
        <v>0.44280000000000003</v>
      </c>
      <c r="AU28" s="333">
        <f t="shared" si="3"/>
        <v>0.44280000000000003</v>
      </c>
      <c r="AV28" s="333">
        <f t="shared" si="3"/>
        <v>0.44280000000000003</v>
      </c>
      <c r="AW28" s="333">
        <f t="shared" si="3"/>
        <v>0.44280000000000003</v>
      </c>
      <c r="AX28" s="333">
        <f t="shared" si="3"/>
        <v>0.44280000000000003</v>
      </c>
      <c r="AY28" s="333">
        <f t="shared" si="3"/>
        <v>0.44280000000000003</v>
      </c>
      <c r="AZ28" s="333">
        <f t="shared" si="3"/>
        <v>0.44280000000000003</v>
      </c>
      <c r="BA28" s="333">
        <f t="shared" si="3"/>
        <v>0.44280000000000003</v>
      </c>
      <c r="BB28" s="333">
        <f t="shared" si="3"/>
        <v>0.44280000000000003</v>
      </c>
      <c r="BC28" s="333">
        <f t="shared" si="3"/>
        <v>0.44280000000000003</v>
      </c>
      <c r="BD28" s="333">
        <f t="shared" si="3"/>
        <v>0.44280000000000003</v>
      </c>
      <c r="BE28" s="333">
        <f t="shared" si="3"/>
        <v>0.44280000000000003</v>
      </c>
      <c r="BF28" s="333">
        <f t="shared" si="3"/>
        <v>0.44280000000000003</v>
      </c>
      <c r="BG28" s="333">
        <f t="shared" si="3"/>
        <v>0.44280000000000003</v>
      </c>
      <c r="BH28" s="333">
        <f t="shared" si="3"/>
        <v>0.44280000000000003</v>
      </c>
      <c r="BI28" s="333">
        <f t="shared" si="3"/>
        <v>0.44280000000000003</v>
      </c>
      <c r="BJ28" s="333">
        <f t="shared" si="3"/>
        <v>0.44280000000000003</v>
      </c>
      <c r="BK28" s="333">
        <f t="shared" si="3"/>
        <v>0.44280000000000003</v>
      </c>
      <c r="BL28" s="333">
        <f t="shared" si="3"/>
        <v>0.44280000000000003</v>
      </c>
      <c r="BM28" s="333">
        <f t="shared" si="3"/>
        <v>0.44280000000000003</v>
      </c>
      <c r="BN28" s="333">
        <f t="shared" si="3"/>
        <v>0.44280000000000003</v>
      </c>
      <c r="BO28" s="333">
        <f t="shared" si="3"/>
        <v>0.44280000000000003</v>
      </c>
      <c r="BP28" s="333">
        <f t="shared" si="3"/>
        <v>0.44280000000000003</v>
      </c>
      <c r="BQ28" s="333">
        <f t="shared" si="3"/>
        <v>0.44280000000000003</v>
      </c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0"/>
    </row>
    <row r="29" spans="1:90">
      <c r="A29" s="264"/>
      <c r="B29" s="138"/>
      <c r="C29" s="271"/>
      <c r="D29" s="271"/>
      <c r="F29" s="271"/>
      <c r="G29" s="271"/>
      <c r="H29" s="308"/>
      <c r="I29" s="30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0"/>
    </row>
    <row r="30" spans="1:90">
      <c r="A30" s="205" t="s">
        <v>386</v>
      </c>
      <c r="B30" s="138"/>
      <c r="C30" s="271"/>
      <c r="D30" s="271"/>
      <c r="F30" s="271"/>
      <c r="G30" s="271"/>
      <c r="H30" s="308"/>
      <c r="I30" s="30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308" t="s">
        <v>383</v>
      </c>
      <c r="BU30" s="185" t="s">
        <v>375</v>
      </c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0"/>
    </row>
    <row r="31" spans="1:90">
      <c r="A31" s="264" t="s">
        <v>255</v>
      </c>
      <c r="B31" s="234"/>
      <c r="D31" s="271"/>
      <c r="F31" s="271"/>
      <c r="G31" s="271"/>
      <c r="H31" s="308"/>
      <c r="I31" s="227" t="s">
        <v>419</v>
      </c>
      <c r="Z31" s="25">
        <f>(3845+ 431*Z21)</f>
        <v>6095.9333941570567</v>
      </c>
      <c r="AA31" s="25">
        <f t="shared" ref="AA31:BQ31" si="4">(3845+ 431*AA21)</f>
        <v>6097.388056631944</v>
      </c>
      <c r="AB31" s="25">
        <f t="shared" si="4"/>
        <v>6098.8647765242149</v>
      </c>
      <c r="AC31" s="25">
        <f t="shared" si="4"/>
        <v>6100.3638882961013</v>
      </c>
      <c r="AD31" s="25">
        <f t="shared" si="4"/>
        <v>6101.8857314813758</v>
      </c>
      <c r="AE31" s="25">
        <f t="shared" si="4"/>
        <v>6103.4306507622441</v>
      </c>
      <c r="AF31" s="25">
        <f t="shared" si="4"/>
        <v>6104.9989960474195</v>
      </c>
      <c r="AG31" s="25">
        <f t="shared" si="4"/>
        <v>6106.5911225513664</v>
      </c>
      <c r="AH31" s="25">
        <f t="shared" si="4"/>
        <v>6108.2073908747589</v>
      </c>
      <c r="AI31" s="25">
        <f t="shared" si="4"/>
        <v>6109.8481670861511</v>
      </c>
      <c r="AJ31" s="25">
        <f t="shared" si="4"/>
        <v>6111.5138228048863</v>
      </c>
      <c r="AK31" s="25">
        <f t="shared" si="4"/>
        <v>6113.2047352852678</v>
      </c>
      <c r="AL31" s="25">
        <f t="shared" si="4"/>
        <v>6114.9212875020012</v>
      </c>
      <c r="AM31" s="25">
        <f t="shared" si="4"/>
        <v>6116.6638682369357</v>
      </c>
      <c r="AN31" s="25">
        <f t="shared" si="4"/>
        <v>6118.4328721671172</v>
      </c>
      <c r="AO31" s="25">
        <f t="shared" si="4"/>
        <v>6120.2286999541811</v>
      </c>
      <c r="AP31" s="25">
        <f t="shared" si="4"/>
        <v>6122.0517583350993</v>
      </c>
      <c r="AQ31" s="25">
        <f t="shared" si="4"/>
        <v>6123.9024602142945</v>
      </c>
      <c r="AR31" s="25">
        <f t="shared" si="4"/>
        <v>6125.7812247571701</v>
      </c>
      <c r="AS31" s="25">
        <f t="shared" si="4"/>
        <v>6127.6884774850378</v>
      </c>
      <c r="AT31" s="25">
        <f t="shared" si="4"/>
        <v>6129.6246503714974</v>
      </c>
      <c r="AU31" s="25">
        <f t="shared" si="4"/>
        <v>6131.590181940277</v>
      </c>
      <c r="AV31" s="25">
        <f t="shared" si="4"/>
        <v>6131.590181940277</v>
      </c>
      <c r="AW31" s="25">
        <f t="shared" si="4"/>
        <v>6131.590181940277</v>
      </c>
      <c r="AX31" s="25">
        <f t="shared" si="4"/>
        <v>6131.590181940277</v>
      </c>
      <c r="AY31" s="25">
        <f t="shared" si="4"/>
        <v>6131.590181940277</v>
      </c>
      <c r="AZ31" s="25">
        <f t="shared" si="4"/>
        <v>6131.590181940277</v>
      </c>
      <c r="BA31" s="25">
        <f t="shared" si="4"/>
        <v>6131.590181940277</v>
      </c>
      <c r="BB31" s="25">
        <f t="shared" si="4"/>
        <v>6131.590181940277</v>
      </c>
      <c r="BC31" s="25">
        <f t="shared" si="4"/>
        <v>6131.590181940277</v>
      </c>
      <c r="BD31" s="25">
        <f t="shared" si="4"/>
        <v>6131.590181940277</v>
      </c>
      <c r="BE31" s="25">
        <f t="shared" si="4"/>
        <v>6131.590181940277</v>
      </c>
      <c r="BF31" s="25">
        <f t="shared" si="4"/>
        <v>6131.590181940277</v>
      </c>
      <c r="BG31" s="25">
        <f t="shared" si="4"/>
        <v>6131.590181940277</v>
      </c>
      <c r="BH31" s="25">
        <f t="shared" si="4"/>
        <v>6131.590181940277</v>
      </c>
      <c r="BI31" s="25">
        <f t="shared" si="4"/>
        <v>6131.590181940277</v>
      </c>
      <c r="BJ31" s="25">
        <f t="shared" si="4"/>
        <v>6131.590181940277</v>
      </c>
      <c r="BK31" s="25">
        <f t="shared" si="4"/>
        <v>6131.590181940277</v>
      </c>
      <c r="BL31" s="25">
        <f t="shared" si="4"/>
        <v>6131.590181940277</v>
      </c>
      <c r="BM31" s="25">
        <f t="shared" si="4"/>
        <v>6131.590181940277</v>
      </c>
      <c r="BN31" s="25">
        <f t="shared" si="4"/>
        <v>6131.590181940277</v>
      </c>
      <c r="BO31" s="25">
        <f t="shared" si="4"/>
        <v>6131.590181940277</v>
      </c>
      <c r="BP31" s="25">
        <f t="shared" si="4"/>
        <v>6131.590181940277</v>
      </c>
      <c r="BQ31" s="25">
        <f t="shared" si="4"/>
        <v>6131.590181940277</v>
      </c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0"/>
    </row>
    <row r="32" spans="1:90">
      <c r="A32" s="264" t="s">
        <v>250</v>
      </c>
      <c r="D32" s="271"/>
      <c r="F32" s="271"/>
      <c r="G32" s="271"/>
      <c r="H32" s="308"/>
      <c r="I32" s="227" t="s">
        <v>419</v>
      </c>
      <c r="Z32" s="25">
        <f>(3845+ 431*$B22)</f>
        <v>6000</v>
      </c>
      <c r="AA32" s="25">
        <f t="shared" ref="AA32:BQ32" si="5">(3845+ 431*$B22)</f>
        <v>6000</v>
      </c>
      <c r="AB32" s="25">
        <f t="shared" si="5"/>
        <v>6000</v>
      </c>
      <c r="AC32" s="25">
        <f t="shared" si="5"/>
        <v>6000</v>
      </c>
      <c r="AD32" s="25">
        <f t="shared" si="5"/>
        <v>6000</v>
      </c>
      <c r="AE32" s="25">
        <f t="shared" si="5"/>
        <v>6000</v>
      </c>
      <c r="AF32" s="25">
        <f t="shared" si="5"/>
        <v>6000</v>
      </c>
      <c r="AG32" s="25">
        <f t="shared" si="5"/>
        <v>6000</v>
      </c>
      <c r="AH32" s="25">
        <f t="shared" si="5"/>
        <v>6000</v>
      </c>
      <c r="AI32" s="25">
        <f t="shared" si="5"/>
        <v>6000</v>
      </c>
      <c r="AJ32" s="25">
        <f t="shared" si="5"/>
        <v>6000</v>
      </c>
      <c r="AK32" s="25">
        <f t="shared" si="5"/>
        <v>6000</v>
      </c>
      <c r="AL32" s="25">
        <f t="shared" si="5"/>
        <v>6000</v>
      </c>
      <c r="AM32" s="25">
        <f t="shared" si="5"/>
        <v>6000</v>
      </c>
      <c r="AN32" s="25">
        <f t="shared" si="5"/>
        <v>6000</v>
      </c>
      <c r="AO32" s="25">
        <f t="shared" si="5"/>
        <v>6000</v>
      </c>
      <c r="AP32" s="25">
        <f t="shared" si="5"/>
        <v>6000</v>
      </c>
      <c r="AQ32" s="25">
        <f t="shared" si="5"/>
        <v>6000</v>
      </c>
      <c r="AR32" s="25">
        <f t="shared" si="5"/>
        <v>6000</v>
      </c>
      <c r="AS32" s="25">
        <f t="shared" si="5"/>
        <v>6000</v>
      </c>
      <c r="AT32" s="25">
        <f t="shared" si="5"/>
        <v>6000</v>
      </c>
      <c r="AU32" s="25">
        <f t="shared" si="5"/>
        <v>6000</v>
      </c>
      <c r="AV32" s="25">
        <f t="shared" si="5"/>
        <v>6000</v>
      </c>
      <c r="AW32" s="25">
        <f t="shared" si="5"/>
        <v>6000</v>
      </c>
      <c r="AX32" s="25">
        <f t="shared" si="5"/>
        <v>6000</v>
      </c>
      <c r="AY32" s="25">
        <f t="shared" si="5"/>
        <v>6000</v>
      </c>
      <c r="AZ32" s="25">
        <f t="shared" si="5"/>
        <v>6000</v>
      </c>
      <c r="BA32" s="25">
        <f t="shared" si="5"/>
        <v>6000</v>
      </c>
      <c r="BB32" s="25">
        <f t="shared" si="5"/>
        <v>6000</v>
      </c>
      <c r="BC32" s="25">
        <f t="shared" si="5"/>
        <v>6000</v>
      </c>
      <c r="BD32" s="25">
        <f t="shared" si="5"/>
        <v>6000</v>
      </c>
      <c r="BE32" s="25">
        <f t="shared" si="5"/>
        <v>6000</v>
      </c>
      <c r="BF32" s="25">
        <f t="shared" si="5"/>
        <v>6000</v>
      </c>
      <c r="BG32" s="25">
        <f t="shared" si="5"/>
        <v>6000</v>
      </c>
      <c r="BH32" s="25">
        <f t="shared" si="5"/>
        <v>6000</v>
      </c>
      <c r="BI32" s="25">
        <f t="shared" si="5"/>
        <v>6000</v>
      </c>
      <c r="BJ32" s="25">
        <f t="shared" si="5"/>
        <v>6000</v>
      </c>
      <c r="BK32" s="25">
        <f t="shared" si="5"/>
        <v>6000</v>
      </c>
      <c r="BL32" s="25">
        <f t="shared" si="5"/>
        <v>6000</v>
      </c>
      <c r="BM32" s="25">
        <f t="shared" si="5"/>
        <v>6000</v>
      </c>
      <c r="BN32" s="25">
        <f t="shared" si="5"/>
        <v>6000</v>
      </c>
      <c r="BO32" s="25">
        <f t="shared" si="5"/>
        <v>6000</v>
      </c>
      <c r="BP32" s="25">
        <f t="shared" si="5"/>
        <v>6000</v>
      </c>
      <c r="BQ32" s="25">
        <f t="shared" si="5"/>
        <v>6000</v>
      </c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0"/>
    </row>
    <row r="33" spans="1:90">
      <c r="A33" s="264"/>
      <c r="D33" s="271"/>
      <c r="F33" s="271"/>
      <c r="G33" s="271"/>
      <c r="H33" s="308"/>
      <c r="I33" s="227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0"/>
    </row>
    <row r="34" spans="1:90">
      <c r="A34" s="205" t="s">
        <v>430</v>
      </c>
      <c r="B34" s="138"/>
      <c r="C34" s="271"/>
      <c r="D34" s="271"/>
      <c r="F34" s="271"/>
      <c r="G34" s="271"/>
      <c r="H34" s="308"/>
      <c r="I34" s="30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308" t="s">
        <v>420</v>
      </c>
      <c r="BU34" s="185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0"/>
    </row>
    <row r="35" spans="1:90">
      <c r="A35" s="264" t="s">
        <v>255</v>
      </c>
      <c r="B35" s="234"/>
      <c r="D35" s="271"/>
      <c r="F35" s="271"/>
      <c r="G35" s="271"/>
      <c r="H35" s="308"/>
      <c r="I35" s="227" t="str">
        <f>CONCATENATE(a!$C$51,"$/incident")</f>
        <v>2019$/incident</v>
      </c>
      <c r="Z35" s="25">
        <f>Z31/0.63</f>
        <v>9676.0847526302477</v>
      </c>
      <c r="AA35" s="25">
        <f t="shared" ref="AA35:BQ35" si="6">AA31/0.63</f>
        <v>9678.3937406856257</v>
      </c>
      <c r="AB35" s="25">
        <f t="shared" si="6"/>
        <v>9680.7377405146271</v>
      </c>
      <c r="AC35" s="25">
        <f t="shared" si="6"/>
        <v>9683.1172830096839</v>
      </c>
      <c r="AD35" s="25">
        <f t="shared" si="6"/>
        <v>9685.5329071132946</v>
      </c>
      <c r="AE35" s="25">
        <f t="shared" si="6"/>
        <v>9687.9851599400699</v>
      </c>
      <c r="AF35" s="25">
        <f t="shared" si="6"/>
        <v>9690.4745969006653</v>
      </c>
      <c r="AG35" s="25">
        <f t="shared" si="6"/>
        <v>9693.0017818275664</v>
      </c>
      <c r="AH35" s="25">
        <f t="shared" si="6"/>
        <v>9695.5672871027909</v>
      </c>
      <c r="AI35" s="25">
        <f t="shared" si="6"/>
        <v>9698.1716937875408</v>
      </c>
      <c r="AJ35" s="25">
        <f t="shared" si="6"/>
        <v>9700.8155917537879</v>
      </c>
      <c r="AK35" s="25">
        <f t="shared" si="6"/>
        <v>9703.4995798178861</v>
      </c>
      <c r="AL35" s="25">
        <f t="shared" si="6"/>
        <v>9706.2242658761916</v>
      </c>
      <c r="AM35" s="25">
        <f t="shared" si="6"/>
        <v>9708.9902670427546</v>
      </c>
      <c r="AN35" s="25">
        <f t="shared" si="6"/>
        <v>9711.7982097890745</v>
      </c>
      <c r="AO35" s="25">
        <f t="shared" si="6"/>
        <v>9714.6487300860026</v>
      </c>
      <c r="AP35" s="25">
        <f t="shared" si="6"/>
        <v>9717.5424735477773</v>
      </c>
      <c r="AQ35" s="25">
        <f t="shared" si="6"/>
        <v>9720.4800955782448</v>
      </c>
      <c r="AR35" s="25">
        <f t="shared" si="6"/>
        <v>9723.4622615193184</v>
      </c>
      <c r="AS35" s="25">
        <f t="shared" si="6"/>
        <v>9726.4896468016468</v>
      </c>
      <c r="AT35" s="25">
        <f t="shared" si="6"/>
        <v>9729.5629370976148</v>
      </c>
      <c r="AU35" s="25">
        <f t="shared" si="6"/>
        <v>9732.6828284766307</v>
      </c>
      <c r="AV35" s="25">
        <f t="shared" si="6"/>
        <v>9732.6828284766307</v>
      </c>
      <c r="AW35" s="25">
        <f t="shared" si="6"/>
        <v>9732.6828284766307</v>
      </c>
      <c r="AX35" s="25">
        <f t="shared" si="6"/>
        <v>9732.6828284766307</v>
      </c>
      <c r="AY35" s="25">
        <f t="shared" si="6"/>
        <v>9732.6828284766307</v>
      </c>
      <c r="AZ35" s="25">
        <f t="shared" si="6"/>
        <v>9732.6828284766307</v>
      </c>
      <c r="BA35" s="25">
        <f t="shared" si="6"/>
        <v>9732.6828284766307</v>
      </c>
      <c r="BB35" s="25">
        <f t="shared" si="6"/>
        <v>9732.6828284766307</v>
      </c>
      <c r="BC35" s="25">
        <f t="shared" si="6"/>
        <v>9732.6828284766307</v>
      </c>
      <c r="BD35" s="25">
        <f t="shared" si="6"/>
        <v>9732.6828284766307</v>
      </c>
      <c r="BE35" s="25">
        <f t="shared" si="6"/>
        <v>9732.6828284766307</v>
      </c>
      <c r="BF35" s="25">
        <f t="shared" si="6"/>
        <v>9732.6828284766307</v>
      </c>
      <c r="BG35" s="25">
        <f t="shared" si="6"/>
        <v>9732.6828284766307</v>
      </c>
      <c r="BH35" s="25">
        <f t="shared" si="6"/>
        <v>9732.6828284766307</v>
      </c>
      <c r="BI35" s="25">
        <f t="shared" si="6"/>
        <v>9732.6828284766307</v>
      </c>
      <c r="BJ35" s="25">
        <f t="shared" si="6"/>
        <v>9732.6828284766307</v>
      </c>
      <c r="BK35" s="25">
        <f t="shared" si="6"/>
        <v>9732.6828284766307</v>
      </c>
      <c r="BL35" s="25">
        <f t="shared" si="6"/>
        <v>9732.6828284766307</v>
      </c>
      <c r="BM35" s="25">
        <f t="shared" si="6"/>
        <v>9732.6828284766307</v>
      </c>
      <c r="BN35" s="25">
        <f t="shared" si="6"/>
        <v>9732.6828284766307</v>
      </c>
      <c r="BO35" s="25">
        <f t="shared" si="6"/>
        <v>9732.6828284766307</v>
      </c>
      <c r="BP35" s="25">
        <f t="shared" si="6"/>
        <v>9732.6828284766307</v>
      </c>
      <c r="BQ35" s="25">
        <f t="shared" si="6"/>
        <v>9732.6828284766307</v>
      </c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0"/>
    </row>
    <row r="36" spans="1:90">
      <c r="A36" s="264" t="s">
        <v>250</v>
      </c>
      <c r="D36" s="271"/>
      <c r="F36" s="271"/>
      <c r="G36" s="271"/>
      <c r="H36" s="308"/>
      <c r="I36" s="227" t="str">
        <f>CONCATENATE(a!$C$51,"$/incident")</f>
        <v>2019$/incident</v>
      </c>
      <c r="Z36" s="25">
        <f>Z32/0.63</f>
        <v>9523.8095238095229</v>
      </c>
      <c r="AA36" s="25">
        <f t="shared" ref="AA36:BQ36" si="7">AA32/0.63</f>
        <v>9523.8095238095229</v>
      </c>
      <c r="AB36" s="25">
        <f t="shared" si="7"/>
        <v>9523.8095238095229</v>
      </c>
      <c r="AC36" s="25">
        <f t="shared" si="7"/>
        <v>9523.8095238095229</v>
      </c>
      <c r="AD36" s="25">
        <f t="shared" si="7"/>
        <v>9523.8095238095229</v>
      </c>
      <c r="AE36" s="25">
        <f t="shared" si="7"/>
        <v>9523.8095238095229</v>
      </c>
      <c r="AF36" s="25">
        <f t="shared" si="7"/>
        <v>9523.8095238095229</v>
      </c>
      <c r="AG36" s="25">
        <f t="shared" si="7"/>
        <v>9523.8095238095229</v>
      </c>
      <c r="AH36" s="25">
        <f t="shared" si="7"/>
        <v>9523.8095238095229</v>
      </c>
      <c r="AI36" s="25">
        <f t="shared" si="7"/>
        <v>9523.8095238095229</v>
      </c>
      <c r="AJ36" s="25">
        <f t="shared" si="7"/>
        <v>9523.8095238095229</v>
      </c>
      <c r="AK36" s="25">
        <f t="shared" si="7"/>
        <v>9523.8095238095229</v>
      </c>
      <c r="AL36" s="25">
        <f t="shared" si="7"/>
        <v>9523.8095238095229</v>
      </c>
      <c r="AM36" s="25">
        <f t="shared" si="7"/>
        <v>9523.8095238095229</v>
      </c>
      <c r="AN36" s="25">
        <f t="shared" si="7"/>
        <v>9523.8095238095229</v>
      </c>
      <c r="AO36" s="25">
        <f t="shared" si="7"/>
        <v>9523.8095238095229</v>
      </c>
      <c r="AP36" s="25">
        <f t="shared" si="7"/>
        <v>9523.8095238095229</v>
      </c>
      <c r="AQ36" s="25">
        <f t="shared" si="7"/>
        <v>9523.8095238095229</v>
      </c>
      <c r="AR36" s="25">
        <f t="shared" si="7"/>
        <v>9523.8095238095229</v>
      </c>
      <c r="AS36" s="25">
        <f t="shared" si="7"/>
        <v>9523.8095238095229</v>
      </c>
      <c r="AT36" s="25">
        <f t="shared" si="7"/>
        <v>9523.8095238095229</v>
      </c>
      <c r="AU36" s="25">
        <f t="shared" si="7"/>
        <v>9523.8095238095229</v>
      </c>
      <c r="AV36" s="25">
        <f t="shared" si="7"/>
        <v>9523.8095238095229</v>
      </c>
      <c r="AW36" s="25">
        <f t="shared" si="7"/>
        <v>9523.8095238095229</v>
      </c>
      <c r="AX36" s="25">
        <f t="shared" si="7"/>
        <v>9523.8095238095229</v>
      </c>
      <c r="AY36" s="25">
        <f t="shared" si="7"/>
        <v>9523.8095238095229</v>
      </c>
      <c r="AZ36" s="25">
        <f t="shared" si="7"/>
        <v>9523.8095238095229</v>
      </c>
      <c r="BA36" s="25">
        <f t="shared" si="7"/>
        <v>9523.8095238095229</v>
      </c>
      <c r="BB36" s="25">
        <f t="shared" si="7"/>
        <v>9523.8095238095229</v>
      </c>
      <c r="BC36" s="25">
        <f t="shared" si="7"/>
        <v>9523.8095238095229</v>
      </c>
      <c r="BD36" s="25">
        <f t="shared" si="7"/>
        <v>9523.8095238095229</v>
      </c>
      <c r="BE36" s="25">
        <f t="shared" si="7"/>
        <v>9523.8095238095229</v>
      </c>
      <c r="BF36" s="25">
        <f t="shared" si="7"/>
        <v>9523.8095238095229</v>
      </c>
      <c r="BG36" s="25">
        <f t="shared" si="7"/>
        <v>9523.8095238095229</v>
      </c>
      <c r="BH36" s="25">
        <f t="shared" si="7"/>
        <v>9523.8095238095229</v>
      </c>
      <c r="BI36" s="25">
        <f t="shared" si="7"/>
        <v>9523.8095238095229</v>
      </c>
      <c r="BJ36" s="25">
        <f t="shared" si="7"/>
        <v>9523.8095238095229</v>
      </c>
      <c r="BK36" s="25">
        <f t="shared" si="7"/>
        <v>9523.8095238095229</v>
      </c>
      <c r="BL36" s="25">
        <f t="shared" si="7"/>
        <v>9523.8095238095229</v>
      </c>
      <c r="BM36" s="25">
        <f t="shared" si="7"/>
        <v>9523.8095238095229</v>
      </c>
      <c r="BN36" s="25">
        <f t="shared" si="7"/>
        <v>9523.8095238095229</v>
      </c>
      <c r="BO36" s="25">
        <f t="shared" si="7"/>
        <v>9523.8095238095229</v>
      </c>
      <c r="BP36" s="25">
        <f t="shared" si="7"/>
        <v>9523.8095238095229</v>
      </c>
      <c r="BQ36" s="25">
        <f t="shared" si="7"/>
        <v>9523.8095238095229</v>
      </c>
      <c r="BR36" s="137"/>
      <c r="BS36" s="137"/>
      <c r="BT36" s="137"/>
      <c r="BU36" s="137"/>
      <c r="BV36" s="137"/>
      <c r="BW36" s="137"/>
      <c r="BX36" s="137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0"/>
    </row>
    <row r="37" spans="1:90">
      <c r="A37" s="264"/>
      <c r="D37" s="271"/>
      <c r="F37" s="271"/>
      <c r="G37" s="271"/>
      <c r="H37" s="308"/>
      <c r="I37" s="227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0"/>
    </row>
    <row r="38" spans="1:90">
      <c r="A38" s="205" t="s">
        <v>387</v>
      </c>
      <c r="D38" s="271"/>
      <c r="F38" s="271"/>
      <c r="G38" s="271"/>
      <c r="H38" s="308"/>
      <c r="I38" s="227" t="str">
        <f>CONCATENATE(a!$C$51,"$/year")</f>
        <v>2019$/year</v>
      </c>
      <c r="Z38" s="25">
        <f>(((1-Z27)*Z35)-((1-Z28)*Z36))*$B$24</f>
        <v>8745.728477851073</v>
      </c>
      <c r="AA38" s="25">
        <f t="shared" ref="AA38:BQ38" si="8">(((1-AA27)*AA35)-((1-AA28)*AA36))*$B$24</f>
        <v>8878.4752426801952</v>
      </c>
      <c r="AB38" s="25">
        <f t="shared" si="8"/>
        <v>9013.2389462646479</v>
      </c>
      <c r="AC38" s="25">
        <f t="shared" si="8"/>
        <v>9150.0502961951388</v>
      </c>
      <c r="AD38" s="25">
        <f t="shared" si="8"/>
        <v>9288.9404694865443</v>
      </c>
      <c r="AE38" s="25">
        <f t="shared" si="8"/>
        <v>9429.941119810208</v>
      </c>
      <c r="AF38" s="25">
        <f t="shared" si="8"/>
        <v>9573.0843848421118</v>
      </c>
      <c r="AG38" s="25">
        <f t="shared" si="8"/>
        <v>9718.4028937250969</v>
      </c>
      <c r="AH38" s="25">
        <f t="shared" si="8"/>
        <v>9865.9297746474858</v>
      </c>
      <c r="AI38" s="25">
        <f t="shared" si="8"/>
        <v>10015.698662542176</v>
      </c>
      <c r="AJ38" s="25">
        <f t="shared" si="8"/>
        <v>10167.743706903804</v>
      </c>
      <c r="AK38" s="25">
        <f t="shared" si="8"/>
        <v>10322.09957973155</v>
      </c>
      <c r="AL38" s="25">
        <f t="shared" si="8"/>
        <v>10478.801483594507</v>
      </c>
      <c r="AM38" s="25">
        <f t="shared" si="8"/>
        <v>10637.885159824973</v>
      </c>
      <c r="AN38" s="25">
        <f t="shared" si="8"/>
        <v>10799.386896838789</v>
      </c>
      <c r="AO38" s="25">
        <f t="shared" si="8"/>
        <v>10963.343538589128</v>
      </c>
      <c r="AP38" s="25">
        <f t="shared" si="8"/>
        <v>11129.792493150588</v>
      </c>
      <c r="AQ38" s="25">
        <f t="shared" si="8"/>
        <v>11298.771741440076</v>
      </c>
      <c r="AR38" s="25">
        <f t="shared" si="8"/>
        <v>11470.319846075099</v>
      </c>
      <c r="AS38" s="25">
        <f t="shared" si="8"/>
        <v>11644.475960369573</v>
      </c>
      <c r="AT38" s="25">
        <f t="shared" si="8"/>
        <v>11821.279837474131</v>
      </c>
      <c r="AU38" s="25">
        <f t="shared" si="8"/>
        <v>12000.771839658964</v>
      </c>
      <c r="AV38" s="25">
        <f t="shared" si="8"/>
        <v>12000.771839658964</v>
      </c>
      <c r="AW38" s="25">
        <f t="shared" si="8"/>
        <v>12000.771839658964</v>
      </c>
      <c r="AX38" s="25">
        <f t="shared" si="8"/>
        <v>12000.771839658964</v>
      </c>
      <c r="AY38" s="25">
        <f t="shared" si="8"/>
        <v>12000.771839658964</v>
      </c>
      <c r="AZ38" s="25">
        <f t="shared" si="8"/>
        <v>12000.771839658964</v>
      </c>
      <c r="BA38" s="25">
        <f t="shared" si="8"/>
        <v>12000.771839658964</v>
      </c>
      <c r="BB38" s="25">
        <f t="shared" si="8"/>
        <v>12000.771839658964</v>
      </c>
      <c r="BC38" s="25">
        <f t="shared" si="8"/>
        <v>12000.771839658964</v>
      </c>
      <c r="BD38" s="25">
        <f t="shared" si="8"/>
        <v>12000.771839658964</v>
      </c>
      <c r="BE38" s="25">
        <f t="shared" si="8"/>
        <v>12000.771839658964</v>
      </c>
      <c r="BF38" s="25">
        <f t="shared" si="8"/>
        <v>12000.771839658964</v>
      </c>
      <c r="BG38" s="25">
        <f t="shared" si="8"/>
        <v>12000.771839658964</v>
      </c>
      <c r="BH38" s="25">
        <f t="shared" si="8"/>
        <v>12000.771839658964</v>
      </c>
      <c r="BI38" s="25">
        <f t="shared" si="8"/>
        <v>12000.771839658964</v>
      </c>
      <c r="BJ38" s="25">
        <f t="shared" si="8"/>
        <v>12000.771839658964</v>
      </c>
      <c r="BK38" s="25">
        <f t="shared" si="8"/>
        <v>12000.771839658964</v>
      </c>
      <c r="BL38" s="25">
        <f t="shared" si="8"/>
        <v>12000.771839658964</v>
      </c>
      <c r="BM38" s="25">
        <f t="shared" si="8"/>
        <v>12000.771839658964</v>
      </c>
      <c r="BN38" s="25">
        <f t="shared" si="8"/>
        <v>12000.771839658964</v>
      </c>
      <c r="BO38" s="25">
        <f t="shared" si="8"/>
        <v>12000.771839658964</v>
      </c>
      <c r="BP38" s="25">
        <f t="shared" si="8"/>
        <v>12000.771839658964</v>
      </c>
      <c r="BQ38" s="25">
        <f t="shared" si="8"/>
        <v>12000.771839658964</v>
      </c>
      <c r="BR38" s="137"/>
      <c r="BS38" s="137"/>
      <c r="BT38" s="308" t="s">
        <v>383</v>
      </c>
      <c r="BU38" s="185" t="s">
        <v>375</v>
      </c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0"/>
    </row>
    <row r="39" spans="1:90">
      <c r="A39" s="205" t="s">
        <v>388</v>
      </c>
      <c r="D39" s="271"/>
      <c r="F39" s="271"/>
      <c r="G39" s="271"/>
      <c r="H39" s="308"/>
      <c r="I39" s="227" t="str">
        <f>CONCATENATE(a!$C$51,"$/year")</f>
        <v>2019$/year</v>
      </c>
      <c r="Z39" s="25">
        <f>Z38*0.1</f>
        <v>874.57284778510734</v>
      </c>
      <c r="AA39" s="25">
        <f t="shared" ref="AA39:BQ39" si="9">AA38*0.1</f>
        <v>887.84752426801958</v>
      </c>
      <c r="AB39" s="25">
        <f t="shared" si="9"/>
        <v>901.32389462646483</v>
      </c>
      <c r="AC39" s="25">
        <f t="shared" si="9"/>
        <v>915.00502961951395</v>
      </c>
      <c r="AD39" s="25">
        <f t="shared" si="9"/>
        <v>928.89404694865448</v>
      </c>
      <c r="AE39" s="25">
        <f t="shared" si="9"/>
        <v>942.99411198102086</v>
      </c>
      <c r="AF39" s="25">
        <f t="shared" si="9"/>
        <v>957.30843848421125</v>
      </c>
      <c r="AG39" s="25">
        <f t="shared" si="9"/>
        <v>971.84028937250969</v>
      </c>
      <c r="AH39" s="25">
        <f t="shared" si="9"/>
        <v>986.59297746474863</v>
      </c>
      <c r="AI39" s="25">
        <f t="shared" si="9"/>
        <v>1001.5698662542177</v>
      </c>
      <c r="AJ39" s="25">
        <f t="shared" si="9"/>
        <v>1016.7743706903805</v>
      </c>
      <c r="AK39" s="25">
        <f t="shared" si="9"/>
        <v>1032.209957973155</v>
      </c>
      <c r="AL39" s="25">
        <f t="shared" si="9"/>
        <v>1047.8801483594507</v>
      </c>
      <c r="AM39" s="25">
        <f t="shared" si="9"/>
        <v>1063.7885159824973</v>
      </c>
      <c r="AN39" s="25">
        <f t="shared" si="9"/>
        <v>1079.9386896838789</v>
      </c>
      <c r="AO39" s="25">
        <f t="shared" si="9"/>
        <v>1096.3343538589129</v>
      </c>
      <c r="AP39" s="25">
        <f t="shared" si="9"/>
        <v>1112.9792493150587</v>
      </c>
      <c r="AQ39" s="25">
        <f t="shared" si="9"/>
        <v>1129.8771741440075</v>
      </c>
      <c r="AR39" s="25">
        <f t="shared" si="9"/>
        <v>1147.0319846075099</v>
      </c>
      <c r="AS39" s="25">
        <f t="shared" si="9"/>
        <v>1164.4475960369573</v>
      </c>
      <c r="AT39" s="25">
        <f t="shared" si="9"/>
        <v>1182.1279837474131</v>
      </c>
      <c r="AU39" s="25">
        <f t="shared" si="9"/>
        <v>1200.0771839658964</v>
      </c>
      <c r="AV39" s="25">
        <f t="shared" si="9"/>
        <v>1200.0771839658964</v>
      </c>
      <c r="AW39" s="25">
        <f t="shared" si="9"/>
        <v>1200.0771839658964</v>
      </c>
      <c r="AX39" s="25">
        <f t="shared" si="9"/>
        <v>1200.0771839658964</v>
      </c>
      <c r="AY39" s="25">
        <f t="shared" si="9"/>
        <v>1200.0771839658964</v>
      </c>
      <c r="AZ39" s="25">
        <f t="shared" si="9"/>
        <v>1200.0771839658964</v>
      </c>
      <c r="BA39" s="25">
        <f t="shared" si="9"/>
        <v>1200.0771839658964</v>
      </c>
      <c r="BB39" s="25">
        <f t="shared" si="9"/>
        <v>1200.0771839658964</v>
      </c>
      <c r="BC39" s="25">
        <f t="shared" si="9"/>
        <v>1200.0771839658964</v>
      </c>
      <c r="BD39" s="25">
        <f t="shared" si="9"/>
        <v>1200.0771839658964</v>
      </c>
      <c r="BE39" s="25">
        <f t="shared" si="9"/>
        <v>1200.0771839658964</v>
      </c>
      <c r="BF39" s="25">
        <f t="shared" si="9"/>
        <v>1200.0771839658964</v>
      </c>
      <c r="BG39" s="25">
        <f t="shared" si="9"/>
        <v>1200.0771839658964</v>
      </c>
      <c r="BH39" s="25">
        <f t="shared" si="9"/>
        <v>1200.0771839658964</v>
      </c>
      <c r="BI39" s="25">
        <f t="shared" si="9"/>
        <v>1200.0771839658964</v>
      </c>
      <c r="BJ39" s="25">
        <f t="shared" si="9"/>
        <v>1200.0771839658964</v>
      </c>
      <c r="BK39" s="25">
        <f t="shared" si="9"/>
        <v>1200.0771839658964</v>
      </c>
      <c r="BL39" s="25">
        <f t="shared" si="9"/>
        <v>1200.0771839658964</v>
      </c>
      <c r="BM39" s="25">
        <f t="shared" si="9"/>
        <v>1200.0771839658964</v>
      </c>
      <c r="BN39" s="25">
        <f t="shared" si="9"/>
        <v>1200.0771839658964</v>
      </c>
      <c r="BO39" s="25">
        <f t="shared" si="9"/>
        <v>1200.0771839658964</v>
      </c>
      <c r="BP39" s="25">
        <f t="shared" si="9"/>
        <v>1200.0771839658964</v>
      </c>
      <c r="BQ39" s="25">
        <f t="shared" si="9"/>
        <v>1200.0771839658964</v>
      </c>
      <c r="BR39" s="137"/>
      <c r="BS39" s="137"/>
      <c r="BT39" s="308" t="s">
        <v>383</v>
      </c>
      <c r="BU39" s="185" t="s">
        <v>375</v>
      </c>
      <c r="BV39" s="137"/>
      <c r="BW39" s="137"/>
      <c r="BX39" s="137"/>
      <c r="BY39" s="137"/>
      <c r="BZ39" s="137"/>
      <c r="CA39" s="137"/>
      <c r="CB39" s="137"/>
      <c r="CC39" s="137"/>
      <c r="CD39" s="137"/>
      <c r="CE39" s="137"/>
      <c r="CF39" s="137"/>
      <c r="CG39" s="137"/>
      <c r="CH39" s="137"/>
      <c r="CI39" s="137"/>
      <c r="CJ39" s="137"/>
      <c r="CK39" s="137"/>
      <c r="CL39" s="10"/>
    </row>
    <row r="40" spans="1:90">
      <c r="A40" s="205" t="s">
        <v>389</v>
      </c>
      <c r="D40" s="271"/>
      <c r="F40" s="271"/>
      <c r="G40" s="271"/>
      <c r="H40" s="308"/>
      <c r="I40" s="227" t="str">
        <f>CONCATENATE(a!$C$51,"$/year")</f>
        <v>2019$/year</v>
      </c>
      <c r="Z40" s="25">
        <f>3.3*SUM(Z38:Z39)</f>
        <v>31746.994374599395</v>
      </c>
      <c r="AA40" s="25">
        <f t="shared" ref="AA40:BQ40" si="10">3.3*SUM(AA38:AA39)</f>
        <v>32228.865130929109</v>
      </c>
      <c r="AB40" s="25">
        <f t="shared" si="10"/>
        <v>32718.057374940669</v>
      </c>
      <c r="AC40" s="25">
        <f t="shared" si="10"/>
        <v>33214.682575188352</v>
      </c>
      <c r="AD40" s="25">
        <f t="shared" si="10"/>
        <v>33718.853904236159</v>
      </c>
      <c r="AE40" s="25">
        <f t="shared" si="10"/>
        <v>34230.686264911055</v>
      </c>
      <c r="AF40" s="25">
        <f t="shared" si="10"/>
        <v>34750.296316976863</v>
      </c>
      <c r="AG40" s="25">
        <f t="shared" si="10"/>
        <v>35277.802504222098</v>
      </c>
      <c r="AH40" s="25">
        <f t="shared" si="10"/>
        <v>35813.325081970368</v>
      </c>
      <c r="AI40" s="25">
        <f t="shared" si="10"/>
        <v>36356.986145028095</v>
      </c>
      <c r="AJ40" s="25">
        <f t="shared" si="10"/>
        <v>36908.909656060809</v>
      </c>
      <c r="AK40" s="25">
        <f t="shared" si="10"/>
        <v>37469.221474425525</v>
      </c>
      <c r="AL40" s="25">
        <f t="shared" si="10"/>
        <v>38038.049385448059</v>
      </c>
      <c r="AM40" s="25">
        <f t="shared" si="10"/>
        <v>38615.523130164649</v>
      </c>
      <c r="AN40" s="25">
        <f t="shared" si="10"/>
        <v>39201.7744355248</v>
      </c>
      <c r="AO40" s="25">
        <f t="shared" si="10"/>
        <v>39796.937045078528</v>
      </c>
      <c r="AP40" s="25">
        <f t="shared" si="10"/>
        <v>40401.146750136628</v>
      </c>
      <c r="AQ40" s="25">
        <f t="shared" si="10"/>
        <v>41014.541421427472</v>
      </c>
      <c r="AR40" s="25">
        <f t="shared" si="10"/>
        <v>41637.261041252605</v>
      </c>
      <c r="AS40" s="25">
        <f t="shared" si="10"/>
        <v>42269.447736141548</v>
      </c>
      <c r="AT40" s="25">
        <f t="shared" si="10"/>
        <v>42911.245810031091</v>
      </c>
      <c r="AU40" s="25">
        <f t="shared" si="10"/>
        <v>43562.801777962042</v>
      </c>
      <c r="AV40" s="25">
        <f t="shared" si="10"/>
        <v>43562.801777962042</v>
      </c>
      <c r="AW40" s="25">
        <f t="shared" si="10"/>
        <v>43562.801777962042</v>
      </c>
      <c r="AX40" s="25">
        <f t="shared" si="10"/>
        <v>43562.801777962042</v>
      </c>
      <c r="AY40" s="25">
        <f t="shared" si="10"/>
        <v>43562.801777962042</v>
      </c>
      <c r="AZ40" s="25">
        <f t="shared" si="10"/>
        <v>43562.801777962042</v>
      </c>
      <c r="BA40" s="25">
        <f t="shared" si="10"/>
        <v>43562.801777962042</v>
      </c>
      <c r="BB40" s="25">
        <f t="shared" si="10"/>
        <v>43562.801777962042</v>
      </c>
      <c r="BC40" s="25">
        <f t="shared" si="10"/>
        <v>43562.801777962042</v>
      </c>
      <c r="BD40" s="25">
        <f t="shared" si="10"/>
        <v>43562.801777962042</v>
      </c>
      <c r="BE40" s="25">
        <f t="shared" si="10"/>
        <v>43562.801777962042</v>
      </c>
      <c r="BF40" s="25">
        <f t="shared" si="10"/>
        <v>43562.801777962042</v>
      </c>
      <c r="BG40" s="25">
        <f t="shared" si="10"/>
        <v>43562.801777962042</v>
      </c>
      <c r="BH40" s="25">
        <f t="shared" si="10"/>
        <v>43562.801777962042</v>
      </c>
      <c r="BI40" s="25">
        <f t="shared" si="10"/>
        <v>43562.801777962042</v>
      </c>
      <c r="BJ40" s="25">
        <f t="shared" si="10"/>
        <v>43562.801777962042</v>
      </c>
      <c r="BK40" s="25">
        <f t="shared" si="10"/>
        <v>43562.801777962042</v>
      </c>
      <c r="BL40" s="25">
        <f t="shared" si="10"/>
        <v>43562.801777962042</v>
      </c>
      <c r="BM40" s="25">
        <f t="shared" si="10"/>
        <v>43562.801777962042</v>
      </c>
      <c r="BN40" s="25">
        <f t="shared" si="10"/>
        <v>43562.801777962042</v>
      </c>
      <c r="BO40" s="25">
        <f t="shared" si="10"/>
        <v>43562.801777962042</v>
      </c>
      <c r="BP40" s="25">
        <f t="shared" si="10"/>
        <v>43562.801777962042</v>
      </c>
      <c r="BQ40" s="25">
        <f t="shared" si="10"/>
        <v>43562.801777962042</v>
      </c>
      <c r="BR40" s="137"/>
      <c r="BS40" s="137"/>
      <c r="BT40" s="308" t="s">
        <v>383</v>
      </c>
      <c r="BU40" s="185" t="s">
        <v>375</v>
      </c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0"/>
    </row>
    <row r="41" spans="1:90">
      <c r="A41" s="189" t="s">
        <v>391</v>
      </c>
      <c r="B41" s="134">
        <f>SUM(Z41:BQ41)</f>
        <v>2319739.3055584333</v>
      </c>
      <c r="D41" s="271"/>
      <c r="F41" s="271"/>
      <c r="G41" s="271"/>
      <c r="H41" s="308"/>
      <c r="I41" s="227" t="str">
        <f>CONCATENATE(a!$C$51,"$/year")</f>
        <v>2019$/year</v>
      </c>
      <c r="Z41" s="134">
        <f t="shared" ref="Z41:BQ41" si="11">SUM(Z38:Z40)</f>
        <v>41367.295700235576</v>
      </c>
      <c r="AA41" s="134">
        <f t="shared" si="11"/>
        <v>41995.187897877324</v>
      </c>
      <c r="AB41" s="134">
        <f t="shared" si="11"/>
        <v>42632.620215831783</v>
      </c>
      <c r="AC41" s="134">
        <f t="shared" si="11"/>
        <v>43279.737901003005</v>
      </c>
      <c r="AD41" s="134">
        <f t="shared" si="11"/>
        <v>43936.688420671358</v>
      </c>
      <c r="AE41" s="134">
        <f t="shared" si="11"/>
        <v>44603.621496702282</v>
      </c>
      <c r="AF41" s="134">
        <f t="shared" si="11"/>
        <v>45280.689140303184</v>
      </c>
      <c r="AG41" s="134">
        <f t="shared" si="11"/>
        <v>45968.045687319704</v>
      </c>
      <c r="AH41" s="134">
        <f t="shared" si="11"/>
        <v>46665.847834082604</v>
      </c>
      <c r="AI41" s="134">
        <f t="shared" si="11"/>
        <v>47374.254673824486</v>
      </c>
      <c r="AJ41" s="134">
        <f t="shared" si="11"/>
        <v>48093.427733654993</v>
      </c>
      <c r="AK41" s="134">
        <f t="shared" si="11"/>
        <v>48823.531012130232</v>
      </c>
      <c r="AL41" s="134">
        <f t="shared" si="11"/>
        <v>49564.731017402017</v>
      </c>
      <c r="AM41" s="134">
        <f t="shared" si="11"/>
        <v>50317.196805972118</v>
      </c>
      <c r="AN41" s="134">
        <f t="shared" si="11"/>
        <v>51081.100022047467</v>
      </c>
      <c r="AO41" s="134">
        <f t="shared" si="11"/>
        <v>51856.614937526567</v>
      </c>
      <c r="AP41" s="134">
        <f t="shared" si="11"/>
        <v>52643.918492602272</v>
      </c>
      <c r="AQ41" s="134">
        <f t="shared" si="11"/>
        <v>53443.190337011554</v>
      </c>
      <c r="AR41" s="134">
        <f t="shared" si="11"/>
        <v>54254.612871935213</v>
      </c>
      <c r="AS41" s="134">
        <f t="shared" si="11"/>
        <v>55078.37129254808</v>
      </c>
      <c r="AT41" s="134">
        <f t="shared" si="11"/>
        <v>55914.65363125263</v>
      </c>
      <c r="AU41" s="134">
        <f t="shared" si="11"/>
        <v>56763.650801586904</v>
      </c>
      <c r="AV41" s="134">
        <f t="shared" si="11"/>
        <v>56763.650801586904</v>
      </c>
      <c r="AW41" s="134">
        <f t="shared" si="11"/>
        <v>56763.650801586904</v>
      </c>
      <c r="AX41" s="134">
        <f t="shared" si="11"/>
        <v>56763.650801586904</v>
      </c>
      <c r="AY41" s="134">
        <f t="shared" si="11"/>
        <v>56763.650801586904</v>
      </c>
      <c r="AZ41" s="134">
        <f t="shared" si="11"/>
        <v>56763.650801586904</v>
      </c>
      <c r="BA41" s="134">
        <f t="shared" si="11"/>
        <v>56763.650801586904</v>
      </c>
      <c r="BB41" s="134">
        <f t="shared" si="11"/>
        <v>56763.650801586904</v>
      </c>
      <c r="BC41" s="134">
        <f t="shared" si="11"/>
        <v>56763.650801586904</v>
      </c>
      <c r="BD41" s="134">
        <f t="shared" si="11"/>
        <v>56763.650801586904</v>
      </c>
      <c r="BE41" s="134">
        <f t="shared" si="11"/>
        <v>56763.650801586904</v>
      </c>
      <c r="BF41" s="134">
        <f t="shared" si="11"/>
        <v>56763.650801586904</v>
      </c>
      <c r="BG41" s="134">
        <f t="shared" si="11"/>
        <v>56763.650801586904</v>
      </c>
      <c r="BH41" s="134">
        <f t="shared" si="11"/>
        <v>56763.650801586904</v>
      </c>
      <c r="BI41" s="134">
        <f t="shared" si="11"/>
        <v>56763.650801586904</v>
      </c>
      <c r="BJ41" s="134">
        <f t="shared" si="11"/>
        <v>56763.650801586904</v>
      </c>
      <c r="BK41" s="134">
        <f t="shared" si="11"/>
        <v>56763.650801586904</v>
      </c>
      <c r="BL41" s="134">
        <f t="shared" si="11"/>
        <v>56763.650801586904</v>
      </c>
      <c r="BM41" s="134">
        <f t="shared" si="11"/>
        <v>56763.650801586904</v>
      </c>
      <c r="BN41" s="134">
        <f t="shared" si="11"/>
        <v>56763.650801586904</v>
      </c>
      <c r="BO41" s="134">
        <f t="shared" si="11"/>
        <v>56763.650801586904</v>
      </c>
      <c r="BP41" s="134">
        <f t="shared" si="11"/>
        <v>56763.650801586904</v>
      </c>
      <c r="BQ41" s="134">
        <f t="shared" si="11"/>
        <v>56763.650801586904</v>
      </c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0"/>
    </row>
    <row r="42" spans="1:90">
      <c r="A42" s="264"/>
      <c r="B42" s="138"/>
      <c r="C42" s="271"/>
      <c r="D42" s="271"/>
      <c r="F42" s="271"/>
      <c r="G42" s="271"/>
      <c r="H42" s="308"/>
      <c r="I42" s="30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0"/>
    </row>
    <row r="43" spans="1:90" ht="18.75">
      <c r="A43" s="112" t="s">
        <v>378</v>
      </c>
      <c r="B43" s="7"/>
      <c r="C43" s="7"/>
      <c r="D43" s="7"/>
      <c r="E43" s="7"/>
      <c r="F43" s="7"/>
      <c r="G43" s="263"/>
      <c r="H43" s="308"/>
      <c r="I43" s="308"/>
    </row>
    <row r="44" spans="1:90">
      <c r="A44" s="231"/>
      <c r="B44" s="138"/>
      <c r="C44" s="271"/>
      <c r="D44" s="271"/>
      <c r="F44" s="271"/>
      <c r="G44" s="271"/>
      <c r="H44" s="308"/>
      <c r="I44" s="30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0"/>
    </row>
    <row r="45" spans="1:90">
      <c r="A45" s="228" t="s">
        <v>393</v>
      </c>
      <c r="B45" s="269"/>
      <c r="C45" s="246"/>
      <c r="D45" s="246"/>
      <c r="E45" s="246"/>
      <c r="F45" s="246"/>
      <c r="H45" s="308"/>
      <c r="I45" s="33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176"/>
    </row>
    <row r="46" spans="1:90">
      <c r="A46" s="264" t="s">
        <v>255</v>
      </c>
      <c r="B46" s="269"/>
      <c r="C46" s="246"/>
      <c r="D46" s="246"/>
      <c r="E46" s="246"/>
      <c r="F46" s="246"/>
      <c r="H46" s="308"/>
      <c r="I46" s="33" t="s">
        <v>350</v>
      </c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34">
        <f>$B$16*Z$15*60+$B47</f>
        <v>7.2225832811068607</v>
      </c>
      <c r="AA46" s="234">
        <f t="shared" ref="AA46:BQ46" si="12">$B$16*AA$15*60+$B47</f>
        <v>7.2259583680555552</v>
      </c>
      <c r="AB46" s="234">
        <f t="shared" si="12"/>
        <v>7.2293846323067621</v>
      </c>
      <c r="AC46" s="234">
        <f t="shared" si="12"/>
        <v>7.2328628498749454</v>
      </c>
      <c r="AD46" s="234">
        <f t="shared" si="12"/>
        <v>7.2363938085414752</v>
      </c>
      <c r="AE46" s="234">
        <f t="shared" si="12"/>
        <v>7.2399783080330495</v>
      </c>
      <c r="AF46" s="234">
        <f t="shared" si="12"/>
        <v>7.2436171602028292</v>
      </c>
      <c r="AG46" s="234">
        <f t="shared" si="12"/>
        <v>7.2473111892143072</v>
      </c>
      <c r="AH46" s="234">
        <f t="shared" si="12"/>
        <v>7.251061231727979</v>
      </c>
      <c r="AI46" s="234">
        <f t="shared" si="12"/>
        <v>7.2548681370908374</v>
      </c>
      <c r="AJ46" s="234">
        <f t="shared" si="12"/>
        <v>7.2587327675287385</v>
      </c>
      <c r="AK46" s="234">
        <f t="shared" si="12"/>
        <v>7.262655998341689</v>
      </c>
      <c r="AL46" s="234">
        <f t="shared" si="12"/>
        <v>7.2666387181020911</v>
      </c>
      <c r="AM46" s="234">
        <f t="shared" si="12"/>
        <v>7.2706818288559987</v>
      </c>
      <c r="AN46" s="234">
        <f t="shared" si="12"/>
        <v>7.2747862463274178</v>
      </c>
      <c r="AO46" s="234">
        <f t="shared" si="12"/>
        <v>7.2789529001257112</v>
      </c>
      <c r="AP46" s="234">
        <f t="shared" si="12"/>
        <v>7.2831827339561457</v>
      </c>
      <c r="AQ46" s="234">
        <f t="shared" si="12"/>
        <v>7.2874767058336296</v>
      </c>
      <c r="AR46" s="234">
        <f t="shared" si="12"/>
        <v>7.2918357882996983</v>
      </c>
      <c r="AS46" s="234">
        <f t="shared" si="12"/>
        <v>7.2962609686427786</v>
      </c>
      <c r="AT46" s="234">
        <f t="shared" si="12"/>
        <v>7.3007532491218052</v>
      </c>
      <c r="AU46" s="234">
        <f t="shared" si="12"/>
        <v>7.3053136471932181</v>
      </c>
      <c r="AV46" s="234">
        <f t="shared" si="12"/>
        <v>7.3053136471932181</v>
      </c>
      <c r="AW46" s="234">
        <f t="shared" si="12"/>
        <v>7.3053136471932181</v>
      </c>
      <c r="AX46" s="234">
        <f t="shared" si="12"/>
        <v>7.3053136471932181</v>
      </c>
      <c r="AY46" s="234">
        <f t="shared" si="12"/>
        <v>7.3053136471932181</v>
      </c>
      <c r="AZ46" s="234">
        <f t="shared" si="12"/>
        <v>7.3053136471932181</v>
      </c>
      <c r="BA46" s="234">
        <f t="shared" si="12"/>
        <v>7.3053136471932181</v>
      </c>
      <c r="BB46" s="234">
        <f t="shared" si="12"/>
        <v>7.3053136471932181</v>
      </c>
      <c r="BC46" s="234">
        <f t="shared" si="12"/>
        <v>7.3053136471932181</v>
      </c>
      <c r="BD46" s="234">
        <f t="shared" si="12"/>
        <v>7.3053136471932181</v>
      </c>
      <c r="BE46" s="234">
        <f t="shared" si="12"/>
        <v>7.3053136471932181</v>
      </c>
      <c r="BF46" s="234">
        <f t="shared" si="12"/>
        <v>7.3053136471932181</v>
      </c>
      <c r="BG46" s="234">
        <f t="shared" si="12"/>
        <v>7.3053136471932181</v>
      </c>
      <c r="BH46" s="234">
        <f t="shared" si="12"/>
        <v>7.3053136471932181</v>
      </c>
      <c r="BI46" s="234">
        <f t="shared" si="12"/>
        <v>7.3053136471932181</v>
      </c>
      <c r="BJ46" s="234">
        <f t="shared" si="12"/>
        <v>7.3053136471932181</v>
      </c>
      <c r="BK46" s="234">
        <f t="shared" si="12"/>
        <v>7.3053136471932181</v>
      </c>
      <c r="BL46" s="234">
        <f t="shared" si="12"/>
        <v>7.3053136471932181</v>
      </c>
      <c r="BM46" s="234">
        <f t="shared" si="12"/>
        <v>7.3053136471932181</v>
      </c>
      <c r="BN46" s="234">
        <f t="shared" si="12"/>
        <v>7.3053136471932181</v>
      </c>
      <c r="BO46" s="234">
        <f t="shared" si="12"/>
        <v>7.3053136471932181</v>
      </c>
      <c r="BP46" s="234">
        <f t="shared" si="12"/>
        <v>7.3053136471932181</v>
      </c>
      <c r="BQ46" s="234">
        <f t="shared" si="12"/>
        <v>7.3053136471932181</v>
      </c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176"/>
    </row>
    <row r="47" spans="1:90">
      <c r="A47" s="264" t="s">
        <v>250</v>
      </c>
      <c r="B47" s="269">
        <f>Project!B101</f>
        <v>7</v>
      </c>
      <c r="C47" s="246"/>
      <c r="D47" s="246"/>
      <c r="E47" s="246"/>
      <c r="F47" s="246"/>
      <c r="H47" s="308"/>
      <c r="I47" s="33" t="s">
        <v>350</v>
      </c>
      <c r="J47" s="259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176"/>
    </row>
    <row r="48" spans="1:90" s="176" customFormat="1">
      <c r="A48" s="265"/>
      <c r="B48" s="266"/>
      <c r="C48" s="267"/>
      <c r="D48" s="267"/>
      <c r="F48" s="246"/>
      <c r="I48" s="82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</row>
    <row r="49" spans="1:90">
      <c r="A49" s="205" t="s">
        <v>370</v>
      </c>
      <c r="B49" s="234">
        <f>B13*58.5/100000</f>
        <v>10.274940000000001</v>
      </c>
      <c r="C49" s="271"/>
      <c r="D49" s="271"/>
      <c r="F49" s="271"/>
      <c r="G49" s="271"/>
      <c r="H49" s="308"/>
      <c r="I49" s="33" t="s">
        <v>171</v>
      </c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308" t="s">
        <v>376</v>
      </c>
      <c r="BU49" s="185" t="s">
        <v>375</v>
      </c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0"/>
    </row>
    <row r="50" spans="1:90">
      <c r="A50" s="231"/>
      <c r="B50" s="138"/>
      <c r="C50" s="271"/>
      <c r="D50" s="271"/>
      <c r="F50" s="271"/>
      <c r="G50" s="271"/>
      <c r="H50" s="308"/>
      <c r="I50" s="30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0"/>
    </row>
    <row r="51" spans="1:90">
      <c r="A51" s="205" t="s">
        <v>364</v>
      </c>
      <c r="B51" s="138"/>
      <c r="C51" s="271"/>
      <c r="D51" s="271"/>
      <c r="F51" s="271"/>
      <c r="G51" s="271"/>
      <c r="H51" s="308"/>
      <c r="I51" s="33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7"/>
      <c r="BS51" s="137"/>
      <c r="BT51" s="308" t="s">
        <v>376</v>
      </c>
      <c r="BU51" s="185" t="s">
        <v>375</v>
      </c>
      <c r="BV51" s="137"/>
      <c r="BW51" s="137"/>
      <c r="BX51" s="137"/>
      <c r="BY51" s="137"/>
      <c r="BZ51" s="137"/>
      <c r="CA51" s="137"/>
      <c r="CB51" s="137"/>
      <c r="CC51" s="137"/>
      <c r="CD51" s="137"/>
      <c r="CE51" s="137"/>
      <c r="CF51" s="137"/>
      <c r="CG51" s="137"/>
      <c r="CH51" s="137"/>
      <c r="CI51" s="137"/>
      <c r="CJ51" s="137"/>
      <c r="CK51" s="137"/>
      <c r="CL51" s="10"/>
    </row>
    <row r="52" spans="1:90">
      <c r="A52" s="264" t="s">
        <v>255</v>
      </c>
      <c r="B52" s="234"/>
      <c r="D52" s="271"/>
      <c r="F52" s="271"/>
      <c r="G52" s="271"/>
      <c r="H52" s="308"/>
      <c r="I52" s="33" t="s">
        <v>365</v>
      </c>
      <c r="Z52" s="333">
        <f t="shared" ref="Z52:BQ52" si="13">POWER(1+EXP(-0.26+0.106*(Z46+1)+0.139*(Z46+2)),-1)</f>
        <v>0.13084217452418606</v>
      </c>
      <c r="AA52" s="333">
        <f t="shared" si="13"/>
        <v>0.13074816651131912</v>
      </c>
      <c r="AB52" s="333">
        <f t="shared" si="13"/>
        <v>0.13065279173281016</v>
      </c>
      <c r="AC52" s="333">
        <f t="shared" si="13"/>
        <v>0.13055603123587917</v>
      </c>
      <c r="AD52" s="333">
        <f t="shared" si="13"/>
        <v>0.13045786583347435</v>
      </c>
      <c r="AE52" s="333">
        <f t="shared" si="13"/>
        <v>0.13035827610229453</v>
      </c>
      <c r="AF52" s="333">
        <f t="shared" si="13"/>
        <v>0.130257242380827</v>
      </c>
      <c r="AG52" s="333">
        <f t="shared" si="13"/>
        <v>0.1301547447674033</v>
      </c>
      <c r="AH52" s="333">
        <f t="shared" si="13"/>
        <v>0.13005076311827343</v>
      </c>
      <c r="AI52" s="333">
        <f t="shared" si="13"/>
        <v>0.1299452770457008</v>
      </c>
      <c r="AJ52" s="333">
        <f t="shared" si="13"/>
        <v>0.12983826591607989</v>
      </c>
      <c r="AK52" s="333">
        <f t="shared" si="13"/>
        <v>0.12972970884807716</v>
      </c>
      <c r="AL52" s="333">
        <f t="shared" si="13"/>
        <v>0.1296195847107991</v>
      </c>
      <c r="AM52" s="333">
        <f t="shared" si="13"/>
        <v>0.1295078721219865</v>
      </c>
      <c r="AN52" s="333">
        <f t="shared" si="13"/>
        <v>0.12939454944624018</v>
      </c>
      <c r="AO52" s="333">
        <f t="shared" si="13"/>
        <v>0.1292795947932773</v>
      </c>
      <c r="AP52" s="333">
        <f t="shared" si="13"/>
        <v>0.12916298601622217</v>
      </c>
      <c r="AQ52" s="333">
        <f t="shared" si="13"/>
        <v>0.12904470070993312</v>
      </c>
      <c r="AR52" s="333">
        <f t="shared" si="13"/>
        <v>0.12892471620936768</v>
      </c>
      <c r="AS52" s="333">
        <f t="shared" si="13"/>
        <v>0.12880300958798865</v>
      </c>
      <c r="AT52" s="333">
        <f t="shared" si="13"/>
        <v>0.12867955765621303</v>
      </c>
      <c r="AU52" s="333">
        <f t="shared" si="13"/>
        <v>0.12855433695990678</v>
      </c>
      <c r="AV52" s="333">
        <f t="shared" si="13"/>
        <v>0.12855433695990678</v>
      </c>
      <c r="AW52" s="333">
        <f t="shared" si="13"/>
        <v>0.12855433695990678</v>
      </c>
      <c r="AX52" s="333">
        <f t="shared" si="13"/>
        <v>0.12855433695990678</v>
      </c>
      <c r="AY52" s="333">
        <f t="shared" si="13"/>
        <v>0.12855433695990678</v>
      </c>
      <c r="AZ52" s="333">
        <f t="shared" si="13"/>
        <v>0.12855433695990678</v>
      </c>
      <c r="BA52" s="333">
        <f t="shared" si="13"/>
        <v>0.12855433695990678</v>
      </c>
      <c r="BB52" s="333">
        <f t="shared" si="13"/>
        <v>0.12855433695990678</v>
      </c>
      <c r="BC52" s="333">
        <f t="shared" si="13"/>
        <v>0.12855433695990678</v>
      </c>
      <c r="BD52" s="333">
        <f t="shared" si="13"/>
        <v>0.12855433695990678</v>
      </c>
      <c r="BE52" s="333">
        <f t="shared" si="13"/>
        <v>0.12855433695990678</v>
      </c>
      <c r="BF52" s="333">
        <f t="shared" si="13"/>
        <v>0.12855433695990678</v>
      </c>
      <c r="BG52" s="333">
        <f t="shared" si="13"/>
        <v>0.12855433695990678</v>
      </c>
      <c r="BH52" s="333">
        <f t="shared" si="13"/>
        <v>0.12855433695990678</v>
      </c>
      <c r="BI52" s="333">
        <f t="shared" si="13"/>
        <v>0.12855433695990678</v>
      </c>
      <c r="BJ52" s="333">
        <f t="shared" si="13"/>
        <v>0.12855433695990678</v>
      </c>
      <c r="BK52" s="333">
        <f t="shared" si="13"/>
        <v>0.12855433695990678</v>
      </c>
      <c r="BL52" s="333">
        <f t="shared" si="13"/>
        <v>0.12855433695990678</v>
      </c>
      <c r="BM52" s="333">
        <f t="shared" si="13"/>
        <v>0.12855433695990678</v>
      </c>
      <c r="BN52" s="333">
        <f t="shared" si="13"/>
        <v>0.12855433695990678</v>
      </c>
      <c r="BO52" s="333">
        <f t="shared" si="13"/>
        <v>0.12855433695990678</v>
      </c>
      <c r="BP52" s="333">
        <f t="shared" si="13"/>
        <v>0.12855433695990678</v>
      </c>
      <c r="BQ52" s="333">
        <f t="shared" si="13"/>
        <v>0.12855433695990678</v>
      </c>
      <c r="BR52" s="137"/>
      <c r="BS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0"/>
    </row>
    <row r="53" spans="1:90">
      <c r="A53" s="264" t="s">
        <v>250</v>
      </c>
      <c r="B53" s="234"/>
      <c r="D53" s="271"/>
      <c r="F53" s="271"/>
      <c r="G53" s="271"/>
      <c r="H53" s="308"/>
      <c r="I53" s="33" t="s">
        <v>365</v>
      </c>
      <c r="Z53" s="333">
        <f t="shared" ref="Z53:BQ53" si="14">POWER(1+EXP(-0.26+0.106*($B47+1)+0.139*($B47+2)),-1)</f>
        <v>0.13716960374226433</v>
      </c>
      <c r="AA53" s="333">
        <f t="shared" si="14"/>
        <v>0.13716960374226433</v>
      </c>
      <c r="AB53" s="333">
        <f t="shared" si="14"/>
        <v>0.13716960374226433</v>
      </c>
      <c r="AC53" s="333">
        <f t="shared" si="14"/>
        <v>0.13716960374226433</v>
      </c>
      <c r="AD53" s="333">
        <f t="shared" si="14"/>
        <v>0.13716960374226433</v>
      </c>
      <c r="AE53" s="333">
        <f t="shared" si="14"/>
        <v>0.13716960374226433</v>
      </c>
      <c r="AF53" s="333">
        <f t="shared" si="14"/>
        <v>0.13716960374226433</v>
      </c>
      <c r="AG53" s="333">
        <f t="shared" si="14"/>
        <v>0.13716960374226433</v>
      </c>
      <c r="AH53" s="333">
        <f t="shared" si="14"/>
        <v>0.13716960374226433</v>
      </c>
      <c r="AI53" s="333">
        <f t="shared" si="14"/>
        <v>0.13716960374226433</v>
      </c>
      <c r="AJ53" s="333">
        <f t="shared" si="14"/>
        <v>0.13716960374226433</v>
      </c>
      <c r="AK53" s="333">
        <f t="shared" si="14"/>
        <v>0.13716960374226433</v>
      </c>
      <c r="AL53" s="333">
        <f t="shared" si="14"/>
        <v>0.13716960374226433</v>
      </c>
      <c r="AM53" s="333">
        <f t="shared" si="14"/>
        <v>0.13716960374226433</v>
      </c>
      <c r="AN53" s="333">
        <f t="shared" si="14"/>
        <v>0.13716960374226433</v>
      </c>
      <c r="AO53" s="333">
        <f t="shared" si="14"/>
        <v>0.13716960374226433</v>
      </c>
      <c r="AP53" s="333">
        <f t="shared" si="14"/>
        <v>0.13716960374226433</v>
      </c>
      <c r="AQ53" s="333">
        <f t="shared" si="14"/>
        <v>0.13716960374226433</v>
      </c>
      <c r="AR53" s="333">
        <f t="shared" si="14"/>
        <v>0.13716960374226433</v>
      </c>
      <c r="AS53" s="333">
        <f t="shared" si="14"/>
        <v>0.13716960374226433</v>
      </c>
      <c r="AT53" s="333">
        <f t="shared" si="14"/>
        <v>0.13716960374226433</v>
      </c>
      <c r="AU53" s="333">
        <f t="shared" si="14"/>
        <v>0.13716960374226433</v>
      </c>
      <c r="AV53" s="333">
        <f t="shared" si="14"/>
        <v>0.13716960374226433</v>
      </c>
      <c r="AW53" s="333">
        <f t="shared" si="14"/>
        <v>0.13716960374226433</v>
      </c>
      <c r="AX53" s="333">
        <f t="shared" si="14"/>
        <v>0.13716960374226433</v>
      </c>
      <c r="AY53" s="333">
        <f t="shared" si="14"/>
        <v>0.13716960374226433</v>
      </c>
      <c r="AZ53" s="333">
        <f t="shared" si="14"/>
        <v>0.13716960374226433</v>
      </c>
      <c r="BA53" s="333">
        <f t="shared" si="14"/>
        <v>0.13716960374226433</v>
      </c>
      <c r="BB53" s="333">
        <f t="shared" si="14"/>
        <v>0.13716960374226433</v>
      </c>
      <c r="BC53" s="333">
        <f t="shared" si="14"/>
        <v>0.13716960374226433</v>
      </c>
      <c r="BD53" s="333">
        <f t="shared" si="14"/>
        <v>0.13716960374226433</v>
      </c>
      <c r="BE53" s="333">
        <f t="shared" si="14"/>
        <v>0.13716960374226433</v>
      </c>
      <c r="BF53" s="333">
        <f t="shared" si="14"/>
        <v>0.13716960374226433</v>
      </c>
      <c r="BG53" s="333">
        <f t="shared" si="14"/>
        <v>0.13716960374226433</v>
      </c>
      <c r="BH53" s="333">
        <f t="shared" si="14"/>
        <v>0.13716960374226433</v>
      </c>
      <c r="BI53" s="333">
        <f t="shared" si="14"/>
        <v>0.13716960374226433</v>
      </c>
      <c r="BJ53" s="333">
        <f t="shared" si="14"/>
        <v>0.13716960374226433</v>
      </c>
      <c r="BK53" s="333">
        <f t="shared" si="14"/>
        <v>0.13716960374226433</v>
      </c>
      <c r="BL53" s="333">
        <f t="shared" si="14"/>
        <v>0.13716960374226433</v>
      </c>
      <c r="BM53" s="333">
        <f t="shared" si="14"/>
        <v>0.13716960374226433</v>
      </c>
      <c r="BN53" s="333">
        <f t="shared" si="14"/>
        <v>0.13716960374226433</v>
      </c>
      <c r="BO53" s="333">
        <f t="shared" si="14"/>
        <v>0.13716960374226433</v>
      </c>
      <c r="BP53" s="333">
        <f t="shared" si="14"/>
        <v>0.13716960374226433</v>
      </c>
      <c r="BQ53" s="333">
        <f t="shared" si="14"/>
        <v>0.13716960374226433</v>
      </c>
      <c r="BR53" s="137"/>
      <c r="BS53" s="137"/>
      <c r="BT53" s="137"/>
      <c r="BU53" s="137"/>
      <c r="BV53" s="137"/>
      <c r="BW53" s="137"/>
      <c r="BX53" s="137"/>
      <c r="BY53" s="137"/>
      <c r="BZ53" s="137"/>
      <c r="CA53" s="137"/>
      <c r="CB53" s="137"/>
      <c r="CC53" s="137"/>
      <c r="CD53" s="137"/>
      <c r="CE53" s="137"/>
      <c r="CF53" s="137"/>
      <c r="CG53" s="137"/>
      <c r="CH53" s="137"/>
      <c r="CI53" s="137"/>
      <c r="CJ53" s="137"/>
      <c r="CK53" s="137"/>
      <c r="CL53" s="10"/>
    </row>
    <row r="54" spans="1:90">
      <c r="A54" s="264"/>
      <c r="B54" s="138"/>
      <c r="C54" s="271"/>
      <c r="D54" s="271"/>
      <c r="F54" s="271"/>
      <c r="G54" s="271"/>
      <c r="H54" s="308"/>
      <c r="I54" s="30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137"/>
      <c r="CG54" s="137"/>
      <c r="CH54" s="137"/>
      <c r="CI54" s="137"/>
      <c r="CJ54" s="137"/>
      <c r="CK54" s="137"/>
      <c r="CL54" s="10"/>
    </row>
    <row r="55" spans="1:90">
      <c r="A55" s="205" t="s">
        <v>371</v>
      </c>
      <c r="B55" s="138"/>
      <c r="C55" s="271"/>
      <c r="D55" s="271"/>
      <c r="F55" s="271"/>
      <c r="G55" s="271"/>
      <c r="H55" s="308"/>
      <c r="I55" s="30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0"/>
    </row>
    <row r="56" spans="1:90">
      <c r="A56" s="264" t="s">
        <v>255</v>
      </c>
      <c r="B56" s="234"/>
      <c r="D56" s="271"/>
      <c r="F56" s="271"/>
      <c r="G56" s="271"/>
      <c r="H56" s="308"/>
      <c r="I56" s="33" t="s">
        <v>171</v>
      </c>
      <c r="Z56" s="234">
        <f>$B$49*(1-Z52)</f>
        <v>8.93054450729446</v>
      </c>
      <c r="AA56" s="234">
        <f t="shared" ref="AA56:BQ56" si="15">$B$49*(1-AA52)</f>
        <v>8.9315104339861868</v>
      </c>
      <c r="AB56" s="234">
        <f t="shared" si="15"/>
        <v>8.9324904041128796</v>
      </c>
      <c r="AC56" s="234">
        <f t="shared" si="15"/>
        <v>8.933484612413217</v>
      </c>
      <c r="AD56" s="234">
        <f t="shared" si="15"/>
        <v>8.9344932560330026</v>
      </c>
      <c r="AE56" s="234">
        <f t="shared" si="15"/>
        <v>8.9355165345454903</v>
      </c>
      <c r="AF56" s="234">
        <f t="shared" si="15"/>
        <v>8.936554649971546</v>
      </c>
      <c r="AG56" s="234">
        <f t="shared" si="15"/>
        <v>8.9376078067996172</v>
      </c>
      <c r="AH56" s="234">
        <f t="shared" si="15"/>
        <v>8.9386762120055288</v>
      </c>
      <c r="AI56" s="234">
        <f t="shared" si="15"/>
        <v>8.9397600750720478</v>
      </c>
      <c r="AJ56" s="234">
        <f t="shared" si="15"/>
        <v>8.9408596080082336</v>
      </c>
      <c r="AK56" s="234">
        <f t="shared" si="15"/>
        <v>8.9419750253685386</v>
      </c>
      <c r="AL56" s="234">
        <f t="shared" si="15"/>
        <v>8.9431065442716235</v>
      </c>
      <c r="AM56" s="234">
        <f t="shared" si="15"/>
        <v>8.9442543844189171</v>
      </c>
      <c r="AN56" s="234">
        <f t="shared" si="15"/>
        <v>8.9454187681128499</v>
      </c>
      <c r="AO56" s="234">
        <f t="shared" si="15"/>
        <v>8.9465999202747639</v>
      </c>
      <c r="AP56" s="234">
        <f t="shared" si="15"/>
        <v>8.9477980684624789</v>
      </c>
      <c r="AQ56" s="234">
        <f t="shared" si="15"/>
        <v>8.9490134428874804</v>
      </c>
      <c r="AR56" s="234">
        <f t="shared" si="15"/>
        <v>8.9502462764317201</v>
      </c>
      <c r="AS56" s="234">
        <f t="shared" si="15"/>
        <v>8.9514968046639929</v>
      </c>
      <c r="AT56" s="234">
        <f t="shared" si="15"/>
        <v>8.9527652658558718</v>
      </c>
      <c r="AU56" s="234">
        <f t="shared" si="15"/>
        <v>8.9540519009971753</v>
      </c>
      <c r="AV56" s="234">
        <f t="shared" si="15"/>
        <v>8.9540519009971753</v>
      </c>
      <c r="AW56" s="234">
        <f t="shared" si="15"/>
        <v>8.9540519009971753</v>
      </c>
      <c r="AX56" s="234">
        <f t="shared" si="15"/>
        <v>8.9540519009971753</v>
      </c>
      <c r="AY56" s="234">
        <f t="shared" si="15"/>
        <v>8.9540519009971753</v>
      </c>
      <c r="AZ56" s="234">
        <f t="shared" si="15"/>
        <v>8.9540519009971753</v>
      </c>
      <c r="BA56" s="234">
        <f t="shared" si="15"/>
        <v>8.9540519009971753</v>
      </c>
      <c r="BB56" s="234">
        <f t="shared" si="15"/>
        <v>8.9540519009971753</v>
      </c>
      <c r="BC56" s="234">
        <f t="shared" si="15"/>
        <v>8.9540519009971753</v>
      </c>
      <c r="BD56" s="234">
        <f t="shared" si="15"/>
        <v>8.9540519009971753</v>
      </c>
      <c r="BE56" s="234">
        <f t="shared" si="15"/>
        <v>8.9540519009971753</v>
      </c>
      <c r="BF56" s="234">
        <f t="shared" si="15"/>
        <v>8.9540519009971753</v>
      </c>
      <c r="BG56" s="234">
        <f t="shared" si="15"/>
        <v>8.9540519009971753</v>
      </c>
      <c r="BH56" s="234">
        <f t="shared" si="15"/>
        <v>8.9540519009971753</v>
      </c>
      <c r="BI56" s="234">
        <f t="shared" si="15"/>
        <v>8.9540519009971753</v>
      </c>
      <c r="BJ56" s="234">
        <f t="shared" si="15"/>
        <v>8.9540519009971753</v>
      </c>
      <c r="BK56" s="234">
        <f t="shared" si="15"/>
        <v>8.9540519009971753</v>
      </c>
      <c r="BL56" s="234">
        <f t="shared" si="15"/>
        <v>8.9540519009971753</v>
      </c>
      <c r="BM56" s="234">
        <f t="shared" si="15"/>
        <v>8.9540519009971753</v>
      </c>
      <c r="BN56" s="234">
        <f t="shared" si="15"/>
        <v>8.9540519009971753</v>
      </c>
      <c r="BO56" s="234">
        <f t="shared" si="15"/>
        <v>8.9540519009971753</v>
      </c>
      <c r="BP56" s="234">
        <f t="shared" si="15"/>
        <v>8.9540519009971753</v>
      </c>
      <c r="BQ56" s="234">
        <f t="shared" si="15"/>
        <v>8.9540519009971753</v>
      </c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0"/>
    </row>
    <row r="57" spans="1:90">
      <c r="A57" s="264" t="s">
        <v>250</v>
      </c>
      <c r="B57" s="234"/>
      <c r="D57" s="271"/>
      <c r="F57" s="271"/>
      <c r="G57" s="271"/>
      <c r="H57" s="308"/>
      <c r="I57" s="33" t="s">
        <v>171</v>
      </c>
      <c r="Z57" s="234">
        <f>$B$49*(1-Z53)</f>
        <v>8.8655305517244596</v>
      </c>
      <c r="AA57" s="234">
        <f t="shared" ref="AA57:BQ57" si="16">$B$49*(1-AA53)</f>
        <v>8.8655305517244596</v>
      </c>
      <c r="AB57" s="234">
        <f t="shared" si="16"/>
        <v>8.8655305517244596</v>
      </c>
      <c r="AC57" s="234">
        <f t="shared" si="16"/>
        <v>8.8655305517244596</v>
      </c>
      <c r="AD57" s="234">
        <f t="shared" si="16"/>
        <v>8.8655305517244596</v>
      </c>
      <c r="AE57" s="234">
        <f t="shared" si="16"/>
        <v>8.8655305517244596</v>
      </c>
      <c r="AF57" s="234">
        <f t="shared" si="16"/>
        <v>8.8655305517244596</v>
      </c>
      <c r="AG57" s="234">
        <f t="shared" si="16"/>
        <v>8.8655305517244596</v>
      </c>
      <c r="AH57" s="234">
        <f t="shared" si="16"/>
        <v>8.8655305517244596</v>
      </c>
      <c r="AI57" s="234">
        <f t="shared" si="16"/>
        <v>8.8655305517244596</v>
      </c>
      <c r="AJ57" s="234">
        <f t="shared" si="16"/>
        <v>8.8655305517244596</v>
      </c>
      <c r="AK57" s="234">
        <f t="shared" si="16"/>
        <v>8.8655305517244596</v>
      </c>
      <c r="AL57" s="234">
        <f t="shared" si="16"/>
        <v>8.8655305517244596</v>
      </c>
      <c r="AM57" s="234">
        <f t="shared" si="16"/>
        <v>8.8655305517244596</v>
      </c>
      <c r="AN57" s="234">
        <f t="shared" si="16"/>
        <v>8.8655305517244596</v>
      </c>
      <c r="AO57" s="234">
        <f t="shared" si="16"/>
        <v>8.8655305517244596</v>
      </c>
      <c r="AP57" s="234">
        <f t="shared" si="16"/>
        <v>8.8655305517244596</v>
      </c>
      <c r="AQ57" s="234">
        <f t="shared" si="16"/>
        <v>8.8655305517244596</v>
      </c>
      <c r="AR57" s="234">
        <f t="shared" si="16"/>
        <v>8.8655305517244596</v>
      </c>
      <c r="AS57" s="234">
        <f t="shared" si="16"/>
        <v>8.8655305517244596</v>
      </c>
      <c r="AT57" s="234">
        <f t="shared" si="16"/>
        <v>8.8655305517244596</v>
      </c>
      <c r="AU57" s="234">
        <f t="shared" si="16"/>
        <v>8.8655305517244596</v>
      </c>
      <c r="AV57" s="234">
        <f t="shared" si="16"/>
        <v>8.8655305517244596</v>
      </c>
      <c r="AW57" s="234">
        <f t="shared" si="16"/>
        <v>8.8655305517244596</v>
      </c>
      <c r="AX57" s="234">
        <f t="shared" si="16"/>
        <v>8.8655305517244596</v>
      </c>
      <c r="AY57" s="234">
        <f t="shared" si="16"/>
        <v>8.8655305517244596</v>
      </c>
      <c r="AZ57" s="234">
        <f t="shared" si="16"/>
        <v>8.8655305517244596</v>
      </c>
      <c r="BA57" s="234">
        <f t="shared" si="16"/>
        <v>8.8655305517244596</v>
      </c>
      <c r="BB57" s="234">
        <f t="shared" si="16"/>
        <v>8.8655305517244596</v>
      </c>
      <c r="BC57" s="234">
        <f t="shared" si="16"/>
        <v>8.8655305517244596</v>
      </c>
      <c r="BD57" s="234">
        <f t="shared" si="16"/>
        <v>8.8655305517244596</v>
      </c>
      <c r="BE57" s="234">
        <f t="shared" si="16"/>
        <v>8.8655305517244596</v>
      </c>
      <c r="BF57" s="234">
        <f t="shared" si="16"/>
        <v>8.8655305517244596</v>
      </c>
      <c r="BG57" s="234">
        <f t="shared" si="16"/>
        <v>8.8655305517244596</v>
      </c>
      <c r="BH57" s="234">
        <f t="shared" si="16"/>
        <v>8.8655305517244596</v>
      </c>
      <c r="BI57" s="234">
        <f t="shared" si="16"/>
        <v>8.8655305517244596</v>
      </c>
      <c r="BJ57" s="234">
        <f t="shared" si="16"/>
        <v>8.8655305517244596</v>
      </c>
      <c r="BK57" s="234">
        <f t="shared" si="16"/>
        <v>8.8655305517244596</v>
      </c>
      <c r="BL57" s="234">
        <f t="shared" si="16"/>
        <v>8.8655305517244596</v>
      </c>
      <c r="BM57" s="234">
        <f t="shared" si="16"/>
        <v>8.8655305517244596</v>
      </c>
      <c r="BN57" s="234">
        <f t="shared" si="16"/>
        <v>8.8655305517244596</v>
      </c>
      <c r="BO57" s="234">
        <f t="shared" si="16"/>
        <v>8.8655305517244596</v>
      </c>
      <c r="BP57" s="234">
        <f t="shared" si="16"/>
        <v>8.8655305517244596</v>
      </c>
      <c r="BQ57" s="234">
        <f t="shared" si="16"/>
        <v>8.8655305517244596</v>
      </c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0"/>
    </row>
    <row r="58" spans="1:90">
      <c r="A58" s="264" t="s">
        <v>372</v>
      </c>
      <c r="B58" s="234"/>
      <c r="D58" s="271"/>
      <c r="F58" s="271"/>
      <c r="G58" s="271"/>
      <c r="H58" s="308"/>
      <c r="I58" s="33" t="s">
        <v>171</v>
      </c>
      <c r="Z58" s="234">
        <f>Z56-Z57</f>
        <v>6.5013955570000448E-2</v>
      </c>
      <c r="AA58" s="234">
        <f t="shared" ref="AA58:BQ58" si="17">AA56-AA57</f>
        <v>6.5979882261727241E-2</v>
      </c>
      <c r="AB58" s="234">
        <f t="shared" si="17"/>
        <v>6.695985238842006E-2</v>
      </c>
      <c r="AC58" s="234">
        <f t="shared" si="17"/>
        <v>6.7954060688757423E-2</v>
      </c>
      <c r="AD58" s="234">
        <f t="shared" si="17"/>
        <v>6.896270430854301E-2</v>
      </c>
      <c r="AE58" s="234">
        <f t="shared" si="17"/>
        <v>6.9985982821030746E-2</v>
      </c>
      <c r="AF58" s="234">
        <f t="shared" si="17"/>
        <v>7.1024098247086442E-2</v>
      </c>
      <c r="AG58" s="234">
        <f t="shared" si="17"/>
        <v>7.2077255075157609E-2</v>
      </c>
      <c r="AH58" s="234">
        <f t="shared" si="17"/>
        <v>7.3145660281069169E-2</v>
      </c>
      <c r="AI58" s="234">
        <f t="shared" si="17"/>
        <v>7.4229523347588255E-2</v>
      </c>
      <c r="AJ58" s="234">
        <f t="shared" si="17"/>
        <v>7.5329056283774065E-2</v>
      </c>
      <c r="AK58" s="234">
        <f t="shared" si="17"/>
        <v>7.6444473644079025E-2</v>
      </c>
      <c r="AL58" s="234">
        <f t="shared" si="17"/>
        <v>7.7575992547163963E-2</v>
      </c>
      <c r="AM58" s="234">
        <f t="shared" si="17"/>
        <v>7.8723832694457485E-2</v>
      </c>
      <c r="AN58" s="234">
        <f t="shared" si="17"/>
        <v>7.9888216388390276E-2</v>
      </c>
      <c r="AO58" s="234">
        <f t="shared" si="17"/>
        <v>8.1069368550304333E-2</v>
      </c>
      <c r="AP58" s="234">
        <f t="shared" si="17"/>
        <v>8.2267516738019353E-2</v>
      </c>
      <c r="AQ58" s="234">
        <f t="shared" si="17"/>
        <v>8.3482891163020767E-2</v>
      </c>
      <c r="AR58" s="234">
        <f t="shared" si="17"/>
        <v>8.471572470726052E-2</v>
      </c>
      <c r="AS58" s="234">
        <f t="shared" si="17"/>
        <v>8.5966252939533305E-2</v>
      </c>
      <c r="AT58" s="234">
        <f t="shared" si="17"/>
        <v>8.7234714131412261E-2</v>
      </c>
      <c r="AU58" s="234">
        <f t="shared" si="17"/>
        <v>8.852134927271571E-2</v>
      </c>
      <c r="AV58" s="234">
        <f t="shared" si="17"/>
        <v>8.852134927271571E-2</v>
      </c>
      <c r="AW58" s="234">
        <f t="shared" si="17"/>
        <v>8.852134927271571E-2</v>
      </c>
      <c r="AX58" s="234">
        <f t="shared" si="17"/>
        <v>8.852134927271571E-2</v>
      </c>
      <c r="AY58" s="234">
        <f t="shared" si="17"/>
        <v>8.852134927271571E-2</v>
      </c>
      <c r="AZ58" s="234">
        <f t="shared" si="17"/>
        <v>8.852134927271571E-2</v>
      </c>
      <c r="BA58" s="234">
        <f t="shared" si="17"/>
        <v>8.852134927271571E-2</v>
      </c>
      <c r="BB58" s="234">
        <f t="shared" si="17"/>
        <v>8.852134927271571E-2</v>
      </c>
      <c r="BC58" s="234">
        <f t="shared" si="17"/>
        <v>8.852134927271571E-2</v>
      </c>
      <c r="BD58" s="234">
        <f t="shared" si="17"/>
        <v>8.852134927271571E-2</v>
      </c>
      <c r="BE58" s="234">
        <f t="shared" si="17"/>
        <v>8.852134927271571E-2</v>
      </c>
      <c r="BF58" s="234">
        <f t="shared" si="17"/>
        <v>8.852134927271571E-2</v>
      </c>
      <c r="BG58" s="234">
        <f t="shared" si="17"/>
        <v>8.852134927271571E-2</v>
      </c>
      <c r="BH58" s="234">
        <f t="shared" si="17"/>
        <v>8.852134927271571E-2</v>
      </c>
      <c r="BI58" s="234">
        <f t="shared" si="17"/>
        <v>8.852134927271571E-2</v>
      </c>
      <c r="BJ58" s="234">
        <f t="shared" si="17"/>
        <v>8.852134927271571E-2</v>
      </c>
      <c r="BK58" s="234">
        <f t="shared" si="17"/>
        <v>8.852134927271571E-2</v>
      </c>
      <c r="BL58" s="234">
        <f t="shared" si="17"/>
        <v>8.852134927271571E-2</v>
      </c>
      <c r="BM58" s="234">
        <f t="shared" si="17"/>
        <v>8.852134927271571E-2</v>
      </c>
      <c r="BN58" s="234">
        <f t="shared" si="17"/>
        <v>8.852134927271571E-2</v>
      </c>
      <c r="BO58" s="234">
        <f t="shared" si="17"/>
        <v>8.852134927271571E-2</v>
      </c>
      <c r="BP58" s="234">
        <f t="shared" si="17"/>
        <v>8.852134927271571E-2</v>
      </c>
      <c r="BQ58" s="234">
        <f t="shared" si="17"/>
        <v>8.852134927271571E-2</v>
      </c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0"/>
    </row>
    <row r="59" spans="1:90">
      <c r="A59" s="231"/>
      <c r="B59" s="138"/>
      <c r="C59" s="271"/>
      <c r="D59" s="271"/>
      <c r="F59" s="271"/>
      <c r="G59" s="271"/>
      <c r="H59" s="308"/>
      <c r="I59" s="30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0"/>
    </row>
    <row r="60" spans="1:90">
      <c r="A60" s="205" t="s">
        <v>118</v>
      </c>
      <c r="B60" s="331">
        <f>a!D174</f>
        <v>10900000</v>
      </c>
      <c r="C60" s="271"/>
      <c r="D60" s="271"/>
      <c r="F60" s="271"/>
      <c r="G60" s="271"/>
      <c r="H60" s="308"/>
      <c r="I60" s="227" t="str">
        <f>CONCATENATE(a!$C$51,"$/fatality")</f>
        <v>2019$/fatality</v>
      </c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10"/>
    </row>
    <row r="61" spans="1:90">
      <c r="A61" s="205"/>
      <c r="B61" s="243"/>
      <c r="C61" s="271"/>
      <c r="D61" s="271"/>
      <c r="F61" s="271"/>
      <c r="G61" s="271"/>
      <c r="H61" s="308"/>
      <c r="I61" s="308"/>
      <c r="CL61" s="10"/>
    </row>
    <row r="62" spans="1:90">
      <c r="A62" s="205" t="s">
        <v>374</v>
      </c>
      <c r="B62" s="138"/>
      <c r="C62" s="271"/>
      <c r="D62" s="271"/>
      <c r="F62" s="271"/>
      <c r="G62" s="271"/>
      <c r="H62" s="308"/>
      <c r="I62" s="227" t="str">
        <f>CONCATENATE(a!$C$51,"$/year")</f>
        <v>2019$/year</v>
      </c>
      <c r="Z62" s="331">
        <f t="shared" ref="Z62:BQ62" si="18">Z58*$B$60</f>
        <v>708652.11571300484</v>
      </c>
      <c r="AA62" s="331">
        <f t="shared" si="18"/>
        <v>719180.71665282687</v>
      </c>
      <c r="AB62" s="331">
        <f t="shared" si="18"/>
        <v>729862.39103377867</v>
      </c>
      <c r="AC62" s="331">
        <f t="shared" si="18"/>
        <v>740699.26150745596</v>
      </c>
      <c r="AD62" s="331">
        <f t="shared" si="18"/>
        <v>751693.47696311877</v>
      </c>
      <c r="AE62" s="331">
        <f t="shared" si="18"/>
        <v>762847.2127492351</v>
      </c>
      <c r="AF62" s="331">
        <f t="shared" si="18"/>
        <v>774162.67089324223</v>
      </c>
      <c r="AG62" s="331">
        <f t="shared" si="18"/>
        <v>785642.08031921799</v>
      </c>
      <c r="AH62" s="331">
        <f t="shared" si="18"/>
        <v>797287.69706365396</v>
      </c>
      <c r="AI62" s="331">
        <f t="shared" si="18"/>
        <v>809101.80448871199</v>
      </c>
      <c r="AJ62" s="331">
        <f t="shared" si="18"/>
        <v>821086.71349313727</v>
      </c>
      <c r="AK62" s="331">
        <f t="shared" si="18"/>
        <v>833244.76272046135</v>
      </c>
      <c r="AL62" s="331">
        <f t="shared" si="18"/>
        <v>845578.31876408716</v>
      </c>
      <c r="AM62" s="331">
        <f t="shared" si="18"/>
        <v>858089.77636958659</v>
      </c>
      <c r="AN62" s="331">
        <f t="shared" si="18"/>
        <v>870781.55863345403</v>
      </c>
      <c r="AO62" s="331">
        <f t="shared" si="18"/>
        <v>883656.1171983172</v>
      </c>
      <c r="AP62" s="331">
        <f t="shared" si="18"/>
        <v>896715.93244441098</v>
      </c>
      <c r="AQ62" s="331">
        <f t="shared" si="18"/>
        <v>909963.51367692638</v>
      </c>
      <c r="AR62" s="331">
        <f t="shared" si="18"/>
        <v>923401.3993091397</v>
      </c>
      <c r="AS62" s="331">
        <f t="shared" si="18"/>
        <v>937032.15704091301</v>
      </c>
      <c r="AT62" s="331">
        <f t="shared" si="18"/>
        <v>950858.38403239369</v>
      </c>
      <c r="AU62" s="331">
        <f t="shared" si="18"/>
        <v>964882.70707260119</v>
      </c>
      <c r="AV62" s="331">
        <f t="shared" si="18"/>
        <v>964882.70707260119</v>
      </c>
      <c r="AW62" s="331">
        <f t="shared" si="18"/>
        <v>964882.70707260119</v>
      </c>
      <c r="AX62" s="331">
        <f t="shared" si="18"/>
        <v>964882.70707260119</v>
      </c>
      <c r="AY62" s="331">
        <f t="shared" si="18"/>
        <v>964882.70707260119</v>
      </c>
      <c r="AZ62" s="331">
        <f t="shared" si="18"/>
        <v>964882.70707260119</v>
      </c>
      <c r="BA62" s="331">
        <f t="shared" si="18"/>
        <v>964882.70707260119</v>
      </c>
      <c r="BB62" s="331">
        <f t="shared" si="18"/>
        <v>964882.70707260119</v>
      </c>
      <c r="BC62" s="331">
        <f t="shared" si="18"/>
        <v>964882.70707260119</v>
      </c>
      <c r="BD62" s="331">
        <f t="shared" si="18"/>
        <v>964882.70707260119</v>
      </c>
      <c r="BE62" s="331">
        <f t="shared" si="18"/>
        <v>964882.70707260119</v>
      </c>
      <c r="BF62" s="331">
        <f t="shared" si="18"/>
        <v>964882.70707260119</v>
      </c>
      <c r="BG62" s="331">
        <f t="shared" si="18"/>
        <v>964882.70707260119</v>
      </c>
      <c r="BH62" s="331">
        <f t="shared" si="18"/>
        <v>964882.70707260119</v>
      </c>
      <c r="BI62" s="331">
        <f t="shared" si="18"/>
        <v>964882.70707260119</v>
      </c>
      <c r="BJ62" s="331">
        <f t="shared" si="18"/>
        <v>964882.70707260119</v>
      </c>
      <c r="BK62" s="331">
        <f t="shared" si="18"/>
        <v>964882.70707260119</v>
      </c>
      <c r="BL62" s="331">
        <f t="shared" si="18"/>
        <v>964882.70707260119</v>
      </c>
      <c r="BM62" s="331">
        <f t="shared" si="18"/>
        <v>964882.70707260119</v>
      </c>
      <c r="BN62" s="331">
        <f t="shared" si="18"/>
        <v>964882.70707260119</v>
      </c>
      <c r="BO62" s="331">
        <f t="shared" si="18"/>
        <v>964882.70707260119</v>
      </c>
      <c r="BP62" s="331">
        <f t="shared" si="18"/>
        <v>964882.70707260119</v>
      </c>
      <c r="BQ62" s="331">
        <f t="shared" si="18"/>
        <v>964882.70707260119</v>
      </c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0"/>
    </row>
    <row r="63" spans="1:90">
      <c r="A63" s="189" t="s">
        <v>390</v>
      </c>
      <c r="B63" s="134">
        <f>SUM(Z63:BQ63)</f>
        <v>39501840.323736891</v>
      </c>
      <c r="C63" s="51"/>
      <c r="D63" s="51"/>
      <c r="F63" s="51"/>
      <c r="G63" s="51"/>
      <c r="I63" s="227" t="str">
        <f>CONCATENATE(a!$C$51,"$/year")</f>
        <v>2019$/year</v>
      </c>
      <c r="Z63" s="134">
        <f t="shared" ref="Z63:BQ63" si="19">Z62</f>
        <v>708652.11571300484</v>
      </c>
      <c r="AA63" s="134">
        <f t="shared" si="19"/>
        <v>719180.71665282687</v>
      </c>
      <c r="AB63" s="134">
        <f t="shared" si="19"/>
        <v>729862.39103377867</v>
      </c>
      <c r="AC63" s="134">
        <f t="shared" si="19"/>
        <v>740699.26150745596</v>
      </c>
      <c r="AD63" s="134">
        <f t="shared" si="19"/>
        <v>751693.47696311877</v>
      </c>
      <c r="AE63" s="134">
        <f t="shared" si="19"/>
        <v>762847.2127492351</v>
      </c>
      <c r="AF63" s="134">
        <f t="shared" si="19"/>
        <v>774162.67089324223</v>
      </c>
      <c r="AG63" s="134">
        <f t="shared" si="19"/>
        <v>785642.08031921799</v>
      </c>
      <c r="AH63" s="134">
        <f t="shared" si="19"/>
        <v>797287.69706365396</v>
      </c>
      <c r="AI63" s="134">
        <f t="shared" si="19"/>
        <v>809101.80448871199</v>
      </c>
      <c r="AJ63" s="134">
        <f t="shared" si="19"/>
        <v>821086.71349313727</v>
      </c>
      <c r="AK63" s="134">
        <f t="shared" si="19"/>
        <v>833244.76272046135</v>
      </c>
      <c r="AL63" s="134">
        <f t="shared" si="19"/>
        <v>845578.31876408716</v>
      </c>
      <c r="AM63" s="134">
        <f t="shared" si="19"/>
        <v>858089.77636958659</v>
      </c>
      <c r="AN63" s="134">
        <f t="shared" si="19"/>
        <v>870781.55863345403</v>
      </c>
      <c r="AO63" s="134">
        <f t="shared" si="19"/>
        <v>883656.1171983172</v>
      </c>
      <c r="AP63" s="134">
        <f t="shared" si="19"/>
        <v>896715.93244441098</v>
      </c>
      <c r="AQ63" s="134">
        <f t="shared" si="19"/>
        <v>909963.51367692638</v>
      </c>
      <c r="AR63" s="134">
        <f t="shared" si="19"/>
        <v>923401.3993091397</v>
      </c>
      <c r="AS63" s="134">
        <f t="shared" si="19"/>
        <v>937032.15704091301</v>
      </c>
      <c r="AT63" s="134">
        <f t="shared" si="19"/>
        <v>950858.38403239369</v>
      </c>
      <c r="AU63" s="134">
        <f t="shared" si="19"/>
        <v>964882.70707260119</v>
      </c>
      <c r="AV63" s="134">
        <f t="shared" si="19"/>
        <v>964882.70707260119</v>
      </c>
      <c r="AW63" s="134">
        <f t="shared" si="19"/>
        <v>964882.70707260119</v>
      </c>
      <c r="AX63" s="134">
        <f t="shared" si="19"/>
        <v>964882.70707260119</v>
      </c>
      <c r="AY63" s="134">
        <f t="shared" si="19"/>
        <v>964882.70707260119</v>
      </c>
      <c r="AZ63" s="134">
        <f t="shared" si="19"/>
        <v>964882.70707260119</v>
      </c>
      <c r="BA63" s="134">
        <f t="shared" si="19"/>
        <v>964882.70707260119</v>
      </c>
      <c r="BB63" s="134">
        <f t="shared" si="19"/>
        <v>964882.70707260119</v>
      </c>
      <c r="BC63" s="134">
        <f t="shared" si="19"/>
        <v>964882.70707260119</v>
      </c>
      <c r="BD63" s="134">
        <f t="shared" si="19"/>
        <v>964882.70707260119</v>
      </c>
      <c r="BE63" s="134">
        <f t="shared" si="19"/>
        <v>964882.70707260119</v>
      </c>
      <c r="BF63" s="134">
        <f t="shared" si="19"/>
        <v>964882.70707260119</v>
      </c>
      <c r="BG63" s="134">
        <f t="shared" si="19"/>
        <v>964882.70707260119</v>
      </c>
      <c r="BH63" s="134">
        <f t="shared" si="19"/>
        <v>964882.70707260119</v>
      </c>
      <c r="BI63" s="134">
        <f t="shared" si="19"/>
        <v>964882.70707260119</v>
      </c>
      <c r="BJ63" s="134">
        <f t="shared" si="19"/>
        <v>964882.70707260119</v>
      </c>
      <c r="BK63" s="134">
        <f t="shared" si="19"/>
        <v>964882.70707260119</v>
      </c>
      <c r="BL63" s="134">
        <f t="shared" si="19"/>
        <v>964882.70707260119</v>
      </c>
      <c r="BM63" s="134">
        <f t="shared" si="19"/>
        <v>964882.70707260119</v>
      </c>
      <c r="BN63" s="134">
        <f t="shared" si="19"/>
        <v>964882.70707260119</v>
      </c>
      <c r="BO63" s="134">
        <f t="shared" si="19"/>
        <v>964882.70707260119</v>
      </c>
      <c r="BP63" s="134">
        <f t="shared" si="19"/>
        <v>964882.70707260119</v>
      </c>
      <c r="BQ63" s="134">
        <f t="shared" si="19"/>
        <v>964882.70707260119</v>
      </c>
      <c r="BS63" s="10"/>
    </row>
    <row r="64" spans="1:90">
      <c r="C64" s="271"/>
      <c r="D64" s="271"/>
      <c r="F64" s="271"/>
      <c r="G64" s="271"/>
      <c r="H64" s="308"/>
      <c r="I64" s="308"/>
      <c r="CL64" s="10"/>
    </row>
    <row r="65" spans="1:90" ht="18.75">
      <c r="A65" s="112" t="s">
        <v>402</v>
      </c>
      <c r="B65" s="7"/>
      <c r="C65" s="7"/>
      <c r="D65" s="7"/>
      <c r="E65" s="7"/>
      <c r="F65" s="7"/>
      <c r="G65" s="263"/>
      <c r="H65" s="308"/>
      <c r="I65" s="308"/>
    </row>
    <row r="66" spans="1:90">
      <c r="A66" s="231"/>
      <c r="B66" s="138"/>
      <c r="C66" s="271"/>
      <c r="D66" s="271"/>
      <c r="F66" s="271"/>
      <c r="G66" s="271"/>
      <c r="H66" s="308"/>
      <c r="I66" s="30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0"/>
    </row>
    <row r="67" spans="1:90">
      <c r="A67" s="28" t="s">
        <v>394</v>
      </c>
      <c r="B67" s="234">
        <f>B13*50.9/100000</f>
        <v>8.9400759999999995</v>
      </c>
      <c r="C67" s="271"/>
      <c r="D67" s="271"/>
      <c r="F67" s="271"/>
      <c r="G67" s="271"/>
      <c r="H67" s="308"/>
      <c r="I67" s="33" t="s">
        <v>171</v>
      </c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308" t="s">
        <v>404</v>
      </c>
      <c r="BU67" s="185" t="s">
        <v>375</v>
      </c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0"/>
    </row>
    <row r="68" spans="1:90">
      <c r="A68" s="28" t="s">
        <v>395</v>
      </c>
      <c r="B68" s="234">
        <f>B13*39.7/100000</f>
        <v>6.9729080000000003</v>
      </c>
      <c r="C68" s="271"/>
      <c r="D68" s="271"/>
      <c r="F68" s="271"/>
      <c r="G68" s="271"/>
      <c r="H68" s="308"/>
      <c r="I68" s="33" t="s">
        <v>171</v>
      </c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308" t="s">
        <v>404</v>
      </c>
      <c r="BU68" s="185" t="s">
        <v>375</v>
      </c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0"/>
    </row>
    <row r="69" spans="1:90">
      <c r="A69" s="231"/>
      <c r="B69" s="138"/>
      <c r="C69" s="271"/>
      <c r="D69" s="271"/>
      <c r="F69" s="271"/>
      <c r="G69" s="271"/>
      <c r="H69" s="308"/>
      <c r="I69" s="30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0"/>
    </row>
    <row r="70" spans="1:90">
      <c r="A70" s="28" t="s">
        <v>396</v>
      </c>
      <c r="B70" s="59">
        <f>Project!B102</f>
        <v>30</v>
      </c>
      <c r="C70" s="271"/>
      <c r="D70" s="271"/>
      <c r="F70" s="271"/>
      <c r="G70" s="271"/>
      <c r="H70" s="308"/>
      <c r="I70" s="33" t="s">
        <v>166</v>
      </c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0"/>
    </row>
    <row r="71" spans="1:90">
      <c r="A71" s="28" t="s">
        <v>345</v>
      </c>
      <c r="B71" s="321">
        <f>B16</f>
        <v>4.2516666666666668E-2</v>
      </c>
      <c r="C71" s="271"/>
      <c r="D71" s="271"/>
      <c r="F71" s="271"/>
      <c r="G71" s="271"/>
      <c r="H71" s="308"/>
      <c r="I71" s="33" t="s">
        <v>349</v>
      </c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0"/>
    </row>
    <row r="72" spans="1:90">
      <c r="A72" s="28" t="s">
        <v>397</v>
      </c>
      <c r="B72" s="138">
        <f>B70*B71</f>
        <v>1.2755000000000001</v>
      </c>
      <c r="C72" s="271"/>
      <c r="D72" s="271"/>
      <c r="F72" s="271"/>
      <c r="G72" s="271"/>
      <c r="H72" s="308"/>
      <c r="I72" s="33" t="s">
        <v>398</v>
      </c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0"/>
    </row>
    <row r="73" spans="1:90">
      <c r="A73" s="28"/>
      <c r="B73" s="138"/>
      <c r="C73" s="271"/>
      <c r="D73" s="271"/>
      <c r="F73" s="271"/>
      <c r="G73" s="271"/>
      <c r="H73" s="308"/>
      <c r="I73" s="30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0"/>
    </row>
    <row r="74" spans="1:90">
      <c r="A74" s="28" t="s">
        <v>399</v>
      </c>
      <c r="B74" s="138"/>
      <c r="C74" s="271"/>
      <c r="D74" s="271"/>
      <c r="F74" s="271"/>
      <c r="G74" s="271"/>
      <c r="H74" s="308"/>
      <c r="I74" s="30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308" t="s">
        <v>404</v>
      </c>
      <c r="BU74" s="185" t="s">
        <v>375</v>
      </c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0"/>
    </row>
    <row r="75" spans="1:90">
      <c r="A75" s="231" t="s">
        <v>400</v>
      </c>
      <c r="B75" s="138"/>
      <c r="C75" s="271"/>
      <c r="D75" s="271"/>
      <c r="F75" s="271"/>
      <c r="G75" s="271"/>
      <c r="H75" s="308"/>
      <c r="I75" s="33" t="s">
        <v>171</v>
      </c>
      <c r="Z75" s="81">
        <f t="shared" ref="Z75:BQ75" si="20">$B67*$B$72*0.0604*Z15</f>
        <v>6.0095325772625878E-2</v>
      </c>
      <c r="AA75" s="81">
        <f t="shared" si="20"/>
        <v>6.1006566494229704E-2</v>
      </c>
      <c r="AB75" s="81">
        <f t="shared" si="20"/>
        <v>6.1931624590846182E-2</v>
      </c>
      <c r="AC75" s="81">
        <f t="shared" si="20"/>
        <v>6.2870709578849771E-2</v>
      </c>
      <c r="AD75" s="81">
        <f t="shared" si="20"/>
        <v>6.3824034151565054E-2</v>
      </c>
      <c r="AE75" s="81">
        <f t="shared" si="20"/>
        <v>6.479181422743964E-2</v>
      </c>
      <c r="AF75" s="81">
        <f t="shared" si="20"/>
        <v>6.5774268998947422E-2</v>
      </c>
      <c r="AG75" s="81">
        <f t="shared" si="20"/>
        <v>6.6771620982233743E-2</v>
      </c>
      <c r="AH75" s="81">
        <f t="shared" si="20"/>
        <v>6.7784096067512692E-2</v>
      </c>
      <c r="AI75" s="81">
        <f t="shared" si="20"/>
        <v>6.8811923570229361E-2</v>
      </c>
      <c r="AJ75" s="81">
        <f t="shared" si="20"/>
        <v>6.9855336282997185E-2</v>
      </c>
      <c r="AK75" s="81">
        <f t="shared" si="20"/>
        <v>7.0914570528323312E-2</v>
      </c>
      <c r="AL75" s="81">
        <f t="shared" si="20"/>
        <v>7.1989866212133186E-2</v>
      </c>
      <c r="AM75" s="81">
        <f t="shared" si="20"/>
        <v>7.3081466878106904E-2</v>
      </c>
      <c r="AN75" s="81">
        <f t="shared" si="20"/>
        <v>7.4189619762839332E-2</v>
      </c>
      <c r="AO75" s="81">
        <f t="shared" si="20"/>
        <v>7.5314575851836818E-2</v>
      </c>
      <c r="AP75" s="81">
        <f t="shared" si="20"/>
        <v>7.6456589936362729E-2</v>
      </c>
      <c r="AQ75" s="81">
        <f t="shared" si="20"/>
        <v>7.7615920671145325E-2</v>
      </c>
      <c r="AR75" s="81">
        <f t="shared" si="20"/>
        <v>7.879283063296029E-2</v>
      </c>
      <c r="AS75" s="81">
        <f t="shared" si="20"/>
        <v>7.9987586380101797E-2</v>
      </c>
      <c r="AT75" s="81">
        <f t="shared" si="20"/>
        <v>8.1200458512755258E-2</v>
      </c>
      <c r="AU75" s="81">
        <f t="shared" si="20"/>
        <v>8.2431721734285687E-2</v>
      </c>
      <c r="AV75" s="81">
        <f t="shared" si="20"/>
        <v>8.2431721734285687E-2</v>
      </c>
      <c r="AW75" s="81">
        <f t="shared" si="20"/>
        <v>8.2431721734285687E-2</v>
      </c>
      <c r="AX75" s="81">
        <f t="shared" si="20"/>
        <v>8.2431721734285687E-2</v>
      </c>
      <c r="AY75" s="81">
        <f t="shared" si="20"/>
        <v>8.2431721734285687E-2</v>
      </c>
      <c r="AZ75" s="81">
        <f t="shared" si="20"/>
        <v>8.2431721734285687E-2</v>
      </c>
      <c r="BA75" s="81">
        <f t="shared" si="20"/>
        <v>8.2431721734285687E-2</v>
      </c>
      <c r="BB75" s="81">
        <f t="shared" si="20"/>
        <v>8.2431721734285687E-2</v>
      </c>
      <c r="BC75" s="81">
        <f t="shared" si="20"/>
        <v>8.2431721734285687E-2</v>
      </c>
      <c r="BD75" s="81">
        <f t="shared" si="20"/>
        <v>8.2431721734285687E-2</v>
      </c>
      <c r="BE75" s="81">
        <f t="shared" si="20"/>
        <v>8.2431721734285687E-2</v>
      </c>
      <c r="BF75" s="81">
        <f t="shared" si="20"/>
        <v>8.2431721734285687E-2</v>
      </c>
      <c r="BG75" s="81">
        <f t="shared" si="20"/>
        <v>8.2431721734285687E-2</v>
      </c>
      <c r="BH75" s="81">
        <f t="shared" si="20"/>
        <v>8.2431721734285687E-2</v>
      </c>
      <c r="BI75" s="81">
        <f t="shared" si="20"/>
        <v>8.2431721734285687E-2</v>
      </c>
      <c r="BJ75" s="81">
        <f t="shared" si="20"/>
        <v>8.2431721734285687E-2</v>
      </c>
      <c r="BK75" s="81">
        <f t="shared" si="20"/>
        <v>8.2431721734285687E-2</v>
      </c>
      <c r="BL75" s="81">
        <f t="shared" si="20"/>
        <v>8.2431721734285687E-2</v>
      </c>
      <c r="BM75" s="81">
        <f t="shared" si="20"/>
        <v>8.2431721734285687E-2</v>
      </c>
      <c r="BN75" s="81">
        <f t="shared" si="20"/>
        <v>8.2431721734285687E-2</v>
      </c>
      <c r="BO75" s="81">
        <f t="shared" si="20"/>
        <v>8.2431721734285687E-2</v>
      </c>
      <c r="BP75" s="81">
        <f t="shared" si="20"/>
        <v>8.2431721734285687E-2</v>
      </c>
      <c r="BQ75" s="81">
        <f t="shared" si="20"/>
        <v>8.2431721734285687E-2</v>
      </c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0"/>
    </row>
    <row r="76" spans="1:90">
      <c r="A76" s="231" t="s">
        <v>401</v>
      </c>
      <c r="B76" s="138"/>
      <c r="C76" s="271"/>
      <c r="D76" s="271"/>
      <c r="F76" s="271"/>
      <c r="G76" s="271"/>
      <c r="H76" s="308"/>
      <c r="I76" s="33" t="s">
        <v>171</v>
      </c>
      <c r="Z76" s="81">
        <f t="shared" ref="Z76:BQ76" si="21">$B68*$B$72*0.0614*Z15</f>
        <v>4.7648019163935726E-2</v>
      </c>
      <c r="AA76" s="81">
        <f t="shared" si="21"/>
        <v>4.8370518207042919E-2</v>
      </c>
      <c r="AB76" s="81">
        <f t="shared" si="21"/>
        <v>4.910397268704865E-2</v>
      </c>
      <c r="AC76" s="81">
        <f t="shared" si="21"/>
        <v>4.984854872403123E-2</v>
      </c>
      <c r="AD76" s="81">
        <f t="shared" si="21"/>
        <v>5.0604414956990071E-2</v>
      </c>
      <c r="AE76" s="81">
        <f t="shared" si="21"/>
        <v>5.1371742582040608E-2</v>
      </c>
      <c r="AF76" s="81">
        <f t="shared" si="21"/>
        <v>5.2150705391188511E-2</v>
      </c>
      <c r="AG76" s="81">
        <f t="shared" si="21"/>
        <v>5.2941479811691977E-2</v>
      </c>
      <c r="AH76" s="81">
        <f t="shared" si="21"/>
        <v>5.3744244946020509E-2</v>
      </c>
      <c r="AI76" s="81">
        <f t="shared" si="21"/>
        <v>5.455918261242005E-2</v>
      </c>
      <c r="AJ76" s="81">
        <f t="shared" si="21"/>
        <v>5.5386477386092814E-2</v>
      </c>
      <c r="AK76" s="81">
        <f t="shared" si="21"/>
        <v>5.6226316641001826E-2</v>
      </c>
      <c r="AL76" s="81">
        <f t="shared" si="21"/>
        <v>5.7078890592309174E-2</v>
      </c>
      <c r="AM76" s="81">
        <f t="shared" si="21"/>
        <v>5.7944392339457924E-2</v>
      </c>
      <c r="AN76" s="81">
        <f t="shared" si="21"/>
        <v>5.8823017909907085E-2</v>
      </c>
      <c r="AO76" s="81">
        <f t="shared" si="21"/>
        <v>5.9714966303529987E-2</v>
      </c>
      <c r="AP76" s="81">
        <f t="shared" si="21"/>
        <v>6.0620439537685603E-2</v>
      </c>
      <c r="AQ76" s="81">
        <f t="shared" si="21"/>
        <v>6.1539642692973656E-2</v>
      </c>
      <c r="AR76" s="81">
        <f t="shared" si="21"/>
        <v>6.2472783959683122E-2</v>
      </c>
      <c r="AS76" s="81">
        <f t="shared" si="21"/>
        <v>6.3420074684945343E-2</v>
      </c>
      <c r="AT76" s="81">
        <f t="shared" si="21"/>
        <v>6.438172942060201E-2</v>
      </c>
      <c r="AU76" s="81">
        <f t="shared" si="21"/>
        <v>6.5357965971799062E-2</v>
      </c>
      <c r="AV76" s="81">
        <f t="shared" si="21"/>
        <v>6.5357965971799062E-2</v>
      </c>
      <c r="AW76" s="81">
        <f t="shared" si="21"/>
        <v>6.5357965971799062E-2</v>
      </c>
      <c r="AX76" s="81">
        <f t="shared" si="21"/>
        <v>6.5357965971799062E-2</v>
      </c>
      <c r="AY76" s="81">
        <f t="shared" si="21"/>
        <v>6.5357965971799062E-2</v>
      </c>
      <c r="AZ76" s="81">
        <f t="shared" si="21"/>
        <v>6.5357965971799062E-2</v>
      </c>
      <c r="BA76" s="81">
        <f t="shared" si="21"/>
        <v>6.5357965971799062E-2</v>
      </c>
      <c r="BB76" s="81">
        <f t="shared" si="21"/>
        <v>6.5357965971799062E-2</v>
      </c>
      <c r="BC76" s="81">
        <f t="shared" si="21"/>
        <v>6.5357965971799062E-2</v>
      </c>
      <c r="BD76" s="81">
        <f t="shared" si="21"/>
        <v>6.5357965971799062E-2</v>
      </c>
      <c r="BE76" s="81">
        <f t="shared" si="21"/>
        <v>6.5357965971799062E-2</v>
      </c>
      <c r="BF76" s="81">
        <f t="shared" si="21"/>
        <v>6.5357965971799062E-2</v>
      </c>
      <c r="BG76" s="81">
        <f t="shared" si="21"/>
        <v>6.5357965971799062E-2</v>
      </c>
      <c r="BH76" s="81">
        <f t="shared" si="21"/>
        <v>6.5357965971799062E-2</v>
      </c>
      <c r="BI76" s="81">
        <f t="shared" si="21"/>
        <v>6.5357965971799062E-2</v>
      </c>
      <c r="BJ76" s="81">
        <f t="shared" si="21"/>
        <v>6.5357965971799062E-2</v>
      </c>
      <c r="BK76" s="81">
        <f t="shared" si="21"/>
        <v>6.5357965971799062E-2</v>
      </c>
      <c r="BL76" s="81">
        <f t="shared" si="21"/>
        <v>6.5357965971799062E-2</v>
      </c>
      <c r="BM76" s="81">
        <f t="shared" si="21"/>
        <v>6.5357965971799062E-2</v>
      </c>
      <c r="BN76" s="81">
        <f t="shared" si="21"/>
        <v>6.5357965971799062E-2</v>
      </c>
      <c r="BO76" s="81">
        <f t="shared" si="21"/>
        <v>6.5357965971799062E-2</v>
      </c>
      <c r="BP76" s="81">
        <f t="shared" si="21"/>
        <v>6.5357965971799062E-2</v>
      </c>
      <c r="BQ76" s="81">
        <f t="shared" si="21"/>
        <v>6.5357965971799062E-2</v>
      </c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0"/>
    </row>
    <row r="77" spans="1:90">
      <c r="A77" s="231"/>
      <c r="B77" s="138"/>
      <c r="C77" s="271"/>
      <c r="D77" s="271"/>
      <c r="F77" s="271"/>
      <c r="G77" s="271"/>
      <c r="H77" s="308"/>
      <c r="I77" s="30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0"/>
    </row>
    <row r="78" spans="1:90">
      <c r="A78" s="205" t="s">
        <v>118</v>
      </c>
      <c r="B78" s="331">
        <f>a!D174</f>
        <v>10900000</v>
      </c>
      <c r="C78" s="271"/>
      <c r="D78" s="271"/>
      <c r="F78" s="271"/>
      <c r="G78" s="271"/>
      <c r="H78" s="308"/>
      <c r="I78" s="227" t="str">
        <f>CONCATENATE(a!$C$51,"$/fatality")</f>
        <v>2019$/fatality</v>
      </c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10"/>
    </row>
    <row r="79" spans="1:90">
      <c r="A79" s="205"/>
      <c r="B79" s="243"/>
      <c r="C79" s="271"/>
      <c r="D79" s="271"/>
      <c r="F79" s="271"/>
      <c r="G79" s="271"/>
      <c r="H79" s="308"/>
      <c r="I79" s="308"/>
      <c r="CL79" s="10"/>
    </row>
    <row r="80" spans="1:90">
      <c r="A80" s="205" t="s">
        <v>374</v>
      </c>
      <c r="B80" s="138"/>
      <c r="C80" s="271"/>
      <c r="D80" s="271"/>
      <c r="F80" s="271"/>
      <c r="G80" s="271"/>
      <c r="H80" s="308"/>
      <c r="I80" s="227" t="str">
        <f>CONCATENATE(a!$C$51,"$/year")</f>
        <v>2019$/year</v>
      </c>
      <c r="Z80" s="331">
        <f>SUM(Z75:Z76)*$B$60</f>
        <v>1174402.4598085214</v>
      </c>
      <c r="AA80" s="331">
        <f t="shared" ref="AA80:BQ80" si="22">SUM(AA75:AA76)*$B$60</f>
        <v>1192210.2232438717</v>
      </c>
      <c r="AB80" s="331">
        <f t="shared" si="22"/>
        <v>1210288.0103290537</v>
      </c>
      <c r="AC80" s="331">
        <f t="shared" si="22"/>
        <v>1228639.9155014029</v>
      </c>
      <c r="AD80" s="331">
        <f t="shared" si="22"/>
        <v>1247270.0952832508</v>
      </c>
      <c r="AE80" s="331">
        <f t="shared" si="22"/>
        <v>1266182.7692233347</v>
      </c>
      <c r="AF80" s="331">
        <f t="shared" si="22"/>
        <v>1285382.2208524817</v>
      </c>
      <c r="AG80" s="331">
        <f t="shared" si="22"/>
        <v>1304872.7986537903</v>
      </c>
      <c r="AH80" s="331">
        <f t="shared" si="22"/>
        <v>1324658.9170475118</v>
      </c>
      <c r="AI80" s="331">
        <f t="shared" si="22"/>
        <v>1344745.0573908784</v>
      </c>
      <c r="AJ80" s="331">
        <f t="shared" si="22"/>
        <v>1365135.7689930808</v>
      </c>
      <c r="AK80" s="331">
        <f t="shared" si="22"/>
        <v>1385835.6701456441</v>
      </c>
      <c r="AL80" s="331">
        <f t="shared" si="22"/>
        <v>1406849.4491684216</v>
      </c>
      <c r="AM80" s="331">
        <f t="shared" si="22"/>
        <v>1428181.8654714567</v>
      </c>
      <c r="AN80" s="331">
        <f t="shared" si="22"/>
        <v>1449837.7506329359</v>
      </c>
      <c r="AO80" s="331">
        <f t="shared" si="22"/>
        <v>1471822.0094934981</v>
      </c>
      <c r="AP80" s="331">
        <f t="shared" si="22"/>
        <v>1494139.6212671266</v>
      </c>
      <c r="AQ80" s="331">
        <f t="shared" si="22"/>
        <v>1516795.640668897</v>
      </c>
      <c r="AR80" s="331">
        <f t="shared" si="22"/>
        <v>1539795.1990598133</v>
      </c>
      <c r="AS80" s="331">
        <f t="shared" si="22"/>
        <v>1563143.5056090141</v>
      </c>
      <c r="AT80" s="331">
        <f t="shared" si="22"/>
        <v>1586845.8484735941</v>
      </c>
      <c r="AU80" s="331">
        <f t="shared" si="22"/>
        <v>1610907.5959963237</v>
      </c>
      <c r="AV80" s="331">
        <f t="shared" si="22"/>
        <v>1610907.5959963237</v>
      </c>
      <c r="AW80" s="331">
        <f t="shared" si="22"/>
        <v>1610907.5959963237</v>
      </c>
      <c r="AX80" s="331">
        <f t="shared" si="22"/>
        <v>1610907.5959963237</v>
      </c>
      <c r="AY80" s="331">
        <f t="shared" si="22"/>
        <v>1610907.5959963237</v>
      </c>
      <c r="AZ80" s="331">
        <f t="shared" si="22"/>
        <v>1610907.5959963237</v>
      </c>
      <c r="BA80" s="331">
        <f t="shared" si="22"/>
        <v>1610907.5959963237</v>
      </c>
      <c r="BB80" s="331">
        <f t="shared" si="22"/>
        <v>1610907.5959963237</v>
      </c>
      <c r="BC80" s="331">
        <f t="shared" si="22"/>
        <v>1610907.5959963237</v>
      </c>
      <c r="BD80" s="331">
        <f t="shared" si="22"/>
        <v>1610907.5959963237</v>
      </c>
      <c r="BE80" s="331">
        <f t="shared" si="22"/>
        <v>1610907.5959963237</v>
      </c>
      <c r="BF80" s="331">
        <f t="shared" si="22"/>
        <v>1610907.5959963237</v>
      </c>
      <c r="BG80" s="331">
        <f t="shared" si="22"/>
        <v>1610907.5959963237</v>
      </c>
      <c r="BH80" s="331">
        <f t="shared" si="22"/>
        <v>1610907.5959963237</v>
      </c>
      <c r="BI80" s="331">
        <f t="shared" si="22"/>
        <v>1610907.5959963237</v>
      </c>
      <c r="BJ80" s="331">
        <f t="shared" si="22"/>
        <v>1610907.5959963237</v>
      </c>
      <c r="BK80" s="331">
        <f t="shared" si="22"/>
        <v>1610907.5959963237</v>
      </c>
      <c r="BL80" s="331">
        <f t="shared" si="22"/>
        <v>1610907.5959963237</v>
      </c>
      <c r="BM80" s="331">
        <f t="shared" si="22"/>
        <v>1610907.5959963237</v>
      </c>
      <c r="BN80" s="331">
        <f t="shared" si="22"/>
        <v>1610907.5959963237</v>
      </c>
      <c r="BO80" s="331">
        <f t="shared" si="22"/>
        <v>1610907.5959963237</v>
      </c>
      <c r="BP80" s="331">
        <f t="shared" si="22"/>
        <v>1610907.5959963237</v>
      </c>
      <c r="BQ80" s="331">
        <f t="shared" si="22"/>
        <v>1610907.5959963237</v>
      </c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0"/>
    </row>
    <row r="81" spans="1:90">
      <c r="A81" s="189" t="s">
        <v>403</v>
      </c>
      <c r="B81" s="134">
        <f>SUM(Z81:BQ81)</f>
        <v>65837909.504232951</v>
      </c>
      <c r="C81" s="51"/>
      <c r="D81" s="51"/>
      <c r="F81" s="51"/>
      <c r="G81" s="51"/>
      <c r="I81" s="227" t="str">
        <f>CONCATENATE(a!$C$51,"$/year")</f>
        <v>2019$/year</v>
      </c>
      <c r="Z81" s="134">
        <f t="shared" ref="Z81:BQ81" si="23">Z80</f>
        <v>1174402.4598085214</v>
      </c>
      <c r="AA81" s="134">
        <f t="shared" si="23"/>
        <v>1192210.2232438717</v>
      </c>
      <c r="AB81" s="134">
        <f t="shared" si="23"/>
        <v>1210288.0103290537</v>
      </c>
      <c r="AC81" s="134">
        <f t="shared" si="23"/>
        <v>1228639.9155014029</v>
      </c>
      <c r="AD81" s="134">
        <f t="shared" si="23"/>
        <v>1247270.0952832508</v>
      </c>
      <c r="AE81" s="134">
        <f t="shared" si="23"/>
        <v>1266182.7692233347</v>
      </c>
      <c r="AF81" s="134">
        <f t="shared" si="23"/>
        <v>1285382.2208524817</v>
      </c>
      <c r="AG81" s="134">
        <f t="shared" si="23"/>
        <v>1304872.7986537903</v>
      </c>
      <c r="AH81" s="134">
        <f t="shared" si="23"/>
        <v>1324658.9170475118</v>
      </c>
      <c r="AI81" s="134">
        <f t="shared" si="23"/>
        <v>1344745.0573908784</v>
      </c>
      <c r="AJ81" s="134">
        <f t="shared" si="23"/>
        <v>1365135.7689930808</v>
      </c>
      <c r="AK81" s="134">
        <f t="shared" si="23"/>
        <v>1385835.6701456441</v>
      </c>
      <c r="AL81" s="134">
        <f t="shared" si="23"/>
        <v>1406849.4491684216</v>
      </c>
      <c r="AM81" s="134">
        <f t="shared" si="23"/>
        <v>1428181.8654714567</v>
      </c>
      <c r="AN81" s="134">
        <f t="shared" si="23"/>
        <v>1449837.7506329359</v>
      </c>
      <c r="AO81" s="134">
        <f t="shared" si="23"/>
        <v>1471822.0094934981</v>
      </c>
      <c r="AP81" s="134">
        <f t="shared" si="23"/>
        <v>1494139.6212671266</v>
      </c>
      <c r="AQ81" s="134">
        <f t="shared" si="23"/>
        <v>1516795.640668897</v>
      </c>
      <c r="AR81" s="134">
        <f t="shared" si="23"/>
        <v>1539795.1990598133</v>
      </c>
      <c r="AS81" s="134">
        <f t="shared" si="23"/>
        <v>1563143.5056090141</v>
      </c>
      <c r="AT81" s="134">
        <f t="shared" si="23"/>
        <v>1586845.8484735941</v>
      </c>
      <c r="AU81" s="134">
        <f t="shared" si="23"/>
        <v>1610907.5959963237</v>
      </c>
      <c r="AV81" s="134">
        <f t="shared" si="23"/>
        <v>1610907.5959963237</v>
      </c>
      <c r="AW81" s="134">
        <f t="shared" si="23"/>
        <v>1610907.5959963237</v>
      </c>
      <c r="AX81" s="134">
        <f t="shared" si="23"/>
        <v>1610907.5959963237</v>
      </c>
      <c r="AY81" s="134">
        <f t="shared" si="23"/>
        <v>1610907.5959963237</v>
      </c>
      <c r="AZ81" s="134">
        <f t="shared" si="23"/>
        <v>1610907.5959963237</v>
      </c>
      <c r="BA81" s="134">
        <f t="shared" si="23"/>
        <v>1610907.5959963237</v>
      </c>
      <c r="BB81" s="134">
        <f t="shared" si="23"/>
        <v>1610907.5959963237</v>
      </c>
      <c r="BC81" s="134">
        <f t="shared" si="23"/>
        <v>1610907.5959963237</v>
      </c>
      <c r="BD81" s="134">
        <f t="shared" si="23"/>
        <v>1610907.5959963237</v>
      </c>
      <c r="BE81" s="134">
        <f t="shared" si="23"/>
        <v>1610907.5959963237</v>
      </c>
      <c r="BF81" s="134">
        <f t="shared" si="23"/>
        <v>1610907.5959963237</v>
      </c>
      <c r="BG81" s="134">
        <f t="shared" si="23"/>
        <v>1610907.5959963237</v>
      </c>
      <c r="BH81" s="134">
        <f t="shared" si="23"/>
        <v>1610907.5959963237</v>
      </c>
      <c r="BI81" s="134">
        <f t="shared" si="23"/>
        <v>1610907.5959963237</v>
      </c>
      <c r="BJ81" s="134">
        <f t="shared" si="23"/>
        <v>1610907.5959963237</v>
      </c>
      <c r="BK81" s="134">
        <f t="shared" si="23"/>
        <v>1610907.5959963237</v>
      </c>
      <c r="BL81" s="134">
        <f t="shared" si="23"/>
        <v>1610907.5959963237</v>
      </c>
      <c r="BM81" s="134">
        <f t="shared" si="23"/>
        <v>1610907.5959963237</v>
      </c>
      <c r="BN81" s="134">
        <f t="shared" si="23"/>
        <v>1610907.5959963237</v>
      </c>
      <c r="BO81" s="134">
        <f t="shared" si="23"/>
        <v>1610907.5959963237</v>
      </c>
      <c r="BP81" s="134">
        <f t="shared" si="23"/>
        <v>1610907.5959963237</v>
      </c>
      <c r="BQ81" s="134">
        <f t="shared" si="23"/>
        <v>1610907.5959963237</v>
      </c>
      <c r="BS81" s="10"/>
    </row>
    <row r="82" spans="1:90">
      <c r="C82" s="271"/>
      <c r="D82" s="271"/>
      <c r="F82" s="271"/>
      <c r="G82" s="271"/>
      <c r="H82" s="308"/>
      <c r="I82" s="308"/>
      <c r="CL82" s="10"/>
    </row>
    <row r="83" spans="1:90" ht="18.75">
      <c r="A83" s="101" t="s">
        <v>373</v>
      </c>
      <c r="B83" s="7"/>
      <c r="C83" s="7"/>
      <c r="D83" s="7"/>
      <c r="E83" s="7"/>
      <c r="F83" s="7"/>
      <c r="G83" s="263"/>
      <c r="H83" s="308"/>
      <c r="I83" s="308"/>
      <c r="BD83" s="10"/>
    </row>
    <row r="84" spans="1:90">
      <c r="C84" s="271"/>
      <c r="D84" s="271"/>
      <c r="F84" s="271"/>
      <c r="G84" s="271"/>
      <c r="H84" s="308"/>
      <c r="I84" s="308"/>
      <c r="CL84" s="10"/>
    </row>
    <row r="85" spans="1:90">
      <c r="A85" s="189" t="s">
        <v>385</v>
      </c>
      <c r="C85" s="51"/>
      <c r="D85" s="51"/>
      <c r="F85" s="51"/>
      <c r="G85" s="51"/>
      <c r="I85" s="227" t="str">
        <f>CONCATENATE(a!$C$51,"$/year")</f>
        <v>2019$/year</v>
      </c>
      <c r="Z85" s="134">
        <f t="shared" ref="Z85:BQ85" si="24">Z41+Z63+Z81</f>
        <v>1924421.8712217617</v>
      </c>
      <c r="AA85" s="134">
        <f t="shared" si="24"/>
        <v>1953386.1277945759</v>
      </c>
      <c r="AB85" s="134">
        <f t="shared" si="24"/>
        <v>1982783.0215786642</v>
      </c>
      <c r="AC85" s="134">
        <f t="shared" si="24"/>
        <v>2012618.914909862</v>
      </c>
      <c r="AD85" s="134">
        <f t="shared" si="24"/>
        <v>2042900.2606670409</v>
      </c>
      <c r="AE85" s="134">
        <f t="shared" si="24"/>
        <v>2073633.6034692721</v>
      </c>
      <c r="AF85" s="134">
        <f t="shared" si="24"/>
        <v>2104825.5808860268</v>
      </c>
      <c r="AG85" s="134">
        <f t="shared" si="24"/>
        <v>2136482.9246603278</v>
      </c>
      <c r="AH85" s="134">
        <f t="shared" si="24"/>
        <v>2168612.4619452483</v>
      </c>
      <c r="AI85" s="134">
        <f t="shared" si="24"/>
        <v>2201221.1165534151</v>
      </c>
      <c r="AJ85" s="134">
        <f t="shared" si="24"/>
        <v>2234315.9102198733</v>
      </c>
      <c r="AK85" s="134">
        <f t="shared" si="24"/>
        <v>2267903.9638782358</v>
      </c>
      <c r="AL85" s="134">
        <f t="shared" si="24"/>
        <v>2301992.4989499105</v>
      </c>
      <c r="AM85" s="134">
        <f t="shared" si="24"/>
        <v>2336588.8386470154</v>
      </c>
      <c r="AN85" s="134">
        <f t="shared" si="24"/>
        <v>2371700.4092884371</v>
      </c>
      <c r="AO85" s="134">
        <f t="shared" si="24"/>
        <v>2407334.7416293416</v>
      </c>
      <c r="AP85" s="134">
        <f t="shared" si="24"/>
        <v>2443499.4722041399</v>
      </c>
      <c r="AQ85" s="134">
        <f t="shared" si="24"/>
        <v>2480202.344682835</v>
      </c>
      <c r="AR85" s="134">
        <f t="shared" si="24"/>
        <v>2517451.2112408881</v>
      </c>
      <c r="AS85" s="134">
        <f t="shared" si="24"/>
        <v>2555254.033942475</v>
      </c>
      <c r="AT85" s="134">
        <f t="shared" si="24"/>
        <v>2593618.8861372406</v>
      </c>
      <c r="AU85" s="134">
        <f t="shared" si="24"/>
        <v>2632553.9538705116</v>
      </c>
      <c r="AV85" s="134">
        <f t="shared" si="24"/>
        <v>2632553.9538705116</v>
      </c>
      <c r="AW85" s="134">
        <f t="shared" si="24"/>
        <v>2632553.9538705116</v>
      </c>
      <c r="AX85" s="134">
        <f t="shared" si="24"/>
        <v>2632553.9538705116</v>
      </c>
      <c r="AY85" s="134">
        <f t="shared" si="24"/>
        <v>2632553.9538705116</v>
      </c>
      <c r="AZ85" s="134">
        <f t="shared" si="24"/>
        <v>2632553.9538705116</v>
      </c>
      <c r="BA85" s="134">
        <f t="shared" si="24"/>
        <v>2632553.9538705116</v>
      </c>
      <c r="BB85" s="134">
        <f t="shared" si="24"/>
        <v>2632553.9538705116</v>
      </c>
      <c r="BC85" s="134">
        <f t="shared" si="24"/>
        <v>2632553.9538705116</v>
      </c>
      <c r="BD85" s="134">
        <f t="shared" si="24"/>
        <v>2632553.9538705116</v>
      </c>
      <c r="BE85" s="134">
        <f t="shared" si="24"/>
        <v>2632553.9538705116</v>
      </c>
      <c r="BF85" s="134">
        <f t="shared" si="24"/>
        <v>2632553.9538705116</v>
      </c>
      <c r="BG85" s="134">
        <f t="shared" si="24"/>
        <v>2632553.9538705116</v>
      </c>
      <c r="BH85" s="134">
        <f t="shared" si="24"/>
        <v>2632553.9538705116</v>
      </c>
      <c r="BI85" s="134">
        <f t="shared" si="24"/>
        <v>2632553.9538705116</v>
      </c>
      <c r="BJ85" s="134">
        <f t="shared" si="24"/>
        <v>2632553.9538705116</v>
      </c>
      <c r="BK85" s="134">
        <f t="shared" si="24"/>
        <v>2632553.9538705116</v>
      </c>
      <c r="BL85" s="134">
        <f t="shared" si="24"/>
        <v>2632553.9538705116</v>
      </c>
      <c r="BM85" s="134">
        <f t="shared" si="24"/>
        <v>2632553.9538705116</v>
      </c>
      <c r="BN85" s="134">
        <f t="shared" si="24"/>
        <v>2632553.9538705116</v>
      </c>
      <c r="BO85" s="134">
        <f t="shared" si="24"/>
        <v>2632553.9538705116</v>
      </c>
      <c r="BP85" s="134">
        <f t="shared" si="24"/>
        <v>2632553.9538705116</v>
      </c>
      <c r="BQ85" s="134">
        <f t="shared" si="24"/>
        <v>2632553.9538705116</v>
      </c>
      <c r="BS85" s="10"/>
    </row>
    <row r="86" spans="1:90" s="176" customFormat="1">
      <c r="A86" s="189" t="s">
        <v>95</v>
      </c>
      <c r="B86" s="60" t="s">
        <v>96</v>
      </c>
      <c r="C86" s="76"/>
      <c r="D86" s="76"/>
      <c r="E86" s="76"/>
      <c r="F86" s="76"/>
      <c r="G86" s="76"/>
      <c r="H86" s="148"/>
      <c r="I86" s="227" t="str">
        <f>CONCATENATE(a!$C$51,"$/year")</f>
        <v>2019$/year</v>
      </c>
      <c r="Z86" s="134">
        <f>IF(Z$9&gt;=Project!$B$16,IF(Z$9&lt;Project!$B$17,Z85,0),0)</f>
        <v>0</v>
      </c>
      <c r="AA86" s="134">
        <f>IF(AA$9&gt;=Project!$B$16,IF(AA$9&lt;Project!$B$17,AA85,0),0)</f>
        <v>0</v>
      </c>
      <c r="AB86" s="134">
        <f>IF(AB$9&gt;=Project!$B$16,IF(AB$9&lt;Project!$B$17,AB85,0),0)</f>
        <v>0</v>
      </c>
      <c r="AC86" s="134">
        <f>IF(AC$9&gt;=Project!$B$16,IF(AC$9&lt;Project!$B$17,AC85,0),0)</f>
        <v>0</v>
      </c>
      <c r="AD86" s="134">
        <f>IF(AD$9&gt;=Project!$B$16,IF(AD$9&lt;Project!$B$17,AD85,0),0)</f>
        <v>0</v>
      </c>
      <c r="AE86" s="134">
        <f>IF(AE$9&gt;=Project!$B$16,IF(AE$9&lt;Project!$B$17,AE85,0),0)</f>
        <v>0</v>
      </c>
      <c r="AF86" s="134">
        <f>IF(AF$9&gt;=Project!$B$16,IF(AF$9&lt;Project!$B$17,AF85,0),0)</f>
        <v>0</v>
      </c>
      <c r="AG86" s="134">
        <f>IF(AG$9&gt;=Project!$B$16,IF(AG$9&lt;Project!$B$17,AG85,0),0)</f>
        <v>2136482.9246603278</v>
      </c>
      <c r="AH86" s="134">
        <f>IF(AH$9&gt;=Project!$B$16,IF(AH$9&lt;Project!$B$17,AH85,0),0)</f>
        <v>2168612.4619452483</v>
      </c>
      <c r="AI86" s="134">
        <f>IF(AI$9&gt;=Project!$B$16,IF(AI$9&lt;Project!$B$17,AI85,0),0)</f>
        <v>2201221.1165534151</v>
      </c>
      <c r="AJ86" s="134">
        <f>IF(AJ$9&gt;=Project!$B$16,IF(AJ$9&lt;Project!$B$17,AJ85,0),0)</f>
        <v>2234315.9102198733</v>
      </c>
      <c r="AK86" s="134">
        <f>IF(AK$9&gt;=Project!$B$16,IF(AK$9&lt;Project!$B$17,AK85,0),0)</f>
        <v>2267903.9638782358</v>
      </c>
      <c r="AL86" s="134">
        <f>IF(AL$9&gt;=Project!$B$16,IF(AL$9&lt;Project!$B$17,AL85,0),0)</f>
        <v>2301992.4989499105</v>
      </c>
      <c r="AM86" s="134">
        <f>IF(AM$9&gt;=Project!$B$16,IF(AM$9&lt;Project!$B$17,AM85,0),0)</f>
        <v>2336588.8386470154</v>
      </c>
      <c r="AN86" s="134">
        <f>IF(AN$9&gt;=Project!$B$16,IF(AN$9&lt;Project!$B$17,AN85,0),0)</f>
        <v>2371700.4092884371</v>
      </c>
      <c r="AO86" s="134">
        <f>IF(AO$9&gt;=Project!$B$16,IF(AO$9&lt;Project!$B$17,AO85,0),0)</f>
        <v>2407334.7416293416</v>
      </c>
      <c r="AP86" s="134">
        <f>IF(AP$9&gt;=Project!$B$16,IF(AP$9&lt;Project!$B$17,AP85,0),0)</f>
        <v>2443499.4722041399</v>
      </c>
      <c r="AQ86" s="134">
        <f>IF(AQ$9&gt;=Project!$B$16,IF(AQ$9&lt;Project!$B$17,AQ85,0),0)</f>
        <v>2480202.344682835</v>
      </c>
      <c r="AR86" s="134">
        <f>IF(AR$9&gt;=Project!$B$16,IF(AR$9&lt;Project!$B$17,AR85,0),0)</f>
        <v>2517451.2112408881</v>
      </c>
      <c r="AS86" s="134">
        <f>IF(AS$9&gt;=Project!$B$16,IF(AS$9&lt;Project!$B$17,AS85,0),0)</f>
        <v>2555254.033942475</v>
      </c>
      <c r="AT86" s="134">
        <f>IF(AT$9&gt;=Project!$B$16,IF(AT$9&lt;Project!$B$17,AT85,0),0)</f>
        <v>2593618.8861372406</v>
      </c>
      <c r="AU86" s="134">
        <f>IF(AU$9&gt;=Project!$B$16,IF(AU$9&lt;Project!$B$17,AU85,0),0)</f>
        <v>2632553.9538705116</v>
      </c>
      <c r="AV86" s="134">
        <f>IF(AV$9&gt;=Project!$B$16,IF(AV$9&lt;Project!$B$17,AV85,0),0)</f>
        <v>2632553.9538705116</v>
      </c>
      <c r="AW86" s="134">
        <f>IF(AW$9&gt;=Project!$B$16,IF(AW$9&lt;Project!$B$17,AW85,0),0)</f>
        <v>2632553.9538705116</v>
      </c>
      <c r="AX86" s="134">
        <f>IF(AX$9&gt;=Project!$B$16,IF(AX$9&lt;Project!$B$17,AX85,0),0)</f>
        <v>2632553.9538705116</v>
      </c>
      <c r="AY86" s="134">
        <f>IF(AY$9&gt;=Project!$B$16,IF(AY$9&lt;Project!$B$17,AY85,0),0)</f>
        <v>2632553.9538705116</v>
      </c>
      <c r="AZ86" s="134">
        <f>IF(AZ$9&gt;=Project!$B$16,IF(AZ$9&lt;Project!$B$17,AZ85,0),0)</f>
        <v>2632553.9538705116</v>
      </c>
      <c r="BA86" s="134">
        <f>IF(BA$9&gt;=Project!$B$16,IF(BA$9&lt;Project!$B$17,BA85,0),0)</f>
        <v>2632553.9538705116</v>
      </c>
      <c r="BB86" s="134">
        <f>IF(BB$9&gt;=Project!$B$16,IF(BB$9&lt;Project!$B$17,BB85,0),0)</f>
        <v>2632553.9538705116</v>
      </c>
      <c r="BC86" s="134">
        <f>IF(BC$9&gt;=Project!$B$16,IF(BC$9&lt;Project!$B$17,BC85,0),0)</f>
        <v>2632553.9538705116</v>
      </c>
      <c r="BD86" s="134">
        <f>IF(BD$9&gt;=Project!$B$16,IF(BD$9&lt;Project!$B$17,BD85,0),0)</f>
        <v>2632553.9538705116</v>
      </c>
      <c r="BE86" s="134">
        <f>IF(BE$9&gt;=Project!$B$16,IF(BE$9&lt;Project!$B$17,BE85,0),0)</f>
        <v>2632553.9538705116</v>
      </c>
      <c r="BF86" s="134">
        <f>IF(BF$9&gt;=Project!$B$16,IF(BF$9&lt;Project!$B$17,BF85,0),0)</f>
        <v>2632553.9538705116</v>
      </c>
      <c r="BG86" s="134">
        <f>IF(BG$9&gt;=Project!$B$16,IF(BG$9&lt;Project!$B$17,BG85,0),0)</f>
        <v>2632553.9538705116</v>
      </c>
      <c r="BH86" s="134">
        <f>IF(BH$9&gt;=Project!$B$16,IF(BH$9&lt;Project!$B$17,BH85,0),0)</f>
        <v>2632553.9538705116</v>
      </c>
      <c r="BI86" s="134">
        <f>IF(BI$9&gt;=Project!$B$16,IF(BI$9&lt;Project!$B$17,BI85,0),0)</f>
        <v>2632553.9538705116</v>
      </c>
      <c r="BJ86" s="134">
        <f>IF(BJ$9&gt;=Project!$B$16,IF(BJ$9&lt;Project!$B$17,BJ85,0),0)</f>
        <v>2632553.9538705116</v>
      </c>
      <c r="BK86" s="134">
        <f>IF(BK$9&gt;=Project!$B$16,IF(BK$9&lt;Project!$B$17,BK85,0),0)</f>
        <v>0</v>
      </c>
      <c r="BL86" s="134">
        <f>IF(BL$9&gt;=Project!$B$16,IF(BL$9&lt;Project!$B$17,BL85,0),0)</f>
        <v>0</v>
      </c>
      <c r="BM86" s="134">
        <f>IF(BM$9&gt;=Project!$B$16,IF(BM$9&lt;Project!$B$17,BM85,0),0)</f>
        <v>0</v>
      </c>
      <c r="BN86" s="134">
        <f>IF(BN$9&gt;=Project!$B$16,IF(BN$9&lt;Project!$B$17,BN85,0),0)</f>
        <v>0</v>
      </c>
      <c r="BO86" s="134">
        <f>IF(BO$9&gt;=Project!$B$16,IF(BO$9&lt;Project!$B$17,BO85,0),0)</f>
        <v>0</v>
      </c>
      <c r="BP86" s="134">
        <f>IF(BP$9&gt;=Project!$B$16,IF(BP$9&lt;Project!$B$17,BP85,0),0)</f>
        <v>0</v>
      </c>
      <c r="BQ86" s="134">
        <f>IF(BQ$9&gt;=Project!$B$16,IF(BQ$9&lt;Project!$B$17,BQ85,0),0)</f>
        <v>0</v>
      </c>
    </row>
    <row r="87" spans="1:90">
      <c r="BT87" s="10"/>
    </row>
    <row r="88" spans="1:90" ht="18.75">
      <c r="A88" s="113" t="s">
        <v>68</v>
      </c>
      <c r="B88" s="100"/>
      <c r="C88" s="100"/>
      <c r="D88" s="100"/>
      <c r="E88" s="100"/>
      <c r="F88" s="100"/>
      <c r="G88" s="100"/>
      <c r="BT88" s="10"/>
    </row>
    <row r="89" spans="1:90">
      <c r="A89" s="78" t="s">
        <v>69</v>
      </c>
      <c r="B89" s="13"/>
      <c r="C89" s="13"/>
      <c r="D89" s="13"/>
      <c r="E89" s="13"/>
      <c r="F89" s="13"/>
      <c r="G89" s="13"/>
      <c r="I89" s="99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81">
        <f>a!Z$79</f>
        <v>1</v>
      </c>
      <c r="AA89" s="81">
        <f>a!AA$79</f>
        <v>0.93457943925233644</v>
      </c>
      <c r="AB89" s="81">
        <f>a!AB$79</f>
        <v>0.87343872827321156</v>
      </c>
      <c r="AC89" s="81">
        <f>a!AC$79</f>
        <v>0.81629787689085187</v>
      </c>
      <c r="AD89" s="81">
        <f>a!AD$79</f>
        <v>0.7628952120475252</v>
      </c>
      <c r="AE89" s="81">
        <f>a!AE$79</f>
        <v>0.71298617948366838</v>
      </c>
      <c r="AF89" s="81">
        <f>a!AF$79</f>
        <v>0.66634222381651254</v>
      </c>
      <c r="AG89" s="81">
        <f>a!AG$79</f>
        <v>0.62274974188459109</v>
      </c>
      <c r="AH89" s="81">
        <f>a!AH$79</f>
        <v>0.5820091045650384</v>
      </c>
      <c r="AI89" s="81">
        <f>a!AI$79</f>
        <v>0.54393374258414806</v>
      </c>
      <c r="AJ89" s="81">
        <f>a!AJ$79</f>
        <v>0.5083492921347178</v>
      </c>
      <c r="AK89" s="81">
        <f>a!AK$79</f>
        <v>0.47509279638758667</v>
      </c>
      <c r="AL89" s="81">
        <f>a!AL$79</f>
        <v>0.44401195924073528</v>
      </c>
      <c r="AM89" s="81">
        <f>a!AM$79</f>
        <v>0.41496444788853759</v>
      </c>
      <c r="AN89" s="81">
        <f>a!AN$79</f>
        <v>0.3878172410173249</v>
      </c>
      <c r="AO89" s="81">
        <f>a!AO$79</f>
        <v>0.36244601964235967</v>
      </c>
      <c r="AP89" s="81">
        <f>a!AP$79</f>
        <v>0.33873459779659787</v>
      </c>
      <c r="AQ89" s="81">
        <f>a!AQ$79</f>
        <v>0.31657439046411018</v>
      </c>
      <c r="AR89" s="81">
        <f>a!AR$79</f>
        <v>0.29586391632159825</v>
      </c>
      <c r="AS89" s="81">
        <f>a!AS$79</f>
        <v>0.27650833301083949</v>
      </c>
      <c r="AT89" s="81">
        <f>a!AT$79</f>
        <v>0.2584190028138687</v>
      </c>
      <c r="AU89" s="81">
        <f>a!AU$79</f>
        <v>0.24151308674193336</v>
      </c>
      <c r="AV89" s="81">
        <f>a!AV$79</f>
        <v>0.22571316517937698</v>
      </c>
      <c r="AW89" s="81">
        <f>a!AW$79</f>
        <v>0.21094688334521211</v>
      </c>
      <c r="AX89" s="81">
        <f>a!AX$79</f>
        <v>0.19714661994879637</v>
      </c>
      <c r="AY89" s="81">
        <f>a!AY$79</f>
        <v>0.18424917752223957</v>
      </c>
      <c r="AZ89" s="81">
        <f>a!AZ$79</f>
        <v>0.17219549301143888</v>
      </c>
      <c r="BA89" s="81">
        <f>a!BA$79</f>
        <v>0.16093036730041013</v>
      </c>
      <c r="BB89" s="81">
        <f>a!BB$79</f>
        <v>0.15040221243028987</v>
      </c>
      <c r="BC89" s="81">
        <f>a!BC$79</f>
        <v>0.1405628153554111</v>
      </c>
      <c r="BD89" s="81">
        <f>a!BD$79</f>
        <v>0.13136711715458982</v>
      </c>
      <c r="BE89" s="81">
        <f>a!BE$79</f>
        <v>0.1227730066865325</v>
      </c>
      <c r="BF89" s="81">
        <f>a!BF$79</f>
        <v>0.11474112774442291</v>
      </c>
      <c r="BG89" s="81">
        <f>a!BG$79</f>
        <v>0.10723469882656347</v>
      </c>
      <c r="BH89" s="81">
        <f>a!BH$79</f>
        <v>0.10021934469772288</v>
      </c>
      <c r="BI89" s="81">
        <f>a!BI$79</f>
        <v>9.366293896983445E-2</v>
      </c>
      <c r="BJ89" s="81">
        <f>a!BJ$79</f>
        <v>8.7535456981153698E-2</v>
      </c>
      <c r="BK89" s="81">
        <f>a!BK$79</f>
        <v>8.1808838300143641E-2</v>
      </c>
      <c r="BL89" s="81">
        <f>a!BL$79</f>
        <v>7.6456858224433308E-2</v>
      </c>
      <c r="BM89" s="81">
        <f>a!BM$79</f>
        <v>7.1455007686386268E-2</v>
      </c>
      <c r="BN89" s="81">
        <f>a!BN$79</f>
        <v>6.6780381015314264E-2</v>
      </c>
      <c r="BO89" s="81">
        <f>a!BO$79</f>
        <v>6.2411571042349782E-2</v>
      </c>
      <c r="BP89" s="81">
        <f>a!BP$79</f>
        <v>5.8328571067616623E-2</v>
      </c>
      <c r="BQ89" s="81">
        <f>a!BQ$79</f>
        <v>5.4512683240763193E-2</v>
      </c>
      <c r="BT89" s="10"/>
    </row>
    <row r="90" spans="1:90" s="141" customFormat="1">
      <c r="A90" s="154" t="s">
        <v>55</v>
      </c>
      <c r="B90" s="132">
        <f>SUM(AC90:BQ90)</f>
        <v>19948323.678390991</v>
      </c>
      <c r="H90" s="149"/>
      <c r="I90" s="138"/>
      <c r="Z90" s="155">
        <f>Z89*Z86</f>
        <v>0</v>
      </c>
      <c r="AA90" s="155">
        <f t="shared" ref="AA90:BQ90" si="25">AA89*AA86</f>
        <v>0</v>
      </c>
      <c r="AB90" s="155">
        <f t="shared" si="25"/>
        <v>0</v>
      </c>
      <c r="AC90" s="155">
        <f t="shared" si="25"/>
        <v>0</v>
      </c>
      <c r="AD90" s="155">
        <f t="shared" si="25"/>
        <v>0</v>
      </c>
      <c r="AE90" s="155">
        <f t="shared" si="25"/>
        <v>0</v>
      </c>
      <c r="AF90" s="155">
        <f t="shared" si="25"/>
        <v>0</v>
      </c>
      <c r="AG90" s="155">
        <f t="shared" si="25"/>
        <v>1330494.1898730553</v>
      </c>
      <c r="AH90" s="155">
        <f t="shared" si="25"/>
        <v>1262152.1971253373</v>
      </c>
      <c r="AI90" s="155">
        <f t="shared" si="25"/>
        <v>1197318.4401821562</v>
      </c>
      <c r="AJ90" s="155">
        <f t="shared" si="25"/>
        <v>1135812.9113656103</v>
      </c>
      <c r="AK90" s="155">
        <f t="shared" si="25"/>
        <v>1077464.8361374033</v>
      </c>
      <c r="AL90" s="155">
        <f t="shared" si="25"/>
        <v>1022112.199616226</v>
      </c>
      <c r="AM90" s="155">
        <f t="shared" si="25"/>
        <v>969601.29737167794</v>
      </c>
      <c r="AN90" s="155">
        <f t="shared" si="25"/>
        <v>919786.30924990191</v>
      </c>
      <c r="AO90" s="155">
        <f t="shared" si="25"/>
        <v>872528.89505032322</v>
      </c>
      <c r="AP90" s="155">
        <f t="shared" si="25"/>
        <v>827697.81093326851</v>
      </c>
      <c r="AQ90" s="155">
        <f t="shared" si="25"/>
        <v>785168.54549562535</v>
      </c>
      <c r="AR90" s="155">
        <f t="shared" si="25"/>
        <v>744822.97450628027</v>
      </c>
      <c r="AS90" s="155">
        <f t="shared" si="25"/>
        <v>706549.03334465681</v>
      </c>
      <c r="AT90" s="155">
        <f t="shared" si="25"/>
        <v>670240.40623480256</v>
      </c>
      <c r="AU90" s="155">
        <f t="shared" si="25"/>
        <v>635796.23141394847</v>
      </c>
      <c r="AV90" s="155">
        <f t="shared" si="25"/>
        <v>594202.08543359675</v>
      </c>
      <c r="AW90" s="155">
        <f t="shared" si="25"/>
        <v>555329.05180709972</v>
      </c>
      <c r="AX90" s="155">
        <f t="shared" si="25"/>
        <v>518999.11383841094</v>
      </c>
      <c r="AY90" s="155">
        <f t="shared" si="25"/>
        <v>485045.90078356158</v>
      </c>
      <c r="AZ90" s="155">
        <f t="shared" si="25"/>
        <v>453313.92596594547</v>
      </c>
      <c r="BA90" s="155">
        <f t="shared" si="25"/>
        <v>423657.87473452836</v>
      </c>
      <c r="BB90" s="155">
        <f t="shared" si="25"/>
        <v>395941.93900423218</v>
      </c>
      <c r="BC90" s="155">
        <f t="shared" si="25"/>
        <v>370039.19533105817</v>
      </c>
      <c r="BD90" s="155">
        <f t="shared" si="25"/>
        <v>345831.02367388614</v>
      </c>
      <c r="BE90" s="155">
        <f t="shared" si="25"/>
        <v>323206.56418120192</v>
      </c>
      <c r="BF90" s="155">
        <f t="shared" si="25"/>
        <v>302062.20951514196</v>
      </c>
      <c r="BG90" s="155">
        <f t="shared" si="25"/>
        <v>282301.13038798317</v>
      </c>
      <c r="BH90" s="155">
        <f t="shared" si="25"/>
        <v>263832.83213830204</v>
      </c>
      <c r="BI90" s="155">
        <f t="shared" si="25"/>
        <v>246572.74031617009</v>
      </c>
      <c r="BJ90" s="155">
        <f t="shared" si="25"/>
        <v>230441.81337959826</v>
      </c>
      <c r="BK90" s="155">
        <f t="shared" si="25"/>
        <v>0</v>
      </c>
      <c r="BL90" s="155">
        <f t="shared" si="25"/>
        <v>0</v>
      </c>
      <c r="BM90" s="155">
        <f t="shared" si="25"/>
        <v>0</v>
      </c>
      <c r="BN90" s="155">
        <f t="shared" si="25"/>
        <v>0</v>
      </c>
      <c r="BO90" s="155">
        <f t="shared" si="25"/>
        <v>0</v>
      </c>
      <c r="BP90" s="155">
        <f t="shared" si="25"/>
        <v>0</v>
      </c>
      <c r="BQ90" s="155">
        <f t="shared" si="25"/>
        <v>0</v>
      </c>
    </row>
    <row r="91" spans="1:90" ht="15.75">
      <c r="A91" s="136"/>
    </row>
    <row r="92" spans="1:90">
      <c r="A92" s="135"/>
    </row>
    <row r="93" spans="1:90">
      <c r="A93" s="135"/>
    </row>
    <row r="94" spans="1:90">
      <c r="A94" s="135"/>
    </row>
    <row r="95" spans="1:90" ht="15.75">
      <c r="A95" s="136"/>
    </row>
    <row r="96" spans="1:90">
      <c r="A96" s="135"/>
    </row>
    <row r="97" spans="1:1">
      <c r="A97" s="135"/>
    </row>
    <row r="98" spans="1:1">
      <c r="A98" s="135"/>
    </row>
  </sheetData>
  <hyperlinks>
    <hyperlink ref="BU51" r:id="rId1" xr:uid="{D03ED263-76EE-4082-A6AB-EA61BAA9887C}"/>
    <hyperlink ref="BU26" r:id="rId2" xr:uid="{7123ED77-1224-483D-B77D-D6E40A4357FD}"/>
    <hyperlink ref="BU38" r:id="rId3" xr:uid="{D33FC62D-93B7-40C0-92B7-89F2A611AFAC}"/>
    <hyperlink ref="BU39" r:id="rId4" xr:uid="{3D6C80EA-AD9B-4602-9F06-810ABB67553D}"/>
    <hyperlink ref="BU40" r:id="rId5" xr:uid="{C350FE08-4FFA-495A-9335-AB5F4D5BE933}"/>
    <hyperlink ref="BU74" r:id="rId6" xr:uid="{41516A7E-EC95-4BD4-9413-EB6BC019AF12}"/>
    <hyperlink ref="BU30" r:id="rId7" xr:uid="{85CBD9B4-4252-4ABB-AA4F-86FFC5F26D03}"/>
    <hyperlink ref="BU24" r:id="rId8" xr:uid="{EEF0992A-C654-499C-AA2E-6712EAD9C6A4}"/>
    <hyperlink ref="BU49" r:id="rId9" xr:uid="{0E09695C-3609-4327-94FF-B6268C66D255}"/>
    <hyperlink ref="BU67" r:id="rId10" xr:uid="{9180DAB5-637B-4AB9-A3B0-EA86C22AA374}"/>
    <hyperlink ref="BU68" r:id="rId11" xr:uid="{A088A827-519D-4A1B-A7CC-6200AA40BD1A}"/>
  </hyperlinks>
  <pageMargins left="0.7" right="0.7" top="0.75" bottom="0.75" header="0.3" footer="0.3"/>
  <pageSetup orientation="portrait"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D669A-C30D-4713-B59A-964927FE65AC}">
  <dimension ref="A1:CL111"/>
  <sheetViews>
    <sheetView zoomScale="80" zoomScaleNormal="80" workbookViewId="0">
      <pane xSplit="9" ySplit="9" topLeftCell="AD80" activePane="bottomRight" state="frozen"/>
      <selection sqref="A1:B1"/>
      <selection pane="topRight" sqref="A1:B1"/>
      <selection pane="bottomLeft" sqref="A1:B1"/>
      <selection pane="bottomRight" activeCell="AG97" sqref="AG97"/>
    </sheetView>
  </sheetViews>
  <sheetFormatPr defaultColWidth="9.140625" defaultRowHeight="15"/>
  <cols>
    <col min="1" max="1" width="59.7109375" style="308" customWidth="1"/>
    <col min="2" max="2" width="30.85546875" style="308" customWidth="1"/>
    <col min="3" max="3" width="10.5703125" style="308" bestFit="1" customWidth="1"/>
    <col min="4" max="4" width="16" style="308" bestFit="1" customWidth="1"/>
    <col min="5" max="5" width="14.42578125" style="308" customWidth="1"/>
    <col min="6" max="6" width="7" style="308" customWidth="1"/>
    <col min="7" max="7" width="10.5703125" style="308" customWidth="1"/>
    <col min="8" max="8" width="2.7109375" style="13" customWidth="1"/>
    <col min="9" max="9" width="18.42578125" style="44" bestFit="1" customWidth="1"/>
    <col min="10" max="10" width="5.5703125" style="308" bestFit="1" customWidth="1"/>
    <col min="11" max="25" width="4.7109375" style="308" customWidth="1"/>
    <col min="26" max="26" width="13.7109375" style="308" customWidth="1"/>
    <col min="27" max="31" width="15.5703125" style="308" customWidth="1"/>
    <col min="32" max="32" width="14.28515625" style="308" customWidth="1"/>
    <col min="33" max="69" width="15.5703125" style="308" customWidth="1"/>
    <col min="70" max="71" width="2.7109375" style="308" customWidth="1"/>
    <col min="72" max="16384" width="9.140625" style="308"/>
  </cols>
  <sheetData>
    <row r="1" spans="1:90" ht="21">
      <c r="A1" s="166" t="str">
        <f>a!$A$1</f>
        <v>CREATE GS9</v>
      </c>
    </row>
    <row r="2" spans="1:90" ht="18.75">
      <c r="A2" s="111" t="str">
        <f>CONCATENATE("Benefit ",a!A16,":  ",a!B16,":  ",a!C16," resulting from ",a!D16,IF(ISBLANK(a!E16),"",CONCATENATE(" associated with ",a!E16)))</f>
        <v>Benefit 4:  Environmental:  Traffic Idling Cost Savings * resulting from Grade Separated Crossing</v>
      </c>
    </row>
    <row r="5" spans="1:90">
      <c r="A5" s="21">
        <v>1</v>
      </c>
      <c r="B5" s="22" t="s">
        <v>6</v>
      </c>
    </row>
    <row r="8" spans="1:90">
      <c r="J8" s="26">
        <f>Project!J8</f>
        <v>-16</v>
      </c>
      <c r="K8" s="26">
        <f>Project!K8</f>
        <v>-15</v>
      </c>
      <c r="L8" s="26">
        <f>Project!L8</f>
        <v>-14</v>
      </c>
      <c r="M8" s="26">
        <f>Project!M8</f>
        <v>-13</v>
      </c>
      <c r="N8" s="26">
        <f>Project!N8</f>
        <v>-12</v>
      </c>
      <c r="O8" s="26">
        <f>Project!O8</f>
        <v>-11</v>
      </c>
      <c r="P8" s="26">
        <f>Project!P8</f>
        <v>-10</v>
      </c>
      <c r="Q8" s="26">
        <f>Project!Q8</f>
        <v>-9</v>
      </c>
      <c r="R8" s="26">
        <f>Project!R8</f>
        <v>-8</v>
      </c>
      <c r="S8" s="26">
        <f>Project!S8</f>
        <v>-7</v>
      </c>
      <c r="T8" s="26">
        <f>Project!T8</f>
        <v>-6</v>
      </c>
      <c r="U8" s="26">
        <f>Project!U8</f>
        <v>-5</v>
      </c>
      <c r="V8" s="26">
        <f>Project!V8</f>
        <v>-4</v>
      </c>
      <c r="W8" s="26">
        <f>Project!W8</f>
        <v>-3</v>
      </c>
      <c r="X8" s="26">
        <f>Project!X8</f>
        <v>-2</v>
      </c>
      <c r="Y8" s="26">
        <f>Project!Y8</f>
        <v>-1</v>
      </c>
      <c r="Z8" s="26">
        <f>Project!Z8</f>
        <v>0</v>
      </c>
      <c r="AA8" s="26">
        <f>Project!AA8</f>
        <v>1</v>
      </c>
      <c r="AB8" s="26">
        <f>Project!AB8</f>
        <v>2</v>
      </c>
      <c r="AC8" s="26">
        <f>Project!AC8</f>
        <v>3</v>
      </c>
      <c r="AD8" s="26">
        <f>Project!AD8</f>
        <v>4</v>
      </c>
      <c r="AE8" s="26">
        <f>Project!AE8</f>
        <v>5</v>
      </c>
      <c r="AF8" s="26">
        <f>Project!AF8</f>
        <v>6</v>
      </c>
      <c r="AG8" s="26">
        <f>Project!AG8</f>
        <v>7</v>
      </c>
      <c r="AH8" s="26">
        <f>Project!AH8</f>
        <v>8</v>
      </c>
      <c r="AI8" s="26">
        <f>Project!AI8</f>
        <v>9</v>
      </c>
      <c r="AJ8" s="26">
        <f>Project!AJ8</f>
        <v>10</v>
      </c>
      <c r="AK8" s="26">
        <f>Project!AK8</f>
        <v>11</v>
      </c>
      <c r="AL8" s="26">
        <f>Project!AL8</f>
        <v>12</v>
      </c>
      <c r="AM8" s="26">
        <f>Project!AM8</f>
        <v>13</v>
      </c>
      <c r="AN8" s="26">
        <f>Project!AN8</f>
        <v>14</v>
      </c>
      <c r="AO8" s="26">
        <f>Project!AO8</f>
        <v>15</v>
      </c>
      <c r="AP8" s="26">
        <f>Project!AP8</f>
        <v>16</v>
      </c>
      <c r="AQ8" s="26">
        <f>Project!AQ8</f>
        <v>17</v>
      </c>
      <c r="AR8" s="26">
        <f>Project!AR8</f>
        <v>18</v>
      </c>
      <c r="AS8" s="26">
        <f>Project!AS8</f>
        <v>19</v>
      </c>
      <c r="AT8" s="26">
        <f>Project!AT8</f>
        <v>20</v>
      </c>
      <c r="AU8" s="26">
        <f>Project!AU8</f>
        <v>21</v>
      </c>
      <c r="AV8" s="26">
        <f>Project!AV8</f>
        <v>22</v>
      </c>
      <c r="AW8" s="26">
        <f>Project!AW8</f>
        <v>23</v>
      </c>
      <c r="AX8" s="26">
        <f>Project!AX8</f>
        <v>24</v>
      </c>
      <c r="AY8" s="26">
        <f>Project!AY8</f>
        <v>25</v>
      </c>
      <c r="AZ8" s="26">
        <f>Project!AZ8</f>
        <v>26</v>
      </c>
      <c r="BA8" s="26">
        <f>Project!BA8</f>
        <v>27</v>
      </c>
      <c r="BB8" s="26">
        <f>Project!BB8</f>
        <v>28</v>
      </c>
      <c r="BC8" s="26">
        <f>Project!BC8</f>
        <v>29</v>
      </c>
      <c r="BD8" s="26">
        <f>Project!BD8</f>
        <v>30</v>
      </c>
      <c r="BE8" s="26">
        <f>Project!BE8</f>
        <v>31</v>
      </c>
      <c r="BF8" s="26">
        <f>Project!BF8</f>
        <v>32</v>
      </c>
      <c r="BG8" s="26">
        <f>Project!BG8</f>
        <v>33</v>
      </c>
      <c r="BH8" s="26">
        <f>Project!BH8</f>
        <v>34</v>
      </c>
      <c r="BI8" s="26">
        <f>Project!BI8</f>
        <v>35</v>
      </c>
      <c r="BJ8" s="26">
        <f>Project!BJ8</f>
        <v>36</v>
      </c>
      <c r="BK8" s="26">
        <f>Project!BK8</f>
        <v>37</v>
      </c>
      <c r="BL8" s="26">
        <f>Project!BL8</f>
        <v>38</v>
      </c>
      <c r="BM8" s="26">
        <f>Project!BM8</f>
        <v>39</v>
      </c>
      <c r="BN8" s="26">
        <f>Project!BN8</f>
        <v>40</v>
      </c>
      <c r="BO8" s="26">
        <f>Project!BO8</f>
        <v>41</v>
      </c>
      <c r="BP8" s="26">
        <f>Project!BP8</f>
        <v>42</v>
      </c>
      <c r="BQ8" s="26">
        <f>Project!BQ8</f>
        <v>43</v>
      </c>
      <c r="BR8" s="26"/>
    </row>
    <row r="9" spans="1:90">
      <c r="J9" s="27">
        <f>Project!J9</f>
        <v>2003</v>
      </c>
      <c r="K9" s="27">
        <f>Project!K9</f>
        <v>2004</v>
      </c>
      <c r="L9" s="27">
        <f>Project!L9</f>
        <v>2005</v>
      </c>
      <c r="M9" s="27">
        <f>Project!M9</f>
        <v>2006</v>
      </c>
      <c r="N9" s="27">
        <f>Project!N9</f>
        <v>2007</v>
      </c>
      <c r="O9" s="27">
        <f>Project!O9</f>
        <v>2008</v>
      </c>
      <c r="P9" s="27">
        <f>Project!P9</f>
        <v>2009</v>
      </c>
      <c r="Q9" s="27">
        <f>Project!Q9</f>
        <v>2010</v>
      </c>
      <c r="R9" s="27">
        <f>Project!R9</f>
        <v>2011</v>
      </c>
      <c r="S9" s="27">
        <f>Project!S9</f>
        <v>2012</v>
      </c>
      <c r="T9" s="27">
        <f>Project!T9</f>
        <v>2013</v>
      </c>
      <c r="U9" s="27">
        <f>Project!U9</f>
        <v>2014</v>
      </c>
      <c r="V9" s="27">
        <f>Project!V9</f>
        <v>2015</v>
      </c>
      <c r="W9" s="27">
        <f>Project!W9</f>
        <v>2016</v>
      </c>
      <c r="X9" s="27">
        <f>Project!X9</f>
        <v>2017</v>
      </c>
      <c r="Y9" s="27">
        <f>Project!Y9</f>
        <v>2018</v>
      </c>
      <c r="Z9" s="27">
        <f>Project!Z9</f>
        <v>2019</v>
      </c>
      <c r="AA9" s="27">
        <f>Project!AA9</f>
        <v>2020</v>
      </c>
      <c r="AB9" s="27">
        <f>Project!AB9</f>
        <v>2021</v>
      </c>
      <c r="AC9" s="27">
        <f>Project!AC9</f>
        <v>2022</v>
      </c>
      <c r="AD9" s="27">
        <f>Project!AD9</f>
        <v>2023</v>
      </c>
      <c r="AE9" s="27">
        <f>Project!AE9</f>
        <v>2024</v>
      </c>
      <c r="AF9" s="27">
        <f>Project!AF9</f>
        <v>2025</v>
      </c>
      <c r="AG9" s="27">
        <f>Project!AG9</f>
        <v>2026</v>
      </c>
      <c r="AH9" s="27">
        <f>Project!AH9</f>
        <v>2027</v>
      </c>
      <c r="AI9" s="27">
        <f>Project!AI9</f>
        <v>2028</v>
      </c>
      <c r="AJ9" s="27">
        <f>Project!AJ9</f>
        <v>2029</v>
      </c>
      <c r="AK9" s="27">
        <f>Project!AK9</f>
        <v>2030</v>
      </c>
      <c r="AL9" s="27">
        <f>Project!AL9</f>
        <v>2031</v>
      </c>
      <c r="AM9" s="27">
        <f>Project!AM9</f>
        <v>2032</v>
      </c>
      <c r="AN9" s="27">
        <f>Project!AN9</f>
        <v>2033</v>
      </c>
      <c r="AO9" s="27">
        <f>Project!AO9</f>
        <v>2034</v>
      </c>
      <c r="AP9" s="27">
        <f>Project!AP9</f>
        <v>2035</v>
      </c>
      <c r="AQ9" s="27">
        <f>Project!AQ9</f>
        <v>2036</v>
      </c>
      <c r="AR9" s="27">
        <f>Project!AR9</f>
        <v>2037</v>
      </c>
      <c r="AS9" s="27">
        <f>Project!AS9</f>
        <v>2038</v>
      </c>
      <c r="AT9" s="27">
        <f>Project!AT9</f>
        <v>2039</v>
      </c>
      <c r="AU9" s="27">
        <f>Project!AU9</f>
        <v>2040</v>
      </c>
      <c r="AV9" s="27">
        <f>Project!AV9</f>
        <v>2041</v>
      </c>
      <c r="AW9" s="27">
        <f>Project!AW9</f>
        <v>2042</v>
      </c>
      <c r="AX9" s="27">
        <f>Project!AX9</f>
        <v>2043</v>
      </c>
      <c r="AY9" s="27">
        <f>Project!AY9</f>
        <v>2044</v>
      </c>
      <c r="AZ9" s="27">
        <f>Project!AZ9</f>
        <v>2045</v>
      </c>
      <c r="BA9" s="27">
        <f>Project!BA9</f>
        <v>2046</v>
      </c>
      <c r="BB9" s="27">
        <f>Project!BB9</f>
        <v>2047</v>
      </c>
      <c r="BC9" s="27">
        <f>Project!BC9</f>
        <v>2048</v>
      </c>
      <c r="BD9" s="27">
        <f>Project!BD9</f>
        <v>2049</v>
      </c>
      <c r="BE9" s="27">
        <f>Project!BE9</f>
        <v>2050</v>
      </c>
      <c r="BF9" s="27">
        <f>Project!BF9</f>
        <v>2051</v>
      </c>
      <c r="BG9" s="27">
        <f>Project!BG9</f>
        <v>2052</v>
      </c>
      <c r="BH9" s="27">
        <f>Project!BH9</f>
        <v>2053</v>
      </c>
      <c r="BI9" s="27">
        <f>Project!BI9</f>
        <v>2054</v>
      </c>
      <c r="BJ9" s="27">
        <f>Project!BJ9</f>
        <v>2055</v>
      </c>
      <c r="BK9" s="27">
        <f>Project!BK9</f>
        <v>2056</v>
      </c>
      <c r="BL9" s="27">
        <f>Project!BL9</f>
        <v>2057</v>
      </c>
      <c r="BM9" s="27">
        <f>Project!BM9</f>
        <v>2058</v>
      </c>
      <c r="BN9" s="27">
        <f>Project!BN9</f>
        <v>2059</v>
      </c>
      <c r="BO9" s="27">
        <f>Project!BO9</f>
        <v>2060</v>
      </c>
      <c r="BP9" s="27">
        <f>Project!BP9</f>
        <v>2061</v>
      </c>
      <c r="BQ9" s="27">
        <f>Project!BQ9</f>
        <v>2062</v>
      </c>
      <c r="BR9" s="27"/>
      <c r="BT9" s="176" t="s">
        <v>7</v>
      </c>
    </row>
    <row r="10" spans="1:90">
      <c r="I10" s="33" t="s">
        <v>74</v>
      </c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41" t="str">
        <f>CONCATENATE(a!$C$51,"$")</f>
        <v>2019$</v>
      </c>
      <c r="AA10" s="41" t="str">
        <f>CONCATENATE(a!$C$51,"$")</f>
        <v>2019$</v>
      </c>
      <c r="AB10" s="41" t="str">
        <f>CONCATENATE(a!$C$51,"$")</f>
        <v>2019$</v>
      </c>
      <c r="AC10" s="41" t="str">
        <f>CONCATENATE(a!$C$51,"$")</f>
        <v>2019$</v>
      </c>
      <c r="AD10" s="41" t="str">
        <f>CONCATENATE(a!$C$51,"$")</f>
        <v>2019$</v>
      </c>
      <c r="AE10" s="41" t="str">
        <f>CONCATENATE(a!$C$51,"$")</f>
        <v>2019$</v>
      </c>
      <c r="AF10" s="41" t="str">
        <f>CONCATENATE(a!$C$51,"$")</f>
        <v>2019$</v>
      </c>
      <c r="AG10" s="41" t="str">
        <f>CONCATENATE(a!$C$51,"$")</f>
        <v>2019$</v>
      </c>
      <c r="AH10" s="41" t="str">
        <f>CONCATENATE(a!$C$51,"$")</f>
        <v>2019$</v>
      </c>
      <c r="AI10" s="41" t="str">
        <f>CONCATENATE(a!$C$51,"$")</f>
        <v>2019$</v>
      </c>
      <c r="AJ10" s="41" t="str">
        <f>CONCATENATE(a!$C$51,"$")</f>
        <v>2019$</v>
      </c>
      <c r="AK10" s="41" t="str">
        <f>CONCATENATE(a!$C$51,"$")</f>
        <v>2019$</v>
      </c>
      <c r="AL10" s="41" t="str">
        <f>CONCATENATE(a!$C$51,"$")</f>
        <v>2019$</v>
      </c>
      <c r="AM10" s="41" t="str">
        <f>CONCATENATE(a!$C$51,"$")</f>
        <v>2019$</v>
      </c>
      <c r="AN10" s="41" t="str">
        <f>CONCATENATE(a!$C$51,"$")</f>
        <v>2019$</v>
      </c>
      <c r="AO10" s="41" t="str">
        <f>CONCATENATE(a!$C$51,"$")</f>
        <v>2019$</v>
      </c>
      <c r="AP10" s="41" t="str">
        <f>CONCATENATE(a!$C$51,"$")</f>
        <v>2019$</v>
      </c>
      <c r="AQ10" s="41" t="str">
        <f>CONCATENATE(a!$C$51,"$")</f>
        <v>2019$</v>
      </c>
      <c r="AR10" s="41" t="str">
        <f>CONCATENATE(a!$C$51,"$")</f>
        <v>2019$</v>
      </c>
      <c r="AS10" s="41" t="str">
        <f>CONCATENATE(a!$C$51,"$")</f>
        <v>2019$</v>
      </c>
      <c r="AT10" s="41" t="str">
        <f>CONCATENATE(a!$C$51,"$")</f>
        <v>2019$</v>
      </c>
      <c r="AU10" s="41" t="str">
        <f>CONCATENATE(a!$C$51,"$")</f>
        <v>2019$</v>
      </c>
      <c r="AV10" s="41" t="str">
        <f>CONCATENATE(a!$C$51,"$")</f>
        <v>2019$</v>
      </c>
      <c r="AW10" s="41" t="str">
        <f>CONCATENATE(a!$C$51,"$")</f>
        <v>2019$</v>
      </c>
      <c r="AX10" s="41" t="str">
        <f>CONCATENATE(a!$C$51,"$")</f>
        <v>2019$</v>
      </c>
      <c r="AY10" s="41" t="str">
        <f>CONCATENATE(a!$C$51,"$")</f>
        <v>2019$</v>
      </c>
      <c r="AZ10" s="41" t="str">
        <f>CONCATENATE(a!$C$51,"$")</f>
        <v>2019$</v>
      </c>
      <c r="BA10" s="41" t="str">
        <f>CONCATENATE(a!$C$51,"$")</f>
        <v>2019$</v>
      </c>
      <c r="BB10" s="41" t="str">
        <f>CONCATENATE(a!$C$51,"$")</f>
        <v>2019$</v>
      </c>
      <c r="BC10" s="41" t="str">
        <f>CONCATENATE(a!$C$51,"$")</f>
        <v>2019$</v>
      </c>
      <c r="BD10" s="41" t="str">
        <f>CONCATENATE(a!$C$51,"$")</f>
        <v>2019$</v>
      </c>
      <c r="BE10" s="41" t="str">
        <f>CONCATENATE(a!$C$51,"$")</f>
        <v>2019$</v>
      </c>
      <c r="BF10" s="41" t="str">
        <f>CONCATENATE(a!$C$51,"$")</f>
        <v>2019$</v>
      </c>
      <c r="BG10" s="41" t="str">
        <f>CONCATENATE(a!$C$51,"$")</f>
        <v>2019$</v>
      </c>
      <c r="BH10" s="41" t="str">
        <f>CONCATENATE(a!$C$51,"$")</f>
        <v>2019$</v>
      </c>
      <c r="BI10" s="41" t="str">
        <f>CONCATENATE(a!$C$51,"$")</f>
        <v>2019$</v>
      </c>
      <c r="BJ10" s="41" t="str">
        <f>CONCATENATE(a!$C$51,"$")</f>
        <v>2019$</v>
      </c>
      <c r="BK10" s="41" t="str">
        <f>CONCATENATE(a!$C$51,"$")</f>
        <v>2019$</v>
      </c>
      <c r="BL10" s="41" t="str">
        <f>CONCATENATE(a!$C$51,"$")</f>
        <v>2019$</v>
      </c>
      <c r="BM10" s="41" t="str">
        <f>CONCATENATE(a!$C$51,"$")</f>
        <v>2019$</v>
      </c>
      <c r="BN10" s="41" t="str">
        <f>CONCATENATE(a!$C$51,"$")</f>
        <v>2019$</v>
      </c>
      <c r="BO10" s="41" t="str">
        <f>CONCATENATE(a!$C$51,"$")</f>
        <v>2019$</v>
      </c>
      <c r="BP10" s="41" t="str">
        <f>CONCATENATE(a!$C$51,"$")</f>
        <v>2019$</v>
      </c>
      <c r="BQ10" s="41" t="str">
        <f>CONCATENATE(a!$C$51,"$")</f>
        <v>2019$</v>
      </c>
    </row>
    <row r="11" spans="1:90" ht="18.75">
      <c r="A11" s="112" t="s">
        <v>408</v>
      </c>
      <c r="B11" s="7"/>
      <c r="C11" s="7"/>
      <c r="D11" s="7"/>
      <c r="E11" s="7"/>
      <c r="F11" s="7"/>
      <c r="G11" s="263"/>
      <c r="H11" s="308"/>
      <c r="I11" s="308"/>
    </row>
    <row r="12" spans="1:90">
      <c r="A12" s="236"/>
      <c r="B12" s="286"/>
      <c r="C12" s="246"/>
      <c r="D12" s="246"/>
      <c r="E12" s="246"/>
      <c r="F12" s="246"/>
      <c r="H12" s="308"/>
      <c r="I12" s="82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176"/>
    </row>
    <row r="13" spans="1:90">
      <c r="A13" s="264" t="s">
        <v>346</v>
      </c>
      <c r="B13" s="266">
        <f>Project!B27</f>
        <v>143895.4375</v>
      </c>
      <c r="C13" s="246"/>
      <c r="D13" s="246"/>
      <c r="E13" s="246"/>
      <c r="F13" s="246"/>
      <c r="H13" s="308"/>
      <c r="I13" s="82" t="s">
        <v>343</v>
      </c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1"/>
      <c r="BA13" s="261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1"/>
      <c r="BM13" s="261"/>
      <c r="BN13" s="261"/>
      <c r="BO13" s="261"/>
      <c r="BP13" s="261"/>
      <c r="BQ13" s="261"/>
      <c r="BR13" s="261"/>
      <c r="BS13" s="176"/>
    </row>
    <row r="14" spans="1:90">
      <c r="A14" s="264" t="s">
        <v>256</v>
      </c>
      <c r="B14" s="266"/>
      <c r="C14" s="246"/>
      <c r="D14" s="246"/>
      <c r="E14" s="246"/>
      <c r="F14" s="246"/>
      <c r="H14" s="308"/>
      <c r="I14" s="33" t="s">
        <v>196</v>
      </c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66">
        <f>Project!Z31</f>
        <v>7267073.5553314015</v>
      </c>
      <c r="AA14" s="266">
        <f>Project!AA31</f>
        <v>7287193.5837655971</v>
      </c>
      <c r="AB14" s="266">
        <f>Project!AB31</f>
        <v>7307369.3176417584</v>
      </c>
      <c r="AC14" s="266">
        <f>Project!AC31</f>
        <v>7327600.9111891026</v>
      </c>
      <c r="AD14" s="266">
        <f>Project!AD31</f>
        <v>7347888.5190638565</v>
      </c>
      <c r="AE14" s="266">
        <f>Project!AE31</f>
        <v>7368232.2963504372</v>
      </c>
      <c r="AF14" s="266">
        <f>Project!AF31</f>
        <v>7388632.3985626372</v>
      </c>
      <c r="AG14" s="266">
        <f>Project!AG31</f>
        <v>7409088.9816448102</v>
      </c>
      <c r="AH14" s="266">
        <f>Project!AH31</f>
        <v>7429602.2019730685</v>
      </c>
      <c r="AI14" s="266">
        <f>Project!AI31</f>
        <v>7450172.2163564768</v>
      </c>
      <c r="AJ14" s="266">
        <f>Project!AJ31</f>
        <v>7470799.1820382513</v>
      </c>
      <c r="AK14" s="266">
        <f>Project!AK31</f>
        <v>7491483.2566969572</v>
      </c>
      <c r="AL14" s="266">
        <f>Project!AL31</f>
        <v>7512224.5984477159</v>
      </c>
      <c r="AM14" s="266">
        <f>Project!AM31</f>
        <v>7533023.3658434236</v>
      </c>
      <c r="AN14" s="266">
        <f>Project!AN31</f>
        <v>7553879.7178759472</v>
      </c>
      <c r="AO14" s="266">
        <f>Project!AO31</f>
        <v>7574793.8139773495</v>
      </c>
      <c r="AP14" s="266">
        <f>Project!AP31</f>
        <v>7595765.8140211049</v>
      </c>
      <c r="AQ14" s="266">
        <f>Project!AQ31</f>
        <v>7616795.8783233277</v>
      </c>
      <c r="AR14" s="266">
        <f>Project!AR31</f>
        <v>7637884.1676439857</v>
      </c>
      <c r="AS14" s="266">
        <f>Project!AS31</f>
        <v>7659030.8431881387</v>
      </c>
      <c r="AT14" s="266">
        <f>Project!AT31</f>
        <v>7680236.0666071679</v>
      </c>
      <c r="AU14" s="266">
        <f>Project!AU31</f>
        <v>7701500.0000000121</v>
      </c>
      <c r="AV14" s="266">
        <f>Project!AV31</f>
        <v>7701500</v>
      </c>
      <c r="AW14" s="266">
        <f>Project!AW31</f>
        <v>7701500</v>
      </c>
      <c r="AX14" s="266">
        <f>Project!AX31</f>
        <v>7701500</v>
      </c>
      <c r="AY14" s="266">
        <f>Project!AY31</f>
        <v>7701500</v>
      </c>
      <c r="AZ14" s="266">
        <f>Project!AZ31</f>
        <v>7701500</v>
      </c>
      <c r="BA14" s="266">
        <f>Project!BA31</f>
        <v>7701500</v>
      </c>
      <c r="BB14" s="266">
        <f>Project!BB31</f>
        <v>7701500</v>
      </c>
      <c r="BC14" s="266">
        <f>Project!BC31</f>
        <v>7701500</v>
      </c>
      <c r="BD14" s="266">
        <f>Project!BD31</f>
        <v>7701500</v>
      </c>
      <c r="BE14" s="266">
        <f>Project!BE31</f>
        <v>7701500</v>
      </c>
      <c r="BF14" s="266">
        <f>Project!BF31</f>
        <v>7701500</v>
      </c>
      <c r="BG14" s="266">
        <f>Project!BG31</f>
        <v>7701500</v>
      </c>
      <c r="BH14" s="266">
        <f>Project!BH31</f>
        <v>7701500</v>
      </c>
      <c r="BI14" s="266">
        <f>Project!BI31</f>
        <v>7701500</v>
      </c>
      <c r="BJ14" s="266">
        <f>Project!BJ31</f>
        <v>7701500</v>
      </c>
      <c r="BK14" s="266">
        <f>Project!BK31</f>
        <v>7701500</v>
      </c>
      <c r="BL14" s="266">
        <f>Project!BL31</f>
        <v>7701500</v>
      </c>
      <c r="BM14" s="266">
        <f>Project!BM31</f>
        <v>7701500</v>
      </c>
      <c r="BN14" s="266">
        <f>Project!BN31</f>
        <v>7701500</v>
      </c>
      <c r="BO14" s="266">
        <f>Project!BO31</f>
        <v>7701500</v>
      </c>
      <c r="BP14" s="266">
        <f>Project!BP31</f>
        <v>7701500</v>
      </c>
      <c r="BQ14" s="266">
        <f>Project!BQ31</f>
        <v>7701500</v>
      </c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176"/>
    </row>
    <row r="15" spans="1:90">
      <c r="A15" s="264" t="s">
        <v>251</v>
      </c>
      <c r="B15" s="270"/>
      <c r="C15" s="246"/>
      <c r="D15" s="246"/>
      <c r="E15" s="246"/>
      <c r="F15" s="246"/>
      <c r="H15" s="308"/>
      <c r="I15" s="33" t="s">
        <v>365</v>
      </c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70">
        <f>Project!Z33</f>
        <v>0.12</v>
      </c>
      <c r="AA15" s="270">
        <f>Project!AA33</f>
        <v>0.12</v>
      </c>
      <c r="AB15" s="270">
        <f>Project!AB33</f>
        <v>0.12</v>
      </c>
      <c r="AC15" s="270">
        <f>Project!AC33</f>
        <v>0.12</v>
      </c>
      <c r="AD15" s="270">
        <f>Project!AD33</f>
        <v>0.12</v>
      </c>
      <c r="AE15" s="270">
        <f>Project!AE33</f>
        <v>0.12</v>
      </c>
      <c r="AF15" s="270">
        <f>Project!AF33</f>
        <v>0.12</v>
      </c>
      <c r="AG15" s="270">
        <f>Project!AG33</f>
        <v>0.12</v>
      </c>
      <c r="AH15" s="270">
        <f>Project!AH33</f>
        <v>0.12</v>
      </c>
      <c r="AI15" s="270">
        <f>Project!AI33</f>
        <v>0.12</v>
      </c>
      <c r="AJ15" s="270">
        <f>Project!AJ33</f>
        <v>0.12</v>
      </c>
      <c r="AK15" s="270">
        <f>Project!AK33</f>
        <v>0.12</v>
      </c>
      <c r="AL15" s="270">
        <f>Project!AL33</f>
        <v>0.12</v>
      </c>
      <c r="AM15" s="270">
        <f>Project!AM33</f>
        <v>0.12</v>
      </c>
      <c r="AN15" s="270">
        <f>Project!AN33</f>
        <v>0.12</v>
      </c>
      <c r="AO15" s="270">
        <f>Project!AO33</f>
        <v>0.12</v>
      </c>
      <c r="AP15" s="270">
        <f>Project!AP33</f>
        <v>0.12</v>
      </c>
      <c r="AQ15" s="270">
        <f>Project!AQ33</f>
        <v>0.12</v>
      </c>
      <c r="AR15" s="270">
        <f>Project!AR33</f>
        <v>0.12</v>
      </c>
      <c r="AS15" s="270">
        <f>Project!AS33</f>
        <v>0.12</v>
      </c>
      <c r="AT15" s="270">
        <f>Project!AT33</f>
        <v>0.12</v>
      </c>
      <c r="AU15" s="270">
        <f>Project!AU33</f>
        <v>0.12</v>
      </c>
      <c r="AV15" s="270">
        <f>Project!AV33</f>
        <v>0.12</v>
      </c>
      <c r="AW15" s="270">
        <f>Project!AW33</f>
        <v>0.12</v>
      </c>
      <c r="AX15" s="270">
        <f>Project!AX33</f>
        <v>0.12</v>
      </c>
      <c r="AY15" s="270">
        <f>Project!AY33</f>
        <v>0.12</v>
      </c>
      <c r="AZ15" s="270">
        <f>Project!AZ33</f>
        <v>0.12</v>
      </c>
      <c r="BA15" s="270">
        <f>Project!BA33</f>
        <v>0.12</v>
      </c>
      <c r="BB15" s="270">
        <f>Project!BB33</f>
        <v>0.12</v>
      </c>
      <c r="BC15" s="270">
        <f>Project!BC33</f>
        <v>0.12</v>
      </c>
      <c r="BD15" s="270">
        <f>Project!BD33</f>
        <v>0.12</v>
      </c>
      <c r="BE15" s="270">
        <f>Project!BE33</f>
        <v>0.12</v>
      </c>
      <c r="BF15" s="270">
        <f>Project!BF33</f>
        <v>0.12</v>
      </c>
      <c r="BG15" s="270">
        <f>Project!BG33</f>
        <v>0.12</v>
      </c>
      <c r="BH15" s="270">
        <f>Project!BH33</f>
        <v>0.12</v>
      </c>
      <c r="BI15" s="270">
        <f>Project!BI33</f>
        <v>0.12</v>
      </c>
      <c r="BJ15" s="270">
        <f>Project!BJ33</f>
        <v>0.12</v>
      </c>
      <c r="BK15" s="270">
        <f>Project!BK33</f>
        <v>0.12</v>
      </c>
      <c r="BL15" s="270">
        <f>Project!BL33</f>
        <v>0.12</v>
      </c>
      <c r="BM15" s="270">
        <f>Project!BM33</f>
        <v>0.12</v>
      </c>
      <c r="BN15" s="270">
        <f>Project!BN33</f>
        <v>0.12</v>
      </c>
      <c r="BO15" s="270">
        <f>Project!BO33</f>
        <v>0.12</v>
      </c>
      <c r="BP15" s="270">
        <f>Project!BP33</f>
        <v>0.12</v>
      </c>
      <c r="BQ15" s="270">
        <f>Project!BQ33</f>
        <v>0.12</v>
      </c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176"/>
    </row>
    <row r="16" spans="1:90">
      <c r="A16" s="264"/>
      <c r="B16" s="246"/>
      <c r="C16" s="246"/>
      <c r="D16" s="246"/>
      <c r="E16" s="246"/>
      <c r="F16" s="246"/>
      <c r="H16" s="308"/>
      <c r="I16" s="33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176"/>
    </row>
    <row r="17" spans="1:90">
      <c r="A17" s="228" t="s">
        <v>294</v>
      </c>
      <c r="B17" s="246"/>
      <c r="C17" s="246"/>
      <c r="D17" s="246"/>
      <c r="E17" s="246"/>
      <c r="F17" s="246"/>
      <c r="H17" s="308"/>
      <c r="I17" s="82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261"/>
      <c r="AW17" s="261"/>
      <c r="AX17" s="261"/>
      <c r="AY17" s="261"/>
      <c r="AZ17" s="261"/>
      <c r="BA17" s="261"/>
      <c r="BB17" s="261"/>
      <c r="BC17" s="261"/>
      <c r="BD17" s="261"/>
      <c r="BE17" s="261"/>
      <c r="BF17" s="261"/>
      <c r="BG17" s="261"/>
      <c r="BH17" s="261"/>
      <c r="BI17" s="261"/>
      <c r="BJ17" s="261"/>
      <c r="BK17" s="261"/>
      <c r="BL17" s="261"/>
      <c r="BM17" s="261"/>
      <c r="BN17" s="261"/>
      <c r="BO17" s="261"/>
      <c r="BP17" s="261"/>
      <c r="BQ17" s="261"/>
      <c r="BR17" s="261"/>
      <c r="BS17" s="261"/>
      <c r="BT17" s="261"/>
      <c r="BU17" s="261"/>
      <c r="BV17" s="261"/>
      <c r="BW17" s="261"/>
      <c r="BX17" s="261"/>
      <c r="BY17" s="261"/>
      <c r="BZ17" s="261"/>
      <c r="CA17" s="261"/>
      <c r="CB17" s="261"/>
      <c r="CC17" s="261"/>
      <c r="CD17" s="261"/>
      <c r="CE17" s="261"/>
      <c r="CF17" s="261"/>
      <c r="CG17" s="261"/>
      <c r="CH17" s="261"/>
      <c r="CI17" s="261"/>
      <c r="CJ17" s="261"/>
      <c r="CK17" s="261"/>
      <c r="CL17" s="176"/>
    </row>
    <row r="18" spans="1:90">
      <c r="A18" s="264" t="s">
        <v>253</v>
      </c>
      <c r="B18" s="266"/>
      <c r="C18" s="246"/>
      <c r="D18" s="246"/>
      <c r="E18" s="246"/>
      <c r="F18" s="246"/>
      <c r="H18" s="308"/>
      <c r="I18" s="33" t="s">
        <v>196</v>
      </c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66">
        <f>Z14*(1-Z15)</f>
        <v>6395024.7286916338</v>
      </c>
      <c r="AA18" s="266">
        <f>AA14*(1-AA15)</f>
        <v>6412730.3537137257</v>
      </c>
      <c r="AB18" s="266">
        <f t="shared" ref="AB18:BQ18" si="0">AB14*(1-AB15)</f>
        <v>6430484.999524747</v>
      </c>
      <c r="AC18" s="266">
        <f t="shared" si="0"/>
        <v>6448288.8018464101</v>
      </c>
      <c r="AD18" s="266">
        <f t="shared" si="0"/>
        <v>6466141.8967761938</v>
      </c>
      <c r="AE18" s="266">
        <f t="shared" si="0"/>
        <v>6484044.420788385</v>
      </c>
      <c r="AF18" s="266">
        <f t="shared" si="0"/>
        <v>6501996.5107351206</v>
      </c>
      <c r="AG18" s="266">
        <f t="shared" si="0"/>
        <v>6519998.3038474331</v>
      </c>
      <c r="AH18" s="266">
        <f t="shared" si="0"/>
        <v>6538049.9377363008</v>
      </c>
      <c r="AI18" s="266">
        <f t="shared" si="0"/>
        <v>6556151.5503936997</v>
      </c>
      <c r="AJ18" s="266">
        <f t="shared" si="0"/>
        <v>6574303.2801936613</v>
      </c>
      <c r="AK18" s="266">
        <f t="shared" si="0"/>
        <v>6592505.2658933224</v>
      </c>
      <c r="AL18" s="266">
        <f t="shared" si="0"/>
        <v>6610757.6466339901</v>
      </c>
      <c r="AM18" s="266">
        <f t="shared" si="0"/>
        <v>6629060.5619422132</v>
      </c>
      <c r="AN18" s="266">
        <f t="shared" si="0"/>
        <v>6647414.1517308336</v>
      </c>
      <c r="AO18" s="266">
        <f t="shared" si="0"/>
        <v>6665818.5563000673</v>
      </c>
      <c r="AP18" s="266">
        <f t="shared" si="0"/>
        <v>6684273.9163385723</v>
      </c>
      <c r="AQ18" s="266">
        <f t="shared" si="0"/>
        <v>6702780.3729245281</v>
      </c>
      <c r="AR18" s="266">
        <f t="shared" si="0"/>
        <v>6721338.0675267074</v>
      </c>
      <c r="AS18" s="266">
        <f t="shared" si="0"/>
        <v>6739947.1420055619</v>
      </c>
      <c r="AT18" s="266">
        <f t="shared" si="0"/>
        <v>6758607.7386143077</v>
      </c>
      <c r="AU18" s="266">
        <f t="shared" si="0"/>
        <v>6777320.0000000102</v>
      </c>
      <c r="AV18" s="266">
        <f t="shared" si="0"/>
        <v>6777320</v>
      </c>
      <c r="AW18" s="266">
        <f t="shared" si="0"/>
        <v>6777320</v>
      </c>
      <c r="AX18" s="266">
        <f t="shared" si="0"/>
        <v>6777320</v>
      </c>
      <c r="AY18" s="266">
        <f t="shared" si="0"/>
        <v>6777320</v>
      </c>
      <c r="AZ18" s="266">
        <f t="shared" si="0"/>
        <v>6777320</v>
      </c>
      <c r="BA18" s="266">
        <f t="shared" si="0"/>
        <v>6777320</v>
      </c>
      <c r="BB18" s="266">
        <f t="shared" si="0"/>
        <v>6777320</v>
      </c>
      <c r="BC18" s="266">
        <f t="shared" si="0"/>
        <v>6777320</v>
      </c>
      <c r="BD18" s="266">
        <f t="shared" si="0"/>
        <v>6777320</v>
      </c>
      <c r="BE18" s="266">
        <f t="shared" si="0"/>
        <v>6777320</v>
      </c>
      <c r="BF18" s="266">
        <f t="shared" si="0"/>
        <v>6777320</v>
      </c>
      <c r="BG18" s="266">
        <f t="shared" si="0"/>
        <v>6777320</v>
      </c>
      <c r="BH18" s="266">
        <f t="shared" si="0"/>
        <v>6777320</v>
      </c>
      <c r="BI18" s="266">
        <f t="shared" si="0"/>
        <v>6777320</v>
      </c>
      <c r="BJ18" s="266">
        <f t="shared" si="0"/>
        <v>6777320</v>
      </c>
      <c r="BK18" s="266">
        <f t="shared" si="0"/>
        <v>6777320</v>
      </c>
      <c r="BL18" s="266">
        <f t="shared" si="0"/>
        <v>6777320</v>
      </c>
      <c r="BM18" s="266">
        <f t="shared" si="0"/>
        <v>6777320</v>
      </c>
      <c r="BN18" s="266">
        <f t="shared" si="0"/>
        <v>6777320</v>
      </c>
      <c r="BO18" s="266">
        <f t="shared" si="0"/>
        <v>6777320</v>
      </c>
      <c r="BP18" s="266">
        <f t="shared" si="0"/>
        <v>6777320</v>
      </c>
      <c r="BQ18" s="266">
        <f t="shared" si="0"/>
        <v>6777320</v>
      </c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176"/>
    </row>
    <row r="19" spans="1:90">
      <c r="A19" s="264" t="s">
        <v>10</v>
      </c>
      <c r="B19" s="266"/>
      <c r="C19" s="246"/>
      <c r="D19" s="246"/>
      <c r="E19" s="246"/>
      <c r="F19" s="246"/>
      <c r="H19" s="308"/>
      <c r="I19" s="33" t="s">
        <v>196</v>
      </c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66">
        <f>Z14*Z15</f>
        <v>872048.8266397682</v>
      </c>
      <c r="AA19" s="266">
        <f>AA14*AA15</f>
        <v>874463.23005187162</v>
      </c>
      <c r="AB19" s="266">
        <f t="shared" ref="AB19:BQ19" si="1">AB14*AB15</f>
        <v>876884.31811701099</v>
      </c>
      <c r="AC19" s="266">
        <f t="shared" si="1"/>
        <v>879312.1093426923</v>
      </c>
      <c r="AD19" s="266">
        <f t="shared" si="1"/>
        <v>881746.6222876627</v>
      </c>
      <c r="AE19" s="266">
        <f t="shared" si="1"/>
        <v>884187.87556205248</v>
      </c>
      <c r="AF19" s="266">
        <f t="shared" si="1"/>
        <v>886635.88782751642</v>
      </c>
      <c r="AG19" s="266">
        <f t="shared" si="1"/>
        <v>889090.67779737723</v>
      </c>
      <c r="AH19" s="266">
        <f t="shared" si="1"/>
        <v>891552.26423676824</v>
      </c>
      <c r="AI19" s="266">
        <f t="shared" si="1"/>
        <v>894020.66596277722</v>
      </c>
      <c r="AJ19" s="266">
        <f t="shared" si="1"/>
        <v>896495.90184459009</v>
      </c>
      <c r="AK19" s="266">
        <f t="shared" si="1"/>
        <v>898977.99080363486</v>
      </c>
      <c r="AL19" s="266">
        <f t="shared" si="1"/>
        <v>901466.95181372587</v>
      </c>
      <c r="AM19" s="266">
        <f t="shared" si="1"/>
        <v>903962.80390121078</v>
      </c>
      <c r="AN19" s="266">
        <f t="shared" si="1"/>
        <v>906465.56614511367</v>
      </c>
      <c r="AO19" s="266">
        <f t="shared" si="1"/>
        <v>908975.25767728186</v>
      </c>
      <c r="AP19" s="266">
        <f t="shared" si="1"/>
        <v>911491.89768253255</v>
      </c>
      <c r="AQ19" s="266">
        <f t="shared" si="1"/>
        <v>914015.50539879932</v>
      </c>
      <c r="AR19" s="266">
        <f t="shared" si="1"/>
        <v>916546.10011727829</v>
      </c>
      <c r="AS19" s="266">
        <f t="shared" si="1"/>
        <v>919083.70118257659</v>
      </c>
      <c r="AT19" s="266">
        <f t="shared" si="1"/>
        <v>921628.32799286011</v>
      </c>
      <c r="AU19" s="266">
        <f t="shared" si="1"/>
        <v>924180.0000000014</v>
      </c>
      <c r="AV19" s="266">
        <f t="shared" si="1"/>
        <v>924180</v>
      </c>
      <c r="AW19" s="266">
        <f t="shared" si="1"/>
        <v>924180</v>
      </c>
      <c r="AX19" s="266">
        <f t="shared" si="1"/>
        <v>924180</v>
      </c>
      <c r="AY19" s="266">
        <f t="shared" si="1"/>
        <v>924180</v>
      </c>
      <c r="AZ19" s="266">
        <f t="shared" si="1"/>
        <v>924180</v>
      </c>
      <c r="BA19" s="266">
        <f t="shared" si="1"/>
        <v>924180</v>
      </c>
      <c r="BB19" s="266">
        <f t="shared" si="1"/>
        <v>924180</v>
      </c>
      <c r="BC19" s="266">
        <f t="shared" si="1"/>
        <v>924180</v>
      </c>
      <c r="BD19" s="266">
        <f t="shared" si="1"/>
        <v>924180</v>
      </c>
      <c r="BE19" s="266">
        <f t="shared" si="1"/>
        <v>924180</v>
      </c>
      <c r="BF19" s="266">
        <f t="shared" si="1"/>
        <v>924180</v>
      </c>
      <c r="BG19" s="266">
        <f t="shared" si="1"/>
        <v>924180</v>
      </c>
      <c r="BH19" s="266">
        <f t="shared" si="1"/>
        <v>924180</v>
      </c>
      <c r="BI19" s="266">
        <f t="shared" si="1"/>
        <v>924180</v>
      </c>
      <c r="BJ19" s="266">
        <f t="shared" si="1"/>
        <v>924180</v>
      </c>
      <c r="BK19" s="266">
        <f t="shared" si="1"/>
        <v>924180</v>
      </c>
      <c r="BL19" s="266">
        <f t="shared" si="1"/>
        <v>924180</v>
      </c>
      <c r="BM19" s="266">
        <f t="shared" si="1"/>
        <v>924180</v>
      </c>
      <c r="BN19" s="266">
        <f t="shared" si="1"/>
        <v>924180</v>
      </c>
      <c r="BO19" s="266">
        <f t="shared" si="1"/>
        <v>924180</v>
      </c>
      <c r="BP19" s="266">
        <f t="shared" si="1"/>
        <v>924180</v>
      </c>
      <c r="BQ19" s="266">
        <f t="shared" si="1"/>
        <v>924180</v>
      </c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176"/>
    </row>
    <row r="20" spans="1:90">
      <c r="A20" s="264"/>
      <c r="B20" s="246"/>
      <c r="C20" s="246"/>
      <c r="D20" s="246"/>
      <c r="E20" s="246"/>
      <c r="F20" s="246"/>
      <c r="H20" s="308"/>
      <c r="I20" s="33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176"/>
    </row>
    <row r="21" spans="1:90">
      <c r="A21" s="317" t="s">
        <v>254</v>
      </c>
      <c r="B21" s="318"/>
      <c r="C21" s="246"/>
      <c r="D21" s="246"/>
      <c r="E21" s="246"/>
      <c r="F21" s="246"/>
      <c r="H21" s="308"/>
      <c r="I21" s="33" t="s">
        <v>344</v>
      </c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59">
        <f>Project!Z43</f>
        <v>125.6448156777261</v>
      </c>
      <c r="AA21" s="59">
        <f>Project!AA43</f>
        <v>127.55000000000001</v>
      </c>
      <c r="AB21" s="59">
        <f>Project!AB43</f>
        <v>129.48407311710608</v>
      </c>
      <c r="AC21" s="59">
        <f>Project!AC43</f>
        <v>131.44747307719376</v>
      </c>
      <c r="AD21" s="59">
        <f>Project!AD43</f>
        <v>133.44064457064826</v>
      </c>
      <c r="AE21" s="59">
        <f>Project!AE43</f>
        <v>135.46403903080818</v>
      </c>
      <c r="AF21" s="59">
        <f>Project!AF43</f>
        <v>137.51811473621066</v>
      </c>
      <c r="AG21" s="59">
        <f>Project!AG43</f>
        <v>139.60333691438717</v>
      </c>
      <c r="AH21" s="59">
        <f>Project!AH43</f>
        <v>141.72017784723241</v>
      </c>
      <c r="AI21" s="59">
        <f>Project!AI43</f>
        <v>143.86911697797191</v>
      </c>
      <c r="AJ21" s="59">
        <f>Project!AJ43</f>
        <v>146.05064101975066</v>
      </c>
      <c r="AK21" s="59">
        <f>Project!AK43</f>
        <v>148.2652440658691</v>
      </c>
      <c r="AL21" s="59">
        <f>Project!AL43</f>
        <v>150.51342770169003</v>
      </c>
      <c r="AM21" s="59">
        <f>Project!AM43</f>
        <v>152.79570111824296</v>
      </c>
      <c r="AN21" s="59">
        <f>Project!AN43</f>
        <v>155.11258122755038</v>
      </c>
      <c r="AO21" s="59">
        <f>Project!AO43</f>
        <v>157.46459277970357</v>
      </c>
      <c r="AP21" s="59">
        <f>Project!AP43</f>
        <v>159.85226848171274</v>
      </c>
      <c r="AQ21" s="59">
        <f>Project!AQ43</f>
        <v>162.27614911816042</v>
      </c>
      <c r="AR21" s="59">
        <f>Project!AR43</f>
        <v>164.73678367368316</v>
      </c>
      <c r="AS21" s="59">
        <f>Project!AS43</f>
        <v>167.23472945731143</v>
      </c>
      <c r="AT21" s="59">
        <f>Project!AT43</f>
        <v>169.7705522286943</v>
      </c>
      <c r="AU21" s="59">
        <f>Project!AU43</f>
        <v>172.34482632623855</v>
      </c>
      <c r="AV21" s="59">
        <f>Project!AV43</f>
        <v>172.34482632623855</v>
      </c>
      <c r="AW21" s="59">
        <f>Project!AW43</f>
        <v>172.34482632623855</v>
      </c>
      <c r="AX21" s="59">
        <f>Project!AX43</f>
        <v>172.34482632623855</v>
      </c>
      <c r="AY21" s="59">
        <f>Project!AY43</f>
        <v>172.34482632623855</v>
      </c>
      <c r="AZ21" s="59">
        <f>Project!AZ43</f>
        <v>172.34482632623855</v>
      </c>
      <c r="BA21" s="59">
        <f>Project!BA43</f>
        <v>172.34482632623855</v>
      </c>
      <c r="BB21" s="59">
        <f>Project!BB43</f>
        <v>172.34482632623855</v>
      </c>
      <c r="BC21" s="59">
        <f>Project!BC43</f>
        <v>172.34482632623855</v>
      </c>
      <c r="BD21" s="59">
        <f>Project!BD43</f>
        <v>172.34482632623855</v>
      </c>
      <c r="BE21" s="59">
        <f>Project!BE43</f>
        <v>172.34482632623855</v>
      </c>
      <c r="BF21" s="59">
        <f>Project!BF43</f>
        <v>172.34482632623855</v>
      </c>
      <c r="BG21" s="59">
        <f>Project!BG43</f>
        <v>172.34482632623855</v>
      </c>
      <c r="BH21" s="59">
        <f>Project!BH43</f>
        <v>172.34482632623855</v>
      </c>
      <c r="BI21" s="59">
        <f>Project!BI43</f>
        <v>172.34482632623855</v>
      </c>
      <c r="BJ21" s="59">
        <f>Project!BJ43</f>
        <v>172.34482632623855</v>
      </c>
      <c r="BK21" s="59">
        <f>Project!BK43</f>
        <v>172.34482632623855</v>
      </c>
      <c r="BL21" s="59">
        <f>Project!BL43</f>
        <v>172.34482632623855</v>
      </c>
      <c r="BM21" s="59">
        <f>Project!BM43</f>
        <v>172.34482632623855</v>
      </c>
      <c r="BN21" s="59">
        <f>Project!BN43</f>
        <v>172.34482632623855</v>
      </c>
      <c r="BO21" s="59">
        <f>Project!BO43</f>
        <v>172.34482632623855</v>
      </c>
      <c r="BP21" s="59">
        <f>Project!BP43</f>
        <v>172.34482632623855</v>
      </c>
      <c r="BQ21" s="59">
        <f>Project!BQ43</f>
        <v>172.34482632623855</v>
      </c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176"/>
    </row>
    <row r="22" spans="1:90">
      <c r="A22" s="317" t="s">
        <v>295</v>
      </c>
      <c r="B22" s="319"/>
      <c r="C22" s="246"/>
      <c r="D22" s="246"/>
      <c r="E22" s="246"/>
      <c r="F22" s="246"/>
      <c r="H22" s="308"/>
      <c r="I22" s="33" t="s">
        <v>266</v>
      </c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88">
        <f>Z21/60/24</f>
        <v>8.7253344220643125E-2</v>
      </c>
      <c r="AA22" s="288">
        <f t="shared" ref="AA22:BQ22" si="2">AA21/60/24</f>
        <v>8.8576388888888899E-2</v>
      </c>
      <c r="AB22" s="288">
        <f t="shared" si="2"/>
        <v>8.9919495220212545E-2</v>
      </c>
      <c r="AC22" s="288">
        <f t="shared" si="2"/>
        <v>9.1282967414717878E-2</v>
      </c>
      <c r="AD22" s="288">
        <f t="shared" si="2"/>
        <v>9.2667114285172394E-2</v>
      </c>
      <c r="AE22" s="288">
        <f t="shared" si="2"/>
        <v>9.407224932695013E-2</v>
      </c>
      <c r="AF22" s="288">
        <f t="shared" si="2"/>
        <v>9.5498690789035182E-2</v>
      </c>
      <c r="AG22" s="288">
        <f t="shared" si="2"/>
        <v>9.6946761746102214E-2</v>
      </c>
      <c r="AH22" s="288">
        <f t="shared" si="2"/>
        <v>9.8416790171689181E-2</v>
      </c>
      <c r="AI22" s="288">
        <f t="shared" si="2"/>
        <v>9.9909109012480499E-2</v>
      </c>
      <c r="AJ22" s="288">
        <f t="shared" si="2"/>
        <v>0.10142405626371574</v>
      </c>
      <c r="AK22" s="288">
        <f t="shared" si="2"/>
        <v>0.10296197504574243</v>
      </c>
      <c r="AL22" s="288">
        <f t="shared" si="2"/>
        <v>0.10452321368172919</v>
      </c>
      <c r="AM22" s="288">
        <f t="shared" si="2"/>
        <v>0.10610812577655761</v>
      </c>
      <c r="AN22" s="288">
        <f t="shared" si="2"/>
        <v>0.10771707029690998</v>
      </c>
      <c r="AO22" s="288">
        <f t="shared" si="2"/>
        <v>0.10935041165257192</v>
      </c>
      <c r="AP22" s="288">
        <f t="shared" si="2"/>
        <v>0.11100851977896718</v>
      </c>
      <c r="AQ22" s="288">
        <f t="shared" si="2"/>
        <v>0.11269177022094473</v>
      </c>
      <c r="AR22" s="288">
        <f t="shared" si="2"/>
        <v>0.11440054421783553</v>
      </c>
      <c r="AS22" s="288">
        <f t="shared" si="2"/>
        <v>0.11613522878979961</v>
      </c>
      <c r="AT22" s="288">
        <f t="shared" si="2"/>
        <v>0.11789621682548214</v>
      </c>
      <c r="AU22" s="288">
        <f t="shared" si="2"/>
        <v>0.11968390717099898</v>
      </c>
      <c r="AV22" s="288">
        <f t="shared" si="2"/>
        <v>0.11968390717099898</v>
      </c>
      <c r="AW22" s="288">
        <f t="shared" si="2"/>
        <v>0.11968390717099898</v>
      </c>
      <c r="AX22" s="288">
        <f t="shared" si="2"/>
        <v>0.11968390717099898</v>
      </c>
      <c r="AY22" s="288">
        <f t="shared" si="2"/>
        <v>0.11968390717099898</v>
      </c>
      <c r="AZ22" s="288">
        <f t="shared" si="2"/>
        <v>0.11968390717099898</v>
      </c>
      <c r="BA22" s="288">
        <f t="shared" si="2"/>
        <v>0.11968390717099898</v>
      </c>
      <c r="BB22" s="288">
        <f t="shared" si="2"/>
        <v>0.11968390717099898</v>
      </c>
      <c r="BC22" s="288">
        <f t="shared" si="2"/>
        <v>0.11968390717099898</v>
      </c>
      <c r="BD22" s="288">
        <f t="shared" si="2"/>
        <v>0.11968390717099898</v>
      </c>
      <c r="BE22" s="288">
        <f t="shared" si="2"/>
        <v>0.11968390717099898</v>
      </c>
      <c r="BF22" s="288">
        <f t="shared" si="2"/>
        <v>0.11968390717099898</v>
      </c>
      <c r="BG22" s="288">
        <f t="shared" si="2"/>
        <v>0.11968390717099898</v>
      </c>
      <c r="BH22" s="288">
        <f t="shared" si="2"/>
        <v>0.11968390717099898</v>
      </c>
      <c r="BI22" s="288">
        <f t="shared" si="2"/>
        <v>0.11968390717099898</v>
      </c>
      <c r="BJ22" s="288">
        <f t="shared" si="2"/>
        <v>0.11968390717099898</v>
      </c>
      <c r="BK22" s="288">
        <f t="shared" si="2"/>
        <v>0.11968390717099898</v>
      </c>
      <c r="BL22" s="288">
        <f t="shared" si="2"/>
        <v>0.11968390717099898</v>
      </c>
      <c r="BM22" s="288">
        <f t="shared" si="2"/>
        <v>0.11968390717099898</v>
      </c>
      <c r="BN22" s="288">
        <f t="shared" si="2"/>
        <v>0.11968390717099898</v>
      </c>
      <c r="BO22" s="288">
        <f t="shared" si="2"/>
        <v>0.11968390717099898</v>
      </c>
      <c r="BP22" s="288">
        <f t="shared" si="2"/>
        <v>0.11968390717099898</v>
      </c>
      <c r="BQ22" s="288">
        <f t="shared" si="2"/>
        <v>0.11968390717099898</v>
      </c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176"/>
    </row>
    <row r="23" spans="1:90">
      <c r="A23" s="317" t="s">
        <v>345</v>
      </c>
      <c r="B23" s="321">
        <f>Project!B42/60</f>
        <v>4.2516666666666668E-2</v>
      </c>
      <c r="C23" s="246"/>
      <c r="D23" s="246"/>
      <c r="E23" s="246"/>
      <c r="F23" s="246"/>
      <c r="H23" s="308"/>
      <c r="I23" s="33" t="s">
        <v>470</v>
      </c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88"/>
      <c r="BA23" s="288"/>
      <c r="BB23" s="288"/>
      <c r="BC23" s="288"/>
      <c r="BD23" s="288"/>
      <c r="BE23" s="288"/>
      <c r="BF23" s="288"/>
      <c r="BG23" s="288"/>
      <c r="BH23" s="288"/>
      <c r="BI23" s="288"/>
      <c r="BJ23" s="288"/>
      <c r="BK23" s="288"/>
      <c r="BL23" s="288"/>
      <c r="BM23" s="288"/>
      <c r="BN23" s="288"/>
      <c r="BO23" s="288"/>
      <c r="BP23" s="288"/>
      <c r="BQ23" s="288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176"/>
    </row>
    <row r="24" spans="1:90">
      <c r="A24" s="264"/>
      <c r="B24" s="246"/>
      <c r="C24" s="246"/>
      <c r="D24" s="246"/>
      <c r="E24" s="246"/>
      <c r="F24" s="246"/>
      <c r="H24" s="308"/>
      <c r="I24" s="33"/>
      <c r="J24" s="259"/>
      <c r="K24" s="259"/>
      <c r="L24" s="259"/>
      <c r="M24" s="259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176"/>
    </row>
    <row r="25" spans="1:90" ht="18.75">
      <c r="A25" s="112" t="s">
        <v>450</v>
      </c>
      <c r="B25" s="7"/>
      <c r="C25" s="7"/>
      <c r="D25" s="7"/>
      <c r="E25" s="7"/>
      <c r="F25" s="7"/>
      <c r="G25" s="263"/>
      <c r="H25" s="308"/>
      <c r="I25" s="308"/>
    </row>
    <row r="26" spans="1:90">
      <c r="A26" s="231"/>
      <c r="B26" s="138"/>
      <c r="C26" s="271"/>
      <c r="D26" s="271"/>
      <c r="F26" s="271"/>
      <c r="G26" s="271"/>
      <c r="H26" s="308"/>
      <c r="I26" s="30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0"/>
    </row>
    <row r="27" spans="1:90">
      <c r="A27" s="28" t="s">
        <v>450</v>
      </c>
      <c r="B27" s="138"/>
      <c r="C27" s="271"/>
      <c r="D27" s="271"/>
      <c r="F27" s="271"/>
      <c r="G27" s="271"/>
      <c r="H27" s="308"/>
      <c r="I27" s="33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7"/>
      <c r="BS27" s="137"/>
      <c r="BT27" s="137"/>
      <c r="BU27" s="137"/>
      <c r="BV27" s="137"/>
      <c r="BW27" s="137"/>
      <c r="BX27" s="137"/>
      <c r="BY27" s="137"/>
      <c r="BZ27" s="137"/>
      <c r="CA27" s="137"/>
      <c r="CB27" s="137"/>
      <c r="CC27" s="137"/>
      <c r="CD27" s="137"/>
      <c r="CE27" s="137"/>
      <c r="CF27" s="137"/>
      <c r="CG27" s="137"/>
      <c r="CH27" s="137"/>
      <c r="CI27" s="137"/>
      <c r="CJ27" s="137"/>
      <c r="CK27" s="137"/>
      <c r="CL27" s="10"/>
    </row>
    <row r="28" spans="1:90">
      <c r="A28" s="264" t="s">
        <v>253</v>
      </c>
      <c r="B28" s="234">
        <f>Project!B116</f>
        <v>0.39</v>
      </c>
      <c r="D28" s="271"/>
      <c r="F28" s="271"/>
      <c r="G28" s="271"/>
      <c r="H28" s="308"/>
      <c r="I28" s="33" t="s">
        <v>452</v>
      </c>
      <c r="Z28" s="275">
        <f>$B28*a!Z$249/a!$S$249</f>
        <v>0.31776378847671621</v>
      </c>
      <c r="AA28" s="275">
        <f>$B28*a!AA$249/a!$S$249</f>
        <v>0.30859991655605701</v>
      </c>
      <c r="AB28" s="275">
        <f>$B28*a!AB$249/a!$S$249</f>
        <v>0.29970031813547421</v>
      </c>
      <c r="AC28" s="275">
        <f>$B28*a!AC$249/a!$S$249</f>
        <v>0.29105737192961501</v>
      </c>
      <c r="AD28" s="275">
        <f>$B28*a!AD$249/a!$S$249</f>
        <v>0.28266367644054546</v>
      </c>
      <c r="AE28" s="275">
        <f>$B28*a!AE$249/a!$S$249</f>
        <v>0.27451204361938275</v>
      </c>
      <c r="AF28" s="275">
        <f>$B28*a!AF$249/a!$S$249</f>
        <v>0.26659549271071703</v>
      </c>
      <c r="AG28" s="275">
        <f>$B28*a!AG$249/a!$S$249</f>
        <v>0.25890724427455186</v>
      </c>
      <c r="AH28" s="275">
        <f>$B28*a!AH$249/a!$S$249</f>
        <v>0.25144071438064403</v>
      </c>
      <c r="AI28" s="275">
        <f>$B28*a!AI$249/a!$S$249</f>
        <v>0.24418950897027014</v>
      </c>
      <c r="AJ28" s="275">
        <f>$B28*a!AJ$249/a!$S$249</f>
        <v>0.23714741838059253</v>
      </c>
      <c r="AK28" s="275">
        <f>$B28*a!AK$249/a!$S$249</f>
        <v>0.23030841202693444</v>
      </c>
      <c r="AL28" s="275">
        <f>$B28*a!AL$249/a!$S$249</f>
        <v>0.22366663323841188</v>
      </c>
      <c r="AM28" s="275">
        <f>$B28*a!AM$249/a!$S$249</f>
        <v>0.21721639424249797</v>
      </c>
      <c r="AN28" s="275">
        <f>$B28*a!AN$249/a!$S$249</f>
        <v>0.21095217129422608</v>
      </c>
      <c r="AO28" s="275">
        <f>$B28*a!AO$249/a!$S$249</f>
        <v>0.20486859994585993</v>
      </c>
      <c r="AP28" s="275">
        <f>$B28*a!AP$249/a!$S$249</f>
        <v>0.19896047045297979</v>
      </c>
      <c r="AQ28" s="275">
        <f>$B28*a!AQ$249/a!$S$249</f>
        <v>0.19322272331305107</v>
      </c>
      <c r="AR28" s="275">
        <f>$B28*a!AR$249/a!$S$249</f>
        <v>0.18765044493265434</v>
      </c>
      <c r="AS28" s="275">
        <f>$B28*a!AS$249/a!$S$249</f>
        <v>0.18223886341966658</v>
      </c>
      <c r="AT28" s="275">
        <f>$B28*a!AT$249/a!$S$249</f>
        <v>0.17698334449679004</v>
      </c>
      <c r="AU28" s="275">
        <f>$B28*a!AU$249/a!$S$249</f>
        <v>0.17187938753292939</v>
      </c>
      <c r="AV28" s="275">
        <f>$B28*a!AV$249/a!$S$249</f>
        <v>0.1669226216890185</v>
      </c>
      <c r="AW28" s="275">
        <f>$B28*a!AW$249/a!$S$249</f>
        <v>0.1621088021749964</v>
      </c>
      <c r="AX28" s="275">
        <f>$B28*a!AX$249/a!$S$249</f>
        <v>0.1574338066147267</v>
      </c>
      <c r="AY28" s="275">
        <f>$B28*a!AY$249/a!$S$249</f>
        <v>0.15289363151574784</v>
      </c>
      <c r="AZ28" s="275">
        <f>$B28*a!AZ$249/a!$S$249</f>
        <v>0.14848438884083101</v>
      </c>
      <c r="BA28" s="275">
        <f>$B28*a!BA$249/a!$S$249</f>
        <v>0.14420230267840969</v>
      </c>
      <c r="BB28" s="275">
        <f>$B28*a!BB$249/a!$S$249</f>
        <v>0.14004370600902896</v>
      </c>
      <c r="BC28" s="275">
        <f>$B28*a!BC$249/a!$S$249</f>
        <v>0.13600503756504667</v>
      </c>
      <c r="BD28" s="275">
        <f>$B28*a!BD$249/a!$S$249</f>
        <v>0.13208283878089588</v>
      </c>
      <c r="BE28" s="275">
        <f>$B28*a!BE$249/a!$S$249</f>
        <v>0.12827375083129808</v>
      </c>
      <c r="BF28" s="275">
        <f>$B28*a!BF$249/a!$S$249</f>
        <v>0.12457451175488994</v>
      </c>
      <c r="BG28" s="275">
        <f>$B28*a!BG$249/a!$S$249</f>
        <v>0.12098195366080081</v>
      </c>
      <c r="BH28" s="275">
        <f>$B28*a!BH$249/a!$S$249</f>
        <v>0.11749300001578869</v>
      </c>
      <c r="BI28" s="275">
        <f>$B28*a!BI$249/a!$S$249</f>
        <v>0.11410466300961157</v>
      </c>
      <c r="BJ28" s="275">
        <f>$B28*a!BJ$249/a!$S$249</f>
        <v>0.11081404099637775</v>
      </c>
      <c r="BK28" s="275">
        <f>$B28*a!BK$249/a!$S$249</f>
        <v>0.10761831600968411</v>
      </c>
      <c r="BL28" s="275">
        <f>$B28*a!BL$249/a!$S$249</f>
        <v>0.10451475134941436</v>
      </c>
      <c r="BM28" s="275">
        <f>$B28*a!BM$249/a!$S$249</f>
        <v>0.10150068923813085</v>
      </c>
      <c r="BN28" s="275">
        <f>$B28*a!BN$249/a!$S$249</f>
        <v>9.8573548545052764E-2</v>
      </c>
      <c r="BO28" s="275">
        <f>$B28*a!BO$249/a!$S$249</f>
        <v>9.5730822575671476E-2</v>
      </c>
      <c r="BP28" s="275">
        <f>$B28*a!BP$249/a!$S$249</f>
        <v>9.2970076925110751E-2</v>
      </c>
      <c r="BQ28" s="358">
        <f>BP28</f>
        <v>9.2970076925110751E-2</v>
      </c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0"/>
    </row>
    <row r="29" spans="1:90">
      <c r="A29" s="264" t="s">
        <v>10</v>
      </c>
      <c r="B29" s="234">
        <f>Project!B117</f>
        <v>0.89500000000000002</v>
      </c>
      <c r="D29" s="271"/>
      <c r="F29" s="271"/>
      <c r="G29" s="271"/>
      <c r="H29" s="308"/>
      <c r="I29" s="33" t="s">
        <v>452</v>
      </c>
      <c r="Z29" s="275">
        <f>$B29*a!Z$317/a!$S$317</f>
        <v>0.83123958781860041</v>
      </c>
      <c r="AA29" s="275">
        <f>$B29*a!AA$317/a!$S$317</f>
        <v>0.82250956818890364</v>
      </c>
      <c r="AB29" s="275">
        <f>$B29*a!AB$317/a!$S$317</f>
        <v>0.81387123481170465</v>
      </c>
      <c r="AC29" s="275">
        <f>$B29*a!AC$317/a!$S$317</f>
        <v>0.80532362476031427</v>
      </c>
      <c r="AD29" s="275">
        <f>$B29*a!AD$317/a!$S$317</f>
        <v>0.79686578522109541</v>
      </c>
      <c r="AE29" s="275">
        <f>$B29*a!AE$317/a!$S$317</f>
        <v>0.78849677338725099</v>
      </c>
      <c r="AF29" s="275">
        <f>$B29*a!AF$317/a!$S$317</f>
        <v>0.7802156563537278</v>
      </c>
      <c r="AG29" s="275">
        <f>$B29*a!AG$317/a!$S$317</f>
        <v>0.77202151101322569</v>
      </c>
      <c r="AH29" s="275">
        <f>$B29*a!AH$317/a!$S$317</f>
        <v>0.76391342395329542</v>
      </c>
      <c r="AI29" s="275">
        <f>$B29*a!AI$317/a!$S$317</f>
        <v>0.75589049135452158</v>
      </c>
      <c r="AJ29" s="275">
        <f>$B29*a!AJ$317/a!$S$317</f>
        <v>0.74795181888977091</v>
      </c>
      <c r="AK29" s="275">
        <f>$B29*a!AK$317/a!$S$317</f>
        <v>0.74009652162450146</v>
      </c>
      <c r="AL29" s="275">
        <f>$B29*a!AL$317/a!$S$317</f>
        <v>0.73232372391811718</v>
      </c>
      <c r="AM29" s="275">
        <f>$B29*a!AM$317/a!$S$317</f>
        <v>0.7246325593263595</v>
      </c>
      <c r="AN29" s="275">
        <f>$B29*a!AN$317/a!$S$317</f>
        <v>0.71702217050472261</v>
      </c>
      <c r="AO29" s="275">
        <f>$B29*a!AO$317/a!$S$317</f>
        <v>0.70949170911288617</v>
      </c>
      <c r="AP29" s="275">
        <f>$B29*a!AP$317/a!$S$317</f>
        <v>0.70204033572014735</v>
      </c>
      <c r="AQ29" s="275">
        <f>$B29*a!AQ$317/a!$S$317</f>
        <v>0.69466721971184997</v>
      </c>
      <c r="AR29" s="275">
        <f>$B29*a!AR$317/a!$S$317</f>
        <v>0.68737153919679406</v>
      </c>
      <c r="AS29" s="275">
        <f>$B29*a!AS$317/a!$S$317</f>
        <v>0.6801524809156182</v>
      </c>
      <c r="AT29" s="275">
        <f>$B29*a!AT$317/a!$S$317</f>
        <v>0.67300924015014585</v>
      </c>
      <c r="AU29" s="275">
        <f>$B29*a!AU$317/a!$S$317</f>
        <v>0.66594102063368044</v>
      </c>
      <c r="AV29" s="275">
        <f>$B29*a!AV$317/a!$S$317</f>
        <v>0.6589470344622459</v>
      </c>
      <c r="AW29" s="275">
        <f>$B29*a!AW$317/a!$S$317</f>
        <v>0.65202650200675671</v>
      </c>
      <c r="AX29" s="275">
        <f>$B29*a!AX$317/a!$S$317</f>
        <v>0.64517865182611345</v>
      </c>
      <c r="AY29" s="275">
        <f>$B29*a!AY$317/a!$S$317</f>
        <v>0.63840272058120684</v>
      </c>
      <c r="AZ29" s="275">
        <f>$B29*a!AZ$317/a!$S$317</f>
        <v>0.63169795294982922</v>
      </c>
      <c r="BA29" s="275">
        <f>$B29*a!BA$317/a!$S$317</f>
        <v>0.62506360154247687</v>
      </c>
      <c r="BB29" s="275">
        <f>$B29*a!BB$317/a!$S$317</f>
        <v>0.61849892681903762</v>
      </c>
      <c r="BC29" s="275">
        <f>$B29*a!BC$317/a!$S$317</f>
        <v>0.61200319700635342</v>
      </c>
      <c r="BD29" s="275">
        <f>$B29*a!BD$317/a!$S$317</f>
        <v>0.60557568801664841</v>
      </c>
      <c r="BE29" s="275">
        <f>$B29*a!BE$317/a!$S$317</f>
        <v>0.5992156833668143</v>
      </c>
      <c r="BF29" s="275">
        <f>$B29*a!BF$317/a!$S$317</f>
        <v>0.5929224740985426</v>
      </c>
      <c r="BG29" s="275">
        <f>$B29*a!BG$317/a!$S$317</f>
        <v>0.58669535869929579</v>
      </c>
      <c r="BH29" s="275">
        <f>$B29*a!BH$317/a!$S$317</f>
        <v>0.58053364302411004</v>
      </c>
      <c r="BI29" s="275">
        <f>$B29*a!BI$317/a!$S$317</f>
        <v>0.57443664021821628</v>
      </c>
      <c r="BJ29" s="275">
        <f>$B29*a!BJ$317/a!$S$317</f>
        <v>0.56840367064047703</v>
      </c>
      <c r="BK29" s="275">
        <f>$B29*a!BK$317/a!$S$317</f>
        <v>0.56243406178762501</v>
      </c>
      <c r="BL29" s="275">
        <f>$B29*a!BL$317/a!$S$317</f>
        <v>0.55652714821929827</v>
      </c>
      <c r="BM29" s="275">
        <f>$B29*a!BM$317/a!$S$317</f>
        <v>0.55068227148386295</v>
      </c>
      <c r="BN29" s="275">
        <f>$B29*a!BN$317/a!$S$317</f>
        <v>0.54489878004501524</v>
      </c>
      <c r="BO29" s="275">
        <f>$B29*a!BO$317/a!$S$317</f>
        <v>0.53917602920915275</v>
      </c>
      <c r="BP29" s="275">
        <f>$B29*a!BP$317/a!$S$317</f>
        <v>0.53351338105351043</v>
      </c>
      <c r="BQ29" s="358">
        <f t="shared" ref="BQ29" si="3">BP29</f>
        <v>0.53351338105351043</v>
      </c>
      <c r="BR29" s="137"/>
      <c r="BS29" s="137"/>
      <c r="BT29" s="137"/>
      <c r="BU29" s="137"/>
      <c r="BV29" s="137"/>
      <c r="BW29" s="137"/>
      <c r="BX29" s="137"/>
      <c r="BY29" s="137"/>
      <c r="BZ29" s="137"/>
      <c r="CA29" s="137"/>
      <c r="CB29" s="137"/>
      <c r="CC29" s="137"/>
      <c r="CD29" s="137"/>
      <c r="CE29" s="137"/>
      <c r="CF29" s="137"/>
      <c r="CG29" s="137"/>
      <c r="CH29" s="137"/>
      <c r="CI29" s="137"/>
      <c r="CJ29" s="137"/>
      <c r="CK29" s="137"/>
      <c r="CL29" s="10"/>
    </row>
    <row r="30" spans="1:90">
      <c r="A30" s="264"/>
      <c r="B30" s="138"/>
      <c r="C30" s="271"/>
      <c r="D30" s="271"/>
      <c r="F30" s="271"/>
      <c r="G30" s="271"/>
      <c r="H30" s="308"/>
      <c r="I30" s="30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7"/>
      <c r="BS30" s="137"/>
      <c r="BT30" s="137"/>
      <c r="BU30" s="137"/>
      <c r="BV30" s="137"/>
      <c r="BW30" s="137"/>
      <c r="BX30" s="137"/>
      <c r="BY30" s="137"/>
      <c r="BZ30" s="137"/>
      <c r="CA30" s="137"/>
      <c r="CB30" s="137"/>
      <c r="CC30" s="137"/>
      <c r="CD30" s="137"/>
      <c r="CE30" s="137"/>
      <c r="CF30" s="137"/>
      <c r="CG30" s="137"/>
      <c r="CH30" s="137"/>
      <c r="CI30" s="137"/>
      <c r="CJ30" s="137"/>
      <c r="CK30" s="137"/>
      <c r="CL30" s="10"/>
    </row>
    <row r="31" spans="1:90">
      <c r="A31" s="28" t="s">
        <v>451</v>
      </c>
      <c r="B31" s="138"/>
      <c r="C31" s="271"/>
      <c r="D31" s="271"/>
      <c r="F31" s="271"/>
      <c r="G31" s="271"/>
      <c r="H31" s="308"/>
      <c r="I31" s="33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7"/>
      <c r="BS31" s="137"/>
      <c r="BT31" s="137"/>
      <c r="BU31" s="137"/>
      <c r="BV31" s="137"/>
      <c r="BW31" s="137"/>
      <c r="BX31" s="137"/>
      <c r="BY31" s="137"/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0"/>
    </row>
    <row r="32" spans="1:90">
      <c r="A32" s="264" t="s">
        <v>253</v>
      </c>
      <c r="B32" s="234"/>
      <c r="D32" s="271"/>
      <c r="F32" s="271"/>
      <c r="G32" s="271"/>
      <c r="H32" s="308"/>
      <c r="I32" s="33" t="s">
        <v>465</v>
      </c>
      <c r="Z32" s="234">
        <f>Z18*Z$22*$B$23*Z28</f>
        <v>7538.5517849840498</v>
      </c>
      <c r="AA32" s="234">
        <f t="shared" ref="AA32:BQ32" si="4">AA18*AA$22*$B$23*AA28</f>
        <v>7452.7398579312649</v>
      </c>
      <c r="AB32" s="234">
        <f t="shared" si="4"/>
        <v>7367.9047347838678</v>
      </c>
      <c r="AC32" s="234">
        <f t="shared" si="4"/>
        <v>7284.0352965062766</v>
      </c>
      <c r="AD32" s="234">
        <f t="shared" si="4"/>
        <v>7201.1205506317765</v>
      </c>
      <c r="AE32" s="234">
        <f t="shared" si="4"/>
        <v>7119.1496298217644</v>
      </c>
      <c r="AF32" s="234">
        <f t="shared" si="4"/>
        <v>7038.1117904413968</v>
      </c>
      <c r="AG32" s="234">
        <f t="shared" si="4"/>
        <v>6957.9964111514819</v>
      </c>
      <c r="AH32" s="234">
        <f t="shared" si="4"/>
        <v>6878.7929915163459</v>
      </c>
      <c r="AI32" s="234">
        <f t="shared" si="4"/>
        <v>6800.4911506276267</v>
      </c>
      <c r="AJ32" s="234">
        <f t="shared" si="4"/>
        <v>6723.080625743637</v>
      </c>
      <c r="AK32" s="234">
        <f t="shared" si="4"/>
        <v>6646.551270944291</v>
      </c>
      <c r="AL32" s="234">
        <f t="shared" si="4"/>
        <v>6570.8930558013017</v>
      </c>
      <c r="AM32" s="234">
        <f t="shared" si="4"/>
        <v>6496.0960640635531</v>
      </c>
      <c r="AN32" s="234">
        <f t="shared" si="4"/>
        <v>6422.1504923573702</v>
      </c>
      <c r="AO32" s="234">
        <f t="shared" si="4"/>
        <v>6349.0466489016726</v>
      </c>
      <c r="AP32" s="234">
        <f t="shared" si="4"/>
        <v>6276.7749522376635</v>
      </c>
      <c r="AQ32" s="234">
        <f t="shared" si="4"/>
        <v>6205.3259299730671</v>
      </c>
      <c r="AR32" s="234">
        <f t="shared" si="4"/>
        <v>6134.690217540573</v>
      </c>
      <c r="AS32" s="234">
        <f t="shared" si="4"/>
        <v>6064.8585569704874</v>
      </c>
      <c r="AT32" s="234">
        <f t="shared" si="4"/>
        <v>5995.8217956773069</v>
      </c>
      <c r="AU32" s="234">
        <f t="shared" si="4"/>
        <v>5927.5708852601374</v>
      </c>
      <c r="AV32" s="234">
        <f t="shared" si="4"/>
        <v>5756.6278692118012</v>
      </c>
      <c r="AW32" s="234">
        <f t="shared" si="4"/>
        <v>5590.6146153377858</v>
      </c>
      <c r="AX32" s="234">
        <f t="shared" si="4"/>
        <v>5429.3889560569951</v>
      </c>
      <c r="AY32" s="234">
        <f t="shared" si="4"/>
        <v>5272.8128237064293</v>
      </c>
      <c r="AZ32" s="234">
        <f t="shared" si="4"/>
        <v>5120.7521323051633</v>
      </c>
      <c r="BA32" s="234">
        <f t="shared" si="4"/>
        <v>4973.0766627280973</v>
      </c>
      <c r="BB32" s="234">
        <f t="shared" si="4"/>
        <v>4829.6599511911281</v>
      </c>
      <c r="BC32" s="234">
        <f t="shared" si="4"/>
        <v>4690.3791809522781</v>
      </c>
      <c r="BD32" s="234">
        <f t="shared" si="4"/>
        <v>4555.1150771359862</v>
      </c>
      <c r="BE32" s="234">
        <f t="shared" si="4"/>
        <v>4423.7518045905481</v>
      </c>
      <c r="BF32" s="234">
        <f t="shared" si="4"/>
        <v>4296.1768686911955</v>
      </c>
      <c r="BG32" s="234">
        <f t="shared" si="4"/>
        <v>4172.2810190038763</v>
      </c>
      <c r="BH32" s="234">
        <f t="shared" si="4"/>
        <v>4051.9581557272436</v>
      </c>
      <c r="BI32" s="234">
        <f t="shared" si="4"/>
        <v>3935.1052388327316</v>
      </c>
      <c r="BJ32" s="234">
        <f t="shared" si="4"/>
        <v>3821.6221998249048</v>
      </c>
      <c r="BK32" s="234">
        <f t="shared" si="4"/>
        <v>3711.4118560465131</v>
      </c>
      <c r="BL32" s="234">
        <f t="shared" si="4"/>
        <v>3604.3798274548781</v>
      </c>
      <c r="BM32" s="234">
        <f t="shared" si="4"/>
        <v>3500.4344557983327</v>
      </c>
      <c r="BN32" s="234">
        <f t="shared" si="4"/>
        <v>3399.4867261235004</v>
      </c>
      <c r="BO32" s="234">
        <f t="shared" si="4"/>
        <v>3301.4501905461957</v>
      </c>
      <c r="BP32" s="234">
        <f t="shared" si="4"/>
        <v>3206.2408942206716</v>
      </c>
      <c r="BQ32" s="234">
        <f t="shared" si="4"/>
        <v>3206.2408942206716</v>
      </c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0"/>
    </row>
    <row r="33" spans="1:90">
      <c r="A33" s="264" t="s">
        <v>10</v>
      </c>
      <c r="B33" s="234"/>
      <c r="D33" s="271"/>
      <c r="F33" s="271"/>
      <c r="G33" s="271"/>
      <c r="H33" s="308"/>
      <c r="I33" s="33" t="s">
        <v>465</v>
      </c>
      <c r="Z33" s="234">
        <f>Z19*Z$22*$B$23*Z29</f>
        <v>2689.1084048219932</v>
      </c>
      <c r="AA33" s="234">
        <f t="shared" ref="AA33:BQ33" si="5">AA19*AA$22*$B$23*AA29</f>
        <v>2708.6924084783591</v>
      </c>
      <c r="AB33" s="234">
        <f t="shared" si="5"/>
        <v>2728.4190368048662</v>
      </c>
      <c r="AC33" s="234">
        <f t="shared" si="5"/>
        <v>2748.2893284959951</v>
      </c>
      <c r="AD33" s="234">
        <f t="shared" si="5"/>
        <v>2768.3043298107436</v>
      </c>
      <c r="AE33" s="234">
        <f t="shared" si="5"/>
        <v>2788.465094627712</v>
      </c>
      <c r="AF33" s="234">
        <f t="shared" si="5"/>
        <v>2808.7726845005891</v>
      </c>
      <c r="AG33" s="234">
        <f t="shared" si="5"/>
        <v>2829.2281687140653</v>
      </c>
      <c r="AH33" s="234">
        <f t="shared" si="5"/>
        <v>2849.8326243401125</v>
      </c>
      <c r="AI33" s="234">
        <f t="shared" si="5"/>
        <v>2870.5871362947159</v>
      </c>
      <c r="AJ33" s="234">
        <f t="shared" si="5"/>
        <v>2891.4927973949912</v>
      </c>
      <c r="AK33" s="234">
        <f t="shared" si="5"/>
        <v>2912.5507084167248</v>
      </c>
      <c r="AL33" s="234">
        <f t="shared" si="5"/>
        <v>2933.7619781523358</v>
      </c>
      <c r="AM33" s="234">
        <f t="shared" si="5"/>
        <v>2955.1277234692666</v>
      </c>
      <c r="AN33" s="234">
        <f t="shared" si="5"/>
        <v>2976.6490693687733</v>
      </c>
      <c r="AO33" s="234">
        <f t="shared" si="5"/>
        <v>2998.3271490451843</v>
      </c>
      <c r="AP33" s="234">
        <f t="shared" si="5"/>
        <v>3020.1631039455456</v>
      </c>
      <c r="AQ33" s="234">
        <f t="shared" si="5"/>
        <v>3042.1580838297441</v>
      </c>
      <c r="AR33" s="234">
        <f t="shared" si="5"/>
        <v>3064.3132468310323</v>
      </c>
      <c r="AS33" s="234">
        <f t="shared" si="5"/>
        <v>3086.6297595170117</v>
      </c>
      <c r="AT33" s="234">
        <f t="shared" si="5"/>
        <v>3109.1087969510659</v>
      </c>
      <c r="AU33" s="234">
        <f t="shared" si="5"/>
        <v>3131.7515427542271</v>
      </c>
      <c r="AV33" s="234">
        <f t="shared" si="5"/>
        <v>3098.8606015090813</v>
      </c>
      <c r="AW33" s="234">
        <f t="shared" si="5"/>
        <v>3066.3150944406998</v>
      </c>
      <c r="AX33" s="234">
        <f t="shared" si="5"/>
        <v>3034.1113936574493</v>
      </c>
      <c r="AY33" s="234">
        <f t="shared" si="5"/>
        <v>3002.245909369306</v>
      </c>
      <c r="AZ33" s="234">
        <f t="shared" si="5"/>
        <v>2970.7150894876968</v>
      </c>
      <c r="BA33" s="234">
        <f t="shared" si="5"/>
        <v>2939.5154192295427</v>
      </c>
      <c r="BB33" s="234">
        <f t="shared" si="5"/>
        <v>2908.6434207254597</v>
      </c>
      <c r="BC33" s="234">
        <f t="shared" si="5"/>
        <v>2878.095652632077</v>
      </c>
      <c r="BD33" s="234">
        <f t="shared" si="5"/>
        <v>2847.8687097484249</v>
      </c>
      <c r="BE33" s="234">
        <f t="shared" si="5"/>
        <v>2817.9592226363543</v>
      </c>
      <c r="BF33" s="234">
        <f t="shared" si="5"/>
        <v>2788.3638572449404</v>
      </c>
      <c r="BG33" s="234">
        <f t="shared" si="5"/>
        <v>2759.0793145388266</v>
      </c>
      <c r="BH33" s="234">
        <f t="shared" si="5"/>
        <v>2730.1023301304872</v>
      </c>
      <c r="BI33" s="234">
        <f t="shared" si="5"/>
        <v>2701.4296739163301</v>
      </c>
      <c r="BJ33" s="234">
        <f t="shared" si="5"/>
        <v>2673.0581497166409</v>
      </c>
      <c r="BK33" s="234">
        <f t="shared" si="5"/>
        <v>2644.9845949192973</v>
      </c>
      <c r="BL33" s="234">
        <f t="shared" si="5"/>
        <v>2617.2058801272269</v>
      </c>
      <c r="BM33" s="234">
        <f t="shared" si="5"/>
        <v>2589.718908809572</v>
      </c>
      <c r="BN33" s="234">
        <f t="shared" si="5"/>
        <v>2562.5206169565154</v>
      </c>
      <c r="BO33" s="234">
        <f t="shared" si="5"/>
        <v>2535.6079727377282</v>
      </c>
      <c r="BP33" s="234">
        <f t="shared" si="5"/>
        <v>2508.9779761644095</v>
      </c>
      <c r="BQ33" s="234">
        <f t="shared" si="5"/>
        <v>2508.9779761644095</v>
      </c>
      <c r="BR33" s="137"/>
      <c r="BS33" s="137"/>
      <c r="BT33" s="137"/>
      <c r="BU33" s="137"/>
      <c r="BV33" s="137"/>
      <c r="BW33" s="137"/>
      <c r="BX33" s="137"/>
      <c r="BY33" s="137"/>
      <c r="BZ33" s="137"/>
      <c r="CA33" s="137"/>
      <c r="CB33" s="137"/>
      <c r="CC33" s="137"/>
      <c r="CD33" s="137"/>
      <c r="CE33" s="137"/>
      <c r="CF33" s="137"/>
      <c r="CG33" s="137"/>
      <c r="CH33" s="137"/>
      <c r="CI33" s="137"/>
      <c r="CJ33" s="137"/>
      <c r="CK33" s="137"/>
      <c r="CL33" s="10"/>
    </row>
    <row r="34" spans="1:90">
      <c r="A34" s="264"/>
      <c r="B34" s="138"/>
      <c r="C34" s="271"/>
      <c r="D34" s="271"/>
      <c r="F34" s="271"/>
      <c r="G34" s="271"/>
      <c r="H34" s="308"/>
      <c r="I34" s="30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0"/>
    </row>
    <row r="35" spans="1:90">
      <c r="A35" s="228" t="s">
        <v>455</v>
      </c>
      <c r="B35" s="246"/>
      <c r="C35" s="246"/>
      <c r="D35" s="246"/>
      <c r="E35" s="246"/>
      <c r="F35" s="246"/>
      <c r="H35" s="308"/>
      <c r="I35" s="33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176"/>
    </row>
    <row r="36" spans="1:90">
      <c r="A36" s="264" t="s">
        <v>123</v>
      </c>
      <c r="B36" s="269"/>
      <c r="C36" s="246"/>
      <c r="D36" s="246"/>
      <c r="E36" s="246"/>
      <c r="F36" s="246"/>
      <c r="H36" s="308"/>
      <c r="I36" s="227" t="str">
        <f>CONCATENATE(a!$C$51,"$/gallon")</f>
        <v>2019$/gallon</v>
      </c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34">
        <f>a!Z231</f>
        <v>2.0370255871886123</v>
      </c>
      <c r="AA36" s="34">
        <f>a!AA231</f>
        <v>2.3425365871886124</v>
      </c>
      <c r="AB36" s="34">
        <f>a!AB231</f>
        <v>2.363407587188612</v>
      </c>
      <c r="AC36" s="34">
        <f>a!AC231</f>
        <v>2.4510085871886123</v>
      </c>
      <c r="AD36" s="34">
        <f>a!AD231</f>
        <v>2.4729145871886122</v>
      </c>
      <c r="AE36" s="34">
        <f>a!AE231</f>
        <v>2.4798965871886121</v>
      </c>
      <c r="AF36" s="34">
        <f>a!AF231</f>
        <v>2.5204185871886122</v>
      </c>
      <c r="AG36" s="34">
        <f>a!AG231</f>
        <v>2.562116587188612</v>
      </c>
      <c r="AH36" s="34">
        <f>a!AH231</f>
        <v>2.596670587188612</v>
      </c>
      <c r="AI36" s="34">
        <f>a!AI231</f>
        <v>2.6223285871886119</v>
      </c>
      <c r="AJ36" s="34">
        <f>a!AJ231</f>
        <v>2.6876685871886123</v>
      </c>
      <c r="AK36" s="34">
        <f>a!AK231</f>
        <v>2.7105165871886121</v>
      </c>
      <c r="AL36" s="34">
        <f>a!AL231</f>
        <v>2.790254587188612</v>
      </c>
      <c r="AM36" s="34">
        <f>a!AM231</f>
        <v>2.804138587188612</v>
      </c>
      <c r="AN36" s="34">
        <f>a!AN231</f>
        <v>2.840160587188612</v>
      </c>
      <c r="AO36" s="34">
        <f>a!AO231</f>
        <v>2.8683615871886121</v>
      </c>
      <c r="AP36" s="34">
        <f>a!AP231</f>
        <v>2.8821135871886123</v>
      </c>
      <c r="AQ36" s="34">
        <f>a!AQ231</f>
        <v>2.9067615871886123</v>
      </c>
      <c r="AR36" s="34">
        <f>a!AR231</f>
        <v>2.9284895871886123</v>
      </c>
      <c r="AS36" s="34">
        <f>a!AS231</f>
        <v>2.9568995871886123</v>
      </c>
      <c r="AT36" s="34">
        <f>a!AT231</f>
        <v>2.9560915871886122</v>
      </c>
      <c r="AU36" s="34">
        <f>a!AU231</f>
        <v>2.975727587188612</v>
      </c>
      <c r="AV36" s="34">
        <f>a!AV231</f>
        <v>2.9975365871886122</v>
      </c>
      <c r="AW36" s="34">
        <f>a!AW231</f>
        <v>3.0216735871886122</v>
      </c>
      <c r="AX36" s="34">
        <f>a!AX231</f>
        <v>3.0331405871886123</v>
      </c>
      <c r="AY36" s="34">
        <f>a!AY231</f>
        <v>3.0604155871886123</v>
      </c>
      <c r="AZ36" s="34">
        <f>a!AZ231</f>
        <v>3.0649555871886123</v>
      </c>
      <c r="BA36" s="34">
        <f>a!BA231</f>
        <v>3.0639065871886122</v>
      </c>
      <c r="BB36" s="34">
        <f>a!BB231</f>
        <v>3.0706125871886121</v>
      </c>
      <c r="BC36" s="34">
        <f>a!BC231</f>
        <v>3.0805865871886122</v>
      </c>
      <c r="BD36" s="34">
        <f>a!BD231</f>
        <v>3.087949587188612</v>
      </c>
      <c r="BE36" s="34">
        <f>a!BE231</f>
        <v>3.1035725871886122</v>
      </c>
      <c r="BF36" s="34">
        <f>a!BF231</f>
        <v>3.1034435871886124</v>
      </c>
      <c r="BG36" s="34">
        <f>a!BG231</f>
        <v>3.1024995871886123</v>
      </c>
      <c r="BH36" s="34">
        <f>a!BH231</f>
        <v>3.1288334409166119</v>
      </c>
      <c r="BI36" s="34">
        <f>a!BI231</f>
        <v>3.1553569510591606</v>
      </c>
      <c r="BJ36" s="34">
        <f>a!BJ231</f>
        <v>3.1820714835217561</v>
      </c>
      <c r="BK36" s="34">
        <f>a!BK231</f>
        <v>3.2089784140471469</v>
      </c>
      <c r="BL36" s="34">
        <f>a!BL231</f>
        <v>3.2360791282861818</v>
      </c>
      <c r="BM36" s="34">
        <f>a!BM231</f>
        <v>3.2633750218691664</v>
      </c>
      <c r="BN36" s="34">
        <f>a!BN231</f>
        <v>3.2908675004777357</v>
      </c>
      <c r="BO36" s="34">
        <f>a!BO231</f>
        <v>3.3185579799172436</v>
      </c>
      <c r="BP36" s="34">
        <f>a!BP231</f>
        <v>3.3464478861896749</v>
      </c>
      <c r="BQ36" s="34">
        <f>a!BQ231</f>
        <v>3.3745386555670804</v>
      </c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176"/>
    </row>
    <row r="37" spans="1:90">
      <c r="A37" s="264" t="s">
        <v>124</v>
      </c>
      <c r="B37" s="269"/>
      <c r="C37" s="246"/>
      <c r="D37" s="246"/>
      <c r="E37" s="246"/>
      <c r="F37" s="246"/>
      <c r="H37" s="308"/>
      <c r="I37" s="227" t="str">
        <f>CONCATENATE(a!$C$51,"$/gallon")</f>
        <v>2019$/gallon</v>
      </c>
      <c r="J37" s="259"/>
      <c r="K37" s="259"/>
      <c r="L37" s="259"/>
      <c r="M37" s="25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34">
        <f>a!Z232</f>
        <v>2.0063757224199286</v>
      </c>
      <c r="AA37" s="34">
        <f>a!AA232</f>
        <v>2.4972537224199289</v>
      </c>
      <c r="AB37" s="34">
        <f>a!AB232</f>
        <v>2.4366997224199287</v>
      </c>
      <c r="AC37" s="34">
        <f>a!AC232</f>
        <v>2.6398187224199288</v>
      </c>
      <c r="AD37" s="34">
        <f>a!AD232</f>
        <v>2.6508297224199286</v>
      </c>
      <c r="AE37" s="34">
        <f>a!AE232</f>
        <v>2.6228767224199285</v>
      </c>
      <c r="AF37" s="34">
        <f>a!AF232</f>
        <v>2.6581347224199288</v>
      </c>
      <c r="AG37" s="34">
        <f>a!AG232</f>
        <v>2.7275527224199285</v>
      </c>
      <c r="AH37" s="34">
        <f>a!AH232</f>
        <v>2.779936722419929</v>
      </c>
      <c r="AI37" s="34">
        <f>a!AI232</f>
        <v>2.8052727224199288</v>
      </c>
      <c r="AJ37" s="34">
        <f>a!AJ232</f>
        <v>2.901886722419929</v>
      </c>
      <c r="AK37" s="34">
        <f>a!AK232</f>
        <v>2.9339447224199287</v>
      </c>
      <c r="AL37" s="34">
        <f>a!AL232</f>
        <v>3.0484457224199288</v>
      </c>
      <c r="AM37" s="34">
        <f>a!AM232</f>
        <v>3.0775677224199289</v>
      </c>
      <c r="AN37" s="34">
        <f>a!AN232</f>
        <v>3.1181137224199289</v>
      </c>
      <c r="AO37" s="34">
        <f>a!AO232</f>
        <v>3.1615497224199287</v>
      </c>
      <c r="AP37" s="34">
        <f>a!AP232</f>
        <v>3.2001987224199286</v>
      </c>
      <c r="AQ37" s="34">
        <f>a!AQ232</f>
        <v>3.2120167224199285</v>
      </c>
      <c r="AR37" s="34">
        <f>a!AR232</f>
        <v>3.2492557224199285</v>
      </c>
      <c r="AS37" s="34">
        <f>a!AS232</f>
        <v>3.2945827224199289</v>
      </c>
      <c r="AT37" s="34">
        <f>a!AT232</f>
        <v>3.2861817224199288</v>
      </c>
      <c r="AU37" s="34">
        <f>a!AU232</f>
        <v>3.3107537224199288</v>
      </c>
      <c r="AV37" s="34">
        <f>a!AV232</f>
        <v>3.3324417224199285</v>
      </c>
      <c r="AW37" s="34">
        <f>a!AW232</f>
        <v>3.3513557224199291</v>
      </c>
      <c r="AX37" s="34">
        <f>a!AX232</f>
        <v>3.3543537224199289</v>
      </c>
      <c r="AY37" s="34">
        <f>a!AY232</f>
        <v>3.3772207224199287</v>
      </c>
      <c r="AZ37" s="34">
        <f>a!AZ232</f>
        <v>3.377426722419929</v>
      </c>
      <c r="BA37" s="34">
        <f>a!BA232</f>
        <v>3.3605157224199287</v>
      </c>
      <c r="BB37" s="34">
        <f>a!BB232</f>
        <v>3.366293722419929</v>
      </c>
      <c r="BC37" s="34">
        <f>a!BC232</f>
        <v>3.3472427224199288</v>
      </c>
      <c r="BD37" s="34">
        <f>a!BD232</f>
        <v>3.3268227224199292</v>
      </c>
      <c r="BE37" s="34">
        <f>a!BE232</f>
        <v>3.3302707224199288</v>
      </c>
      <c r="BF37" s="34">
        <f>a!BF232</f>
        <v>3.3217057224199289</v>
      </c>
      <c r="BG37" s="34">
        <f>a!BG232</f>
        <v>3.3201657224199286</v>
      </c>
      <c r="BH37" s="34">
        <f>a!BH232</f>
        <v>3.3490542312999283</v>
      </c>
      <c r="BI37" s="34">
        <f>a!BI232</f>
        <v>3.3781510263289531</v>
      </c>
      <c r="BJ37" s="34">
        <f>a!BJ232</f>
        <v>3.4074576092501365</v>
      </c>
      <c r="BK37" s="34">
        <f>a!BK232</f>
        <v>3.4369754926341818</v>
      </c>
      <c r="BL37" s="34">
        <f>a!BL232</f>
        <v>3.466706199957426</v>
      </c>
      <c r="BM37" s="34">
        <f>a!BM232</f>
        <v>3.4966512656804714</v>
      </c>
      <c r="BN37" s="34">
        <f>a!BN232</f>
        <v>3.5268122353273794</v>
      </c>
      <c r="BO37" s="34">
        <f>a!BO232</f>
        <v>3.5571906655654422</v>
      </c>
      <c r="BP37" s="34">
        <f>a!BP232</f>
        <v>3.5877881242855212</v>
      </c>
      <c r="BQ37" s="34">
        <f>a!BQ232</f>
        <v>3.6186061906829714</v>
      </c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176"/>
    </row>
    <row r="38" spans="1:90" s="176" customFormat="1">
      <c r="A38" s="265"/>
      <c r="B38" s="266"/>
      <c r="C38" s="267"/>
      <c r="D38" s="267"/>
      <c r="F38" s="246"/>
      <c r="I38" s="82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268"/>
      <c r="CH38" s="268"/>
      <c r="CI38" s="268"/>
      <c r="CJ38" s="268"/>
      <c r="CK38" s="268"/>
    </row>
    <row r="39" spans="1:90">
      <c r="A39" s="205" t="s">
        <v>456</v>
      </c>
      <c r="B39" s="138"/>
      <c r="C39" s="271"/>
      <c r="D39" s="271"/>
      <c r="F39" s="271"/>
      <c r="G39" s="271"/>
      <c r="H39" s="308"/>
      <c r="I39" s="30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0"/>
    </row>
    <row r="40" spans="1:90">
      <c r="A40" s="264" t="s">
        <v>123</v>
      </c>
      <c r="B40" s="138"/>
      <c r="C40" s="271"/>
      <c r="D40" s="271"/>
      <c r="F40" s="271"/>
      <c r="G40" s="271"/>
      <c r="H40" s="308"/>
      <c r="I40" s="227" t="str">
        <f>CONCATENATE(a!$C$51,"$/year")</f>
        <v>2019$/year</v>
      </c>
      <c r="Z40" s="273">
        <f>Z32*Z36</f>
        <v>15356.222876358896</v>
      </c>
      <c r="AA40" s="273">
        <f t="shared" ref="AA40:BQ40" si="6">AA32*AA36</f>
        <v>17458.31579200285</v>
      </c>
      <c r="AB40" s="273">
        <f t="shared" si="6"/>
        <v>17413.361951871091</v>
      </c>
      <c r="AC40" s="273">
        <f t="shared" si="6"/>
        <v>17853.233061121835</v>
      </c>
      <c r="AD40" s="273">
        <f t="shared" si="6"/>
        <v>17807.756053761012</v>
      </c>
      <c r="AE40" s="273">
        <f t="shared" si="6"/>
        <v>17654.754870680063</v>
      </c>
      <c r="AF40" s="273">
        <f t="shared" si="6"/>
        <v>17738.987775339818</v>
      </c>
      <c r="AG40" s="273">
        <f t="shared" si="6"/>
        <v>17827.198018610045</v>
      </c>
      <c r="AH40" s="273">
        <f t="shared" si="6"/>
        <v>17861.959436429657</v>
      </c>
      <c r="AI40" s="273">
        <f t="shared" si="6"/>
        <v>17833.122351214002</v>
      </c>
      <c r="AJ40" s="273">
        <f t="shared" si="6"/>
        <v>18069.412606947531</v>
      </c>
      <c r="AK40" s="273">
        <f t="shared" si="6"/>
        <v>18015.587467494053</v>
      </c>
      <c r="AL40" s="273">
        <f t="shared" si="6"/>
        <v>18334.464490875376</v>
      </c>
      <c r="AM40" s="273">
        <f t="shared" si="6"/>
        <v>18215.953639324674</v>
      </c>
      <c r="AN40" s="273">
        <f t="shared" si="6"/>
        <v>18239.938713387342</v>
      </c>
      <c r="AO40" s="273">
        <f t="shared" si="6"/>
        <v>18211.361522978139</v>
      </c>
      <c r="AP40" s="273">
        <f t="shared" si="6"/>
        <v>18090.378373569321</v>
      </c>
      <c r="AQ40" s="273">
        <f t="shared" si="6"/>
        <v>18037.403049231165</v>
      </c>
      <c r="AR40" s="273">
        <f t="shared" si="6"/>
        <v>17965.376422695412</v>
      </c>
      <c r="AS40" s="273">
        <f t="shared" si="6"/>
        <v>17933.177763463358</v>
      </c>
      <c r="AT40" s="273">
        <f t="shared" si="6"/>
        <v>17724.198368483805</v>
      </c>
      <c r="AU40" s="273">
        <f t="shared" si="6"/>
        <v>17638.836208284614</v>
      </c>
      <c r="AV40" s="273">
        <f t="shared" si="6"/>
        <v>17255.702656791997</v>
      </c>
      <c r="AW40" s="273">
        <f t="shared" si="6"/>
        <v>16893.01251931681</v>
      </c>
      <c r="AX40" s="273">
        <f t="shared" si="6"/>
        <v>16468.100006250083</v>
      </c>
      <c r="AY40" s="273">
        <f t="shared" si="6"/>
        <v>16136.998553999156</v>
      </c>
      <c r="AZ40" s="273">
        <f t="shared" si="6"/>
        <v>15694.877858516709</v>
      </c>
      <c r="BA40" s="273">
        <f t="shared" si="6"/>
        <v>15237.042345526577</v>
      </c>
      <c r="BB40" s="273">
        <f t="shared" si="6"/>
        <v>14830.014637968216</v>
      </c>
      <c r="BC40" s="273">
        <f t="shared" si="6"/>
        <v>14449.119193670296</v>
      </c>
      <c r="BD40" s="273">
        <f t="shared" si="6"/>
        <v>14065.965722038691</v>
      </c>
      <c r="BE40" s="273">
        <f t="shared" si="6"/>
        <v>13729.434833253379</v>
      </c>
      <c r="BF40" s="273">
        <f t="shared" si="6"/>
        <v>13332.942552567743</v>
      </c>
      <c r="BG40" s="273">
        <f t="shared" si="6"/>
        <v>12944.500139094409</v>
      </c>
      <c r="BH40" s="273">
        <f t="shared" si="6"/>
        <v>12677.9021788342</v>
      </c>
      <c r="BI40" s="273">
        <f t="shared" si="6"/>
        <v>12416.661668500177</v>
      </c>
      <c r="BJ40" s="273">
        <f t="shared" si="6"/>
        <v>12160.675022856512</v>
      </c>
      <c r="BK40" s="273">
        <f t="shared" si="6"/>
        <v>11909.840531691918</v>
      </c>
      <c r="BL40" s="273">
        <f t="shared" si="6"/>
        <v>11664.058330042481</v>
      </c>
      <c r="BM40" s="273">
        <f t="shared" si="6"/>
        <v>11423.230368742468</v>
      </c>
      <c r="BN40" s="273">
        <f t="shared" si="6"/>
        <v>11187.260385305284</v>
      </c>
      <c r="BO40" s="273">
        <f t="shared" si="6"/>
        <v>10956.053875136382</v>
      </c>
      <c r="BP40" s="273">
        <f t="shared" si="6"/>
        <v>10729.51806307966</v>
      </c>
      <c r="BQ40" s="273">
        <f t="shared" si="6"/>
        <v>10819.583836607619</v>
      </c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0"/>
    </row>
    <row r="41" spans="1:90">
      <c r="A41" s="264" t="s">
        <v>124</v>
      </c>
      <c r="B41" s="234"/>
      <c r="C41" s="271"/>
      <c r="D41" s="271"/>
      <c r="F41" s="271"/>
      <c r="G41" s="271"/>
      <c r="H41" s="308"/>
      <c r="I41" s="227" t="str">
        <f>CONCATENATE(a!$C$51,"$/year")</f>
        <v>2019$/year</v>
      </c>
      <c r="Z41" s="273">
        <f>Z33*Z37</f>
        <v>5395.3618183902281</v>
      </c>
      <c r="AA41" s="273">
        <f t="shared" ref="AA41:BQ41" si="7">AA33*AA37</f>
        <v>6764.2921999631853</v>
      </c>
      <c r="AB41" s="273">
        <f t="shared" si="7"/>
        <v>6648.3379096276667</v>
      </c>
      <c r="AC41" s="273">
        <f t="shared" si="7"/>
        <v>7254.9856239906212</v>
      </c>
      <c r="AD41" s="273">
        <f t="shared" si="7"/>
        <v>7338.3033981661001</v>
      </c>
      <c r="AE41" s="273">
        <f t="shared" si="7"/>
        <v>7313.8001879795092</v>
      </c>
      <c r="AF41" s="273">
        <f t="shared" si="7"/>
        <v>7466.0962000556519</v>
      </c>
      <c r="AG41" s="273">
        <f t="shared" si="7"/>
        <v>7716.8689939231981</v>
      </c>
      <c r="AH41" s="273">
        <f t="shared" si="7"/>
        <v>7922.3543651534374</v>
      </c>
      <c r="AI41" s="273">
        <f t="shared" si="7"/>
        <v>8052.7797907771046</v>
      </c>
      <c r="AJ41" s="273">
        <f t="shared" si="7"/>
        <v>8390.7845567333825</v>
      </c>
      <c r="AK41" s="273">
        <f t="shared" si="7"/>
        <v>8545.2627797396744</v>
      </c>
      <c r="AL41" s="273">
        <f t="shared" si="7"/>
        <v>8943.4141528967175</v>
      </c>
      <c r="AM41" s="273">
        <f t="shared" si="7"/>
        <v>9094.6056973773011</v>
      </c>
      <c r="AN41" s="273">
        <f t="shared" si="7"/>
        <v>9281.5303100272831</v>
      </c>
      <c r="AO41" s="273">
        <f t="shared" si="7"/>
        <v>9479.3603657879394</v>
      </c>
      <c r="AP41" s="273">
        <f t="shared" si="7"/>
        <v>9665.1221067463412</v>
      </c>
      <c r="AQ41" s="273">
        <f t="shared" si="7"/>
        <v>9771.4626375061052</v>
      </c>
      <c r="AR41" s="273">
        <f t="shared" si="7"/>
        <v>9956.7373525529219</v>
      </c>
      <c r="AS41" s="273">
        <f t="shared" si="7"/>
        <v>10169.157076211926</v>
      </c>
      <c r="AT41" s="273">
        <f t="shared" si="7"/>
        <v>10217.096501555607</v>
      </c>
      <c r="AU41" s="273">
        <f t="shared" si="7"/>
        <v>10368.458077867912</v>
      </c>
      <c r="AV41" s="273">
        <f t="shared" si="7"/>
        <v>10326.772360432178</v>
      </c>
      <c r="AW41" s="273">
        <f t="shared" si="7"/>
        <v>10276.312638496445</v>
      </c>
      <c r="AX41" s="273">
        <f t="shared" si="7"/>
        <v>10177.482847551584</v>
      </c>
      <c r="AY41" s="273">
        <f t="shared" si="7"/>
        <v>10139.247098922484</v>
      </c>
      <c r="AZ41" s="273">
        <f t="shared" si="7"/>
        <v>10033.372527931859</v>
      </c>
      <c r="BA41" s="273">
        <f t="shared" si="7"/>
        <v>9878.2877826166859</v>
      </c>
      <c r="BB41" s="273">
        <f t="shared" si="7"/>
        <v>9791.348087946144</v>
      </c>
      <c r="BC41" s="273">
        <f t="shared" si="7"/>
        <v>9633.6847277011548</v>
      </c>
      <c r="BD41" s="273">
        <f t="shared" si="7"/>
        <v>9474.3543340597862</v>
      </c>
      <c r="BE41" s="273">
        <f t="shared" si="7"/>
        <v>9384.5670961190735</v>
      </c>
      <c r="BF41" s="273">
        <f t="shared" si="7"/>
        <v>9262.1241807994247</v>
      </c>
      <c r="BG41" s="273">
        <f t="shared" si="7"/>
        <v>9160.6005655696845</v>
      </c>
      <c r="BH41" s="273">
        <f t="shared" si="7"/>
        <v>9143.2607606053025</v>
      </c>
      <c r="BI41" s="273">
        <f t="shared" si="7"/>
        <v>9125.8374254959399</v>
      </c>
      <c r="BJ41" s="273">
        <f t="shared" si="7"/>
        <v>9108.3323322200577</v>
      </c>
      <c r="BK41" s="273">
        <f t="shared" si="7"/>
        <v>9090.7472311325728</v>
      </c>
      <c r="BL41" s="273">
        <f t="shared" si="7"/>
        <v>9073.0838512020891</v>
      </c>
      <c r="BM41" s="273">
        <f t="shared" si="7"/>
        <v>9055.3439002456398</v>
      </c>
      <c r="BN41" s="273">
        <f t="shared" si="7"/>
        <v>9037.529065160903</v>
      </c>
      <c r="BO41" s="273">
        <f t="shared" si="7"/>
        <v>9019.6410121559602</v>
      </c>
      <c r="BP41" s="273">
        <f t="shared" si="7"/>
        <v>9001.6813869765901</v>
      </c>
      <c r="BQ41" s="273">
        <f t="shared" si="7"/>
        <v>9079.0032368357643</v>
      </c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10"/>
    </row>
    <row r="42" spans="1:90">
      <c r="A42" s="265" t="s">
        <v>457</v>
      </c>
      <c r="B42" s="234"/>
      <c r="C42" s="271"/>
      <c r="D42" s="271"/>
      <c r="F42" s="271"/>
      <c r="G42" s="271"/>
      <c r="H42" s="308"/>
      <c r="I42" s="227" t="str">
        <f>CONCATENATE(a!$C$51,"$/year")</f>
        <v>2019$/year</v>
      </c>
      <c r="Z42" s="274">
        <f>SUM(Z40:Z41)</f>
        <v>20751.584694749123</v>
      </c>
      <c r="AA42" s="274">
        <f t="shared" ref="AA42:BQ42" si="8">SUM(AA40:AA41)</f>
        <v>24222.607991966033</v>
      </c>
      <c r="AB42" s="274">
        <f t="shared" si="8"/>
        <v>24061.699861498757</v>
      </c>
      <c r="AC42" s="274">
        <f t="shared" si="8"/>
        <v>25108.218685112457</v>
      </c>
      <c r="AD42" s="274">
        <f t="shared" si="8"/>
        <v>25146.059451927111</v>
      </c>
      <c r="AE42" s="274">
        <f t="shared" si="8"/>
        <v>24968.555058659571</v>
      </c>
      <c r="AF42" s="274">
        <f t="shared" si="8"/>
        <v>25205.083975395471</v>
      </c>
      <c r="AG42" s="274">
        <f t="shared" si="8"/>
        <v>25544.067012533244</v>
      </c>
      <c r="AH42" s="274">
        <f t="shared" si="8"/>
        <v>25784.313801583095</v>
      </c>
      <c r="AI42" s="274">
        <f t="shared" si="8"/>
        <v>25885.902141991108</v>
      </c>
      <c r="AJ42" s="274">
        <f t="shared" si="8"/>
        <v>26460.197163680914</v>
      </c>
      <c r="AK42" s="274">
        <f t="shared" si="8"/>
        <v>26560.850247233728</v>
      </c>
      <c r="AL42" s="274">
        <f t="shared" si="8"/>
        <v>27277.878643772092</v>
      </c>
      <c r="AM42" s="274">
        <f t="shared" si="8"/>
        <v>27310.559336701976</v>
      </c>
      <c r="AN42" s="274">
        <f t="shared" si="8"/>
        <v>27521.469023414626</v>
      </c>
      <c r="AO42" s="274">
        <f t="shared" si="8"/>
        <v>27690.721888766078</v>
      </c>
      <c r="AP42" s="274">
        <f t="shared" si="8"/>
        <v>27755.500480315663</v>
      </c>
      <c r="AQ42" s="274">
        <f t="shared" si="8"/>
        <v>27808.86568673727</v>
      </c>
      <c r="AR42" s="274">
        <f t="shared" si="8"/>
        <v>27922.113775248334</v>
      </c>
      <c r="AS42" s="274">
        <f t="shared" si="8"/>
        <v>28102.334839675284</v>
      </c>
      <c r="AT42" s="274">
        <f t="shared" si="8"/>
        <v>27941.294870039412</v>
      </c>
      <c r="AU42" s="274">
        <f t="shared" si="8"/>
        <v>28007.294286152526</v>
      </c>
      <c r="AV42" s="274">
        <f t="shared" si="8"/>
        <v>27582.475017224177</v>
      </c>
      <c r="AW42" s="274">
        <f t="shared" si="8"/>
        <v>27169.325157813255</v>
      </c>
      <c r="AX42" s="274">
        <f t="shared" si="8"/>
        <v>26645.582853801665</v>
      </c>
      <c r="AY42" s="274">
        <f t="shared" si="8"/>
        <v>26276.24565292164</v>
      </c>
      <c r="AZ42" s="274">
        <f t="shared" si="8"/>
        <v>25728.25038644857</v>
      </c>
      <c r="BA42" s="274">
        <f t="shared" si="8"/>
        <v>25115.330128143265</v>
      </c>
      <c r="BB42" s="274">
        <f t="shared" si="8"/>
        <v>24621.362725914361</v>
      </c>
      <c r="BC42" s="274">
        <f t="shared" si="8"/>
        <v>24082.803921371451</v>
      </c>
      <c r="BD42" s="274">
        <f t="shared" si="8"/>
        <v>23540.320056098477</v>
      </c>
      <c r="BE42" s="274">
        <f t="shared" si="8"/>
        <v>23114.001929372454</v>
      </c>
      <c r="BF42" s="274">
        <f t="shared" si="8"/>
        <v>22595.066733367166</v>
      </c>
      <c r="BG42" s="274">
        <f t="shared" si="8"/>
        <v>22105.100704664095</v>
      </c>
      <c r="BH42" s="274">
        <f t="shared" si="8"/>
        <v>21821.162939439502</v>
      </c>
      <c r="BI42" s="274">
        <f t="shared" si="8"/>
        <v>21542.499093996117</v>
      </c>
      <c r="BJ42" s="274">
        <f t="shared" si="8"/>
        <v>21269.00735507657</v>
      </c>
      <c r="BK42" s="274">
        <f t="shared" si="8"/>
        <v>21000.587762824493</v>
      </c>
      <c r="BL42" s="274">
        <f t="shared" si="8"/>
        <v>20737.14218124457</v>
      </c>
      <c r="BM42" s="274">
        <f t="shared" si="8"/>
        <v>20478.574268988108</v>
      </c>
      <c r="BN42" s="274">
        <f t="shared" si="8"/>
        <v>20224.789450466189</v>
      </c>
      <c r="BO42" s="274">
        <f t="shared" si="8"/>
        <v>19975.694887292342</v>
      </c>
      <c r="BP42" s="274">
        <f t="shared" si="8"/>
        <v>19731.19945005625</v>
      </c>
      <c r="BQ42" s="274">
        <f t="shared" si="8"/>
        <v>19898.587073443385</v>
      </c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10"/>
    </row>
    <row r="43" spans="1:90" s="176" customFormat="1">
      <c r="A43" s="189" t="s">
        <v>95</v>
      </c>
      <c r="B43" s="60" t="s">
        <v>96</v>
      </c>
      <c r="C43" s="76"/>
      <c r="D43" s="76"/>
      <c r="E43" s="76"/>
      <c r="F43" s="76"/>
      <c r="G43" s="76"/>
      <c r="H43" s="148"/>
      <c r="I43" s="227" t="str">
        <f>CONCATENATE(a!$C$51,"$/year")</f>
        <v>2019$/year</v>
      </c>
      <c r="Z43" s="134">
        <f>IF(Z$9&gt;=Project!$B$16,IF(Z$9&lt;Project!$B$17,Z42,0),0)</f>
        <v>0</v>
      </c>
      <c r="AA43" s="134">
        <f>IF(AA$9&gt;=Project!$B$16,IF(AA$9&lt;Project!$B$17,AA42,0),0)</f>
        <v>0</v>
      </c>
      <c r="AB43" s="134">
        <f>IF(AB$9&gt;=Project!$B$16,IF(AB$9&lt;Project!$B$17,AB42,0),0)</f>
        <v>0</v>
      </c>
      <c r="AC43" s="134">
        <f>IF(AC$9&gt;=Project!$B$16,IF(AC$9&lt;Project!$B$17,AC42,0),0)</f>
        <v>0</v>
      </c>
      <c r="AD43" s="134">
        <f>IF(AD$9&gt;=Project!$B$16,IF(AD$9&lt;Project!$B$17,AD42,0),0)</f>
        <v>0</v>
      </c>
      <c r="AE43" s="134">
        <f>IF(AE$9&gt;=Project!$B$16,IF(AE$9&lt;Project!$B$17,AE42,0),0)</f>
        <v>0</v>
      </c>
      <c r="AF43" s="134">
        <f>IF(AF$9&gt;=Project!$B$16,IF(AF$9&lt;Project!$B$17,AF42,0),0)</f>
        <v>0</v>
      </c>
      <c r="AG43" s="134">
        <f>IF(AG$9&gt;=Project!$B$16,IF(AG$9&lt;Project!$B$17,AG42,0),0)</f>
        <v>25544.067012533244</v>
      </c>
      <c r="AH43" s="134">
        <f>IF(AH$9&gt;=Project!$B$16,IF(AH$9&lt;Project!$B$17,AH42,0),0)</f>
        <v>25784.313801583095</v>
      </c>
      <c r="AI43" s="134">
        <f>IF(AI$9&gt;=Project!$B$16,IF(AI$9&lt;Project!$B$17,AI42,0),0)</f>
        <v>25885.902141991108</v>
      </c>
      <c r="AJ43" s="134">
        <f>IF(AJ$9&gt;=Project!$B$16,IF(AJ$9&lt;Project!$B$17,AJ42,0),0)</f>
        <v>26460.197163680914</v>
      </c>
      <c r="AK43" s="134">
        <f>IF(AK$9&gt;=Project!$B$16,IF(AK$9&lt;Project!$B$17,AK42,0),0)</f>
        <v>26560.850247233728</v>
      </c>
      <c r="AL43" s="134">
        <f>IF(AL$9&gt;=Project!$B$16,IF(AL$9&lt;Project!$B$17,AL42,0),0)</f>
        <v>27277.878643772092</v>
      </c>
      <c r="AM43" s="134">
        <f>IF(AM$9&gt;=Project!$B$16,IF(AM$9&lt;Project!$B$17,AM42,0),0)</f>
        <v>27310.559336701976</v>
      </c>
      <c r="AN43" s="134">
        <f>IF(AN$9&gt;=Project!$B$16,IF(AN$9&lt;Project!$B$17,AN42,0),0)</f>
        <v>27521.469023414626</v>
      </c>
      <c r="AO43" s="134">
        <f>IF(AO$9&gt;=Project!$B$16,IF(AO$9&lt;Project!$B$17,AO42,0),0)</f>
        <v>27690.721888766078</v>
      </c>
      <c r="AP43" s="134">
        <f>IF(AP$9&gt;=Project!$B$16,IF(AP$9&lt;Project!$B$17,AP42,0),0)</f>
        <v>27755.500480315663</v>
      </c>
      <c r="AQ43" s="134">
        <f>IF(AQ$9&gt;=Project!$B$16,IF(AQ$9&lt;Project!$B$17,AQ42,0),0)</f>
        <v>27808.86568673727</v>
      </c>
      <c r="AR43" s="134">
        <f>IF(AR$9&gt;=Project!$B$16,IF(AR$9&lt;Project!$B$17,AR42,0),0)</f>
        <v>27922.113775248334</v>
      </c>
      <c r="AS43" s="134">
        <f>IF(AS$9&gt;=Project!$B$16,IF(AS$9&lt;Project!$B$17,AS42,0),0)</f>
        <v>28102.334839675284</v>
      </c>
      <c r="AT43" s="134">
        <f>IF(AT$9&gt;=Project!$B$16,IF(AT$9&lt;Project!$B$17,AT42,0),0)</f>
        <v>27941.294870039412</v>
      </c>
      <c r="AU43" s="134">
        <f>IF(AU$9&gt;=Project!$B$16,IF(AU$9&lt;Project!$B$17,AU42,0),0)</f>
        <v>28007.294286152526</v>
      </c>
      <c r="AV43" s="134">
        <f>IF(AV$9&gt;=Project!$B$16,IF(AV$9&lt;Project!$B$17,AV42,0),0)</f>
        <v>27582.475017224177</v>
      </c>
      <c r="AW43" s="134">
        <f>IF(AW$9&gt;=Project!$B$16,IF(AW$9&lt;Project!$B$17,AW42,0),0)</f>
        <v>27169.325157813255</v>
      </c>
      <c r="AX43" s="134">
        <f>IF(AX$9&gt;=Project!$B$16,IF(AX$9&lt;Project!$B$17,AX42,0),0)</f>
        <v>26645.582853801665</v>
      </c>
      <c r="AY43" s="134">
        <f>IF(AY$9&gt;=Project!$B$16,IF(AY$9&lt;Project!$B$17,AY42,0),0)</f>
        <v>26276.24565292164</v>
      </c>
      <c r="AZ43" s="134">
        <f>IF(AZ$9&gt;=Project!$B$16,IF(AZ$9&lt;Project!$B$17,AZ42,0),0)</f>
        <v>25728.25038644857</v>
      </c>
      <c r="BA43" s="134">
        <f>IF(BA$9&gt;=Project!$B$16,IF(BA$9&lt;Project!$B$17,BA42,0),0)</f>
        <v>25115.330128143265</v>
      </c>
      <c r="BB43" s="134">
        <f>IF(BB$9&gt;=Project!$B$16,IF(BB$9&lt;Project!$B$17,BB42,0),0)</f>
        <v>24621.362725914361</v>
      </c>
      <c r="BC43" s="134">
        <f>IF(BC$9&gt;=Project!$B$16,IF(BC$9&lt;Project!$B$17,BC42,0),0)</f>
        <v>24082.803921371451</v>
      </c>
      <c r="BD43" s="134">
        <f>IF(BD$9&gt;=Project!$B$16,IF(BD$9&lt;Project!$B$17,BD42,0),0)</f>
        <v>23540.320056098477</v>
      </c>
      <c r="BE43" s="134">
        <f>IF(BE$9&gt;=Project!$B$16,IF(BE$9&lt;Project!$B$17,BE42,0),0)</f>
        <v>23114.001929372454</v>
      </c>
      <c r="BF43" s="134">
        <f>IF(BF$9&gt;=Project!$B$16,IF(BF$9&lt;Project!$B$17,BF42,0),0)</f>
        <v>22595.066733367166</v>
      </c>
      <c r="BG43" s="134">
        <f>IF(BG$9&gt;=Project!$B$16,IF(BG$9&lt;Project!$B$17,BG42,0),0)</f>
        <v>22105.100704664095</v>
      </c>
      <c r="BH43" s="134">
        <f>IF(BH$9&gt;=Project!$B$16,IF(BH$9&lt;Project!$B$17,BH42,0),0)</f>
        <v>21821.162939439502</v>
      </c>
      <c r="BI43" s="134">
        <f>IF(BI$9&gt;=Project!$B$16,IF(BI$9&lt;Project!$B$17,BI42,0),0)</f>
        <v>21542.499093996117</v>
      </c>
      <c r="BJ43" s="134">
        <f>IF(BJ$9&gt;=Project!$B$16,IF(BJ$9&lt;Project!$B$17,BJ42,0),0)</f>
        <v>21269.00735507657</v>
      </c>
      <c r="BK43" s="134">
        <f>IF(BK$9&gt;=Project!$B$16,IF(BK$9&lt;Project!$B$17,BK42,0),0)</f>
        <v>0</v>
      </c>
      <c r="BL43" s="134">
        <f>IF(BL$9&gt;=Project!$B$16,IF(BL$9&lt;Project!$B$17,BL42,0),0)</f>
        <v>0</v>
      </c>
      <c r="BM43" s="134">
        <f>IF(BM$9&gt;=Project!$B$16,IF(BM$9&lt;Project!$B$17,BM42,0),0)</f>
        <v>0</v>
      </c>
      <c r="BN43" s="134">
        <f>IF(BN$9&gt;=Project!$B$16,IF(BN$9&lt;Project!$B$17,BN42,0),0)</f>
        <v>0</v>
      </c>
      <c r="BO43" s="134">
        <f>IF(BO$9&gt;=Project!$B$16,IF(BO$9&lt;Project!$B$17,BO42,0),0)</f>
        <v>0</v>
      </c>
      <c r="BP43" s="134">
        <f>IF(BP$9&gt;=Project!$B$16,IF(BP$9&lt;Project!$B$17,BP42,0),0)</f>
        <v>0</v>
      </c>
      <c r="BQ43" s="134">
        <f>IF(BQ$9&gt;=Project!$B$16,IF(BQ$9&lt;Project!$B$17,BQ42,0),0)</f>
        <v>0</v>
      </c>
    </row>
    <row r="44" spans="1:90">
      <c r="A44" s="231"/>
      <c r="B44" s="138"/>
      <c r="C44" s="271"/>
      <c r="D44" s="271"/>
      <c r="F44" s="271"/>
      <c r="G44" s="271"/>
      <c r="H44" s="308"/>
      <c r="I44" s="30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0"/>
    </row>
    <row r="45" spans="1:90" ht="18.75">
      <c r="A45" s="101" t="s">
        <v>458</v>
      </c>
      <c r="B45" s="7"/>
      <c r="C45" s="7"/>
      <c r="D45" s="7"/>
      <c r="E45" s="7"/>
      <c r="F45" s="7"/>
      <c r="G45" s="263"/>
      <c r="H45" s="308"/>
      <c r="I45" s="308"/>
      <c r="BD45" s="10"/>
    </row>
    <row r="46" spans="1:90">
      <c r="C46" s="271"/>
      <c r="D46" s="271"/>
      <c r="F46" s="271"/>
      <c r="G46" s="271"/>
      <c r="H46" s="308"/>
      <c r="I46" s="308"/>
      <c r="CL46" s="10"/>
    </row>
    <row r="47" spans="1:90">
      <c r="A47" s="205" t="s">
        <v>487</v>
      </c>
      <c r="B47" s="59"/>
      <c r="C47" s="271"/>
      <c r="D47" s="271"/>
      <c r="F47" s="271"/>
      <c r="G47" s="271"/>
      <c r="H47" s="308"/>
      <c r="I47" s="227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34"/>
      <c r="BQ47" s="2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10"/>
    </row>
    <row r="48" spans="1:90">
      <c r="A48" s="264" t="s">
        <v>123</v>
      </c>
      <c r="B48" s="59"/>
      <c r="C48" s="271"/>
      <c r="D48" s="271"/>
      <c r="F48" s="271"/>
      <c r="G48" s="271"/>
      <c r="H48" s="308"/>
      <c r="I48" s="227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34"/>
      <c r="BQ48" s="2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10"/>
    </row>
    <row r="49" spans="1:90" ht="18">
      <c r="A49" s="353" t="s">
        <v>15</v>
      </c>
      <c r="B49" s="59"/>
      <c r="C49" s="271"/>
      <c r="D49" s="271"/>
      <c r="F49" s="271"/>
      <c r="G49" s="271"/>
      <c r="H49" s="308"/>
      <c r="I49" s="227" t="s">
        <v>459</v>
      </c>
      <c r="W49" s="234"/>
      <c r="X49" s="234"/>
      <c r="Y49" s="234"/>
      <c r="Z49" s="234">
        <f>INDEX(a!$J$559:$BP$559,1,MATCH('Ben4'!Z$9,a!$J$417:$BP$417,0))/INDEX(a!$J$249:$BP$249,1,MATCH('Ben4'!Z$9,a!$J$248:$BP$248,0))</f>
        <v>2.9056625358311243</v>
      </c>
      <c r="AA49" s="234">
        <f>INDEX(a!$J$559:$BP$559,1,MATCH('Ben4'!AA$9,a!$J$417:$BP$417,0))/INDEX(a!$J$249:$BP$249,1,MATCH('Ben4'!AA$9,a!$J$248:$BP$248,0))</f>
        <v>2.7618015628265784</v>
      </c>
      <c r="AB49" s="234">
        <f>INDEX(a!$J$559:$BP$559,1,MATCH('Ben4'!AB$9,a!$J$417:$BP$417,0))/INDEX(a!$J$249:$BP$249,1,MATCH('Ben4'!AB$9,a!$J$248:$BP$248,0))</f>
        <v>2.6250632268449494</v>
      </c>
      <c r="AC49" s="234">
        <f>INDEX(a!$J$559:$BP$559,1,MATCH('Ben4'!AC$9,a!$J$417:$BP$417,0))/INDEX(a!$J$249:$BP$249,1,MATCH('Ben4'!AC$9,a!$J$248:$BP$248,0))</f>
        <v>2.4950948821540382</v>
      </c>
      <c r="AD49" s="234">
        <f>INDEX(a!$J$559:$BP$559,1,MATCH('Ben4'!AD$9,a!$J$417:$BP$417,0))/INDEX(a!$J$249:$BP$249,1,MATCH('Ben4'!AD$9,a!$J$248:$BP$248,0))</f>
        <v>2.37156134270856</v>
      </c>
      <c r="AE49" s="234">
        <f>INDEX(a!$J$559:$BP$559,1,MATCH('Ben4'!AE$9,a!$J$417:$BP$417,0))/INDEX(a!$J$249:$BP$249,1,MATCH('Ben4'!AE$9,a!$J$248:$BP$248,0))</f>
        <v>2.2541440177113086</v>
      </c>
      <c r="AF49" s="234">
        <f>INDEX(a!$J$559:$BP$559,1,MATCH('Ben4'!AF$9,a!$J$417:$BP$417,0))/INDEX(a!$J$249:$BP$249,1,MATCH('Ben4'!AF$9,a!$J$248:$BP$248,0))</f>
        <v>2.1425400899731657</v>
      </c>
      <c r="AG49" s="234">
        <f>INDEX(a!$J$559:$BP$559,1,MATCH('Ben4'!AG$9,a!$J$417:$BP$417,0))/INDEX(a!$J$249:$BP$249,1,MATCH('Ben4'!AG$9,a!$J$248:$BP$248,0))</f>
        <v>2.0364617349529661</v>
      </c>
      <c r="AH49" s="234">
        <f>INDEX(a!$J$559:$BP$559,1,MATCH('Ben4'!AH$9,a!$J$417:$BP$417,0))/INDEX(a!$J$249:$BP$249,1,MATCH('Ben4'!AH$9,a!$J$248:$BP$248,0))</f>
        <v>1.9356353784631339</v>
      </c>
      <c r="AI49" s="234">
        <f>INDEX(a!$J$559:$BP$559,1,MATCH('Ben4'!AI$9,a!$J$417:$BP$417,0))/INDEX(a!$J$249:$BP$249,1,MATCH('Ben4'!AI$9,a!$J$248:$BP$248,0))</f>
        <v>1.8398009911267261</v>
      </c>
      <c r="AJ49" s="234">
        <f>INDEX(a!$J$559:$BP$559,1,MATCH('Ben4'!AJ$9,a!$J$417:$BP$417,0))/INDEX(a!$J$249:$BP$249,1,MATCH('Ben4'!AJ$9,a!$J$248:$BP$248,0))</f>
        <v>1.7487114177663039</v>
      </c>
      <c r="AK49" s="234">
        <f>INDEX(a!$J$559:$BP$559,1,MATCH('Ben4'!AK$9,a!$J$417:$BP$417,0))/INDEX(a!$J$249:$BP$249,1,MATCH('Ben4'!AK$9,a!$J$248:$BP$248,0))</f>
        <v>1.6621317399951339</v>
      </c>
      <c r="AL49" s="234">
        <f>INDEX(a!$J$559:$BP$559,1,MATCH('Ben4'!AL$9,a!$J$417:$BP$417,0))/INDEX(a!$J$249:$BP$249,1,MATCH('Ben4'!AL$9,a!$J$248:$BP$248,0))</f>
        <v>1.5798386703668525</v>
      </c>
      <c r="AM49" s="234">
        <f>INDEX(a!$J$559:$BP$559,1,MATCH('Ben4'!AM$9,a!$J$417:$BP$417,0))/INDEX(a!$J$249:$BP$249,1,MATCH('Ben4'!AM$9,a!$J$248:$BP$248,0))</f>
        <v>1.501619976521122</v>
      </c>
      <c r="AN49" s="234">
        <f>INDEX(a!$J$559:$BP$559,1,MATCH('Ben4'!AN$9,a!$J$417:$BP$417,0))/INDEX(a!$J$249:$BP$249,1,MATCH('Ben4'!AN$9,a!$J$248:$BP$248,0))</f>
        <v>1.4272739338401537</v>
      </c>
      <c r="AO49" s="234">
        <f>INDEX(a!$J$559:$BP$559,1,MATCH('Ben4'!AO$9,a!$J$417:$BP$417,0))/INDEX(a!$J$249:$BP$249,1,MATCH('Ben4'!AO$9,a!$J$248:$BP$248,0))</f>
        <v>1.3566088052045122</v>
      </c>
      <c r="AP49" s="234">
        <f>INDEX(a!$J$559:$BP$559,1,MATCH('Ben4'!AP$9,a!$J$417:$BP$417,0))/INDEX(a!$J$249:$BP$249,1,MATCH('Ben4'!AP$9,a!$J$248:$BP$248,0))</f>
        <v>1.2894423465065021</v>
      </c>
      <c r="AQ49" s="234">
        <f>INDEX(a!$J$559:$BP$559,1,MATCH('Ben4'!AQ$9,a!$J$417:$BP$417,0))/INDEX(a!$J$249:$BP$249,1,MATCH('Ben4'!AQ$9,a!$J$248:$BP$248,0))</f>
        <v>1.2256013366458611</v>
      </c>
      <c r="AR49" s="234">
        <f>INDEX(a!$J$559:$BP$559,1,MATCH('Ben4'!AR$9,a!$J$417:$BP$417,0))/INDEX(a!$J$249:$BP$249,1,MATCH('Ben4'!AR$9,a!$J$248:$BP$248,0))</f>
        <v>1.1649211307956271</v>
      </c>
      <c r="AS49" s="234">
        <f>INDEX(a!$J$559:$BP$559,1,MATCH('Ben4'!AS$9,a!$J$417:$BP$417,0))/INDEX(a!$J$249:$BP$249,1,MATCH('Ben4'!AS$9,a!$J$248:$BP$248,0))</f>
        <v>1.1072452357860647</v>
      </c>
      <c r="AT49" s="234">
        <f>INDEX(a!$J$559:$BP$559,1,MATCH('Ben4'!AT$9,a!$J$417:$BP$417,0))/INDEX(a!$J$249:$BP$249,1,MATCH('Ben4'!AT$9,a!$J$248:$BP$248,0))</f>
        <v>1.0524249065115681</v>
      </c>
      <c r="AU49" s="234">
        <f>INDEX(a!$J$559:$BP$559,1,MATCH('Ben4'!AU$9,a!$J$417:$BP$417,0))/INDEX(a!$J$249:$BP$249,1,MATCH('Ben4'!AU$9,a!$J$248:$BP$248,0))</f>
        <v>1.0003187623196839</v>
      </c>
      <c r="AV49" s="234">
        <f>INDEX(a!$J$559:$BP$559,1,MATCH('Ben4'!AV$9,a!$J$417:$BP$417,0))/INDEX(a!$J$249:$BP$249,1,MATCH('Ben4'!AV$9,a!$J$248:$BP$248,0))</f>
        <v>0.95079242239292772</v>
      </c>
      <c r="AW49" s="234">
        <f>INDEX(a!$J$559:$BP$559,1,MATCH('Ben4'!AW$9,a!$J$417:$BP$417,0))/INDEX(a!$J$249:$BP$249,1,MATCH('Ben4'!AW$9,a!$J$248:$BP$248,0))</f>
        <v>0.90371815918304976</v>
      </c>
      <c r="AX49" s="234">
        <f>INDEX(a!$J$559:$BP$559,1,MATCH('Ben4'!AX$9,a!$J$417:$BP$417,0))/INDEX(a!$J$249:$BP$249,1,MATCH('Ben4'!AX$9,a!$J$248:$BP$248,0))</f>
        <v>0.85897456900396385</v>
      </c>
      <c r="AY49" s="234">
        <f>INDEX(a!$J$559:$BP$559,1,MATCH('Ben4'!AY$9,a!$J$417:$BP$417,0))/INDEX(a!$J$249:$BP$249,1,MATCH('Ben4'!AY$9,a!$J$248:$BP$248,0))</f>
        <v>0.81644625893380474</v>
      </c>
      <c r="AZ49" s="234">
        <f>INDEX(a!$J$559:$BP$559,1,MATCH('Ben4'!AZ$9,a!$J$417:$BP$417,0))/INDEX(a!$J$249:$BP$249,1,MATCH('Ben4'!AZ$9,a!$J$248:$BP$248,0))</f>
        <v>0.77602354921863748</v>
      </c>
      <c r="BA49" s="234">
        <f>INDEX(a!$J$559:$BP$559,1,MATCH('Ben4'!BA$9,a!$J$417:$BP$417,0))/INDEX(a!$J$249:$BP$249,1,MATCH('Ben4'!BA$9,a!$J$248:$BP$248,0))</f>
        <v>0.73760219041032637</v>
      </c>
      <c r="BB49" s="234">
        <f>INDEX(a!$J$559:$BP$559,1,MATCH('Ben4'!BB$9,a!$J$417:$BP$417,0))/INDEX(a!$J$249:$BP$249,1,MATCH('Ben4'!BB$9,a!$J$248:$BP$248,0))</f>
        <v>0.70108309450906692</v>
      </c>
      <c r="BC49" s="234">
        <f>INDEX(a!$J$559:$BP$559,1,MATCH('Ben4'!BC$9,a!$J$417:$BP$417,0))/INDEX(a!$J$249:$BP$249,1,MATCH('Ben4'!BC$9,a!$J$248:$BP$248,0))</f>
        <v>0.66637207941719778</v>
      </c>
      <c r="BD49" s="234">
        <f>INDEX(a!$J$559:$BP$559,1,MATCH('Ben4'!BD$9,a!$J$417:$BP$417,0))/INDEX(a!$J$249:$BP$249,1,MATCH('Ben4'!BD$9,a!$J$248:$BP$248,0))</f>
        <v>0.63337962604525122</v>
      </c>
      <c r="BE49" s="234">
        <f>INDEX(a!$J$559:$BP$559,1,MATCH('Ben4'!BE$9,a!$J$417:$BP$417,0))/INDEX(a!$J$249:$BP$249,1,MATCH('Ben4'!BE$9,a!$J$248:$BP$248,0))</f>
        <v>0.60202064744381434</v>
      </c>
      <c r="BF49" s="234">
        <f>INDEX(a!$J$559:$BP$559,1,MATCH('Ben4'!BF$9,a!$J$417:$BP$417,0))/INDEX(a!$J$249:$BP$249,1,MATCH('Ben4'!BF$9,a!$J$248:$BP$248,0))</f>
        <v>0.57221426936580344</v>
      </c>
      <c r="BG49" s="234">
        <f>INDEX(a!$J$559:$BP$559,1,MATCH('Ben4'!BG$9,a!$J$417:$BP$417,0))/INDEX(a!$J$249:$BP$249,1,MATCH('Ben4'!BG$9,a!$J$248:$BP$248,0))</f>
        <v>0.54388362169322246</v>
      </c>
      <c r="BH49" s="234">
        <f>INDEX(a!$J$559:$BP$559,1,MATCH('Ben4'!BH$9,a!$J$417:$BP$417,0))/INDEX(a!$J$249:$BP$249,1,MATCH('Ben4'!BH$9,a!$J$248:$BP$248,0))</f>
        <v>0.51695564019049678</v>
      </c>
      <c r="BI49" s="234">
        <f>INDEX(a!$J$559:$BP$559,1,MATCH('Ben4'!BI$9,a!$J$417:$BP$417,0))/INDEX(a!$J$249:$BP$249,1,MATCH('Ben4'!BI$9,a!$J$248:$BP$248,0))</f>
        <v>0.49136087807311268</v>
      </c>
      <c r="BJ49" s="234">
        <f>INDEX(a!$J$559:$BP$559,1,MATCH('Ben4'!BJ$9,a!$J$417:$BP$417,0))/INDEX(a!$J$249:$BP$249,1,MATCH('Ben4'!BJ$9,a!$J$248:$BP$248,0))</f>
        <v>0.46703332690559674</v>
      </c>
      <c r="BK49" s="234">
        <f>INDEX(a!$J$559:$BP$559,1,MATCH('Ben4'!BK$9,a!$J$417:$BP$417,0))/INDEX(a!$J$249:$BP$249,1,MATCH('Ben4'!BK$9,a!$J$248:$BP$248,0))</f>
        <v>0.44391024636693699</v>
      </c>
      <c r="BL49" s="234">
        <f>INDEX(a!$J$559:$BP$559,1,MATCH('Ben4'!BL$9,a!$J$417:$BP$417,0))/INDEX(a!$J$249:$BP$249,1,MATCH('Ben4'!BL$9,a!$J$248:$BP$248,0))</f>
        <v>0.42193200244441326</v>
      </c>
      <c r="BM49" s="234">
        <f>INDEX(a!$J$559:$BP$559,1,MATCH('Ben4'!BM$9,a!$J$417:$BP$417,0))/INDEX(a!$J$249:$BP$249,1,MATCH('Ben4'!BM$9,a!$J$248:$BP$248,0))</f>
        <v>0.40104191363854053</v>
      </c>
      <c r="BN49" s="234">
        <f>INDEX(a!$J$559:$BP$559,1,MATCH('Ben4'!BN$9,a!$J$417:$BP$417,0))/INDEX(a!$J$249:$BP$249,1,MATCH('Ben4'!BN$9,a!$J$248:$BP$248,0))</f>
        <v>0.38118610478249138</v>
      </c>
      <c r="BO49" s="234">
        <f>INDEX(a!$J$559:$BP$559,1,MATCH('Ben4'!BO$9,a!$J$417:$BP$417,0))/INDEX(a!$J$249:$BP$249,1,MATCH('Ben4'!BO$9,a!$J$248:$BP$248,0))</f>
        <v>0.36231336809900166</v>
      </c>
      <c r="BP49" s="234">
        <f>INDEX(a!$J$559:$BP$559,1,MATCH('Ben4'!BP$9,a!$J$417:$BP$417,0))/INDEX(a!$J$249:$BP$249,1,MATCH('Ben4'!BP$9,a!$J$248:$BP$248,0))</f>
        <v>0.34437503113642393</v>
      </c>
      <c r="BQ49" s="358">
        <f>BP49</f>
        <v>0.34437503113642393</v>
      </c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10"/>
    </row>
    <row r="50" spans="1:90" ht="15.75">
      <c r="A50" s="353" t="s">
        <v>106</v>
      </c>
      <c r="B50" s="59"/>
      <c r="C50" s="271"/>
      <c r="D50" s="271"/>
      <c r="F50" s="271"/>
      <c r="G50" s="271"/>
      <c r="H50" s="308"/>
      <c r="I50" s="227" t="s">
        <v>459</v>
      </c>
      <c r="W50" s="234"/>
      <c r="X50" s="234"/>
      <c r="Y50" s="234"/>
      <c r="Z50" s="234">
        <f>INDEX(a!$J$839:$BP$839,1,MATCH('Ben4'!Z$9,a!$J$417:$BP$417,0))/INDEX(a!$J$249:$BP$249,1,MATCH('Ben4'!Z$9,a!$J$248:$BP$248,0))</f>
        <v>0.12067476407290686</v>
      </c>
      <c r="AA50" s="234">
        <f>INDEX(a!$J$839:$BP$839,1,MATCH('Ben4'!AA$9,a!$J$417:$BP$417,0))/INDEX(a!$J$249:$BP$249,1,MATCH('Ben4'!AA$9,a!$J$248:$BP$248,0))</f>
        <v>0.12119052119382036</v>
      </c>
      <c r="AB50" s="234">
        <f>INDEX(a!$J$839:$BP$839,1,MATCH('Ben4'!AB$9,a!$J$417:$BP$417,0))/INDEX(a!$J$249:$BP$249,1,MATCH('Ben4'!AB$9,a!$J$248:$BP$248,0))</f>
        <v>0.12170848263151719</v>
      </c>
      <c r="AC50" s="234">
        <f>INDEX(a!$J$839:$BP$839,1,MATCH('Ben4'!AC$9,a!$J$417:$BP$417,0))/INDEX(a!$J$249:$BP$249,1,MATCH('Ben4'!AC$9,a!$J$248:$BP$248,0))</f>
        <v>0.12222865780712273</v>
      </c>
      <c r="AD50" s="234">
        <f>INDEX(a!$J$839:$BP$839,1,MATCH('Ben4'!AD$9,a!$J$417:$BP$417,0))/INDEX(a!$J$249:$BP$249,1,MATCH('Ben4'!AD$9,a!$J$248:$BP$248,0))</f>
        <v>0.12275105618202767</v>
      </c>
      <c r="AE50" s="234">
        <f>INDEX(a!$J$839:$BP$839,1,MATCH('Ben4'!AE$9,a!$J$417:$BP$417,0))/INDEX(a!$J$249:$BP$249,1,MATCH('Ben4'!AE$9,a!$J$248:$BP$248,0))</f>
        <v>0.12327568725806015</v>
      </c>
      <c r="AF50" s="234">
        <f>INDEX(a!$J$839:$BP$839,1,MATCH('Ben4'!AF$9,a!$J$417:$BP$417,0))/INDEX(a!$J$249:$BP$249,1,MATCH('Ben4'!AF$9,a!$J$248:$BP$248,0))</f>
        <v>0.12380256057765858</v>
      </c>
      <c r="AG50" s="234">
        <f>INDEX(a!$J$839:$BP$839,1,MATCH('Ben4'!AG$9,a!$J$417:$BP$417,0))/INDEX(a!$J$249:$BP$249,1,MATCH('Ben4'!AG$9,a!$J$248:$BP$248,0))</f>
        <v>0.12433168572404522</v>
      </c>
      <c r="AH50" s="234">
        <f>INDEX(a!$J$839:$BP$839,1,MATCH('Ben4'!AH$9,a!$J$417:$BP$417,0))/INDEX(a!$J$249:$BP$249,1,MATCH('Ben4'!AH$9,a!$J$248:$BP$248,0))</f>
        <v>0.12486307232140052</v>
      </c>
      <c r="AI50" s="234">
        <f>INDEX(a!$J$839:$BP$839,1,MATCH('Ben4'!AI$9,a!$J$417:$BP$417,0))/INDEX(a!$J$249:$BP$249,1,MATCH('Ben4'!AI$9,a!$J$248:$BP$248,0))</f>
        <v>0.1253967300350381</v>
      </c>
      <c r="AJ50" s="234">
        <f>INDEX(a!$J$839:$BP$839,1,MATCH('Ben4'!AJ$9,a!$J$417:$BP$417,0))/INDEX(a!$J$249:$BP$249,1,MATCH('Ben4'!AJ$9,a!$J$248:$BP$248,0))</f>
        <v>0.1259326685715805</v>
      </c>
      <c r="AK50" s="234">
        <f>INDEX(a!$J$839:$BP$839,1,MATCH('Ben4'!AK$9,a!$J$417:$BP$417,0))/INDEX(a!$J$249:$BP$249,1,MATCH('Ben4'!AK$9,a!$J$248:$BP$248,0))</f>
        <v>0.12647089767913602</v>
      </c>
      <c r="AL50" s="234">
        <f>INDEX(a!$J$839:$BP$839,1,MATCH('Ben4'!AL$9,a!$J$417:$BP$417,0))/INDEX(a!$J$249:$BP$249,1,MATCH('Ben4'!AL$9,a!$J$248:$BP$248,0))</f>
        <v>0.12701142714747563</v>
      </c>
      <c r="AM50" s="234">
        <f>INDEX(a!$J$839:$BP$839,1,MATCH('Ben4'!AM$9,a!$J$417:$BP$417,0))/INDEX(a!$J$249:$BP$249,1,MATCH('Ben4'!AM$9,a!$J$248:$BP$248,0))</f>
        <v>0.1275542668082113</v>
      </c>
      <c r="AN50" s="234">
        <f>INDEX(a!$J$839:$BP$839,1,MATCH('Ben4'!AN$9,a!$J$417:$BP$417,0))/INDEX(a!$J$249:$BP$249,1,MATCH('Ben4'!AN$9,a!$J$248:$BP$248,0))</f>
        <v>0.1280994265349748</v>
      </c>
      <c r="AO50" s="234">
        <f>INDEX(a!$J$839:$BP$839,1,MATCH('Ben4'!AO$9,a!$J$417:$BP$417,0))/INDEX(a!$J$249:$BP$249,1,MATCH('Ben4'!AO$9,a!$J$248:$BP$248,0))</f>
        <v>0.1286469162435972</v>
      </c>
      <c r="AP50" s="234">
        <f>INDEX(a!$J$839:$BP$839,1,MATCH('Ben4'!AP$9,a!$J$417:$BP$417,0))/INDEX(a!$J$249:$BP$249,1,MATCH('Ben4'!AP$9,a!$J$248:$BP$248,0))</f>
        <v>0.12919674589228919</v>
      </c>
      <c r="AQ50" s="234">
        <f>INDEX(a!$J$839:$BP$839,1,MATCH('Ben4'!AQ$9,a!$J$417:$BP$417,0))/INDEX(a!$J$249:$BP$249,1,MATCH('Ben4'!AQ$9,a!$J$248:$BP$248,0))</f>
        <v>0.12974892548182243</v>
      </c>
      <c r="AR50" s="234">
        <f>INDEX(a!$J$839:$BP$839,1,MATCH('Ben4'!AR$9,a!$J$417:$BP$417,0))/INDEX(a!$J$249:$BP$249,1,MATCH('Ben4'!AR$9,a!$J$248:$BP$248,0))</f>
        <v>0.13030346505571122</v>
      </c>
      <c r="AS50" s="234">
        <f>INDEX(a!$J$839:$BP$839,1,MATCH('Ben4'!AS$9,a!$J$417:$BP$417,0))/INDEX(a!$J$249:$BP$249,1,MATCH('Ben4'!AS$9,a!$J$248:$BP$248,0))</f>
        <v>0.13086037470039541</v>
      </c>
      <c r="AT50" s="234">
        <f>INDEX(a!$J$839:$BP$839,1,MATCH('Ben4'!AT$9,a!$J$417:$BP$417,0))/INDEX(a!$J$249:$BP$249,1,MATCH('Ben4'!AT$9,a!$J$248:$BP$248,0))</f>
        <v>0.13141966454542345</v>
      </c>
      <c r="AU50" s="234">
        <f>INDEX(a!$J$839:$BP$839,1,MATCH('Ben4'!AU$9,a!$J$417:$BP$417,0))/INDEX(a!$J$249:$BP$249,1,MATCH('Ben4'!AU$9,a!$J$248:$BP$248,0))</f>
        <v>0.13198134476363729</v>
      </c>
      <c r="AV50" s="234">
        <f>INDEX(a!$J$839:$BP$839,1,MATCH('Ben4'!AV$9,a!$J$417:$BP$417,0))/INDEX(a!$J$249:$BP$249,1,MATCH('Ben4'!AV$9,a!$J$248:$BP$248,0))</f>
        <v>0.1325454255713566</v>
      </c>
      <c r="AW50" s="234">
        <f>INDEX(a!$J$839:$BP$839,1,MATCH('Ben4'!AW$9,a!$J$417:$BP$417,0))/INDEX(a!$J$249:$BP$249,1,MATCH('Ben4'!AW$9,a!$J$248:$BP$248,0))</f>
        <v>0.13311191722856536</v>
      </c>
      <c r="AX50" s="234">
        <f>INDEX(a!$J$839:$BP$839,1,MATCH('Ben4'!AX$9,a!$J$417:$BP$417,0))/INDEX(a!$J$249:$BP$249,1,MATCH('Ben4'!AX$9,a!$J$248:$BP$248,0))</f>
        <v>0.133680830039098</v>
      </c>
      <c r="AY50" s="234">
        <f>INDEX(a!$J$839:$BP$839,1,MATCH('Ben4'!AY$9,a!$J$417:$BP$417,0))/INDEX(a!$J$249:$BP$249,1,MATCH('Ben4'!AY$9,a!$J$248:$BP$248,0))</f>
        <v>0.13425217435082692</v>
      </c>
      <c r="AZ50" s="234">
        <f>INDEX(a!$J$839:$BP$839,1,MATCH('Ben4'!AZ$9,a!$J$417:$BP$417,0))/INDEX(a!$J$249:$BP$249,1,MATCH('Ben4'!AZ$9,a!$J$248:$BP$248,0))</f>
        <v>0.13482596055585094</v>
      </c>
      <c r="BA50" s="234">
        <f>INDEX(a!$J$839:$BP$839,1,MATCH('Ben4'!BA$9,a!$J$417:$BP$417,0))/INDEX(a!$J$249:$BP$249,1,MATCH('Ben4'!BA$9,a!$J$248:$BP$248,0))</f>
        <v>0.13540219909068388</v>
      </c>
      <c r="BB50" s="234">
        <f>INDEX(a!$J$839:$BP$839,1,MATCH('Ben4'!BB$9,a!$J$417:$BP$417,0))/INDEX(a!$J$249:$BP$249,1,MATCH('Ben4'!BB$9,a!$J$248:$BP$248,0))</f>
        <v>0.13598090043644476</v>
      </c>
      <c r="BC50" s="234">
        <f>INDEX(a!$J$839:$BP$839,1,MATCH('Ben4'!BC$9,a!$J$417:$BP$417,0))/INDEX(a!$J$249:$BP$249,1,MATCH('Ben4'!BC$9,a!$J$248:$BP$248,0))</f>
        <v>0.13656207511904825</v>
      </c>
      <c r="BD50" s="234">
        <f>INDEX(a!$J$839:$BP$839,1,MATCH('Ben4'!BD$9,a!$J$417:$BP$417,0))/INDEX(a!$J$249:$BP$249,1,MATCH('Ben4'!BD$9,a!$J$248:$BP$248,0))</f>
        <v>0.13714573370939628</v>
      </c>
      <c r="BE50" s="234">
        <f>INDEX(a!$J$839:$BP$839,1,MATCH('Ben4'!BE$9,a!$J$417:$BP$417,0))/INDEX(a!$J$249:$BP$249,1,MATCH('Ben4'!BE$9,a!$J$248:$BP$248,0))</f>
        <v>0.13773188682357013</v>
      </c>
      <c r="BF50" s="234">
        <f>INDEX(a!$J$839:$BP$839,1,MATCH('Ben4'!BF$9,a!$J$417:$BP$417,0))/INDEX(a!$J$249:$BP$249,1,MATCH('Ben4'!BF$9,a!$J$248:$BP$248,0))</f>
        <v>0.13832054512302361</v>
      </c>
      <c r="BG50" s="234">
        <f>INDEX(a!$J$839:$BP$839,1,MATCH('Ben4'!BG$9,a!$J$417:$BP$417,0))/INDEX(a!$J$249:$BP$249,1,MATCH('Ben4'!BG$9,a!$J$248:$BP$248,0))</f>
        <v>0.138911719314777</v>
      </c>
      <c r="BH50" s="234">
        <f>INDEX(a!$J$839:$BP$839,1,MATCH('Ben4'!BH$9,a!$J$417:$BP$417,0))/INDEX(a!$J$249:$BP$249,1,MATCH('Ben4'!BH$9,a!$J$248:$BP$248,0))</f>
        <v>0.13950542015161185</v>
      </c>
      <c r="BI50" s="234">
        <f>INDEX(a!$J$839:$BP$839,1,MATCH('Ben4'!BI$9,a!$J$417:$BP$417,0))/INDEX(a!$J$249:$BP$249,1,MATCH('Ben4'!BI$9,a!$J$248:$BP$248,0))</f>
        <v>0.14010165843226641</v>
      </c>
      <c r="BJ50" s="234">
        <f>INDEX(a!$J$839:$BP$839,1,MATCH('Ben4'!BJ$9,a!$J$417:$BP$417,0))/INDEX(a!$J$249:$BP$249,1,MATCH('Ben4'!BJ$9,a!$J$248:$BP$248,0))</f>
        <v>0.14070044500163212</v>
      </c>
      <c r="BK50" s="234">
        <f>INDEX(a!$J$839:$BP$839,1,MATCH('Ben4'!BK$9,a!$J$417:$BP$417,0))/INDEX(a!$J$249:$BP$249,1,MATCH('Ben4'!BK$9,a!$J$248:$BP$248,0))</f>
        <v>0.1413017907509509</v>
      </c>
      <c r="BL50" s="234">
        <f>INDEX(a!$J$839:$BP$839,1,MATCH('Ben4'!BL$9,a!$J$417:$BP$417,0))/INDEX(a!$J$249:$BP$249,1,MATCH('Ben4'!BL$9,a!$J$248:$BP$248,0))</f>
        <v>0.14190570661801322</v>
      </c>
      <c r="BM50" s="234">
        <f>INDEX(a!$J$839:$BP$839,1,MATCH('Ben4'!BM$9,a!$J$417:$BP$417,0))/INDEX(a!$J$249:$BP$249,1,MATCH('Ben4'!BM$9,a!$J$248:$BP$248,0))</f>
        <v>0.14251220358735711</v>
      </c>
      <c r="BN50" s="234">
        <f>INDEX(a!$J$839:$BP$839,1,MATCH('Ben4'!BN$9,a!$J$417:$BP$417,0))/INDEX(a!$J$249:$BP$249,1,MATCH('Ben4'!BN$9,a!$J$248:$BP$248,0))</f>
        <v>0.14312129269046769</v>
      </c>
      <c r="BO50" s="234">
        <f>INDEX(a!$J$839:$BP$839,1,MATCH('Ben4'!BO$9,a!$J$417:$BP$417,0))/INDEX(a!$J$249:$BP$249,1,MATCH('Ben4'!BO$9,a!$J$248:$BP$248,0))</f>
        <v>0.14373298500597834</v>
      </c>
      <c r="BP50" s="234">
        <f>INDEX(a!$J$839:$BP$839,1,MATCH('Ben4'!BP$9,a!$J$417:$BP$417,0))/INDEX(a!$J$249:$BP$249,1,MATCH('Ben4'!BP$9,a!$J$248:$BP$248,0))</f>
        <v>0.14434729165987156</v>
      </c>
      <c r="BQ50" s="358">
        <f t="shared" ref="BQ50:BQ52" si="9">BP50</f>
        <v>0.14434729165987156</v>
      </c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10"/>
    </row>
    <row r="51" spans="1:90" ht="18">
      <c r="A51" s="353" t="s">
        <v>16</v>
      </c>
      <c r="B51" s="59"/>
      <c r="C51" s="271"/>
      <c r="D51" s="271"/>
      <c r="F51" s="271"/>
      <c r="G51" s="271"/>
      <c r="H51" s="308"/>
      <c r="I51" s="227" t="s">
        <v>459</v>
      </c>
      <c r="W51" s="234"/>
      <c r="X51" s="234"/>
      <c r="Y51" s="234"/>
      <c r="Z51" s="234">
        <f>INDEX(a!$J$699:$BP$699,1,MATCH('Ben4'!Z$9,a!$J$417:$BP$417,0))/INDEX(a!$J$249:$BP$249,1,MATCH('Ben4'!Z$9,a!$J$248:$BP$248,0))</f>
        <v>0.118044203018478</v>
      </c>
      <c r="AA51" s="234">
        <f>INDEX(a!$J$699:$BP$699,1,MATCH('Ben4'!AA$9,a!$J$417:$BP$417,0))/INDEX(a!$J$249:$BP$249,1,MATCH('Ben4'!AA$9,a!$J$248:$BP$248,0))</f>
        <v>0.11736118903598361</v>
      </c>
      <c r="AB51" s="234">
        <f>INDEX(a!$J$699:$BP$699,1,MATCH('Ben4'!AB$9,a!$J$417:$BP$417,0))/INDEX(a!$J$249:$BP$249,1,MATCH('Ben4'!AB$9,a!$J$248:$BP$248,0))</f>
        <v>0.11668212703154789</v>
      </c>
      <c r="AC51" s="234">
        <f>INDEX(a!$J$699:$BP$699,1,MATCH('Ben4'!AC$9,a!$J$417:$BP$417,0))/INDEX(a!$J$249:$BP$249,1,MATCH('Ben4'!AC$9,a!$J$248:$BP$248,0))</f>
        <v>0.11600699413868354</v>
      </c>
      <c r="AD51" s="234">
        <f>INDEX(a!$J$699:$BP$699,1,MATCH('Ben4'!AD$9,a!$J$417:$BP$417,0))/INDEX(a!$J$249:$BP$249,1,MATCH('Ben4'!AD$9,a!$J$248:$BP$248,0))</f>
        <v>0.11533576762321066</v>
      </c>
      <c r="AE51" s="234">
        <f>INDEX(a!$J$699:$BP$699,1,MATCH('Ben4'!AE$9,a!$J$417:$BP$417,0))/INDEX(a!$J$249:$BP$249,1,MATCH('Ben4'!AE$9,a!$J$248:$BP$248,0))</f>
        <v>0.11466842488249138</v>
      </c>
      <c r="AF51" s="234">
        <f>INDEX(a!$J$699:$BP$699,1,MATCH('Ben4'!AF$9,a!$J$417:$BP$417,0))/INDEX(a!$J$249:$BP$249,1,MATCH('Ben4'!AF$9,a!$J$248:$BP$248,0))</f>
        <v>0.11400494344466855</v>
      </c>
      <c r="AG51" s="234">
        <f>INDEX(a!$J$699:$BP$699,1,MATCH('Ben4'!AG$9,a!$J$417:$BP$417,0))/INDEX(a!$J$249:$BP$249,1,MATCH('Ben4'!AG$9,a!$J$248:$BP$248,0))</f>
        <v>0.11334530096790921</v>
      </c>
      <c r="AH51" s="234">
        <f>INDEX(a!$J$699:$BP$699,1,MATCH('Ben4'!AH$9,a!$J$417:$BP$417,0))/INDEX(a!$J$249:$BP$249,1,MATCH('Ben4'!AH$9,a!$J$248:$BP$248,0))</f>
        <v>0.11268947523965216</v>
      </c>
      <c r="AI51" s="234">
        <f>INDEX(a!$J$699:$BP$699,1,MATCH('Ben4'!AI$9,a!$J$417:$BP$417,0))/INDEX(a!$J$249:$BP$249,1,MATCH('Ben4'!AI$9,a!$J$248:$BP$248,0))</f>
        <v>0.11203744417585999</v>
      </c>
      <c r="AJ51" s="234">
        <f>INDEX(a!$J$699:$BP$699,1,MATCH('Ben4'!AJ$9,a!$J$417:$BP$417,0))/INDEX(a!$J$249:$BP$249,1,MATCH('Ben4'!AJ$9,a!$J$248:$BP$248,0))</f>
        <v>0.11138918582027542</v>
      </c>
      <c r="AK51" s="234">
        <f>INDEX(a!$J$699:$BP$699,1,MATCH('Ben4'!AK$9,a!$J$417:$BP$417,0))/INDEX(a!$J$249:$BP$249,1,MATCH('Ben4'!AK$9,a!$J$248:$BP$248,0))</f>
        <v>0.11074467834368207</v>
      </c>
      <c r="AL51" s="234">
        <f>INDEX(a!$J$699:$BP$699,1,MATCH('Ben4'!AL$9,a!$J$417:$BP$417,0))/INDEX(a!$J$249:$BP$249,1,MATCH('Ben4'!AL$9,a!$J$248:$BP$248,0))</f>
        <v>0.11010390004316919</v>
      </c>
      <c r="AM51" s="234">
        <f>INDEX(a!$J$699:$BP$699,1,MATCH('Ben4'!AM$9,a!$J$417:$BP$417,0))/INDEX(a!$J$249:$BP$249,1,MATCH('Ben4'!AM$9,a!$J$248:$BP$248,0))</f>
        <v>0.10946682934140101</v>
      </c>
      <c r="AN51" s="234">
        <f>INDEX(a!$J$699:$BP$699,1,MATCH('Ben4'!AN$9,a!$J$417:$BP$417,0))/INDEX(a!$J$249:$BP$249,1,MATCH('Ben4'!AN$9,a!$J$248:$BP$248,0))</f>
        <v>0.10883344478589008</v>
      </c>
      <c r="AO51" s="234">
        <f>INDEX(a!$J$699:$BP$699,1,MATCH('Ben4'!AO$9,a!$J$417:$BP$417,0))/INDEX(a!$J$249:$BP$249,1,MATCH('Ben4'!AO$9,a!$J$248:$BP$248,0))</f>
        <v>0.10820372504827484</v>
      </c>
      <c r="AP51" s="234">
        <f>INDEX(a!$J$699:$BP$699,1,MATCH('Ben4'!AP$9,a!$J$417:$BP$417,0))/INDEX(a!$J$249:$BP$249,1,MATCH('Ben4'!AP$9,a!$J$248:$BP$248,0))</f>
        <v>0.10757764892360158</v>
      </c>
      <c r="AQ51" s="234">
        <f>INDEX(a!$J$699:$BP$699,1,MATCH('Ben4'!AQ$9,a!$J$417:$BP$417,0))/INDEX(a!$J$249:$BP$249,1,MATCH('Ben4'!AQ$9,a!$J$248:$BP$248,0))</f>
        <v>0.10695519532961027</v>
      </c>
      <c r="AR51" s="234">
        <f>INDEX(a!$J$699:$BP$699,1,MATCH('Ben4'!AR$9,a!$J$417:$BP$417,0))/INDEX(a!$J$249:$BP$249,1,MATCH('Ben4'!AR$9,a!$J$248:$BP$248,0))</f>
        <v>0.10633634330602461</v>
      </c>
      <c r="AS51" s="234">
        <f>INDEX(a!$J$699:$BP$699,1,MATCH('Ben4'!AS$9,a!$J$417:$BP$417,0))/INDEX(a!$J$249:$BP$249,1,MATCH('Ben4'!AS$9,a!$J$248:$BP$248,0))</f>
        <v>0.10572107201384628</v>
      </c>
      <c r="AT51" s="234">
        <f>INDEX(a!$J$699:$BP$699,1,MATCH('Ben4'!AT$9,a!$J$417:$BP$417,0))/INDEX(a!$J$249:$BP$249,1,MATCH('Ben4'!AT$9,a!$J$248:$BP$248,0))</f>
        <v>0.10510936073465328</v>
      </c>
      <c r="AU51" s="234">
        <f>INDEX(a!$J$699:$BP$699,1,MATCH('Ben4'!AU$9,a!$J$417:$BP$417,0))/INDEX(a!$J$249:$BP$249,1,MATCH('Ben4'!AU$9,a!$J$248:$BP$248,0))</f>
        <v>0.10450118886990212</v>
      </c>
      <c r="AV51" s="234">
        <f>INDEX(a!$J$699:$BP$699,1,MATCH('Ben4'!AV$9,a!$J$417:$BP$417,0))/INDEX(a!$J$249:$BP$249,1,MATCH('Ben4'!AV$9,a!$J$248:$BP$248,0))</f>
        <v>0.10389653594023426</v>
      </c>
      <c r="AW51" s="234">
        <f>INDEX(a!$J$699:$BP$699,1,MATCH('Ben4'!AW$9,a!$J$417:$BP$417,0))/INDEX(a!$J$249:$BP$249,1,MATCH('Ben4'!AW$9,a!$J$248:$BP$248,0))</f>
        <v>0.10329538158478657</v>
      </c>
      <c r="AX51" s="234">
        <f>INDEX(a!$J$699:$BP$699,1,MATCH('Ben4'!AX$9,a!$J$417:$BP$417,0))/INDEX(a!$J$249:$BP$249,1,MATCH('Ben4'!AX$9,a!$J$248:$BP$248,0))</f>
        <v>0.10269770556050556</v>
      </c>
      <c r="AY51" s="234">
        <f>INDEX(a!$J$699:$BP$699,1,MATCH('Ben4'!AY$9,a!$J$417:$BP$417,0))/INDEX(a!$J$249:$BP$249,1,MATCH('Ben4'!AY$9,a!$J$248:$BP$248,0))</f>
        <v>0.10210348774146588</v>
      </c>
      <c r="AZ51" s="234">
        <f>INDEX(a!$J$699:$BP$699,1,MATCH('Ben4'!AZ$9,a!$J$417:$BP$417,0))/INDEX(a!$J$249:$BP$249,1,MATCH('Ben4'!AZ$9,a!$J$248:$BP$248,0))</f>
        <v>0.10151270811819246</v>
      </c>
      <c r="BA51" s="234">
        <f>INDEX(a!$J$699:$BP$699,1,MATCH('Ben4'!BA$9,a!$J$417:$BP$417,0))/INDEX(a!$J$249:$BP$249,1,MATCH('Ben4'!BA$9,a!$J$248:$BP$248,0))</f>
        <v>0.10092534679698686</v>
      </c>
      <c r="BB51" s="234">
        <f>INDEX(a!$J$699:$BP$699,1,MATCH('Ben4'!BB$9,a!$J$417:$BP$417,0))/INDEX(a!$J$249:$BP$249,1,MATCH('Ben4'!BB$9,a!$J$248:$BP$248,0))</f>
        <v>0.10034138399925721</v>
      </c>
      <c r="BC51" s="234">
        <f>INDEX(a!$J$699:$BP$699,1,MATCH('Ben4'!BC$9,a!$J$417:$BP$417,0))/INDEX(a!$J$249:$BP$249,1,MATCH('Ben4'!BC$9,a!$J$248:$BP$248,0))</f>
        <v>9.9760800060852334E-2</v>
      </c>
      <c r="BD51" s="234">
        <f>INDEX(a!$J$699:$BP$699,1,MATCH('Ben4'!BD$9,a!$J$417:$BP$417,0))/INDEX(a!$J$249:$BP$249,1,MATCH('Ben4'!BD$9,a!$J$248:$BP$248,0))</f>
        <v>9.9183575431399579E-2</v>
      </c>
      <c r="BE51" s="234">
        <f>INDEX(a!$J$699:$BP$699,1,MATCH('Ben4'!BE$9,a!$J$417:$BP$417,0))/INDEX(a!$J$249:$BP$249,1,MATCH('Ben4'!BE$9,a!$J$248:$BP$248,0))</f>
        <v>9.8609690673646375E-2</v>
      </c>
      <c r="BF51" s="234">
        <f>INDEX(a!$J$699:$BP$699,1,MATCH('Ben4'!BF$9,a!$J$417:$BP$417,0))/INDEX(a!$J$249:$BP$249,1,MATCH('Ben4'!BF$9,a!$J$248:$BP$248,0))</f>
        <v>9.8039126462805742E-2</v>
      </c>
      <c r="BG51" s="234">
        <f>INDEX(a!$J$699:$BP$699,1,MATCH('Ben4'!BG$9,a!$J$417:$BP$417,0))/INDEX(a!$J$249:$BP$249,1,MATCH('Ben4'!BG$9,a!$J$248:$BP$248,0))</f>
        <v>9.7471863585905705E-2</v>
      </c>
      <c r="BH51" s="234">
        <f>INDEX(a!$J$699:$BP$699,1,MATCH('Ben4'!BH$9,a!$J$417:$BP$417,0))/INDEX(a!$J$249:$BP$249,1,MATCH('Ben4'!BH$9,a!$J$248:$BP$248,0))</f>
        <v>9.6907882941142151E-2</v>
      </c>
      <c r="BI51" s="234">
        <f>INDEX(a!$J$699:$BP$699,1,MATCH('Ben4'!BI$9,a!$J$417:$BP$417,0))/INDEX(a!$J$249:$BP$249,1,MATCH('Ben4'!BI$9,a!$J$248:$BP$248,0))</f>
        <v>9.6347165537235713E-2</v>
      </c>
      <c r="BJ51" s="234">
        <f>INDEX(a!$J$699:$BP$699,1,MATCH('Ben4'!BJ$9,a!$J$417:$BP$417,0))/INDEX(a!$J$249:$BP$249,1,MATCH('Ben4'!BJ$9,a!$J$248:$BP$248,0))</f>
        <v>9.5789692492792081E-2</v>
      </c>
      <c r="BK51" s="234">
        <f>INDEX(a!$J$699:$BP$699,1,MATCH('Ben4'!BK$9,a!$J$417:$BP$417,0))/INDEX(a!$J$249:$BP$249,1,MATCH('Ben4'!BK$9,a!$J$248:$BP$248,0))</f>
        <v>9.5235445035666444E-2</v>
      </c>
      <c r="BL51" s="234">
        <f>INDEX(a!$J$699:$BP$699,1,MATCH('Ben4'!BL$9,a!$J$417:$BP$417,0))/INDEX(a!$J$249:$BP$249,1,MATCH('Ben4'!BL$9,a!$J$248:$BP$248,0))</f>
        <v>9.4684404502331204E-2</v>
      </c>
      <c r="BM51" s="234">
        <f>INDEX(a!$J$699:$BP$699,1,MATCH('Ben4'!BM$9,a!$J$417:$BP$417,0))/INDEX(a!$J$249:$BP$249,1,MATCH('Ben4'!BM$9,a!$J$248:$BP$248,0))</f>
        <v>9.4136552337247548E-2</v>
      </c>
      <c r="BN51" s="234">
        <f>INDEX(a!$J$699:$BP$699,1,MATCH('Ben4'!BN$9,a!$J$417:$BP$417,0))/INDEX(a!$J$249:$BP$249,1,MATCH('Ben4'!BN$9,a!$J$248:$BP$248,0))</f>
        <v>9.3591870092240639E-2</v>
      </c>
      <c r="BO51" s="234">
        <f>INDEX(a!$J$699:$BP$699,1,MATCH('Ben4'!BO$9,a!$J$417:$BP$417,0))/INDEX(a!$J$249:$BP$249,1,MATCH('Ben4'!BO$9,a!$J$248:$BP$248,0))</f>
        <v>9.3050339425878384E-2</v>
      </c>
      <c r="BP51" s="234">
        <f>INDEX(a!$J$699:$BP$699,1,MATCH('Ben4'!BP$9,a!$J$417:$BP$417,0))/INDEX(a!$J$249:$BP$249,1,MATCH('Ben4'!BP$9,a!$J$248:$BP$248,0))</f>
        <v>9.2511942102853739E-2</v>
      </c>
      <c r="BQ51" s="358">
        <f t="shared" si="9"/>
        <v>9.2511942102853739E-2</v>
      </c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10"/>
    </row>
    <row r="52" spans="1:90" ht="18">
      <c r="A52" s="353" t="s">
        <v>97</v>
      </c>
      <c r="B52" s="59"/>
      <c r="C52" s="271"/>
      <c r="D52" s="271"/>
      <c r="F52" s="271"/>
      <c r="G52" s="271"/>
      <c r="H52" s="308"/>
      <c r="I52" s="227" t="s">
        <v>459</v>
      </c>
      <c r="W52" s="59"/>
      <c r="X52" s="59"/>
      <c r="Y52" s="59"/>
      <c r="Z52" s="59">
        <f>INDEX(a!$J$419:$BP$419,1,MATCH('Ben4'!Z$9,a!$J$417:$BP$417,0))/INDEX(a!$J$249:$BP$249,1,MATCH('Ben4'!Z$9,a!$J$248:$BP$248,0))</f>
        <v>11997.90777290915</v>
      </c>
      <c r="AA52" s="59">
        <f>INDEX(a!$J$419:$BP$419,1,MATCH('Ben4'!AA$9,a!$J$417:$BP$417,0))/INDEX(a!$J$249:$BP$249,1,MATCH('Ben4'!AA$9,a!$J$248:$BP$248,0))</f>
        <v>12048.54628531177</v>
      </c>
      <c r="AB52" s="59">
        <f>INDEX(a!$J$419:$BP$419,1,MATCH('Ben4'!AB$9,a!$J$417:$BP$417,0))/INDEX(a!$J$249:$BP$249,1,MATCH('Ben4'!AB$9,a!$J$248:$BP$248,0))</f>
        <v>12099.398523222777</v>
      </c>
      <c r="AC52" s="59">
        <f>INDEX(a!$J$419:$BP$419,1,MATCH('Ben4'!AC$9,a!$J$417:$BP$417,0))/INDEX(a!$J$249:$BP$249,1,MATCH('Ben4'!AC$9,a!$J$248:$BP$248,0))</f>
        <v>12150.465388694596</v>
      </c>
      <c r="AD52" s="59">
        <f>INDEX(a!$J$419:$BP$419,1,MATCH('Ben4'!AD$9,a!$J$417:$BP$417,0))/INDEX(a!$J$249:$BP$249,1,MATCH('Ben4'!AD$9,a!$J$248:$BP$248,0))</f>
        <v>12201.747787586868</v>
      </c>
      <c r="AE52" s="59">
        <f>INDEX(a!$J$419:$BP$419,1,MATCH('Ben4'!AE$9,a!$J$417:$BP$417,0))/INDEX(a!$J$249:$BP$249,1,MATCH('Ben4'!AE$9,a!$J$248:$BP$248,0))</f>
        <v>12253.246629582514</v>
      </c>
      <c r="AF52" s="59">
        <f>INDEX(a!$J$419:$BP$419,1,MATCH('Ben4'!AF$9,a!$J$417:$BP$417,0))/INDEX(a!$J$249:$BP$249,1,MATCH('Ben4'!AF$9,a!$J$248:$BP$248,0))</f>
        <v>12304.962828203872</v>
      </c>
      <c r="AG52" s="59">
        <f>INDEX(a!$J$419:$BP$419,1,MATCH('Ben4'!AG$9,a!$J$417:$BP$417,0))/INDEX(a!$J$249:$BP$249,1,MATCH('Ben4'!AG$9,a!$J$248:$BP$248,0))</f>
        <v>12356.897300828899</v>
      </c>
      <c r="AH52" s="59">
        <f>INDEX(a!$J$419:$BP$419,1,MATCH('Ben4'!AH$9,a!$J$417:$BP$417,0))/INDEX(a!$J$249:$BP$249,1,MATCH('Ben4'!AH$9,a!$J$248:$BP$248,0))</f>
        <v>12409.050968707461</v>
      </c>
      <c r="AI52" s="59">
        <f>INDEX(a!$J$419:$BP$419,1,MATCH('Ben4'!AI$9,a!$J$417:$BP$417,0))/INDEX(a!$J$249:$BP$249,1,MATCH('Ben4'!AI$9,a!$J$248:$BP$248,0))</f>
        <v>12461.424756977656</v>
      </c>
      <c r="AJ52" s="59">
        <f>INDEX(a!$J$419:$BP$419,1,MATCH('Ben4'!AJ$9,a!$J$417:$BP$417,0))/INDEX(a!$J$249:$BP$249,1,MATCH('Ben4'!AJ$9,a!$J$248:$BP$248,0))</f>
        <v>12514.019594682222</v>
      </c>
      <c r="AK52" s="59">
        <f>INDEX(a!$J$419:$BP$419,1,MATCH('Ben4'!AK$9,a!$J$417:$BP$417,0))/INDEX(a!$J$249:$BP$249,1,MATCH('Ben4'!AK$9,a!$J$248:$BP$248,0))</f>
        <v>12566.836414785041</v>
      </c>
      <c r="AL52" s="59">
        <f>INDEX(a!$J$419:$BP$419,1,MATCH('Ben4'!AL$9,a!$J$417:$BP$417,0))/INDEX(a!$J$249:$BP$249,1,MATCH('Ben4'!AL$9,a!$J$248:$BP$248,0))</f>
        <v>12619.876154187663</v>
      </c>
      <c r="AM52" s="59">
        <f>INDEX(a!$J$419:$BP$419,1,MATCH('Ben4'!AM$9,a!$J$417:$BP$417,0))/INDEX(a!$J$249:$BP$249,1,MATCH('Ben4'!AM$9,a!$J$248:$BP$248,0))</f>
        <v>12673.139753745938</v>
      </c>
      <c r="AN52" s="59">
        <f>INDEX(a!$J$419:$BP$419,1,MATCH('Ben4'!AN$9,a!$J$417:$BP$417,0))/INDEX(a!$J$249:$BP$249,1,MATCH('Ben4'!AN$9,a!$J$248:$BP$248,0))</f>
        <v>12726.628158286709</v>
      </c>
      <c r="AO52" s="59">
        <f>INDEX(a!$J$419:$BP$419,1,MATCH('Ben4'!AO$9,a!$J$417:$BP$417,0))/INDEX(a!$J$249:$BP$249,1,MATCH('Ben4'!AO$9,a!$J$248:$BP$248,0))</f>
        <v>12780.342316624556</v>
      </c>
      <c r="AP52" s="59">
        <f>INDEX(a!$J$419:$BP$419,1,MATCH('Ben4'!AP$9,a!$J$417:$BP$417,0))/INDEX(a!$J$249:$BP$249,1,MATCH('Ben4'!AP$9,a!$J$248:$BP$248,0))</f>
        <v>12834.283181578645</v>
      </c>
      <c r="AQ52" s="59">
        <f>INDEX(a!$J$419:$BP$419,1,MATCH('Ben4'!AQ$9,a!$J$417:$BP$417,0))/INDEX(a!$J$249:$BP$249,1,MATCH('Ben4'!AQ$9,a!$J$248:$BP$248,0))</f>
        <v>12888.451709989624</v>
      </c>
      <c r="AR52" s="59">
        <f>INDEX(a!$J$419:$BP$419,1,MATCH('Ben4'!AR$9,a!$J$417:$BP$417,0))/INDEX(a!$J$249:$BP$249,1,MATCH('Ben4'!AR$9,a!$J$248:$BP$248,0))</f>
        <v>12942.848862736584</v>
      </c>
      <c r="AS52" s="59">
        <f>INDEX(a!$J$419:$BP$419,1,MATCH('Ben4'!AS$9,a!$J$417:$BP$417,0))/INDEX(a!$J$249:$BP$249,1,MATCH('Ben4'!AS$9,a!$J$248:$BP$248,0))</f>
        <v>12997.475604754121</v>
      </c>
      <c r="AT52" s="59">
        <f>INDEX(a!$J$419:$BP$419,1,MATCH('Ben4'!AT$9,a!$J$417:$BP$417,0))/INDEX(a!$J$249:$BP$249,1,MATCH('Ben4'!AT$9,a!$J$248:$BP$248,0))</f>
        <v>13052.332905049447</v>
      </c>
      <c r="AU52" s="59">
        <f>INDEX(a!$J$419:$BP$419,1,MATCH('Ben4'!AU$9,a!$J$417:$BP$417,0))/INDEX(a!$J$249:$BP$249,1,MATCH('Ben4'!AU$9,a!$J$248:$BP$248,0))</f>
        <v>13107.421736719574</v>
      </c>
      <c r="AV52" s="59">
        <f>INDEX(a!$J$419:$BP$419,1,MATCH('Ben4'!AV$9,a!$J$417:$BP$417,0))/INDEX(a!$J$249:$BP$249,1,MATCH('Ben4'!AV$9,a!$J$248:$BP$248,0))</f>
        <v>13162.743076968578</v>
      </c>
      <c r="AW52" s="59">
        <f>INDEX(a!$J$419:$BP$419,1,MATCH('Ben4'!AW$9,a!$J$417:$BP$417,0))/INDEX(a!$J$249:$BP$249,1,MATCH('Ben4'!AW$9,a!$J$248:$BP$248,0))</f>
        <v>13218.297907124932</v>
      </c>
      <c r="AX52" s="59">
        <f>INDEX(a!$J$419:$BP$419,1,MATCH('Ben4'!AX$9,a!$J$417:$BP$417,0))/INDEX(a!$J$249:$BP$249,1,MATCH('Ben4'!AX$9,a!$J$248:$BP$248,0))</f>
        <v>13274.087212658918</v>
      </c>
      <c r="AY52" s="59">
        <f>INDEX(a!$J$419:$BP$419,1,MATCH('Ben4'!AY$9,a!$J$417:$BP$417,0))/INDEX(a!$J$249:$BP$249,1,MATCH('Ben4'!AY$9,a!$J$248:$BP$248,0))</f>
        <v>13330.111983200117</v>
      </c>
      <c r="AZ52" s="59">
        <f>INDEX(a!$J$419:$BP$419,1,MATCH('Ben4'!AZ$9,a!$J$417:$BP$417,0))/INDEX(a!$J$249:$BP$249,1,MATCH('Ben4'!AZ$9,a!$J$248:$BP$248,0))</f>
        <v>13386.373212554938</v>
      </c>
      <c r="BA52" s="59">
        <f>INDEX(a!$J$419:$BP$419,1,MATCH('Ben4'!BA$9,a!$J$417:$BP$417,0))/INDEX(a!$J$249:$BP$249,1,MATCH('Ben4'!BA$9,a!$J$248:$BP$248,0))</f>
        <v>13442.871898724259</v>
      </c>
      <c r="BB52" s="59">
        <f>INDEX(a!$J$419:$BP$419,1,MATCH('Ben4'!BB$9,a!$J$417:$BP$417,0))/INDEX(a!$J$249:$BP$249,1,MATCH('Ben4'!BB$9,a!$J$248:$BP$248,0))</f>
        <v>13499.609043921144</v>
      </c>
      <c r="BC52" s="59">
        <f>INDEX(a!$J$419:$BP$419,1,MATCH('Ben4'!BC$9,a!$J$417:$BP$417,0))/INDEX(a!$J$249:$BP$249,1,MATCH('Ben4'!BC$9,a!$J$248:$BP$248,0))</f>
        <v>13556.585654588602</v>
      </c>
      <c r="BD52" s="59">
        <f>INDEX(a!$J$419:$BP$419,1,MATCH('Ben4'!BD$9,a!$J$417:$BP$417,0))/INDEX(a!$J$249:$BP$249,1,MATCH('Ben4'!BD$9,a!$J$248:$BP$248,0))</f>
        <v>13613.802741417452</v>
      </c>
      <c r="BE52" s="59">
        <f>INDEX(a!$J$419:$BP$419,1,MATCH('Ben4'!BE$9,a!$J$417:$BP$417,0))/INDEX(a!$J$249:$BP$249,1,MATCH('Ben4'!BE$9,a!$J$248:$BP$248,0))</f>
        <v>13671.261319364245</v>
      </c>
      <c r="BF52" s="59">
        <f>INDEX(a!$J$419:$BP$419,1,MATCH('Ben4'!BF$9,a!$J$417:$BP$417,0))/INDEX(a!$J$249:$BP$249,1,MATCH('Ben4'!BF$9,a!$J$248:$BP$248,0))</f>
        <v>13728.96240766926</v>
      </c>
      <c r="BG52" s="59">
        <f>INDEX(a!$J$419:$BP$419,1,MATCH('Ben4'!BG$9,a!$J$417:$BP$417,0))/INDEX(a!$J$249:$BP$249,1,MATCH('Ben4'!BG$9,a!$J$248:$BP$248,0))</f>
        <v>13786.90702987461</v>
      </c>
      <c r="BH52" s="59">
        <f>INDEX(a!$J$419:$BP$419,1,MATCH('Ben4'!BH$9,a!$J$417:$BP$417,0))/INDEX(a!$J$249:$BP$249,1,MATCH('Ben4'!BH$9,a!$J$248:$BP$248,0))</f>
        <v>13845.096213842375</v>
      </c>
      <c r="BI52" s="59">
        <f>INDEX(a!$J$419:$BP$419,1,MATCH('Ben4'!BI$9,a!$J$417:$BP$417,0))/INDEX(a!$J$249:$BP$249,1,MATCH('Ben4'!BI$9,a!$J$248:$BP$248,0))</f>
        <v>13903.530991772837</v>
      </c>
      <c r="BJ52" s="59">
        <f>INDEX(a!$J$419:$BP$419,1,MATCH('Ben4'!BJ$9,a!$J$417:$BP$417,0))/INDEX(a!$J$249:$BP$249,1,MATCH('Ben4'!BJ$9,a!$J$248:$BP$248,0))</f>
        <v>13962.212400222807</v>
      </c>
      <c r="BK52" s="59">
        <f>INDEX(a!$J$419:$BP$419,1,MATCH('Ben4'!BK$9,a!$J$417:$BP$417,0))/INDEX(a!$J$249:$BP$249,1,MATCH('Ben4'!BK$9,a!$J$248:$BP$248,0))</f>
        <v>14021.141480123981</v>
      </c>
      <c r="BL52" s="59">
        <f>INDEX(a!$J$419:$BP$419,1,MATCH('Ben4'!BL$9,a!$J$417:$BP$417,0))/INDEX(a!$J$249:$BP$249,1,MATCH('Ben4'!BL$9,a!$J$248:$BP$248,0))</f>
        <v>14080.319276801443</v>
      </c>
      <c r="BM52" s="59">
        <f>INDEX(a!$J$419:$BP$419,1,MATCH('Ben4'!BM$9,a!$J$417:$BP$417,0))/INDEX(a!$J$249:$BP$249,1,MATCH('Ben4'!BM$9,a!$J$248:$BP$248,0))</f>
        <v>14139.746839992178</v>
      </c>
      <c r="BN52" s="59">
        <f>INDEX(a!$J$419:$BP$419,1,MATCH('Ben4'!BN$9,a!$J$417:$BP$417,0))/INDEX(a!$J$249:$BP$249,1,MATCH('Ben4'!BN$9,a!$J$248:$BP$248,0))</f>
        <v>14199.4252238637</v>
      </c>
      <c r="BO52" s="59">
        <f>INDEX(a!$J$419:$BP$419,1,MATCH('Ben4'!BO$9,a!$J$417:$BP$417,0))/INDEX(a!$J$249:$BP$249,1,MATCH('Ben4'!BO$9,a!$J$248:$BP$248,0))</f>
        <v>14259.355487032777</v>
      </c>
      <c r="BP52" s="59">
        <f>INDEX(a!$J$419:$BP$419,1,MATCH('Ben4'!BP$9,a!$J$417:$BP$417,0))/INDEX(a!$J$249:$BP$249,1,MATCH('Ben4'!BP$9,a!$J$248:$BP$248,0))</f>
        <v>14319.538692584156</v>
      </c>
      <c r="BQ52" s="359">
        <f t="shared" si="9"/>
        <v>14319.538692584156</v>
      </c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10"/>
    </row>
    <row r="53" spans="1:90">
      <c r="A53" s="264" t="s">
        <v>124</v>
      </c>
      <c r="B53" s="59"/>
      <c r="C53" s="271"/>
      <c r="D53" s="271"/>
      <c r="F53" s="271"/>
      <c r="G53" s="271"/>
      <c r="H53" s="308"/>
      <c r="I53" s="227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10"/>
    </row>
    <row r="54" spans="1:90" ht="18">
      <c r="A54" s="353" t="s">
        <v>15</v>
      </c>
      <c r="B54" s="59"/>
      <c r="C54" s="271"/>
      <c r="D54" s="271"/>
      <c r="F54" s="271"/>
      <c r="G54" s="271"/>
      <c r="H54" s="308"/>
      <c r="I54" s="227" t="s">
        <v>459</v>
      </c>
      <c r="W54" s="234"/>
      <c r="X54" s="234"/>
      <c r="Y54" s="234"/>
      <c r="Z54" s="234">
        <f>INDEX(a!$J$628:$BP$628,1,MATCH('Ben4'!Z$9,a!$J$417:$BP$417,0))/INDEX(a!$J$249:$BP$249,1,MATCH('Ben4'!Z$9,a!$J$248:$BP$248,0))</f>
        <v>88.156985793236331</v>
      </c>
      <c r="AA54" s="234">
        <f>INDEX(a!$J$628:$BP$628,1,MATCH('Ben4'!AA$9,a!$J$417:$BP$417,0))/INDEX(a!$J$249:$BP$249,1,MATCH('Ben4'!AA$9,a!$J$248:$BP$248,0))</f>
        <v>91.872987917014143</v>
      </c>
      <c r="AB54" s="234">
        <f>INDEX(a!$J$628:$BP$628,1,MATCH('Ben4'!AB$9,a!$J$417:$BP$417,0))/INDEX(a!$J$249:$BP$249,1,MATCH('Ben4'!AB$9,a!$J$248:$BP$248,0))</f>
        <v>95.745627335722972</v>
      </c>
      <c r="AC54" s="234">
        <f>INDEX(a!$J$628:$BP$628,1,MATCH('Ben4'!AC$9,a!$J$417:$BP$417,0))/INDEX(a!$J$249:$BP$249,1,MATCH('Ben4'!AC$9,a!$J$248:$BP$248,0))</f>
        <v>99.781506640358671</v>
      </c>
      <c r="AD54" s="234">
        <f>INDEX(a!$J$628:$BP$628,1,MATCH('Ben4'!AD$9,a!$J$417:$BP$417,0))/INDEX(a!$J$249:$BP$249,1,MATCH('Ben4'!AD$9,a!$J$248:$BP$248,0))</f>
        <v>103.98750673499634</v>
      </c>
      <c r="AE54" s="234">
        <f>INDEX(a!$J$628:$BP$628,1,MATCH('Ben4'!AE$9,a!$J$417:$BP$417,0))/INDEX(a!$J$249:$BP$249,1,MATCH('Ben4'!AE$9,a!$J$248:$BP$248,0))</f>
        <v>108.37079856827106</v>
      </c>
      <c r="AF54" s="234">
        <f>INDEX(a!$J$628:$BP$628,1,MATCH('Ben4'!AF$9,a!$J$417:$BP$417,0))/INDEX(a!$J$249:$BP$249,1,MATCH('Ben4'!AF$9,a!$J$248:$BP$248,0))</f>
        <v>112.93885535936532</v>
      </c>
      <c r="AG54" s="234">
        <f>INDEX(a!$J$628:$BP$628,1,MATCH('Ben4'!AG$9,a!$J$417:$BP$417,0))/INDEX(a!$J$249:$BP$249,1,MATCH('Ben4'!AG$9,a!$J$248:$BP$248,0))</f>
        <v>117.69946533934763</v>
      </c>
      <c r="AH54" s="234">
        <f>INDEX(a!$J$628:$BP$628,1,MATCH('Ben4'!AH$9,a!$J$417:$BP$417,0))/INDEX(a!$J$249:$BP$249,1,MATCH('Ben4'!AH$9,a!$J$248:$BP$248,0))</f>
        <v>122.660745029585</v>
      </c>
      <c r="AI54" s="234">
        <f>INDEX(a!$J$628:$BP$628,1,MATCH('Ben4'!AI$9,a!$J$417:$BP$417,0))/INDEX(a!$J$249:$BP$249,1,MATCH('Ben4'!AI$9,a!$J$248:$BP$248,0))</f>
        <v>127.83115307986887</v>
      </c>
      <c r="AJ54" s="234">
        <f>INDEX(a!$J$628:$BP$628,1,MATCH('Ben4'!AJ$9,a!$J$417:$BP$417,0))/INDEX(a!$J$249:$BP$249,1,MATCH('Ben4'!AJ$9,a!$J$248:$BP$248,0))</f>
        <v>133.2195046898465</v>
      </c>
      <c r="AK54" s="234">
        <f>INDEX(a!$J$628:$BP$628,1,MATCH('Ben4'!AK$9,a!$J$417:$BP$417,0))/INDEX(a!$J$249:$BP$249,1,MATCH('Ben4'!AK$9,a!$J$248:$BP$248,0))</f>
        <v>138.83498663834661</v>
      </c>
      <c r="AL54" s="234">
        <f>INDEX(a!$J$628:$BP$628,1,MATCH('Ben4'!AL$9,a!$J$417:$BP$417,0))/INDEX(a!$J$249:$BP$249,1,MATCH('Ben4'!AL$9,a!$J$248:$BP$248,0))</f>
        <v>144.6871729462222</v>
      </c>
      <c r="AM54" s="234">
        <f>INDEX(a!$J$628:$BP$628,1,MATCH('Ben4'!AM$9,a!$J$417:$BP$417,0))/INDEX(a!$J$249:$BP$249,1,MATCH('Ben4'!AM$9,a!$J$248:$BP$248,0))</f>
        <v>150.78604119941537</v>
      </c>
      <c r="AN54" s="234">
        <f>INDEX(a!$J$628:$BP$628,1,MATCH('Ben4'!AN$9,a!$J$417:$BP$417,0))/INDEX(a!$J$249:$BP$249,1,MATCH('Ben4'!AN$9,a!$J$248:$BP$248,0))</f>
        <v>157.14198956007351</v>
      </c>
      <c r="AO54" s="234">
        <f>INDEX(a!$J$628:$BP$628,1,MATCH('Ben4'!AO$9,a!$J$417:$BP$417,0))/INDEX(a!$J$249:$BP$249,1,MATCH('Ben4'!AO$9,a!$J$248:$BP$248,0))</f>
        <v>163.76585449471949</v>
      </c>
      <c r="AP54" s="234">
        <f>INDEX(a!$J$628:$BP$628,1,MATCH('Ben4'!AP$9,a!$J$417:$BP$417,0))/INDEX(a!$J$249:$BP$249,1,MATCH('Ben4'!AP$9,a!$J$248:$BP$248,0))</f>
        <v>170.6689292497023</v>
      </c>
      <c r="AQ54" s="234">
        <f>INDEX(a!$J$628:$BP$628,1,MATCH('Ben4'!AQ$9,a!$J$417:$BP$417,0))/INDEX(a!$J$249:$BP$249,1,MATCH('Ben4'!AQ$9,a!$J$248:$BP$248,0))</f>
        <v>177.86298310542566</v>
      </c>
      <c r="AR54" s="234">
        <f>INDEX(a!$J$628:$BP$628,1,MATCH('Ben4'!AR$9,a!$J$417:$BP$417,0))/INDEX(a!$J$249:$BP$249,1,MATCH('Ben4'!AR$9,a!$J$248:$BP$248,0))</f>
        <v>185.36028144218358</v>
      </c>
      <c r="AS54" s="234">
        <f>INDEX(a!$J$628:$BP$628,1,MATCH('Ben4'!AS$9,a!$J$417:$BP$417,0))/INDEX(a!$J$249:$BP$249,1,MATCH('Ben4'!AS$9,a!$J$248:$BP$248,0))</f>
        <v>193.17360665181266</v>
      </c>
      <c r="AT54" s="234">
        <f>INDEX(a!$J$628:$BP$628,1,MATCH('Ben4'!AT$9,a!$J$417:$BP$417,0))/INDEX(a!$J$249:$BP$249,1,MATCH('Ben4'!AT$9,a!$J$248:$BP$248,0))</f>
        <v>201.31627993081486</v>
      </c>
      <c r="AU54" s="234">
        <f>INDEX(a!$J$628:$BP$628,1,MATCH('Ben4'!AU$9,a!$J$417:$BP$417,0))/INDEX(a!$J$249:$BP$249,1,MATCH('Ben4'!AU$9,a!$J$248:$BP$248,0))</f>
        <v>209.80218399210543</v>
      </c>
      <c r="AV54" s="234">
        <f>INDEX(a!$J$628:$BP$628,1,MATCH('Ben4'!AV$9,a!$J$417:$BP$417,0))/INDEX(a!$J$249:$BP$249,1,MATCH('Ben4'!AV$9,a!$J$248:$BP$248,0))</f>
        <v>218.64578673410966</v>
      </c>
      <c r="AW54" s="234">
        <f>INDEX(a!$J$628:$BP$628,1,MATCH('Ben4'!AW$9,a!$J$417:$BP$417,0))/INDEX(a!$J$249:$BP$249,1,MATCH('Ben4'!AW$9,a!$J$248:$BP$248,0))</f>
        <v>227.86216590756095</v>
      </c>
      <c r="AX54" s="234">
        <f>INDEX(a!$J$628:$BP$628,1,MATCH('Ben4'!AX$9,a!$J$417:$BP$417,0))/INDEX(a!$J$249:$BP$249,1,MATCH('Ben4'!AX$9,a!$J$248:$BP$248,0))</f>
        <v>237.4670348220568</v>
      </c>
      <c r="AY54" s="234">
        <f>INDEX(a!$J$628:$BP$628,1,MATCH('Ben4'!AY$9,a!$J$417:$BP$417,0))/INDEX(a!$J$249:$BP$249,1,MATCH('Ben4'!AY$9,a!$J$248:$BP$248,0))</f>
        <v>247.47676913619995</v>
      </c>
      <c r="AZ54" s="234">
        <f>INDEX(a!$J$628:$BP$628,1,MATCH('Ben4'!AZ$9,a!$J$417:$BP$417,0))/INDEX(a!$J$249:$BP$249,1,MATCH('Ben4'!AZ$9,a!$J$248:$BP$248,0))</f>
        <v>257.90843477699991</v>
      </c>
      <c r="BA54" s="234">
        <f>INDEX(a!$J$628:$BP$628,1,MATCH('Ben4'!BA$9,a!$J$417:$BP$417,0))/INDEX(a!$J$249:$BP$249,1,MATCH('Ben4'!BA$9,a!$J$248:$BP$248,0))</f>
        <v>268.77981703613648</v>
      </c>
      <c r="BB54" s="234">
        <f>INDEX(a!$J$628:$BP$628,1,MATCH('Ben4'!BB$9,a!$J$417:$BP$417,0))/INDEX(a!$J$249:$BP$249,1,MATCH('Ben4'!BB$9,a!$J$248:$BP$248,0))</f>
        <v>280.1094508926916</v>
      </c>
      <c r="BC54" s="234">
        <f>INDEX(a!$J$628:$BP$628,1,MATCH('Ben4'!BC$9,a!$J$417:$BP$417,0))/INDEX(a!$J$249:$BP$249,1,MATCH('Ben4'!BC$9,a!$J$248:$BP$248,0))</f>
        <v>291.91665261404785</v>
      </c>
      <c r="BD54" s="234">
        <f>INDEX(a!$J$628:$BP$628,1,MATCH('Ben4'!BD$9,a!$J$417:$BP$417,0))/INDEX(a!$J$249:$BP$249,1,MATCH('Ben4'!BD$9,a!$J$248:$BP$248,0))</f>
        <v>304.22155268883176</v>
      </c>
      <c r="BE54" s="234">
        <f>INDEX(a!$J$628:$BP$628,1,MATCH('Ben4'!BE$9,a!$J$417:$BP$417,0))/INDEX(a!$J$249:$BP$249,1,MATCH('Ben4'!BE$9,a!$J$248:$BP$248,0))</f>
        <v>317.04513014804911</v>
      </c>
      <c r="BF54" s="234">
        <f>INDEX(a!$J$628:$BP$628,1,MATCH('Ben4'!BF$9,a!$J$417:$BP$417,0))/INDEX(a!$J$249:$BP$249,1,MATCH('Ben4'!BF$9,a!$J$248:$BP$248,0))</f>
        <v>330.40924833292877</v>
      </c>
      <c r="BG54" s="234">
        <f>INDEX(a!$J$628:$BP$628,1,MATCH('Ben4'!BG$9,a!$J$417:$BP$417,0))/INDEX(a!$J$249:$BP$249,1,MATCH('Ben4'!BG$9,a!$J$248:$BP$248,0))</f>
        <v>344.33669217045605</v>
      </c>
      <c r="BH54" s="234">
        <f>INDEX(a!$J$628:$BP$628,1,MATCH('Ben4'!BH$9,a!$J$417:$BP$417,0))/INDEX(a!$J$249:$BP$249,1,MATCH('Ben4'!BH$9,a!$J$248:$BP$248,0))</f>
        <v>358.85120702014842</v>
      </c>
      <c r="BI54" s="234">
        <f>INDEX(a!$J$628:$BP$628,1,MATCH('Ben4'!BI$9,a!$J$417:$BP$417,0))/INDEX(a!$J$249:$BP$249,1,MATCH('Ben4'!BI$9,a!$J$248:$BP$248,0))</f>
        <v>373.97753915830344</v>
      </c>
      <c r="BJ54" s="234">
        <f>INDEX(a!$J$628:$BP$628,1,MATCH('Ben4'!BJ$9,a!$J$417:$BP$417,0))/INDEX(a!$J$249:$BP$249,1,MATCH('Ben4'!BJ$9,a!$J$248:$BP$248,0))</f>
        <v>389.74147796874411</v>
      </c>
      <c r="BK54" s="234">
        <f>INDEX(a!$J$628:$BP$628,1,MATCH('Ben4'!BK$9,a!$J$417:$BP$417,0))/INDEX(a!$J$249:$BP$249,1,MATCH('Ben4'!BK$9,a!$J$248:$BP$248,0))</f>
        <v>406.16989991199165</v>
      </c>
      <c r="BL54" s="234">
        <f>INDEX(a!$J$628:$BP$628,1,MATCH('Ben4'!BL$9,a!$J$417:$BP$417,0))/INDEX(a!$J$249:$BP$249,1,MATCH('Ben4'!BL$9,a!$J$248:$BP$248,0))</f>
        <v>423.29081434783194</v>
      </c>
      <c r="BM54" s="234">
        <f>INDEX(a!$J$628:$BP$628,1,MATCH('Ben4'!BM$9,a!$J$417:$BP$417,0))/INDEX(a!$J$249:$BP$249,1,MATCH('Ben4'!BM$9,a!$J$248:$BP$248,0))</f>
        <v>441.13341128939925</v>
      </c>
      <c r="BN54" s="234">
        <f>INDEX(a!$J$628:$BP$628,1,MATCH('Ben4'!BN$9,a!$J$417:$BP$417,0))/INDEX(a!$J$249:$BP$249,1,MATCH('Ben4'!BN$9,a!$J$248:$BP$248,0))</f>
        <v>459.72811117019444</v>
      </c>
      <c r="BO54" s="234">
        <f>INDEX(a!$J$628:$BP$628,1,MATCH('Ben4'!BO$9,a!$J$417:$BP$417,0))/INDEX(a!$J$249:$BP$249,1,MATCH('Ben4'!BO$9,a!$J$248:$BP$248,0))</f>
        <v>479.10661670888868</v>
      </c>
      <c r="BP54" s="234">
        <f>INDEX(a!$J$628:$BP$628,1,MATCH('Ben4'!BP$9,a!$J$417:$BP$417,0))/INDEX(a!$J$249:$BP$249,1,MATCH('Ben4'!BP$9,a!$J$248:$BP$248,0))</f>
        <v>499.30196696033551</v>
      </c>
      <c r="BQ54" s="358">
        <f>BP54</f>
        <v>499.30196696033551</v>
      </c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10"/>
    </row>
    <row r="55" spans="1:90" ht="15.75">
      <c r="A55" s="353" t="s">
        <v>106</v>
      </c>
      <c r="B55" s="59"/>
      <c r="C55" s="271"/>
      <c r="D55" s="271"/>
      <c r="F55" s="271"/>
      <c r="G55" s="271"/>
      <c r="H55" s="308"/>
      <c r="I55" s="227" t="s">
        <v>459</v>
      </c>
      <c r="W55" s="234"/>
      <c r="X55" s="234"/>
      <c r="Y55" s="234"/>
      <c r="Z55" s="234">
        <f>INDEX(a!$J$908:$BP$908,1,MATCH('Ben4'!Z$9,a!$J$417:$BP$417,0))/INDEX(a!$J$249:$BP$249,1,MATCH('Ben4'!Z$9,a!$J$248:$BP$248,0))</f>
        <v>0.21472088423826707</v>
      </c>
      <c r="AA55" s="234">
        <f>INDEX(a!$J$908:$BP$908,1,MATCH('Ben4'!AA$9,a!$J$417:$BP$417,0))/INDEX(a!$J$249:$BP$249,1,MATCH('Ben4'!AA$9,a!$J$248:$BP$248,0))</f>
        <v>0.22087602521524982</v>
      </c>
      <c r="AB55" s="234">
        <f>INDEX(a!$J$908:$BP$908,1,MATCH('Ben4'!AB$9,a!$J$417:$BP$417,0))/INDEX(a!$J$249:$BP$249,1,MATCH('Ben4'!AB$9,a!$J$248:$BP$248,0))</f>
        <v>0.22720760809065779</v>
      </c>
      <c r="AC55" s="234">
        <f>INDEX(a!$J$908:$BP$908,1,MATCH('Ben4'!AC$9,a!$J$417:$BP$417,0))/INDEX(a!$J$249:$BP$249,1,MATCH('Ben4'!AC$9,a!$J$248:$BP$248,0))</f>
        <v>0.23372069070859813</v>
      </c>
      <c r="AD55" s="234">
        <f>INDEX(a!$J$908:$BP$908,1,MATCH('Ben4'!AD$9,a!$J$417:$BP$417,0))/INDEX(a!$J$249:$BP$249,1,MATCH('Ben4'!AD$9,a!$J$248:$BP$248,0))</f>
        <v>0.24042047590020937</v>
      </c>
      <c r="AE55" s="234">
        <f>INDEX(a!$J$908:$BP$908,1,MATCH('Ben4'!AE$9,a!$J$417:$BP$417,0))/INDEX(a!$J$249:$BP$249,1,MATCH('Ben4'!AE$9,a!$J$248:$BP$248,0))</f>
        <v>0.24731231563982672</v>
      </c>
      <c r="AF55" s="234">
        <f>INDEX(a!$J$908:$BP$908,1,MATCH('Ben4'!AF$9,a!$J$417:$BP$417,0))/INDEX(a!$J$249:$BP$249,1,MATCH('Ben4'!AF$9,a!$J$248:$BP$248,0))</f>
        <v>0.25440171532028827</v>
      </c>
      <c r="AG55" s="234">
        <f>INDEX(a!$J$908:$BP$908,1,MATCH('Ben4'!AG$9,a!$J$417:$BP$417,0))/INDEX(a!$J$249:$BP$249,1,MATCH('Ben4'!AG$9,a!$J$248:$BP$248,0))</f>
        <v>0.26169433815079507</v>
      </c>
      <c r="AH55" s="234">
        <f>INDEX(a!$J$908:$BP$908,1,MATCH('Ben4'!AH$9,a!$J$417:$BP$417,0))/INDEX(a!$J$249:$BP$249,1,MATCH('Ben4'!AH$9,a!$J$248:$BP$248,0))</f>
        <v>0.26919600968084034</v>
      </c>
      <c r="AI55" s="234">
        <f>INDEX(a!$J$908:$BP$908,1,MATCH('Ben4'!AI$9,a!$J$417:$BP$417,0))/INDEX(a!$J$249:$BP$249,1,MATCH('Ben4'!AI$9,a!$J$248:$BP$248,0))</f>
        <v>0.27691272245381932</v>
      </c>
      <c r="AJ55" s="234">
        <f>INDEX(a!$J$908:$BP$908,1,MATCH('Ben4'!AJ$9,a!$J$417:$BP$417,0))/INDEX(a!$J$249:$BP$249,1,MATCH('Ben4'!AJ$9,a!$J$248:$BP$248,0))</f>
        <v>0.28485064079404004</v>
      </c>
      <c r="AK55" s="234">
        <f>INDEX(a!$J$908:$BP$908,1,MATCH('Ben4'!AK$9,a!$J$417:$BP$417,0))/INDEX(a!$J$249:$BP$249,1,MATCH('Ben4'!AK$9,a!$J$248:$BP$248,0))</f>
        <v>0.2930161057309561</v>
      </c>
      <c r="AL55" s="234">
        <f>INDEX(a!$J$908:$BP$908,1,MATCH('Ben4'!AL$9,a!$J$417:$BP$417,0))/INDEX(a!$J$249:$BP$249,1,MATCH('Ben4'!AL$9,a!$J$248:$BP$248,0))</f>
        <v>0.30141564006455729</v>
      </c>
      <c r="AM55" s="234">
        <f>INDEX(a!$J$908:$BP$908,1,MATCH('Ben4'!AM$9,a!$J$417:$BP$417,0))/INDEX(a!$J$249:$BP$249,1,MATCH('Ben4'!AM$9,a!$J$248:$BP$248,0))</f>
        <v>0.31005595357596277</v>
      </c>
      <c r="AN55" s="234">
        <f>INDEX(a!$J$908:$BP$908,1,MATCH('Ben4'!AN$9,a!$J$417:$BP$417,0))/INDEX(a!$J$249:$BP$249,1,MATCH('Ben4'!AN$9,a!$J$248:$BP$248,0))</f>
        <v>0.3189439483873811</v>
      </c>
      <c r="AO55" s="234">
        <f>INDEX(a!$J$908:$BP$908,1,MATCH('Ben4'!AO$9,a!$J$417:$BP$417,0))/INDEX(a!$J$249:$BP$249,1,MATCH('Ben4'!AO$9,a!$J$248:$BP$248,0))</f>
        <v>0.32808672447571641</v>
      </c>
      <c r="AP55" s="234">
        <f>INDEX(a!$J$908:$BP$908,1,MATCH('Ben4'!AP$9,a!$J$417:$BP$417,0))/INDEX(a!$J$249:$BP$249,1,MATCH('Ben4'!AP$9,a!$J$248:$BP$248,0))</f>
        <v>0.33749158534422724</v>
      </c>
      <c r="AQ55" s="234">
        <f>INDEX(a!$J$908:$BP$908,1,MATCH('Ben4'!AQ$9,a!$J$417:$BP$417,0))/INDEX(a!$J$249:$BP$249,1,MATCH('Ben4'!AQ$9,a!$J$248:$BP$248,0))</f>
        <v>0.34716604385676775</v>
      </c>
      <c r="AR55" s="234">
        <f>INDEX(a!$J$908:$BP$908,1,MATCH('Ben4'!AR$9,a!$J$417:$BP$417,0))/INDEX(a!$J$249:$BP$249,1,MATCH('Ben4'!AR$9,a!$J$248:$BP$248,0))</f>
        <v>0.35711782823927146</v>
      </c>
      <c r="AS55" s="234">
        <f>INDEX(a!$J$908:$BP$908,1,MATCH('Ben4'!AS$9,a!$J$417:$BP$417,0))/INDEX(a!$J$249:$BP$249,1,MATCH('Ben4'!AS$9,a!$J$248:$BP$248,0))</f>
        <v>0.367354888253273</v>
      </c>
      <c r="AT55" s="234">
        <f>INDEX(a!$J$908:$BP$908,1,MATCH('Ben4'!AT$9,a!$J$417:$BP$417,0))/INDEX(a!$J$249:$BP$249,1,MATCH('Ben4'!AT$9,a!$J$248:$BP$248,0))</f>
        <v>0.37788540154639816</v>
      </c>
      <c r="AU55" s="234">
        <f>INDEX(a!$J$908:$BP$908,1,MATCH('Ben4'!AU$9,a!$J$417:$BP$417,0))/INDEX(a!$J$249:$BP$249,1,MATCH('Ben4'!AU$9,a!$J$248:$BP$248,0))</f>
        <v>0.38871778018489522</v>
      </c>
      <c r="AV55" s="234">
        <f>INDEX(a!$J$908:$BP$908,1,MATCH('Ben4'!AV$9,a!$J$417:$BP$417,0))/INDEX(a!$J$249:$BP$249,1,MATCH('Ben4'!AV$9,a!$J$248:$BP$248,0))</f>
        <v>0.3998606773734279</v>
      </c>
      <c r="AW55" s="234">
        <f>INDEX(a!$J$908:$BP$908,1,MATCH('Ben4'!AW$9,a!$J$417:$BP$417,0))/INDEX(a!$J$249:$BP$249,1,MATCH('Ben4'!AW$9,a!$J$248:$BP$248,0))</f>
        <v>0.41132299436749431</v>
      </c>
      <c r="AX55" s="234">
        <f>INDEX(a!$J$908:$BP$908,1,MATCH('Ben4'!AX$9,a!$J$417:$BP$417,0))/INDEX(a!$J$249:$BP$249,1,MATCH('Ben4'!AX$9,a!$J$248:$BP$248,0))</f>
        <v>0.42311388758399782</v>
      </c>
      <c r="AY55" s="234">
        <f>INDEX(a!$J$908:$BP$908,1,MATCH('Ben4'!AY$9,a!$J$417:$BP$417,0))/INDEX(a!$J$249:$BP$249,1,MATCH('Ben4'!AY$9,a!$J$248:$BP$248,0))</f>
        <v>0.43524277591564614</v>
      </c>
      <c r="AZ55" s="234">
        <f>INDEX(a!$J$908:$BP$908,1,MATCH('Ben4'!AZ$9,a!$J$417:$BP$417,0))/INDEX(a!$J$249:$BP$249,1,MATCH('Ben4'!AZ$9,a!$J$248:$BP$248,0))</f>
        <v>0.44771934825502491</v>
      </c>
      <c r="BA55" s="234">
        <f>INDEX(a!$J$908:$BP$908,1,MATCH('Ben4'!BA$9,a!$J$417:$BP$417,0))/INDEX(a!$J$249:$BP$249,1,MATCH('Ben4'!BA$9,a!$J$248:$BP$248,0))</f>
        <v>0.46055357123435342</v>
      </c>
      <c r="BB55" s="234">
        <f>INDEX(a!$J$908:$BP$908,1,MATCH('Ben4'!BB$9,a!$J$417:$BP$417,0))/INDEX(a!$J$249:$BP$249,1,MATCH('Ben4'!BB$9,a!$J$248:$BP$248,0))</f>
        <v>0.47375569718710747</v>
      </c>
      <c r="BC55" s="234">
        <f>INDEX(a!$J$908:$BP$908,1,MATCH('Ben4'!BC$9,a!$J$417:$BP$417,0))/INDEX(a!$J$249:$BP$249,1,MATCH('Ben4'!BC$9,a!$J$248:$BP$248,0))</f>
        <v>0.48733627233786725</v>
      </c>
      <c r="BD55" s="234">
        <f>INDEX(a!$J$908:$BP$908,1,MATCH('Ben4'!BD$9,a!$J$417:$BP$417,0))/INDEX(a!$J$249:$BP$249,1,MATCH('Ben4'!BD$9,a!$J$248:$BP$248,0))</f>
        <v>0.50130614522693506</v>
      </c>
      <c r="BE55" s="234">
        <f>INDEX(a!$J$908:$BP$908,1,MATCH('Ben4'!BE$9,a!$J$417:$BP$417,0))/INDEX(a!$J$249:$BP$249,1,MATCH('Ben4'!BE$9,a!$J$248:$BP$248,0))</f>
        <v>0.51567647537644956</v>
      </c>
      <c r="BF55" s="234">
        <f>INDEX(a!$J$908:$BP$908,1,MATCH('Ben4'!BF$9,a!$J$417:$BP$417,0))/INDEX(a!$J$249:$BP$249,1,MATCH('Ben4'!BF$9,a!$J$248:$BP$248,0))</f>
        <v>0.53045874220492206</v>
      </c>
      <c r="BG55" s="234">
        <f>INDEX(a!$J$908:$BP$908,1,MATCH('Ben4'!BG$9,a!$J$417:$BP$417,0))/INDEX(a!$J$249:$BP$249,1,MATCH('Ben4'!BG$9,a!$J$248:$BP$248,0))</f>
        <v>0.54566475419731464</v>
      </c>
      <c r="BH55" s="234">
        <f>INDEX(a!$J$908:$BP$908,1,MATCH('Ben4'!BH$9,a!$J$417:$BP$417,0))/INDEX(a!$J$249:$BP$249,1,MATCH('Ben4'!BH$9,a!$J$248:$BP$248,0))</f>
        <v>0.56130665833798576</v>
      </c>
      <c r="BI55" s="234">
        <f>INDEX(a!$J$908:$BP$908,1,MATCH('Ben4'!BI$9,a!$J$417:$BP$417,0))/INDEX(a!$J$249:$BP$249,1,MATCH('Ben4'!BI$9,a!$J$248:$BP$248,0))</f>
        <v>0.577396949814038</v>
      </c>
      <c r="BJ55" s="234">
        <f>INDEX(a!$J$908:$BP$908,1,MATCH('Ben4'!BJ$9,a!$J$417:$BP$417,0))/INDEX(a!$J$249:$BP$249,1,MATCH('Ben4'!BJ$9,a!$J$248:$BP$248,0))</f>
        <v>0.59394848199682082</v>
      </c>
      <c r="BK55" s="234">
        <f>INDEX(a!$J$908:$BP$908,1,MATCH('Ben4'!BK$9,a!$J$417:$BP$417,0))/INDEX(a!$J$249:$BP$249,1,MATCH('Ben4'!BK$9,a!$J$248:$BP$248,0))</f>
        <v>0.61097447670955951</v>
      </c>
      <c r="BL55" s="234">
        <f>INDEX(a!$J$908:$BP$908,1,MATCH('Ben4'!BL$9,a!$J$417:$BP$417,0))/INDEX(a!$J$249:$BP$249,1,MATCH('Ben4'!BL$9,a!$J$248:$BP$248,0))</f>
        <v>0.62848853478931577</v>
      </c>
      <c r="BM55" s="234">
        <f>INDEX(a!$J$908:$BP$908,1,MATCH('Ben4'!BM$9,a!$J$417:$BP$417,0))/INDEX(a!$J$249:$BP$249,1,MATCH('Ben4'!BM$9,a!$J$248:$BP$248,0))</f>
        <v>0.64650464695171217</v>
      </c>
      <c r="BN55" s="234">
        <f>INDEX(a!$J$908:$BP$908,1,MATCH('Ben4'!BN$9,a!$J$417:$BP$417,0))/INDEX(a!$J$249:$BP$249,1,MATCH('Ben4'!BN$9,a!$J$248:$BP$248,0))</f>
        <v>0.6650372049671055</v>
      </c>
      <c r="BO55" s="234">
        <f>INDEX(a!$J$908:$BP$908,1,MATCH('Ben4'!BO$9,a!$J$417:$BP$417,0))/INDEX(a!$J$249:$BP$249,1,MATCH('Ben4'!BO$9,a!$J$248:$BP$248,0))</f>
        <v>0.68410101315713145</v>
      </c>
      <c r="BP55" s="234">
        <f>INDEX(a!$J$908:$BP$908,1,MATCH('Ben4'!BP$9,a!$J$417:$BP$417,0))/INDEX(a!$J$249:$BP$249,1,MATCH('Ben4'!BP$9,a!$J$248:$BP$248,0))</f>
        <v>0.70371130022080808</v>
      </c>
      <c r="BQ55" s="358">
        <f t="shared" ref="BQ55:BQ57" si="10">BP55</f>
        <v>0.70371130022080808</v>
      </c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10"/>
    </row>
    <row r="56" spans="1:90" ht="18">
      <c r="A56" s="353" t="s">
        <v>16</v>
      </c>
      <c r="B56" s="59"/>
      <c r="C56" s="271"/>
      <c r="D56" s="271"/>
      <c r="F56" s="271"/>
      <c r="G56" s="271"/>
      <c r="H56" s="308"/>
      <c r="I56" s="227" t="s">
        <v>459</v>
      </c>
      <c r="W56" s="234"/>
      <c r="X56" s="234"/>
      <c r="Y56" s="234"/>
      <c r="Z56" s="234">
        <f>INDEX(a!$J$768:$BP$768,1,MATCH('Ben4'!Z$9,a!$J$417:$BP$417,0))/INDEX(a!$J$249:$BP$249,1,MATCH('Ben4'!Z$9,a!$J$248:$BP$248,0))</f>
        <v>0.83580838464050644</v>
      </c>
      <c r="AA56" s="234">
        <f>INDEX(a!$J$768:$BP$768,1,MATCH('Ben4'!AA$9,a!$J$417:$BP$417,0))/INDEX(a!$J$249:$BP$249,1,MATCH('Ben4'!AA$9,a!$J$248:$BP$248,0))</f>
        <v>0.77178992023859805</v>
      </c>
      <c r="AB56" s="234">
        <f>INDEX(a!$J$768:$BP$768,1,MATCH('Ben4'!AB$9,a!$J$417:$BP$417,0))/INDEX(a!$J$249:$BP$249,1,MATCH('Ben4'!AB$9,a!$J$248:$BP$248,0))</f>
        <v>0.71267492876145733</v>
      </c>
      <c r="AC56" s="234">
        <f>INDEX(a!$J$768:$BP$768,1,MATCH('Ben4'!AC$9,a!$J$417:$BP$417,0))/INDEX(a!$J$249:$BP$249,1,MATCH('Ben4'!AC$9,a!$J$248:$BP$248,0))</f>
        <v>0.65808783033617457</v>
      </c>
      <c r="AD56" s="234">
        <f>INDEX(a!$J$768:$BP$768,1,MATCH('Ben4'!AD$9,a!$J$417:$BP$417,0))/INDEX(a!$J$249:$BP$249,1,MATCH('Ben4'!AD$9,a!$J$248:$BP$248,0))</f>
        <v>0.60768181250491515</v>
      </c>
      <c r="AE56" s="234">
        <f>INDEX(a!$J$768:$BP$768,1,MATCH('Ben4'!AE$9,a!$J$417:$BP$417,0))/INDEX(a!$J$249:$BP$249,1,MATCH('Ben4'!AE$9,a!$J$248:$BP$248,0))</f>
        <v>0.56113662679435805</v>
      </c>
      <c r="AF56" s="234">
        <f>INDEX(a!$J$768:$BP$768,1,MATCH('Ben4'!AF$9,a!$J$417:$BP$417,0))/INDEX(a!$J$249:$BP$249,1,MATCH('Ben4'!AF$9,a!$J$248:$BP$248,0))</f>
        <v>0.5181565540561639</v>
      </c>
      <c r="AG56" s="234">
        <f>INDEX(a!$J$768:$BP$768,1,MATCH('Ben4'!AG$9,a!$J$417:$BP$417,0))/INDEX(a!$J$249:$BP$249,1,MATCH('Ben4'!AG$9,a!$J$248:$BP$248,0))</f>
        <v>0.47846852565151032</v>
      </c>
      <c r="AH56" s="234">
        <f>INDEX(a!$J$768:$BP$768,1,MATCH('Ben4'!AH$9,a!$J$417:$BP$417,0))/INDEX(a!$J$249:$BP$249,1,MATCH('Ben4'!AH$9,a!$J$248:$BP$248,0))</f>
        <v>0.44182038854287209</v>
      </c>
      <c r="AI56" s="234">
        <f>INDEX(a!$J$768:$BP$768,1,MATCH('Ben4'!AI$9,a!$J$417:$BP$417,0))/INDEX(a!$J$249:$BP$249,1,MATCH('Ben4'!AI$9,a!$J$248:$BP$248,0))</f>
        <v>0.40797930327051646</v>
      </c>
      <c r="AJ56" s="234">
        <f>INDEX(a!$J$768:$BP$768,1,MATCH('Ben4'!AJ$9,a!$J$417:$BP$417,0))/INDEX(a!$J$249:$BP$249,1,MATCH('Ben4'!AJ$9,a!$J$248:$BP$248,0))</f>
        <v>0.37673026463545567</v>
      </c>
      <c r="AK56" s="234">
        <f>INDEX(a!$J$768:$BP$768,1,MATCH('Ben4'!AK$9,a!$J$417:$BP$417,0))/INDEX(a!$J$249:$BP$249,1,MATCH('Ben4'!AK$9,a!$J$248:$BP$248,0))</f>
        <v>0.34787473569019417</v>
      </c>
      <c r="AL56" s="234">
        <f>INDEX(a!$J$768:$BP$768,1,MATCH('Ben4'!AL$9,a!$J$417:$BP$417,0))/INDEX(a!$J$249:$BP$249,1,MATCH('Ben4'!AL$9,a!$J$248:$BP$248,0))</f>
        <v>0.32122938635849918</v>
      </c>
      <c r="AM56" s="234">
        <f>INDEX(a!$J$768:$BP$768,1,MATCH('Ben4'!AM$9,a!$J$417:$BP$417,0))/INDEX(a!$J$249:$BP$249,1,MATCH('Ben4'!AM$9,a!$J$248:$BP$248,0))</f>
        <v>0.2966249286701696</v>
      </c>
      <c r="AN56" s="234">
        <f>INDEX(a!$J$768:$BP$768,1,MATCH('Ben4'!AN$9,a!$J$417:$BP$417,0))/INDEX(a!$J$249:$BP$249,1,MATCH('Ben4'!AN$9,a!$J$248:$BP$248,0))</f>
        <v>0.27390504121060855</v>
      </c>
      <c r="AO56" s="234">
        <f>INDEX(a!$J$768:$BP$768,1,MATCH('Ben4'!AO$9,a!$J$417:$BP$417,0))/INDEX(a!$J$249:$BP$249,1,MATCH('Ben4'!AO$9,a!$J$248:$BP$248,0))</f>
        <v>0.25292537595182241</v>
      </c>
      <c r="AP56" s="234">
        <f>INDEX(a!$J$768:$BP$768,1,MATCH('Ben4'!AP$9,a!$J$417:$BP$417,0))/INDEX(a!$J$249:$BP$249,1,MATCH('Ben4'!AP$9,a!$J$248:$BP$248,0))</f>
        <v>0.2335526411548684</v>
      </c>
      <c r="AQ56" s="234">
        <f>INDEX(a!$J$768:$BP$768,1,MATCH('Ben4'!AQ$9,a!$J$417:$BP$417,0))/INDEX(a!$J$249:$BP$249,1,MATCH('Ben4'!AQ$9,a!$J$248:$BP$248,0))</f>
        <v>0.21566375451708295</v>
      </c>
      <c r="AR56" s="234">
        <f>INDEX(a!$J$768:$BP$768,1,MATCH('Ben4'!AR$9,a!$J$417:$BP$417,0))/INDEX(a!$J$249:$BP$249,1,MATCH('Ben4'!AR$9,a!$J$248:$BP$248,0))</f>
        <v>0.19914506118371547</v>
      </c>
      <c r="AS56" s="234">
        <f>INDEX(a!$J$768:$BP$768,1,MATCH('Ben4'!AS$9,a!$J$417:$BP$417,0))/INDEX(a!$J$249:$BP$249,1,MATCH('Ben4'!AS$9,a!$J$248:$BP$248,0))</f>
        <v>0.18389161165570064</v>
      </c>
      <c r="AT56" s="234">
        <f>INDEX(a!$J$768:$BP$768,1,MATCH('Ben4'!AT$9,a!$J$417:$BP$417,0))/INDEX(a!$J$249:$BP$249,1,MATCH('Ben4'!AT$9,a!$J$248:$BP$248,0))</f>
        <v>0.16980649500584374</v>
      </c>
      <c r="AU56" s="234">
        <f>INDEX(a!$J$768:$BP$768,1,MATCH('Ben4'!AU$9,a!$J$417:$BP$417,0))/INDEX(a!$J$249:$BP$249,1,MATCH('Ben4'!AU$9,a!$J$248:$BP$248,0))</f>
        <v>0.15680022316708958</v>
      </c>
      <c r="AV56" s="234">
        <f>INDEX(a!$J$768:$BP$768,1,MATCH('Ben4'!AV$9,a!$J$417:$BP$417,0))/INDEX(a!$J$249:$BP$249,1,MATCH('Ben4'!AV$9,a!$J$248:$BP$248,0))</f>
        <v>0.1447901623810266</v>
      </c>
      <c r="AW56" s="234">
        <f>INDEX(a!$J$768:$BP$768,1,MATCH('Ben4'!AW$9,a!$J$417:$BP$417,0))/INDEX(a!$J$249:$BP$249,1,MATCH('Ben4'!AW$9,a!$J$248:$BP$248,0))</f>
        <v>0.13370000819440267</v>
      </c>
      <c r="AX56" s="234">
        <f>INDEX(a!$J$768:$BP$768,1,MATCH('Ben4'!AX$9,a!$J$417:$BP$417,0))/INDEX(a!$J$249:$BP$249,1,MATCH('Ben4'!AX$9,a!$J$248:$BP$248,0))</f>
        <v>0.12345930066810798</v>
      </c>
      <c r="AY56" s="234">
        <f>INDEX(a!$J$768:$BP$768,1,MATCH('Ben4'!AY$9,a!$J$417:$BP$417,0))/INDEX(a!$J$249:$BP$249,1,MATCH('Ben4'!AY$9,a!$J$248:$BP$248,0))</f>
        <v>0.11400297671856391</v>
      </c>
      <c r="AZ56" s="234">
        <f>INDEX(a!$J$768:$BP$768,1,MATCH('Ben4'!AZ$9,a!$J$417:$BP$417,0))/INDEX(a!$J$249:$BP$249,1,MATCH('Ben4'!AZ$9,a!$J$248:$BP$248,0))</f>
        <v>0.10527095674737388</v>
      </c>
      <c r="BA56" s="234">
        <f>INDEX(a!$J$768:$BP$768,1,MATCH('Ben4'!BA$9,a!$J$417:$BP$417,0))/INDEX(a!$J$249:$BP$249,1,MATCH('Ben4'!BA$9,a!$J$248:$BP$248,0))</f>
        <v>9.7207762932938493E-2</v>
      </c>
      <c r="BB56" s="234">
        <f>INDEX(a!$J$768:$BP$768,1,MATCH('Ben4'!BB$9,a!$J$417:$BP$417,0))/INDEX(a!$J$249:$BP$249,1,MATCH('Ben4'!BB$9,a!$J$248:$BP$248,0))</f>
        <v>8.976216675889663E-2</v>
      </c>
      <c r="BC56" s="234">
        <f>INDEX(a!$J$768:$BP$768,1,MATCH('Ben4'!BC$9,a!$J$417:$BP$417,0))/INDEX(a!$J$249:$BP$249,1,MATCH('Ben4'!BC$9,a!$J$248:$BP$248,0))</f>
        <v>8.288686354000846E-2</v>
      </c>
      <c r="BD56" s="234">
        <f>INDEX(a!$J$768:$BP$768,1,MATCH('Ben4'!BD$9,a!$J$417:$BP$417,0))/INDEX(a!$J$249:$BP$249,1,MATCH('Ben4'!BD$9,a!$J$248:$BP$248,0))</f>
        <v>7.6538171877619618E-2</v>
      </c>
      <c r="BE56" s="234">
        <f>INDEX(a!$J$768:$BP$768,1,MATCH('Ben4'!BE$9,a!$J$417:$BP$417,0))/INDEX(a!$J$249:$BP$249,1,MATCH('Ben4'!BE$9,a!$J$248:$BP$248,0))</f>
        <v>7.0675756135233844E-2</v>
      </c>
      <c r="BF56" s="234">
        <f>INDEX(a!$J$768:$BP$768,1,MATCH('Ben4'!BF$9,a!$J$417:$BP$417,0))/INDEX(a!$J$249:$BP$249,1,MATCH('Ben4'!BF$9,a!$J$248:$BP$248,0))</f>
        <v>6.5262370170976622E-2</v>
      </c>
      <c r="BG56" s="234">
        <f>INDEX(a!$J$768:$BP$768,1,MATCH('Ben4'!BG$9,a!$J$417:$BP$417,0))/INDEX(a!$J$249:$BP$249,1,MATCH('Ben4'!BG$9,a!$J$248:$BP$248,0))</f>
        <v>6.0263620698785277E-2</v>
      </c>
      <c r="BH56" s="234">
        <f>INDEX(a!$J$768:$BP$768,1,MATCH('Ben4'!BH$9,a!$J$417:$BP$417,0))/INDEX(a!$J$249:$BP$249,1,MATCH('Ben4'!BH$9,a!$J$248:$BP$248,0))</f>
        <v>5.5647748774869756E-2</v>
      </c>
      <c r="BI56" s="234">
        <f>INDEX(a!$J$768:$BP$768,1,MATCH('Ben4'!BI$9,a!$J$417:$BP$417,0))/INDEX(a!$J$249:$BP$249,1,MATCH('Ben4'!BI$9,a!$J$248:$BP$248,0))</f>
        <v>5.1385428021145076E-2</v>
      </c>
      <c r="BJ56" s="234">
        <f>INDEX(a!$J$768:$BP$768,1,MATCH('Ben4'!BJ$9,a!$J$417:$BP$417,0))/INDEX(a!$J$249:$BP$249,1,MATCH('Ben4'!BJ$9,a!$J$248:$BP$248,0))</f>
        <v>4.7449578303672559E-2</v>
      </c>
      <c r="BK56" s="234">
        <f>INDEX(a!$J$768:$BP$768,1,MATCH('Ben4'!BK$9,a!$J$417:$BP$417,0))/INDEX(a!$J$249:$BP$249,1,MATCH('Ben4'!BK$9,a!$J$248:$BP$248,0))</f>
        <v>4.3815193682338854E-2</v>
      </c>
      <c r="BL56" s="234">
        <f>INDEX(a!$J$768:$BP$768,1,MATCH('Ben4'!BL$9,a!$J$417:$BP$417,0))/INDEX(a!$J$249:$BP$249,1,MATCH('Ben4'!BL$9,a!$J$248:$BP$248,0))</f>
        <v>4.0459183538671777E-2</v>
      </c>
      <c r="BM56" s="234">
        <f>INDEX(a!$J$768:$BP$768,1,MATCH('Ben4'!BM$9,a!$J$417:$BP$417,0))/INDEX(a!$J$249:$BP$249,1,MATCH('Ben4'!BM$9,a!$J$248:$BP$248,0))</f>
        <v>3.7360225872418183E-2</v>
      </c>
      <c r="BN56" s="234">
        <f>INDEX(a!$J$768:$BP$768,1,MATCH('Ben4'!BN$9,a!$J$417:$BP$417,0))/INDEX(a!$J$249:$BP$249,1,MATCH('Ben4'!BN$9,a!$J$248:$BP$248,0))</f>
        <v>3.4498631834821408E-2</v>
      </c>
      <c r="BO56" s="234">
        <f>INDEX(a!$J$768:$BP$768,1,MATCH('Ben4'!BO$9,a!$J$417:$BP$417,0))/INDEX(a!$J$249:$BP$249,1,MATCH('Ben4'!BO$9,a!$J$248:$BP$248,0))</f>
        <v>3.1856220637927299E-2</v>
      </c>
      <c r="BP56" s="234">
        <f>INDEX(a!$J$768:$BP$768,1,MATCH('Ben4'!BP$9,a!$J$417:$BP$417,0))/INDEX(a!$J$249:$BP$249,1,MATCH('Ben4'!BP$9,a!$J$248:$BP$248,0))</f>
        <v>2.9416204045170022E-2</v>
      </c>
      <c r="BQ56" s="358">
        <f t="shared" si="10"/>
        <v>2.9416204045170022E-2</v>
      </c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10"/>
    </row>
    <row r="57" spans="1:90" ht="18">
      <c r="A57" s="353" t="s">
        <v>97</v>
      </c>
      <c r="B57" s="59"/>
      <c r="C57" s="271"/>
      <c r="D57" s="271"/>
      <c r="F57" s="271"/>
      <c r="G57" s="271"/>
      <c r="H57" s="308"/>
      <c r="I57" s="227" t="s">
        <v>459</v>
      </c>
      <c r="W57" s="59"/>
      <c r="X57" s="59"/>
      <c r="Y57" s="59"/>
      <c r="Z57" s="59">
        <f>INDEX(a!$J$488:$BP$488,1,MATCH('Ben4'!Z$9,a!$J$417:$BP$417,0))/INDEX(a!$J$249:$BP$249,1,MATCH('Ben4'!Z$9,a!$J$248:$BP$248,0))</f>
        <v>23517.909709017706</v>
      </c>
      <c r="AA57" s="59">
        <f>INDEX(a!$J$488:$BP$488,1,MATCH('Ben4'!AA$9,a!$J$417:$BP$417,0))/INDEX(a!$J$249:$BP$249,1,MATCH('Ben4'!AA$9,a!$J$248:$BP$248,0))</f>
        <v>24283.370841996344</v>
      </c>
      <c r="AB57" s="59">
        <f>INDEX(a!$J$488:$BP$488,1,MATCH('Ben4'!AB$9,a!$J$417:$BP$417,0))/INDEX(a!$J$249:$BP$249,1,MATCH('Ben4'!AB$9,a!$J$248:$BP$248,0))</f>
        <v>25073.746210693651</v>
      </c>
      <c r="AC57" s="59">
        <f>INDEX(a!$J$488:$BP$488,1,MATCH('Ben4'!AC$9,a!$J$417:$BP$417,0))/INDEX(a!$J$249:$BP$249,1,MATCH('Ben4'!AC$9,a!$J$248:$BP$248,0))</f>
        <v>25889.846723873914</v>
      </c>
      <c r="AD57" s="59">
        <f>INDEX(a!$J$488:$BP$488,1,MATCH('Ben4'!AD$9,a!$J$417:$BP$417,0))/INDEX(a!$J$249:$BP$249,1,MATCH('Ben4'!AD$9,a!$J$248:$BP$248,0))</f>
        <v>26732.509683767021</v>
      </c>
      <c r="AE57" s="59">
        <f>INDEX(a!$J$488:$BP$488,1,MATCH('Ben4'!AE$9,a!$J$417:$BP$417,0))/INDEX(a!$J$249:$BP$249,1,MATCH('Ben4'!AE$9,a!$J$248:$BP$248,0))</f>
        <v>27602.599645123257</v>
      </c>
      <c r="AF57" s="59">
        <f>INDEX(a!$J$488:$BP$488,1,MATCH('Ben4'!AF$9,a!$J$417:$BP$417,0))/INDEX(a!$J$249:$BP$249,1,MATCH('Ben4'!AF$9,a!$J$248:$BP$248,0))</f>
        <v>28501.009302228547</v>
      </c>
      <c r="AG57" s="59">
        <f>INDEX(a!$J$488:$BP$488,1,MATCH('Ben4'!AG$9,a!$J$417:$BP$417,0))/INDEX(a!$J$249:$BP$249,1,MATCH('Ben4'!AG$9,a!$J$248:$BP$248,0))</f>
        <v>29428.660404790324</v>
      </c>
      <c r="AH57" s="59">
        <f>INDEX(a!$J$488:$BP$488,1,MATCH('Ben4'!AH$9,a!$J$417:$BP$417,0))/INDEX(a!$J$249:$BP$249,1,MATCH('Ben4'!AH$9,a!$J$248:$BP$248,0))</f>
        <v>30386.504703633622</v>
      </c>
      <c r="AI57" s="59">
        <f>INDEX(a!$J$488:$BP$488,1,MATCH('Ben4'!AI$9,a!$J$417:$BP$417,0))/INDEX(a!$J$249:$BP$249,1,MATCH('Ben4'!AI$9,a!$J$248:$BP$248,0))</f>
        <v>31375.524927177787</v>
      </c>
      <c r="AJ57" s="59">
        <f>INDEX(a!$J$488:$BP$488,1,MATCH('Ben4'!AJ$9,a!$J$417:$BP$417,0))/INDEX(a!$J$249:$BP$249,1,MATCH('Ben4'!AJ$9,a!$J$248:$BP$248,0))</f>
        <v>32396.735789695376</v>
      </c>
      <c r="AK57" s="59">
        <f>INDEX(a!$J$488:$BP$488,1,MATCH('Ben4'!AK$9,a!$J$417:$BP$417,0))/INDEX(a!$J$249:$BP$249,1,MATCH('Ben4'!AK$9,a!$J$248:$BP$248,0))</f>
        <v>33451.185032388108</v>
      </c>
      <c r="AL57" s="59">
        <f>INDEX(a!$J$488:$BP$488,1,MATCH('Ben4'!AL$9,a!$J$417:$BP$417,0))/INDEX(a!$J$249:$BP$249,1,MATCH('Ben4'!AL$9,a!$J$248:$BP$248,0))</f>
        <v>34539.954498347564</v>
      </c>
      <c r="AM57" s="59">
        <f>INDEX(a!$J$488:$BP$488,1,MATCH('Ben4'!AM$9,a!$J$417:$BP$417,0))/INDEX(a!$J$249:$BP$249,1,MATCH('Ben4'!AM$9,a!$J$248:$BP$248,0))</f>
        <v>35664.161242503818</v>
      </c>
      <c r="AN57" s="59">
        <f>INDEX(a!$J$488:$BP$488,1,MATCH('Ben4'!AN$9,a!$J$417:$BP$417,0))/INDEX(a!$J$249:$BP$249,1,MATCH('Ben4'!AN$9,a!$J$248:$BP$248,0))</f>
        <v>36824.958677700713</v>
      </c>
      <c r="AO57" s="59">
        <f>INDEX(a!$J$488:$BP$488,1,MATCH('Ben4'!AO$9,a!$J$417:$BP$417,0))/INDEX(a!$J$249:$BP$249,1,MATCH('Ben4'!AO$9,a!$J$248:$BP$248,0))</f>
        <v>38023.537758073471</v>
      </c>
      <c r="AP57" s="59">
        <f>INDEX(a!$J$488:$BP$488,1,MATCH('Ben4'!AP$9,a!$J$417:$BP$417,0))/INDEX(a!$J$249:$BP$249,1,MATCH('Ben4'!AP$9,a!$J$248:$BP$248,0))</f>
        <v>39261.128200943087</v>
      </c>
      <c r="AQ57" s="59">
        <f>INDEX(a!$J$488:$BP$488,1,MATCH('Ben4'!AQ$9,a!$J$417:$BP$417,0))/INDEX(a!$J$249:$BP$249,1,MATCH('Ben4'!AQ$9,a!$J$248:$BP$248,0))</f>
        <v>40538.999748480746</v>
      </c>
      <c r="AR57" s="59">
        <f>INDEX(a!$J$488:$BP$488,1,MATCH('Ben4'!AR$9,a!$J$417:$BP$417,0))/INDEX(a!$J$249:$BP$249,1,MATCH('Ben4'!AR$9,a!$J$248:$BP$248,0))</f>
        <v>41858.46347043704</v>
      </c>
      <c r="AS57" s="59">
        <f>INDEX(a!$J$488:$BP$488,1,MATCH('Ben4'!AS$9,a!$J$417:$BP$417,0))/INDEX(a!$J$249:$BP$249,1,MATCH('Ben4'!AS$9,a!$J$248:$BP$248,0))</f>
        <v>43220.873109272412</v>
      </c>
      <c r="AT57" s="59">
        <f>INDEX(a!$J$488:$BP$488,1,MATCH('Ben4'!AT$9,a!$J$417:$BP$417,0))/INDEX(a!$J$249:$BP$249,1,MATCH('Ben4'!AT$9,a!$J$248:$BP$248,0))</f>
        <v>44627.626469068833</v>
      </c>
      <c r="AU57" s="59">
        <f>INDEX(a!$J$488:$BP$488,1,MATCH('Ben4'!AU$9,a!$J$417:$BP$417,0))/INDEX(a!$J$249:$BP$249,1,MATCH('Ben4'!AU$9,a!$J$248:$BP$248,0))</f>
        <v>46080.166849647918</v>
      </c>
      <c r="AV57" s="59">
        <f>INDEX(a!$J$488:$BP$488,1,MATCH('Ben4'!AV$9,a!$J$417:$BP$417,0))/INDEX(a!$J$249:$BP$249,1,MATCH('Ben4'!AV$9,a!$J$248:$BP$248,0))</f>
        <v>47579.984527366571</v>
      </c>
      <c r="AW57" s="59">
        <f>INDEX(a!$J$488:$BP$488,1,MATCH('Ben4'!AW$9,a!$J$417:$BP$417,0))/INDEX(a!$J$249:$BP$249,1,MATCH('Ben4'!AW$9,a!$J$248:$BP$248,0))</f>
        <v>49128.618284109798</v>
      </c>
      <c r="AX57" s="59">
        <f>INDEX(a!$J$488:$BP$488,1,MATCH('Ben4'!AX$9,a!$J$417:$BP$417,0))/INDEX(a!$J$249:$BP$249,1,MATCH('Ben4'!AX$9,a!$J$248:$BP$248,0))</f>
        <v>50727.656986048925</v>
      </c>
      <c r="AY57" s="59">
        <f>INDEX(a!$J$488:$BP$488,1,MATCH('Ben4'!AY$9,a!$J$417:$BP$417,0))/INDEX(a!$J$249:$BP$249,1,MATCH('Ben4'!AY$9,a!$J$248:$BP$248,0))</f>
        <v>52378.741213785535</v>
      </c>
      <c r="AZ57" s="59">
        <f>INDEX(a!$J$488:$BP$488,1,MATCH('Ben4'!AZ$9,a!$J$417:$BP$417,0))/INDEX(a!$J$249:$BP$249,1,MATCH('Ben4'!AZ$9,a!$J$248:$BP$248,0))</f>
        <v>54083.564945553044</v>
      </c>
      <c r="BA57" s="59">
        <f>INDEX(a!$J$488:$BP$488,1,MATCH('Ben4'!BA$9,a!$J$417:$BP$417,0))/INDEX(a!$J$249:$BP$249,1,MATCH('Ben4'!BA$9,a!$J$248:$BP$248,0))</f>
        <v>55843.877295203434</v>
      </c>
      <c r="BB57" s="59">
        <f>INDEX(a!$J$488:$BP$488,1,MATCH('Ben4'!BB$9,a!$J$417:$BP$417,0))/INDEX(a!$J$249:$BP$249,1,MATCH('Ben4'!BB$9,a!$J$248:$BP$248,0))</f>
        <v>57661.484306761777</v>
      </c>
      <c r="BC57" s="59">
        <f>INDEX(a!$J$488:$BP$488,1,MATCH('Ben4'!BC$9,a!$J$417:$BP$417,0))/INDEX(a!$J$249:$BP$249,1,MATCH('Ben4'!BC$9,a!$J$248:$BP$248,0))</f>
        <v>59538.250807389981</v>
      </c>
      <c r="BD57" s="59">
        <f>INDEX(a!$J$488:$BP$488,1,MATCH('Ben4'!BD$9,a!$J$417:$BP$417,0))/INDEX(a!$J$249:$BP$249,1,MATCH('Ben4'!BD$9,a!$J$248:$BP$248,0))</f>
        <v>61476.10232066099</v>
      </c>
      <c r="BE57" s="59">
        <f>INDEX(a!$J$488:$BP$488,1,MATCH('Ben4'!BE$9,a!$J$417:$BP$417,0))/INDEX(a!$J$249:$BP$249,1,MATCH('Ben4'!BE$9,a!$J$248:$BP$248,0))</f>
        <v>63477.027042105954</v>
      </c>
      <c r="BF57" s="59">
        <f>INDEX(a!$J$488:$BP$488,1,MATCH('Ben4'!BF$9,a!$J$417:$BP$417,0))/INDEX(a!$J$249:$BP$249,1,MATCH('Ben4'!BF$9,a!$J$248:$BP$248,0))</f>
        <v>65543.077879061704</v>
      </c>
      <c r="BG57" s="59">
        <f>INDEX(a!$J$488:$BP$488,1,MATCH('Ben4'!BG$9,a!$J$417:$BP$417,0))/INDEX(a!$J$249:$BP$249,1,MATCH('Ben4'!BG$9,a!$J$248:$BP$248,0))</f>
        <v>67676.374556911265</v>
      </c>
      <c r="BH57" s="59">
        <f>INDEX(a!$J$488:$BP$488,1,MATCH('Ben4'!BH$9,a!$J$417:$BP$417,0))/INDEX(a!$J$249:$BP$249,1,MATCH('Ben4'!BH$9,a!$J$248:$BP$248,0))</f>
        <v>69879.10579387813</v>
      </c>
      <c r="BI57" s="59">
        <f>INDEX(a!$J$488:$BP$488,1,MATCH('Ben4'!BI$9,a!$J$417:$BP$417,0))/INDEX(a!$J$249:$BP$249,1,MATCH('Ben4'!BI$9,a!$J$248:$BP$248,0))</f>
        <v>72153.531546605896</v>
      </c>
      <c r="BJ57" s="59">
        <f>INDEX(a!$J$488:$BP$488,1,MATCH('Ben4'!BJ$9,a!$J$417:$BP$417,0))/INDEX(a!$J$249:$BP$249,1,MATCH('Ben4'!BJ$9,a!$J$248:$BP$248,0))</f>
        <v>74501.985328826908</v>
      </c>
      <c r="BK57" s="59">
        <f>INDEX(a!$J$488:$BP$488,1,MATCH('Ben4'!BK$9,a!$J$417:$BP$417,0))/INDEX(a!$J$249:$BP$249,1,MATCH('Ben4'!BK$9,a!$J$248:$BP$248,0))</f>
        <v>76926.876605499114</v>
      </c>
      <c r="BL57" s="59">
        <f>INDEX(a!$J$488:$BP$488,1,MATCH('Ben4'!BL$9,a!$J$417:$BP$417,0))/INDEX(a!$J$249:$BP$249,1,MATCH('Ben4'!BL$9,a!$J$248:$BP$248,0))</f>
        <v>79430.693264867194</v>
      </c>
      <c r="BM57" s="59">
        <f>INDEX(a!$J$488:$BP$488,1,MATCH('Ben4'!BM$9,a!$J$417:$BP$417,0))/INDEX(a!$J$249:$BP$249,1,MATCH('Ben4'!BM$9,a!$J$248:$BP$248,0))</f>
        <v>82016.004170984423</v>
      </c>
      <c r="BN57" s="59">
        <f>INDEX(a!$J$488:$BP$488,1,MATCH('Ben4'!BN$9,a!$J$417:$BP$417,0))/INDEX(a!$J$249:$BP$249,1,MATCH('Ben4'!BN$9,a!$J$248:$BP$248,0))</f>
        <v>84685.461799313925</v>
      </c>
      <c r="BO57" s="59">
        <f>INDEX(a!$J$488:$BP$488,1,MATCH('Ben4'!BO$9,a!$J$417:$BP$417,0))/INDEX(a!$J$249:$BP$249,1,MATCH('Ben4'!BO$9,a!$J$248:$BP$248,0))</f>
        <v>87441.804958113731</v>
      </c>
      <c r="BP57" s="59">
        <f>INDEX(a!$J$488:$BP$488,1,MATCH('Ben4'!BP$9,a!$J$417:$BP$417,0))/INDEX(a!$J$249:$BP$249,1,MATCH('Ben4'!BP$9,a!$J$248:$BP$248,0))</f>
        <v>90287.861598397067</v>
      </c>
      <c r="BQ57" s="359">
        <f t="shared" si="10"/>
        <v>90287.861598397067</v>
      </c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10"/>
    </row>
    <row r="58" spans="1:90">
      <c r="A58" s="264"/>
      <c r="B58" s="59"/>
      <c r="C58" s="271"/>
      <c r="D58" s="271"/>
      <c r="F58" s="271"/>
      <c r="G58" s="271"/>
      <c r="H58" s="308"/>
      <c r="I58" s="227"/>
      <c r="Z58" s="59"/>
      <c r="AA58" s="59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10"/>
    </row>
    <row r="59" spans="1:90">
      <c r="A59" s="205" t="s">
        <v>509</v>
      </c>
      <c r="B59" s="59"/>
      <c r="C59" s="271"/>
      <c r="D59" s="271"/>
      <c r="F59" s="271"/>
      <c r="G59" s="271"/>
      <c r="H59" s="308"/>
      <c r="I59" s="227"/>
      <c r="Z59" s="59"/>
      <c r="AA59" s="59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10"/>
    </row>
    <row r="60" spans="1:90">
      <c r="A60" s="264" t="s">
        <v>123</v>
      </c>
      <c r="B60" s="59"/>
      <c r="C60" s="271"/>
      <c r="D60" s="271"/>
      <c r="F60" s="271"/>
      <c r="G60" s="271"/>
      <c r="H60" s="308"/>
      <c r="I60" s="227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10"/>
    </row>
    <row r="61" spans="1:90" ht="18">
      <c r="A61" s="353" t="s">
        <v>15</v>
      </c>
      <c r="B61" s="59"/>
      <c r="C61" s="271"/>
      <c r="D61" s="271"/>
      <c r="F61" s="271"/>
      <c r="G61" s="271"/>
      <c r="H61" s="308"/>
      <c r="I61" s="227" t="s">
        <v>469</v>
      </c>
      <c r="Z61" s="352">
        <f>Z49*Z$32/1000000</f>
        <v>2.1904487496051003E-2</v>
      </c>
      <c r="AA61" s="352">
        <f t="shared" ref="AA61:BQ61" si="11">AA49*AA$32/1000000</f>
        <v>2.0582988586974497E-2</v>
      </c>
      <c r="AB61" s="352">
        <f t="shared" si="11"/>
        <v>1.934121577817792E-2</v>
      </c>
      <c r="AC61" s="352">
        <f t="shared" si="11"/>
        <v>1.8174359189742181E-2</v>
      </c>
      <c r="AD61" s="352">
        <f t="shared" si="11"/>
        <v>1.70778991220625E-2</v>
      </c>
      <c r="AE61" s="352">
        <f t="shared" si="11"/>
        <v>1.6047588549254407E-2</v>
      </c>
      <c r="AF61" s="352">
        <f t="shared" si="11"/>
        <v>1.5079436668733508E-2</v>
      </c>
      <c r="AG61" s="352">
        <f t="shared" si="11"/>
        <v>1.4169693443250059E-2</v>
      </c>
      <c r="AH61" s="352">
        <f t="shared" si="11"/>
        <v>1.3314835075503295E-2</v>
      </c>
      <c r="AI61" s="352">
        <f t="shared" si="11"/>
        <v>1.2511550359073236E-2</v>
      </c>
      <c r="AJ61" s="352">
        <f t="shared" si="11"/>
        <v>1.1756727852801324E-2</v>
      </c>
      <c r="AK61" s="352">
        <f t="shared" si="11"/>
        <v>1.1047443828941503E-2</v>
      </c>
      <c r="AL61" s="352">
        <f t="shared" si="11"/>
        <v>1.0380950948399914E-2</v>
      </c>
      <c r="AM61" s="352">
        <f t="shared" si="11"/>
        <v>9.7546676191980659E-3</v>
      </c>
      <c r="AN61" s="352">
        <f t="shared" si="11"/>
        <v>9.1661679969403838E-3</v>
      </c>
      <c r="AO61" s="352">
        <f t="shared" si="11"/>
        <v>8.6131725885542111E-3</v>
      </c>
      <c r="AP61" s="352">
        <f t="shared" si="11"/>
        <v>8.0935394229065712E-3</v>
      </c>
      <c r="AQ61" s="352">
        <f t="shared" si="11"/>
        <v>7.6052557540982127E-3</v>
      </c>
      <c r="AR61" s="352">
        <f t="shared" si="11"/>
        <v>7.1464302652982361E-3</v>
      </c>
      <c r="AS61" s="352">
        <f t="shared" si="11"/>
        <v>6.715285742921919E-3</v>
      </c>
      <c r="AT61" s="352">
        <f t="shared" si="11"/>
        <v>6.3101521927757124E-3</v>
      </c>
      <c r="AU61" s="352">
        <f t="shared" si="11"/>
        <v>5.9294603715056137E-3</v>
      </c>
      <c r="AV61" s="352">
        <f t="shared" si="11"/>
        <v>5.4733581565825258E-3</v>
      </c>
      <c r="AW61" s="352">
        <f t="shared" si="11"/>
        <v>5.0523399488749173E-3</v>
      </c>
      <c r="AX61" s="352">
        <f t="shared" si="11"/>
        <v>4.6637070384839387E-3</v>
      </c>
      <c r="AY61" s="352">
        <f t="shared" si="11"/>
        <v>4.304968303973305E-3</v>
      </c>
      <c r="AZ61" s="352">
        <f t="shared" si="11"/>
        <v>3.9738242443803588E-3</v>
      </c>
      <c r="BA61" s="352">
        <f t="shared" si="11"/>
        <v>3.6681522395067205E-3</v>
      </c>
      <c r="BB61" s="352">
        <f t="shared" si="11"/>
        <v>3.3859929440075852E-3</v>
      </c>
      <c r="BC61" s="352">
        <f t="shared" si="11"/>
        <v>3.1255377280663024E-3</v>
      </c>
      <c r="BD61" s="352">
        <f t="shared" si="11"/>
        <v>2.8851170841494769E-3</v>
      </c>
      <c r="BE61" s="352">
        <f t="shared" si="11"/>
        <v>2.6631899255303436E-3</v>
      </c>
      <c r="BF61" s="352">
        <f t="shared" si="11"/>
        <v>2.4583337079843977E-3</v>
      </c>
      <c r="BG61" s="352">
        <f t="shared" si="11"/>
        <v>2.269235311337717E-3</v>
      </c>
      <c r="BH61" s="352">
        <f t="shared" si="11"/>
        <v>2.0946826224190816E-3</v>
      </c>
      <c r="BI61" s="352">
        <f t="shared" si="11"/>
        <v>1.9335567654629568E-3</v>
      </c>
      <c r="BJ61" s="352">
        <f t="shared" si="11"/>
        <v>1.7848249301605106E-3</v>
      </c>
      <c r="BK61" s="352">
        <f t="shared" si="11"/>
        <v>1.6475337513867784E-3</v>
      </c>
      <c r="BL61" s="352">
        <f t="shared" si="11"/>
        <v>1.5208031981682854E-3</v>
      </c>
      <c r="BM61" s="352">
        <f t="shared" si="11"/>
        <v>1.4038209327196466E-3</v>
      </c>
      <c r="BN61" s="352">
        <f t="shared" si="11"/>
        <v>1.2958371033908011E-3</v>
      </c>
      <c r="BO61" s="352">
        <f t="shared" si="11"/>
        <v>1.1961595381478831E-3</v>
      </c>
      <c r="BP61" s="352">
        <f t="shared" si="11"/>
        <v>1.1041493077781194E-3</v>
      </c>
      <c r="BQ61" s="352">
        <f t="shared" si="11"/>
        <v>1.1041493077781194E-3</v>
      </c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10"/>
    </row>
    <row r="62" spans="1:90" ht="15.75">
      <c r="A62" s="353" t="s">
        <v>106</v>
      </c>
      <c r="B62" s="59"/>
      <c r="C62" s="271"/>
      <c r="D62" s="271"/>
      <c r="F62" s="271"/>
      <c r="G62" s="271"/>
      <c r="H62" s="308"/>
      <c r="I62" s="227" t="s">
        <v>469</v>
      </c>
      <c r="Z62" s="352">
        <f t="shared" ref="Z62:Z64" si="12">Z50*Z$32/1000000</f>
        <v>9.0971295810434122E-4</v>
      </c>
      <c r="AA62" s="352">
        <f t="shared" ref="AA62:BQ62" si="13">AA50*AA$32/1000000</f>
        <v>9.0320142770464868E-4</v>
      </c>
      <c r="AB62" s="352">
        <f t="shared" si="13"/>
        <v>8.9673650544411568E-4</v>
      </c>
      <c r="AC62" s="352">
        <f t="shared" si="13"/>
        <v>8.9031785771166944E-4</v>
      </c>
      <c r="AD62" s="352">
        <f t="shared" si="13"/>
        <v>8.8394515328415525E-4</v>
      </c>
      <c r="AE62" s="352">
        <f t="shared" si="13"/>
        <v>8.7761806330924255E-4</v>
      </c>
      <c r="AF62" s="352">
        <f t="shared" si="13"/>
        <v>8.713362612884541E-4</v>
      </c>
      <c r="AG62" s="352">
        <f t="shared" si="13"/>
        <v>8.6509942306032064E-4</v>
      </c>
      <c r="AH62" s="352">
        <f t="shared" si="13"/>
        <v>8.5890722678364851E-4</v>
      </c>
      <c r="AI62" s="352">
        <f t="shared" si="13"/>
        <v>8.527593529209181E-4</v>
      </c>
      <c r="AJ62" s="352">
        <f t="shared" si="13"/>
        <v>8.4665548422178743E-4</v>
      </c>
      <c r="AK62" s="352">
        <f t="shared" si="13"/>
        <v>8.4059530570672694E-4</v>
      </c>
      <c r="AL62" s="352">
        <f t="shared" si="13"/>
        <v>8.3457850465076052E-4</v>
      </c>
      <c r="AM62" s="352">
        <f t="shared" si="13"/>
        <v>8.2860477056733372E-4</v>
      </c>
      <c r="AN62" s="352">
        <f t="shared" si="13"/>
        <v>8.2267379519228518E-4</v>
      </c>
      <c r="AO62" s="352">
        <f t="shared" si="13"/>
        <v>8.1678527246794501E-4</v>
      </c>
      <c r="AP62" s="352">
        <f t="shared" si="13"/>
        <v>8.1093889852733498E-4</v>
      </c>
      <c r="AQ62" s="352">
        <f t="shared" si="13"/>
        <v>8.0513437167849602E-4</v>
      </c>
      <c r="AR62" s="352">
        <f t="shared" si="13"/>
        <v>7.9937139238891151E-4</v>
      </c>
      <c r="AS62" s="352">
        <f t="shared" si="13"/>
        <v>7.9364966327005748E-4</v>
      </c>
      <c r="AT62" s="352">
        <f t="shared" si="13"/>
        <v>7.8796888906205011E-4</v>
      </c>
      <c r="AU62" s="352">
        <f t="shared" si="13"/>
        <v>7.8232877661841692E-4</v>
      </c>
      <c r="AV62" s="352">
        <f t="shared" si="13"/>
        <v>7.6301469078060992E-4</v>
      </c>
      <c r="AW62" s="352">
        <f t="shared" si="13"/>
        <v>7.4417742993365102E-4</v>
      </c>
      <c r="AX62" s="352">
        <f t="shared" si="13"/>
        <v>7.258052222508109E-4</v>
      </c>
      <c r="AY62" s="352">
        <f t="shared" si="13"/>
        <v>7.0788658652751158E-4</v>
      </c>
      <c r="AZ62" s="352">
        <f t="shared" si="13"/>
        <v>6.9041032500646556E-4</v>
      </c>
      <c r="BA62" s="352">
        <f t="shared" si="13"/>
        <v>6.7336551637994368E-4</v>
      </c>
      <c r="BB62" s="352">
        <f t="shared" si="13"/>
        <v>6.5674150896480549E-4</v>
      </c>
      <c r="BC62" s="352">
        <f t="shared" si="13"/>
        <v>6.4052791404602496E-4</v>
      </c>
      <c r="BD62" s="352">
        <f t="shared" si="13"/>
        <v>6.2471459938454803E-4</v>
      </c>
      <c r="BE62" s="352">
        <f t="shared" si="13"/>
        <v>6.092916828854295E-4</v>
      </c>
      <c r="BF62" s="352">
        <f t="shared" si="13"/>
        <v>5.9424952642229078E-4</v>
      </c>
      <c r="BG62" s="352">
        <f t="shared" si="13"/>
        <v>5.7957872981423831E-4</v>
      </c>
      <c r="BH62" s="352">
        <f t="shared" si="13"/>
        <v>5.6527012495147938E-4</v>
      </c>
      <c r="BI62" s="352">
        <f t="shared" si="13"/>
        <v>5.5131477006596554E-4</v>
      </c>
      <c r="BJ62" s="352">
        <f t="shared" si="13"/>
        <v>5.3770394414348035E-4</v>
      </c>
      <c r="BK62" s="352">
        <f t="shared" si="13"/>
        <v>5.2442914147368268E-4</v>
      </c>
      <c r="BL62" s="352">
        <f t="shared" si="13"/>
        <v>5.1148206633469702E-4</v>
      </c>
      <c r="BM62" s="352">
        <f t="shared" si="13"/>
        <v>4.9885462780893154E-4</v>
      </c>
      <c r="BN62" s="352">
        <f t="shared" si="13"/>
        <v>4.865389347268813E-4</v>
      </c>
      <c r="BO62" s="352">
        <f t="shared" si="13"/>
        <v>4.7452729073576069E-4</v>
      </c>
      <c r="BP62" s="352">
        <f t="shared" si="13"/>
        <v>4.628121894898787E-4</v>
      </c>
      <c r="BQ62" s="352">
        <f t="shared" si="13"/>
        <v>4.628121894898787E-4</v>
      </c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10"/>
    </row>
    <row r="63" spans="1:90" ht="18">
      <c r="A63" s="353" t="s">
        <v>16</v>
      </c>
      <c r="B63" s="59"/>
      <c r="C63" s="271"/>
      <c r="D63" s="271"/>
      <c r="F63" s="271"/>
      <c r="G63" s="271"/>
      <c r="H63" s="308"/>
      <c r="I63" s="227" t="s">
        <v>469</v>
      </c>
      <c r="Z63" s="352">
        <f t="shared" si="12"/>
        <v>8.8988233737196689E-4</v>
      </c>
      <c r="AA63" s="352">
        <f t="shared" ref="AA63:BQ63" si="14">AA51*AA$32/1000000</f>
        <v>8.7466241130268072E-4</v>
      </c>
      <c r="AB63" s="352">
        <f t="shared" si="14"/>
        <v>8.5970279622039436E-4</v>
      </c>
      <c r="AC63" s="352">
        <f t="shared" si="14"/>
        <v>8.4499903994776767E-4</v>
      </c>
      <c r="AD63" s="352">
        <f t="shared" si="14"/>
        <v>8.3054676645439337E-4</v>
      </c>
      <c r="AE63" s="352">
        <f t="shared" si="14"/>
        <v>8.163416745544333E-4</v>
      </c>
      <c r="AF63" s="352">
        <f t="shared" si="14"/>
        <v>8.023795366265264E-4</v>
      </c>
      <c r="AG63" s="352">
        <f t="shared" si="14"/>
        <v>7.8865619735559692E-4</v>
      </c>
      <c r="AH63" s="352">
        <f t="shared" si="14"/>
        <v>7.7516757249617395E-4</v>
      </c>
      <c r="AI63" s="352">
        <f t="shared" si="14"/>
        <v>7.6190964765687264E-4</v>
      </c>
      <c r="AJ63" s="352">
        <f t="shared" si="14"/>
        <v>7.4887847710565156E-4</v>
      </c>
      <c r="AK63" s="352">
        <f t="shared" si="14"/>
        <v>7.3607018259551674E-4</v>
      </c>
      <c r="AL63" s="352">
        <f t="shared" si="14"/>
        <v>7.2348095221030115E-4</v>
      </c>
      <c r="AM63" s="352">
        <f t="shared" si="14"/>
        <v>7.1110703923019168E-4</v>
      </c>
      <c r="AN63" s="352">
        <f t="shared" si="14"/>
        <v>6.9894476101665264E-4</v>
      </c>
      <c r="AO63" s="352">
        <f t="shared" si="14"/>
        <v>6.8699049791642733E-4</v>
      </c>
      <c r="AP63" s="352">
        <f t="shared" si="14"/>
        <v>6.7524069218427942E-4</v>
      </c>
      <c r="AQ63" s="352">
        <f t="shared" si="14"/>
        <v>6.6369184692416491E-4</v>
      </c>
      <c r="AR63" s="352">
        <f t="shared" si="14"/>
        <v>6.5234052504850517E-4</v>
      </c>
      <c r="AS63" s="352">
        <f t="shared" si="14"/>
        <v>6.4118334825526884E-4</v>
      </c>
      <c r="AT63" s="352">
        <f t="shared" si="14"/>
        <v>6.3021699602254261E-4</v>
      </c>
      <c r="AU63" s="352">
        <f t="shared" si="14"/>
        <v>6.1943820462030251E-4</v>
      </c>
      <c r="AV63" s="352">
        <f t="shared" si="14"/>
        <v>5.9809369430811811E-4</v>
      </c>
      <c r="AW63" s="352">
        <f t="shared" si="14"/>
        <v>5.7748466998480132E-4</v>
      </c>
      <c r="AX63" s="352">
        <f t="shared" si="14"/>
        <v>5.5758578838260191E-4</v>
      </c>
      <c r="AY63" s="352">
        <f t="shared" si="14"/>
        <v>5.3837257950835348E-4</v>
      </c>
      <c r="AZ63" s="352">
        <f t="shared" si="14"/>
        <v>5.1982141655230562E-4</v>
      </c>
      <c r="BA63" s="352">
        <f t="shared" si="14"/>
        <v>5.0190948683383532E-4</v>
      </c>
      <c r="BB63" s="352">
        <f t="shared" si="14"/>
        <v>4.8461476374830285E-4</v>
      </c>
      <c r="BC63" s="352">
        <f t="shared" si="14"/>
        <v>4.6791597968056455E-4</v>
      </c>
      <c r="BD63" s="352">
        <f t="shared" si="14"/>
        <v>4.5179259985182263E-4</v>
      </c>
      <c r="BE63" s="352">
        <f t="shared" si="14"/>
        <v>4.3622479706765887E-4</v>
      </c>
      <c r="BF63" s="352">
        <f t="shared" si="14"/>
        <v>4.2119342733619691E-4</v>
      </c>
      <c r="BG63" s="352">
        <f t="shared" si="14"/>
        <v>4.0668000632640948E-4</v>
      </c>
      <c r="BH63" s="352">
        <f t="shared" si="14"/>
        <v>3.9266668663762199E-4</v>
      </c>
      <c r="BI63" s="352">
        <f t="shared" si="14"/>
        <v>3.7913623585226065E-4</v>
      </c>
      <c r="BJ63" s="352">
        <f t="shared" si="14"/>
        <v>3.6607201534485522E-4</v>
      </c>
      <c r="BK63" s="352">
        <f t="shared" si="14"/>
        <v>3.5345795982123849E-4</v>
      </c>
      <c r="BL63" s="352">
        <f t="shared" si="14"/>
        <v>3.4127855756278043E-4</v>
      </c>
      <c r="BM63" s="352">
        <f t="shared" si="14"/>
        <v>3.2951883135136438E-4</v>
      </c>
      <c r="BN63" s="352">
        <f t="shared" si="14"/>
        <v>3.1816432005164703E-4</v>
      </c>
      <c r="BO63" s="352">
        <f t="shared" si="14"/>
        <v>3.0720106082795438E-4</v>
      </c>
      <c r="BP63" s="352">
        <f t="shared" si="14"/>
        <v>2.9661557197394479E-4</v>
      </c>
      <c r="BQ63" s="352">
        <f t="shared" si="14"/>
        <v>2.9661557197394479E-4</v>
      </c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10"/>
    </row>
    <row r="64" spans="1:90" ht="18">
      <c r="A64" s="353" t="s">
        <v>97</v>
      </c>
      <c r="B64" s="59"/>
      <c r="C64" s="271"/>
      <c r="D64" s="271"/>
      <c r="F64" s="271"/>
      <c r="G64" s="271"/>
      <c r="H64" s="308"/>
      <c r="I64" s="227" t="s">
        <v>469</v>
      </c>
      <c r="Z64" s="234">
        <f t="shared" si="12"/>
        <v>90.446849057538273</v>
      </c>
      <c r="AA64" s="234">
        <f t="shared" ref="AA64:BQ64" si="15">AA52*AA$32/1000000</f>
        <v>89.794681130672714</v>
      </c>
      <c r="AB64" s="234">
        <f t="shared" si="15"/>
        <v>89.147215667290027</v>
      </c>
      <c r="AC64" s="234">
        <f t="shared" si="15"/>
        <v>88.504418760229285</v>
      </c>
      <c r="AD64" s="234">
        <f t="shared" si="15"/>
        <v>87.866256746817598</v>
      </c>
      <c r="AE64" s="234">
        <f t="shared" si="15"/>
        <v>87.232696207107139</v>
      </c>
      <c r="AF64" s="234">
        <f t="shared" si="15"/>
        <v>86.603703962124797</v>
      </c>
      <c r="AG64" s="234">
        <f t="shared" si="15"/>
        <v>85.97924707213491</v>
      </c>
      <c r="AH64" s="234">
        <f t="shared" si="15"/>
        <v>85.359292834914001</v>
      </c>
      <c r="AI64" s="234">
        <f t="shared" si="15"/>
        <v>84.743808784038578</v>
      </c>
      <c r="AJ64" s="234">
        <f t="shared" si="15"/>
        <v>84.132762687184282</v>
      </c>
      <c r="AK64" s="234">
        <f t="shared" si="15"/>
        <v>83.526122544438508</v>
      </c>
      <c r="AL64" s="234">
        <f t="shared" si="15"/>
        <v>82.92385658662414</v>
      </c>
      <c r="AM64" s="234">
        <f t="shared" si="15"/>
        <v>82.325933273636323</v>
      </c>
      <c r="AN64" s="234">
        <f t="shared" si="15"/>
        <v>81.732321292790161</v>
      </c>
      <c r="AO64" s="234">
        <f t="shared" si="15"/>
        <v>81.14298955718138</v>
      </c>
      <c r="AP64" s="234">
        <f t="shared" si="15"/>
        <v>80.55790720405794</v>
      </c>
      <c r="AQ64" s="234">
        <f t="shared" si="15"/>
        <v>79.977043593204328</v>
      </c>
      <c r="AR64" s="234">
        <f t="shared" si="15"/>
        <v>79.400368305336258</v>
      </c>
      <c r="AS64" s="234">
        <f t="shared" si="15"/>
        <v>78.827851140508187</v>
      </c>
      <c r="AT64" s="234">
        <f t="shared" si="15"/>
        <v>78.25946211653158</v>
      </c>
      <c r="AU64" s="234">
        <f t="shared" si="15"/>
        <v>77.695171467404819</v>
      </c>
      <c r="AV64" s="234">
        <f t="shared" si="15"/>
        <v>75.773013632152001</v>
      </c>
      <c r="AW64" s="234">
        <f t="shared" si="15"/>
        <v>73.898409469461512</v>
      </c>
      <c r="AX64" s="234">
        <f t="shared" si="15"/>
        <v>72.070182514147717</v>
      </c>
      <c r="AY64" s="234">
        <f t="shared" si="15"/>
        <v>70.28718540646031</v>
      </c>
      <c r="AZ64" s="234">
        <f t="shared" si="15"/>
        <v>68.54829917202342</v>
      </c>
      <c r="BA64" s="234">
        <f t="shared" si="15"/>
        <v>66.852432519588959</v>
      </c>
      <c r="BB64" s="234">
        <f t="shared" si="15"/>
        <v>65.198521156163508</v>
      </c>
      <c r="BC64" s="234">
        <f t="shared" si="15"/>
        <v>63.585527119078691</v>
      </c>
      <c r="BD64" s="234">
        <f t="shared" si="15"/>
        <v>62.012438124585863</v>
      </c>
      <c r="BE64" s="234">
        <f t="shared" si="15"/>
        <v>60.478266932566534</v>
      </c>
      <c r="BF64" s="234">
        <f t="shared" si="15"/>
        <v>58.982050726959663</v>
      </c>
      <c r="BG64" s="234">
        <f t="shared" si="15"/>
        <v>57.522850511516943</v>
      </c>
      <c r="BH64" s="234">
        <f t="shared" si="15"/>
        <v>56.099750520506994</v>
      </c>
      <c r="BI64" s="234">
        <f t="shared" si="15"/>
        <v>54.711857643998535</v>
      </c>
      <c r="BJ64" s="234">
        <f t="shared" si="15"/>
        <v>53.358300867362047</v>
      </c>
      <c r="BK64" s="234">
        <f t="shared" si="15"/>
        <v>52.038230724637693</v>
      </c>
      <c r="BL64" s="234">
        <f t="shared" si="15"/>
        <v>50.750818765427177</v>
      </c>
      <c r="BM64" s="234">
        <f t="shared" si="15"/>
        <v>49.495257034974216</v>
      </c>
      <c r="BN64" s="234">
        <f t="shared" si="15"/>
        <v>48.270757567107864</v>
      </c>
      <c r="BO64" s="234">
        <f t="shared" si="15"/>
        <v>47.076551889730304</v>
      </c>
      <c r="BP64" s="234">
        <f t="shared" si="15"/>
        <v>45.911890542538529</v>
      </c>
      <c r="BQ64" s="234">
        <f t="shared" si="15"/>
        <v>45.911890542538529</v>
      </c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10"/>
    </row>
    <row r="65" spans="1:90">
      <c r="A65" s="264" t="s">
        <v>124</v>
      </c>
      <c r="B65" s="59"/>
      <c r="C65" s="271"/>
      <c r="D65" s="271"/>
      <c r="F65" s="271"/>
      <c r="G65" s="271"/>
      <c r="H65" s="308"/>
      <c r="I65" s="227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  <c r="BO65" s="234"/>
      <c r="BP65" s="234"/>
      <c r="BQ65" s="2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10"/>
    </row>
    <row r="66" spans="1:90" ht="18">
      <c r="A66" s="353" t="s">
        <v>15</v>
      </c>
      <c r="B66" s="59"/>
      <c r="C66" s="271"/>
      <c r="D66" s="271"/>
      <c r="F66" s="271"/>
      <c r="G66" s="271"/>
      <c r="H66" s="308"/>
      <c r="I66" s="227" t="s">
        <v>469</v>
      </c>
      <c r="Z66" s="352">
        <f>Z54*Z$33/1000000</f>
        <v>0.23706369144036488</v>
      </c>
      <c r="AA66" s="352">
        <f t="shared" ref="AA66:BQ66" si="16">AA54*AA$33/1000000</f>
        <v>0.24885566491504021</v>
      </c>
      <c r="AB66" s="352">
        <f t="shared" si="16"/>
        <v>0.26123419231361095</v>
      </c>
      <c r="AC66" s="352">
        <f t="shared" si="16"/>
        <v>0.27422844988094996</v>
      </c>
      <c r="AD66" s="352">
        <f t="shared" si="16"/>
        <v>0.28786906514071425</v>
      </c>
      <c r="AE66" s="352">
        <f t="shared" si="16"/>
        <v>0.30218818908455469</v>
      </c>
      <c r="AF66" s="352">
        <f t="shared" si="16"/>
        <v>0.31721957195214828</v>
      </c>
      <c r="AG66" s="352">
        <f t="shared" si="16"/>
        <v>0.3329986427806671</v>
      </c>
      <c r="AH66" s="352">
        <f t="shared" si="16"/>
        <v>0.34956259291117564</v>
      </c>
      <c r="AI66" s="352">
        <f t="shared" si="16"/>
        <v>0.36695046364879225</v>
      </c>
      <c r="AJ66" s="352">
        <f t="shared" si="16"/>
        <v>0.3852032382832194</v>
      </c>
      <c r="AK66" s="352">
        <f t="shared" si="16"/>
        <v>0.40436393868654291</v>
      </c>
      <c r="AL66" s="352">
        <f t="shared" si="16"/>
        <v>0.424477726715978</v>
      </c>
      <c r="AM66" s="352">
        <f t="shared" si="16"/>
        <v>0.44559201066057141</v>
      </c>
      <c r="AN66" s="352">
        <f t="shared" si="16"/>
        <v>0.46775655698275032</v>
      </c>
      <c r="AO66" s="352">
        <f t="shared" si="16"/>
        <v>0.49102360761810077</v>
      </c>
      <c r="AP66" s="352">
        <f t="shared" si="16"/>
        <v>0.51544800310984362</v>
      </c>
      <c r="AQ66" s="352">
        <f t="shared" si="16"/>
        <v>0.54108731186824388</v>
      </c>
      <c r="AR66" s="352">
        <f t="shared" si="16"/>
        <v>0.56800196585961149</v>
      </c>
      <c r="AS66" s="352">
        <f t="shared" si="16"/>
        <v>0.59625540304471836</v>
      </c>
      <c r="AT66" s="352">
        <f t="shared" si="16"/>
        <v>0.62591421690235971</v>
      </c>
      <c r="AU66" s="352">
        <f t="shared" si="16"/>
        <v>0.65704831339048231</v>
      </c>
      <c r="AV66" s="352">
        <f t="shared" si="16"/>
        <v>0.67755281419628943</v>
      </c>
      <c r="AW66" s="352">
        <f t="shared" si="16"/>
        <v>0.69869719877430514</v>
      </c>
      <c r="AX66" s="352">
        <f t="shared" si="16"/>
        <v>0.72050143597165284</v>
      </c>
      <c r="AY66" s="352">
        <f t="shared" si="16"/>
        <v>0.74298611780308843</v>
      </c>
      <c r="AZ66" s="352">
        <f t="shared" si="16"/>
        <v>0.76617247889818707</v>
      </c>
      <c r="BA66" s="352">
        <f t="shared" si="16"/>
        <v>0.79008241655541855</v>
      </c>
      <c r="BB66" s="352">
        <f t="shared" si="16"/>
        <v>0.81473851142204867</v>
      </c>
      <c r="BC66" s="352">
        <f t="shared" si="16"/>
        <v>0.84016404881939932</v>
      </c>
      <c r="BD66" s="352">
        <f t="shared" si="16"/>
        <v>0.86638304073360572</v>
      </c>
      <c r="BE66" s="352">
        <f t="shared" si="16"/>
        <v>0.89342024849263824</v>
      </c>
      <c r="BF66" s="352">
        <f t="shared" si="16"/>
        <v>0.92130120615100664</v>
      </c>
      <c r="BG66" s="352">
        <f t="shared" si="16"/>
        <v>0.95005224460422877</v>
      </c>
      <c r="BH66" s="352">
        <f t="shared" si="16"/>
        <v>0.97970051645584511</v>
      </c>
      <c r="BI66" s="352">
        <f t="shared" si="16"/>
        <v>1.0102740216604473</v>
      </c>
      <c r="BJ66" s="352">
        <f t="shared" si="16"/>
        <v>1.04180163396696</v>
      </c>
      <c r="BK66" s="352">
        <f t="shared" si="16"/>
        <v>1.0743131281871308</v>
      </c>
      <c r="BL66" s="352">
        <f t="shared" si="16"/>
        <v>1.1078392083149882</v>
      </c>
      <c r="BM66" s="352">
        <f t="shared" si="16"/>
        <v>1.1424115365238272</v>
      </c>
      <c r="BN66" s="352">
        <f t="shared" si="16"/>
        <v>1.1780627630681002</v>
      </c>
      <c r="BO66" s="352">
        <f t="shared" si="16"/>
        <v>1.2148265571184571</v>
      </c>
      <c r="BP66" s="352">
        <f t="shared" si="16"/>
        <v>1.2527376385590514</v>
      </c>
      <c r="BQ66" s="352">
        <f t="shared" si="16"/>
        <v>1.2527376385590514</v>
      </c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10"/>
    </row>
    <row r="67" spans="1:90" ht="15.75">
      <c r="A67" s="353" t="s">
        <v>106</v>
      </c>
      <c r="B67" s="59"/>
      <c r="C67" s="271"/>
      <c r="D67" s="271"/>
      <c r="F67" s="271"/>
      <c r="G67" s="271"/>
      <c r="H67" s="308"/>
      <c r="I67" s="227" t="s">
        <v>469</v>
      </c>
      <c r="Z67" s="352">
        <f t="shared" ref="Z67:Z69" si="17">Z55*Z$33/1000000</f>
        <v>5.7740773449593428E-4</v>
      </c>
      <c r="AA67" s="352">
        <f t="shared" ref="AA67:BQ67" si="18">AA55*AA$33/1000000</f>
        <v>5.9828521271542182E-4</v>
      </c>
      <c r="AB67" s="352">
        <f t="shared" si="18"/>
        <v>6.1991756322145016E-4</v>
      </c>
      <c r="AC67" s="352">
        <f t="shared" si="18"/>
        <v>6.4233208012315335E-4</v>
      </c>
      <c r="AD67" s="352">
        <f t="shared" si="18"/>
        <v>6.655570444097092E-4</v>
      </c>
      <c r="AE67" s="352">
        <f t="shared" si="18"/>
        <v>6.8962175963320808E-4</v>
      </c>
      <c r="AF67" s="352">
        <f t="shared" si="18"/>
        <v>7.1455658888172071E-4</v>
      </c>
      <c r="AG67" s="352">
        <f t="shared" si="18"/>
        <v>7.4039299308921328E-4</v>
      </c>
      <c r="AH67" s="352">
        <f t="shared" si="18"/>
        <v>7.6716357073063556E-4</v>
      </c>
      <c r="AI67" s="352">
        <f t="shared" si="18"/>
        <v>7.9490209895228267E-4</v>
      </c>
      <c r="AJ67" s="352">
        <f t="shared" si="18"/>
        <v>8.2364357618931467E-4</v>
      </c>
      <c r="AK67" s="352">
        <f t="shared" si="18"/>
        <v>8.5342426632420605E-4</v>
      </c>
      <c r="AL67" s="352">
        <f t="shared" si="18"/>
        <v>8.8428174444184801E-4</v>
      </c>
      <c r="AM67" s="352">
        <f t="shared" si="18"/>
        <v>9.1625494423902749E-4</v>
      </c>
      <c r="AN67" s="352">
        <f t="shared" si="18"/>
        <v>9.4938420714810005E-4</v>
      </c>
      <c r="AO67" s="352">
        <f t="shared" si="18"/>
        <v>9.8371133323684758E-4</v>
      </c>
      <c r="AP67" s="352">
        <f t="shared" si="18"/>
        <v>1.0192796339487243E-3</v>
      </c>
      <c r="AQ67" s="352">
        <f t="shared" si="18"/>
        <v>1.0561339867500574E-3</v>
      </c>
      <c r="AR67" s="352">
        <f t="shared" si="18"/>
        <v>1.0943208917531288E-3</v>
      </c>
      <c r="AS67" s="352">
        <f t="shared" si="18"/>
        <v>1.1338885303865988E-3</v>
      </c>
      <c r="AT67" s="352">
        <f t="shared" si="18"/>
        <v>1.1748868261872924E-3</v>
      </c>
      <c r="AU67" s="352">
        <f t="shared" si="18"/>
        <v>1.2173675077900442E-3</v>
      </c>
      <c r="AV67" s="352">
        <f t="shared" si="18"/>
        <v>1.2391124992052493E-3</v>
      </c>
      <c r="AW67" s="352">
        <f t="shared" si="18"/>
        <v>1.2612459063195947E-3</v>
      </c>
      <c r="AX67" s="352">
        <f t="shared" si="18"/>
        <v>1.2837746671333051E-3</v>
      </c>
      <c r="AY67" s="352">
        <f t="shared" si="18"/>
        <v>1.3067058435752902E-3</v>
      </c>
      <c r="AZ67" s="352">
        <f t="shared" si="18"/>
        <v>1.3300466237167997E-3</v>
      </c>
      <c r="BA67" s="352">
        <f t="shared" si="18"/>
        <v>1.3538043240246135E-3</v>
      </c>
      <c r="BB67" s="352">
        <f t="shared" si="18"/>
        <v>1.3779863916544832E-3</v>
      </c>
      <c r="BC67" s="352">
        <f t="shared" si="18"/>
        <v>1.4026004067855377E-3</v>
      </c>
      <c r="BD67" s="352">
        <f t="shared" si="18"/>
        <v>1.4276540849963882E-3</v>
      </c>
      <c r="BE67" s="352">
        <f t="shared" si="18"/>
        <v>1.4531552796836749E-3</v>
      </c>
      <c r="BF67" s="352">
        <f t="shared" si="18"/>
        <v>1.479111984523816E-3</v>
      </c>
      <c r="BG67" s="352">
        <f t="shared" si="18"/>
        <v>1.5055323359787242E-3</v>
      </c>
      <c r="BH67" s="352">
        <f t="shared" si="18"/>
        <v>1.5324246158462923E-3</v>
      </c>
      <c r="BI67" s="352">
        <f t="shared" si="18"/>
        <v>1.5597972538564202E-3</v>
      </c>
      <c r="BJ67" s="352">
        <f t="shared" si="18"/>
        <v>1.5876588303134294E-3</v>
      </c>
      <c r="BK67" s="352">
        <f t="shared" si="18"/>
        <v>1.6160180787856639E-3</v>
      </c>
      <c r="BL67" s="352">
        <f t="shared" si="18"/>
        <v>1.6448838888431423E-3</v>
      </c>
      <c r="BM67" s="352">
        <f t="shared" si="18"/>
        <v>1.6742653088441058E-3</v>
      </c>
      <c r="BN67" s="352">
        <f t="shared" si="18"/>
        <v>1.7041715487713439E-3</v>
      </c>
      <c r="BO67" s="352">
        <f t="shared" si="18"/>
        <v>1.7346119831191799E-3</v>
      </c>
      <c r="BP67" s="352">
        <f t="shared" si="18"/>
        <v>1.7655961538320282E-3</v>
      </c>
      <c r="BQ67" s="352">
        <f t="shared" si="18"/>
        <v>1.7655961538320282E-3</v>
      </c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10"/>
    </row>
    <row r="68" spans="1:90" ht="18">
      <c r="A68" s="353" t="s">
        <v>16</v>
      </c>
      <c r="B68" s="59"/>
      <c r="C68" s="271"/>
      <c r="D68" s="271"/>
      <c r="F68" s="271"/>
      <c r="G68" s="271"/>
      <c r="H68" s="308"/>
      <c r="I68" s="227" t="s">
        <v>469</v>
      </c>
      <c r="Z68" s="352">
        <f t="shared" si="17"/>
        <v>2.2475793519574792E-3</v>
      </c>
      <c r="AA68" s="352">
        <f t="shared" ref="AA68:BQ68" si="19">AA56*AA$33/1000000</f>
        <v>2.0905414978904086E-3</v>
      </c>
      <c r="AB68" s="352">
        <f t="shared" si="19"/>
        <v>1.944475842686312E-3</v>
      </c>
      <c r="AC68" s="352">
        <f t="shared" si="19"/>
        <v>1.8086157613259916E-3</v>
      </c>
      <c r="AD68" s="352">
        <f t="shared" si="19"/>
        <v>1.6822481927045972E-3</v>
      </c>
      <c r="AE68" s="352">
        <f t="shared" si="19"/>
        <v>1.5647098971332048E-3</v>
      </c>
      <c r="AF68" s="352">
        <f t="shared" si="19"/>
        <v>1.4553839753279061E-3</v>
      </c>
      <c r="AG68" s="352">
        <f t="shared" si="19"/>
        <v>1.3536966306163412E-3</v>
      </c>
      <c r="AH68" s="352">
        <f t="shared" si="19"/>
        <v>1.2591141573681014E-3</v>
      </c>
      <c r="AI68" s="352">
        <f t="shared" si="19"/>
        <v>1.1711401398428252E-3</v>
      </c>
      <c r="AJ68" s="352">
        <f t="shared" si="19"/>
        <v>1.0893128467541289E-3</v>
      </c>
      <c r="AK68" s="352">
        <f t="shared" si="19"/>
        <v>1.013202807874756E-3</v>
      </c>
      <c r="AL68" s="352">
        <f t="shared" si="19"/>
        <v>9.4241055996377161E-4</v>
      </c>
      <c r="AM68" s="352">
        <f t="shared" si="19"/>
        <v>8.7656455018531184E-4</v>
      </c>
      <c r="AN68" s="352">
        <f t="shared" si="19"/>
        <v>8.1531918601497339E-4</v>
      </c>
      <c r="AO68" s="352">
        <f t="shared" si="19"/>
        <v>7.5835302139880907E-4</v>
      </c>
      <c r="AP68" s="352">
        <f t="shared" si="19"/>
        <v>7.0536706964496746E-4</v>
      </c>
      <c r="AQ68" s="352">
        <f t="shared" si="19"/>
        <v>6.5608323419321735E-4</v>
      </c>
      <c r="AR68" s="352">
        <f t="shared" si="19"/>
        <v>6.102428490262357E-4</v>
      </c>
      <c r="AS68" s="352">
        <f t="shared" si="19"/>
        <v>5.6760532106203091E-4</v>
      </c>
      <c r="AT68" s="352">
        <f t="shared" si="19"/>
        <v>5.2794686740209606E-4</v>
      </c>
      <c r="AU68" s="352">
        <f t="shared" si="19"/>
        <v>4.9105934080773985E-4</v>
      </c>
      <c r="AV68" s="352">
        <f t="shared" si="19"/>
        <v>4.4868452968866563E-4</v>
      </c>
      <c r="AW68" s="352">
        <f t="shared" si="19"/>
        <v>4.0996635325334216E-4</v>
      </c>
      <c r="AX68" s="352">
        <f t="shared" si="19"/>
        <v>3.7458927081008718E-4</v>
      </c>
      <c r="AY68" s="352">
        <f t="shared" si="19"/>
        <v>3.4226497050923271E-4</v>
      </c>
      <c r="AZ68" s="352">
        <f t="shared" si="19"/>
        <v>3.1273001969423029E-4</v>
      </c>
      <c r="BA68" s="352">
        <f t="shared" si="19"/>
        <v>2.857437180101827E-4</v>
      </c>
      <c r="BB68" s="352">
        <f t="shared" si="19"/>
        <v>2.6108613577332623E-4</v>
      </c>
      <c r="BC68" s="352">
        <f t="shared" si="19"/>
        <v>2.3855632161480658E-4</v>
      </c>
      <c r="BD68" s="352">
        <f t="shared" si="19"/>
        <v>2.1797066479161976E-4</v>
      </c>
      <c r="BE68" s="352">
        <f t="shared" si="19"/>
        <v>1.991613988180801E-4</v>
      </c>
      <c r="BF68" s="352">
        <f t="shared" si="19"/>
        <v>1.8197523422289151E-4</v>
      </c>
      <c r="BG68" s="352">
        <f t="shared" si="19"/>
        <v>1.6627210928923234E-4</v>
      </c>
      <c r="BH68" s="352">
        <f t="shared" si="19"/>
        <v>1.5192404859678789E-4</v>
      </c>
      <c r="BI68" s="352">
        <f t="shared" si="19"/>
        <v>1.38814120063213E-4</v>
      </c>
      <c r="BJ68" s="352">
        <f t="shared" si="19"/>
        <v>1.2683548198524984E-4</v>
      </c>
      <c r="BK68" s="352">
        <f t="shared" si="19"/>
        <v>1.1589051231319159E-4</v>
      </c>
      <c r="BL68" s="352">
        <f t="shared" si="19"/>
        <v>1.0589001306255849E-4</v>
      </c>
      <c r="BM68" s="352">
        <f t="shared" si="19"/>
        <v>9.6752483379197954E-5</v>
      </c>
      <c r="BN68" s="352">
        <f t="shared" si="19"/>
        <v>8.840345533352223E-5</v>
      </c>
      <c r="BO68" s="352">
        <f t="shared" si="19"/>
        <v>8.0774887030820618E-5</v>
      </c>
      <c r="BP68" s="352">
        <f t="shared" si="19"/>
        <v>7.3804608091689999E-5</v>
      </c>
      <c r="BQ68" s="352">
        <f t="shared" si="19"/>
        <v>7.3804608091689999E-5</v>
      </c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10"/>
    </row>
    <row r="69" spans="1:90" ht="18">
      <c r="A69" s="353" t="s">
        <v>97</v>
      </c>
      <c r="B69" s="59"/>
      <c r="C69" s="271"/>
      <c r="D69" s="271"/>
      <c r="F69" s="271"/>
      <c r="G69" s="271"/>
      <c r="H69" s="308"/>
      <c r="I69" s="227" t="s">
        <v>469</v>
      </c>
      <c r="Z69" s="234">
        <f t="shared" si="17"/>
        <v>63.24220866236427</v>
      </c>
      <c r="AA69" s="234">
        <f t="shared" ref="AA69:BQ69" si="20">AA57*AA$33/1000000</f>
        <v>65.776182251980231</v>
      </c>
      <c r="AB69" s="234">
        <f t="shared" si="20"/>
        <v>68.411686485270437</v>
      </c>
      <c r="AC69" s="234">
        <f t="shared" si="20"/>
        <v>71.152789467619669</v>
      </c>
      <c r="AD69" s="234">
        <f t="shared" si="20"/>
        <v>74.003722304279876</v>
      </c>
      <c r="AE69" s="234">
        <f t="shared" si="20"/>
        <v>76.968885631409464</v>
      </c>
      <c r="AF69" s="234">
        <f t="shared" si="20"/>
        <v>80.052856408796742</v>
      </c>
      <c r="AG69" s="234">
        <f t="shared" si="20"/>
        <v>83.260394984753063</v>
      </c>
      <c r="AH69" s="234">
        <f t="shared" si="20"/>
        <v>86.596452444079375</v>
      </c>
      <c r="AI69" s="234">
        <f t="shared" si="20"/>
        <v>90.066178250450761</v>
      </c>
      <c r="AJ69" s="234">
        <f t="shared" si="20"/>
        <v>93.674928195012725</v>
      </c>
      <c r="AK69" s="234">
        <f t="shared" si="20"/>
        <v>97.42827266346093</v>
      </c>
      <c r="AL69" s="234">
        <f t="shared" si="20"/>
        <v>101.33200523436382</v>
      </c>
      <c r="AM69" s="234">
        <f t="shared" si="20"/>
        <v>105.39215162200115</v>
      </c>
      <c r="AN69" s="234">
        <f t="shared" si="20"/>
        <v>109.61497897752136</v>
      </c>
      <c r="AO69" s="234">
        <f t="shared" si="20"/>
        <v>114.00700556277636</v>
      </c>
      <c r="AP69" s="234">
        <f t="shared" si="20"/>
        <v>118.57501081176427</v>
      </c>
      <c r="AQ69" s="234">
        <f t="shared" si="20"/>
        <v>123.32604579521266</v>
      </c>
      <c r="AR69" s="234">
        <f t="shared" si="20"/>
        <v>128.26744410445309</v>
      </c>
      <c r="AS69" s="234">
        <f t="shared" si="20"/>
        <v>133.4068331713888</v>
      </c>
      <c r="AT69" s="234">
        <f t="shared" si="20"/>
        <v>138.75214604202813</v>
      </c>
      <c r="AU69" s="234">
        <f t="shared" si="20"/>
        <v>144.31163362175707</v>
      </c>
      <c r="AV69" s="234">
        <f t="shared" si="20"/>
        <v>147.44373947226796</v>
      </c>
      <c r="AW69" s="234">
        <f t="shared" si="20"/>
        <v>150.64382381358124</v>
      </c>
      <c r="AX69" s="234">
        <f t="shared" si="20"/>
        <v>153.91336203491795</v>
      </c>
      <c r="AY69" s="234">
        <f t="shared" si="20"/>
        <v>157.25386154700109</v>
      </c>
      <c r="AZ69" s="234">
        <f t="shared" si="20"/>
        <v>160.66686247704226</v>
      </c>
      <c r="BA69" s="234">
        <f t="shared" si="20"/>
        <v>164.15393837881305</v>
      </c>
      <c r="BB69" s="234">
        <f t="shared" si="20"/>
        <v>167.71669695812699</v>
      </c>
      <c r="BC69" s="234">
        <f t="shared" si="20"/>
        <v>171.35678081406738</v>
      </c>
      <c r="BD69" s="234">
        <f t="shared" si="20"/>
        <v>175.07586819630296</v>
      </c>
      <c r="BE69" s="234">
        <f t="shared" si="20"/>
        <v>178.87567377883974</v>
      </c>
      <c r="BF69" s="234">
        <f t="shared" si="20"/>
        <v>182.75794945056603</v>
      </c>
      <c r="BG69" s="234">
        <f t="shared" si="20"/>
        <v>186.72448512295563</v>
      </c>
      <c r="BH69" s="234">
        <f t="shared" si="20"/>
        <v>190.77710955530151</v>
      </c>
      <c r="BI69" s="234">
        <f t="shared" si="20"/>
        <v>194.9176911978592</v>
      </c>
      <c r="BJ69" s="234">
        <f t="shared" si="20"/>
        <v>199.14813905329038</v>
      </c>
      <c r="BK69" s="234">
        <f t="shared" si="20"/>
        <v>203.47040355680284</v>
      </c>
      <c r="BL69" s="234">
        <f t="shared" si="20"/>
        <v>207.88647747539255</v>
      </c>
      <c r="BM69" s="234">
        <f t="shared" si="20"/>
        <v>212.39839682660309</v>
      </c>
      <c r="BN69" s="234">
        <f t="shared" si="20"/>
        <v>217.00824181722533</v>
      </c>
      <c r="BO69" s="234">
        <f t="shared" si="20"/>
        <v>221.71813780237059</v>
      </c>
      <c r="BP69" s="234">
        <f t="shared" si="20"/>
        <v>226.53025626535856</v>
      </c>
      <c r="BQ69" s="234">
        <f t="shared" si="20"/>
        <v>226.53025626535856</v>
      </c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10"/>
    </row>
    <row r="70" spans="1:90">
      <c r="A70" s="264" t="s">
        <v>510</v>
      </c>
      <c r="B70" s="59"/>
      <c r="C70" s="271"/>
      <c r="D70" s="271"/>
      <c r="F70" s="271"/>
      <c r="G70" s="271"/>
      <c r="H70" s="308"/>
      <c r="I70" s="227"/>
      <c r="Z70" s="352"/>
      <c r="AA70" s="352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10"/>
    </row>
    <row r="71" spans="1:90" ht="18">
      <c r="A71" s="353" t="s">
        <v>15</v>
      </c>
      <c r="B71" s="59"/>
      <c r="C71" s="271"/>
      <c r="D71" s="271"/>
      <c r="F71" s="271"/>
      <c r="G71" s="271"/>
      <c r="H71" s="308"/>
      <c r="I71" s="227" t="s">
        <v>469</v>
      </c>
      <c r="Z71" s="352">
        <f>Z61+Z66</f>
        <v>0.25896817893641588</v>
      </c>
      <c r="AA71" s="352">
        <f t="shared" ref="AA71:BQ71" si="21">AA61+AA66</f>
        <v>0.26943865350201474</v>
      </c>
      <c r="AB71" s="352">
        <f t="shared" si="21"/>
        <v>0.28057540809178888</v>
      </c>
      <c r="AC71" s="352">
        <f t="shared" si="21"/>
        <v>0.29240280907069216</v>
      </c>
      <c r="AD71" s="352">
        <f t="shared" si="21"/>
        <v>0.30494696426277673</v>
      </c>
      <c r="AE71" s="352">
        <f t="shared" si="21"/>
        <v>0.31823577763380911</v>
      </c>
      <c r="AF71" s="352">
        <f t="shared" si="21"/>
        <v>0.3322990086208818</v>
      </c>
      <c r="AG71" s="352">
        <f t="shared" si="21"/>
        <v>0.34716833622391718</v>
      </c>
      <c r="AH71" s="352">
        <f t="shared" si="21"/>
        <v>0.36287742798667894</v>
      </c>
      <c r="AI71" s="352">
        <f t="shared" si="21"/>
        <v>0.3794620140078655</v>
      </c>
      <c r="AJ71" s="352">
        <f t="shared" si="21"/>
        <v>0.39695996613602069</v>
      </c>
      <c r="AK71" s="352">
        <f t="shared" si="21"/>
        <v>0.41541138251548443</v>
      </c>
      <c r="AL71" s="352">
        <f t="shared" si="21"/>
        <v>0.43485867766437791</v>
      </c>
      <c r="AM71" s="352">
        <f t="shared" si="21"/>
        <v>0.45534667827976949</v>
      </c>
      <c r="AN71" s="352">
        <f t="shared" si="21"/>
        <v>0.47692272497969068</v>
      </c>
      <c r="AO71" s="352">
        <f t="shared" si="21"/>
        <v>0.49963678020665497</v>
      </c>
      <c r="AP71" s="352">
        <f t="shared" si="21"/>
        <v>0.5235415425327502</v>
      </c>
      <c r="AQ71" s="352">
        <f t="shared" si="21"/>
        <v>0.54869256762234209</v>
      </c>
      <c r="AR71" s="352">
        <f t="shared" si="21"/>
        <v>0.57514839612490976</v>
      </c>
      <c r="AS71" s="352">
        <f t="shared" si="21"/>
        <v>0.60297068878764026</v>
      </c>
      <c r="AT71" s="352">
        <f t="shared" si="21"/>
        <v>0.63222436909513546</v>
      </c>
      <c r="AU71" s="352">
        <f t="shared" si="21"/>
        <v>0.66297777376198797</v>
      </c>
      <c r="AV71" s="352">
        <f t="shared" si="21"/>
        <v>0.683026172352872</v>
      </c>
      <c r="AW71" s="352">
        <f t="shared" si="21"/>
        <v>0.70374953872318002</v>
      </c>
      <c r="AX71" s="352">
        <f t="shared" si="21"/>
        <v>0.72516514301013679</v>
      </c>
      <c r="AY71" s="352">
        <f t="shared" si="21"/>
        <v>0.74729108610706174</v>
      </c>
      <c r="AZ71" s="352">
        <f t="shared" si="21"/>
        <v>0.77014630314256738</v>
      </c>
      <c r="BA71" s="352">
        <f t="shared" si="21"/>
        <v>0.79375056879492523</v>
      </c>
      <c r="BB71" s="352">
        <f t="shared" si="21"/>
        <v>0.81812450436605622</v>
      </c>
      <c r="BC71" s="352">
        <f t="shared" si="21"/>
        <v>0.84328958654746566</v>
      </c>
      <c r="BD71" s="352">
        <f t="shared" si="21"/>
        <v>0.86926815781775524</v>
      </c>
      <c r="BE71" s="352">
        <f t="shared" si="21"/>
        <v>0.89608343841816862</v>
      </c>
      <c r="BF71" s="352">
        <f t="shared" si="21"/>
        <v>0.92375953985899106</v>
      </c>
      <c r="BG71" s="352">
        <f t="shared" si="21"/>
        <v>0.95232147991556648</v>
      </c>
      <c r="BH71" s="352">
        <f t="shared" si="21"/>
        <v>0.98179519907826418</v>
      </c>
      <c r="BI71" s="352">
        <f t="shared" si="21"/>
        <v>1.0122075784259104</v>
      </c>
      <c r="BJ71" s="352">
        <f t="shared" si="21"/>
        <v>1.0435864588971204</v>
      </c>
      <c r="BK71" s="352">
        <f t="shared" si="21"/>
        <v>1.0759606619385176</v>
      </c>
      <c r="BL71" s="352">
        <f t="shared" si="21"/>
        <v>1.1093600115131566</v>
      </c>
      <c r="BM71" s="352">
        <f t="shared" si="21"/>
        <v>1.1438153574565468</v>
      </c>
      <c r="BN71" s="352">
        <f t="shared" si="21"/>
        <v>1.1793586001714911</v>
      </c>
      <c r="BO71" s="352">
        <f t="shared" si="21"/>
        <v>1.2160227166566049</v>
      </c>
      <c r="BP71" s="352">
        <f t="shared" si="21"/>
        <v>1.2538417878668295</v>
      </c>
      <c r="BQ71" s="352">
        <f t="shared" si="21"/>
        <v>1.2538417878668295</v>
      </c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10"/>
    </row>
    <row r="72" spans="1:90" ht="15.75">
      <c r="A72" s="353" t="s">
        <v>106</v>
      </c>
      <c r="B72" s="59"/>
      <c r="C72" s="271"/>
      <c r="D72" s="271"/>
      <c r="F72" s="271"/>
      <c r="G72" s="271"/>
      <c r="H72" s="308"/>
      <c r="I72" s="227" t="s">
        <v>469</v>
      </c>
      <c r="Z72" s="352">
        <f t="shared" ref="Z72:Z74" si="22">Z62+Z67</f>
        <v>1.4871206926002755E-3</v>
      </c>
      <c r="AA72" s="352">
        <f t="shared" ref="AA72:BQ72" si="23">AA62+AA67</f>
        <v>1.5014866404200705E-3</v>
      </c>
      <c r="AB72" s="352">
        <f t="shared" si="23"/>
        <v>1.5166540686655659E-3</v>
      </c>
      <c r="AC72" s="352">
        <f t="shared" si="23"/>
        <v>1.5326499378348229E-3</v>
      </c>
      <c r="AD72" s="352">
        <f t="shared" si="23"/>
        <v>1.5495021976938644E-3</v>
      </c>
      <c r="AE72" s="352">
        <f t="shared" si="23"/>
        <v>1.5672398229424505E-3</v>
      </c>
      <c r="AF72" s="352">
        <f t="shared" si="23"/>
        <v>1.5858928501701749E-3</v>
      </c>
      <c r="AG72" s="352">
        <f t="shared" si="23"/>
        <v>1.6054924161495339E-3</v>
      </c>
      <c r="AH72" s="352">
        <f t="shared" si="23"/>
        <v>1.6260707975142841E-3</v>
      </c>
      <c r="AI72" s="352">
        <f t="shared" si="23"/>
        <v>1.6476614518732007E-3</v>
      </c>
      <c r="AJ72" s="352">
        <f t="shared" si="23"/>
        <v>1.670299060411102E-3</v>
      </c>
      <c r="AK72" s="352">
        <f t="shared" si="23"/>
        <v>1.694019572030933E-3</v>
      </c>
      <c r="AL72" s="352">
        <f t="shared" si="23"/>
        <v>1.7188602490926085E-3</v>
      </c>
      <c r="AM72" s="352">
        <f t="shared" si="23"/>
        <v>1.7448597148063613E-3</v>
      </c>
      <c r="AN72" s="352">
        <f t="shared" si="23"/>
        <v>1.7720580023403852E-3</v>
      </c>
      <c r="AO72" s="352">
        <f t="shared" si="23"/>
        <v>1.8004966057047927E-3</v>
      </c>
      <c r="AP72" s="352">
        <f t="shared" si="23"/>
        <v>1.8302185324760593E-3</v>
      </c>
      <c r="AQ72" s="352">
        <f t="shared" si="23"/>
        <v>1.8612683584285535E-3</v>
      </c>
      <c r="AR72" s="352">
        <f t="shared" si="23"/>
        <v>1.8936922841420404E-3</v>
      </c>
      <c r="AS72" s="352">
        <f t="shared" si="23"/>
        <v>1.9275381936566562E-3</v>
      </c>
      <c r="AT72" s="352">
        <f t="shared" si="23"/>
        <v>1.9628557152493427E-3</v>
      </c>
      <c r="AU72" s="352">
        <f t="shared" si="23"/>
        <v>1.9996962844084612E-3</v>
      </c>
      <c r="AV72" s="352">
        <f t="shared" si="23"/>
        <v>2.0021271899858593E-3</v>
      </c>
      <c r="AW72" s="352">
        <f t="shared" si="23"/>
        <v>2.0054233362532458E-3</v>
      </c>
      <c r="AX72" s="352">
        <f t="shared" si="23"/>
        <v>2.0095798893841159E-3</v>
      </c>
      <c r="AY72" s="352">
        <f t="shared" si="23"/>
        <v>2.0145924301028018E-3</v>
      </c>
      <c r="AZ72" s="352">
        <f t="shared" si="23"/>
        <v>2.0204569487232652E-3</v>
      </c>
      <c r="BA72" s="352">
        <f t="shared" si="23"/>
        <v>2.0271698404045572E-3</v>
      </c>
      <c r="BB72" s="352">
        <f t="shared" si="23"/>
        <v>2.0347279006192888E-3</v>
      </c>
      <c r="BC72" s="352">
        <f t="shared" si="23"/>
        <v>2.0431283208315627E-3</v>
      </c>
      <c r="BD72" s="352">
        <f t="shared" si="23"/>
        <v>2.0523686843809362E-3</v>
      </c>
      <c r="BE72" s="352">
        <f t="shared" si="23"/>
        <v>2.0624469625691042E-3</v>
      </c>
      <c r="BF72" s="352">
        <f t="shared" si="23"/>
        <v>2.0733615109461067E-3</v>
      </c>
      <c r="BG72" s="352">
        <f t="shared" si="23"/>
        <v>2.0851110657929624E-3</v>
      </c>
      <c r="BH72" s="352">
        <f t="shared" si="23"/>
        <v>2.0976947407977719E-3</v>
      </c>
      <c r="BI72" s="352">
        <f t="shared" si="23"/>
        <v>2.1111120239223858E-3</v>
      </c>
      <c r="BJ72" s="352">
        <f t="shared" si="23"/>
        <v>2.1253627744569096E-3</v>
      </c>
      <c r="BK72" s="352">
        <f t="shared" si="23"/>
        <v>2.1404472202593465E-3</v>
      </c>
      <c r="BL72" s="352">
        <f t="shared" si="23"/>
        <v>2.1563659551778391E-3</v>
      </c>
      <c r="BM72" s="352">
        <f t="shared" si="23"/>
        <v>2.1731199366530375E-3</v>
      </c>
      <c r="BN72" s="352">
        <f t="shared" si="23"/>
        <v>2.1907104834982252E-3</v>
      </c>
      <c r="BO72" s="352">
        <f t="shared" si="23"/>
        <v>2.2091392738549406E-3</v>
      </c>
      <c r="BP72" s="352">
        <f t="shared" si="23"/>
        <v>2.2284083433219068E-3</v>
      </c>
      <c r="BQ72" s="352">
        <f t="shared" si="23"/>
        <v>2.2284083433219068E-3</v>
      </c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10"/>
    </row>
    <row r="73" spans="1:90" ht="18">
      <c r="A73" s="353" t="s">
        <v>16</v>
      </c>
      <c r="B73" s="59"/>
      <c r="C73" s="271"/>
      <c r="D73" s="271"/>
      <c r="F73" s="271"/>
      <c r="G73" s="271"/>
      <c r="H73" s="308"/>
      <c r="I73" s="227" t="s">
        <v>469</v>
      </c>
      <c r="Z73" s="352">
        <f t="shared" si="22"/>
        <v>3.1374616893294462E-3</v>
      </c>
      <c r="AA73" s="352">
        <f t="shared" ref="AA73:BQ73" si="24">AA63+AA68</f>
        <v>2.9652039091930893E-3</v>
      </c>
      <c r="AB73" s="352">
        <f t="shared" si="24"/>
        <v>2.8041786389067062E-3</v>
      </c>
      <c r="AC73" s="352">
        <f t="shared" si="24"/>
        <v>2.6536148012737595E-3</v>
      </c>
      <c r="AD73" s="352">
        <f t="shared" si="24"/>
        <v>2.5127949591589906E-3</v>
      </c>
      <c r="AE73" s="352">
        <f t="shared" si="24"/>
        <v>2.3810515716876381E-3</v>
      </c>
      <c r="AF73" s="352">
        <f t="shared" si="24"/>
        <v>2.2577635119544323E-3</v>
      </c>
      <c r="AG73" s="352">
        <f t="shared" si="24"/>
        <v>2.1423528279719381E-3</v>
      </c>
      <c r="AH73" s="352">
        <f t="shared" si="24"/>
        <v>2.0342817298642756E-3</v>
      </c>
      <c r="AI73" s="352">
        <f t="shared" si="24"/>
        <v>1.9330497874996979E-3</v>
      </c>
      <c r="AJ73" s="352">
        <f t="shared" si="24"/>
        <v>1.8381913238597804E-3</v>
      </c>
      <c r="AK73" s="352">
        <f t="shared" si="24"/>
        <v>1.7492729904702727E-3</v>
      </c>
      <c r="AL73" s="352">
        <f t="shared" si="24"/>
        <v>1.6658915121740728E-3</v>
      </c>
      <c r="AM73" s="352">
        <f t="shared" si="24"/>
        <v>1.5876715894155035E-3</v>
      </c>
      <c r="AN73" s="352">
        <f t="shared" si="24"/>
        <v>1.5142639470316259E-3</v>
      </c>
      <c r="AO73" s="352">
        <f t="shared" si="24"/>
        <v>1.4453435193152364E-3</v>
      </c>
      <c r="AP73" s="352">
        <f t="shared" si="24"/>
        <v>1.3806077618292469E-3</v>
      </c>
      <c r="AQ73" s="352">
        <f t="shared" si="24"/>
        <v>1.3197750811173824E-3</v>
      </c>
      <c r="AR73" s="352">
        <f t="shared" si="24"/>
        <v>1.2625833740747409E-3</v>
      </c>
      <c r="AS73" s="352">
        <f t="shared" si="24"/>
        <v>1.2087886693172996E-3</v>
      </c>
      <c r="AT73" s="352">
        <f t="shared" si="24"/>
        <v>1.1581638634246387E-3</v>
      </c>
      <c r="AU73" s="352">
        <f t="shared" si="24"/>
        <v>1.1104975454280424E-3</v>
      </c>
      <c r="AV73" s="352">
        <f t="shared" si="24"/>
        <v>1.0467782239967837E-3</v>
      </c>
      <c r="AW73" s="352">
        <f t="shared" si="24"/>
        <v>9.8745102323814348E-4</v>
      </c>
      <c r="AX73" s="352">
        <f t="shared" si="24"/>
        <v>9.3217505919268909E-4</v>
      </c>
      <c r="AY73" s="352">
        <f t="shared" si="24"/>
        <v>8.8063755001758625E-4</v>
      </c>
      <c r="AZ73" s="352">
        <f t="shared" si="24"/>
        <v>8.3255143624653592E-4</v>
      </c>
      <c r="BA73" s="352">
        <f t="shared" si="24"/>
        <v>7.8765320484401797E-4</v>
      </c>
      <c r="BB73" s="352">
        <f t="shared" si="24"/>
        <v>7.4570089952162902E-4</v>
      </c>
      <c r="BC73" s="352">
        <f t="shared" si="24"/>
        <v>7.0647230129537112E-4</v>
      </c>
      <c r="BD73" s="352">
        <f t="shared" si="24"/>
        <v>6.6976326464344245E-4</v>
      </c>
      <c r="BE73" s="352">
        <f t="shared" si="24"/>
        <v>6.3538619588573899E-4</v>
      </c>
      <c r="BF73" s="352">
        <f t="shared" si="24"/>
        <v>6.0316866155908839E-4</v>
      </c>
      <c r="BG73" s="352">
        <f t="shared" si="24"/>
        <v>5.7295211561564179E-4</v>
      </c>
      <c r="BH73" s="352">
        <f t="shared" si="24"/>
        <v>5.4459073523440988E-4</v>
      </c>
      <c r="BI73" s="352">
        <f t="shared" si="24"/>
        <v>5.1795035591547362E-4</v>
      </c>
      <c r="BJ73" s="352">
        <f t="shared" si="24"/>
        <v>4.9290749733010505E-4</v>
      </c>
      <c r="BK73" s="352">
        <f t="shared" si="24"/>
        <v>4.693484721344301E-4</v>
      </c>
      <c r="BL73" s="352">
        <f t="shared" si="24"/>
        <v>4.4716857062533893E-4</v>
      </c>
      <c r="BM73" s="352">
        <f t="shared" si="24"/>
        <v>4.2627131473056234E-4</v>
      </c>
      <c r="BN73" s="352">
        <f t="shared" si="24"/>
        <v>4.0656777538516925E-4</v>
      </c>
      <c r="BO73" s="352">
        <f t="shared" si="24"/>
        <v>3.8797594785877501E-4</v>
      </c>
      <c r="BP73" s="352">
        <f t="shared" si="24"/>
        <v>3.7042018006563481E-4</v>
      </c>
      <c r="BQ73" s="352">
        <f t="shared" si="24"/>
        <v>3.7042018006563481E-4</v>
      </c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10"/>
    </row>
    <row r="74" spans="1:90" ht="18">
      <c r="A74" s="353" t="s">
        <v>97</v>
      </c>
      <c r="B74" s="59"/>
      <c r="C74" s="271"/>
      <c r="D74" s="271"/>
      <c r="F74" s="271"/>
      <c r="G74" s="271"/>
      <c r="H74" s="308"/>
      <c r="I74" s="227" t="s">
        <v>469</v>
      </c>
      <c r="Z74" s="234">
        <f t="shared" si="22"/>
        <v>153.68905771990254</v>
      </c>
      <c r="AA74" s="234">
        <f t="shared" ref="AA74:BQ74" si="25">AA64+AA69</f>
        <v>155.57086338265293</v>
      </c>
      <c r="AB74" s="234">
        <f t="shared" si="25"/>
        <v>157.55890215256045</v>
      </c>
      <c r="AC74" s="234">
        <f t="shared" si="25"/>
        <v>159.65720822784897</v>
      </c>
      <c r="AD74" s="234">
        <f t="shared" si="25"/>
        <v>161.86997905109746</v>
      </c>
      <c r="AE74" s="234">
        <f t="shared" si="25"/>
        <v>164.2015818385166</v>
      </c>
      <c r="AF74" s="234">
        <f t="shared" si="25"/>
        <v>166.65656037092154</v>
      </c>
      <c r="AG74" s="234">
        <f t="shared" si="25"/>
        <v>169.23964205688799</v>
      </c>
      <c r="AH74" s="234">
        <f t="shared" si="25"/>
        <v>171.95574527899339</v>
      </c>
      <c r="AI74" s="234">
        <f t="shared" si="25"/>
        <v>174.80998703448932</v>
      </c>
      <c r="AJ74" s="234">
        <f t="shared" si="25"/>
        <v>177.80769088219699</v>
      </c>
      <c r="AK74" s="234">
        <f t="shared" si="25"/>
        <v>180.95439520789944</v>
      </c>
      <c r="AL74" s="234">
        <f t="shared" si="25"/>
        <v>184.25586182098795</v>
      </c>
      <c r="AM74" s="234">
        <f t="shared" si="25"/>
        <v>187.71808489563747</v>
      </c>
      <c r="AN74" s="234">
        <f t="shared" si="25"/>
        <v>191.34730027031151</v>
      </c>
      <c r="AO74" s="234">
        <f t="shared" si="25"/>
        <v>195.14999511995774</v>
      </c>
      <c r="AP74" s="234">
        <f t="shared" si="25"/>
        <v>199.13291801582221</v>
      </c>
      <c r="AQ74" s="234">
        <f t="shared" si="25"/>
        <v>203.30308938841699</v>
      </c>
      <c r="AR74" s="234">
        <f t="shared" si="25"/>
        <v>207.66781240978935</v>
      </c>
      <c r="AS74" s="234">
        <f t="shared" si="25"/>
        <v>212.23468431189698</v>
      </c>
      <c r="AT74" s="234">
        <f t="shared" si="25"/>
        <v>217.01160815855971</v>
      </c>
      <c r="AU74" s="234">
        <f t="shared" si="25"/>
        <v>222.0068050891619</v>
      </c>
      <c r="AV74" s="234">
        <f t="shared" si="25"/>
        <v>223.21675310441998</v>
      </c>
      <c r="AW74" s="234">
        <f t="shared" si="25"/>
        <v>224.54223328304275</v>
      </c>
      <c r="AX74" s="234">
        <f t="shared" si="25"/>
        <v>225.98354454906567</v>
      </c>
      <c r="AY74" s="234">
        <f t="shared" si="25"/>
        <v>227.5410469534614</v>
      </c>
      <c r="AZ74" s="234">
        <f t="shared" si="25"/>
        <v>229.21516164906569</v>
      </c>
      <c r="BA74" s="234">
        <f t="shared" si="25"/>
        <v>231.006370898402</v>
      </c>
      <c r="BB74" s="234">
        <f t="shared" si="25"/>
        <v>232.9152181142905</v>
      </c>
      <c r="BC74" s="234">
        <f t="shared" si="25"/>
        <v>234.94230793314608</v>
      </c>
      <c r="BD74" s="234">
        <f t="shared" si="25"/>
        <v>237.08830632088882</v>
      </c>
      <c r="BE74" s="234">
        <f t="shared" si="25"/>
        <v>239.35394071140627</v>
      </c>
      <c r="BF74" s="234">
        <f t="shared" si="25"/>
        <v>241.7400001775257</v>
      </c>
      <c r="BG74" s="234">
        <f t="shared" si="25"/>
        <v>244.24733563447256</v>
      </c>
      <c r="BH74" s="234">
        <f t="shared" si="25"/>
        <v>246.87686007580851</v>
      </c>
      <c r="BI74" s="234">
        <f t="shared" si="25"/>
        <v>249.62954884185774</v>
      </c>
      <c r="BJ74" s="234">
        <f t="shared" si="25"/>
        <v>252.50643992065244</v>
      </c>
      <c r="BK74" s="234">
        <f t="shared" si="25"/>
        <v>255.50863428144052</v>
      </c>
      <c r="BL74" s="234">
        <f t="shared" si="25"/>
        <v>258.63729624081975</v>
      </c>
      <c r="BM74" s="234">
        <f t="shared" si="25"/>
        <v>261.89365386157732</v>
      </c>
      <c r="BN74" s="234">
        <f t="shared" si="25"/>
        <v>265.27899938433319</v>
      </c>
      <c r="BO74" s="234">
        <f t="shared" si="25"/>
        <v>268.79468969210092</v>
      </c>
      <c r="BP74" s="234">
        <f t="shared" si="25"/>
        <v>272.44214680789707</v>
      </c>
      <c r="BQ74" s="234">
        <f t="shared" si="25"/>
        <v>272.44214680789707</v>
      </c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10"/>
    </row>
    <row r="75" spans="1:90">
      <c r="A75" s="264"/>
      <c r="B75" s="59"/>
      <c r="C75" s="271"/>
      <c r="D75" s="271"/>
      <c r="F75" s="271"/>
      <c r="G75" s="271"/>
      <c r="H75" s="308"/>
      <c r="I75" s="227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10"/>
    </row>
    <row r="76" spans="1:90">
      <c r="A76" s="205" t="s">
        <v>493</v>
      </c>
      <c r="B76" s="138"/>
      <c r="C76" s="271"/>
      <c r="D76" s="271"/>
      <c r="F76" s="271"/>
      <c r="G76" s="271"/>
      <c r="H76" s="308"/>
      <c r="I76" s="30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0"/>
    </row>
    <row r="77" spans="1:90" ht="18">
      <c r="A77" s="264" t="s">
        <v>15</v>
      </c>
      <c r="B77" s="138"/>
      <c r="C77" s="271"/>
      <c r="D77" s="271"/>
      <c r="F77" s="271"/>
      <c r="G77" s="271"/>
      <c r="H77" s="308"/>
      <c r="I77" s="227" t="str">
        <f>CONCATENATE(a!$C$51,"$/metric ton")</f>
        <v>2019$/metric ton</v>
      </c>
      <c r="Z77" s="273">
        <f>a!Z204</f>
        <v>0</v>
      </c>
      <c r="AA77" s="273">
        <f>a!AA204</f>
        <v>15700</v>
      </c>
      <c r="AB77" s="273">
        <f>a!AB204</f>
        <v>15900</v>
      </c>
      <c r="AC77" s="273">
        <f>a!AC204</f>
        <v>16100</v>
      </c>
      <c r="AD77" s="273">
        <f>a!AD204</f>
        <v>16400</v>
      </c>
      <c r="AE77" s="273">
        <f>a!AE204</f>
        <v>16600</v>
      </c>
      <c r="AF77" s="273">
        <f>a!AF204</f>
        <v>16800</v>
      </c>
      <c r="AG77" s="273">
        <f>a!AG204</f>
        <v>17000</v>
      </c>
      <c r="AH77" s="273">
        <f>a!AH204</f>
        <v>17300</v>
      </c>
      <c r="AI77" s="273">
        <f>a!AI204</f>
        <v>17500</v>
      </c>
      <c r="AJ77" s="273">
        <f>a!AJ204</f>
        <v>17700</v>
      </c>
      <c r="AK77" s="273">
        <f>a!AK204</f>
        <v>18000</v>
      </c>
      <c r="AL77" s="273">
        <f>a!AL204</f>
        <v>18000</v>
      </c>
      <c r="AM77" s="273">
        <f>a!AM204</f>
        <v>18000</v>
      </c>
      <c r="AN77" s="273">
        <f>a!AN204</f>
        <v>18000</v>
      </c>
      <c r="AO77" s="273">
        <f>a!AO204</f>
        <v>18000</v>
      </c>
      <c r="AP77" s="273">
        <f>a!AP204</f>
        <v>18000</v>
      </c>
      <c r="AQ77" s="273">
        <f>a!AQ204</f>
        <v>18000</v>
      </c>
      <c r="AR77" s="273">
        <f>a!AR204</f>
        <v>18000</v>
      </c>
      <c r="AS77" s="273">
        <f>a!AS204</f>
        <v>18000</v>
      </c>
      <c r="AT77" s="273">
        <f>a!AT204</f>
        <v>18000</v>
      </c>
      <c r="AU77" s="273">
        <f>a!AU204</f>
        <v>18000</v>
      </c>
      <c r="AV77" s="273">
        <f>a!AV204</f>
        <v>18000</v>
      </c>
      <c r="AW77" s="273">
        <f>a!AW204</f>
        <v>18000</v>
      </c>
      <c r="AX77" s="273">
        <f>a!AX204</f>
        <v>18000</v>
      </c>
      <c r="AY77" s="273">
        <f>a!AY204</f>
        <v>18000</v>
      </c>
      <c r="AZ77" s="273">
        <f>a!AZ204</f>
        <v>18000</v>
      </c>
      <c r="BA77" s="273">
        <f>a!BA204</f>
        <v>18000</v>
      </c>
      <c r="BB77" s="273">
        <f>a!BB204</f>
        <v>18000</v>
      </c>
      <c r="BC77" s="273">
        <f>a!BC204</f>
        <v>18000</v>
      </c>
      <c r="BD77" s="273">
        <f>a!BD204</f>
        <v>18000</v>
      </c>
      <c r="BE77" s="273">
        <f>a!BE204</f>
        <v>18000</v>
      </c>
      <c r="BF77" s="273">
        <f>a!BF204</f>
        <v>18000</v>
      </c>
      <c r="BG77" s="273">
        <f>a!BG204</f>
        <v>18000</v>
      </c>
      <c r="BH77" s="273">
        <f>a!BH204</f>
        <v>18000</v>
      </c>
      <c r="BI77" s="273">
        <f>a!BI204</f>
        <v>18000</v>
      </c>
      <c r="BJ77" s="273">
        <f>a!BJ204</f>
        <v>18000</v>
      </c>
      <c r="BK77" s="273">
        <f>a!BK204</f>
        <v>18000</v>
      </c>
      <c r="BL77" s="273">
        <f>a!BL204</f>
        <v>18000</v>
      </c>
      <c r="BM77" s="273">
        <f>a!BM204</f>
        <v>18000</v>
      </c>
      <c r="BN77" s="273">
        <f>a!BN204</f>
        <v>18000</v>
      </c>
      <c r="BO77" s="273">
        <f>a!BO204</f>
        <v>18000</v>
      </c>
      <c r="BP77" s="273">
        <f>a!BP204</f>
        <v>18000</v>
      </c>
      <c r="BQ77" s="273">
        <f>a!BQ204</f>
        <v>0</v>
      </c>
      <c r="BR77" s="273"/>
      <c r="BS77" s="273"/>
      <c r="BT77" s="273"/>
      <c r="BU77" s="273"/>
      <c r="BV77" s="273"/>
      <c r="BW77" s="273"/>
      <c r="BX77" s="273"/>
      <c r="BY77" s="273"/>
      <c r="BZ77" s="273"/>
      <c r="CA77" s="273"/>
      <c r="CB77" s="273"/>
      <c r="CC77" s="273"/>
      <c r="CD77" s="273"/>
      <c r="CE77" s="273"/>
      <c r="CF77" s="273"/>
      <c r="CG77" s="273"/>
      <c r="CH77" s="273"/>
      <c r="CI77" s="273"/>
      <c r="CJ77" s="273"/>
      <c r="CK77" s="273"/>
      <c r="CL77" s="10"/>
    </row>
    <row r="78" spans="1:90" ht="15.75">
      <c r="A78" s="264" t="s">
        <v>106</v>
      </c>
      <c r="B78" s="138"/>
      <c r="C78" s="271"/>
      <c r="D78" s="271"/>
      <c r="F78" s="271"/>
      <c r="G78" s="271"/>
      <c r="H78" s="308"/>
      <c r="I78" s="227" t="str">
        <f>CONCATENATE(a!$C$51,"$/metric ton")</f>
        <v>2019$/metric ton</v>
      </c>
      <c r="Z78" s="273">
        <f>a!Z205</f>
        <v>0</v>
      </c>
      <c r="AA78" s="273">
        <f>a!AA205</f>
        <v>40400</v>
      </c>
      <c r="AB78" s="273">
        <f>a!AB205</f>
        <v>41300</v>
      </c>
      <c r="AC78" s="273">
        <f>a!AC205</f>
        <v>42100</v>
      </c>
      <c r="AD78" s="273">
        <f>a!AD205</f>
        <v>43000</v>
      </c>
      <c r="AE78" s="273">
        <f>a!AE205</f>
        <v>43900</v>
      </c>
      <c r="AF78" s="273">
        <f>a!AF205</f>
        <v>44900</v>
      </c>
      <c r="AG78" s="273">
        <f>a!AG205</f>
        <v>45500</v>
      </c>
      <c r="AH78" s="273">
        <f>a!AH205</f>
        <v>46200</v>
      </c>
      <c r="AI78" s="273">
        <f>a!AI205</f>
        <v>46900</v>
      </c>
      <c r="AJ78" s="273">
        <f>a!AJ205</f>
        <v>47600</v>
      </c>
      <c r="AK78" s="273">
        <f>a!AK205</f>
        <v>48200</v>
      </c>
      <c r="AL78" s="273">
        <f>a!AL205</f>
        <v>48200</v>
      </c>
      <c r="AM78" s="273">
        <f>a!AM205</f>
        <v>48200</v>
      </c>
      <c r="AN78" s="273">
        <f>a!AN205</f>
        <v>48200</v>
      </c>
      <c r="AO78" s="273">
        <f>a!AO205</f>
        <v>48200</v>
      </c>
      <c r="AP78" s="273">
        <f>a!AP205</f>
        <v>48200</v>
      </c>
      <c r="AQ78" s="273">
        <f>a!AQ205</f>
        <v>48200</v>
      </c>
      <c r="AR78" s="273">
        <f>a!AR205</f>
        <v>48200</v>
      </c>
      <c r="AS78" s="273">
        <f>a!AS205</f>
        <v>48200</v>
      </c>
      <c r="AT78" s="273">
        <f>a!AT205</f>
        <v>48200</v>
      </c>
      <c r="AU78" s="273">
        <f>a!AU205</f>
        <v>48200</v>
      </c>
      <c r="AV78" s="273">
        <f>a!AV205</f>
        <v>48200</v>
      </c>
      <c r="AW78" s="273">
        <f>a!AW205</f>
        <v>48200</v>
      </c>
      <c r="AX78" s="273">
        <f>a!AX205</f>
        <v>48200</v>
      </c>
      <c r="AY78" s="273">
        <f>a!AY205</f>
        <v>48200</v>
      </c>
      <c r="AZ78" s="273">
        <f>a!AZ205</f>
        <v>48200</v>
      </c>
      <c r="BA78" s="273">
        <f>a!BA205</f>
        <v>48200</v>
      </c>
      <c r="BB78" s="273">
        <f>a!BB205</f>
        <v>48200</v>
      </c>
      <c r="BC78" s="273">
        <f>a!BC205</f>
        <v>48200</v>
      </c>
      <c r="BD78" s="273">
        <f>a!BD205</f>
        <v>48200</v>
      </c>
      <c r="BE78" s="273">
        <f>a!BE205</f>
        <v>48200</v>
      </c>
      <c r="BF78" s="273">
        <f>a!BF205</f>
        <v>48200</v>
      </c>
      <c r="BG78" s="273">
        <f>a!BG205</f>
        <v>48200</v>
      </c>
      <c r="BH78" s="273">
        <f>a!BH205</f>
        <v>48200</v>
      </c>
      <c r="BI78" s="273">
        <f>a!BI205</f>
        <v>48200</v>
      </c>
      <c r="BJ78" s="273">
        <f>a!BJ205</f>
        <v>48200</v>
      </c>
      <c r="BK78" s="273">
        <f>a!BK205</f>
        <v>48200</v>
      </c>
      <c r="BL78" s="273">
        <f>a!BL205</f>
        <v>48200</v>
      </c>
      <c r="BM78" s="273">
        <f>a!BM205</f>
        <v>48200</v>
      </c>
      <c r="BN78" s="273">
        <f>a!BN205</f>
        <v>48200</v>
      </c>
      <c r="BO78" s="273">
        <f>a!BO205</f>
        <v>48200</v>
      </c>
      <c r="BP78" s="273">
        <f>a!BP205</f>
        <v>48200</v>
      </c>
      <c r="BQ78" s="273">
        <f>a!BQ205</f>
        <v>0</v>
      </c>
      <c r="BR78" s="273"/>
      <c r="BS78" s="273"/>
      <c r="BT78" s="273"/>
      <c r="BU78" s="273"/>
      <c r="BV78" s="273"/>
      <c r="BW78" s="273"/>
      <c r="BX78" s="273"/>
      <c r="BY78" s="273"/>
      <c r="BZ78" s="273"/>
      <c r="CA78" s="273"/>
      <c r="CB78" s="273"/>
      <c r="CC78" s="273"/>
      <c r="CD78" s="273"/>
      <c r="CE78" s="273"/>
      <c r="CF78" s="273"/>
      <c r="CG78" s="273"/>
      <c r="CH78" s="273"/>
      <c r="CI78" s="273"/>
      <c r="CJ78" s="273"/>
      <c r="CK78" s="273"/>
      <c r="CL78" s="10"/>
    </row>
    <row r="79" spans="1:90" ht="18">
      <c r="A79" s="264" t="s">
        <v>16</v>
      </c>
      <c r="B79" s="138"/>
      <c r="C79" s="271"/>
      <c r="D79" s="271"/>
      <c r="F79" s="271"/>
      <c r="G79" s="271"/>
      <c r="H79" s="308"/>
      <c r="I79" s="227" t="str">
        <f>CONCATENATE(a!$C$51,"$/metric ton")</f>
        <v>2019$/metric ton</v>
      </c>
      <c r="Z79" s="273">
        <f>a!Z206</f>
        <v>0</v>
      </c>
      <c r="AA79" s="273">
        <f>a!AA206</f>
        <v>729300</v>
      </c>
      <c r="AB79" s="273">
        <f>a!AB206</f>
        <v>742300</v>
      </c>
      <c r="AC79" s="273">
        <f>a!AC206</f>
        <v>755500</v>
      </c>
      <c r="AD79" s="273">
        <f>a!AD206</f>
        <v>769000</v>
      </c>
      <c r="AE79" s="273">
        <f>a!AE206</f>
        <v>782700</v>
      </c>
      <c r="AF79" s="273">
        <f>a!AF206</f>
        <v>796600</v>
      </c>
      <c r="AG79" s="273">
        <f>a!AG206</f>
        <v>807500</v>
      </c>
      <c r="AH79" s="273">
        <f>a!AH206</f>
        <v>818600</v>
      </c>
      <c r="AI79" s="273">
        <f>a!AI206</f>
        <v>829800</v>
      </c>
      <c r="AJ79" s="273">
        <f>a!AJ206</f>
        <v>841200</v>
      </c>
      <c r="AK79" s="273">
        <f>a!AK206</f>
        <v>852700</v>
      </c>
      <c r="AL79" s="273">
        <f>a!AL206</f>
        <v>852700</v>
      </c>
      <c r="AM79" s="273">
        <f>a!AM206</f>
        <v>852700</v>
      </c>
      <c r="AN79" s="273">
        <f>a!AN206</f>
        <v>852700</v>
      </c>
      <c r="AO79" s="273">
        <f>a!AO206</f>
        <v>852700</v>
      </c>
      <c r="AP79" s="273">
        <f>a!AP206</f>
        <v>852700</v>
      </c>
      <c r="AQ79" s="273">
        <f>a!AQ206</f>
        <v>852700</v>
      </c>
      <c r="AR79" s="273">
        <f>a!AR206</f>
        <v>852700</v>
      </c>
      <c r="AS79" s="273">
        <f>a!AS206</f>
        <v>852700</v>
      </c>
      <c r="AT79" s="273">
        <f>a!AT206</f>
        <v>852700</v>
      </c>
      <c r="AU79" s="273">
        <f>a!AU206</f>
        <v>852700</v>
      </c>
      <c r="AV79" s="273">
        <f>a!AV206</f>
        <v>852700</v>
      </c>
      <c r="AW79" s="273">
        <f>a!AW206</f>
        <v>852700</v>
      </c>
      <c r="AX79" s="273">
        <f>a!AX206</f>
        <v>852700</v>
      </c>
      <c r="AY79" s="273">
        <f>a!AY206</f>
        <v>852700</v>
      </c>
      <c r="AZ79" s="273">
        <f>a!AZ206</f>
        <v>852700</v>
      </c>
      <c r="BA79" s="273">
        <f>a!BA206</f>
        <v>852700</v>
      </c>
      <c r="BB79" s="273">
        <f>a!BB206</f>
        <v>852700</v>
      </c>
      <c r="BC79" s="273">
        <f>a!BC206</f>
        <v>852700</v>
      </c>
      <c r="BD79" s="273">
        <f>a!BD206</f>
        <v>852700</v>
      </c>
      <c r="BE79" s="273">
        <f>a!BE206</f>
        <v>852700</v>
      </c>
      <c r="BF79" s="273">
        <f>a!BF206</f>
        <v>852700</v>
      </c>
      <c r="BG79" s="273">
        <f>a!BG206</f>
        <v>852700</v>
      </c>
      <c r="BH79" s="273">
        <f>a!BH206</f>
        <v>852700</v>
      </c>
      <c r="BI79" s="273">
        <f>a!BI206</f>
        <v>852700</v>
      </c>
      <c r="BJ79" s="273">
        <f>a!BJ206</f>
        <v>852700</v>
      </c>
      <c r="BK79" s="273">
        <f>a!BK206</f>
        <v>852700</v>
      </c>
      <c r="BL79" s="273">
        <f>a!BL206</f>
        <v>852700</v>
      </c>
      <c r="BM79" s="273">
        <f>a!BM206</f>
        <v>852700</v>
      </c>
      <c r="BN79" s="273">
        <f>a!BN206</f>
        <v>852700</v>
      </c>
      <c r="BO79" s="273">
        <f>a!BO206</f>
        <v>852700</v>
      </c>
      <c r="BP79" s="273">
        <f>a!BP206</f>
        <v>852700</v>
      </c>
      <c r="BQ79" s="273">
        <f>a!BQ206</f>
        <v>0</v>
      </c>
      <c r="BR79" s="273"/>
      <c r="BS79" s="273"/>
      <c r="BT79" s="273"/>
      <c r="BU79" s="273"/>
      <c r="BV79" s="273"/>
      <c r="BW79" s="273"/>
      <c r="BX79" s="273"/>
      <c r="BY79" s="273"/>
      <c r="BZ79" s="273"/>
      <c r="CA79" s="273"/>
      <c r="CB79" s="273"/>
      <c r="CC79" s="273"/>
      <c r="CD79" s="273"/>
      <c r="CE79" s="273"/>
      <c r="CF79" s="273"/>
      <c r="CG79" s="273"/>
      <c r="CH79" s="273"/>
      <c r="CI79" s="273"/>
      <c r="CJ79" s="273"/>
      <c r="CK79" s="273"/>
      <c r="CL79" s="10"/>
    </row>
    <row r="80" spans="1:90" ht="18">
      <c r="A80" s="264" t="s">
        <v>97</v>
      </c>
      <c r="B80" s="138"/>
      <c r="C80" s="271"/>
      <c r="D80" s="271"/>
      <c r="F80" s="271"/>
      <c r="G80" s="271"/>
      <c r="H80" s="308"/>
      <c r="I80" s="227" t="str">
        <f>CONCATENATE(a!$C$51,"$/metric ton")</f>
        <v>2019$/metric ton</v>
      </c>
      <c r="Z80" s="273">
        <f>a!Z207</f>
        <v>0</v>
      </c>
      <c r="AA80" s="273">
        <f>a!AA207</f>
        <v>50</v>
      </c>
      <c r="AB80" s="273">
        <f>a!AB207</f>
        <v>52</v>
      </c>
      <c r="AC80" s="273">
        <f>a!AC207</f>
        <v>53</v>
      </c>
      <c r="AD80" s="273">
        <f>a!AD207</f>
        <v>54</v>
      </c>
      <c r="AE80" s="273">
        <f>a!AE207</f>
        <v>55</v>
      </c>
      <c r="AF80" s="273">
        <f>a!AF207</f>
        <v>56</v>
      </c>
      <c r="AG80" s="273">
        <f>a!AG207</f>
        <v>57</v>
      </c>
      <c r="AH80" s="273">
        <f>a!AH207</f>
        <v>58</v>
      </c>
      <c r="AI80" s="273">
        <f>a!AI207</f>
        <v>59</v>
      </c>
      <c r="AJ80" s="273">
        <f>a!AJ207</f>
        <v>60</v>
      </c>
      <c r="AK80" s="273">
        <f>a!AK207</f>
        <v>61</v>
      </c>
      <c r="AL80" s="273">
        <f>a!AL207</f>
        <v>62</v>
      </c>
      <c r="AM80" s="273">
        <f>a!AM207</f>
        <v>63</v>
      </c>
      <c r="AN80" s="273">
        <f>a!AN207</f>
        <v>64</v>
      </c>
      <c r="AO80" s="273">
        <f>a!AO207</f>
        <v>66</v>
      </c>
      <c r="AP80" s="273">
        <f>a!AP207</f>
        <v>67</v>
      </c>
      <c r="AQ80" s="273">
        <f>a!AQ207</f>
        <v>68</v>
      </c>
      <c r="AR80" s="273">
        <f>a!AR207</f>
        <v>69</v>
      </c>
      <c r="AS80" s="273">
        <f>a!AS207</f>
        <v>70</v>
      </c>
      <c r="AT80" s="273">
        <f>a!AT207</f>
        <v>71</v>
      </c>
      <c r="AU80" s="273">
        <f>a!AU207</f>
        <v>72</v>
      </c>
      <c r="AV80" s="273">
        <f>a!AV207</f>
        <v>73</v>
      </c>
      <c r="AW80" s="273">
        <f>a!AW207</f>
        <v>75</v>
      </c>
      <c r="AX80" s="273">
        <f>a!AX207</f>
        <v>76</v>
      </c>
      <c r="AY80" s="273">
        <f>a!AY207</f>
        <v>77</v>
      </c>
      <c r="AZ80" s="273">
        <f>a!AZ207</f>
        <v>78</v>
      </c>
      <c r="BA80" s="273">
        <f>a!BA207</f>
        <v>79</v>
      </c>
      <c r="BB80" s="273">
        <f>a!BB207</f>
        <v>80</v>
      </c>
      <c r="BC80" s="273">
        <f>a!BC207</f>
        <v>81</v>
      </c>
      <c r="BD80" s="273">
        <f>a!BD207</f>
        <v>83</v>
      </c>
      <c r="BE80" s="273">
        <f>a!BE207</f>
        <v>84</v>
      </c>
      <c r="BF80" s="273">
        <f>a!BF207</f>
        <v>84</v>
      </c>
      <c r="BG80" s="273">
        <f>a!BG207</f>
        <v>84</v>
      </c>
      <c r="BH80" s="273">
        <f>a!BH207</f>
        <v>84</v>
      </c>
      <c r="BI80" s="273">
        <f>a!BI207</f>
        <v>84</v>
      </c>
      <c r="BJ80" s="273">
        <f>a!BJ207</f>
        <v>84</v>
      </c>
      <c r="BK80" s="273">
        <f>a!BK207</f>
        <v>84</v>
      </c>
      <c r="BL80" s="273">
        <f>a!BL207</f>
        <v>84</v>
      </c>
      <c r="BM80" s="273">
        <f>a!BM207</f>
        <v>84</v>
      </c>
      <c r="BN80" s="273">
        <f>a!BN207</f>
        <v>84</v>
      </c>
      <c r="BO80" s="273">
        <f>a!BO207</f>
        <v>84</v>
      </c>
      <c r="BP80" s="273">
        <f>a!BP207</f>
        <v>84</v>
      </c>
      <c r="BQ80" s="273">
        <f>a!BQ207</f>
        <v>0</v>
      </c>
      <c r="BR80" s="273"/>
      <c r="BS80" s="273"/>
      <c r="BT80" s="273"/>
      <c r="BU80" s="273"/>
      <c r="BV80" s="273"/>
      <c r="BW80" s="273"/>
      <c r="BX80" s="273"/>
      <c r="BY80" s="273"/>
      <c r="BZ80" s="273"/>
      <c r="CA80" s="273"/>
      <c r="CB80" s="273"/>
      <c r="CC80" s="273"/>
      <c r="CD80" s="273"/>
      <c r="CE80" s="273"/>
      <c r="CF80" s="273"/>
      <c r="CG80" s="273"/>
      <c r="CH80" s="273"/>
      <c r="CI80" s="273"/>
      <c r="CJ80" s="273"/>
      <c r="CK80" s="273"/>
      <c r="CL80" s="10"/>
    </row>
    <row r="81" spans="1:90">
      <c r="A81" s="264"/>
      <c r="B81" s="59"/>
      <c r="C81" s="271"/>
      <c r="D81" s="271"/>
      <c r="F81" s="271"/>
      <c r="G81" s="271"/>
      <c r="H81" s="308"/>
      <c r="I81" s="227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10"/>
    </row>
    <row r="82" spans="1:90">
      <c r="A82" s="205" t="s">
        <v>492</v>
      </c>
      <c r="B82" s="138"/>
      <c r="C82" s="271"/>
      <c r="D82" s="271"/>
      <c r="F82" s="271"/>
      <c r="G82" s="271"/>
      <c r="H82" s="308"/>
      <c r="I82" s="308"/>
      <c r="Z82" s="138"/>
      <c r="AA82" s="138"/>
      <c r="AB82" s="138"/>
      <c r="AC82" s="138"/>
      <c r="AD82" s="138"/>
      <c r="AE82" s="138"/>
      <c r="AF82" s="138"/>
      <c r="AG82" s="25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0"/>
    </row>
    <row r="83" spans="1:90" ht="18">
      <c r="A83" s="264" t="s">
        <v>15</v>
      </c>
      <c r="B83" s="138"/>
      <c r="C83" s="271"/>
      <c r="D83" s="271"/>
      <c r="F83" s="271"/>
      <c r="G83" s="271"/>
      <c r="H83" s="308"/>
      <c r="I83" s="227" t="str">
        <f>CONCATENATE(a!$C$51,"$/year")</f>
        <v>2019$/year</v>
      </c>
      <c r="Z83" s="273">
        <f>Z71*Z77</f>
        <v>0</v>
      </c>
      <c r="AA83" s="273">
        <f t="shared" ref="AA83:BQ85" si="26">AA71*AA77</f>
        <v>4230.1868599816316</v>
      </c>
      <c r="AB83" s="273">
        <f t="shared" si="26"/>
        <v>4461.1489886594436</v>
      </c>
      <c r="AC83" s="273">
        <f t="shared" si="26"/>
        <v>4707.6852260381438</v>
      </c>
      <c r="AD83" s="273">
        <f t="shared" si="26"/>
        <v>5001.1302139095387</v>
      </c>
      <c r="AE83" s="273">
        <f t="shared" si="26"/>
        <v>5282.7139087212308</v>
      </c>
      <c r="AF83" s="273">
        <f t="shared" si="26"/>
        <v>5582.6233448308139</v>
      </c>
      <c r="AG83" s="273">
        <f t="shared" si="26"/>
        <v>5901.8617158065917</v>
      </c>
      <c r="AH83" s="273">
        <f t="shared" si="26"/>
        <v>6277.7795041695454</v>
      </c>
      <c r="AI83" s="273">
        <f t="shared" si="26"/>
        <v>6640.5852451376459</v>
      </c>
      <c r="AJ83" s="273">
        <f t="shared" si="26"/>
        <v>7026.1914006075658</v>
      </c>
      <c r="AK83" s="273">
        <f t="shared" si="26"/>
        <v>7477.40488527872</v>
      </c>
      <c r="AL83" s="273">
        <f t="shared" si="26"/>
        <v>7827.4561979588025</v>
      </c>
      <c r="AM83" s="273">
        <f t="shared" si="26"/>
        <v>8196.2402090358501</v>
      </c>
      <c r="AN83" s="273">
        <f t="shared" si="26"/>
        <v>8584.6090496344332</v>
      </c>
      <c r="AO83" s="273">
        <f t="shared" si="26"/>
        <v>8993.46204371979</v>
      </c>
      <c r="AP83" s="273">
        <f t="shared" si="26"/>
        <v>9423.7477655895036</v>
      </c>
      <c r="AQ83" s="273">
        <f t="shared" si="26"/>
        <v>9876.4662172021581</v>
      </c>
      <c r="AR83" s="273">
        <f t="shared" si="26"/>
        <v>10352.671130248376</v>
      </c>
      <c r="AS83" s="273">
        <f t="shared" si="26"/>
        <v>10853.472398177524</v>
      </c>
      <c r="AT83" s="273">
        <f t="shared" si="26"/>
        <v>11380.038643712438</v>
      </c>
      <c r="AU83" s="273">
        <f t="shared" si="26"/>
        <v>11933.599927715783</v>
      </c>
      <c r="AV83" s="273">
        <f t="shared" si="26"/>
        <v>12294.471102351696</v>
      </c>
      <c r="AW83" s="273">
        <f t="shared" si="26"/>
        <v>12667.49169701724</v>
      </c>
      <c r="AX83" s="273">
        <f t="shared" si="26"/>
        <v>13052.972574182462</v>
      </c>
      <c r="AY83" s="273">
        <f t="shared" si="26"/>
        <v>13451.239549927112</v>
      </c>
      <c r="AZ83" s="273">
        <f t="shared" si="26"/>
        <v>13862.633456566213</v>
      </c>
      <c r="BA83" s="273">
        <f t="shared" si="26"/>
        <v>14287.510238308654</v>
      </c>
      <c r="BB83" s="273">
        <f t="shared" si="26"/>
        <v>14726.241078589012</v>
      </c>
      <c r="BC83" s="273">
        <f t="shared" si="26"/>
        <v>15179.212557854382</v>
      </c>
      <c r="BD83" s="273">
        <f t="shared" si="26"/>
        <v>15646.826840719594</v>
      </c>
      <c r="BE83" s="273">
        <f t="shared" si="26"/>
        <v>16129.501891527036</v>
      </c>
      <c r="BF83" s="273">
        <f t="shared" si="26"/>
        <v>16627.671717461839</v>
      </c>
      <c r="BG83" s="273">
        <f t="shared" si="26"/>
        <v>17141.786638480196</v>
      </c>
      <c r="BH83" s="273">
        <f t="shared" si="26"/>
        <v>17672.313583408755</v>
      </c>
      <c r="BI83" s="273">
        <f t="shared" si="26"/>
        <v>18219.736411666385</v>
      </c>
      <c r="BJ83" s="273">
        <f t="shared" si="26"/>
        <v>18784.556260148169</v>
      </c>
      <c r="BK83" s="273">
        <f t="shared" si="26"/>
        <v>19367.291914893318</v>
      </c>
      <c r="BL83" s="273">
        <f t="shared" si="26"/>
        <v>19968.480207236818</v>
      </c>
      <c r="BM83" s="273">
        <f t="shared" si="26"/>
        <v>20588.676434217843</v>
      </c>
      <c r="BN83" s="273">
        <f t="shared" si="26"/>
        <v>21228.454803086839</v>
      </c>
      <c r="BO83" s="273">
        <f t="shared" si="26"/>
        <v>21888.408899818889</v>
      </c>
      <c r="BP83" s="273">
        <f t="shared" si="26"/>
        <v>22569.152181602931</v>
      </c>
      <c r="BQ83" s="273">
        <f t="shared" si="26"/>
        <v>0</v>
      </c>
      <c r="BR83" s="273"/>
      <c r="BS83" s="273"/>
      <c r="BT83" s="273"/>
      <c r="BU83" s="273"/>
      <c r="BV83" s="273"/>
      <c r="BW83" s="273"/>
      <c r="BX83" s="273"/>
      <c r="BY83" s="273"/>
      <c r="BZ83" s="273"/>
      <c r="CA83" s="273"/>
      <c r="CB83" s="273"/>
      <c r="CC83" s="273"/>
      <c r="CD83" s="273"/>
      <c r="CE83" s="273"/>
      <c r="CF83" s="273"/>
      <c r="CG83" s="273"/>
      <c r="CH83" s="273"/>
      <c r="CI83" s="273"/>
      <c r="CJ83" s="273"/>
      <c r="CK83" s="273"/>
      <c r="CL83" s="10"/>
    </row>
    <row r="84" spans="1:90" ht="15.75">
      <c r="A84" s="264" t="s">
        <v>106</v>
      </c>
      <c r="B84" s="138"/>
      <c r="C84" s="271"/>
      <c r="D84" s="271"/>
      <c r="F84" s="271"/>
      <c r="G84" s="271"/>
      <c r="H84" s="308"/>
      <c r="I84" s="227" t="str">
        <f>CONCATENATE(a!$C$51,"$/year")</f>
        <v>2019$/year</v>
      </c>
      <c r="Z84" s="273">
        <f t="shared" ref="Z84:AO86" si="27">Z72*Z78</f>
        <v>0</v>
      </c>
      <c r="AA84" s="273">
        <f t="shared" si="27"/>
        <v>60.660060272970846</v>
      </c>
      <c r="AB84" s="273">
        <f t="shared" si="27"/>
        <v>62.637813035887874</v>
      </c>
      <c r="AC84" s="273">
        <f t="shared" si="27"/>
        <v>64.524562382846042</v>
      </c>
      <c r="AD84" s="273">
        <f t="shared" si="27"/>
        <v>66.628594500836172</v>
      </c>
      <c r="AE84" s="273">
        <f t="shared" si="27"/>
        <v>68.801828227173573</v>
      </c>
      <c r="AF84" s="273">
        <f t="shared" si="27"/>
        <v>71.206588972640859</v>
      </c>
      <c r="AG84" s="273">
        <f t="shared" si="27"/>
        <v>73.049904934803791</v>
      </c>
      <c r="AH84" s="273">
        <f t="shared" si="27"/>
        <v>75.124470845159919</v>
      </c>
      <c r="AI84" s="273">
        <f t="shared" si="27"/>
        <v>77.275322092853116</v>
      </c>
      <c r="AJ84" s="273">
        <f t="shared" si="27"/>
        <v>79.506235275568457</v>
      </c>
      <c r="AK84" s="273">
        <f t="shared" si="27"/>
        <v>81.651743371890973</v>
      </c>
      <c r="AL84" s="273">
        <f t="shared" si="27"/>
        <v>82.849064006263731</v>
      </c>
      <c r="AM84" s="273">
        <f t="shared" si="27"/>
        <v>84.102238253666613</v>
      </c>
      <c r="AN84" s="273">
        <f t="shared" si="27"/>
        <v>85.413195712806569</v>
      </c>
      <c r="AO84" s="273">
        <f t="shared" si="27"/>
        <v>86.783936394971008</v>
      </c>
      <c r="AP84" s="273">
        <f t="shared" si="26"/>
        <v>88.216533265346058</v>
      </c>
      <c r="AQ84" s="273">
        <f t="shared" si="26"/>
        <v>89.713134876256277</v>
      </c>
      <c r="AR84" s="273">
        <f t="shared" si="26"/>
        <v>91.275968095646348</v>
      </c>
      <c r="AS84" s="273">
        <f t="shared" si="26"/>
        <v>92.907340934250826</v>
      </c>
      <c r="AT84" s="273">
        <f t="shared" si="26"/>
        <v>94.609645475018326</v>
      </c>
      <c r="AU84" s="273">
        <f t="shared" si="26"/>
        <v>96.385360908487826</v>
      </c>
      <c r="AV84" s="273">
        <f t="shared" si="26"/>
        <v>96.502530557318423</v>
      </c>
      <c r="AW84" s="273">
        <f t="shared" si="26"/>
        <v>96.661404807406456</v>
      </c>
      <c r="AX84" s="273">
        <f t="shared" si="26"/>
        <v>96.861750668314386</v>
      </c>
      <c r="AY84" s="273">
        <f t="shared" si="26"/>
        <v>97.103355130955052</v>
      </c>
      <c r="AZ84" s="273">
        <f t="shared" si="26"/>
        <v>97.386024928461381</v>
      </c>
      <c r="BA84" s="273">
        <f t="shared" si="26"/>
        <v>97.709586307499663</v>
      </c>
      <c r="BB84" s="273">
        <f t="shared" si="26"/>
        <v>98.073884809849716</v>
      </c>
      <c r="BC84" s="273">
        <f t="shared" si="26"/>
        <v>98.478785064081322</v>
      </c>
      <c r="BD84" s="273">
        <f t="shared" si="26"/>
        <v>98.924170587161129</v>
      </c>
      <c r="BE84" s="273">
        <f t="shared" si="26"/>
        <v>99.409943595830825</v>
      </c>
      <c r="BF84" s="273">
        <f t="shared" si="26"/>
        <v>99.936024827602338</v>
      </c>
      <c r="BG84" s="273">
        <f t="shared" si="26"/>
        <v>100.50235337122079</v>
      </c>
      <c r="BH84" s="273">
        <f t="shared" si="26"/>
        <v>101.10888650645261</v>
      </c>
      <c r="BI84" s="273">
        <f t="shared" si="26"/>
        <v>101.755599553059</v>
      </c>
      <c r="BJ84" s="273">
        <f t="shared" si="26"/>
        <v>102.44248572882304</v>
      </c>
      <c r="BK84" s="273">
        <f t="shared" si="26"/>
        <v>103.16955601650051</v>
      </c>
      <c r="BL84" s="273">
        <f t="shared" si="26"/>
        <v>103.93683903957185</v>
      </c>
      <c r="BM84" s="273">
        <f t="shared" si="26"/>
        <v>104.74438094667642</v>
      </c>
      <c r="BN84" s="273">
        <f t="shared" si="26"/>
        <v>105.59224530461445</v>
      </c>
      <c r="BO84" s="273">
        <f t="shared" si="26"/>
        <v>106.48051299980814</v>
      </c>
      <c r="BP84" s="273">
        <f t="shared" si="26"/>
        <v>107.40928214811591</v>
      </c>
      <c r="BQ84" s="273">
        <f t="shared" si="26"/>
        <v>0</v>
      </c>
      <c r="BR84" s="273"/>
      <c r="BS84" s="273"/>
      <c r="BT84" s="273"/>
      <c r="BU84" s="273"/>
      <c r="BV84" s="273"/>
      <c r="BW84" s="273"/>
      <c r="BX84" s="273"/>
      <c r="BY84" s="273"/>
      <c r="BZ84" s="273"/>
      <c r="CA84" s="273"/>
      <c r="CB84" s="273"/>
      <c r="CC84" s="273"/>
      <c r="CD84" s="273"/>
      <c r="CE84" s="273"/>
      <c r="CF84" s="273"/>
      <c r="CG84" s="273"/>
      <c r="CH84" s="273"/>
      <c r="CI84" s="273"/>
      <c r="CJ84" s="273"/>
      <c r="CK84" s="273"/>
      <c r="CL84" s="10"/>
    </row>
    <row r="85" spans="1:90" ht="18">
      <c r="A85" s="264" t="s">
        <v>16</v>
      </c>
      <c r="B85" s="138"/>
      <c r="C85" s="271"/>
      <c r="D85" s="271"/>
      <c r="F85" s="271"/>
      <c r="G85" s="271"/>
      <c r="H85" s="308"/>
      <c r="I85" s="227" t="str">
        <f>CONCATENATE(a!$C$51,"$/year")</f>
        <v>2019$/year</v>
      </c>
      <c r="Z85" s="273">
        <f t="shared" si="27"/>
        <v>0</v>
      </c>
      <c r="AA85" s="273">
        <f t="shared" si="26"/>
        <v>2162.5232109745202</v>
      </c>
      <c r="AB85" s="273">
        <f t="shared" si="26"/>
        <v>2081.5418036604478</v>
      </c>
      <c r="AC85" s="273">
        <f t="shared" si="26"/>
        <v>2004.8059823623253</v>
      </c>
      <c r="AD85" s="273">
        <f t="shared" si="26"/>
        <v>1932.3393235932638</v>
      </c>
      <c r="AE85" s="273">
        <f t="shared" si="26"/>
        <v>1863.6490651599142</v>
      </c>
      <c r="AF85" s="273">
        <f t="shared" si="26"/>
        <v>1798.5344136229007</v>
      </c>
      <c r="AG85" s="273">
        <f t="shared" si="26"/>
        <v>1729.9499085873401</v>
      </c>
      <c r="AH85" s="273">
        <f t="shared" si="26"/>
        <v>1665.2630240668959</v>
      </c>
      <c r="AI85" s="273">
        <f t="shared" si="26"/>
        <v>1604.0447136672492</v>
      </c>
      <c r="AJ85" s="273">
        <f t="shared" si="26"/>
        <v>1546.2865416308473</v>
      </c>
      <c r="AK85" s="273">
        <f t="shared" si="26"/>
        <v>1491.6050789740016</v>
      </c>
      <c r="AL85" s="273">
        <f t="shared" si="26"/>
        <v>1420.5056924308319</v>
      </c>
      <c r="AM85" s="273">
        <f t="shared" si="26"/>
        <v>1353.8075642945998</v>
      </c>
      <c r="AN85" s="273">
        <f t="shared" si="26"/>
        <v>1291.2128676338675</v>
      </c>
      <c r="AO85" s="273">
        <f t="shared" si="26"/>
        <v>1232.4444189201022</v>
      </c>
      <c r="AP85" s="273">
        <f t="shared" si="26"/>
        <v>1177.2442385117988</v>
      </c>
      <c r="AQ85" s="273">
        <f t="shared" si="26"/>
        <v>1125.372211668792</v>
      </c>
      <c r="AR85" s="273">
        <f t="shared" si="26"/>
        <v>1076.6048430735316</v>
      </c>
      <c r="AS85" s="273">
        <f t="shared" si="26"/>
        <v>1030.7340983268614</v>
      </c>
      <c r="AT85" s="273">
        <f t="shared" si="26"/>
        <v>987.56632634218943</v>
      </c>
      <c r="AU85" s="273">
        <f t="shared" si="26"/>
        <v>946.9212569864917</v>
      </c>
      <c r="AV85" s="273">
        <f t="shared" si="26"/>
        <v>892.58779160205745</v>
      </c>
      <c r="AW85" s="273">
        <f t="shared" si="26"/>
        <v>841.9994875151649</v>
      </c>
      <c r="AX85" s="273">
        <f t="shared" si="26"/>
        <v>794.86567297360602</v>
      </c>
      <c r="AY85" s="273">
        <f t="shared" si="26"/>
        <v>750.91963889999579</v>
      </c>
      <c r="AZ85" s="273">
        <f t="shared" si="26"/>
        <v>709.91660968742121</v>
      </c>
      <c r="BA85" s="273">
        <f t="shared" si="26"/>
        <v>671.63188777049413</v>
      </c>
      <c r="BB85" s="273">
        <f t="shared" si="26"/>
        <v>635.85915702209309</v>
      </c>
      <c r="BC85" s="273">
        <f t="shared" si="26"/>
        <v>602.40893131456301</v>
      </c>
      <c r="BD85" s="273">
        <f t="shared" si="26"/>
        <v>571.10713576146338</v>
      </c>
      <c r="BE85" s="273">
        <f t="shared" si="26"/>
        <v>541.79380923176961</v>
      </c>
      <c r="BF85" s="273">
        <f t="shared" si="26"/>
        <v>514.32191771143471</v>
      </c>
      <c r="BG85" s="273">
        <f t="shared" si="26"/>
        <v>488.55626898545773</v>
      </c>
      <c r="BH85" s="273">
        <f t="shared" si="26"/>
        <v>464.37251993438133</v>
      </c>
      <c r="BI85" s="273">
        <f t="shared" si="26"/>
        <v>441.65626848912433</v>
      </c>
      <c r="BJ85" s="273">
        <f t="shared" si="26"/>
        <v>420.30222297338059</v>
      </c>
      <c r="BK85" s="273">
        <f t="shared" si="26"/>
        <v>400.21344218902857</v>
      </c>
      <c r="BL85" s="273">
        <f t="shared" si="26"/>
        <v>381.30064017222651</v>
      </c>
      <c r="BM85" s="273">
        <f t="shared" si="26"/>
        <v>363.48155007075053</v>
      </c>
      <c r="BN85" s="273">
        <f t="shared" si="26"/>
        <v>346.68034207093382</v>
      </c>
      <c r="BO85" s="273">
        <f t="shared" si="26"/>
        <v>330.82709073917744</v>
      </c>
      <c r="BP85" s="273">
        <f t="shared" si="26"/>
        <v>315.8572875419668</v>
      </c>
      <c r="BQ85" s="273">
        <f t="shared" si="26"/>
        <v>0</v>
      </c>
      <c r="BR85" s="273"/>
      <c r="BS85" s="273"/>
      <c r="BT85" s="273"/>
      <c r="BU85" s="273"/>
      <c r="BV85" s="273"/>
      <c r="BW85" s="273"/>
      <c r="BX85" s="273"/>
      <c r="BY85" s="273"/>
      <c r="BZ85" s="273"/>
      <c r="CA85" s="273"/>
      <c r="CB85" s="273"/>
      <c r="CC85" s="273"/>
      <c r="CD85" s="273"/>
      <c r="CE85" s="273"/>
      <c r="CF85" s="273"/>
      <c r="CG85" s="273"/>
      <c r="CH85" s="273"/>
      <c r="CI85" s="273"/>
      <c r="CJ85" s="273"/>
      <c r="CK85" s="273"/>
      <c r="CL85" s="10"/>
    </row>
    <row r="86" spans="1:90" ht="18">
      <c r="A86" s="264" t="s">
        <v>97</v>
      </c>
      <c r="B86" s="138"/>
      <c r="C86" s="271"/>
      <c r="D86" s="271"/>
      <c r="F86" s="271"/>
      <c r="G86" s="271"/>
      <c r="H86" s="308"/>
      <c r="I86" s="227" t="str">
        <f>CONCATENATE(a!$C$51,"$/year")</f>
        <v>2019$/year</v>
      </c>
      <c r="Z86" s="273">
        <f t="shared" si="27"/>
        <v>0</v>
      </c>
      <c r="AA86" s="273">
        <f t="shared" ref="AA86:BQ86" si="28">AA74*AA80</f>
        <v>7778.5431691326467</v>
      </c>
      <c r="AB86" s="273">
        <f t="shared" si="28"/>
        <v>8193.0629119331425</v>
      </c>
      <c r="AC86" s="273">
        <f t="shared" si="28"/>
        <v>8461.8320360759953</v>
      </c>
      <c r="AD86" s="273">
        <f t="shared" si="28"/>
        <v>8740.9788687592627</v>
      </c>
      <c r="AE86" s="273">
        <f t="shared" si="28"/>
        <v>9031.0870011184124</v>
      </c>
      <c r="AF86" s="273">
        <f t="shared" si="28"/>
        <v>9332.7673807716055</v>
      </c>
      <c r="AG86" s="273">
        <f t="shared" si="28"/>
        <v>9646.6595972426148</v>
      </c>
      <c r="AH86" s="273">
        <f t="shared" si="28"/>
        <v>9973.4332261816162</v>
      </c>
      <c r="AI86" s="273">
        <f t="shared" si="28"/>
        <v>10313.78923503487</v>
      </c>
      <c r="AJ86" s="273">
        <f t="shared" si="28"/>
        <v>10668.461452931821</v>
      </c>
      <c r="AK86" s="273">
        <f t="shared" si="28"/>
        <v>11038.218107681865</v>
      </c>
      <c r="AL86" s="273">
        <f t="shared" si="28"/>
        <v>11423.863432901253</v>
      </c>
      <c r="AM86" s="273">
        <f t="shared" si="28"/>
        <v>11826.239348425161</v>
      </c>
      <c r="AN86" s="273">
        <f t="shared" si="28"/>
        <v>12246.227217299936</v>
      </c>
      <c r="AO86" s="273">
        <f t="shared" si="28"/>
        <v>12879.89967791721</v>
      </c>
      <c r="AP86" s="273">
        <f t="shared" si="28"/>
        <v>13341.905507060088</v>
      </c>
      <c r="AQ86" s="273">
        <f t="shared" si="28"/>
        <v>13824.610078412356</v>
      </c>
      <c r="AR86" s="273">
        <f t="shared" si="28"/>
        <v>14329.079056275465</v>
      </c>
      <c r="AS86" s="273">
        <f t="shared" si="28"/>
        <v>14856.427901832789</v>
      </c>
      <c r="AT86" s="273">
        <f t="shared" si="28"/>
        <v>15407.824179257739</v>
      </c>
      <c r="AU86" s="273">
        <f t="shared" si="28"/>
        <v>15984.489966419656</v>
      </c>
      <c r="AV86" s="273">
        <f t="shared" si="28"/>
        <v>16294.822976622658</v>
      </c>
      <c r="AW86" s="273">
        <f t="shared" si="28"/>
        <v>16840.667496228205</v>
      </c>
      <c r="AX86" s="273">
        <f t="shared" si="28"/>
        <v>17174.749385728992</v>
      </c>
      <c r="AY86" s="273">
        <f t="shared" si="28"/>
        <v>17520.660615416527</v>
      </c>
      <c r="AZ86" s="273">
        <f t="shared" si="28"/>
        <v>17878.782608627123</v>
      </c>
      <c r="BA86" s="273">
        <f t="shared" si="28"/>
        <v>18249.503300973756</v>
      </c>
      <c r="BB86" s="273">
        <f t="shared" si="28"/>
        <v>18633.217449143238</v>
      </c>
      <c r="BC86" s="273">
        <f t="shared" si="28"/>
        <v>19030.326942584834</v>
      </c>
      <c r="BD86" s="273">
        <f t="shared" si="28"/>
        <v>19678.329424633772</v>
      </c>
      <c r="BE86" s="273">
        <f t="shared" si="28"/>
        <v>20105.731019758125</v>
      </c>
      <c r="BF86" s="273">
        <f t="shared" si="28"/>
        <v>20306.160014912159</v>
      </c>
      <c r="BG86" s="273">
        <f t="shared" si="28"/>
        <v>20516.776193295696</v>
      </c>
      <c r="BH86" s="273">
        <f t="shared" si="28"/>
        <v>20737.656246367915</v>
      </c>
      <c r="BI86" s="273">
        <f t="shared" si="28"/>
        <v>20968.882102716052</v>
      </c>
      <c r="BJ86" s="273">
        <f t="shared" si="28"/>
        <v>21210.540953334807</v>
      </c>
      <c r="BK86" s="273">
        <f t="shared" si="28"/>
        <v>21462.725279641003</v>
      </c>
      <c r="BL86" s="273">
        <f t="shared" si="28"/>
        <v>21725.532884228858</v>
      </c>
      <c r="BM86" s="273">
        <f t="shared" si="28"/>
        <v>21999.066924372495</v>
      </c>
      <c r="BN86" s="273">
        <f t="shared" si="28"/>
        <v>22283.435948283986</v>
      </c>
      <c r="BO86" s="273">
        <f t="shared" si="28"/>
        <v>22578.753934136475</v>
      </c>
      <c r="BP86" s="273">
        <f t="shared" si="28"/>
        <v>22885.140331863353</v>
      </c>
      <c r="BQ86" s="273">
        <f t="shared" si="28"/>
        <v>0</v>
      </c>
      <c r="BR86" s="273"/>
      <c r="BS86" s="273"/>
      <c r="BT86" s="273"/>
      <c r="BU86" s="273"/>
      <c r="BV86" s="273"/>
      <c r="BW86" s="273"/>
      <c r="BX86" s="273"/>
      <c r="BY86" s="273"/>
      <c r="BZ86" s="273"/>
      <c r="CA86" s="273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10"/>
    </row>
    <row r="87" spans="1:90">
      <c r="A87" s="265" t="s">
        <v>488</v>
      </c>
      <c r="B87" s="138"/>
      <c r="C87" s="271"/>
      <c r="D87" s="271"/>
      <c r="F87" s="271"/>
      <c r="G87" s="271"/>
      <c r="H87" s="308"/>
      <c r="I87" s="227" t="str">
        <f>CONCATENATE(a!$C$51,"$/year")</f>
        <v>2019$/year</v>
      </c>
      <c r="Z87" s="274">
        <f>SUM(Z83:Z86)</f>
        <v>0</v>
      </c>
      <c r="AA87" s="274">
        <f t="shared" ref="AA87:BQ87" si="29">SUM(AA83:AA86)</f>
        <v>14231.913300361768</v>
      </c>
      <c r="AB87" s="274">
        <f t="shared" si="29"/>
        <v>14798.391517288921</v>
      </c>
      <c r="AC87" s="274">
        <f t="shared" si="29"/>
        <v>15238.84780685931</v>
      </c>
      <c r="AD87" s="274">
        <f t="shared" si="29"/>
        <v>15741.0770007629</v>
      </c>
      <c r="AE87" s="274">
        <f t="shared" si="29"/>
        <v>16246.251803226731</v>
      </c>
      <c r="AF87" s="274">
        <f t="shared" si="29"/>
        <v>16785.131728197961</v>
      </c>
      <c r="AG87" s="274">
        <f t="shared" si="29"/>
        <v>17351.521126571351</v>
      </c>
      <c r="AH87" s="274">
        <f t="shared" si="29"/>
        <v>17991.600225263217</v>
      </c>
      <c r="AI87" s="274">
        <f t="shared" si="29"/>
        <v>18635.694515932621</v>
      </c>
      <c r="AJ87" s="274">
        <f t="shared" si="29"/>
        <v>19320.4456304458</v>
      </c>
      <c r="AK87" s="274">
        <f t="shared" si="29"/>
        <v>20088.879815306478</v>
      </c>
      <c r="AL87" s="274">
        <f t="shared" si="29"/>
        <v>20754.674387297149</v>
      </c>
      <c r="AM87" s="274">
        <f t="shared" si="29"/>
        <v>21460.389360009278</v>
      </c>
      <c r="AN87" s="274">
        <f t="shared" si="29"/>
        <v>22207.462330281043</v>
      </c>
      <c r="AO87" s="274">
        <f t="shared" si="29"/>
        <v>23192.590076952074</v>
      </c>
      <c r="AP87" s="274">
        <f t="shared" si="29"/>
        <v>24031.114044426737</v>
      </c>
      <c r="AQ87" s="274">
        <f t="shared" si="29"/>
        <v>24916.161642159561</v>
      </c>
      <c r="AR87" s="274">
        <f t="shared" si="29"/>
        <v>25849.630997693021</v>
      </c>
      <c r="AS87" s="274">
        <f t="shared" si="29"/>
        <v>26833.541739271423</v>
      </c>
      <c r="AT87" s="274">
        <f t="shared" si="29"/>
        <v>27870.038794787386</v>
      </c>
      <c r="AU87" s="274">
        <f t="shared" si="29"/>
        <v>28961.39651203042</v>
      </c>
      <c r="AV87" s="274">
        <f t="shared" si="29"/>
        <v>29578.384401133728</v>
      </c>
      <c r="AW87" s="274">
        <f t="shared" si="29"/>
        <v>30446.820085568015</v>
      </c>
      <c r="AX87" s="274">
        <f t="shared" si="29"/>
        <v>31119.449383553376</v>
      </c>
      <c r="AY87" s="274">
        <f t="shared" si="29"/>
        <v>31819.92315937459</v>
      </c>
      <c r="AZ87" s="274">
        <f t="shared" si="29"/>
        <v>32548.718699809218</v>
      </c>
      <c r="BA87" s="274">
        <f t="shared" si="29"/>
        <v>33306.3550133604</v>
      </c>
      <c r="BB87" s="274">
        <f t="shared" si="29"/>
        <v>34093.391569564192</v>
      </c>
      <c r="BC87" s="274">
        <f t="shared" si="29"/>
        <v>34910.427216817858</v>
      </c>
      <c r="BD87" s="274">
        <f t="shared" si="29"/>
        <v>35995.187571701987</v>
      </c>
      <c r="BE87" s="274">
        <f t="shared" si="29"/>
        <v>36876.436664112756</v>
      </c>
      <c r="BF87" s="274">
        <f t="shared" si="29"/>
        <v>37548.089674913033</v>
      </c>
      <c r="BG87" s="274">
        <f t="shared" si="29"/>
        <v>38247.621454132568</v>
      </c>
      <c r="BH87" s="274">
        <f t="shared" si="29"/>
        <v>38975.451236217501</v>
      </c>
      <c r="BI87" s="274">
        <f t="shared" si="29"/>
        <v>39732.030382424622</v>
      </c>
      <c r="BJ87" s="274">
        <f t="shared" si="29"/>
        <v>40517.84192218518</v>
      </c>
      <c r="BK87" s="274">
        <f t="shared" si="29"/>
        <v>41333.400192739849</v>
      </c>
      <c r="BL87" s="274">
        <f t="shared" si="29"/>
        <v>42179.250570677475</v>
      </c>
      <c r="BM87" s="274">
        <f t="shared" si="29"/>
        <v>43055.969289607761</v>
      </c>
      <c r="BN87" s="274">
        <f t="shared" si="29"/>
        <v>43964.163338746373</v>
      </c>
      <c r="BO87" s="274">
        <f t="shared" si="29"/>
        <v>44904.470437694355</v>
      </c>
      <c r="BP87" s="274">
        <f t="shared" si="29"/>
        <v>45877.559083156368</v>
      </c>
      <c r="BQ87" s="274">
        <f t="shared" si="29"/>
        <v>0</v>
      </c>
      <c r="BR87" s="273"/>
      <c r="BS87" s="273"/>
      <c r="BT87" s="273"/>
      <c r="BU87" s="273"/>
      <c r="BV87" s="273"/>
      <c r="BW87" s="273"/>
      <c r="BX87" s="273"/>
      <c r="BY87" s="273"/>
      <c r="BZ87" s="273"/>
      <c r="CA87" s="273"/>
      <c r="CB87" s="273"/>
      <c r="CC87" s="273"/>
      <c r="CD87" s="273"/>
      <c r="CE87" s="273"/>
      <c r="CF87" s="273"/>
      <c r="CG87" s="273"/>
      <c r="CH87" s="273"/>
      <c r="CI87" s="273"/>
      <c r="CJ87" s="273"/>
      <c r="CK87" s="273"/>
      <c r="CL87" s="10"/>
    </row>
    <row r="88" spans="1:90">
      <c r="A88" s="265" t="s">
        <v>489</v>
      </c>
      <c r="B88" s="138"/>
      <c r="C88" s="271"/>
      <c r="D88" s="271"/>
      <c r="F88" s="271"/>
      <c r="G88" s="271"/>
      <c r="H88" s="308"/>
      <c r="I88" s="227" t="str">
        <f>CONCATENATE(a!$C$51,"$/year")</f>
        <v>2019$/year</v>
      </c>
      <c r="Z88" s="274">
        <f>SUM(Z83:Z85)</f>
        <v>0</v>
      </c>
      <c r="AA88" s="274">
        <f t="shared" ref="AA88:BQ88" si="30">SUM(AA83:AA85)</f>
        <v>6453.3701312291223</v>
      </c>
      <c r="AB88" s="274">
        <f t="shared" si="30"/>
        <v>6605.3286053557795</v>
      </c>
      <c r="AC88" s="274">
        <f t="shared" si="30"/>
        <v>6777.015770783315</v>
      </c>
      <c r="AD88" s="274">
        <f t="shared" si="30"/>
        <v>7000.0981320036381</v>
      </c>
      <c r="AE88" s="274">
        <f t="shared" si="30"/>
        <v>7215.1648021083183</v>
      </c>
      <c r="AF88" s="274">
        <f t="shared" si="30"/>
        <v>7452.3643474263554</v>
      </c>
      <c r="AG88" s="274">
        <f t="shared" si="30"/>
        <v>7704.8615293287357</v>
      </c>
      <c r="AH88" s="274">
        <f t="shared" si="30"/>
        <v>8018.1669990816008</v>
      </c>
      <c r="AI88" s="274">
        <f t="shared" si="30"/>
        <v>8321.9052808977485</v>
      </c>
      <c r="AJ88" s="274">
        <f t="shared" si="30"/>
        <v>8651.9841775139812</v>
      </c>
      <c r="AK88" s="274">
        <f t="shared" si="30"/>
        <v>9050.661707624613</v>
      </c>
      <c r="AL88" s="274">
        <f t="shared" si="30"/>
        <v>9330.8109543958981</v>
      </c>
      <c r="AM88" s="274">
        <f t="shared" si="30"/>
        <v>9634.1500115841172</v>
      </c>
      <c r="AN88" s="274">
        <f t="shared" si="30"/>
        <v>9961.2351129811068</v>
      </c>
      <c r="AO88" s="274">
        <f t="shared" si="30"/>
        <v>10312.690399034864</v>
      </c>
      <c r="AP88" s="274">
        <f t="shared" si="30"/>
        <v>10689.208537366649</v>
      </c>
      <c r="AQ88" s="274">
        <f t="shared" si="30"/>
        <v>11091.551563747205</v>
      </c>
      <c r="AR88" s="274">
        <f t="shared" si="30"/>
        <v>11520.551941417554</v>
      </c>
      <c r="AS88" s="274">
        <f t="shared" si="30"/>
        <v>11977.113837438636</v>
      </c>
      <c r="AT88" s="274">
        <f t="shared" si="30"/>
        <v>12462.214615529647</v>
      </c>
      <c r="AU88" s="274">
        <f t="shared" si="30"/>
        <v>12976.906545610762</v>
      </c>
      <c r="AV88" s="274">
        <f t="shared" si="30"/>
        <v>13283.561424511072</v>
      </c>
      <c r="AW88" s="274">
        <f t="shared" si="30"/>
        <v>13606.15258933981</v>
      </c>
      <c r="AX88" s="274">
        <f t="shared" si="30"/>
        <v>13944.699997824384</v>
      </c>
      <c r="AY88" s="274">
        <f t="shared" si="30"/>
        <v>14299.262543958062</v>
      </c>
      <c r="AZ88" s="274">
        <f t="shared" si="30"/>
        <v>14669.936091182095</v>
      </c>
      <c r="BA88" s="274">
        <f t="shared" si="30"/>
        <v>15056.851712386648</v>
      </c>
      <c r="BB88" s="274">
        <f t="shared" si="30"/>
        <v>15460.174120420954</v>
      </c>
      <c r="BC88" s="274">
        <f t="shared" si="30"/>
        <v>15880.100274233026</v>
      </c>
      <c r="BD88" s="274">
        <f t="shared" si="30"/>
        <v>16316.858147068218</v>
      </c>
      <c r="BE88" s="274">
        <f t="shared" si="30"/>
        <v>16770.705644354635</v>
      </c>
      <c r="BF88" s="274">
        <f t="shared" si="30"/>
        <v>17241.929660000875</v>
      </c>
      <c r="BG88" s="274">
        <f t="shared" si="30"/>
        <v>17730.845260836872</v>
      </c>
      <c r="BH88" s="274">
        <f t="shared" si="30"/>
        <v>18237.79498984959</v>
      </c>
      <c r="BI88" s="274">
        <f t="shared" si="30"/>
        <v>18763.14827970857</v>
      </c>
      <c r="BJ88" s="274">
        <f t="shared" si="30"/>
        <v>19307.30096885037</v>
      </c>
      <c r="BK88" s="274">
        <f t="shared" si="30"/>
        <v>19870.674913098846</v>
      </c>
      <c r="BL88" s="274">
        <f t="shared" si="30"/>
        <v>20453.717686448617</v>
      </c>
      <c r="BM88" s="274">
        <f t="shared" si="30"/>
        <v>21056.90236523527</v>
      </c>
      <c r="BN88" s="274">
        <f t="shared" si="30"/>
        <v>21680.727390462387</v>
      </c>
      <c r="BO88" s="274">
        <f t="shared" si="30"/>
        <v>22325.716503557876</v>
      </c>
      <c r="BP88" s="274">
        <f t="shared" si="30"/>
        <v>22992.418751293015</v>
      </c>
      <c r="BQ88" s="274">
        <f t="shared" si="30"/>
        <v>0</v>
      </c>
      <c r="BR88" s="274"/>
      <c r="BS88" s="274"/>
      <c r="BT88" s="274"/>
      <c r="BU88" s="274"/>
      <c r="BV88" s="274"/>
      <c r="BW88" s="274"/>
      <c r="BX88" s="274"/>
      <c r="BY88" s="274"/>
      <c r="BZ88" s="274"/>
      <c r="CA88" s="274"/>
      <c r="CB88" s="274"/>
      <c r="CC88" s="274"/>
      <c r="CD88" s="274"/>
      <c r="CE88" s="274"/>
      <c r="CF88" s="274"/>
      <c r="CG88" s="274"/>
      <c r="CH88" s="274"/>
      <c r="CI88" s="274"/>
      <c r="CJ88" s="274"/>
      <c r="CK88" s="274"/>
      <c r="CL88" s="10"/>
    </row>
    <row r="89" spans="1:90">
      <c r="A89" s="265"/>
      <c r="B89" s="138"/>
      <c r="C89" s="271"/>
      <c r="D89" s="271"/>
      <c r="F89" s="271"/>
      <c r="G89" s="271"/>
      <c r="H89" s="308"/>
      <c r="I89" s="227"/>
      <c r="Z89" s="274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74"/>
      <c r="AL89" s="274"/>
      <c r="AM89" s="274"/>
      <c r="AN89" s="274"/>
      <c r="AO89" s="274"/>
      <c r="AP89" s="274"/>
      <c r="AQ89" s="274"/>
      <c r="AR89" s="274"/>
      <c r="AS89" s="274"/>
      <c r="AT89" s="274"/>
      <c r="AU89" s="274"/>
      <c r="AV89" s="274"/>
      <c r="AW89" s="274"/>
      <c r="AX89" s="274"/>
      <c r="AY89" s="274"/>
      <c r="AZ89" s="274"/>
      <c r="BA89" s="274"/>
      <c r="BB89" s="274"/>
      <c r="BC89" s="274"/>
      <c r="BD89" s="274"/>
      <c r="BE89" s="274"/>
      <c r="BF89" s="274"/>
      <c r="BG89" s="274"/>
      <c r="BH89" s="274"/>
      <c r="BI89" s="274"/>
      <c r="BJ89" s="274"/>
      <c r="BK89" s="274"/>
      <c r="BL89" s="274"/>
      <c r="BM89" s="274"/>
      <c r="BN89" s="274"/>
      <c r="BO89" s="274"/>
      <c r="BP89" s="274"/>
      <c r="BQ89" s="274"/>
      <c r="BR89" s="274"/>
      <c r="BS89" s="274"/>
      <c r="BT89" s="274"/>
      <c r="BU89" s="274"/>
      <c r="BV89" s="274"/>
      <c r="BW89" s="274"/>
      <c r="BX89" s="274"/>
      <c r="BY89" s="274"/>
      <c r="BZ89" s="274"/>
      <c r="CA89" s="274"/>
      <c r="CB89" s="274"/>
      <c r="CC89" s="274"/>
      <c r="CD89" s="274"/>
      <c r="CE89" s="274"/>
      <c r="CF89" s="274"/>
      <c r="CG89" s="274"/>
      <c r="CH89" s="274"/>
      <c r="CI89" s="274"/>
      <c r="CJ89" s="274"/>
      <c r="CK89" s="274"/>
      <c r="CL89" s="10"/>
    </row>
    <row r="90" spans="1:90" s="176" customFormat="1">
      <c r="A90" s="265" t="s">
        <v>490</v>
      </c>
      <c r="B90" s="60" t="s">
        <v>96</v>
      </c>
      <c r="C90" s="76"/>
      <c r="D90" s="76"/>
      <c r="E90" s="76"/>
      <c r="F90" s="76"/>
      <c r="G90" s="76"/>
      <c r="H90" s="148"/>
      <c r="I90" s="227" t="str">
        <f>CONCATENATE(a!$C$51,"$/year")</f>
        <v>2019$/year</v>
      </c>
      <c r="Z90" s="134">
        <f>IF(Z$9&gt;=Project!$B$16,IF(Z$9&lt;Project!$B$17,Z88,0),0)</f>
        <v>0</v>
      </c>
      <c r="AA90" s="134">
        <f>IF(AA$9&gt;=Project!$B$16,IF(AA$9&lt;Project!$B$17,AA88,0),0)</f>
        <v>0</v>
      </c>
      <c r="AB90" s="134">
        <f>IF(AB$9&gt;=Project!$B$16,IF(AB$9&lt;Project!$B$17,AB88,0),0)</f>
        <v>0</v>
      </c>
      <c r="AC90" s="134">
        <f>IF(AC$9&gt;=Project!$B$16,IF(AC$9&lt;Project!$B$17,AC88,0),0)</f>
        <v>0</v>
      </c>
      <c r="AD90" s="134">
        <f>IF(AD$9&gt;=Project!$B$16,IF(AD$9&lt;Project!$B$17,AD88,0),0)</f>
        <v>0</v>
      </c>
      <c r="AE90" s="134">
        <f>IF(AE$9&gt;=Project!$B$16,IF(AE$9&lt;Project!$B$17,AE88,0),0)</f>
        <v>0</v>
      </c>
      <c r="AF90" s="134">
        <f>IF(AF$9&gt;=Project!$B$16,IF(AF$9&lt;Project!$B$17,AF88,0),0)</f>
        <v>0</v>
      </c>
      <c r="AG90" s="134">
        <f>IF(AG$9&gt;=Project!$B$16,IF(AG$9&lt;Project!$B$17,AG88,0),0)</f>
        <v>7704.8615293287357</v>
      </c>
      <c r="AH90" s="134">
        <f>IF(AH$9&gt;=Project!$B$16,IF(AH$9&lt;Project!$B$17,AH88,0),0)</f>
        <v>8018.1669990816008</v>
      </c>
      <c r="AI90" s="134">
        <f>IF(AI$9&gt;=Project!$B$16,IF(AI$9&lt;Project!$B$17,AI88,0),0)</f>
        <v>8321.9052808977485</v>
      </c>
      <c r="AJ90" s="134">
        <f>IF(AJ$9&gt;=Project!$B$16,IF(AJ$9&lt;Project!$B$17,AJ88,0),0)</f>
        <v>8651.9841775139812</v>
      </c>
      <c r="AK90" s="134">
        <f>IF(AK$9&gt;=Project!$B$16,IF(AK$9&lt;Project!$B$17,AK88,0),0)</f>
        <v>9050.661707624613</v>
      </c>
      <c r="AL90" s="134">
        <f>IF(AL$9&gt;=Project!$B$16,IF(AL$9&lt;Project!$B$17,AL88,0),0)</f>
        <v>9330.8109543958981</v>
      </c>
      <c r="AM90" s="134">
        <f>IF(AM$9&gt;=Project!$B$16,IF(AM$9&lt;Project!$B$17,AM88,0),0)</f>
        <v>9634.1500115841172</v>
      </c>
      <c r="AN90" s="134">
        <f>IF(AN$9&gt;=Project!$B$16,IF(AN$9&lt;Project!$B$17,AN88,0),0)</f>
        <v>9961.2351129811068</v>
      </c>
      <c r="AO90" s="134">
        <f>IF(AO$9&gt;=Project!$B$16,IF(AO$9&lt;Project!$B$17,AO88,0),0)</f>
        <v>10312.690399034864</v>
      </c>
      <c r="AP90" s="134">
        <f>IF(AP$9&gt;=Project!$B$16,IF(AP$9&lt;Project!$B$17,AP88,0),0)</f>
        <v>10689.208537366649</v>
      </c>
      <c r="AQ90" s="134">
        <f>IF(AQ$9&gt;=Project!$B$16,IF(AQ$9&lt;Project!$B$17,AQ88,0),0)</f>
        <v>11091.551563747205</v>
      </c>
      <c r="AR90" s="134">
        <f>IF(AR$9&gt;=Project!$B$16,IF(AR$9&lt;Project!$B$17,AR88,0),0)</f>
        <v>11520.551941417554</v>
      </c>
      <c r="AS90" s="134">
        <f>IF(AS$9&gt;=Project!$B$16,IF(AS$9&lt;Project!$B$17,AS88,0),0)</f>
        <v>11977.113837438636</v>
      </c>
      <c r="AT90" s="134">
        <f>IF(AT$9&gt;=Project!$B$16,IF(AT$9&lt;Project!$B$17,AT88,0),0)</f>
        <v>12462.214615529647</v>
      </c>
      <c r="AU90" s="134">
        <f>IF(AU$9&gt;=Project!$B$16,IF(AU$9&lt;Project!$B$17,AU88,0),0)</f>
        <v>12976.906545610762</v>
      </c>
      <c r="AV90" s="134">
        <f>IF(AV$9&gt;=Project!$B$16,IF(AV$9&lt;Project!$B$17,AV88,0),0)</f>
        <v>13283.561424511072</v>
      </c>
      <c r="AW90" s="134">
        <f>IF(AW$9&gt;=Project!$B$16,IF(AW$9&lt;Project!$B$17,AW88,0),0)</f>
        <v>13606.15258933981</v>
      </c>
      <c r="AX90" s="134">
        <f>IF(AX$9&gt;=Project!$B$16,IF(AX$9&lt;Project!$B$17,AX88,0),0)</f>
        <v>13944.699997824384</v>
      </c>
      <c r="AY90" s="134">
        <f>IF(AY$9&gt;=Project!$B$16,IF(AY$9&lt;Project!$B$17,AY88,0),0)</f>
        <v>14299.262543958062</v>
      </c>
      <c r="AZ90" s="134">
        <f>IF(AZ$9&gt;=Project!$B$16,IF(AZ$9&lt;Project!$B$17,AZ88,0),0)</f>
        <v>14669.936091182095</v>
      </c>
      <c r="BA90" s="134">
        <f>IF(BA$9&gt;=Project!$B$16,IF(BA$9&lt;Project!$B$17,BA88,0),0)</f>
        <v>15056.851712386648</v>
      </c>
      <c r="BB90" s="134">
        <f>IF(BB$9&gt;=Project!$B$16,IF(BB$9&lt;Project!$B$17,BB88,0),0)</f>
        <v>15460.174120420954</v>
      </c>
      <c r="BC90" s="134">
        <f>IF(BC$9&gt;=Project!$B$16,IF(BC$9&lt;Project!$B$17,BC88,0),0)</f>
        <v>15880.100274233026</v>
      </c>
      <c r="BD90" s="134">
        <f>IF(BD$9&gt;=Project!$B$16,IF(BD$9&lt;Project!$B$17,BD88,0),0)</f>
        <v>16316.858147068218</v>
      </c>
      <c r="BE90" s="134">
        <f>IF(BE$9&gt;=Project!$B$16,IF(BE$9&lt;Project!$B$17,BE88,0),0)</f>
        <v>16770.705644354635</v>
      </c>
      <c r="BF90" s="134">
        <f>IF(BF$9&gt;=Project!$B$16,IF(BF$9&lt;Project!$B$17,BF88,0),0)</f>
        <v>17241.929660000875</v>
      </c>
      <c r="BG90" s="134">
        <f>IF(BG$9&gt;=Project!$B$16,IF(BG$9&lt;Project!$B$17,BG88,0),0)</f>
        <v>17730.845260836872</v>
      </c>
      <c r="BH90" s="134">
        <f>IF(BH$9&gt;=Project!$B$16,IF(BH$9&lt;Project!$B$17,BH88,0),0)</f>
        <v>18237.79498984959</v>
      </c>
      <c r="BI90" s="134">
        <f>IF(BI$9&gt;=Project!$B$16,IF(BI$9&lt;Project!$B$17,BI88,0),0)</f>
        <v>18763.14827970857</v>
      </c>
      <c r="BJ90" s="134">
        <f>IF(BJ$9&gt;=Project!$B$16,IF(BJ$9&lt;Project!$B$17,BJ88,0),0)</f>
        <v>19307.30096885037</v>
      </c>
      <c r="BK90" s="134">
        <f>IF(BK$9&gt;=Project!$B$16,IF(BK$9&lt;Project!$B$17,BK88,0),0)</f>
        <v>0</v>
      </c>
      <c r="BL90" s="134">
        <f>IF(BL$9&gt;=Project!$B$16,IF(BL$9&lt;Project!$B$17,BL88,0),0)</f>
        <v>0</v>
      </c>
      <c r="BM90" s="134">
        <f>IF(BM$9&gt;=Project!$B$16,IF(BM$9&lt;Project!$B$17,BM88,0),0)</f>
        <v>0</v>
      </c>
      <c r="BN90" s="134">
        <f>IF(BN$9&gt;=Project!$B$16,IF(BN$9&lt;Project!$B$17,BN88,0),0)</f>
        <v>0</v>
      </c>
      <c r="BO90" s="134">
        <f>IF(BO$9&gt;=Project!$B$16,IF(BO$9&lt;Project!$B$17,BO88,0),0)</f>
        <v>0</v>
      </c>
      <c r="BP90" s="134">
        <f>IF(BP$9&gt;=Project!$B$16,IF(BP$9&lt;Project!$B$17,BP88,0),0)</f>
        <v>0</v>
      </c>
      <c r="BQ90" s="134">
        <f>IF(BQ$9&gt;=Project!$B$16,IF(BQ$9&lt;Project!$B$17,BQ88,0),0)</f>
        <v>0</v>
      </c>
    </row>
    <row r="91" spans="1:90" s="176" customFormat="1">
      <c r="A91" s="265" t="s">
        <v>491</v>
      </c>
      <c r="B91" s="60" t="s">
        <v>96</v>
      </c>
      <c r="C91" s="76"/>
      <c r="D91" s="76"/>
      <c r="E91" s="76"/>
      <c r="F91" s="76"/>
      <c r="G91" s="76"/>
      <c r="H91" s="148"/>
      <c r="I91" s="227" t="str">
        <f>CONCATENATE(a!$C$51,"$/year")</f>
        <v>2019$/year</v>
      </c>
      <c r="Z91" s="134">
        <f>IF(Z$9&gt;=Project!$B$16,IF(Z$9&lt;Project!$B$17,Z86,0),0)</f>
        <v>0</v>
      </c>
      <c r="AA91" s="134">
        <f>IF(AA$9&gt;=Project!$B$16,IF(AA$9&lt;Project!$B$17,AA86,0),0)</f>
        <v>0</v>
      </c>
      <c r="AB91" s="134">
        <f>IF(AB$9&gt;=Project!$B$16,IF(AB$9&lt;Project!$B$17,AB86,0),0)</f>
        <v>0</v>
      </c>
      <c r="AC91" s="134">
        <f>IF(AC$9&gt;=Project!$B$16,IF(AC$9&lt;Project!$B$17,AC86,0),0)</f>
        <v>0</v>
      </c>
      <c r="AD91" s="134">
        <f>IF(AD$9&gt;=Project!$B$16,IF(AD$9&lt;Project!$B$17,AD86,0),0)</f>
        <v>0</v>
      </c>
      <c r="AE91" s="134">
        <f>IF(AE$9&gt;=Project!$B$16,IF(AE$9&lt;Project!$B$17,AE86,0),0)</f>
        <v>0</v>
      </c>
      <c r="AF91" s="134">
        <f>IF(AF$9&gt;=Project!$B$16,IF(AF$9&lt;Project!$B$17,AF86,0),0)</f>
        <v>0</v>
      </c>
      <c r="AG91" s="134">
        <f>IF(AG$9&gt;=Project!$B$16,IF(AG$9&lt;Project!$B$17,AG86,0),0)</f>
        <v>9646.6595972426148</v>
      </c>
      <c r="AH91" s="134">
        <f>IF(AH$9&gt;=Project!$B$16,IF(AH$9&lt;Project!$B$17,AH86,0),0)</f>
        <v>9973.4332261816162</v>
      </c>
      <c r="AI91" s="134">
        <f>IF(AI$9&gt;=Project!$B$16,IF(AI$9&lt;Project!$B$17,AI86,0),0)</f>
        <v>10313.78923503487</v>
      </c>
      <c r="AJ91" s="134">
        <f>IF(AJ$9&gt;=Project!$B$16,IF(AJ$9&lt;Project!$B$17,AJ86,0),0)</f>
        <v>10668.461452931821</v>
      </c>
      <c r="AK91" s="134">
        <f>IF(AK$9&gt;=Project!$B$16,IF(AK$9&lt;Project!$B$17,AK86,0),0)</f>
        <v>11038.218107681865</v>
      </c>
      <c r="AL91" s="134">
        <f>IF(AL$9&gt;=Project!$B$16,IF(AL$9&lt;Project!$B$17,AL86,0),0)</f>
        <v>11423.863432901253</v>
      </c>
      <c r="AM91" s="134">
        <f>IF(AM$9&gt;=Project!$B$16,IF(AM$9&lt;Project!$B$17,AM86,0),0)</f>
        <v>11826.239348425161</v>
      </c>
      <c r="AN91" s="134">
        <f>IF(AN$9&gt;=Project!$B$16,IF(AN$9&lt;Project!$B$17,AN86,0),0)</f>
        <v>12246.227217299936</v>
      </c>
      <c r="AO91" s="134">
        <f>IF(AO$9&gt;=Project!$B$16,IF(AO$9&lt;Project!$B$17,AO86,0),0)</f>
        <v>12879.89967791721</v>
      </c>
      <c r="AP91" s="134">
        <f>IF(AP$9&gt;=Project!$B$16,IF(AP$9&lt;Project!$B$17,AP86,0),0)</f>
        <v>13341.905507060088</v>
      </c>
      <c r="AQ91" s="134">
        <f>IF(AQ$9&gt;=Project!$B$16,IF(AQ$9&lt;Project!$B$17,AQ86,0),0)</f>
        <v>13824.610078412356</v>
      </c>
      <c r="AR91" s="134">
        <f>IF(AR$9&gt;=Project!$B$16,IF(AR$9&lt;Project!$B$17,AR86,0),0)</f>
        <v>14329.079056275465</v>
      </c>
      <c r="AS91" s="134">
        <f>IF(AS$9&gt;=Project!$B$16,IF(AS$9&lt;Project!$B$17,AS86,0),0)</f>
        <v>14856.427901832789</v>
      </c>
      <c r="AT91" s="134">
        <f>IF(AT$9&gt;=Project!$B$16,IF(AT$9&lt;Project!$B$17,AT86,0),0)</f>
        <v>15407.824179257739</v>
      </c>
      <c r="AU91" s="134">
        <f>IF(AU$9&gt;=Project!$B$16,IF(AU$9&lt;Project!$B$17,AU86,0),0)</f>
        <v>15984.489966419656</v>
      </c>
      <c r="AV91" s="134">
        <f>IF(AV$9&gt;=Project!$B$16,IF(AV$9&lt;Project!$B$17,AV86,0),0)</f>
        <v>16294.822976622658</v>
      </c>
      <c r="AW91" s="134">
        <f>IF(AW$9&gt;=Project!$B$16,IF(AW$9&lt;Project!$B$17,AW86,0),0)</f>
        <v>16840.667496228205</v>
      </c>
      <c r="AX91" s="134">
        <f>IF(AX$9&gt;=Project!$B$16,IF(AX$9&lt;Project!$B$17,AX86,0),0)</f>
        <v>17174.749385728992</v>
      </c>
      <c r="AY91" s="134">
        <f>IF(AY$9&gt;=Project!$B$16,IF(AY$9&lt;Project!$B$17,AY86,0),0)</f>
        <v>17520.660615416527</v>
      </c>
      <c r="AZ91" s="134">
        <f>IF(AZ$9&gt;=Project!$B$16,IF(AZ$9&lt;Project!$B$17,AZ86,0),0)</f>
        <v>17878.782608627123</v>
      </c>
      <c r="BA91" s="134">
        <f>IF(BA$9&gt;=Project!$B$16,IF(BA$9&lt;Project!$B$17,BA86,0),0)</f>
        <v>18249.503300973756</v>
      </c>
      <c r="BB91" s="134">
        <f>IF(BB$9&gt;=Project!$B$16,IF(BB$9&lt;Project!$B$17,BB86,0),0)</f>
        <v>18633.217449143238</v>
      </c>
      <c r="BC91" s="134">
        <f>IF(BC$9&gt;=Project!$B$16,IF(BC$9&lt;Project!$B$17,BC86,0),0)</f>
        <v>19030.326942584834</v>
      </c>
      <c r="BD91" s="134">
        <f>IF(BD$9&gt;=Project!$B$16,IF(BD$9&lt;Project!$B$17,BD86,0),0)</f>
        <v>19678.329424633772</v>
      </c>
      <c r="BE91" s="134">
        <f>IF(BE$9&gt;=Project!$B$16,IF(BE$9&lt;Project!$B$17,BE86,0),0)</f>
        <v>20105.731019758125</v>
      </c>
      <c r="BF91" s="134">
        <f>IF(BF$9&gt;=Project!$B$16,IF(BF$9&lt;Project!$B$17,BF86,0),0)</f>
        <v>20306.160014912159</v>
      </c>
      <c r="BG91" s="134">
        <f>IF(BG$9&gt;=Project!$B$16,IF(BG$9&lt;Project!$B$17,BG86,0),0)</f>
        <v>20516.776193295696</v>
      </c>
      <c r="BH91" s="134">
        <f>IF(BH$9&gt;=Project!$B$16,IF(BH$9&lt;Project!$B$17,BH86,0),0)</f>
        <v>20737.656246367915</v>
      </c>
      <c r="BI91" s="134">
        <f>IF(BI$9&gt;=Project!$B$16,IF(BI$9&lt;Project!$B$17,BI86,0),0)</f>
        <v>20968.882102716052</v>
      </c>
      <c r="BJ91" s="134">
        <f>IF(BJ$9&gt;=Project!$B$16,IF(BJ$9&lt;Project!$B$17,BJ86,0),0)</f>
        <v>21210.540953334807</v>
      </c>
      <c r="BK91" s="134">
        <f>IF(BK$9&gt;=Project!$B$16,IF(BK$9&lt;Project!$B$17,BK86,0),0)</f>
        <v>0</v>
      </c>
      <c r="BL91" s="134">
        <f>IF(BL$9&gt;=Project!$B$16,IF(BL$9&lt;Project!$B$17,BL86,0),0)</f>
        <v>0</v>
      </c>
      <c r="BM91" s="134">
        <f>IF(BM$9&gt;=Project!$B$16,IF(BM$9&lt;Project!$B$17,BM86,0),0)</f>
        <v>0</v>
      </c>
      <c r="BN91" s="134">
        <f>IF(BN$9&gt;=Project!$B$16,IF(BN$9&lt;Project!$B$17,BN86,0),0)</f>
        <v>0</v>
      </c>
      <c r="BO91" s="134">
        <f>IF(BO$9&gt;=Project!$B$16,IF(BO$9&lt;Project!$B$17,BO86,0),0)</f>
        <v>0</v>
      </c>
      <c r="BP91" s="134">
        <f>IF(BP$9&gt;=Project!$B$16,IF(BP$9&lt;Project!$B$17,BP86,0),0)</f>
        <v>0</v>
      </c>
      <c r="BQ91" s="134">
        <f>IF(BQ$9&gt;=Project!$B$16,IF(BQ$9&lt;Project!$B$17,BQ86,0),0)</f>
        <v>0</v>
      </c>
    </row>
    <row r="92" spans="1:90" s="176" customFormat="1">
      <c r="A92" s="189"/>
      <c r="B92" s="60"/>
      <c r="C92" s="76"/>
      <c r="D92" s="76"/>
      <c r="E92" s="76"/>
      <c r="F92" s="76"/>
      <c r="G92" s="76"/>
      <c r="H92" s="148"/>
      <c r="I92" s="227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</row>
    <row r="93" spans="1:90" s="176" customFormat="1">
      <c r="A93" s="154" t="s">
        <v>468</v>
      </c>
      <c r="B93" s="132">
        <f>SUM(AC93:BQ93)</f>
        <v>1163055.2327715764</v>
      </c>
      <c r="C93" s="76"/>
      <c r="D93" s="76"/>
      <c r="E93" s="76"/>
      <c r="F93" s="76"/>
      <c r="G93" s="76"/>
      <c r="H93" s="148"/>
      <c r="I93" s="227" t="str">
        <f>CONCATENATE(a!$C$51,"$/year")</f>
        <v>2019$/year</v>
      </c>
      <c r="Z93" s="134">
        <f t="shared" ref="Z93:BQ93" si="31">Z43+Z90</f>
        <v>0</v>
      </c>
      <c r="AA93" s="134">
        <f t="shared" si="31"/>
        <v>0</v>
      </c>
      <c r="AB93" s="134">
        <f t="shared" si="31"/>
        <v>0</v>
      </c>
      <c r="AC93" s="134">
        <f t="shared" si="31"/>
        <v>0</v>
      </c>
      <c r="AD93" s="134">
        <f t="shared" si="31"/>
        <v>0</v>
      </c>
      <c r="AE93" s="134">
        <f t="shared" si="31"/>
        <v>0</v>
      </c>
      <c r="AF93" s="134">
        <f t="shared" si="31"/>
        <v>0</v>
      </c>
      <c r="AG93" s="134">
        <f t="shared" si="31"/>
        <v>33248.928541861977</v>
      </c>
      <c r="AH93" s="134">
        <f t="shared" si="31"/>
        <v>33802.480800664693</v>
      </c>
      <c r="AI93" s="134">
        <f t="shared" si="31"/>
        <v>34207.807422888858</v>
      </c>
      <c r="AJ93" s="134">
        <f t="shared" si="31"/>
        <v>35112.181341194897</v>
      </c>
      <c r="AK93" s="134">
        <f t="shared" si="31"/>
        <v>35611.511954858339</v>
      </c>
      <c r="AL93" s="134">
        <f t="shared" si="31"/>
        <v>36608.689598167992</v>
      </c>
      <c r="AM93" s="134">
        <f t="shared" si="31"/>
        <v>36944.709348286095</v>
      </c>
      <c r="AN93" s="134">
        <f t="shared" si="31"/>
        <v>37482.704136395732</v>
      </c>
      <c r="AO93" s="134">
        <f t="shared" si="31"/>
        <v>38003.412287800944</v>
      </c>
      <c r="AP93" s="134">
        <f t="shared" si="31"/>
        <v>38444.709017682311</v>
      </c>
      <c r="AQ93" s="134">
        <f t="shared" si="31"/>
        <v>38900.417250484476</v>
      </c>
      <c r="AR93" s="134">
        <f t="shared" si="31"/>
        <v>39442.665716665884</v>
      </c>
      <c r="AS93" s="134">
        <f t="shared" si="31"/>
        <v>40079.44867711392</v>
      </c>
      <c r="AT93" s="134">
        <f t="shared" si="31"/>
        <v>40403.509485569055</v>
      </c>
      <c r="AU93" s="134">
        <f t="shared" si="31"/>
        <v>40984.200831763286</v>
      </c>
      <c r="AV93" s="134">
        <f t="shared" si="31"/>
        <v>40866.036441735247</v>
      </c>
      <c r="AW93" s="134">
        <f t="shared" si="31"/>
        <v>40775.477747153069</v>
      </c>
      <c r="AX93" s="134">
        <f t="shared" si="31"/>
        <v>40590.282851626049</v>
      </c>
      <c r="AY93" s="134">
        <f t="shared" si="31"/>
        <v>40575.508196879702</v>
      </c>
      <c r="AZ93" s="134">
        <f t="shared" si="31"/>
        <v>40398.186477630661</v>
      </c>
      <c r="BA93" s="134">
        <f t="shared" si="31"/>
        <v>40172.181840529913</v>
      </c>
      <c r="BB93" s="134">
        <f t="shared" si="31"/>
        <v>40081.536846335315</v>
      </c>
      <c r="BC93" s="134">
        <f t="shared" si="31"/>
        <v>39962.904195604475</v>
      </c>
      <c r="BD93" s="134">
        <f t="shared" si="31"/>
        <v>39857.178203166695</v>
      </c>
      <c r="BE93" s="134">
        <f t="shared" si="31"/>
        <v>39884.707573727093</v>
      </c>
      <c r="BF93" s="134">
        <f t="shared" si="31"/>
        <v>39836.996393368041</v>
      </c>
      <c r="BG93" s="134">
        <f t="shared" si="31"/>
        <v>39835.94596550097</v>
      </c>
      <c r="BH93" s="134">
        <f t="shared" si="31"/>
        <v>40058.957929289092</v>
      </c>
      <c r="BI93" s="134">
        <f t="shared" si="31"/>
        <v>40305.647373704691</v>
      </c>
      <c r="BJ93" s="134">
        <f t="shared" si="31"/>
        <v>40576.30832392694</v>
      </c>
      <c r="BK93" s="134">
        <f t="shared" si="31"/>
        <v>0</v>
      </c>
      <c r="BL93" s="134">
        <f t="shared" si="31"/>
        <v>0</v>
      </c>
      <c r="BM93" s="134">
        <f t="shared" si="31"/>
        <v>0</v>
      </c>
      <c r="BN93" s="134">
        <f t="shared" si="31"/>
        <v>0</v>
      </c>
      <c r="BO93" s="134">
        <f t="shared" si="31"/>
        <v>0</v>
      </c>
      <c r="BP93" s="134">
        <f t="shared" si="31"/>
        <v>0</v>
      </c>
      <c r="BQ93" s="134">
        <f t="shared" si="31"/>
        <v>0</v>
      </c>
    </row>
    <row r="94" spans="1:90" s="176" customFormat="1">
      <c r="A94" s="154" t="s">
        <v>467</v>
      </c>
      <c r="B94" s="132">
        <f>SUM(AC94:BQ94)</f>
        <v>472907.93471521832</v>
      </c>
      <c r="C94" s="76"/>
      <c r="D94" s="76"/>
      <c r="E94" s="76"/>
      <c r="F94" s="76"/>
      <c r="G94" s="76"/>
      <c r="H94" s="148"/>
      <c r="I94" s="227" t="str">
        <f>CONCATENATE(a!$C$51,"$/year")</f>
        <v>2019$/year</v>
      </c>
      <c r="Z94" s="134">
        <f>Z91</f>
        <v>0</v>
      </c>
      <c r="AA94" s="134">
        <f t="shared" ref="AA94:BQ94" si="32">AA91</f>
        <v>0</v>
      </c>
      <c r="AB94" s="134">
        <f t="shared" si="32"/>
        <v>0</v>
      </c>
      <c r="AC94" s="134">
        <f t="shared" si="32"/>
        <v>0</v>
      </c>
      <c r="AD94" s="134">
        <f t="shared" si="32"/>
        <v>0</v>
      </c>
      <c r="AE94" s="134">
        <f t="shared" si="32"/>
        <v>0</v>
      </c>
      <c r="AF94" s="134">
        <f t="shared" si="32"/>
        <v>0</v>
      </c>
      <c r="AG94" s="134">
        <f t="shared" si="32"/>
        <v>9646.6595972426148</v>
      </c>
      <c r="AH94" s="134">
        <f t="shared" si="32"/>
        <v>9973.4332261816162</v>
      </c>
      <c r="AI94" s="134">
        <f t="shared" si="32"/>
        <v>10313.78923503487</v>
      </c>
      <c r="AJ94" s="134">
        <f t="shared" si="32"/>
        <v>10668.461452931821</v>
      </c>
      <c r="AK94" s="134">
        <f t="shared" si="32"/>
        <v>11038.218107681865</v>
      </c>
      <c r="AL94" s="134">
        <f t="shared" si="32"/>
        <v>11423.863432901253</v>
      </c>
      <c r="AM94" s="134">
        <f t="shared" si="32"/>
        <v>11826.239348425161</v>
      </c>
      <c r="AN94" s="134">
        <f t="shared" si="32"/>
        <v>12246.227217299936</v>
      </c>
      <c r="AO94" s="134">
        <f t="shared" si="32"/>
        <v>12879.89967791721</v>
      </c>
      <c r="AP94" s="134">
        <f t="shared" si="32"/>
        <v>13341.905507060088</v>
      </c>
      <c r="AQ94" s="134">
        <f t="shared" si="32"/>
        <v>13824.610078412356</v>
      </c>
      <c r="AR94" s="134">
        <f t="shared" si="32"/>
        <v>14329.079056275465</v>
      </c>
      <c r="AS94" s="134">
        <f t="shared" si="32"/>
        <v>14856.427901832789</v>
      </c>
      <c r="AT94" s="134">
        <f t="shared" si="32"/>
        <v>15407.824179257739</v>
      </c>
      <c r="AU94" s="134">
        <f t="shared" si="32"/>
        <v>15984.489966419656</v>
      </c>
      <c r="AV94" s="134">
        <f t="shared" si="32"/>
        <v>16294.822976622658</v>
      </c>
      <c r="AW94" s="134">
        <f t="shared" si="32"/>
        <v>16840.667496228205</v>
      </c>
      <c r="AX94" s="134">
        <f t="shared" si="32"/>
        <v>17174.749385728992</v>
      </c>
      <c r="AY94" s="134">
        <f t="shared" si="32"/>
        <v>17520.660615416527</v>
      </c>
      <c r="AZ94" s="134">
        <f t="shared" si="32"/>
        <v>17878.782608627123</v>
      </c>
      <c r="BA94" s="134">
        <f t="shared" si="32"/>
        <v>18249.503300973756</v>
      </c>
      <c r="BB94" s="134">
        <f t="shared" si="32"/>
        <v>18633.217449143238</v>
      </c>
      <c r="BC94" s="134">
        <f t="shared" si="32"/>
        <v>19030.326942584834</v>
      </c>
      <c r="BD94" s="134">
        <f t="shared" si="32"/>
        <v>19678.329424633772</v>
      </c>
      <c r="BE94" s="134">
        <f t="shared" si="32"/>
        <v>20105.731019758125</v>
      </c>
      <c r="BF94" s="134">
        <f t="shared" si="32"/>
        <v>20306.160014912159</v>
      </c>
      <c r="BG94" s="134">
        <f t="shared" si="32"/>
        <v>20516.776193295696</v>
      </c>
      <c r="BH94" s="134">
        <f t="shared" si="32"/>
        <v>20737.656246367915</v>
      </c>
      <c r="BI94" s="134">
        <f t="shared" si="32"/>
        <v>20968.882102716052</v>
      </c>
      <c r="BJ94" s="134">
        <f t="shared" si="32"/>
        <v>21210.540953334807</v>
      </c>
      <c r="BK94" s="134">
        <f t="shared" si="32"/>
        <v>0</v>
      </c>
      <c r="BL94" s="134">
        <f t="shared" si="32"/>
        <v>0</v>
      </c>
      <c r="BM94" s="134">
        <f t="shared" si="32"/>
        <v>0</v>
      </c>
      <c r="BN94" s="134">
        <f t="shared" si="32"/>
        <v>0</v>
      </c>
      <c r="BO94" s="134">
        <f t="shared" si="32"/>
        <v>0</v>
      </c>
      <c r="BP94" s="134">
        <f t="shared" si="32"/>
        <v>0</v>
      </c>
      <c r="BQ94" s="134">
        <f t="shared" si="32"/>
        <v>0</v>
      </c>
    </row>
    <row r="95" spans="1:90" s="176" customFormat="1">
      <c r="A95" s="154" t="s">
        <v>515</v>
      </c>
      <c r="B95" s="132">
        <f>SUM(AC95:BQ95)</f>
        <v>1635963.1674867945</v>
      </c>
      <c r="C95" s="76"/>
      <c r="D95" s="76"/>
      <c r="E95" s="76"/>
      <c r="F95" s="76"/>
      <c r="G95" s="76"/>
      <c r="H95" s="148"/>
      <c r="I95" s="227" t="str">
        <f>CONCATENATE(a!$C$51,"$/year")</f>
        <v>2019$/year</v>
      </c>
      <c r="Z95" s="134">
        <f t="shared" ref="Z95:BQ95" si="33">SUM(Z43,Z90,Z91)</f>
        <v>0</v>
      </c>
      <c r="AA95" s="134">
        <f t="shared" si="33"/>
        <v>0</v>
      </c>
      <c r="AB95" s="134">
        <f t="shared" si="33"/>
        <v>0</v>
      </c>
      <c r="AC95" s="134">
        <f t="shared" si="33"/>
        <v>0</v>
      </c>
      <c r="AD95" s="134">
        <f t="shared" si="33"/>
        <v>0</v>
      </c>
      <c r="AE95" s="134">
        <f t="shared" si="33"/>
        <v>0</v>
      </c>
      <c r="AF95" s="134">
        <f t="shared" si="33"/>
        <v>0</v>
      </c>
      <c r="AG95" s="134">
        <f t="shared" si="33"/>
        <v>42895.588139104591</v>
      </c>
      <c r="AH95" s="134">
        <f t="shared" si="33"/>
        <v>43775.914026846309</v>
      </c>
      <c r="AI95" s="134">
        <f t="shared" si="33"/>
        <v>44521.596657923728</v>
      </c>
      <c r="AJ95" s="134">
        <f t="shared" si="33"/>
        <v>45780.642794126717</v>
      </c>
      <c r="AK95" s="134">
        <f t="shared" si="33"/>
        <v>46649.730062540206</v>
      </c>
      <c r="AL95" s="134">
        <f t="shared" si="33"/>
        <v>48032.553031069241</v>
      </c>
      <c r="AM95" s="134">
        <f t="shared" si="33"/>
        <v>48770.948696711253</v>
      </c>
      <c r="AN95" s="134">
        <f t="shared" si="33"/>
        <v>49728.931353695669</v>
      </c>
      <c r="AO95" s="134">
        <f t="shared" si="33"/>
        <v>50883.311965718152</v>
      </c>
      <c r="AP95" s="134">
        <f t="shared" si="33"/>
        <v>51786.614524742399</v>
      </c>
      <c r="AQ95" s="134">
        <f t="shared" si="33"/>
        <v>52725.027328896831</v>
      </c>
      <c r="AR95" s="134">
        <f t="shared" si="33"/>
        <v>53771.744772941347</v>
      </c>
      <c r="AS95" s="134">
        <f t="shared" si="33"/>
        <v>54935.876578946707</v>
      </c>
      <c r="AT95" s="134">
        <f t="shared" si="33"/>
        <v>55811.333664826794</v>
      </c>
      <c r="AU95" s="134">
        <f t="shared" si="33"/>
        <v>56968.690798182943</v>
      </c>
      <c r="AV95" s="134">
        <f t="shared" si="33"/>
        <v>57160.859418357904</v>
      </c>
      <c r="AW95" s="134">
        <f t="shared" si="33"/>
        <v>57616.145243381274</v>
      </c>
      <c r="AX95" s="134">
        <f t="shared" si="33"/>
        <v>57765.032237355044</v>
      </c>
      <c r="AY95" s="134">
        <f t="shared" si="33"/>
        <v>58096.16881229623</v>
      </c>
      <c r="AZ95" s="134">
        <f t="shared" si="33"/>
        <v>58276.969086257785</v>
      </c>
      <c r="BA95" s="134">
        <f t="shared" si="33"/>
        <v>58421.685141503665</v>
      </c>
      <c r="BB95" s="134">
        <f t="shared" si="33"/>
        <v>58714.754295478553</v>
      </c>
      <c r="BC95" s="134">
        <f t="shared" si="33"/>
        <v>58993.231138189309</v>
      </c>
      <c r="BD95" s="134">
        <f t="shared" si="33"/>
        <v>59535.507627800471</v>
      </c>
      <c r="BE95" s="134">
        <f t="shared" si="33"/>
        <v>59990.438593485218</v>
      </c>
      <c r="BF95" s="134">
        <f t="shared" si="33"/>
        <v>60143.1564082802</v>
      </c>
      <c r="BG95" s="134">
        <f t="shared" si="33"/>
        <v>60352.722158796663</v>
      </c>
      <c r="BH95" s="134">
        <f t="shared" si="33"/>
        <v>60796.614175657007</v>
      </c>
      <c r="BI95" s="134">
        <f t="shared" si="33"/>
        <v>61274.529476420743</v>
      </c>
      <c r="BJ95" s="134">
        <f t="shared" si="33"/>
        <v>61786.849277261746</v>
      </c>
      <c r="BK95" s="134">
        <f t="shared" si="33"/>
        <v>0</v>
      </c>
      <c r="BL95" s="134">
        <f t="shared" si="33"/>
        <v>0</v>
      </c>
      <c r="BM95" s="134">
        <f t="shared" si="33"/>
        <v>0</v>
      </c>
      <c r="BN95" s="134">
        <f t="shared" si="33"/>
        <v>0</v>
      </c>
      <c r="BO95" s="134">
        <f t="shared" si="33"/>
        <v>0</v>
      </c>
      <c r="BP95" s="134">
        <f t="shared" si="33"/>
        <v>0</v>
      </c>
      <c r="BQ95" s="134">
        <f t="shared" si="33"/>
        <v>0</v>
      </c>
    </row>
    <row r="96" spans="1:90">
      <c r="AG96" s="74"/>
      <c r="BT96" s="10"/>
    </row>
    <row r="97" spans="1:72" ht="18.75">
      <c r="A97" s="113" t="s">
        <v>460</v>
      </c>
      <c r="B97" s="100"/>
      <c r="C97" s="100"/>
      <c r="D97" s="100"/>
      <c r="E97" s="100"/>
      <c r="F97" s="100"/>
      <c r="G97" s="100"/>
      <c r="BT97" s="10"/>
    </row>
    <row r="98" spans="1:72">
      <c r="A98" s="78" t="s">
        <v>461</v>
      </c>
      <c r="B98" s="13"/>
      <c r="C98" s="13"/>
      <c r="D98" s="13"/>
      <c r="E98" s="13"/>
      <c r="F98" s="13"/>
      <c r="G98" s="13"/>
      <c r="I98" s="99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81">
        <f>a!Z$79</f>
        <v>1</v>
      </c>
      <c r="AA98" s="81">
        <f>a!AA$79</f>
        <v>0.93457943925233644</v>
      </c>
      <c r="AB98" s="81">
        <f>a!AB$79</f>
        <v>0.87343872827321156</v>
      </c>
      <c r="AC98" s="81">
        <f>a!AC$79</f>
        <v>0.81629787689085187</v>
      </c>
      <c r="AD98" s="81">
        <f>a!AD$79</f>
        <v>0.7628952120475252</v>
      </c>
      <c r="AE98" s="81">
        <f>a!AE$79</f>
        <v>0.71298617948366838</v>
      </c>
      <c r="AF98" s="81">
        <f>a!AF$79</f>
        <v>0.66634222381651254</v>
      </c>
      <c r="AG98" s="81">
        <f>a!AG$79</f>
        <v>0.62274974188459109</v>
      </c>
      <c r="AH98" s="81">
        <f>a!AH$79</f>
        <v>0.5820091045650384</v>
      </c>
      <c r="AI98" s="81">
        <f>a!AI$79</f>
        <v>0.54393374258414806</v>
      </c>
      <c r="AJ98" s="81">
        <f>a!AJ$79</f>
        <v>0.5083492921347178</v>
      </c>
      <c r="AK98" s="81">
        <f>a!AK$79</f>
        <v>0.47509279638758667</v>
      </c>
      <c r="AL98" s="81">
        <f>a!AL$79</f>
        <v>0.44401195924073528</v>
      </c>
      <c r="AM98" s="81">
        <f>a!AM$79</f>
        <v>0.41496444788853759</v>
      </c>
      <c r="AN98" s="81">
        <f>a!AN$79</f>
        <v>0.3878172410173249</v>
      </c>
      <c r="AO98" s="81">
        <f>a!AO$79</f>
        <v>0.36244601964235967</v>
      </c>
      <c r="AP98" s="81">
        <f>a!AP$79</f>
        <v>0.33873459779659787</v>
      </c>
      <c r="AQ98" s="81">
        <f>a!AQ$79</f>
        <v>0.31657439046411018</v>
      </c>
      <c r="AR98" s="81">
        <f>a!AR$79</f>
        <v>0.29586391632159825</v>
      </c>
      <c r="AS98" s="81">
        <f>a!AS$79</f>
        <v>0.27650833301083949</v>
      </c>
      <c r="AT98" s="81">
        <f>a!AT$79</f>
        <v>0.2584190028138687</v>
      </c>
      <c r="AU98" s="81">
        <f>a!AU$79</f>
        <v>0.24151308674193336</v>
      </c>
      <c r="AV98" s="81">
        <f>a!AV$79</f>
        <v>0.22571316517937698</v>
      </c>
      <c r="AW98" s="81">
        <f>a!AW$79</f>
        <v>0.21094688334521211</v>
      </c>
      <c r="AX98" s="81">
        <f>a!AX$79</f>
        <v>0.19714661994879637</v>
      </c>
      <c r="AY98" s="81">
        <f>a!AY$79</f>
        <v>0.18424917752223957</v>
      </c>
      <c r="AZ98" s="81">
        <f>a!AZ$79</f>
        <v>0.17219549301143888</v>
      </c>
      <c r="BA98" s="81">
        <f>a!BA$79</f>
        <v>0.16093036730041013</v>
      </c>
      <c r="BB98" s="81">
        <f>a!BB$79</f>
        <v>0.15040221243028987</v>
      </c>
      <c r="BC98" s="81">
        <f>a!BC$79</f>
        <v>0.1405628153554111</v>
      </c>
      <c r="BD98" s="81">
        <f>a!BD$79</f>
        <v>0.13136711715458982</v>
      </c>
      <c r="BE98" s="81">
        <f>a!BE$79</f>
        <v>0.1227730066865325</v>
      </c>
      <c r="BF98" s="81">
        <f>a!BF$79</f>
        <v>0.11474112774442291</v>
      </c>
      <c r="BG98" s="81">
        <f>a!BG$79</f>
        <v>0.10723469882656347</v>
      </c>
      <c r="BH98" s="81">
        <f>a!BH$79</f>
        <v>0.10021934469772288</v>
      </c>
      <c r="BI98" s="81">
        <f>a!BI$79</f>
        <v>9.366293896983445E-2</v>
      </c>
      <c r="BJ98" s="81">
        <f>a!BJ$79</f>
        <v>8.7535456981153698E-2</v>
      </c>
      <c r="BK98" s="81">
        <f>a!BK$79</f>
        <v>8.1808838300143641E-2</v>
      </c>
      <c r="BL98" s="81">
        <f>a!BL$79</f>
        <v>7.6456858224433308E-2</v>
      </c>
      <c r="BM98" s="81">
        <f>a!BM$79</f>
        <v>7.1455007686386268E-2</v>
      </c>
      <c r="BN98" s="81">
        <f>a!BN$79</f>
        <v>6.6780381015314264E-2</v>
      </c>
      <c r="BO98" s="81">
        <f>a!BO$79</f>
        <v>6.2411571042349782E-2</v>
      </c>
      <c r="BP98" s="81">
        <f>a!BP$79</f>
        <v>5.8328571067616623E-2</v>
      </c>
      <c r="BQ98" s="81">
        <f>a!BQ$79</f>
        <v>5.4512683240763193E-2</v>
      </c>
      <c r="BT98" s="10"/>
    </row>
    <row r="99" spans="1:72" s="141" customFormat="1">
      <c r="A99" s="154" t="s">
        <v>464</v>
      </c>
      <c r="B99" s="132">
        <f>SUM(AC99:BQ99)</f>
        <v>310766.41056939744</v>
      </c>
      <c r="H99" s="149"/>
      <c r="I99" s="138"/>
      <c r="Z99" s="155">
        <f t="shared" ref="Z99:BQ99" si="34">Z98*Z93</f>
        <v>0</v>
      </c>
      <c r="AA99" s="155">
        <f t="shared" si="34"/>
        <v>0</v>
      </c>
      <c r="AB99" s="155">
        <f t="shared" si="34"/>
        <v>0</v>
      </c>
      <c r="AC99" s="155">
        <f t="shared" si="34"/>
        <v>0</v>
      </c>
      <c r="AD99" s="155">
        <f t="shared" si="34"/>
        <v>0</v>
      </c>
      <c r="AE99" s="155">
        <f t="shared" si="34"/>
        <v>0</v>
      </c>
      <c r="AF99" s="155">
        <f t="shared" si="34"/>
        <v>0</v>
      </c>
      <c r="AG99" s="155">
        <f t="shared" si="34"/>
        <v>20705.761667383758</v>
      </c>
      <c r="AH99" s="155">
        <f t="shared" si="34"/>
        <v>19673.351582871761</v>
      </c>
      <c r="AI99" s="155">
        <f t="shared" si="34"/>
        <v>18606.780717129739</v>
      </c>
      <c r="AJ99" s="155">
        <f t="shared" si="34"/>
        <v>17849.252530102272</v>
      </c>
      <c r="AK99" s="155">
        <f t="shared" si="34"/>
        <v>16918.772798223621</v>
      </c>
      <c r="AL99" s="155">
        <f t="shared" si="34"/>
        <v>16254.695993718497</v>
      </c>
      <c r="AM99" s="155">
        <f t="shared" si="34"/>
        <v>15330.740917114033</v>
      </c>
      <c r="AN99" s="155">
        <f t="shared" si="34"/>
        <v>14536.438904045664</v>
      </c>
      <c r="AO99" s="155">
        <f t="shared" si="34"/>
        <v>13774.185516540994</v>
      </c>
      <c r="AP99" s="155">
        <f t="shared" si="34"/>
        <v>13022.553046511857</v>
      </c>
      <c r="AQ99" s="155">
        <f t="shared" si="34"/>
        <v>12314.875879871679</v>
      </c>
      <c r="AR99" s="155">
        <f t="shared" si="34"/>
        <v>11669.661549096407</v>
      </c>
      <c r="AS99" s="155">
        <f t="shared" si="34"/>
        <v>11082.301541702265</v>
      </c>
      <c r="AT99" s="155">
        <f t="shared" si="34"/>
        <v>10441.03463144144</v>
      </c>
      <c r="AU99" s="155">
        <f t="shared" si="34"/>
        <v>9898.2208505304643</v>
      </c>
      <c r="AV99" s="155">
        <f t="shared" si="34"/>
        <v>9224.002433599826</v>
      </c>
      <c r="AW99" s="155">
        <f t="shared" si="34"/>
        <v>8601.4599476739913</v>
      </c>
      <c r="AX99" s="155">
        <f t="shared" si="34"/>
        <v>8002.2370669636675</v>
      </c>
      <c r="AY99" s="155">
        <f t="shared" si="34"/>
        <v>7476.0040128219753</v>
      </c>
      <c r="AZ99" s="155">
        <f t="shared" si="34"/>
        <v>6956.3856372836553</v>
      </c>
      <c r="BA99" s="155">
        <f t="shared" si="34"/>
        <v>6464.923978855345</v>
      </c>
      <c r="BB99" s="155">
        <f t="shared" si="34"/>
        <v>6028.351819295015</v>
      </c>
      <c r="BC99" s="155">
        <f t="shared" si="34"/>
        <v>5617.2983235127349</v>
      </c>
      <c r="BD99" s="155">
        <f t="shared" si="34"/>
        <v>5235.9225984667628</v>
      </c>
      <c r="BE99" s="155">
        <f t="shared" si="34"/>
        <v>4896.7654696395903</v>
      </c>
      <c r="BF99" s="155">
        <f t="shared" si="34"/>
        <v>4570.9418921255574</v>
      </c>
      <c r="BG99" s="155">
        <f t="shared" si="34"/>
        <v>4271.7956680817533</v>
      </c>
      <c r="BH99" s="155">
        <f t="shared" si="34"/>
        <v>4014.6825129470026</v>
      </c>
      <c r="BI99" s="155">
        <f t="shared" si="34"/>
        <v>3775.1453901029709</v>
      </c>
      <c r="BJ99" s="155">
        <f t="shared" si="34"/>
        <v>3551.8656917431354</v>
      </c>
      <c r="BK99" s="155">
        <f t="shared" si="34"/>
        <v>0</v>
      </c>
      <c r="BL99" s="155">
        <f t="shared" si="34"/>
        <v>0</v>
      </c>
      <c r="BM99" s="155">
        <f t="shared" si="34"/>
        <v>0</v>
      </c>
      <c r="BN99" s="155">
        <f t="shared" si="34"/>
        <v>0</v>
      </c>
      <c r="BO99" s="155">
        <f t="shared" si="34"/>
        <v>0</v>
      </c>
      <c r="BP99" s="155">
        <f t="shared" si="34"/>
        <v>0</v>
      </c>
      <c r="BQ99" s="155">
        <f t="shared" si="34"/>
        <v>0</v>
      </c>
    </row>
    <row r="100" spans="1:72">
      <c r="A100" s="78" t="s">
        <v>462</v>
      </c>
      <c r="B100" s="13"/>
      <c r="C100" s="13"/>
      <c r="D100" s="13"/>
      <c r="E100" s="13"/>
      <c r="F100" s="13"/>
      <c r="G100" s="13"/>
      <c r="I100" s="99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81">
        <f>a!Z80</f>
        <v>1</v>
      </c>
      <c r="AA100" s="81">
        <f>a!AA80</f>
        <v>0.970873786407767</v>
      </c>
      <c r="AB100" s="81">
        <f>a!AB80</f>
        <v>0.94259590913375435</v>
      </c>
      <c r="AC100" s="81">
        <f>a!AC80</f>
        <v>0.91514165935315961</v>
      </c>
      <c r="AD100" s="81">
        <f>a!AD80</f>
        <v>0.888487047915689</v>
      </c>
      <c r="AE100" s="81">
        <f>a!AE80</f>
        <v>0.86260878438416411</v>
      </c>
      <c r="AF100" s="81">
        <f>a!AF80</f>
        <v>0.83748425668365445</v>
      </c>
      <c r="AG100" s="81">
        <f>a!AG80</f>
        <v>0.81309151134335378</v>
      </c>
      <c r="AH100" s="81">
        <f>a!AH80</f>
        <v>0.78940923431393573</v>
      </c>
      <c r="AI100" s="81">
        <f>a!AI80</f>
        <v>0.76641673234362695</v>
      </c>
      <c r="AJ100" s="81">
        <f>a!AJ80</f>
        <v>0.74409391489672516</v>
      </c>
      <c r="AK100" s="81">
        <f>a!AK80</f>
        <v>0.72242127659876232</v>
      </c>
      <c r="AL100" s="81">
        <f>a!AL80</f>
        <v>0.70137988019297326</v>
      </c>
      <c r="AM100" s="81">
        <f>a!AM80</f>
        <v>0.68095133999317792</v>
      </c>
      <c r="AN100" s="81">
        <f>a!AN80</f>
        <v>0.66111780581861923</v>
      </c>
      <c r="AO100" s="81">
        <f>a!AO80</f>
        <v>0.64186194739671765</v>
      </c>
      <c r="AP100" s="81">
        <f>a!AP80</f>
        <v>0.62316693922011435</v>
      </c>
      <c r="AQ100" s="81">
        <f>a!AQ80</f>
        <v>0.60501644584477121</v>
      </c>
      <c r="AR100" s="81">
        <f>a!AR80</f>
        <v>0.5873946076162827</v>
      </c>
      <c r="AS100" s="81">
        <f>a!AS80</f>
        <v>0.57028602681192497</v>
      </c>
      <c r="AT100" s="81">
        <f>a!AT80</f>
        <v>0.55367575418633497</v>
      </c>
      <c r="AU100" s="81">
        <f>a!AU80</f>
        <v>0.5375492759090631</v>
      </c>
      <c r="AV100" s="81">
        <f>a!AV80</f>
        <v>0.52189250088258554</v>
      </c>
      <c r="AW100" s="81">
        <f>a!AW80</f>
        <v>0.50669174842969467</v>
      </c>
      <c r="AX100" s="81">
        <f>a!AX80</f>
        <v>0.49193373633950943</v>
      </c>
      <c r="AY100" s="81">
        <f>a!AY80</f>
        <v>0.47760556926165965</v>
      </c>
      <c r="AZ100" s="81">
        <f>a!AZ80</f>
        <v>0.46369472743850448</v>
      </c>
      <c r="BA100" s="81">
        <f>a!BA80</f>
        <v>0.45018905576553836</v>
      </c>
      <c r="BB100" s="81">
        <f>a!BB80</f>
        <v>0.4370767531704256</v>
      </c>
      <c r="BC100" s="81">
        <f>a!BC80</f>
        <v>0.42434636230138412</v>
      </c>
      <c r="BD100" s="81">
        <f>a!BD80</f>
        <v>0.41198675951590691</v>
      </c>
      <c r="BE100" s="81">
        <f>a!BE80</f>
        <v>0.39998714516107459</v>
      </c>
      <c r="BF100" s="81">
        <f>a!BF80</f>
        <v>0.38833703413696569</v>
      </c>
      <c r="BG100" s="81">
        <f>a!BG80</f>
        <v>0.37702624673491814</v>
      </c>
      <c r="BH100" s="81">
        <f>a!BH80</f>
        <v>0.36604489974263904</v>
      </c>
      <c r="BI100" s="81">
        <f>a!BI80</f>
        <v>0.35538339780838735</v>
      </c>
      <c r="BJ100" s="81">
        <f>a!BJ80</f>
        <v>0.34503242505668674</v>
      </c>
      <c r="BK100" s="81">
        <f>a!BK80</f>
        <v>0.33498293694823961</v>
      </c>
      <c r="BL100" s="81">
        <f>a!BL80</f>
        <v>0.3252261523769317</v>
      </c>
      <c r="BM100" s="81">
        <f>a!BM80</f>
        <v>0.31575354599702099</v>
      </c>
      <c r="BN100" s="81">
        <f>a!BN80</f>
        <v>0.30655684077380685</v>
      </c>
      <c r="BO100" s="81">
        <f>a!BO80</f>
        <v>0.29762800075126877</v>
      </c>
      <c r="BP100" s="81">
        <f>a!BP80</f>
        <v>0.28895922403035801</v>
      </c>
      <c r="BQ100" s="81">
        <f>a!BQ80</f>
        <v>0.28054293595180391</v>
      </c>
      <c r="BT100" s="10"/>
    </row>
    <row r="101" spans="1:72" s="141" customFormat="1">
      <c r="A101" s="154" t="s">
        <v>463</v>
      </c>
      <c r="B101" s="132">
        <f>SUM(AC101:BQ101)</f>
        <v>243364.9036797758</v>
      </c>
      <c r="H101" s="149"/>
      <c r="I101" s="138"/>
      <c r="Z101" s="155">
        <f t="shared" ref="Z101:BQ101" si="35">Z100*Z94</f>
        <v>0</v>
      </c>
      <c r="AA101" s="155">
        <f t="shared" si="35"/>
        <v>0</v>
      </c>
      <c r="AB101" s="155">
        <f t="shared" si="35"/>
        <v>0</v>
      </c>
      <c r="AC101" s="155">
        <f t="shared" si="35"/>
        <v>0</v>
      </c>
      <c r="AD101" s="155">
        <f t="shared" si="35"/>
        <v>0</v>
      </c>
      <c r="AE101" s="155">
        <f t="shared" si="35"/>
        <v>0</v>
      </c>
      <c r="AF101" s="155">
        <f t="shared" si="35"/>
        <v>0</v>
      </c>
      <c r="AG101" s="155">
        <f t="shared" si="35"/>
        <v>7843.6170313368666</v>
      </c>
      <c r="AH101" s="155">
        <f t="shared" si="35"/>
        <v>7873.1202865611958</v>
      </c>
      <c r="AI101" s="155">
        <f t="shared" si="35"/>
        <v>7904.6606435963013</v>
      </c>
      <c r="AJ101" s="155">
        <f t="shared" si="35"/>
        <v>7938.3372484368429</v>
      </c>
      <c r="AK101" s="155">
        <f t="shared" si="35"/>
        <v>7974.2436167271071</v>
      </c>
      <c r="AL101" s="155">
        <f t="shared" si="35"/>
        <v>8012.4679659091689</v>
      </c>
      <c r="AM101" s="155">
        <f t="shared" si="35"/>
        <v>8053.09353139016</v>
      </c>
      <c r="AN101" s="155">
        <f t="shared" si="35"/>
        <v>8096.1988674575887</v>
      </c>
      <c r="AO101" s="155">
        <f t="shared" si="35"/>
        <v>8267.1174895422973</v>
      </c>
      <c r="AP101" s="155">
        <f t="shared" si="35"/>
        <v>8314.2344181986227</v>
      </c>
      <c r="AQ101" s="155">
        <f t="shared" si="35"/>
        <v>8364.1164548308479</v>
      </c>
      <c r="AR101" s="155">
        <f t="shared" si="35"/>
        <v>8416.8237697636214</v>
      </c>
      <c r="AS101" s="155">
        <f t="shared" si="35"/>
        <v>8472.4132407540437</v>
      </c>
      <c r="AT101" s="155">
        <f t="shared" si="35"/>
        <v>8530.9386728209756</v>
      </c>
      <c r="AU101" s="155">
        <f t="shared" si="35"/>
        <v>8592.4510072245703</v>
      </c>
      <c r="AV101" s="155">
        <f t="shared" si="35"/>
        <v>8504.1459147086152</v>
      </c>
      <c r="AW101" s="155">
        <f t="shared" si="35"/>
        <v>8533.0272583869973</v>
      </c>
      <c r="AX101" s="155">
        <f t="shared" si="35"/>
        <v>8448.8386360163568</v>
      </c>
      <c r="AY101" s="155">
        <f t="shared" si="35"/>
        <v>8367.96508706635</v>
      </c>
      <c r="AZ101" s="155">
        <f t="shared" si="35"/>
        <v>8290.2972286396289</v>
      </c>
      <c r="BA101" s="155">
        <f t="shared" si="35"/>
        <v>8215.7266592554515</v>
      </c>
      <c r="BB101" s="155">
        <f t="shared" si="35"/>
        <v>8144.1461837900461</v>
      </c>
      <c r="BC101" s="155">
        <f t="shared" si="35"/>
        <v>8075.4500114918956</v>
      </c>
      <c r="BD101" s="155">
        <f t="shared" si="35"/>
        <v>8107.2111723413882</v>
      </c>
      <c r="BE101" s="155">
        <f t="shared" si="35"/>
        <v>8042.0339519695135</v>
      </c>
      <c r="BF101" s="155">
        <f t="shared" si="35"/>
        <v>7885.6339549016302</v>
      </c>
      <c r="BG101" s="155">
        <f t="shared" si="35"/>
        <v>7735.3631232585976</v>
      </c>
      <c r="BH101" s="155">
        <f t="shared" si="35"/>
        <v>7590.9133015990556</v>
      </c>
      <c r="BI101" s="155">
        <f t="shared" si="35"/>
        <v>7451.9925699067126</v>
      </c>
      <c r="BJ101" s="155">
        <f t="shared" si="35"/>
        <v>7318.3243818932769</v>
      </c>
      <c r="BK101" s="155">
        <f t="shared" si="35"/>
        <v>0</v>
      </c>
      <c r="BL101" s="155">
        <f t="shared" si="35"/>
        <v>0</v>
      </c>
      <c r="BM101" s="155">
        <f t="shared" si="35"/>
        <v>0</v>
      </c>
      <c r="BN101" s="155">
        <f t="shared" si="35"/>
        <v>0</v>
      </c>
      <c r="BO101" s="155">
        <f t="shared" si="35"/>
        <v>0</v>
      </c>
      <c r="BP101" s="155">
        <f t="shared" si="35"/>
        <v>0</v>
      </c>
      <c r="BQ101" s="155">
        <f t="shared" si="35"/>
        <v>0</v>
      </c>
    </row>
    <row r="102" spans="1:72" s="141" customFormat="1">
      <c r="A102" s="154"/>
      <c r="B102" s="132"/>
      <c r="H102" s="149"/>
      <c r="I102" s="138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55"/>
      <c r="BN102" s="155"/>
      <c r="BO102" s="155"/>
      <c r="BP102" s="155"/>
      <c r="BQ102" s="155"/>
    </row>
    <row r="103" spans="1:72" s="141" customFormat="1">
      <c r="A103" s="154" t="s">
        <v>55</v>
      </c>
      <c r="B103" s="132">
        <f>SUM(AC103:BQ103)</f>
        <v>554131.31424917327</v>
      </c>
      <c r="H103" s="149"/>
      <c r="I103" s="138"/>
      <c r="Z103" s="155">
        <f>Z99+Z101</f>
        <v>0</v>
      </c>
      <c r="AA103" s="155">
        <f t="shared" ref="AA103:BQ103" si="36">AA99+AA101</f>
        <v>0</v>
      </c>
      <c r="AB103" s="155">
        <f t="shared" si="36"/>
        <v>0</v>
      </c>
      <c r="AC103" s="155">
        <f t="shared" si="36"/>
        <v>0</v>
      </c>
      <c r="AD103" s="155">
        <f t="shared" si="36"/>
        <v>0</v>
      </c>
      <c r="AE103" s="155">
        <f t="shared" si="36"/>
        <v>0</v>
      </c>
      <c r="AF103" s="155">
        <f t="shared" si="36"/>
        <v>0</v>
      </c>
      <c r="AG103" s="155">
        <f t="shared" si="36"/>
        <v>28549.378698720626</v>
      </c>
      <c r="AH103" s="155">
        <f t="shared" si="36"/>
        <v>27546.471869432957</v>
      </c>
      <c r="AI103" s="155">
        <f t="shared" si="36"/>
        <v>26511.441360726039</v>
      </c>
      <c r="AJ103" s="155">
        <f t="shared" si="36"/>
        <v>25787.589778539113</v>
      </c>
      <c r="AK103" s="155">
        <f t="shared" si="36"/>
        <v>24893.016414950729</v>
      </c>
      <c r="AL103" s="155">
        <f t="shared" si="36"/>
        <v>24267.163959627665</v>
      </c>
      <c r="AM103" s="155">
        <f t="shared" si="36"/>
        <v>23383.834448504193</v>
      </c>
      <c r="AN103" s="155">
        <f t="shared" si="36"/>
        <v>22632.637771503254</v>
      </c>
      <c r="AO103" s="155">
        <f t="shared" si="36"/>
        <v>22041.30300608329</v>
      </c>
      <c r="AP103" s="155">
        <f t="shared" si="36"/>
        <v>21336.78746471048</v>
      </c>
      <c r="AQ103" s="155">
        <f t="shared" si="36"/>
        <v>20678.992334702525</v>
      </c>
      <c r="AR103" s="155">
        <f t="shared" si="36"/>
        <v>20086.485318860028</v>
      </c>
      <c r="AS103" s="155">
        <f t="shared" si="36"/>
        <v>19554.714782456307</v>
      </c>
      <c r="AT103" s="155">
        <f t="shared" si="36"/>
        <v>18971.973304262414</v>
      </c>
      <c r="AU103" s="155">
        <f t="shared" si="36"/>
        <v>18490.671857755035</v>
      </c>
      <c r="AV103" s="155">
        <f t="shared" si="36"/>
        <v>17728.148348308441</v>
      </c>
      <c r="AW103" s="155">
        <f t="shared" si="36"/>
        <v>17134.487206060989</v>
      </c>
      <c r="AX103" s="155">
        <f t="shared" si="36"/>
        <v>16451.075702980022</v>
      </c>
      <c r="AY103" s="155">
        <f t="shared" si="36"/>
        <v>15843.969099888325</v>
      </c>
      <c r="AZ103" s="155">
        <f t="shared" si="36"/>
        <v>15246.682865923285</v>
      </c>
      <c r="BA103" s="155">
        <f t="shared" si="36"/>
        <v>14680.650638110797</v>
      </c>
      <c r="BB103" s="155">
        <f t="shared" si="36"/>
        <v>14172.49800308506</v>
      </c>
      <c r="BC103" s="155">
        <f t="shared" si="36"/>
        <v>13692.748335004631</v>
      </c>
      <c r="BD103" s="155">
        <f t="shared" si="36"/>
        <v>13343.133770808152</v>
      </c>
      <c r="BE103" s="155">
        <f t="shared" si="36"/>
        <v>12938.799421609103</v>
      </c>
      <c r="BF103" s="155">
        <f t="shared" si="36"/>
        <v>12456.575847027187</v>
      </c>
      <c r="BG103" s="155">
        <f t="shared" si="36"/>
        <v>12007.158791340351</v>
      </c>
      <c r="BH103" s="155">
        <f t="shared" si="36"/>
        <v>11605.595814546057</v>
      </c>
      <c r="BI103" s="155">
        <f t="shared" si="36"/>
        <v>11227.137960009684</v>
      </c>
      <c r="BJ103" s="155">
        <f t="shared" si="36"/>
        <v>10870.190073636411</v>
      </c>
      <c r="BK103" s="155">
        <f t="shared" si="36"/>
        <v>0</v>
      </c>
      <c r="BL103" s="155">
        <f t="shared" si="36"/>
        <v>0</v>
      </c>
      <c r="BM103" s="155">
        <f t="shared" si="36"/>
        <v>0</v>
      </c>
      <c r="BN103" s="155">
        <f t="shared" si="36"/>
        <v>0</v>
      </c>
      <c r="BO103" s="155">
        <f t="shared" si="36"/>
        <v>0</v>
      </c>
      <c r="BP103" s="155">
        <f t="shared" si="36"/>
        <v>0</v>
      </c>
      <c r="BQ103" s="155">
        <f t="shared" si="36"/>
        <v>0</v>
      </c>
    </row>
    <row r="104" spans="1:72" ht="15.75">
      <c r="A104" s="136"/>
    </row>
    <row r="105" spans="1:72">
      <c r="A105" s="135"/>
    </row>
    <row r="106" spans="1:72">
      <c r="A106" s="135"/>
    </row>
    <row r="107" spans="1:72">
      <c r="A107" s="135"/>
    </row>
    <row r="108" spans="1:72" ht="15.75">
      <c r="A108" s="136"/>
    </row>
    <row r="109" spans="1:72">
      <c r="A109" s="135"/>
    </row>
    <row r="110" spans="1:72">
      <c r="A110" s="135"/>
    </row>
    <row r="111" spans="1:72">
      <c r="A111" s="13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AEC3B-D141-45B2-A77D-9B3F6B25A0B1}">
  <dimension ref="A1:BT24"/>
  <sheetViews>
    <sheetView zoomScale="80" zoomScaleNormal="80" workbookViewId="0">
      <pane xSplit="9" ySplit="9" topLeftCell="AF10" activePane="bottomRight" state="frozen"/>
      <selection sqref="A1:B1"/>
      <selection pane="topRight" sqref="A1:B1"/>
      <selection pane="bottomLeft" sqref="A1:B1"/>
      <selection pane="bottomRight" activeCell="B34" sqref="B34"/>
    </sheetView>
  </sheetViews>
  <sheetFormatPr defaultColWidth="9.140625" defaultRowHeight="15"/>
  <cols>
    <col min="1" max="1" width="59.7109375" style="308" customWidth="1"/>
    <col min="2" max="2" width="30.85546875" style="308" customWidth="1"/>
    <col min="3" max="3" width="12" style="308" bestFit="1" customWidth="1"/>
    <col min="4" max="4" width="16" style="308" bestFit="1" customWidth="1"/>
    <col min="5" max="5" width="14.42578125" style="308" customWidth="1"/>
    <col min="6" max="6" width="15.7109375" style="308" bestFit="1" customWidth="1"/>
    <col min="7" max="7" width="10.5703125" style="308" customWidth="1"/>
    <col min="8" max="8" width="2.7109375" style="13" customWidth="1"/>
    <col min="9" max="9" width="18.42578125" style="44" bestFit="1" customWidth="1"/>
    <col min="10" max="10" width="5.5703125" style="308" bestFit="1" customWidth="1"/>
    <col min="11" max="25" width="4.7109375" style="308" customWidth="1"/>
    <col min="26" max="26" width="13.7109375" style="308" customWidth="1"/>
    <col min="27" max="31" width="15.5703125" style="308" customWidth="1"/>
    <col min="32" max="32" width="14.28515625" style="308" customWidth="1"/>
    <col min="33" max="69" width="15.5703125" style="308" customWidth="1"/>
    <col min="70" max="71" width="2.7109375" style="308" customWidth="1"/>
    <col min="72" max="16384" width="9.140625" style="308"/>
  </cols>
  <sheetData>
    <row r="1" spans="1:72" ht="21">
      <c r="A1" s="166" t="str">
        <f>a!$A$1</f>
        <v>CREATE GS9</v>
      </c>
    </row>
    <row r="2" spans="1:72" ht="18.75">
      <c r="A2" s="111" t="str">
        <f>CONCATENATE("Benefit ",a!A17,":  ",a!B17,":  ",a!C17," resulting from ",a!D17,IF(ISBLANK(a!E17),"",CONCATENATE(" associated with ",a!E17)))</f>
        <v>Benefit 5:  Transportation System Efficiency:  Avoided Crossing Maintenance resulting from Grade Separated Crossing</v>
      </c>
    </row>
    <row r="5" spans="1:72">
      <c r="A5" s="21">
        <v>1</v>
      </c>
      <c r="B5" s="22" t="s">
        <v>6</v>
      </c>
    </row>
    <row r="8" spans="1:72">
      <c r="J8" s="26">
        <f>Project!J8</f>
        <v>-16</v>
      </c>
      <c r="K8" s="26">
        <f>Project!K8</f>
        <v>-15</v>
      </c>
      <c r="L8" s="26">
        <f>Project!L8</f>
        <v>-14</v>
      </c>
      <c r="M8" s="26">
        <f>Project!M8</f>
        <v>-13</v>
      </c>
      <c r="N8" s="26">
        <f>Project!N8</f>
        <v>-12</v>
      </c>
      <c r="O8" s="26">
        <f>Project!O8</f>
        <v>-11</v>
      </c>
      <c r="P8" s="26">
        <f>Project!P8</f>
        <v>-10</v>
      </c>
      <c r="Q8" s="26">
        <f>Project!Q8</f>
        <v>-9</v>
      </c>
      <c r="R8" s="26">
        <f>Project!R8</f>
        <v>-8</v>
      </c>
      <c r="S8" s="26">
        <f>Project!S8</f>
        <v>-7</v>
      </c>
      <c r="T8" s="26">
        <f>Project!T8</f>
        <v>-6</v>
      </c>
      <c r="U8" s="26">
        <f>Project!U8</f>
        <v>-5</v>
      </c>
      <c r="V8" s="26">
        <f>Project!V8</f>
        <v>-4</v>
      </c>
      <c r="W8" s="26">
        <f>Project!W8</f>
        <v>-3</v>
      </c>
      <c r="X8" s="26">
        <f>Project!X8</f>
        <v>-2</v>
      </c>
      <c r="Y8" s="26">
        <f>Project!Y8</f>
        <v>-1</v>
      </c>
      <c r="Z8" s="26">
        <f>Project!Z8</f>
        <v>0</v>
      </c>
      <c r="AA8" s="26">
        <f>Project!AA8</f>
        <v>1</v>
      </c>
      <c r="AB8" s="26">
        <f>Project!AB8</f>
        <v>2</v>
      </c>
      <c r="AC8" s="26">
        <f>Project!AC8</f>
        <v>3</v>
      </c>
      <c r="AD8" s="26">
        <f>Project!AD8</f>
        <v>4</v>
      </c>
      <c r="AE8" s="26">
        <f>Project!AE8</f>
        <v>5</v>
      </c>
      <c r="AF8" s="26">
        <f>Project!AF8</f>
        <v>6</v>
      </c>
      <c r="AG8" s="26">
        <f>Project!AG8</f>
        <v>7</v>
      </c>
      <c r="AH8" s="26">
        <f>Project!AH8</f>
        <v>8</v>
      </c>
      <c r="AI8" s="26">
        <f>Project!AI8</f>
        <v>9</v>
      </c>
      <c r="AJ8" s="26">
        <f>Project!AJ8</f>
        <v>10</v>
      </c>
      <c r="AK8" s="26">
        <f>Project!AK8</f>
        <v>11</v>
      </c>
      <c r="AL8" s="26">
        <f>Project!AL8</f>
        <v>12</v>
      </c>
      <c r="AM8" s="26">
        <f>Project!AM8</f>
        <v>13</v>
      </c>
      <c r="AN8" s="26">
        <f>Project!AN8</f>
        <v>14</v>
      </c>
      <c r="AO8" s="26">
        <f>Project!AO8</f>
        <v>15</v>
      </c>
      <c r="AP8" s="26">
        <f>Project!AP8</f>
        <v>16</v>
      </c>
      <c r="AQ8" s="26">
        <f>Project!AQ8</f>
        <v>17</v>
      </c>
      <c r="AR8" s="26">
        <f>Project!AR8</f>
        <v>18</v>
      </c>
      <c r="AS8" s="26">
        <f>Project!AS8</f>
        <v>19</v>
      </c>
      <c r="AT8" s="26">
        <f>Project!AT8</f>
        <v>20</v>
      </c>
      <c r="AU8" s="26">
        <f>Project!AU8</f>
        <v>21</v>
      </c>
      <c r="AV8" s="26">
        <f>Project!AV8</f>
        <v>22</v>
      </c>
      <c r="AW8" s="26">
        <f>Project!AW8</f>
        <v>23</v>
      </c>
      <c r="AX8" s="26">
        <f>Project!AX8</f>
        <v>24</v>
      </c>
      <c r="AY8" s="26">
        <f>Project!AY8</f>
        <v>25</v>
      </c>
      <c r="AZ8" s="26">
        <f>Project!AZ8</f>
        <v>26</v>
      </c>
      <c r="BA8" s="26">
        <f>Project!BA8</f>
        <v>27</v>
      </c>
      <c r="BB8" s="26">
        <f>Project!BB8</f>
        <v>28</v>
      </c>
      <c r="BC8" s="26">
        <f>Project!BC8</f>
        <v>29</v>
      </c>
      <c r="BD8" s="26">
        <f>Project!BD8</f>
        <v>30</v>
      </c>
      <c r="BE8" s="26">
        <f>Project!BE8</f>
        <v>31</v>
      </c>
      <c r="BF8" s="26">
        <f>Project!BF8</f>
        <v>32</v>
      </c>
      <c r="BG8" s="26">
        <f>Project!BG8</f>
        <v>33</v>
      </c>
      <c r="BH8" s="26">
        <f>Project!BH8</f>
        <v>34</v>
      </c>
      <c r="BI8" s="26">
        <f>Project!BI8</f>
        <v>35</v>
      </c>
      <c r="BJ8" s="26">
        <f>Project!BJ8</f>
        <v>36</v>
      </c>
      <c r="BK8" s="26">
        <f>Project!BK8</f>
        <v>37</v>
      </c>
      <c r="BL8" s="26">
        <f>Project!BL8</f>
        <v>38</v>
      </c>
      <c r="BM8" s="26">
        <f>Project!BM8</f>
        <v>39</v>
      </c>
      <c r="BN8" s="26">
        <f>Project!BN8</f>
        <v>40</v>
      </c>
      <c r="BO8" s="26">
        <f>Project!BO8</f>
        <v>41</v>
      </c>
      <c r="BP8" s="26">
        <f>Project!BP8</f>
        <v>42</v>
      </c>
      <c r="BQ8" s="26">
        <f>Project!BQ8</f>
        <v>43</v>
      </c>
      <c r="BR8" s="26"/>
    </row>
    <row r="9" spans="1:72">
      <c r="J9" s="27">
        <f>Project!J9</f>
        <v>2003</v>
      </c>
      <c r="K9" s="27">
        <f>Project!K9</f>
        <v>2004</v>
      </c>
      <c r="L9" s="27">
        <f>Project!L9</f>
        <v>2005</v>
      </c>
      <c r="M9" s="27">
        <f>Project!M9</f>
        <v>2006</v>
      </c>
      <c r="N9" s="27">
        <f>Project!N9</f>
        <v>2007</v>
      </c>
      <c r="O9" s="27">
        <f>Project!O9</f>
        <v>2008</v>
      </c>
      <c r="P9" s="27">
        <f>Project!P9</f>
        <v>2009</v>
      </c>
      <c r="Q9" s="27">
        <f>Project!Q9</f>
        <v>2010</v>
      </c>
      <c r="R9" s="27">
        <f>Project!R9</f>
        <v>2011</v>
      </c>
      <c r="S9" s="27">
        <f>Project!S9</f>
        <v>2012</v>
      </c>
      <c r="T9" s="27">
        <f>Project!T9</f>
        <v>2013</v>
      </c>
      <c r="U9" s="27">
        <f>Project!U9</f>
        <v>2014</v>
      </c>
      <c r="V9" s="27">
        <f>Project!V9</f>
        <v>2015</v>
      </c>
      <c r="W9" s="27">
        <f>Project!W9</f>
        <v>2016</v>
      </c>
      <c r="X9" s="27">
        <f>Project!X9</f>
        <v>2017</v>
      </c>
      <c r="Y9" s="27">
        <f>Project!Y9</f>
        <v>2018</v>
      </c>
      <c r="Z9" s="27">
        <f>Project!Z9</f>
        <v>2019</v>
      </c>
      <c r="AA9" s="27">
        <f>Project!AA9</f>
        <v>2020</v>
      </c>
      <c r="AB9" s="27">
        <f>Project!AB9</f>
        <v>2021</v>
      </c>
      <c r="AC9" s="27">
        <f>Project!AC9</f>
        <v>2022</v>
      </c>
      <c r="AD9" s="27">
        <f>Project!AD9</f>
        <v>2023</v>
      </c>
      <c r="AE9" s="27">
        <f>Project!AE9</f>
        <v>2024</v>
      </c>
      <c r="AF9" s="27">
        <f>Project!AF9</f>
        <v>2025</v>
      </c>
      <c r="AG9" s="27">
        <f>Project!AG9</f>
        <v>2026</v>
      </c>
      <c r="AH9" s="27">
        <f>Project!AH9</f>
        <v>2027</v>
      </c>
      <c r="AI9" s="27">
        <f>Project!AI9</f>
        <v>2028</v>
      </c>
      <c r="AJ9" s="27">
        <f>Project!AJ9</f>
        <v>2029</v>
      </c>
      <c r="AK9" s="27">
        <f>Project!AK9</f>
        <v>2030</v>
      </c>
      <c r="AL9" s="27">
        <f>Project!AL9</f>
        <v>2031</v>
      </c>
      <c r="AM9" s="27">
        <f>Project!AM9</f>
        <v>2032</v>
      </c>
      <c r="AN9" s="27">
        <f>Project!AN9</f>
        <v>2033</v>
      </c>
      <c r="AO9" s="27">
        <f>Project!AO9</f>
        <v>2034</v>
      </c>
      <c r="AP9" s="27">
        <f>Project!AP9</f>
        <v>2035</v>
      </c>
      <c r="AQ9" s="27">
        <f>Project!AQ9</f>
        <v>2036</v>
      </c>
      <c r="AR9" s="27">
        <f>Project!AR9</f>
        <v>2037</v>
      </c>
      <c r="AS9" s="27">
        <f>Project!AS9</f>
        <v>2038</v>
      </c>
      <c r="AT9" s="27">
        <f>Project!AT9</f>
        <v>2039</v>
      </c>
      <c r="AU9" s="27">
        <f>Project!AU9</f>
        <v>2040</v>
      </c>
      <c r="AV9" s="27">
        <f>Project!AV9</f>
        <v>2041</v>
      </c>
      <c r="AW9" s="27">
        <f>Project!AW9</f>
        <v>2042</v>
      </c>
      <c r="AX9" s="27">
        <f>Project!AX9</f>
        <v>2043</v>
      </c>
      <c r="AY9" s="27">
        <f>Project!AY9</f>
        <v>2044</v>
      </c>
      <c r="AZ9" s="27">
        <f>Project!AZ9</f>
        <v>2045</v>
      </c>
      <c r="BA9" s="27">
        <f>Project!BA9</f>
        <v>2046</v>
      </c>
      <c r="BB9" s="27">
        <f>Project!BB9</f>
        <v>2047</v>
      </c>
      <c r="BC9" s="27">
        <f>Project!BC9</f>
        <v>2048</v>
      </c>
      <c r="BD9" s="27">
        <f>Project!BD9</f>
        <v>2049</v>
      </c>
      <c r="BE9" s="27">
        <f>Project!BE9</f>
        <v>2050</v>
      </c>
      <c r="BF9" s="27">
        <f>Project!BF9</f>
        <v>2051</v>
      </c>
      <c r="BG9" s="27">
        <f>Project!BG9</f>
        <v>2052</v>
      </c>
      <c r="BH9" s="27">
        <f>Project!BH9</f>
        <v>2053</v>
      </c>
      <c r="BI9" s="27">
        <f>Project!BI9</f>
        <v>2054</v>
      </c>
      <c r="BJ9" s="27">
        <f>Project!BJ9</f>
        <v>2055</v>
      </c>
      <c r="BK9" s="27">
        <f>Project!BK9</f>
        <v>2056</v>
      </c>
      <c r="BL9" s="27">
        <f>Project!BL9</f>
        <v>2057</v>
      </c>
      <c r="BM9" s="27">
        <f>Project!BM9</f>
        <v>2058</v>
      </c>
      <c r="BN9" s="27">
        <f>Project!BN9</f>
        <v>2059</v>
      </c>
      <c r="BO9" s="27">
        <f>Project!BO9</f>
        <v>2060</v>
      </c>
      <c r="BP9" s="27">
        <f>Project!BP9</f>
        <v>2061</v>
      </c>
      <c r="BQ9" s="27">
        <f>Project!BQ9</f>
        <v>2062</v>
      </c>
      <c r="BR9" s="27"/>
      <c r="BT9" s="176" t="s">
        <v>7</v>
      </c>
    </row>
    <row r="10" spans="1:72">
      <c r="I10" s="33" t="s">
        <v>74</v>
      </c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41" t="str">
        <f>CONCATENATE(a!$C$51,"$")</f>
        <v>2019$</v>
      </c>
      <c r="AA10" s="41" t="str">
        <f>CONCATENATE(a!$C$51,"$")</f>
        <v>2019$</v>
      </c>
      <c r="AB10" s="41" t="str">
        <f>CONCATENATE(a!$C$51,"$")</f>
        <v>2019$</v>
      </c>
      <c r="AC10" s="41" t="str">
        <f>CONCATENATE(a!$C$51,"$")</f>
        <v>2019$</v>
      </c>
      <c r="AD10" s="41" t="str">
        <f>CONCATENATE(a!$C$51,"$")</f>
        <v>2019$</v>
      </c>
      <c r="AE10" s="41" t="str">
        <f>CONCATENATE(a!$C$51,"$")</f>
        <v>2019$</v>
      </c>
      <c r="AF10" s="41" t="str">
        <f>CONCATENATE(a!$C$51,"$")</f>
        <v>2019$</v>
      </c>
      <c r="AG10" s="41" t="str">
        <f>CONCATENATE(a!$C$51,"$")</f>
        <v>2019$</v>
      </c>
      <c r="AH10" s="41" t="str">
        <f>CONCATENATE(a!$C$51,"$")</f>
        <v>2019$</v>
      </c>
      <c r="AI10" s="41" t="str">
        <f>CONCATENATE(a!$C$51,"$")</f>
        <v>2019$</v>
      </c>
      <c r="AJ10" s="41" t="str">
        <f>CONCATENATE(a!$C$51,"$")</f>
        <v>2019$</v>
      </c>
      <c r="AK10" s="41" t="str">
        <f>CONCATENATE(a!$C$51,"$")</f>
        <v>2019$</v>
      </c>
      <c r="AL10" s="41" t="str">
        <f>CONCATENATE(a!$C$51,"$")</f>
        <v>2019$</v>
      </c>
      <c r="AM10" s="41" t="str">
        <f>CONCATENATE(a!$C$51,"$")</f>
        <v>2019$</v>
      </c>
      <c r="AN10" s="41" t="str">
        <f>CONCATENATE(a!$C$51,"$")</f>
        <v>2019$</v>
      </c>
      <c r="AO10" s="41" t="str">
        <f>CONCATENATE(a!$C$51,"$")</f>
        <v>2019$</v>
      </c>
      <c r="AP10" s="41" t="str">
        <f>CONCATENATE(a!$C$51,"$")</f>
        <v>2019$</v>
      </c>
      <c r="AQ10" s="41" t="str">
        <f>CONCATENATE(a!$C$51,"$")</f>
        <v>2019$</v>
      </c>
      <c r="AR10" s="41" t="str">
        <f>CONCATENATE(a!$C$51,"$")</f>
        <v>2019$</v>
      </c>
      <c r="AS10" s="41" t="str">
        <f>CONCATENATE(a!$C$51,"$")</f>
        <v>2019$</v>
      </c>
      <c r="AT10" s="41" t="str">
        <f>CONCATENATE(a!$C$51,"$")</f>
        <v>2019$</v>
      </c>
      <c r="AU10" s="41" t="str">
        <f>CONCATENATE(a!$C$51,"$")</f>
        <v>2019$</v>
      </c>
      <c r="AV10" s="41" t="str">
        <f>CONCATENATE(a!$C$51,"$")</f>
        <v>2019$</v>
      </c>
      <c r="AW10" s="41" t="str">
        <f>CONCATENATE(a!$C$51,"$")</f>
        <v>2019$</v>
      </c>
      <c r="AX10" s="41" t="str">
        <f>CONCATENATE(a!$C$51,"$")</f>
        <v>2019$</v>
      </c>
      <c r="AY10" s="41" t="str">
        <f>CONCATENATE(a!$C$51,"$")</f>
        <v>2019$</v>
      </c>
      <c r="AZ10" s="41" t="str">
        <f>CONCATENATE(a!$C$51,"$")</f>
        <v>2019$</v>
      </c>
      <c r="BA10" s="41" t="str">
        <f>CONCATENATE(a!$C$51,"$")</f>
        <v>2019$</v>
      </c>
      <c r="BB10" s="41" t="str">
        <f>CONCATENATE(a!$C$51,"$")</f>
        <v>2019$</v>
      </c>
      <c r="BC10" s="41" t="str">
        <f>CONCATENATE(a!$C$51,"$")</f>
        <v>2019$</v>
      </c>
      <c r="BD10" s="41" t="str">
        <f>CONCATENATE(a!$C$51,"$")</f>
        <v>2019$</v>
      </c>
      <c r="BE10" s="41" t="str">
        <f>CONCATENATE(a!$C$51,"$")</f>
        <v>2019$</v>
      </c>
      <c r="BF10" s="41" t="str">
        <f>CONCATENATE(a!$C$51,"$")</f>
        <v>2019$</v>
      </c>
      <c r="BG10" s="41" t="str">
        <f>CONCATENATE(a!$C$51,"$")</f>
        <v>2019$</v>
      </c>
      <c r="BH10" s="41" t="str">
        <f>CONCATENATE(a!$C$51,"$")</f>
        <v>2019$</v>
      </c>
      <c r="BI10" s="41" t="str">
        <f>CONCATENATE(a!$C$51,"$")</f>
        <v>2019$</v>
      </c>
      <c r="BJ10" s="41" t="str">
        <f>CONCATENATE(a!$C$51,"$")</f>
        <v>2019$</v>
      </c>
      <c r="BK10" s="41" t="str">
        <f>CONCATENATE(a!$C$51,"$")</f>
        <v>2019$</v>
      </c>
      <c r="BL10" s="41" t="str">
        <f>CONCATENATE(a!$C$51,"$")</f>
        <v>2019$</v>
      </c>
      <c r="BM10" s="41" t="str">
        <f>CONCATENATE(a!$C$51,"$")</f>
        <v>2019$</v>
      </c>
      <c r="BN10" s="41" t="str">
        <f>CONCATENATE(a!$C$51,"$")</f>
        <v>2019$</v>
      </c>
      <c r="BO10" s="41" t="str">
        <f>CONCATENATE(a!$C$51,"$")</f>
        <v>2019$</v>
      </c>
      <c r="BP10" s="41" t="str">
        <f>CONCATENATE(a!$C$51,"$")</f>
        <v>2019$</v>
      </c>
      <c r="BQ10" s="41" t="str">
        <f>CONCATENATE(a!$C$51,"$")</f>
        <v>2019$</v>
      </c>
    </row>
    <row r="11" spans="1:72" ht="18.75">
      <c r="A11" s="101" t="s">
        <v>504</v>
      </c>
      <c r="B11" s="101"/>
      <c r="C11" s="101"/>
      <c r="D11" s="101"/>
      <c r="E11" s="101"/>
      <c r="F11" s="7"/>
      <c r="G11" s="7"/>
      <c r="H11" s="308"/>
      <c r="I11" s="3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</row>
    <row r="12" spans="1:72" ht="15.75">
      <c r="A12" s="260"/>
      <c r="B12" s="246"/>
      <c r="C12" s="246"/>
      <c r="D12" s="246"/>
      <c r="E12" s="246"/>
      <c r="F12" s="246"/>
      <c r="H12" s="308"/>
      <c r="I12" s="82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176"/>
    </row>
    <row r="13" spans="1:72">
      <c r="A13" s="28" t="s">
        <v>496</v>
      </c>
      <c r="B13" s="362">
        <f>Project!B121</f>
        <v>26.7</v>
      </c>
      <c r="C13" s="271"/>
      <c r="D13" s="271"/>
      <c r="F13" s="271"/>
      <c r="G13" s="271"/>
      <c r="H13" s="308"/>
      <c r="I13" s="33" t="s">
        <v>81</v>
      </c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10"/>
    </row>
    <row r="14" spans="1:72">
      <c r="B14" s="300"/>
      <c r="H14" s="308"/>
      <c r="I14" s="33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0"/>
      <c r="BA14" s="300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  <c r="BO14" s="300"/>
      <c r="BP14" s="300"/>
      <c r="BQ14" s="300"/>
      <c r="BT14" s="199"/>
    </row>
    <row r="15" spans="1:72">
      <c r="A15" s="28" t="s">
        <v>497</v>
      </c>
      <c r="B15" s="269">
        <f>Project!B123</f>
        <v>8</v>
      </c>
      <c r="H15" s="308"/>
      <c r="I15" s="33" t="s">
        <v>500</v>
      </c>
      <c r="BT15" s="199"/>
    </row>
    <row r="16" spans="1:72">
      <c r="A16" s="28" t="s">
        <v>498</v>
      </c>
      <c r="B16" s="277"/>
      <c r="C16" s="271"/>
      <c r="D16" s="271"/>
      <c r="F16" s="271"/>
      <c r="G16" s="271"/>
      <c r="H16" s="308"/>
      <c r="I16" s="227" t="str">
        <f>CONCATENATE(a!$C$51,"$/hour")</f>
        <v>2019$/hour</v>
      </c>
      <c r="Z16" s="34">
        <f>Project!Z124</f>
        <v>65</v>
      </c>
      <c r="AA16" s="34">
        <f>Project!AA124</f>
        <v>62.81545461515045</v>
      </c>
      <c r="AB16" s="34">
        <f>Project!AB124</f>
        <v>65.673915230251595</v>
      </c>
      <c r="AC16" s="34">
        <f>Project!AC124</f>
        <v>67.57882438423043</v>
      </c>
      <c r="AD16" s="34">
        <f>Project!AD124</f>
        <v>69.028460395962611</v>
      </c>
      <c r="AE16" s="34">
        <f>Project!AE124</f>
        <v>70.622318625579283</v>
      </c>
      <c r="AF16" s="34">
        <f>Project!AF124</f>
        <v>72.222699794720299</v>
      </c>
      <c r="AG16" s="34">
        <f>Project!AG124</f>
        <v>73.630912052823646</v>
      </c>
      <c r="AH16" s="34">
        <f>Project!AH124</f>
        <v>74.813915103793292</v>
      </c>
      <c r="AI16" s="34">
        <f>Project!AI124</f>
        <v>76.039165598929628</v>
      </c>
      <c r="AJ16" s="34">
        <f>Project!AJ124</f>
        <v>77.217357446787958</v>
      </c>
      <c r="AK16" s="34">
        <f>Project!AK124</f>
        <v>78.446853070926082</v>
      </c>
      <c r="AL16" s="34">
        <f>Project!AL124</f>
        <v>79.71805390266293</v>
      </c>
      <c r="AM16" s="34">
        <f>Project!AM124</f>
        <v>81.009854050896877</v>
      </c>
      <c r="AN16" s="34">
        <f>Project!AN124</f>
        <v>82.322587319563169</v>
      </c>
      <c r="AO16" s="34">
        <f>Project!AO124</f>
        <v>83.656592921760392</v>
      </c>
      <c r="AP16" s="34">
        <f>Project!AP124</f>
        <v>85.012215567403857</v>
      </c>
      <c r="AQ16" s="34">
        <f>Project!AQ124</f>
        <v>86.38980555229935</v>
      </c>
      <c r="AR16" s="34">
        <f>Project!AR124</f>
        <v>87.789718848660371</v>
      </c>
      <c r="AS16" s="34">
        <f>Project!AS124</f>
        <v>89.21231719709202</v>
      </c>
      <c r="AT16" s="34">
        <f>Project!AT124</f>
        <v>90.657968200065724</v>
      </c>
      <c r="AU16" s="34">
        <f>Project!AU124</f>
        <v>92.127045416908331</v>
      </c>
      <c r="AV16" s="34">
        <f>Project!AV124</f>
        <v>93.619928460330698</v>
      </c>
      <c r="AW16" s="34">
        <f>Project!AW124</f>
        <v>95.137003094520523</v>
      </c>
      <c r="AX16" s="34">
        <f>Project!AX124</f>
        <v>96.678661334824454</v>
      </c>
      <c r="AY16" s="34">
        <f>Project!AY124</f>
        <v>98.245301549045905</v>
      </c>
      <c r="AZ16" s="34">
        <f>Project!AZ124</f>
        <v>99.837328560383995</v>
      </c>
      <c r="BA16" s="34">
        <f>Project!BA124</f>
        <v>101.45515375204081</v>
      </c>
      <c r="BB16" s="34">
        <f>Project!BB124</f>
        <v>103.09919517352368</v>
      </c>
      <c r="BC16" s="34">
        <f>Project!BC124</f>
        <v>104.76987764867012</v>
      </c>
      <c r="BD16" s="34">
        <f>Project!BD124</f>
        <v>106.46763288542311</v>
      </c>
      <c r="BE16" s="34">
        <f>Project!BE124</f>
        <v>108.19289958738548</v>
      </c>
      <c r="BF16" s="34">
        <f>Project!BF124</f>
        <v>109.94612356718179</v>
      </c>
      <c r="BG16" s="34">
        <f>Project!BG124</f>
        <v>111.72775786165731</v>
      </c>
      <c r="BH16" s="34">
        <f>Project!BH124</f>
        <v>113.53826284894367</v>
      </c>
      <c r="BI16" s="34">
        <f>Project!BI124</f>
        <v>115.37810636742161</v>
      </c>
      <c r="BJ16" s="34">
        <f>Project!BJ124</f>
        <v>117.2477638366114</v>
      </c>
      <c r="BK16" s="34">
        <f>Project!BK124</f>
        <v>119.14771838002217</v>
      </c>
      <c r="BL16" s="34">
        <f>Project!BL124</f>
        <v>121.07846094999236</v>
      </c>
      <c r="BM16" s="34">
        <f>Project!BM124</f>
        <v>123.04049045455244</v>
      </c>
      <c r="BN16" s="34">
        <f>Project!BN124</f>
        <v>125.03431388634419</v>
      </c>
      <c r="BO16" s="34">
        <f>Project!BO124</f>
        <v>127.06044645362846</v>
      </c>
      <c r="BP16" s="34">
        <f>Project!BP124</f>
        <v>129.11941171341616</v>
      </c>
      <c r="BQ16" s="34">
        <f>Project!BQ124</f>
        <v>131.21174170675658</v>
      </c>
      <c r="BR16" s="59"/>
      <c r="BS16" s="10"/>
    </row>
    <row r="17" spans="1:72">
      <c r="A17" s="205"/>
      <c r="B17" s="34"/>
      <c r="C17" s="271"/>
      <c r="D17" s="271"/>
      <c r="F17" s="271"/>
      <c r="G17" s="271"/>
      <c r="H17" s="308"/>
      <c r="I17" s="308"/>
      <c r="BS17" s="10"/>
    </row>
    <row r="18" spans="1:72">
      <c r="A18" s="189" t="s">
        <v>505</v>
      </c>
      <c r="C18" s="51"/>
      <c r="D18" s="51"/>
      <c r="F18" s="51"/>
      <c r="G18" s="51"/>
      <c r="I18" s="227" t="str">
        <f>CONCATENATE(a!$C$51,"$/year")</f>
        <v>2019$/year</v>
      </c>
      <c r="Z18" s="134">
        <f>$B$13*$B$15*Z16</f>
        <v>13884</v>
      </c>
      <c r="AA18" s="134">
        <f t="shared" ref="AA18:BQ18" si="0">$B$13*$B$15*AA16</f>
        <v>13417.381105796136</v>
      </c>
      <c r="AB18" s="134">
        <f t="shared" si="0"/>
        <v>14027.94829318174</v>
      </c>
      <c r="AC18" s="134">
        <f t="shared" si="0"/>
        <v>14434.83688847162</v>
      </c>
      <c r="AD18" s="134">
        <f t="shared" si="0"/>
        <v>14744.479140577614</v>
      </c>
      <c r="AE18" s="134">
        <f t="shared" si="0"/>
        <v>15084.927258423735</v>
      </c>
      <c r="AF18" s="134">
        <f t="shared" si="0"/>
        <v>15426.768676152255</v>
      </c>
      <c r="AG18" s="134">
        <f t="shared" si="0"/>
        <v>15727.56281448313</v>
      </c>
      <c r="AH18" s="134">
        <f t="shared" si="0"/>
        <v>15980.252266170246</v>
      </c>
      <c r="AI18" s="134">
        <f t="shared" si="0"/>
        <v>16241.965771931367</v>
      </c>
      <c r="AJ18" s="134">
        <f t="shared" si="0"/>
        <v>16493.627550633908</v>
      </c>
      <c r="AK18" s="134">
        <f t="shared" si="0"/>
        <v>16756.24781594981</v>
      </c>
      <c r="AL18" s="134">
        <f t="shared" si="0"/>
        <v>17027.7763136088</v>
      </c>
      <c r="AM18" s="134">
        <f t="shared" si="0"/>
        <v>17303.704825271572</v>
      </c>
      <c r="AN18" s="134">
        <f t="shared" si="0"/>
        <v>17584.104651458692</v>
      </c>
      <c r="AO18" s="134">
        <f t="shared" si="0"/>
        <v>17869.04824808802</v>
      </c>
      <c r="AP18" s="134">
        <f t="shared" si="0"/>
        <v>18158.609245197462</v>
      </c>
      <c r="AQ18" s="134">
        <f t="shared" si="0"/>
        <v>18452.862465971142</v>
      </c>
      <c r="AR18" s="134">
        <f t="shared" si="0"/>
        <v>18751.883946073856</v>
      </c>
      <c r="AS18" s="134">
        <f t="shared" si="0"/>
        <v>19055.750953298855</v>
      </c>
      <c r="AT18" s="134">
        <f t="shared" si="0"/>
        <v>19364.542007534037</v>
      </c>
      <c r="AU18" s="134">
        <f t="shared" si="0"/>
        <v>19678.336901051618</v>
      </c>
      <c r="AV18" s="134">
        <f t="shared" si="0"/>
        <v>19997.216719126638</v>
      </c>
      <c r="AW18" s="134">
        <f t="shared" si="0"/>
        <v>20321.263860989584</v>
      </c>
      <c r="AX18" s="134">
        <f t="shared" si="0"/>
        <v>20650.562061118504</v>
      </c>
      <c r="AY18" s="134">
        <f t="shared" si="0"/>
        <v>20985.196410876204</v>
      </c>
      <c r="AZ18" s="134">
        <f t="shared" si="0"/>
        <v>21325.253380498019</v>
      </c>
      <c r="BA18" s="134">
        <f t="shared" si="0"/>
        <v>21670.820841435918</v>
      </c>
      <c r="BB18" s="134">
        <f t="shared" si="0"/>
        <v>22021.988089064656</v>
      </c>
      <c r="BC18" s="134">
        <f t="shared" si="0"/>
        <v>22378.845865755935</v>
      </c>
      <c r="BD18" s="134">
        <f t="shared" si="0"/>
        <v>22741.486384326377</v>
      </c>
      <c r="BE18" s="134">
        <f t="shared" si="0"/>
        <v>23110.00335186554</v>
      </c>
      <c r="BF18" s="134">
        <f t="shared" si="0"/>
        <v>23484.491993950029</v>
      </c>
      <c r="BG18" s="134">
        <f t="shared" si="0"/>
        <v>23865.049079250002</v>
      </c>
      <c r="BH18" s="134">
        <f t="shared" si="0"/>
        <v>24251.772944534368</v>
      </c>
      <c r="BI18" s="134">
        <f t="shared" si="0"/>
        <v>24644.763520081255</v>
      </c>
      <c r="BJ18" s="134">
        <f t="shared" si="0"/>
        <v>25044.122355500192</v>
      </c>
      <c r="BK18" s="134">
        <f t="shared" si="0"/>
        <v>25449.952645972735</v>
      </c>
      <c r="BL18" s="134">
        <f t="shared" si="0"/>
        <v>25862.359258918368</v>
      </c>
      <c r="BM18" s="134">
        <f t="shared" si="0"/>
        <v>26281.448761092401</v>
      </c>
      <c r="BN18" s="134">
        <f t="shared" si="0"/>
        <v>26707.32944612312</v>
      </c>
      <c r="BO18" s="134">
        <f t="shared" si="0"/>
        <v>27140.111362495038</v>
      </c>
      <c r="BP18" s="134">
        <f t="shared" si="0"/>
        <v>27579.90634198569</v>
      </c>
      <c r="BQ18" s="134">
        <f t="shared" si="0"/>
        <v>28026.828028563206</v>
      </c>
      <c r="BS18" s="10"/>
    </row>
    <row r="19" spans="1:72" s="176" customFormat="1">
      <c r="A19" s="189" t="s">
        <v>95</v>
      </c>
      <c r="B19" s="60" t="s">
        <v>96</v>
      </c>
      <c r="C19" s="76"/>
      <c r="D19" s="76"/>
      <c r="E19" s="76"/>
      <c r="F19" s="76"/>
      <c r="G19" s="76"/>
      <c r="H19" s="148"/>
      <c r="I19" s="227" t="str">
        <f>CONCATENATE(a!$C$51,"$/year")</f>
        <v>2019$/year</v>
      </c>
      <c r="Z19" s="134">
        <f>IF(Z$9&gt;=Project!$B$16,IF(Z$9&lt;Project!$B$17,Z18,0),0)</f>
        <v>0</v>
      </c>
      <c r="AA19" s="134">
        <f>IF(AA$9&gt;=Project!$B$16,IF(AA$9&lt;Project!$B$17,AA18,0),0)</f>
        <v>0</v>
      </c>
      <c r="AB19" s="134">
        <f>IF(AB$9&gt;=Project!$B$16,IF(AB$9&lt;Project!$B$17,AB18,0),0)</f>
        <v>0</v>
      </c>
      <c r="AC19" s="134">
        <f>IF(AC$9&gt;=Project!$B$16,IF(AC$9&lt;Project!$B$17,AC18,0),0)</f>
        <v>0</v>
      </c>
      <c r="AD19" s="134">
        <f>IF(AD$9&gt;=Project!$B$16,IF(AD$9&lt;Project!$B$17,AD18,0),0)</f>
        <v>0</v>
      </c>
      <c r="AE19" s="134">
        <f>IF(AE$9&gt;=Project!$B$16,IF(AE$9&lt;Project!$B$17,AE18,0),0)</f>
        <v>0</v>
      </c>
      <c r="AF19" s="134">
        <f>IF(AF$9&gt;=Project!$B$16,IF(AF$9&lt;Project!$B$17,AF18,0),0)</f>
        <v>0</v>
      </c>
      <c r="AG19" s="134">
        <f>IF(AG$9&gt;=Project!$B$16,IF(AG$9&lt;Project!$B$17,AG18,0),0)</f>
        <v>15727.56281448313</v>
      </c>
      <c r="AH19" s="134">
        <f>IF(AH$9&gt;=Project!$B$16,IF(AH$9&lt;Project!$B$17,AH18,0),0)</f>
        <v>15980.252266170246</v>
      </c>
      <c r="AI19" s="134">
        <f>IF(AI$9&gt;=Project!$B$16,IF(AI$9&lt;Project!$B$17,AI18,0),0)</f>
        <v>16241.965771931367</v>
      </c>
      <c r="AJ19" s="134">
        <f>IF(AJ$9&gt;=Project!$B$16,IF(AJ$9&lt;Project!$B$17,AJ18,0),0)</f>
        <v>16493.627550633908</v>
      </c>
      <c r="AK19" s="134">
        <f>IF(AK$9&gt;=Project!$B$16,IF(AK$9&lt;Project!$B$17,AK18,0),0)</f>
        <v>16756.24781594981</v>
      </c>
      <c r="AL19" s="134">
        <f>IF(AL$9&gt;=Project!$B$16,IF(AL$9&lt;Project!$B$17,AL18,0),0)</f>
        <v>17027.7763136088</v>
      </c>
      <c r="AM19" s="134">
        <f>IF(AM$9&gt;=Project!$B$16,IF(AM$9&lt;Project!$B$17,AM18,0),0)</f>
        <v>17303.704825271572</v>
      </c>
      <c r="AN19" s="134">
        <f>IF(AN$9&gt;=Project!$B$16,IF(AN$9&lt;Project!$B$17,AN18,0),0)</f>
        <v>17584.104651458692</v>
      </c>
      <c r="AO19" s="134">
        <f>IF(AO$9&gt;=Project!$B$16,IF(AO$9&lt;Project!$B$17,AO18,0),0)</f>
        <v>17869.04824808802</v>
      </c>
      <c r="AP19" s="134">
        <f>IF(AP$9&gt;=Project!$B$16,IF(AP$9&lt;Project!$B$17,AP18,0),0)</f>
        <v>18158.609245197462</v>
      </c>
      <c r="AQ19" s="134">
        <f>IF(AQ$9&gt;=Project!$B$16,IF(AQ$9&lt;Project!$B$17,AQ18,0),0)</f>
        <v>18452.862465971142</v>
      </c>
      <c r="AR19" s="134">
        <f>IF(AR$9&gt;=Project!$B$16,IF(AR$9&lt;Project!$B$17,AR18,0),0)</f>
        <v>18751.883946073856</v>
      </c>
      <c r="AS19" s="134">
        <f>IF(AS$9&gt;=Project!$B$16,IF(AS$9&lt;Project!$B$17,AS18,0),0)</f>
        <v>19055.750953298855</v>
      </c>
      <c r="AT19" s="134">
        <f>IF(AT$9&gt;=Project!$B$16,IF(AT$9&lt;Project!$B$17,AT18,0),0)</f>
        <v>19364.542007534037</v>
      </c>
      <c r="AU19" s="134">
        <f>IF(AU$9&gt;=Project!$B$16,IF(AU$9&lt;Project!$B$17,AU18,0),0)</f>
        <v>19678.336901051618</v>
      </c>
      <c r="AV19" s="134">
        <f>IF(AV$9&gt;=Project!$B$16,IF(AV$9&lt;Project!$B$17,AV18,0),0)</f>
        <v>19997.216719126638</v>
      </c>
      <c r="AW19" s="134">
        <f>IF(AW$9&gt;=Project!$B$16,IF(AW$9&lt;Project!$B$17,AW18,0),0)</f>
        <v>20321.263860989584</v>
      </c>
      <c r="AX19" s="134">
        <f>IF(AX$9&gt;=Project!$B$16,IF(AX$9&lt;Project!$B$17,AX18,0),0)</f>
        <v>20650.562061118504</v>
      </c>
      <c r="AY19" s="134">
        <f>IF(AY$9&gt;=Project!$B$16,IF(AY$9&lt;Project!$B$17,AY18,0),0)</f>
        <v>20985.196410876204</v>
      </c>
      <c r="AZ19" s="134">
        <f>IF(AZ$9&gt;=Project!$B$16,IF(AZ$9&lt;Project!$B$17,AZ18,0),0)</f>
        <v>21325.253380498019</v>
      </c>
      <c r="BA19" s="134">
        <f>IF(BA$9&gt;=Project!$B$16,IF(BA$9&lt;Project!$B$17,BA18,0),0)</f>
        <v>21670.820841435918</v>
      </c>
      <c r="BB19" s="134">
        <f>IF(BB$9&gt;=Project!$B$16,IF(BB$9&lt;Project!$B$17,BB18,0),0)</f>
        <v>22021.988089064656</v>
      </c>
      <c r="BC19" s="134">
        <f>IF(BC$9&gt;=Project!$B$16,IF(BC$9&lt;Project!$B$17,BC18,0),0)</f>
        <v>22378.845865755935</v>
      </c>
      <c r="BD19" s="134">
        <f>IF(BD$9&gt;=Project!$B$16,IF(BD$9&lt;Project!$B$17,BD18,0),0)</f>
        <v>22741.486384326377</v>
      </c>
      <c r="BE19" s="134">
        <f>IF(BE$9&gt;=Project!$B$16,IF(BE$9&lt;Project!$B$17,BE18,0),0)</f>
        <v>23110.00335186554</v>
      </c>
      <c r="BF19" s="134">
        <f>IF(BF$9&gt;=Project!$B$16,IF(BF$9&lt;Project!$B$17,BF18,0),0)</f>
        <v>23484.491993950029</v>
      </c>
      <c r="BG19" s="134">
        <f>IF(BG$9&gt;=Project!$B$16,IF(BG$9&lt;Project!$B$17,BG18,0),0)</f>
        <v>23865.049079250002</v>
      </c>
      <c r="BH19" s="134">
        <f>IF(BH$9&gt;=Project!$B$16,IF(BH$9&lt;Project!$B$17,BH18,0),0)</f>
        <v>24251.772944534368</v>
      </c>
      <c r="BI19" s="134">
        <f>IF(BI$9&gt;=Project!$B$16,IF(BI$9&lt;Project!$B$17,BI18,0),0)</f>
        <v>24644.763520081255</v>
      </c>
      <c r="BJ19" s="134">
        <f>IF(BJ$9&gt;=Project!$B$16,IF(BJ$9&lt;Project!$B$17,BJ18,0),0)</f>
        <v>25044.122355500192</v>
      </c>
      <c r="BK19" s="134">
        <f>IF(BK$9&gt;=Project!$B$16,IF(BK$9&lt;Project!$B$17,BK18,0),0)</f>
        <v>0</v>
      </c>
      <c r="BL19" s="134">
        <f>IF(BL$9&gt;=Project!$B$16,IF(BL$9&lt;Project!$B$17,BL18,0),0)</f>
        <v>0</v>
      </c>
      <c r="BM19" s="134">
        <f>IF(BM$9&gt;=Project!$B$16,IF(BM$9&lt;Project!$B$17,BM18,0),0)</f>
        <v>0</v>
      </c>
      <c r="BN19" s="134">
        <f>IF(BN$9&gt;=Project!$B$16,IF(BN$9&lt;Project!$B$17,BN18,0),0)</f>
        <v>0</v>
      </c>
      <c r="BO19" s="134">
        <f>IF(BO$9&gt;=Project!$B$16,IF(BO$9&lt;Project!$B$17,BO18,0),0)</f>
        <v>0</v>
      </c>
      <c r="BP19" s="134">
        <f>IF(BP$9&gt;=Project!$B$16,IF(BP$9&lt;Project!$B$17,BP18,0),0)</f>
        <v>0</v>
      </c>
      <c r="BQ19" s="134">
        <f>IF(BQ$9&gt;=Project!$B$16,IF(BQ$9&lt;Project!$B$17,BQ18,0),0)</f>
        <v>0</v>
      </c>
    </row>
    <row r="20" spans="1:72">
      <c r="BT20" s="10"/>
    </row>
    <row r="21" spans="1:72" ht="18.75">
      <c r="A21" s="113" t="s">
        <v>68</v>
      </c>
      <c r="B21" s="100"/>
      <c r="C21" s="100"/>
      <c r="D21" s="100"/>
      <c r="E21" s="100"/>
      <c r="F21" s="100"/>
      <c r="G21" s="100"/>
      <c r="BT21" s="10"/>
    </row>
    <row r="22" spans="1:72">
      <c r="A22" s="78" t="s">
        <v>69</v>
      </c>
      <c r="B22" s="13"/>
      <c r="C22" s="13"/>
      <c r="D22" s="13"/>
      <c r="E22" s="13"/>
      <c r="F22" s="13"/>
      <c r="G22" s="13"/>
      <c r="I22" s="99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81">
        <f>a!Z$79</f>
        <v>1</v>
      </c>
      <c r="AA22" s="81">
        <f>a!AA$79</f>
        <v>0.93457943925233644</v>
      </c>
      <c r="AB22" s="81">
        <f>a!AB$79</f>
        <v>0.87343872827321156</v>
      </c>
      <c r="AC22" s="81">
        <f>a!AC$79</f>
        <v>0.81629787689085187</v>
      </c>
      <c r="AD22" s="81">
        <f>a!AD$79</f>
        <v>0.7628952120475252</v>
      </c>
      <c r="AE22" s="81">
        <f>a!AE$79</f>
        <v>0.71298617948366838</v>
      </c>
      <c r="AF22" s="81">
        <f>a!AF$79</f>
        <v>0.66634222381651254</v>
      </c>
      <c r="AG22" s="81">
        <f>a!AG$79</f>
        <v>0.62274974188459109</v>
      </c>
      <c r="AH22" s="81">
        <f>a!AH$79</f>
        <v>0.5820091045650384</v>
      </c>
      <c r="AI22" s="81">
        <f>a!AI$79</f>
        <v>0.54393374258414806</v>
      </c>
      <c r="AJ22" s="81">
        <f>a!AJ$79</f>
        <v>0.5083492921347178</v>
      </c>
      <c r="AK22" s="81">
        <f>a!AK$79</f>
        <v>0.47509279638758667</v>
      </c>
      <c r="AL22" s="81">
        <f>a!AL$79</f>
        <v>0.44401195924073528</v>
      </c>
      <c r="AM22" s="81">
        <f>a!AM$79</f>
        <v>0.41496444788853759</v>
      </c>
      <c r="AN22" s="81">
        <f>a!AN$79</f>
        <v>0.3878172410173249</v>
      </c>
      <c r="AO22" s="81">
        <f>a!AO$79</f>
        <v>0.36244601964235967</v>
      </c>
      <c r="AP22" s="81">
        <f>a!AP$79</f>
        <v>0.33873459779659787</v>
      </c>
      <c r="AQ22" s="81">
        <f>a!AQ$79</f>
        <v>0.31657439046411018</v>
      </c>
      <c r="AR22" s="81">
        <f>a!AR$79</f>
        <v>0.29586391632159825</v>
      </c>
      <c r="AS22" s="81">
        <f>a!AS$79</f>
        <v>0.27650833301083949</v>
      </c>
      <c r="AT22" s="81">
        <f>a!AT$79</f>
        <v>0.2584190028138687</v>
      </c>
      <c r="AU22" s="81">
        <f>a!AU$79</f>
        <v>0.24151308674193336</v>
      </c>
      <c r="AV22" s="81">
        <f>a!AV$79</f>
        <v>0.22571316517937698</v>
      </c>
      <c r="AW22" s="81">
        <f>a!AW$79</f>
        <v>0.21094688334521211</v>
      </c>
      <c r="AX22" s="81">
        <f>a!AX$79</f>
        <v>0.19714661994879637</v>
      </c>
      <c r="AY22" s="81">
        <f>a!AY$79</f>
        <v>0.18424917752223957</v>
      </c>
      <c r="AZ22" s="81">
        <f>a!AZ$79</f>
        <v>0.17219549301143888</v>
      </c>
      <c r="BA22" s="81">
        <f>a!BA$79</f>
        <v>0.16093036730041013</v>
      </c>
      <c r="BB22" s="81">
        <f>a!BB$79</f>
        <v>0.15040221243028987</v>
      </c>
      <c r="BC22" s="81">
        <f>a!BC$79</f>
        <v>0.1405628153554111</v>
      </c>
      <c r="BD22" s="81">
        <f>a!BD$79</f>
        <v>0.13136711715458982</v>
      </c>
      <c r="BE22" s="81">
        <f>a!BE$79</f>
        <v>0.1227730066865325</v>
      </c>
      <c r="BF22" s="81">
        <f>a!BF$79</f>
        <v>0.11474112774442291</v>
      </c>
      <c r="BG22" s="81">
        <f>a!BG$79</f>
        <v>0.10723469882656347</v>
      </c>
      <c r="BH22" s="81">
        <f>a!BH$79</f>
        <v>0.10021934469772288</v>
      </c>
      <c r="BI22" s="81">
        <f>a!BI$79</f>
        <v>9.366293896983445E-2</v>
      </c>
      <c r="BJ22" s="81">
        <f>a!BJ$79</f>
        <v>8.7535456981153698E-2</v>
      </c>
      <c r="BK22" s="81">
        <f>a!BK$79</f>
        <v>8.1808838300143641E-2</v>
      </c>
      <c r="BL22" s="81">
        <f>a!BL$79</f>
        <v>7.6456858224433308E-2</v>
      </c>
      <c r="BM22" s="81">
        <f>a!BM$79</f>
        <v>7.1455007686386268E-2</v>
      </c>
      <c r="BN22" s="81">
        <f>a!BN$79</f>
        <v>6.6780381015314264E-2</v>
      </c>
      <c r="BO22" s="81">
        <f>a!BO$79</f>
        <v>6.2411571042349782E-2</v>
      </c>
      <c r="BP22" s="81">
        <f>a!BP$79</f>
        <v>5.8328571067616623E-2</v>
      </c>
      <c r="BQ22" s="81">
        <f>a!BQ$79</f>
        <v>5.4512683240763193E-2</v>
      </c>
      <c r="BT22" s="10"/>
    </row>
    <row r="23" spans="1:72" s="141" customFormat="1">
      <c r="A23" s="154" t="s">
        <v>55</v>
      </c>
      <c r="B23" s="132">
        <f>SUM(AC23:BQ23)</f>
        <v>153243.29896589118</v>
      </c>
      <c r="H23" s="149"/>
      <c r="I23" s="138"/>
      <c r="Z23" s="155">
        <f>Z22*Z19</f>
        <v>0</v>
      </c>
      <c r="AA23" s="155">
        <f t="shared" ref="AA23:BQ23" si="1">AA22*AA19</f>
        <v>0</v>
      </c>
      <c r="AB23" s="155">
        <f t="shared" si="1"/>
        <v>0</v>
      </c>
      <c r="AC23" s="155">
        <f t="shared" si="1"/>
        <v>0</v>
      </c>
      <c r="AD23" s="155">
        <f t="shared" si="1"/>
        <v>0</v>
      </c>
      <c r="AE23" s="155">
        <f t="shared" si="1"/>
        <v>0</v>
      </c>
      <c r="AF23" s="155">
        <f t="shared" si="1"/>
        <v>0</v>
      </c>
      <c r="AG23" s="155">
        <f t="shared" si="1"/>
        <v>9794.3356831930614</v>
      </c>
      <c r="AH23" s="155">
        <f t="shared" si="1"/>
        <v>9300.6523121571699</v>
      </c>
      <c r="AI23" s="155">
        <f t="shared" si="1"/>
        <v>8834.5532292502594</v>
      </c>
      <c r="AJ23" s="155">
        <f t="shared" si="1"/>
        <v>8384.5238900984259</v>
      </c>
      <c r="AK23" s="155">
        <f t="shared" si="1"/>
        <v>7960.7726318429868</v>
      </c>
      <c r="AL23" s="155">
        <f t="shared" si="1"/>
        <v>7560.5363225184283</v>
      </c>
      <c r="AM23" s="155">
        <f t="shared" si="1"/>
        <v>7180.4223192450418</v>
      </c>
      <c r="AN23" s="155">
        <f t="shared" si="1"/>
        <v>6819.4189516886199</v>
      </c>
      <c r="AO23" s="155">
        <f t="shared" si="1"/>
        <v>6476.5654123167833</v>
      </c>
      <c r="AP23" s="155">
        <f t="shared" si="1"/>
        <v>6150.9491992175463</v>
      </c>
      <c r="AQ23" s="155">
        <f t="shared" si="1"/>
        <v>5841.7036874828718</v>
      </c>
      <c r="AR23" s="155">
        <f t="shared" si="1"/>
        <v>5548.0058226935171</v>
      </c>
      <c r="AS23" s="155">
        <f t="shared" si="1"/>
        <v>5269.0739303663822</v>
      </c>
      <c r="AT23" s="155">
        <f t="shared" si="1"/>
        <v>5004.1656355342175</v>
      </c>
      <c r="AU23" s="155">
        <f t="shared" si="1"/>
        <v>4752.5758869206675</v>
      </c>
      <c r="AV23" s="155">
        <f t="shared" si="1"/>
        <v>4513.6350804520298</v>
      </c>
      <c r="AW23" s="155">
        <f t="shared" si="1"/>
        <v>4286.7072771114445</v>
      </c>
      <c r="AX23" s="155">
        <f t="shared" si="1"/>
        <v>4071.1885103923628</v>
      </c>
      <c r="AY23" s="155">
        <f t="shared" si="1"/>
        <v>3866.5051788465944</v>
      </c>
      <c r="AZ23" s="155">
        <f t="shared" si="1"/>
        <v>3672.1125194487099</v>
      </c>
      <c r="BA23" s="155">
        <f t="shared" si="1"/>
        <v>3487.4931577136654</v>
      </c>
      <c r="BB23" s="155">
        <f t="shared" si="1"/>
        <v>3312.1557307088156</v>
      </c>
      <c r="BC23" s="155">
        <f t="shared" si="1"/>
        <v>3145.6335792954565</v>
      </c>
      <c r="BD23" s="155">
        <f t="shared" si="1"/>
        <v>2987.4835061193126</v>
      </c>
      <c r="BE23" s="155">
        <f t="shared" si="1"/>
        <v>2837.2845960443765</v>
      </c>
      <c r="BF23" s="155">
        <f t="shared" si="1"/>
        <v>2694.6370958906973</v>
      </c>
      <c r="BG23" s="155">
        <f t="shared" si="1"/>
        <v>2559.1613504945299</v>
      </c>
      <c r="BH23" s="155">
        <f t="shared" si="1"/>
        <v>2430.4967922591995</v>
      </c>
      <c r="BI23" s="155">
        <f t="shared" si="1"/>
        <v>2308.3009815073729</v>
      </c>
      <c r="BJ23" s="155">
        <f t="shared" si="1"/>
        <v>2192.2486950806369</v>
      </c>
      <c r="BK23" s="155">
        <f t="shared" si="1"/>
        <v>0</v>
      </c>
      <c r="BL23" s="155">
        <f t="shared" si="1"/>
        <v>0</v>
      </c>
      <c r="BM23" s="155">
        <f t="shared" si="1"/>
        <v>0</v>
      </c>
      <c r="BN23" s="155">
        <f t="shared" si="1"/>
        <v>0</v>
      </c>
      <c r="BO23" s="155">
        <f t="shared" si="1"/>
        <v>0</v>
      </c>
      <c r="BP23" s="155">
        <f t="shared" si="1"/>
        <v>0</v>
      </c>
      <c r="BQ23" s="155">
        <f t="shared" si="1"/>
        <v>0</v>
      </c>
    </row>
    <row r="24" spans="1:72" ht="15.75">
      <c r="A24" s="13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A1:W61"/>
  <sheetViews>
    <sheetView view="pageBreakPreview" zoomScale="75" zoomScaleNormal="75" zoomScaleSheetLayoutView="75" workbookViewId="0">
      <selection activeCell="M24" sqref="M24"/>
    </sheetView>
  </sheetViews>
  <sheetFormatPr defaultRowHeight="15"/>
  <cols>
    <col min="1" max="1" width="10.7109375" customWidth="1"/>
    <col min="2" max="2" width="10.7109375" style="9" customWidth="1"/>
    <col min="3" max="3" width="17.140625" customWidth="1"/>
    <col min="4" max="4" width="14.140625" style="9" customWidth="1"/>
    <col min="5" max="5" width="15.7109375" bestFit="1" customWidth="1"/>
    <col min="6" max="6" width="18.140625" style="175" customWidth="1"/>
    <col min="7" max="7" width="18.140625" style="245" customWidth="1"/>
    <col min="8" max="10" width="18.140625" style="308" customWidth="1"/>
    <col min="11" max="11" width="17.5703125" customWidth="1"/>
    <col min="12" max="12" width="10.7109375" customWidth="1"/>
    <col min="13" max="13" width="17" style="9" customWidth="1"/>
    <col min="14" max="14" width="16.85546875" style="9" customWidth="1"/>
    <col min="15" max="15" width="17.140625" style="9" customWidth="1"/>
    <col min="16" max="16" width="2.7109375" customWidth="1"/>
    <col min="17" max="17" width="18.7109375" style="175" customWidth="1"/>
    <col min="18" max="18" width="18.7109375" style="245" customWidth="1"/>
    <col min="19" max="21" width="18.7109375" style="308" customWidth="1"/>
    <col min="22" max="22" width="2.7109375" customWidth="1"/>
    <col min="23" max="23" width="18.7109375" customWidth="1"/>
  </cols>
  <sheetData>
    <row r="1" spans="1:23" ht="21">
      <c r="A1" s="166" t="str">
        <f>a!$A$1</f>
        <v>CREATE GS9</v>
      </c>
      <c r="B1" s="1"/>
    </row>
    <row r="3" spans="1:23" s="9" customFormat="1" ht="21">
      <c r="A3" s="1"/>
      <c r="F3" s="175"/>
      <c r="G3" s="245"/>
      <c r="H3" s="308"/>
      <c r="I3" s="308"/>
      <c r="J3" s="308"/>
      <c r="Q3" s="175"/>
      <c r="R3" s="245"/>
      <c r="S3" s="308"/>
      <c r="T3" s="308"/>
      <c r="U3" s="308"/>
    </row>
    <row r="4" spans="1:23" s="9" customFormat="1">
      <c r="F4" s="175"/>
      <c r="G4" s="245"/>
      <c r="H4" s="308"/>
      <c r="I4" s="308"/>
      <c r="J4" s="308"/>
      <c r="Q4" s="175"/>
      <c r="R4" s="245"/>
      <c r="S4" s="308"/>
      <c r="T4" s="308"/>
      <c r="U4" s="308"/>
    </row>
    <row r="5" spans="1:23" s="9" customFormat="1" ht="18.75">
      <c r="A5" s="164"/>
      <c r="B5" s="78"/>
      <c r="C5" s="165"/>
      <c r="D5" s="165"/>
      <c r="E5" s="13"/>
      <c r="F5" s="114"/>
      <c r="G5" s="114"/>
      <c r="H5" s="114"/>
      <c r="I5" s="114"/>
      <c r="J5" s="114"/>
      <c r="K5" s="114"/>
      <c r="L5" s="114"/>
      <c r="M5" s="114"/>
      <c r="N5" s="114"/>
      <c r="O5" s="114"/>
      <c r="Q5" s="175"/>
      <c r="R5" s="245"/>
      <c r="S5" s="308"/>
      <c r="T5" s="308"/>
      <c r="U5" s="308"/>
    </row>
    <row r="6" spans="1:23" s="9" customFormat="1">
      <c r="F6" s="11">
        <f>IF('Ben1'!$A$5=1,a!$A$13,"")</f>
        <v>1</v>
      </c>
      <c r="G6" s="11">
        <f>IF('Ben2'!$A$5=1,a!$A$14,"")</f>
        <v>2</v>
      </c>
      <c r="H6" s="11">
        <f>IF('Ben3'!$A$5=1,a!$A$15,"")</f>
        <v>3</v>
      </c>
      <c r="I6" s="11">
        <f>IF('Ben4'!$A$5=1,a!$A$16,"")</f>
        <v>4</v>
      </c>
      <c r="J6" s="11">
        <f>IF('Ben5'!$A$5=1,a!$A$17,"")</f>
        <v>5</v>
      </c>
      <c r="Q6" s="120">
        <f t="shared" ref="Q6:U7" si="0">F6</f>
        <v>1</v>
      </c>
      <c r="R6" s="120">
        <f t="shared" si="0"/>
        <v>2</v>
      </c>
      <c r="S6" s="120">
        <f t="shared" si="0"/>
        <v>3</v>
      </c>
      <c r="T6" s="120">
        <f t="shared" si="0"/>
        <v>4</v>
      </c>
      <c r="U6" s="120">
        <f t="shared" si="0"/>
        <v>5</v>
      </c>
    </row>
    <row r="7" spans="1:23" s="9" customFormat="1" ht="45">
      <c r="A7" s="161" t="s">
        <v>1</v>
      </c>
      <c r="B7" s="161" t="s">
        <v>77</v>
      </c>
      <c r="C7" s="161" t="s">
        <v>90</v>
      </c>
      <c r="D7" s="161" t="s">
        <v>88</v>
      </c>
      <c r="E7" s="161" t="s">
        <v>57</v>
      </c>
      <c r="F7" s="161" t="str">
        <f>IF('Ben1'!$A$5=1,a!$C$13,"")</f>
        <v>Traffic Delay Cost Savings</v>
      </c>
      <c r="G7" s="161" t="str">
        <f>IF('Ben2'!$A$5=1,a!$C$14,"")</f>
        <v>Reduced Crash Exposure</v>
      </c>
      <c r="H7" s="161" t="str">
        <f>IF('Ben3'!$A$5=1,a!$C$15,"")</f>
        <v>Avoided First Responder Delay</v>
      </c>
      <c r="I7" s="161" t="str">
        <f>IF('Ben4'!$A$5=1,a!$C$16,"")</f>
        <v>Traffic Idling Cost Savings *</v>
      </c>
      <c r="J7" s="161" t="str">
        <f>IF('Ben5'!$A$5=1,a!$C$17,"")</f>
        <v>Avoided Crossing Maintenance</v>
      </c>
      <c r="K7" s="12" t="s">
        <v>89</v>
      </c>
      <c r="L7" s="12" t="s">
        <v>78</v>
      </c>
      <c r="M7" s="12" t="s">
        <v>511</v>
      </c>
      <c r="N7" s="12" t="s">
        <v>512</v>
      </c>
      <c r="O7" s="12" t="s">
        <v>514</v>
      </c>
      <c r="Q7" s="120" t="str">
        <f t="shared" si="0"/>
        <v>Traffic Delay Cost Savings</v>
      </c>
      <c r="R7" s="120" t="str">
        <f t="shared" si="0"/>
        <v>Reduced Crash Exposure</v>
      </c>
      <c r="S7" s="120" t="str">
        <f t="shared" si="0"/>
        <v>Avoided First Responder Delay</v>
      </c>
      <c r="T7" s="120" t="str">
        <f t="shared" si="0"/>
        <v>Traffic Idling Cost Savings *</v>
      </c>
      <c r="U7" s="120" t="str">
        <f t="shared" si="0"/>
        <v>Avoided Crossing Maintenance</v>
      </c>
      <c r="W7" s="120" t="s">
        <v>88</v>
      </c>
    </row>
    <row r="8" spans="1:23" s="308" customFormat="1">
      <c r="A8" s="163">
        <f>Project!$X$8</f>
        <v>-2</v>
      </c>
      <c r="B8" s="163">
        <f>Project!$X$9</f>
        <v>2017</v>
      </c>
      <c r="C8" s="84">
        <f>INDEX(Cost!$X$25:$BG$25,1,MATCH($B8,Cost!$X$9:$BG$9))</f>
        <v>294661.92170818505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f>SUM(F8:J8)-D8</f>
        <v>0</v>
      </c>
      <c r="L8" s="127">
        <v>1</v>
      </c>
      <c r="M8" s="84">
        <f>C8*$L8</f>
        <v>294661.92170818505</v>
      </c>
      <c r="N8" s="84">
        <f>E8*$L8</f>
        <v>0</v>
      </c>
      <c r="O8" s="84">
        <f>SUM(Q8:U8)-W8</f>
        <v>0</v>
      </c>
      <c r="Q8" s="180">
        <f t="shared" ref="Q8:U9" si="1">F8*$L8</f>
        <v>0</v>
      </c>
      <c r="R8" s="180">
        <f t="shared" si="1"/>
        <v>0</v>
      </c>
      <c r="S8" s="180">
        <f t="shared" si="1"/>
        <v>0</v>
      </c>
      <c r="T8" s="180">
        <f t="shared" si="1"/>
        <v>0</v>
      </c>
      <c r="U8" s="74">
        <f t="shared" si="1"/>
        <v>0</v>
      </c>
      <c r="W8" s="74">
        <f>D8*$L8</f>
        <v>0</v>
      </c>
    </row>
    <row r="9" spans="1:23" s="308" customFormat="1">
      <c r="A9" s="163">
        <f>Project!$Y$8</f>
        <v>-1</v>
      </c>
      <c r="B9" s="163">
        <f>Project!$Y$9</f>
        <v>2018</v>
      </c>
      <c r="C9" s="84">
        <f>INDEX(Cost!$X$25:$BG$25,1,MATCH($B9,Cost!$X$9:$BG$9))</f>
        <v>392882.56227758003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f t="shared" ref="K9:K47" si="2">SUM(F9:J9)-D9</f>
        <v>0</v>
      </c>
      <c r="L9" s="127">
        <v>1</v>
      </c>
      <c r="M9" s="84">
        <f>C9*$L9</f>
        <v>392882.56227758003</v>
      </c>
      <c r="N9" s="84">
        <f>E9*$L9</f>
        <v>0</v>
      </c>
      <c r="O9" s="84">
        <f t="shared" ref="O9:O47" si="3">SUM(Q9:U9)-W9</f>
        <v>0</v>
      </c>
      <c r="Q9" s="180">
        <f t="shared" si="1"/>
        <v>0</v>
      </c>
      <c r="R9" s="180">
        <f t="shared" si="1"/>
        <v>0</v>
      </c>
      <c r="S9" s="180">
        <f t="shared" si="1"/>
        <v>0</v>
      </c>
      <c r="T9" s="180">
        <f t="shared" si="1"/>
        <v>0</v>
      </c>
      <c r="U9" s="74">
        <f t="shared" si="1"/>
        <v>0</v>
      </c>
      <c r="W9" s="74">
        <f>D9*$L9</f>
        <v>0</v>
      </c>
    </row>
    <row r="10" spans="1:23" s="9" customFormat="1">
      <c r="A10" s="163">
        <f>Project!$Z$8</f>
        <v>0</v>
      </c>
      <c r="B10" s="163">
        <f>Project!$Z$9</f>
        <v>2019</v>
      </c>
      <c r="C10" s="84">
        <f>INDEX(Cost!$X$25:$BG$25,1,MATCH($B10,Cost!$X$9:$BG$9))</f>
        <v>392882.56227758003</v>
      </c>
      <c r="D10" s="84">
        <v>0</v>
      </c>
      <c r="E10" s="84">
        <f>INDEX(Cost!$X$35:$BQ$35,1,MATCH($B10,Cost!$X$9:$BQ$9,0))</f>
        <v>0</v>
      </c>
      <c r="F10" s="84">
        <f>IF('Ben1'!$A$5=1,INDEX('Ben1'!$Z$52:$BQ$52,1,MATCH(Appendix!B10,'Ben1'!$Z$9:$BQ$9,0)),0)</f>
        <v>0</v>
      </c>
      <c r="G10" s="84">
        <f>IF('Ben2'!$A$5=1,INDEX('Ben2'!$Z$37:$BQ$37,1,MATCH(Appendix!B10,'Ben2'!$Z$9:$BQ$9,0)),0)</f>
        <v>0</v>
      </c>
      <c r="H10" s="84">
        <f>IF('Ben3'!$A$5=1,INDEX('Ben3'!$Z$86:$BQ$86,1,MATCH(Appendix!B10,'Ben3'!$Z$9:$BQ$9,0)),0)</f>
        <v>0</v>
      </c>
      <c r="I10" s="84">
        <f>IF('Ben4'!$A$5=1,INDEX('Ben4'!$Z$93:$BQ$93,1,MATCH(Appendix!B10,'Ben4'!$Z$9:$BQ$9,0)),0)</f>
        <v>0</v>
      </c>
      <c r="J10" s="84">
        <f>IF('Ben5'!$A$5=1,INDEX('Ben5'!$Z$19:$BQ$19,1,MATCH(Appendix!B10,'Ben5'!$Z$9:$BQ$9,0)),0)</f>
        <v>0</v>
      </c>
      <c r="K10" s="84">
        <f t="shared" si="2"/>
        <v>0</v>
      </c>
      <c r="L10" s="127">
        <f>INDEX(a!$Z$79:$BQ$79,1,MATCH($A10,a!$Z$53:$BQ$53))</f>
        <v>1</v>
      </c>
      <c r="M10" s="84">
        <f t="shared" ref="M10:M47" si="4">C10*$L10</f>
        <v>392882.56227758003</v>
      </c>
      <c r="N10" s="84">
        <f t="shared" ref="N10:N47" si="5">E10*$L10</f>
        <v>0</v>
      </c>
      <c r="O10" s="84">
        <f t="shared" si="3"/>
        <v>0</v>
      </c>
      <c r="Q10" s="180">
        <f t="shared" ref="Q10:Q47" si="6">F10*$L10</f>
        <v>0</v>
      </c>
      <c r="R10" s="180">
        <f t="shared" ref="R10:R47" si="7">G10*$L10</f>
        <v>0</v>
      </c>
      <c r="S10" s="180">
        <f t="shared" ref="S10:U47" si="8">H10*$L10</f>
        <v>0</v>
      </c>
      <c r="T10" s="74">
        <f>IF('Ben4'!$A$5=1,INDEX('Ben4'!$Z$103:$BQ$103,1,MATCH(Appendix!B10,'Ben4'!$Z$9:$BQ$9,0)),0)</f>
        <v>0</v>
      </c>
      <c r="U10" s="74">
        <f t="shared" si="8"/>
        <v>0</v>
      </c>
      <c r="W10" s="74">
        <f t="shared" ref="W10:W47" si="9">D10*$L10</f>
        <v>0</v>
      </c>
    </row>
    <row r="11" spans="1:23" s="9" customFormat="1">
      <c r="A11" s="163">
        <f>Project!$AA$8</f>
        <v>1</v>
      </c>
      <c r="B11" s="163">
        <f>Project!$AA$9</f>
        <v>2020</v>
      </c>
      <c r="C11" s="84">
        <f>INDEX(Cost!$X$25:$BG$25,1,MATCH($B11,Cost!$X$9:$BG$9))</f>
        <v>392882.56227758003</v>
      </c>
      <c r="D11" s="84">
        <v>0</v>
      </c>
      <c r="E11" s="84">
        <f>INDEX(Cost!$X$35:$BQ$35,1,MATCH($B11,Cost!$X$9:$BQ$9,0))</f>
        <v>0</v>
      </c>
      <c r="F11" s="84">
        <f>IF('Ben1'!$A$5=1,INDEX('Ben1'!$Z$52:$BQ$52,1,MATCH(Appendix!B11,'Ben1'!$Z$9:$BQ$9,0)),0)</f>
        <v>0</v>
      </c>
      <c r="G11" s="84">
        <f>IF('Ben2'!$A$5=1,INDEX('Ben2'!$Z$37:$BQ$37,1,MATCH(Appendix!B11,'Ben2'!$Z$9:$BQ$9,0)),0)</f>
        <v>0</v>
      </c>
      <c r="H11" s="84">
        <f>IF('Ben3'!$A$5=1,INDEX('Ben3'!$Z$86:$BQ$86,1,MATCH(Appendix!B11,'Ben3'!$Z$9:$BQ$9,0)),0)</f>
        <v>0</v>
      </c>
      <c r="I11" s="84">
        <f>IF('Ben4'!$A$5=1,INDEX('Ben4'!$Z$93:$BQ$93,1,MATCH(Appendix!B11,'Ben4'!$Z$9:$BQ$9,0)),0)</f>
        <v>0</v>
      </c>
      <c r="J11" s="84">
        <f>IF('Ben5'!$A$5=1,INDEX('Ben5'!$Z$19:$BQ$19,1,MATCH(Appendix!B11,'Ben5'!$Z$9:$BQ$9,0)),0)</f>
        <v>0</v>
      </c>
      <c r="K11" s="84">
        <f t="shared" si="2"/>
        <v>0</v>
      </c>
      <c r="L11" s="127">
        <f>INDEX(a!$Z$79:$BQ$79,1,MATCH($A11,a!$Z$53:$BQ$53))</f>
        <v>0.93457943925233644</v>
      </c>
      <c r="M11" s="84">
        <f t="shared" si="4"/>
        <v>367179.96474540187</v>
      </c>
      <c r="N11" s="84">
        <f t="shared" si="5"/>
        <v>0</v>
      </c>
      <c r="O11" s="84">
        <f t="shared" si="3"/>
        <v>0</v>
      </c>
      <c r="Q11" s="74">
        <f t="shared" si="6"/>
        <v>0</v>
      </c>
      <c r="R11" s="74">
        <f t="shared" si="7"/>
        <v>0</v>
      </c>
      <c r="S11" s="74">
        <f t="shared" si="8"/>
        <v>0</v>
      </c>
      <c r="T11" s="74">
        <f>IF('Ben4'!$A$5=1,INDEX('Ben4'!$Z$103:$BQ$103,1,MATCH(Appendix!B11,'Ben4'!$Z$9:$BQ$9,0)),0)</f>
        <v>0</v>
      </c>
      <c r="U11" s="74">
        <f t="shared" si="8"/>
        <v>0</v>
      </c>
      <c r="W11" s="74">
        <f t="shared" si="9"/>
        <v>0</v>
      </c>
    </row>
    <row r="12" spans="1:23" s="9" customFormat="1">
      <c r="A12" s="163">
        <f>Project!$AB$8</f>
        <v>2</v>
      </c>
      <c r="B12" s="163">
        <f>Project!$AB$9</f>
        <v>2021</v>
      </c>
      <c r="C12" s="84">
        <f>INDEX(Cost!$X$25:$BG$25,1,MATCH($B12,Cost!$X$9:$BG$9))</f>
        <v>1431215.0482968986</v>
      </c>
      <c r="D12" s="84">
        <v>0</v>
      </c>
      <c r="E12" s="84">
        <f>INDEX(Cost!$X$35:$BQ$35,1,MATCH($B12,Cost!$X$9:$BQ$9,0))</f>
        <v>0</v>
      </c>
      <c r="F12" s="84">
        <f>IF('Ben1'!$A$5=1,INDEX('Ben1'!$Z$52:$BQ$52,1,MATCH(Appendix!B12,'Ben1'!$Z$9:$BQ$9,0)),0)</f>
        <v>0</v>
      </c>
      <c r="G12" s="84">
        <f>IF('Ben2'!$A$5=1,INDEX('Ben2'!$Z$37:$BQ$37,1,MATCH(Appendix!B12,'Ben2'!$Z$9:$BQ$9,0)),0)</f>
        <v>0</v>
      </c>
      <c r="H12" s="84">
        <f>IF('Ben3'!$A$5=1,INDEX('Ben3'!$Z$86:$BQ$86,1,MATCH(Appendix!B12,'Ben3'!$Z$9:$BQ$9,0)),0)</f>
        <v>0</v>
      </c>
      <c r="I12" s="84">
        <f>IF('Ben4'!$A$5=1,INDEX('Ben4'!$Z$93:$BQ$93,1,MATCH(Appendix!B12,'Ben4'!$Z$9:$BQ$9,0)),0)</f>
        <v>0</v>
      </c>
      <c r="J12" s="84">
        <f>IF('Ben5'!$A$5=1,INDEX('Ben5'!$Z$19:$BQ$19,1,MATCH(Appendix!B12,'Ben5'!$Z$9:$BQ$9,0)),0)</f>
        <v>0</v>
      </c>
      <c r="K12" s="84">
        <f t="shared" si="2"/>
        <v>0</v>
      </c>
      <c r="L12" s="127">
        <f>INDEX(a!$Z$79:$BQ$79,1,MATCH($A12,a!$Z$53:$BQ$53))</f>
        <v>0.87343872827321156</v>
      </c>
      <c r="M12" s="84">
        <f t="shared" si="4"/>
        <v>1250078.6516699262</v>
      </c>
      <c r="N12" s="84">
        <f t="shared" si="5"/>
        <v>0</v>
      </c>
      <c r="O12" s="84">
        <f t="shared" si="3"/>
        <v>0</v>
      </c>
      <c r="Q12" s="74">
        <f t="shared" si="6"/>
        <v>0</v>
      </c>
      <c r="R12" s="74">
        <f t="shared" si="7"/>
        <v>0</v>
      </c>
      <c r="S12" s="74">
        <f t="shared" si="8"/>
        <v>0</v>
      </c>
      <c r="T12" s="74">
        <f>IF('Ben4'!$A$5=1,INDEX('Ben4'!$Z$103:$BQ$103,1,MATCH(Appendix!B12,'Ben4'!$Z$9:$BQ$9,0)),0)</f>
        <v>0</v>
      </c>
      <c r="U12" s="74">
        <f t="shared" si="8"/>
        <v>0</v>
      </c>
      <c r="W12" s="74">
        <f t="shared" si="9"/>
        <v>0</v>
      </c>
    </row>
    <row r="13" spans="1:23" s="9" customFormat="1">
      <c r="A13" s="163">
        <f>Project!$AC$8</f>
        <v>3</v>
      </c>
      <c r="B13" s="163">
        <f>Project!$AC$9</f>
        <v>2022</v>
      </c>
      <c r="C13" s="84">
        <f>INDEX(Cost!$X$25:$BG$25,1,MATCH($B13,Cost!$X$9:$BG$9))</f>
        <v>5331977.6309100147</v>
      </c>
      <c r="D13" s="84">
        <v>0</v>
      </c>
      <c r="E13" s="84">
        <f>INDEX(Cost!$X$35:$BQ$35,1,MATCH($B13,Cost!$X$9:$BQ$9,0))</f>
        <v>0</v>
      </c>
      <c r="F13" s="84">
        <f>IF('Ben1'!$A$5=1,INDEX('Ben1'!$Z$52:$BQ$52,1,MATCH(Appendix!B13,'Ben1'!$Z$9:$BQ$9,0)),0)</f>
        <v>0</v>
      </c>
      <c r="G13" s="84">
        <f>IF('Ben2'!$A$5=1,INDEX('Ben2'!$Z$37:$BQ$37,1,MATCH(Appendix!B13,'Ben2'!$Z$9:$BQ$9,0)),0)</f>
        <v>0</v>
      </c>
      <c r="H13" s="84">
        <f>IF('Ben3'!$A$5=1,INDEX('Ben3'!$Z$86:$BQ$86,1,MATCH(Appendix!B13,'Ben3'!$Z$9:$BQ$9,0)),0)</f>
        <v>0</v>
      </c>
      <c r="I13" s="84">
        <f>IF('Ben4'!$A$5=1,INDEX('Ben4'!$Z$93:$BQ$93,1,MATCH(Appendix!B13,'Ben4'!$Z$9:$BQ$9,0)),0)</f>
        <v>0</v>
      </c>
      <c r="J13" s="84">
        <f>IF('Ben5'!$A$5=1,INDEX('Ben5'!$Z$19:$BQ$19,1,MATCH(Appendix!B13,'Ben5'!$Z$9:$BQ$9,0)),0)</f>
        <v>0</v>
      </c>
      <c r="K13" s="84">
        <f t="shared" si="2"/>
        <v>0</v>
      </c>
      <c r="L13" s="127">
        <f>INDEX(a!$Z$79:$BQ$79,1,MATCH($A13,a!$Z$53:$BQ$53))</f>
        <v>0.81629787689085187</v>
      </c>
      <c r="M13" s="84">
        <f t="shared" si="4"/>
        <v>4352482.0197413592</v>
      </c>
      <c r="N13" s="84">
        <f t="shared" si="5"/>
        <v>0</v>
      </c>
      <c r="O13" s="84">
        <f t="shared" si="3"/>
        <v>0</v>
      </c>
      <c r="Q13" s="74">
        <f t="shared" si="6"/>
        <v>0</v>
      </c>
      <c r="R13" s="74">
        <f t="shared" si="7"/>
        <v>0</v>
      </c>
      <c r="S13" s="74">
        <f t="shared" si="8"/>
        <v>0</v>
      </c>
      <c r="T13" s="74">
        <f>IF('Ben4'!$A$5=1,INDEX('Ben4'!$Z$103:$BQ$103,1,MATCH(Appendix!B13,'Ben4'!$Z$9:$BQ$9,0)),0)</f>
        <v>0</v>
      </c>
      <c r="U13" s="74">
        <f t="shared" si="8"/>
        <v>0</v>
      </c>
      <c r="W13" s="74">
        <f t="shared" si="9"/>
        <v>0</v>
      </c>
    </row>
    <row r="14" spans="1:23" s="9" customFormat="1">
      <c r="A14" s="163">
        <f>Project!$AD$8</f>
        <v>4</v>
      </c>
      <c r="B14" s="163">
        <f>Project!$AD$9</f>
        <v>2023</v>
      </c>
      <c r="C14" s="84">
        <f>INDEX(Cost!$X$25:$BG$25,1,MATCH($B14,Cost!$X$9:$BG$9))</f>
        <v>2665988.8154550074</v>
      </c>
      <c r="D14" s="84">
        <v>0</v>
      </c>
      <c r="E14" s="84">
        <f>INDEX(Cost!$X$35:$BQ$35,1,MATCH($B14,Cost!$X$9:$BQ$9,0))</f>
        <v>0</v>
      </c>
      <c r="F14" s="84">
        <f>IF('Ben1'!$A$5=1,INDEX('Ben1'!$Z$52:$BQ$52,1,MATCH(Appendix!B14,'Ben1'!$Z$9:$BQ$9,0)),0)</f>
        <v>0</v>
      </c>
      <c r="G14" s="84">
        <f>IF('Ben2'!$A$5=1,INDEX('Ben2'!$Z$37:$BQ$37,1,MATCH(Appendix!B14,'Ben2'!$Z$9:$BQ$9,0)),0)</f>
        <v>0</v>
      </c>
      <c r="H14" s="84">
        <f>IF('Ben3'!$A$5=1,INDEX('Ben3'!$Z$86:$BQ$86,1,MATCH(Appendix!B14,'Ben3'!$Z$9:$BQ$9,0)),0)</f>
        <v>0</v>
      </c>
      <c r="I14" s="84">
        <f>IF('Ben4'!$A$5=1,INDEX('Ben4'!$Z$93:$BQ$93,1,MATCH(Appendix!B14,'Ben4'!$Z$9:$BQ$9,0)),0)</f>
        <v>0</v>
      </c>
      <c r="J14" s="84">
        <f>IF('Ben5'!$A$5=1,INDEX('Ben5'!$Z$19:$BQ$19,1,MATCH(Appendix!B14,'Ben5'!$Z$9:$BQ$9,0)),0)</f>
        <v>0</v>
      </c>
      <c r="K14" s="84">
        <f t="shared" si="2"/>
        <v>0</v>
      </c>
      <c r="L14" s="127">
        <f>INDEX(a!$Z$79:$BQ$79,1,MATCH($A14,a!$Z$53:$BQ$53))</f>
        <v>0.7628952120475252</v>
      </c>
      <c r="M14" s="84">
        <f t="shared" si="4"/>
        <v>2033870.1026828783</v>
      </c>
      <c r="N14" s="84">
        <f t="shared" si="5"/>
        <v>0</v>
      </c>
      <c r="O14" s="84">
        <f t="shared" si="3"/>
        <v>0</v>
      </c>
      <c r="Q14" s="74">
        <f t="shared" si="6"/>
        <v>0</v>
      </c>
      <c r="R14" s="74">
        <f t="shared" si="7"/>
        <v>0</v>
      </c>
      <c r="S14" s="74">
        <f t="shared" si="8"/>
        <v>0</v>
      </c>
      <c r="T14" s="74">
        <f>IF('Ben4'!$A$5=1,INDEX('Ben4'!$Z$103:$BQ$103,1,MATCH(Appendix!B14,'Ben4'!$Z$9:$BQ$9,0)),0)</f>
        <v>0</v>
      </c>
      <c r="U14" s="74">
        <f t="shared" si="8"/>
        <v>0</v>
      </c>
      <c r="W14" s="74">
        <f t="shared" si="9"/>
        <v>0</v>
      </c>
    </row>
    <row r="15" spans="1:23" s="9" customFormat="1">
      <c r="A15" s="163">
        <f>Project!$AE$8</f>
        <v>5</v>
      </c>
      <c r="B15" s="163">
        <f>Project!$AE$9</f>
        <v>2024</v>
      </c>
      <c r="C15" s="84">
        <f>INDEX(Cost!$X$25:$BG$25,1,MATCH($B15,Cost!$X$9:$BG$9))</f>
        <v>32740213.523131669</v>
      </c>
      <c r="D15" s="84">
        <v>0</v>
      </c>
      <c r="E15" s="84">
        <f>INDEX(Cost!$X$35:$BQ$35,1,MATCH($B15,Cost!$X$9:$BQ$9,0))</f>
        <v>0</v>
      </c>
      <c r="F15" s="84">
        <f>IF('Ben1'!$A$5=1,INDEX('Ben1'!$Z$52:$BQ$52,1,MATCH(Appendix!B15,'Ben1'!$Z$9:$BQ$9,0)),0)</f>
        <v>0</v>
      </c>
      <c r="G15" s="84">
        <f>IF('Ben2'!$A$5=1,INDEX('Ben2'!$Z$37:$BQ$37,1,MATCH(Appendix!B15,'Ben2'!$Z$9:$BQ$9,0)),0)</f>
        <v>0</v>
      </c>
      <c r="H15" s="84">
        <f>IF('Ben3'!$A$5=1,INDEX('Ben3'!$Z$86:$BQ$86,1,MATCH(Appendix!B15,'Ben3'!$Z$9:$BQ$9,0)),0)</f>
        <v>0</v>
      </c>
      <c r="I15" s="84">
        <f>IF('Ben4'!$A$5=1,INDEX('Ben4'!$Z$93:$BQ$93,1,MATCH(Appendix!B15,'Ben4'!$Z$9:$BQ$9,0)),0)</f>
        <v>0</v>
      </c>
      <c r="J15" s="84">
        <f>IF('Ben5'!$A$5=1,INDEX('Ben5'!$Z$19:$BQ$19,1,MATCH(Appendix!B15,'Ben5'!$Z$9:$BQ$9,0)),0)</f>
        <v>0</v>
      </c>
      <c r="K15" s="84">
        <f t="shared" si="2"/>
        <v>0</v>
      </c>
      <c r="L15" s="127">
        <f>INDEX(a!$Z$79:$BQ$79,1,MATCH($A15,a!$Z$53:$BQ$53))</f>
        <v>0.71298617948366838</v>
      </c>
      <c r="M15" s="84">
        <f t="shared" si="4"/>
        <v>23343319.755337182</v>
      </c>
      <c r="N15" s="84">
        <f t="shared" si="5"/>
        <v>0</v>
      </c>
      <c r="O15" s="84">
        <f t="shared" si="3"/>
        <v>0</v>
      </c>
      <c r="Q15" s="74">
        <f t="shared" si="6"/>
        <v>0</v>
      </c>
      <c r="R15" s="74">
        <f t="shared" si="7"/>
        <v>0</v>
      </c>
      <c r="S15" s="74">
        <f t="shared" si="8"/>
        <v>0</v>
      </c>
      <c r="T15" s="74">
        <f>IF('Ben4'!$A$5=1,INDEX('Ben4'!$Z$103:$BQ$103,1,MATCH(Appendix!B15,'Ben4'!$Z$9:$BQ$9,0)),0)</f>
        <v>0</v>
      </c>
      <c r="U15" s="74">
        <f t="shared" si="8"/>
        <v>0</v>
      </c>
      <c r="W15" s="74">
        <f t="shared" si="9"/>
        <v>0</v>
      </c>
    </row>
    <row r="16" spans="1:23" s="9" customFormat="1">
      <c r="A16" s="163">
        <f>Project!$AF$8</f>
        <v>6</v>
      </c>
      <c r="B16" s="163">
        <f>Project!$AF$9</f>
        <v>2025</v>
      </c>
      <c r="C16" s="84">
        <f>INDEX(Cost!$X$25:$BG$25,1,MATCH($B16,Cost!$X$9:$BG$9))</f>
        <v>16370106.761565834</v>
      </c>
      <c r="D16" s="84">
        <v>0</v>
      </c>
      <c r="E16" s="84">
        <f>INDEX(Cost!$X$35:$BQ$35,1,MATCH($B16,Cost!$X$9:$BQ$9,0))</f>
        <v>0</v>
      </c>
      <c r="F16" s="84">
        <f>IF('Ben1'!$A$5=1,INDEX('Ben1'!$Z$52:$BQ$52,1,MATCH(Appendix!B16,'Ben1'!$Z$9:$BQ$9,0)),0)</f>
        <v>0</v>
      </c>
      <c r="G16" s="84">
        <f>IF('Ben2'!$A$5=1,INDEX('Ben2'!$Z$37:$BQ$37,1,MATCH(Appendix!B16,'Ben2'!$Z$9:$BQ$9,0)),0)</f>
        <v>0</v>
      </c>
      <c r="H16" s="84">
        <f>IF('Ben3'!$A$5=1,INDEX('Ben3'!$Z$86:$BQ$86,1,MATCH(Appendix!B16,'Ben3'!$Z$9:$BQ$9,0)),0)</f>
        <v>0</v>
      </c>
      <c r="I16" s="84">
        <f>IF('Ben4'!$A$5=1,INDEX('Ben4'!$Z$93:$BQ$93,1,MATCH(Appendix!B16,'Ben4'!$Z$9:$BQ$9,0)),0)</f>
        <v>0</v>
      </c>
      <c r="J16" s="84">
        <f>IF('Ben5'!$A$5=1,INDEX('Ben5'!$Z$19:$BQ$19,1,MATCH(Appendix!B16,'Ben5'!$Z$9:$BQ$9,0)),0)</f>
        <v>0</v>
      </c>
      <c r="K16" s="84">
        <f t="shared" si="2"/>
        <v>0</v>
      </c>
      <c r="L16" s="127">
        <f>INDEX(a!$Z$79:$BQ$79,1,MATCH($A16,a!$Z$53:$BQ$53))</f>
        <v>0.66634222381651254</v>
      </c>
      <c r="M16" s="84">
        <f t="shared" si="4"/>
        <v>10908093.343615506</v>
      </c>
      <c r="N16" s="84">
        <f t="shared" si="5"/>
        <v>0</v>
      </c>
      <c r="O16" s="84">
        <f t="shared" si="3"/>
        <v>0</v>
      </c>
      <c r="Q16" s="74">
        <f t="shared" si="6"/>
        <v>0</v>
      </c>
      <c r="R16" s="74">
        <f t="shared" si="7"/>
        <v>0</v>
      </c>
      <c r="S16" s="74">
        <f t="shared" si="8"/>
        <v>0</v>
      </c>
      <c r="T16" s="74">
        <f>IF('Ben4'!$A$5=1,INDEX('Ben4'!$Z$103:$BQ$103,1,MATCH(Appendix!B16,'Ben4'!$Z$9:$BQ$9,0)),0)</f>
        <v>0</v>
      </c>
      <c r="U16" s="74">
        <f t="shared" si="8"/>
        <v>0</v>
      </c>
      <c r="W16" s="74">
        <f t="shared" si="9"/>
        <v>0</v>
      </c>
    </row>
    <row r="17" spans="1:23" s="9" customFormat="1">
      <c r="A17" s="163">
        <f>Project!$AG$8</f>
        <v>7</v>
      </c>
      <c r="B17" s="163">
        <f>Project!$AG$9</f>
        <v>2026</v>
      </c>
      <c r="C17" s="84">
        <f>INDEX(Cost!$X$25:$BG$25,1,MATCH($B17,Cost!$X$9:$BG$9))</f>
        <v>0</v>
      </c>
      <c r="D17" s="84">
        <v>0</v>
      </c>
      <c r="E17" s="84">
        <f>INDEX(Cost!$X$35:$BQ$35,1,MATCH($B17,Cost!$X$9:$BQ$9,0))</f>
        <v>0</v>
      </c>
      <c r="F17" s="84">
        <f>IF('Ben1'!$A$5=1,INDEX('Ben1'!$Z$52:$BQ$52,1,MATCH(Appendix!B17,'Ben1'!$Z$9:$BQ$9,0)),0)</f>
        <v>1049918.2064885083</v>
      </c>
      <c r="G17" s="84">
        <f>IF('Ben2'!$A$5=1,INDEX('Ben2'!$Z$37:$BQ$37,1,MATCH(Appendix!B17,'Ben2'!$Z$9:$BQ$9,0)),0)</f>
        <v>1044844.5439169053</v>
      </c>
      <c r="H17" s="84">
        <f>IF('Ben3'!$A$5=1,INDEX('Ben3'!$Z$86:$BQ$86,1,MATCH(Appendix!B17,'Ben3'!$Z$9:$BQ$9,0)),0)</f>
        <v>2136482.9246603278</v>
      </c>
      <c r="I17" s="84">
        <f>IF('Ben4'!$A$5=1,INDEX('Ben4'!$Z$93:$BQ$93,1,MATCH(Appendix!B17,'Ben4'!$Z$9:$BQ$9,0)),0)</f>
        <v>33248.928541861977</v>
      </c>
      <c r="J17" s="84">
        <f>IF('Ben5'!$A$5=1,INDEX('Ben5'!$Z$19:$BQ$19,1,MATCH(Appendix!B17,'Ben5'!$Z$9:$BQ$9,0)),0)</f>
        <v>15727.56281448313</v>
      </c>
      <c r="K17" s="84">
        <f t="shared" si="2"/>
        <v>4280222.1664220868</v>
      </c>
      <c r="L17" s="127">
        <f>INDEX(a!$Z$79:$BQ$79,1,MATCH($A17,a!$Z$53:$BQ$53))</f>
        <v>0.62274974188459109</v>
      </c>
      <c r="M17" s="84">
        <f t="shared" si="4"/>
        <v>0</v>
      </c>
      <c r="N17" s="84">
        <f t="shared" si="5"/>
        <v>0</v>
      </c>
      <c r="O17" s="84">
        <f t="shared" si="3"/>
        <v>2673350.8663793961</v>
      </c>
      <c r="Q17" s="74">
        <f t="shared" si="6"/>
        <v>653836.29209065135</v>
      </c>
      <c r="R17" s="74">
        <f t="shared" si="7"/>
        <v>650676.67003377608</v>
      </c>
      <c r="S17" s="74">
        <f t="shared" si="8"/>
        <v>1330494.1898730553</v>
      </c>
      <c r="T17" s="74">
        <f>IF('Ben4'!$A$5=1,INDEX('Ben4'!$Z$103:$BQ$103,1,MATCH(Appendix!B17,'Ben4'!$Z$9:$BQ$9,0)),0)</f>
        <v>28549.378698720626</v>
      </c>
      <c r="U17" s="74">
        <f t="shared" si="8"/>
        <v>9794.3356831930614</v>
      </c>
      <c r="W17" s="74">
        <f t="shared" si="9"/>
        <v>0</v>
      </c>
    </row>
    <row r="18" spans="1:23" s="9" customFormat="1">
      <c r="A18" s="163">
        <f>Project!$AH$8</f>
        <v>8</v>
      </c>
      <c r="B18" s="163">
        <f>Project!$AH$9</f>
        <v>2027</v>
      </c>
      <c r="C18" s="84">
        <f>INDEX(Cost!$X$25:$BG$25,1,MATCH($B18,Cost!$X$9:$BG$9))</f>
        <v>0</v>
      </c>
      <c r="D18" s="84">
        <v>0</v>
      </c>
      <c r="E18" s="84">
        <f>INDEX(Cost!$X$35:$BQ$35,1,MATCH($B18,Cost!$X$9:$BQ$9,0))</f>
        <v>0</v>
      </c>
      <c r="F18" s="84">
        <f>IF('Ben1'!$A$5=1,INDEX('Ben1'!$Z$52:$BQ$52,1,MATCH(Appendix!B18,'Ben1'!$Z$9:$BQ$9,0)),0)</f>
        <v>1085926.8562310035</v>
      </c>
      <c r="G18" s="84">
        <f>IF('Ben2'!$A$5=1,INDEX('Ben2'!$Z$37:$BQ$37,1,MATCH(Appendix!B18,'Ben2'!$Z$9:$BQ$9,0)),0)</f>
        <v>1048994.1829615226</v>
      </c>
      <c r="H18" s="84">
        <f>IF('Ben3'!$A$5=1,INDEX('Ben3'!$Z$86:$BQ$86,1,MATCH(Appendix!B18,'Ben3'!$Z$9:$BQ$9,0)),0)</f>
        <v>2168612.4619452483</v>
      </c>
      <c r="I18" s="84">
        <f>IF('Ben4'!$A$5=1,INDEX('Ben4'!$Z$93:$BQ$93,1,MATCH(Appendix!B18,'Ben4'!$Z$9:$BQ$9,0)),0)</f>
        <v>33802.480800664693</v>
      </c>
      <c r="J18" s="84">
        <f>IF('Ben5'!$A$5=1,INDEX('Ben5'!$Z$19:$BQ$19,1,MATCH(Appendix!B18,'Ben5'!$Z$9:$BQ$9,0)),0)</f>
        <v>15980.252266170246</v>
      </c>
      <c r="K18" s="84">
        <f t="shared" si="2"/>
        <v>4353316.2342046099</v>
      </c>
      <c r="L18" s="127">
        <f>INDEX(a!$Z$79:$BQ$79,1,MATCH($A18,a!$Z$53:$BQ$53))</f>
        <v>0.5820091045650384</v>
      </c>
      <c r="M18" s="84">
        <f t="shared" si="4"/>
        <v>0</v>
      </c>
      <c r="N18" s="84">
        <f t="shared" si="5"/>
        <v>0</v>
      </c>
      <c r="O18" s="84">
        <f t="shared" si="3"/>
        <v>2541542.8036444308</v>
      </c>
      <c r="Q18" s="74">
        <f t="shared" si="6"/>
        <v>632019.3172181336</v>
      </c>
      <c r="R18" s="74">
        <f t="shared" si="7"/>
        <v>610524.16511936986</v>
      </c>
      <c r="S18" s="74">
        <f t="shared" si="8"/>
        <v>1262152.1971253373</v>
      </c>
      <c r="T18" s="74">
        <f>IF('Ben4'!$A$5=1,INDEX('Ben4'!$Z$103:$BQ$103,1,MATCH(Appendix!B18,'Ben4'!$Z$9:$BQ$9,0)),0)</f>
        <v>27546.471869432957</v>
      </c>
      <c r="U18" s="74">
        <f t="shared" si="8"/>
        <v>9300.6523121571699</v>
      </c>
      <c r="W18" s="74">
        <f t="shared" si="9"/>
        <v>0</v>
      </c>
    </row>
    <row r="19" spans="1:23" s="9" customFormat="1">
      <c r="A19" s="163">
        <f>Project!$AI$8</f>
        <v>9</v>
      </c>
      <c r="B19" s="163">
        <f>Project!$AI$9</f>
        <v>2028</v>
      </c>
      <c r="C19" s="84">
        <f>INDEX(Cost!$X$25:$BG$25,1,MATCH($B19,Cost!$X$9:$BG$9))</f>
        <v>0</v>
      </c>
      <c r="D19" s="84">
        <v>0</v>
      </c>
      <c r="E19" s="84">
        <f>INDEX(Cost!$X$35:$BQ$35,1,MATCH($B19,Cost!$X$9:$BQ$9,0))</f>
        <v>0</v>
      </c>
      <c r="F19" s="84">
        <f>IF('Ben1'!$A$5=1,INDEX('Ben1'!$Z$52:$BQ$52,1,MATCH(Appendix!B19,'Ben1'!$Z$9:$BQ$9,0)),0)</f>
        <v>1123513.9677065925</v>
      </c>
      <c r="G19" s="84">
        <f>IF('Ben2'!$A$5=1,INDEX('Ben2'!$Z$37:$BQ$37,1,MATCH(Appendix!B19,'Ben2'!$Z$9:$BQ$9,0)),0)</f>
        <v>1053174.3684677044</v>
      </c>
      <c r="H19" s="84">
        <f>IF('Ben3'!$A$5=1,INDEX('Ben3'!$Z$86:$BQ$86,1,MATCH(Appendix!B19,'Ben3'!$Z$9:$BQ$9,0)),0)</f>
        <v>2201221.1165534151</v>
      </c>
      <c r="I19" s="84">
        <f>IF('Ben4'!$A$5=1,INDEX('Ben4'!$Z$93:$BQ$93,1,MATCH(Appendix!B19,'Ben4'!$Z$9:$BQ$9,0)),0)</f>
        <v>34207.807422888858</v>
      </c>
      <c r="J19" s="84">
        <f>IF('Ben5'!$A$5=1,INDEX('Ben5'!$Z$19:$BQ$19,1,MATCH(Appendix!B19,'Ben5'!$Z$9:$BQ$9,0)),0)</f>
        <v>16241.965771931367</v>
      </c>
      <c r="K19" s="84">
        <f t="shared" si="2"/>
        <v>4428359.2259225324</v>
      </c>
      <c r="L19" s="127">
        <f>INDEX(a!$Z$79:$BQ$79,1,MATCH($A19,a!$Z$53:$BQ$53))</f>
        <v>0.54393374258414806</v>
      </c>
      <c r="M19" s="84">
        <f t="shared" si="4"/>
        <v>0</v>
      </c>
      <c r="N19" s="84">
        <f t="shared" si="5"/>
        <v>0</v>
      </c>
      <c r="O19" s="84">
        <f t="shared" si="3"/>
        <v>2416638.6679066806</v>
      </c>
      <c r="Q19" s="74">
        <f t="shared" si="6"/>
        <v>611117.15730021254</v>
      </c>
      <c r="R19" s="74">
        <f t="shared" si="7"/>
        <v>572857.07583433506</v>
      </c>
      <c r="S19" s="74">
        <f t="shared" si="8"/>
        <v>1197318.4401821562</v>
      </c>
      <c r="T19" s="74">
        <f>IF('Ben4'!$A$5=1,INDEX('Ben4'!$Z$103:$BQ$103,1,MATCH(Appendix!B19,'Ben4'!$Z$9:$BQ$9,0)),0)</f>
        <v>26511.441360726039</v>
      </c>
      <c r="U19" s="74">
        <f t="shared" si="8"/>
        <v>8834.5532292502594</v>
      </c>
      <c r="W19" s="74">
        <f t="shared" si="9"/>
        <v>0</v>
      </c>
    </row>
    <row r="20" spans="1:23" s="9" customFormat="1">
      <c r="A20" s="163">
        <f>Project!$AJ$8</f>
        <v>10</v>
      </c>
      <c r="B20" s="163">
        <f>Project!$AJ$9</f>
        <v>2029</v>
      </c>
      <c r="C20" s="84">
        <f>INDEX(Cost!$X$25:$BG$25,1,MATCH($B20,Cost!$X$9:$BG$9))</f>
        <v>0</v>
      </c>
      <c r="D20" s="84">
        <v>0</v>
      </c>
      <c r="E20" s="84">
        <f>INDEX(Cost!$X$35:$BQ$35,1,MATCH($B20,Cost!$X$9:$BQ$9,0))</f>
        <v>0</v>
      </c>
      <c r="F20" s="84">
        <f>IF('Ben1'!$A$5=1,INDEX('Ben1'!$Z$52:$BQ$52,1,MATCH(Appendix!B20,'Ben1'!$Z$9:$BQ$9,0)),0)</f>
        <v>1161392.5822511858</v>
      </c>
      <c r="G20" s="84">
        <f>IF('Ben2'!$A$5=1,INDEX('Ben2'!$Z$37:$BQ$37,1,MATCH(Appendix!B20,'Ben2'!$Z$9:$BQ$9,0)),0)</f>
        <v>1057385.4739823951</v>
      </c>
      <c r="H20" s="84">
        <f>IF('Ben3'!$A$5=1,INDEX('Ben3'!$Z$86:$BQ$86,1,MATCH(Appendix!B20,'Ben3'!$Z$9:$BQ$9,0)),0)</f>
        <v>2234315.9102198733</v>
      </c>
      <c r="I20" s="84">
        <f>IF('Ben4'!$A$5=1,INDEX('Ben4'!$Z$93:$BQ$93,1,MATCH(Appendix!B20,'Ben4'!$Z$9:$BQ$9,0)),0)</f>
        <v>35112.181341194897</v>
      </c>
      <c r="J20" s="84">
        <f>IF('Ben5'!$A$5=1,INDEX('Ben5'!$Z$19:$BQ$19,1,MATCH(Appendix!B20,'Ben5'!$Z$9:$BQ$9,0)),0)</f>
        <v>16493.627550633908</v>
      </c>
      <c r="K20" s="84">
        <f t="shared" si="2"/>
        <v>4504699.7753452826</v>
      </c>
      <c r="L20" s="127">
        <f>INDEX(a!$Z$79:$BQ$79,1,MATCH($A20,a!$Z$53:$BQ$53))</f>
        <v>0.5083492921347178</v>
      </c>
      <c r="M20" s="84">
        <f t="shared" si="4"/>
        <v>0</v>
      </c>
      <c r="N20" s="84">
        <f t="shared" si="5"/>
        <v>0</v>
      </c>
      <c r="O20" s="84">
        <f t="shared" si="3"/>
        <v>2297899.279324634</v>
      </c>
      <c r="Q20" s="74">
        <f t="shared" si="6"/>
        <v>590393.09707790229</v>
      </c>
      <c r="R20" s="74">
        <f t="shared" si="7"/>
        <v>537521.15721248358</v>
      </c>
      <c r="S20" s="74">
        <f t="shared" si="8"/>
        <v>1135812.9113656103</v>
      </c>
      <c r="T20" s="74">
        <f>IF('Ben4'!$A$5=1,INDEX('Ben4'!$Z$103:$BQ$103,1,MATCH(Appendix!B20,'Ben4'!$Z$9:$BQ$9,0)),0)</f>
        <v>25787.589778539113</v>
      </c>
      <c r="U20" s="74">
        <f t="shared" si="8"/>
        <v>8384.5238900984259</v>
      </c>
      <c r="W20" s="74">
        <f t="shared" si="9"/>
        <v>0</v>
      </c>
    </row>
    <row r="21" spans="1:23" s="9" customFormat="1">
      <c r="A21" s="163">
        <f>Project!$AK$8</f>
        <v>11</v>
      </c>
      <c r="B21" s="163">
        <f>Project!$AK$9</f>
        <v>2030</v>
      </c>
      <c r="C21" s="84">
        <f>INDEX(Cost!$X$25:$BG$25,1,MATCH($B21,Cost!$X$9:$BG$9))</f>
        <v>0</v>
      </c>
      <c r="D21" s="84">
        <v>0</v>
      </c>
      <c r="E21" s="84">
        <f>INDEX(Cost!$X$35:$BQ$35,1,MATCH($B21,Cost!$X$9:$BQ$9,0))</f>
        <v>0</v>
      </c>
      <c r="F21" s="84">
        <f>IF('Ben1'!$A$5=1,INDEX('Ben1'!$Z$52:$BQ$52,1,MATCH(Appendix!B21,'Ben1'!$Z$9:$BQ$9,0)),0)</f>
        <v>1201054.3375588974</v>
      </c>
      <c r="G21" s="84">
        <f>IF('Ben2'!$A$5=1,INDEX('Ben2'!$Z$37:$BQ$37,1,MATCH(Appendix!B21,'Ben2'!$Z$9:$BQ$9,0)),0)</f>
        <v>1061627.8784685535</v>
      </c>
      <c r="H21" s="84">
        <f>IF('Ben3'!$A$5=1,INDEX('Ben3'!$Z$86:$BQ$86,1,MATCH(Appendix!B21,'Ben3'!$Z$9:$BQ$9,0)),0)</f>
        <v>2267903.9638782358</v>
      </c>
      <c r="I21" s="84">
        <f>IF('Ben4'!$A$5=1,INDEX('Ben4'!$Z$93:$BQ$93,1,MATCH(Appendix!B21,'Ben4'!$Z$9:$BQ$9,0)),0)</f>
        <v>35611.511954858339</v>
      </c>
      <c r="J21" s="84">
        <f>IF('Ben5'!$A$5=1,INDEX('Ben5'!$Z$19:$BQ$19,1,MATCH(Appendix!B21,'Ben5'!$Z$9:$BQ$9,0)),0)</f>
        <v>16756.24781594981</v>
      </c>
      <c r="K21" s="84">
        <f t="shared" si="2"/>
        <v>4582953.9396764943</v>
      </c>
      <c r="L21" s="127">
        <f>INDEX(a!$Z$79:$BQ$79,1,MATCH($A21,a!$Z$53:$BQ$53))</f>
        <v>0.47509279638758667</v>
      </c>
      <c r="M21" s="84">
        <f t="shared" si="4"/>
        <v>0</v>
      </c>
      <c r="N21" s="84">
        <f t="shared" si="5"/>
        <v>0</v>
      </c>
      <c r="O21" s="84">
        <f t="shared" si="3"/>
        <v>2185302.64653314</v>
      </c>
      <c r="Q21" s="74">
        <f t="shared" si="6"/>
        <v>570612.26384429703</v>
      </c>
      <c r="R21" s="74">
        <f t="shared" si="7"/>
        <v>504371.75750464608</v>
      </c>
      <c r="S21" s="74">
        <f t="shared" si="8"/>
        <v>1077464.8361374033</v>
      </c>
      <c r="T21" s="74">
        <f>IF('Ben4'!$A$5=1,INDEX('Ben4'!$Z$103:$BQ$103,1,MATCH(Appendix!B21,'Ben4'!$Z$9:$BQ$9,0)),0)</f>
        <v>24893.016414950729</v>
      </c>
      <c r="U21" s="74">
        <f t="shared" si="8"/>
        <v>7960.7726318429868</v>
      </c>
      <c r="W21" s="74">
        <f t="shared" si="9"/>
        <v>0</v>
      </c>
    </row>
    <row r="22" spans="1:23" s="9" customFormat="1">
      <c r="A22" s="163">
        <f>Project!$AL$8</f>
        <v>12</v>
      </c>
      <c r="B22" s="163">
        <f>Project!$AL$9</f>
        <v>2031</v>
      </c>
      <c r="C22" s="84">
        <f>INDEX(Cost!$X$25:$BG$25,1,MATCH($B22,Cost!$X$9:$BG$9))</f>
        <v>0</v>
      </c>
      <c r="D22" s="84">
        <v>0</v>
      </c>
      <c r="E22" s="84">
        <f>INDEX(Cost!$X$35:$BQ$35,1,MATCH($B22,Cost!$X$9:$BQ$9,0))</f>
        <v>0</v>
      </c>
      <c r="F22" s="84">
        <f>IF('Ben1'!$A$5=1,INDEX('Ben1'!$Z$52:$BQ$52,1,MATCH(Appendix!B22,'Ben1'!$Z$9:$BQ$9,0)),0)</f>
        <v>1242415.5307372659</v>
      </c>
      <c r="G22" s="84">
        <f>IF('Ben2'!$A$5=1,INDEX('Ben2'!$Z$37:$BQ$37,1,MATCH(Appendix!B22,'Ben2'!$Z$9:$BQ$9,0)),0)</f>
        <v>1065901.9663865881</v>
      </c>
      <c r="H22" s="84">
        <f>IF('Ben3'!$A$5=1,INDEX('Ben3'!$Z$86:$BQ$86,1,MATCH(Appendix!B22,'Ben3'!$Z$9:$BQ$9,0)),0)</f>
        <v>2301992.4989499105</v>
      </c>
      <c r="I22" s="84">
        <f>IF('Ben4'!$A$5=1,INDEX('Ben4'!$Z$93:$BQ$93,1,MATCH(Appendix!B22,'Ben4'!$Z$9:$BQ$9,0)),0)</f>
        <v>36608.689598167992</v>
      </c>
      <c r="J22" s="84">
        <f>IF('Ben5'!$A$5=1,INDEX('Ben5'!$Z$19:$BQ$19,1,MATCH(Appendix!B22,'Ben5'!$Z$9:$BQ$9,0)),0)</f>
        <v>17027.7763136088</v>
      </c>
      <c r="K22" s="84">
        <f t="shared" si="2"/>
        <v>4663946.4619855415</v>
      </c>
      <c r="L22" s="127">
        <f>INDEX(a!$Z$79:$BQ$79,1,MATCH($A22,a!$Z$53:$BQ$53))</f>
        <v>0.44401195924073528</v>
      </c>
      <c r="M22" s="84">
        <f t="shared" si="4"/>
        <v>0</v>
      </c>
      <c r="N22" s="84">
        <f t="shared" si="5"/>
        <v>0</v>
      </c>
      <c r="O22" s="84">
        <f t="shared" si="3"/>
        <v>2078860.4743460049</v>
      </c>
      <c r="Q22" s="74">
        <f t="shared" si="6"/>
        <v>551647.35399377136</v>
      </c>
      <c r="R22" s="74">
        <f t="shared" si="7"/>
        <v>473273.22045386134</v>
      </c>
      <c r="S22" s="74">
        <f t="shared" si="8"/>
        <v>1022112.199616226</v>
      </c>
      <c r="T22" s="74">
        <f>IF('Ben4'!$A$5=1,INDEX('Ben4'!$Z$103:$BQ$103,1,MATCH(Appendix!B22,'Ben4'!$Z$9:$BQ$9,0)),0)</f>
        <v>24267.163959627665</v>
      </c>
      <c r="U22" s="74">
        <f t="shared" si="8"/>
        <v>7560.5363225184283</v>
      </c>
      <c r="W22" s="74">
        <f t="shared" si="9"/>
        <v>0</v>
      </c>
    </row>
    <row r="23" spans="1:23" s="9" customFormat="1">
      <c r="A23" s="163">
        <f>Project!$AM$8</f>
        <v>13</v>
      </c>
      <c r="B23" s="163">
        <f>Project!$AM$9</f>
        <v>2032</v>
      </c>
      <c r="C23" s="84">
        <f>INDEX(Cost!$X$25:$BG$25,1,MATCH($B23,Cost!$X$9:$BG$9))</f>
        <v>0</v>
      </c>
      <c r="D23" s="84">
        <v>0</v>
      </c>
      <c r="E23" s="84">
        <f>INDEX(Cost!$X$35:$BQ$35,1,MATCH($B23,Cost!$X$9:$BQ$9,0))</f>
        <v>0</v>
      </c>
      <c r="F23" s="84">
        <f>IF('Ben1'!$A$5=1,INDEX('Ben1'!$Z$52:$BQ$52,1,MATCH(Appendix!B23,'Ben1'!$Z$9:$BQ$9,0)),0)</f>
        <v>1285201.2057800943</v>
      </c>
      <c r="G23" s="84">
        <f>IF('Ben2'!$A$5=1,INDEX('Ben2'!$Z$37:$BQ$37,1,MATCH(Appendix!B23,'Ben2'!$Z$9:$BQ$9,0)),0)</f>
        <v>1070208.1277770305</v>
      </c>
      <c r="H23" s="84">
        <f>IF('Ben3'!$A$5=1,INDEX('Ben3'!$Z$86:$BQ$86,1,MATCH(Appendix!B23,'Ben3'!$Z$9:$BQ$9,0)),0)</f>
        <v>2336588.8386470154</v>
      </c>
      <c r="I23" s="84">
        <f>IF('Ben4'!$A$5=1,INDEX('Ben4'!$Z$93:$BQ$93,1,MATCH(Appendix!B23,'Ben4'!$Z$9:$BQ$9,0)),0)</f>
        <v>36944.709348286095</v>
      </c>
      <c r="J23" s="84">
        <f>IF('Ben5'!$A$5=1,INDEX('Ben5'!$Z$19:$BQ$19,1,MATCH(Appendix!B23,'Ben5'!$Z$9:$BQ$9,0)),0)</f>
        <v>17303.704825271572</v>
      </c>
      <c r="K23" s="84">
        <f t="shared" si="2"/>
        <v>4746246.5863776989</v>
      </c>
      <c r="L23" s="127">
        <f>INDEX(a!$Z$79:$BQ$79,1,MATCH($A23,a!$Z$53:$BQ$53))</f>
        <v>0.41496444788853759</v>
      </c>
      <c r="M23" s="84">
        <f t="shared" si="4"/>
        <v>0</v>
      </c>
      <c r="N23" s="84">
        <f t="shared" si="5"/>
        <v>0</v>
      </c>
      <c r="O23" s="84">
        <f t="shared" si="3"/>
        <v>1977576.6877904679</v>
      </c>
      <c r="Q23" s="74">
        <f t="shared" si="6"/>
        <v>533312.80878221965</v>
      </c>
      <c r="R23" s="74">
        <f t="shared" si="7"/>
        <v>444098.32486882096</v>
      </c>
      <c r="S23" s="74">
        <f t="shared" si="8"/>
        <v>969601.29737167794</v>
      </c>
      <c r="T23" s="74">
        <f>IF('Ben4'!$A$5=1,INDEX('Ben4'!$Z$103:$BQ$103,1,MATCH(Appendix!B23,'Ben4'!$Z$9:$BQ$9,0)),0)</f>
        <v>23383.834448504193</v>
      </c>
      <c r="U23" s="74">
        <f t="shared" si="8"/>
        <v>7180.4223192450418</v>
      </c>
      <c r="W23" s="74">
        <f t="shared" si="9"/>
        <v>0</v>
      </c>
    </row>
    <row r="24" spans="1:23" s="9" customFormat="1">
      <c r="A24" s="163">
        <f>Project!$AN$8</f>
        <v>14</v>
      </c>
      <c r="B24" s="163">
        <f>Project!$AN$9</f>
        <v>2033</v>
      </c>
      <c r="C24" s="84">
        <f>INDEX(Cost!$X$25:$BG$25,1,MATCH($B24,Cost!$X$9:$BG$9))</f>
        <v>0</v>
      </c>
      <c r="D24" s="84">
        <v>0</v>
      </c>
      <c r="E24" s="84">
        <f>INDEX(Cost!$X$35:$BQ$35,1,MATCH($B24,Cost!$X$9:$BQ$9,0))</f>
        <v>0</v>
      </c>
      <c r="F24" s="84">
        <f>IF('Ben1'!$A$5=1,INDEX('Ben1'!$Z$52:$BQ$52,1,MATCH(Appendix!B24,'Ben1'!$Z$9:$BQ$9,0)),0)</f>
        <v>1329460.425397451</v>
      </c>
      <c r="G24" s="84">
        <f>IF('Ben2'!$A$5=1,INDEX('Ben2'!$Z$37:$BQ$37,1,MATCH(Appendix!B24,'Ben2'!$Z$9:$BQ$9,0)),0)</f>
        <v>1074546.7583444547</v>
      </c>
      <c r="H24" s="84">
        <f>IF('Ben3'!$A$5=1,INDEX('Ben3'!$Z$86:$BQ$86,1,MATCH(Appendix!B24,'Ben3'!$Z$9:$BQ$9,0)),0)</f>
        <v>2371700.4092884371</v>
      </c>
      <c r="I24" s="84">
        <f>IF('Ben4'!$A$5=1,INDEX('Ben4'!$Z$93:$BQ$93,1,MATCH(Appendix!B24,'Ben4'!$Z$9:$BQ$9,0)),0)</f>
        <v>37482.704136395732</v>
      </c>
      <c r="J24" s="84">
        <f>IF('Ben5'!$A$5=1,INDEX('Ben5'!$Z$19:$BQ$19,1,MATCH(Appendix!B24,'Ben5'!$Z$9:$BQ$9,0)),0)</f>
        <v>17584.104651458692</v>
      </c>
      <c r="K24" s="84">
        <f t="shared" si="2"/>
        <v>4830774.4018181972</v>
      </c>
      <c r="L24" s="127">
        <f>INDEX(a!$Z$79:$BQ$79,1,MATCH($A24,a!$Z$53:$BQ$53))</f>
        <v>0.3878172410173249</v>
      </c>
      <c r="M24" s="84">
        <f t="shared" si="4"/>
        <v>0</v>
      </c>
      <c r="N24" s="84">
        <f t="shared" si="5"/>
        <v>0</v>
      </c>
      <c r="O24" s="84">
        <f t="shared" si="3"/>
        <v>1881553.799357709</v>
      </c>
      <c r="Q24" s="74">
        <f t="shared" si="6"/>
        <v>515587.67421935854</v>
      </c>
      <c r="R24" s="74">
        <f t="shared" si="7"/>
        <v>416727.75916525658</v>
      </c>
      <c r="S24" s="74">
        <f t="shared" si="8"/>
        <v>919786.30924990191</v>
      </c>
      <c r="T24" s="74">
        <f>IF('Ben4'!$A$5=1,INDEX('Ben4'!$Z$103:$BQ$103,1,MATCH(Appendix!B24,'Ben4'!$Z$9:$BQ$9,0)),0)</f>
        <v>22632.637771503254</v>
      </c>
      <c r="U24" s="74">
        <f t="shared" si="8"/>
        <v>6819.4189516886199</v>
      </c>
      <c r="W24" s="74">
        <f t="shared" si="9"/>
        <v>0</v>
      </c>
    </row>
    <row r="25" spans="1:23" s="9" customFormat="1">
      <c r="A25" s="163">
        <f>Project!$AO$8</f>
        <v>15</v>
      </c>
      <c r="B25" s="163">
        <f>Project!$AO$9</f>
        <v>2034</v>
      </c>
      <c r="C25" s="84">
        <f>INDEX(Cost!$X$25:$BG$25,1,MATCH($B25,Cost!$X$9:$BG$9))</f>
        <v>0</v>
      </c>
      <c r="D25" s="84">
        <v>0</v>
      </c>
      <c r="E25" s="84">
        <f>INDEX(Cost!$X$35:$BQ$35,1,MATCH($B25,Cost!$X$9:$BQ$9,0))</f>
        <v>0</v>
      </c>
      <c r="F25" s="84">
        <f>IF('Ben1'!$A$5=1,INDEX('Ben1'!$Z$52:$BQ$52,1,MATCH(Appendix!B25,'Ben1'!$Z$9:$BQ$9,0)),0)</f>
        <v>1375243.9422514653</v>
      </c>
      <c r="G25" s="84">
        <f>IF('Ben2'!$A$5=1,INDEX('Ben2'!$Z$37:$BQ$37,1,MATCH(Appendix!B25,'Ben2'!$Z$9:$BQ$9,0)),0)</f>
        <v>1078918.2595426699</v>
      </c>
      <c r="H25" s="84">
        <f>IF('Ben3'!$A$5=1,INDEX('Ben3'!$Z$86:$BQ$86,1,MATCH(Appendix!B25,'Ben3'!$Z$9:$BQ$9,0)),0)</f>
        <v>2407334.7416293416</v>
      </c>
      <c r="I25" s="84">
        <f>IF('Ben4'!$A$5=1,INDEX('Ben4'!$Z$93:$BQ$93,1,MATCH(Appendix!B25,'Ben4'!$Z$9:$BQ$9,0)),0)</f>
        <v>38003.412287800944</v>
      </c>
      <c r="J25" s="84">
        <f>IF('Ben5'!$A$5=1,INDEX('Ben5'!$Z$19:$BQ$19,1,MATCH(Appendix!B25,'Ben5'!$Z$9:$BQ$9,0)),0)</f>
        <v>17869.04824808802</v>
      </c>
      <c r="K25" s="84">
        <f t="shared" si="2"/>
        <v>4917369.4039593656</v>
      </c>
      <c r="L25" s="127">
        <f>INDEX(a!$Z$79:$BQ$79,1,MATCH($A25,a!$Z$53:$BQ$53))</f>
        <v>0.36244601964235967</v>
      </c>
      <c r="M25" s="84">
        <f t="shared" si="4"/>
        <v>0</v>
      </c>
      <c r="N25" s="84">
        <f t="shared" si="5"/>
        <v>0</v>
      </c>
      <c r="O25" s="84">
        <f t="shared" si="3"/>
        <v>1790548.0850657369</v>
      </c>
      <c r="Q25" s="74">
        <f t="shared" si="6"/>
        <v>498451.69290631072</v>
      </c>
      <c r="R25" s="74">
        <f t="shared" si="7"/>
        <v>391049.62869070302</v>
      </c>
      <c r="S25" s="74">
        <f t="shared" si="8"/>
        <v>872528.89505032322</v>
      </c>
      <c r="T25" s="74">
        <f>IF('Ben4'!$A$5=1,INDEX('Ben4'!$Z$103:$BQ$103,1,MATCH(Appendix!B25,'Ben4'!$Z$9:$BQ$9,0)),0)</f>
        <v>22041.30300608329</v>
      </c>
      <c r="U25" s="74">
        <f t="shared" si="8"/>
        <v>6476.5654123167833</v>
      </c>
      <c r="W25" s="74">
        <f t="shared" si="9"/>
        <v>0</v>
      </c>
    </row>
    <row r="26" spans="1:23" s="9" customFormat="1">
      <c r="A26" s="163">
        <f>Project!$AP$8</f>
        <v>16</v>
      </c>
      <c r="B26" s="163">
        <f>Project!$AP$9</f>
        <v>2035</v>
      </c>
      <c r="C26" s="84">
        <f>INDEX(Cost!$X$25:$BG$25,1,MATCH($B26,Cost!$X$9:$BG$9))</f>
        <v>0</v>
      </c>
      <c r="D26" s="84">
        <v>0</v>
      </c>
      <c r="E26" s="84">
        <f>INDEX(Cost!$X$35:$BQ$35,1,MATCH($B26,Cost!$X$9:$BQ$9,0))</f>
        <v>0</v>
      </c>
      <c r="F26" s="84">
        <f>IF('Ben1'!$A$5=1,INDEX('Ben1'!$Z$52:$BQ$52,1,MATCH(Appendix!B26,'Ben1'!$Z$9:$BQ$9,0)),0)</f>
        <v>1422604.2571697424</v>
      </c>
      <c r="G26" s="84">
        <f>IF('Ben2'!$A$5=1,INDEX('Ben2'!$Z$37:$BQ$37,1,MATCH(Appendix!B26,'Ben2'!$Z$9:$BQ$9,0)),0)</f>
        <v>1083323.0386612045</v>
      </c>
      <c r="H26" s="84">
        <f>IF('Ben3'!$A$5=1,INDEX('Ben3'!$Z$86:$BQ$86,1,MATCH(Appendix!B26,'Ben3'!$Z$9:$BQ$9,0)),0)</f>
        <v>2443499.4722041399</v>
      </c>
      <c r="I26" s="84">
        <f>IF('Ben4'!$A$5=1,INDEX('Ben4'!$Z$93:$BQ$93,1,MATCH(Appendix!B26,'Ben4'!$Z$9:$BQ$9,0)),0)</f>
        <v>38444.709017682311</v>
      </c>
      <c r="J26" s="84">
        <f>IF('Ben5'!$A$5=1,INDEX('Ben5'!$Z$19:$BQ$19,1,MATCH(Appendix!B26,'Ben5'!$Z$9:$BQ$9,0)),0)</f>
        <v>18158.609245197462</v>
      </c>
      <c r="K26" s="84">
        <f t="shared" si="2"/>
        <v>5006030.0862979665</v>
      </c>
      <c r="L26" s="127">
        <f>INDEX(a!$Z$79:$BQ$79,1,MATCH($A26,a!$Z$53:$BQ$53))</f>
        <v>0.33873459779659787</v>
      </c>
      <c r="M26" s="84">
        <f t="shared" si="4"/>
        <v>0</v>
      </c>
      <c r="N26" s="84">
        <f t="shared" si="5"/>
        <v>0</v>
      </c>
      <c r="O26" s="84">
        <f t="shared" si="3"/>
        <v>1704029.8222580084</v>
      </c>
      <c r="Q26" s="74">
        <f t="shared" si="6"/>
        <v>481885.28087612055</v>
      </c>
      <c r="R26" s="74">
        <f t="shared" si="7"/>
        <v>366958.99378469138</v>
      </c>
      <c r="S26" s="74">
        <f t="shared" si="8"/>
        <v>827697.81093326851</v>
      </c>
      <c r="T26" s="74">
        <f>IF('Ben4'!$A$5=1,INDEX('Ben4'!$Z$103:$BQ$103,1,MATCH(Appendix!B26,'Ben4'!$Z$9:$BQ$9,0)),0)</f>
        <v>21336.78746471048</v>
      </c>
      <c r="U26" s="74">
        <f t="shared" si="8"/>
        <v>6150.9491992175463</v>
      </c>
      <c r="W26" s="74">
        <f t="shared" si="9"/>
        <v>0</v>
      </c>
    </row>
    <row r="27" spans="1:23" s="9" customFormat="1">
      <c r="A27" s="163">
        <f>Project!$AQ$8</f>
        <v>17</v>
      </c>
      <c r="B27" s="163">
        <f>Project!$AQ$9</f>
        <v>2036</v>
      </c>
      <c r="C27" s="84">
        <f>INDEX(Cost!$X$25:$BG$25,1,MATCH($B27,Cost!$X$9:$BG$9))</f>
        <v>0</v>
      </c>
      <c r="D27" s="84">
        <v>0</v>
      </c>
      <c r="E27" s="84">
        <f>INDEX(Cost!$X$35:$BQ$35,1,MATCH($B27,Cost!$X$9:$BQ$9,0))</f>
        <v>0</v>
      </c>
      <c r="F27" s="84">
        <f>IF('Ben1'!$A$5=1,INDEX('Ben1'!$Z$52:$BQ$52,1,MATCH(Appendix!B27,'Ben1'!$Z$9:$BQ$9,0)),0)</f>
        <v>1471595.679364179</v>
      </c>
      <c r="G27" s="84">
        <f>IF('Ben2'!$A$5=1,INDEX('Ben2'!$Z$37:$BQ$37,1,MATCH(Appendix!B27,'Ben2'!$Z$9:$BQ$9,0)),0)</f>
        <v>1087761.5089130965</v>
      </c>
      <c r="H27" s="84">
        <f>IF('Ben3'!$A$5=1,INDEX('Ben3'!$Z$86:$BQ$86,1,MATCH(Appendix!B27,'Ben3'!$Z$9:$BQ$9,0)),0)</f>
        <v>2480202.344682835</v>
      </c>
      <c r="I27" s="84">
        <f>IF('Ben4'!$A$5=1,INDEX('Ben4'!$Z$93:$BQ$93,1,MATCH(Appendix!B27,'Ben4'!$Z$9:$BQ$9,0)),0)</f>
        <v>38900.417250484476</v>
      </c>
      <c r="J27" s="84">
        <f>IF('Ben5'!$A$5=1,INDEX('Ben5'!$Z$19:$BQ$19,1,MATCH(Appendix!B27,'Ben5'!$Z$9:$BQ$9,0)),0)</f>
        <v>18452.862465971142</v>
      </c>
      <c r="K27" s="84">
        <f t="shared" si="2"/>
        <v>5096912.8126765657</v>
      </c>
      <c r="L27" s="127">
        <f>INDEX(a!$Z$79:$BQ$79,1,MATCH($A27,a!$Z$53:$BQ$53))</f>
        <v>0.31657439046411018</v>
      </c>
      <c r="M27" s="84">
        <f t="shared" si="4"/>
        <v>0</v>
      </c>
      <c r="N27" s="84">
        <f t="shared" si="5"/>
        <v>0</v>
      </c>
      <c r="O27" s="84">
        <f t="shared" si="3"/>
        <v>1621916.1833766282</v>
      </c>
      <c r="Q27" s="74">
        <f t="shared" si="6"/>
        <v>465869.50520433311</v>
      </c>
      <c r="R27" s="74">
        <f t="shared" si="7"/>
        <v>344357.43665448425</v>
      </c>
      <c r="S27" s="74">
        <f t="shared" si="8"/>
        <v>785168.54549562535</v>
      </c>
      <c r="T27" s="74">
        <f>IF('Ben4'!$A$5=1,INDEX('Ben4'!$Z$103:$BQ$103,1,MATCH(Appendix!B27,'Ben4'!$Z$9:$BQ$9,0)),0)</f>
        <v>20678.992334702525</v>
      </c>
      <c r="U27" s="74">
        <f t="shared" si="8"/>
        <v>5841.7036874828718</v>
      </c>
      <c r="W27" s="74">
        <f t="shared" si="9"/>
        <v>0</v>
      </c>
    </row>
    <row r="28" spans="1:23" s="9" customFormat="1">
      <c r="A28" s="163">
        <f>Project!$AR$8</f>
        <v>18</v>
      </c>
      <c r="B28" s="163">
        <f>Project!$AR$9</f>
        <v>2037</v>
      </c>
      <c r="C28" s="84">
        <f>INDEX(Cost!$X$25:$BG$25,1,MATCH($B28,Cost!$X$9:$BG$9))</f>
        <v>0</v>
      </c>
      <c r="D28" s="84">
        <v>0</v>
      </c>
      <c r="E28" s="84">
        <f>INDEX(Cost!$X$35:$BQ$35,1,MATCH($B28,Cost!$X$9:$BQ$9,0))</f>
        <v>0</v>
      </c>
      <c r="F28" s="84">
        <f>IF('Ben1'!$A$5=1,INDEX('Ben1'!$Z$52:$BQ$52,1,MATCH(Appendix!B28,'Ben1'!$Z$9:$BQ$9,0)),0)</f>
        <v>1522274.3887242193</v>
      </c>
      <c r="G28" s="84">
        <f>IF('Ben2'!$A$5=1,INDEX('Ben2'!$Z$37:$BQ$37,1,MATCH(Appendix!B28,'Ben2'!$Z$9:$BQ$9,0)),0)</f>
        <v>1092234.0895240149</v>
      </c>
      <c r="H28" s="84">
        <f>IF('Ben3'!$A$5=1,INDEX('Ben3'!$Z$86:$BQ$86,1,MATCH(Appendix!B28,'Ben3'!$Z$9:$BQ$9,0)),0)</f>
        <v>2517451.2112408881</v>
      </c>
      <c r="I28" s="84">
        <f>IF('Ben4'!$A$5=1,INDEX('Ben4'!$Z$93:$BQ$93,1,MATCH(Appendix!B28,'Ben4'!$Z$9:$BQ$9,0)),0)</f>
        <v>39442.665716665884</v>
      </c>
      <c r="J28" s="84">
        <f>IF('Ben5'!$A$5=1,INDEX('Ben5'!$Z$19:$BQ$19,1,MATCH(Appendix!B28,'Ben5'!$Z$9:$BQ$9,0)),0)</f>
        <v>18751.883946073856</v>
      </c>
      <c r="K28" s="84">
        <f t="shared" si="2"/>
        <v>5190154.2391518624</v>
      </c>
      <c r="L28" s="127">
        <f>INDEX(a!$Z$79:$BQ$79,1,MATCH($A28,a!$Z$53:$BQ$53))</f>
        <v>0.29586391632159825</v>
      </c>
      <c r="M28" s="84">
        <f t="shared" si="4"/>
        <v>0</v>
      </c>
      <c r="N28" s="84">
        <f t="shared" si="5"/>
        <v>0</v>
      </c>
      <c r="O28" s="84">
        <f t="shared" si="3"/>
        <v>1543996.1832783786</v>
      </c>
      <c r="Q28" s="74">
        <f t="shared" si="6"/>
        <v>450386.06236401456</v>
      </c>
      <c r="R28" s="74">
        <f t="shared" si="7"/>
        <v>323152.65526653017</v>
      </c>
      <c r="S28" s="74">
        <f t="shared" si="8"/>
        <v>744822.97450628027</v>
      </c>
      <c r="T28" s="74">
        <f>IF('Ben4'!$A$5=1,INDEX('Ben4'!$Z$103:$BQ$103,1,MATCH(Appendix!B28,'Ben4'!$Z$9:$BQ$9,0)),0)</f>
        <v>20086.485318860028</v>
      </c>
      <c r="U28" s="74">
        <f t="shared" si="8"/>
        <v>5548.0058226935171</v>
      </c>
      <c r="W28" s="74">
        <f t="shared" si="9"/>
        <v>0</v>
      </c>
    </row>
    <row r="29" spans="1:23" s="9" customFormat="1">
      <c r="A29" s="163">
        <f>Project!$AS$8</f>
        <v>19</v>
      </c>
      <c r="B29" s="163">
        <f>Project!$AS$9</f>
        <v>2038</v>
      </c>
      <c r="C29" s="84">
        <f>INDEX(Cost!$X$25:$BG$25,1,MATCH($B29,Cost!$X$9:$BG$9))</f>
        <v>0</v>
      </c>
      <c r="D29" s="84">
        <v>0</v>
      </c>
      <c r="E29" s="84">
        <f>INDEX(Cost!$X$35:$BQ$35,1,MATCH($B29,Cost!$X$9:$BQ$9,0))</f>
        <v>0</v>
      </c>
      <c r="F29" s="84">
        <f>IF('Ben1'!$A$5=1,INDEX('Ben1'!$Z$52:$BQ$52,1,MATCH(Appendix!B29,'Ben1'!$Z$9:$BQ$9,0)),0)</f>
        <v>1574698.5002560525</v>
      </c>
      <c r="G29" s="84">
        <f>IF('Ben2'!$A$5=1,INDEX('Ben2'!$Z$37:$BQ$37,1,MATCH(Appendix!B29,'Ben2'!$Z$9:$BQ$9,0)),0)</f>
        <v>1096741.2058227295</v>
      </c>
      <c r="H29" s="84">
        <f>IF('Ben3'!$A$5=1,INDEX('Ben3'!$Z$86:$BQ$86,1,MATCH(Appendix!B29,'Ben3'!$Z$9:$BQ$9,0)),0)</f>
        <v>2555254.033942475</v>
      </c>
      <c r="I29" s="84">
        <f>IF('Ben4'!$A$5=1,INDEX('Ben4'!$Z$93:$BQ$93,1,MATCH(Appendix!B29,'Ben4'!$Z$9:$BQ$9,0)),0)</f>
        <v>40079.44867711392</v>
      </c>
      <c r="J29" s="84">
        <f>IF('Ben5'!$A$5=1,INDEX('Ben5'!$Z$19:$BQ$19,1,MATCH(Appendix!B29,'Ben5'!$Z$9:$BQ$9,0)),0)</f>
        <v>19055.750953298855</v>
      </c>
      <c r="K29" s="84">
        <f t="shared" si="2"/>
        <v>5285828.9396516699</v>
      </c>
      <c r="L29" s="127">
        <f>INDEX(a!$Z$79:$BQ$79,1,MATCH($A29,a!$Z$53:$BQ$53))</f>
        <v>0.27650833301083949</v>
      </c>
      <c r="M29" s="84">
        <f t="shared" si="4"/>
        <v>0</v>
      </c>
      <c r="N29" s="84">
        <f t="shared" si="5"/>
        <v>0</v>
      </c>
      <c r="O29" s="84">
        <f t="shared" si="3"/>
        <v>1470048.1619242905</v>
      </c>
      <c r="Q29" s="74">
        <f t="shared" si="6"/>
        <v>435417.25730047008</v>
      </c>
      <c r="R29" s="74">
        <f t="shared" si="7"/>
        <v>303258.08256634092</v>
      </c>
      <c r="S29" s="74">
        <f t="shared" si="8"/>
        <v>706549.03334465681</v>
      </c>
      <c r="T29" s="74">
        <f>IF('Ben4'!$A$5=1,INDEX('Ben4'!$Z$103:$BQ$103,1,MATCH(Appendix!B29,'Ben4'!$Z$9:$BQ$9,0)),0)</f>
        <v>19554.714782456307</v>
      </c>
      <c r="U29" s="74">
        <f t="shared" si="8"/>
        <v>5269.0739303663822</v>
      </c>
      <c r="W29" s="74">
        <f t="shared" si="9"/>
        <v>0</v>
      </c>
    </row>
    <row r="30" spans="1:23" s="9" customFormat="1">
      <c r="A30" s="163">
        <f>Project!$AT$8</f>
        <v>20</v>
      </c>
      <c r="B30" s="163">
        <f>Project!$AT$9</f>
        <v>2039</v>
      </c>
      <c r="C30" s="84">
        <f>INDEX(Cost!$X$25:$BG$25,1,MATCH($B30,Cost!$X$9:$BG$9))</f>
        <v>0</v>
      </c>
      <c r="D30" s="84">
        <v>0</v>
      </c>
      <c r="E30" s="84">
        <f>INDEX(Cost!$X$35:$BQ$35,1,MATCH($B30,Cost!$X$9:$BQ$9,0))</f>
        <v>0</v>
      </c>
      <c r="F30" s="84">
        <f>IF('Ben1'!$A$5=1,INDEX('Ben1'!$Z$52:$BQ$52,1,MATCH(Appendix!B30,'Ben1'!$Z$9:$BQ$9,0)),0)</f>
        <v>1628928.1307416637</v>
      </c>
      <c r="G30" s="84">
        <f>IF('Ben2'!$A$5=1,INDEX('Ben2'!$Z$37:$BQ$37,1,MATCH(Appendix!B30,'Ben2'!$Z$9:$BQ$9,0)),0)</f>
        <v>1101283.2893329533</v>
      </c>
      <c r="H30" s="84">
        <f>IF('Ben3'!$A$5=1,INDEX('Ben3'!$Z$86:$BQ$86,1,MATCH(Appendix!B30,'Ben3'!$Z$9:$BQ$9,0)),0)</f>
        <v>2593618.8861372406</v>
      </c>
      <c r="I30" s="84">
        <f>IF('Ben4'!$A$5=1,INDEX('Ben4'!$Z$93:$BQ$93,1,MATCH(Appendix!B30,'Ben4'!$Z$9:$BQ$9,0)),0)</f>
        <v>40403.509485569055</v>
      </c>
      <c r="J30" s="84">
        <f>IF('Ben5'!$A$5=1,INDEX('Ben5'!$Z$19:$BQ$19,1,MATCH(Appendix!B30,'Ben5'!$Z$9:$BQ$9,0)),0)</f>
        <v>19364.542007534037</v>
      </c>
      <c r="K30" s="84">
        <f t="shared" si="2"/>
        <v>5383598.3577049598</v>
      </c>
      <c r="L30" s="127">
        <f>INDEX(a!$Z$79:$BQ$79,1,MATCH($A30,a!$Z$53:$BQ$53))</f>
        <v>0.2584190028138687</v>
      </c>
      <c r="M30" s="84">
        <f t="shared" si="4"/>
        <v>0</v>
      </c>
      <c r="N30" s="84">
        <f t="shared" si="5"/>
        <v>0</v>
      </c>
      <c r="O30" s="84">
        <f t="shared" si="3"/>
        <v>1399755.0578213183</v>
      </c>
      <c r="Q30" s="74">
        <f t="shared" si="6"/>
        <v>420945.98320171988</v>
      </c>
      <c r="R30" s="74">
        <f t="shared" si="7"/>
        <v>284592.52944499906</v>
      </c>
      <c r="S30" s="74">
        <f t="shared" si="8"/>
        <v>670240.40623480256</v>
      </c>
      <c r="T30" s="74">
        <f>IF('Ben4'!$A$5=1,INDEX('Ben4'!$Z$103:$BQ$103,1,MATCH(Appendix!B30,'Ben4'!$Z$9:$BQ$9,0)),0)</f>
        <v>18971.973304262414</v>
      </c>
      <c r="U30" s="74">
        <f t="shared" si="8"/>
        <v>5004.1656355342175</v>
      </c>
      <c r="W30" s="74">
        <f t="shared" si="9"/>
        <v>0</v>
      </c>
    </row>
    <row r="31" spans="1:23" s="9" customFormat="1">
      <c r="A31" s="163">
        <f>Project!$AU$8</f>
        <v>21</v>
      </c>
      <c r="B31" s="163">
        <f>Project!$AU$9</f>
        <v>2040</v>
      </c>
      <c r="C31" s="84">
        <f>INDEX(Cost!$X$25:$BG$25,1,MATCH($B31,Cost!$X$9:$BG$9))</f>
        <v>0</v>
      </c>
      <c r="D31" s="84">
        <v>0</v>
      </c>
      <c r="E31" s="84">
        <f>INDEX(Cost!$X$35:$BQ$35,1,MATCH($B31,Cost!$X$9:$BQ$9,0))</f>
        <v>0</v>
      </c>
      <c r="F31" s="84">
        <f>IF('Ben1'!$A$5=1,INDEX('Ben1'!$Z$52:$BQ$52,1,MATCH(Appendix!B31,'Ben1'!$Z$9:$BQ$9,0)),0)</f>
        <v>1685025.4676942138</v>
      </c>
      <c r="G31" s="84">
        <f>IF('Ben2'!$A$5=1,INDEX('Ben2'!$Z$37:$BQ$37,1,MATCH(Appendix!B31,'Ben2'!$Z$9:$BQ$9,0)),0)</f>
        <v>1105860.7778665717</v>
      </c>
      <c r="H31" s="84">
        <f>IF('Ben3'!$A$5=1,INDEX('Ben3'!$Z$86:$BQ$86,1,MATCH(Appendix!B31,'Ben3'!$Z$9:$BQ$9,0)),0)</f>
        <v>2632553.9538705116</v>
      </c>
      <c r="I31" s="84">
        <f>IF('Ben4'!$A$5=1,INDEX('Ben4'!$Z$93:$BQ$93,1,MATCH(Appendix!B31,'Ben4'!$Z$9:$BQ$9,0)),0)</f>
        <v>40984.200831763286</v>
      </c>
      <c r="J31" s="84">
        <f>IF('Ben5'!$A$5=1,INDEX('Ben5'!$Z$19:$BQ$19,1,MATCH(Appendix!B31,'Ben5'!$Z$9:$BQ$9,0)),0)</f>
        <v>19678.336901051618</v>
      </c>
      <c r="K31" s="84">
        <f t="shared" si="2"/>
        <v>5484102.7371641127</v>
      </c>
      <c r="L31" s="127">
        <f>INDEX(a!$Z$79:$BQ$79,1,MATCH($A31,a!$Z$53:$BQ$53))</f>
        <v>0.24151308674193336</v>
      </c>
      <c r="M31" s="84">
        <f t="shared" si="4"/>
        <v>0</v>
      </c>
      <c r="N31" s="84">
        <f t="shared" si="5"/>
        <v>0</v>
      </c>
      <c r="O31" s="84">
        <f t="shared" si="3"/>
        <v>1333075.0310696147</v>
      </c>
      <c r="Q31" s="74">
        <f t="shared" si="6"/>
        <v>406955.70194159949</v>
      </c>
      <c r="R31" s="74">
        <f t="shared" si="7"/>
        <v>267079.84996939125</v>
      </c>
      <c r="S31" s="74">
        <f t="shared" si="8"/>
        <v>635796.23141394847</v>
      </c>
      <c r="T31" s="74">
        <f>IF('Ben4'!$A$5=1,INDEX('Ben4'!$Z$103:$BQ$103,1,MATCH(Appendix!B31,'Ben4'!$Z$9:$BQ$9,0)),0)</f>
        <v>18490.671857755035</v>
      </c>
      <c r="U31" s="74">
        <f t="shared" si="8"/>
        <v>4752.5758869206675</v>
      </c>
      <c r="W31" s="74">
        <f t="shared" si="9"/>
        <v>0</v>
      </c>
    </row>
    <row r="32" spans="1:23" s="9" customFormat="1">
      <c r="A32" s="163">
        <f>Project!$AV$8</f>
        <v>22</v>
      </c>
      <c r="B32" s="163">
        <f>Project!$AV$9</f>
        <v>2041</v>
      </c>
      <c r="C32" s="84">
        <f>INDEX(Cost!$X$25:$BG$25,1,MATCH($B32,Cost!$X$9:$BG$9))</f>
        <v>0</v>
      </c>
      <c r="D32" s="84">
        <v>0</v>
      </c>
      <c r="E32" s="84">
        <f>INDEX(Cost!$X$35:$BQ$35,1,MATCH($B32,Cost!$X$9:$BQ$9,0))</f>
        <v>0</v>
      </c>
      <c r="F32" s="84">
        <f>IF('Ben1'!$A$5=1,INDEX('Ben1'!$Z$52:$BQ$52,1,MATCH(Appendix!B32,'Ben1'!$Z$9:$BQ$9,0)),0)</f>
        <v>1712330.6519326912</v>
      </c>
      <c r="G32" s="84">
        <f>IF('Ben2'!$A$5=1,INDEX('Ben2'!$Z$37:$BQ$37,1,MATCH(Appendix!B32,'Ben2'!$Z$9:$BQ$9,0)),0)</f>
        <v>1105860.7778665717</v>
      </c>
      <c r="H32" s="84">
        <f>IF('Ben3'!$A$5=1,INDEX('Ben3'!$Z$86:$BQ$86,1,MATCH(Appendix!B32,'Ben3'!$Z$9:$BQ$9,0)),0)</f>
        <v>2632553.9538705116</v>
      </c>
      <c r="I32" s="84">
        <f>IF('Ben4'!$A$5=1,INDEX('Ben4'!$Z$93:$BQ$93,1,MATCH(Appendix!B32,'Ben4'!$Z$9:$BQ$9,0)),0)</f>
        <v>40866.036441735247</v>
      </c>
      <c r="J32" s="84">
        <f>IF('Ben5'!$A$5=1,INDEX('Ben5'!$Z$19:$BQ$19,1,MATCH(Appendix!B32,'Ben5'!$Z$9:$BQ$9,0)),0)</f>
        <v>19997.216719126638</v>
      </c>
      <c r="K32" s="84">
        <f t="shared" si="2"/>
        <v>5511608.6368306363</v>
      </c>
      <c r="L32" s="127">
        <f>INDEX(a!$Z$79:$BQ$79,1,MATCH($A32,a!$Z$53:$BQ$53))</f>
        <v>0.22571316517937698</v>
      </c>
      <c r="M32" s="84">
        <f t="shared" si="4"/>
        <v>0</v>
      </c>
      <c r="N32" s="84">
        <f t="shared" si="5"/>
        <v>0</v>
      </c>
      <c r="O32" s="84">
        <f t="shared" si="3"/>
        <v>1252546.7765637429</v>
      </c>
      <c r="Q32" s="74">
        <f t="shared" si="6"/>
        <v>386495.57128139382</v>
      </c>
      <c r="R32" s="74">
        <f t="shared" si="7"/>
        <v>249607.3364199918</v>
      </c>
      <c r="S32" s="74">
        <f t="shared" si="8"/>
        <v>594202.08543359675</v>
      </c>
      <c r="T32" s="74">
        <f>IF('Ben4'!$A$5=1,INDEX('Ben4'!$Z$103:$BQ$103,1,MATCH(Appendix!B32,'Ben4'!$Z$9:$BQ$9,0)),0)</f>
        <v>17728.148348308441</v>
      </c>
      <c r="U32" s="74">
        <f t="shared" si="8"/>
        <v>4513.6350804520298</v>
      </c>
      <c r="W32" s="74">
        <f t="shared" si="9"/>
        <v>0</v>
      </c>
    </row>
    <row r="33" spans="1:23" s="9" customFormat="1">
      <c r="A33" s="163">
        <f>Project!$AW$8</f>
        <v>23</v>
      </c>
      <c r="B33" s="163">
        <f>Project!$AW$9</f>
        <v>2042</v>
      </c>
      <c r="C33" s="84">
        <f>INDEX(Cost!$X$25:$BG$25,1,MATCH($B33,Cost!$X$9:$BG$9))</f>
        <v>0</v>
      </c>
      <c r="D33" s="84">
        <v>0</v>
      </c>
      <c r="E33" s="84">
        <f>INDEX(Cost!$X$35:$BQ$35,1,MATCH($B33,Cost!$X$9:$BQ$9,0))</f>
        <v>0</v>
      </c>
      <c r="F33" s="84">
        <f>IF('Ben1'!$A$5=1,INDEX('Ben1'!$Z$52:$BQ$52,1,MATCH(Appendix!B33,'Ben1'!$Z$9:$BQ$9,0)),0)</f>
        <v>1740078.3060926015</v>
      </c>
      <c r="G33" s="84">
        <f>IF('Ben2'!$A$5=1,INDEX('Ben2'!$Z$37:$BQ$37,1,MATCH(Appendix!B33,'Ben2'!$Z$9:$BQ$9,0)),0)</f>
        <v>1105860.7778665717</v>
      </c>
      <c r="H33" s="84">
        <f>IF('Ben3'!$A$5=1,INDEX('Ben3'!$Z$86:$BQ$86,1,MATCH(Appendix!B33,'Ben3'!$Z$9:$BQ$9,0)),0)</f>
        <v>2632553.9538705116</v>
      </c>
      <c r="I33" s="84">
        <f>IF('Ben4'!$A$5=1,INDEX('Ben4'!$Z$93:$BQ$93,1,MATCH(Appendix!B33,'Ben4'!$Z$9:$BQ$9,0)),0)</f>
        <v>40775.477747153069</v>
      </c>
      <c r="J33" s="84">
        <f>IF('Ben5'!$A$5=1,INDEX('Ben5'!$Z$19:$BQ$19,1,MATCH(Appendix!B33,'Ben5'!$Z$9:$BQ$9,0)),0)</f>
        <v>20321.263860989584</v>
      </c>
      <c r="K33" s="84">
        <f t="shared" si="2"/>
        <v>5539589.7794378279</v>
      </c>
      <c r="L33" s="127">
        <f>INDEX(a!$Z$79:$BQ$79,1,MATCH($A33,a!$Z$53:$BQ$53))</f>
        <v>0.21094688334521211</v>
      </c>
      <c r="M33" s="84">
        <f t="shared" si="4"/>
        <v>0</v>
      </c>
      <c r="N33" s="84">
        <f t="shared" si="5"/>
        <v>0</v>
      </c>
      <c r="O33" s="84">
        <f t="shared" si="3"/>
        <v>1177092.2262417877</v>
      </c>
      <c r="Q33" s="74">
        <f t="shared" si="6"/>
        <v>367064.09544685029</v>
      </c>
      <c r="R33" s="74">
        <f t="shared" si="7"/>
        <v>233277.88450466521</v>
      </c>
      <c r="S33" s="74">
        <f t="shared" si="8"/>
        <v>555329.05180709972</v>
      </c>
      <c r="T33" s="74">
        <f>IF('Ben4'!$A$5=1,INDEX('Ben4'!$Z$103:$BQ$103,1,MATCH(Appendix!B33,'Ben4'!$Z$9:$BQ$9,0)),0)</f>
        <v>17134.487206060989</v>
      </c>
      <c r="U33" s="74">
        <f t="shared" si="8"/>
        <v>4286.7072771114445</v>
      </c>
      <c r="W33" s="74">
        <f t="shared" si="9"/>
        <v>0</v>
      </c>
    </row>
    <row r="34" spans="1:23" s="9" customFormat="1">
      <c r="A34" s="163">
        <f>Project!$AX$8</f>
        <v>24</v>
      </c>
      <c r="B34" s="163">
        <f>Project!$AX$9</f>
        <v>2043</v>
      </c>
      <c r="C34" s="84">
        <f>INDEX(Cost!$X$25:$BG$25,1,MATCH($B34,Cost!$X$9:$BG$9))</f>
        <v>0</v>
      </c>
      <c r="D34" s="84">
        <v>0</v>
      </c>
      <c r="E34" s="84">
        <f>INDEX(Cost!$X$35:$BQ$35,1,MATCH($B34,Cost!$X$9:$BQ$9,0))</f>
        <v>0</v>
      </c>
      <c r="F34" s="84">
        <f>IF('Ben1'!$A$5=1,INDEX('Ben1'!$Z$52:$BQ$52,1,MATCH(Appendix!B34,'Ben1'!$Z$9:$BQ$9,0)),0)</f>
        <v>1768275.6002274246</v>
      </c>
      <c r="G34" s="84">
        <f>IF('Ben2'!$A$5=1,INDEX('Ben2'!$Z$37:$BQ$37,1,MATCH(Appendix!B34,'Ben2'!$Z$9:$BQ$9,0)),0)</f>
        <v>1105860.7778665717</v>
      </c>
      <c r="H34" s="84">
        <f>IF('Ben3'!$A$5=1,INDEX('Ben3'!$Z$86:$BQ$86,1,MATCH(Appendix!B34,'Ben3'!$Z$9:$BQ$9,0)),0)</f>
        <v>2632553.9538705116</v>
      </c>
      <c r="I34" s="84">
        <f>IF('Ben4'!$A$5=1,INDEX('Ben4'!$Z$93:$BQ$93,1,MATCH(Appendix!B34,'Ben4'!$Z$9:$BQ$9,0)),0)</f>
        <v>40590.282851626049</v>
      </c>
      <c r="J34" s="84">
        <f>IF('Ben5'!$A$5=1,INDEX('Ben5'!$Z$19:$BQ$19,1,MATCH(Appendix!B34,'Ben5'!$Z$9:$BQ$9,0)),0)</f>
        <v>20650.562061118504</v>
      </c>
      <c r="K34" s="84">
        <f t="shared" si="2"/>
        <v>5567931.1768772528</v>
      </c>
      <c r="L34" s="127">
        <f>INDEX(a!$Z$79:$BQ$79,1,MATCH($A34,a!$Z$53:$BQ$53))</f>
        <v>0.19714661994879637</v>
      </c>
      <c r="M34" s="84">
        <f t="shared" si="4"/>
        <v>0</v>
      </c>
      <c r="N34" s="84">
        <f t="shared" si="5"/>
        <v>0</v>
      </c>
      <c r="O34" s="84">
        <f t="shared" si="3"/>
        <v>1106147.6502648904</v>
      </c>
      <c r="Q34" s="74">
        <f t="shared" si="6"/>
        <v>348609.55772276589</v>
      </c>
      <c r="R34" s="74">
        <f t="shared" si="7"/>
        <v>218016.71449034134</v>
      </c>
      <c r="S34" s="74">
        <f t="shared" si="8"/>
        <v>518999.11383841094</v>
      </c>
      <c r="T34" s="74">
        <f>IF('Ben4'!$A$5=1,INDEX('Ben4'!$Z$103:$BQ$103,1,MATCH(Appendix!B34,'Ben4'!$Z$9:$BQ$9,0)),0)</f>
        <v>16451.075702980022</v>
      </c>
      <c r="U34" s="74">
        <f t="shared" si="8"/>
        <v>4071.1885103923628</v>
      </c>
      <c r="W34" s="74">
        <f t="shared" si="9"/>
        <v>0</v>
      </c>
    </row>
    <row r="35" spans="1:23" s="9" customFormat="1">
      <c r="A35" s="163">
        <f>A34+1</f>
        <v>25</v>
      </c>
      <c r="B35" s="163">
        <f>B34+1</f>
        <v>2044</v>
      </c>
      <c r="C35" s="84">
        <f>INDEX(Cost!$X$25:$BG$25,1,MATCH($B35,Cost!$X$9:$BG$9))</f>
        <v>0</v>
      </c>
      <c r="D35" s="84">
        <v>0</v>
      </c>
      <c r="E35" s="84">
        <f>INDEX(Cost!$X$35:$BQ$35,1,MATCH($B35,Cost!$X$9:$BQ$9,0))</f>
        <v>0</v>
      </c>
      <c r="F35" s="84">
        <f>IF('Ben1'!$A$5=1,INDEX('Ben1'!$Z$52:$BQ$52,1,MATCH(Appendix!B35,'Ben1'!$Z$9:$BQ$9,0)),0)</f>
        <v>1796929.820578581</v>
      </c>
      <c r="G35" s="84">
        <f>IF('Ben2'!$A$5=1,INDEX('Ben2'!$Z$37:$BQ$37,1,MATCH(Appendix!B35,'Ben2'!$Z$9:$BQ$9,0)),0)</f>
        <v>1105860.7778665717</v>
      </c>
      <c r="H35" s="84">
        <f>IF('Ben3'!$A$5=1,INDEX('Ben3'!$Z$86:$BQ$86,1,MATCH(Appendix!B35,'Ben3'!$Z$9:$BQ$9,0)),0)</f>
        <v>2632553.9538705116</v>
      </c>
      <c r="I35" s="84">
        <f>IF('Ben4'!$A$5=1,INDEX('Ben4'!$Z$93:$BQ$93,1,MATCH(Appendix!B35,'Ben4'!$Z$9:$BQ$9,0)),0)</f>
        <v>40575.508196879702</v>
      </c>
      <c r="J35" s="84">
        <f>IF('Ben5'!$A$5=1,INDEX('Ben5'!$Z$19:$BQ$19,1,MATCH(Appendix!B35,'Ben5'!$Z$9:$BQ$9,0)),0)</f>
        <v>20985.196410876204</v>
      </c>
      <c r="K35" s="84">
        <f t="shared" si="2"/>
        <v>5596905.2569234204</v>
      </c>
      <c r="L35" s="127">
        <f>INDEX(a!$Z$79:$BQ$79,1,MATCH($A35,a!$Z$53:$BQ$53))</f>
        <v>0.18424917752223957</v>
      </c>
      <c r="M35" s="84">
        <f t="shared" si="4"/>
        <v>0</v>
      </c>
      <c r="N35" s="84">
        <f t="shared" si="5"/>
        <v>0</v>
      </c>
      <c r="O35" s="84">
        <f t="shared" si="3"/>
        <v>1039593.1553451056</v>
      </c>
      <c r="Q35" s="74">
        <f t="shared" si="6"/>
        <v>331082.84150678909</v>
      </c>
      <c r="R35" s="74">
        <f t="shared" si="7"/>
        <v>203753.9387760199</v>
      </c>
      <c r="S35" s="74">
        <f t="shared" si="8"/>
        <v>485045.90078356158</v>
      </c>
      <c r="T35" s="74">
        <f>IF('Ben4'!$A$5=1,INDEX('Ben4'!$Z$103:$BQ$103,1,MATCH(Appendix!B35,'Ben4'!$Z$9:$BQ$9,0)),0)</f>
        <v>15843.969099888325</v>
      </c>
      <c r="U35" s="74">
        <f t="shared" si="8"/>
        <v>3866.5051788465944</v>
      </c>
      <c r="W35" s="74">
        <f t="shared" si="9"/>
        <v>0</v>
      </c>
    </row>
    <row r="36" spans="1:23" s="9" customFormat="1">
      <c r="A36" s="163">
        <f>A35+1</f>
        <v>26</v>
      </c>
      <c r="B36" s="163">
        <f t="shared" ref="B36:B47" si="10">B35+1</f>
        <v>2045</v>
      </c>
      <c r="C36" s="84">
        <f>INDEX(Cost!$X$25:$BG$25,1,MATCH($B36,Cost!$X$9:$BG$9))</f>
        <v>0</v>
      </c>
      <c r="D36" s="84">
        <v>0</v>
      </c>
      <c r="E36" s="84">
        <f>INDEX(Cost!$X$35:$BQ$35,1,MATCH($B36,Cost!$X$9:$BQ$9,0))</f>
        <v>0</v>
      </c>
      <c r="F36" s="84">
        <f>IF('Ben1'!$A$5=1,INDEX('Ben1'!$Z$52:$BQ$52,1,MATCH(Appendix!B36,'Ben1'!$Z$9:$BQ$9,0)),0)</f>
        <v>1826048.3714582061</v>
      </c>
      <c r="G36" s="84">
        <f>IF('Ben2'!$A$5=1,INDEX('Ben2'!$Z$37:$BQ$37,1,MATCH(Appendix!B36,'Ben2'!$Z$9:$BQ$9,0)),0)</f>
        <v>1105860.7778665717</v>
      </c>
      <c r="H36" s="84">
        <f>IF('Ben3'!$A$5=1,INDEX('Ben3'!$Z$86:$BQ$86,1,MATCH(Appendix!B36,'Ben3'!$Z$9:$BQ$9,0)),0)</f>
        <v>2632553.9538705116</v>
      </c>
      <c r="I36" s="84">
        <f>IF('Ben4'!$A$5=1,INDEX('Ben4'!$Z$93:$BQ$93,1,MATCH(Appendix!B36,'Ben4'!$Z$9:$BQ$9,0)),0)</f>
        <v>40398.186477630661</v>
      </c>
      <c r="J36" s="84">
        <f>IF('Ben5'!$A$5=1,INDEX('Ben5'!$Z$19:$BQ$19,1,MATCH(Appendix!B36,'Ben5'!$Z$9:$BQ$9,0)),0)</f>
        <v>21325.253380498019</v>
      </c>
      <c r="K36" s="84">
        <f t="shared" si="2"/>
        <v>5626186.5430534175</v>
      </c>
      <c r="L36" s="127">
        <f>INDEX(a!$Z$79:$BQ$79,1,MATCH($A36,a!$Z$53:$BQ$53))</f>
        <v>0.17219549301143888</v>
      </c>
      <c r="M36" s="84">
        <f t="shared" si="4"/>
        <v>0</v>
      </c>
      <c r="N36" s="84">
        <f t="shared" si="5"/>
        <v>0</v>
      </c>
      <c r="O36" s="84">
        <f t="shared" si="3"/>
        <v>977094.262784046</v>
      </c>
      <c r="Q36" s="74">
        <f t="shared" si="6"/>
        <v>314437.29958598089</v>
      </c>
      <c r="R36" s="74">
        <f t="shared" si="7"/>
        <v>190424.24184674761</v>
      </c>
      <c r="S36" s="74">
        <f t="shared" si="8"/>
        <v>453313.92596594547</v>
      </c>
      <c r="T36" s="74">
        <f>IF('Ben4'!$A$5=1,INDEX('Ben4'!$Z$103:$BQ$103,1,MATCH(Appendix!B36,'Ben4'!$Z$9:$BQ$9,0)),0)</f>
        <v>15246.682865923285</v>
      </c>
      <c r="U36" s="74">
        <f t="shared" si="8"/>
        <v>3672.1125194487099</v>
      </c>
      <c r="W36" s="74">
        <f t="shared" si="9"/>
        <v>0</v>
      </c>
    </row>
    <row r="37" spans="1:23" s="9" customFormat="1">
      <c r="A37" s="163">
        <f>A36+1</f>
        <v>27</v>
      </c>
      <c r="B37" s="163">
        <f t="shared" si="10"/>
        <v>2046</v>
      </c>
      <c r="C37" s="84">
        <f>INDEX(Cost!$X$25:$BG$25,1,MATCH($B37,Cost!$X$9:$BG$9))</f>
        <v>0</v>
      </c>
      <c r="D37" s="84">
        <v>0</v>
      </c>
      <c r="E37" s="84">
        <f>INDEX(Cost!$X$35:$BQ$35,1,MATCH($B37,Cost!$X$9:$BQ$9,0))</f>
        <v>0</v>
      </c>
      <c r="F37" s="84">
        <f>IF('Ben1'!$A$5=1,INDEX('Ben1'!$Z$52:$BQ$52,1,MATCH(Appendix!B37,'Ben1'!$Z$9:$BQ$9,0)),0)</f>
        <v>1855638.7771624434</v>
      </c>
      <c r="G37" s="84">
        <f>IF('Ben2'!$A$5=1,INDEX('Ben2'!$Z$37:$BQ$37,1,MATCH(Appendix!B37,'Ben2'!$Z$9:$BQ$9,0)),0)</f>
        <v>1105860.7778665717</v>
      </c>
      <c r="H37" s="84">
        <f>IF('Ben3'!$A$5=1,INDEX('Ben3'!$Z$86:$BQ$86,1,MATCH(Appendix!B37,'Ben3'!$Z$9:$BQ$9,0)),0)</f>
        <v>2632553.9538705116</v>
      </c>
      <c r="I37" s="84">
        <f>IF('Ben4'!$A$5=1,INDEX('Ben4'!$Z$93:$BQ$93,1,MATCH(Appendix!B37,'Ben4'!$Z$9:$BQ$9,0)),0)</f>
        <v>40172.181840529913</v>
      </c>
      <c r="J37" s="84">
        <f>IF('Ben5'!$A$5=1,INDEX('Ben5'!$Z$19:$BQ$19,1,MATCH(Appendix!B37,'Ben5'!$Z$9:$BQ$9,0)),0)</f>
        <v>21670.820841435918</v>
      </c>
      <c r="K37" s="84">
        <f t="shared" si="2"/>
        <v>5655896.5115814926</v>
      </c>
      <c r="L37" s="127">
        <f>INDEX(a!$Z$79:$BQ$79,1,MATCH($A37,a!$Z$53:$BQ$53))</f>
        <v>0.16093036730041013</v>
      </c>
      <c r="M37" s="84">
        <f t="shared" si="4"/>
        <v>0</v>
      </c>
      <c r="N37" s="84">
        <f t="shared" si="5"/>
        <v>0</v>
      </c>
      <c r="O37" s="84">
        <f t="shared" si="3"/>
        <v>918421.22968117346</v>
      </c>
      <c r="Q37" s="74">
        <f t="shared" si="6"/>
        <v>298628.62998563593</v>
      </c>
      <c r="R37" s="74">
        <f t="shared" si="7"/>
        <v>177966.58116518465</v>
      </c>
      <c r="S37" s="74">
        <f t="shared" si="8"/>
        <v>423657.87473452836</v>
      </c>
      <c r="T37" s="74">
        <f>IF('Ben4'!$A$5=1,INDEX('Ben4'!$Z$103:$BQ$103,1,MATCH(Appendix!B37,'Ben4'!$Z$9:$BQ$9,0)),0)</f>
        <v>14680.650638110797</v>
      </c>
      <c r="U37" s="74">
        <f t="shared" si="8"/>
        <v>3487.4931577136654</v>
      </c>
      <c r="W37" s="74">
        <f t="shared" si="9"/>
        <v>0</v>
      </c>
    </row>
    <row r="38" spans="1:23" s="9" customFormat="1">
      <c r="A38" s="163">
        <f>A37+1</f>
        <v>28</v>
      </c>
      <c r="B38" s="163">
        <f t="shared" si="10"/>
        <v>2047</v>
      </c>
      <c r="C38" s="84">
        <f>INDEX(Cost!$X$25:$BG$25,1,MATCH($B38,Cost!$X$9:$BG$9))</f>
        <v>0</v>
      </c>
      <c r="D38" s="84">
        <v>0</v>
      </c>
      <c r="E38" s="84">
        <f>INDEX(Cost!$X$35:$BQ$35,1,MATCH($B38,Cost!$X$9:$BQ$9,0))</f>
        <v>0</v>
      </c>
      <c r="F38" s="84">
        <f>IF('Ben1'!$A$5=1,INDEX('Ben1'!$Z$52:$BQ$52,1,MATCH(Appendix!B38,'Ben1'!$Z$9:$BQ$9,0)),0)</f>
        <v>1885708.6839157364</v>
      </c>
      <c r="G38" s="84">
        <f>IF('Ben2'!$A$5=1,INDEX('Ben2'!$Z$37:$BQ$37,1,MATCH(Appendix!B38,'Ben2'!$Z$9:$BQ$9,0)),0)</f>
        <v>1105860.7778665717</v>
      </c>
      <c r="H38" s="84">
        <f>IF('Ben3'!$A$5=1,INDEX('Ben3'!$Z$86:$BQ$86,1,MATCH(Appendix!B38,'Ben3'!$Z$9:$BQ$9,0)),0)</f>
        <v>2632553.9538705116</v>
      </c>
      <c r="I38" s="84">
        <f>IF('Ben4'!$A$5=1,INDEX('Ben4'!$Z$93:$BQ$93,1,MATCH(Appendix!B38,'Ben4'!$Z$9:$BQ$9,0)),0)</f>
        <v>40081.536846335315</v>
      </c>
      <c r="J38" s="84">
        <f>IF('Ben5'!$A$5=1,INDEX('Ben5'!$Z$19:$BQ$19,1,MATCH(Appendix!B38,'Ben5'!$Z$9:$BQ$9,0)),0)</f>
        <v>22021.988089064656</v>
      </c>
      <c r="K38" s="84">
        <f t="shared" si="2"/>
        <v>5686226.94058822</v>
      </c>
      <c r="L38" s="127">
        <f>INDEX(a!$Z$79:$BQ$79,1,MATCH($A38,a!$Z$53:$BQ$53))</f>
        <v>0.15040221243028987</v>
      </c>
      <c r="M38" s="84">
        <f t="shared" si="4"/>
        <v>0</v>
      </c>
      <c r="N38" s="84">
        <f t="shared" si="5"/>
        <v>0</v>
      </c>
      <c r="O38" s="84">
        <f t="shared" si="3"/>
        <v>863365.25842897664</v>
      </c>
      <c r="Q38" s="74">
        <f t="shared" si="6"/>
        <v>283614.75805993692</v>
      </c>
      <c r="R38" s="74">
        <f t="shared" si="7"/>
        <v>166323.90763101372</v>
      </c>
      <c r="S38" s="74">
        <f t="shared" si="8"/>
        <v>395941.93900423218</v>
      </c>
      <c r="T38" s="74">
        <f>IF('Ben4'!$A$5=1,INDEX('Ben4'!$Z$103:$BQ$103,1,MATCH(Appendix!B38,'Ben4'!$Z$9:$BQ$9,0)),0)</f>
        <v>14172.49800308506</v>
      </c>
      <c r="U38" s="74">
        <f t="shared" si="8"/>
        <v>3312.1557307088156</v>
      </c>
      <c r="W38" s="74">
        <f t="shared" si="9"/>
        <v>0</v>
      </c>
    </row>
    <row r="39" spans="1:23" s="9" customFormat="1">
      <c r="A39" s="163">
        <f>A38+1</f>
        <v>29</v>
      </c>
      <c r="B39" s="163">
        <f t="shared" si="10"/>
        <v>2048</v>
      </c>
      <c r="C39" s="84">
        <f>INDEX(Cost!$X$25:$BG$25,1,MATCH($B39,Cost!$X$9:$BG$9))</f>
        <v>0</v>
      </c>
      <c r="D39" s="84">
        <v>0</v>
      </c>
      <c r="E39" s="84">
        <f>INDEX(Cost!$X$35:$BQ$35,1,MATCH($B39,Cost!$X$9:$BQ$9,0))</f>
        <v>0</v>
      </c>
      <c r="F39" s="84">
        <f>IF('Ben1'!$A$5=1,INDEX('Ben1'!$Z$52:$BQ$52,1,MATCH(Appendix!B39,'Ben1'!$Z$9:$BQ$9,0)),0)</f>
        <v>1916265.8618466316</v>
      </c>
      <c r="G39" s="84">
        <f>IF('Ben2'!$A$5=1,INDEX('Ben2'!$Z$37:$BQ$37,1,MATCH(Appendix!B39,'Ben2'!$Z$9:$BQ$9,0)),0)</f>
        <v>1105860.7778665717</v>
      </c>
      <c r="H39" s="84">
        <f>IF('Ben3'!$A$5=1,INDEX('Ben3'!$Z$86:$BQ$86,1,MATCH(Appendix!B39,'Ben3'!$Z$9:$BQ$9,0)),0)</f>
        <v>2632553.9538705116</v>
      </c>
      <c r="I39" s="84">
        <f>IF('Ben4'!$A$5=1,INDEX('Ben4'!$Z$93:$BQ$93,1,MATCH(Appendix!B39,'Ben4'!$Z$9:$BQ$9,0)),0)</f>
        <v>39962.904195604475</v>
      </c>
      <c r="J39" s="84">
        <f>IF('Ben5'!$A$5=1,INDEX('Ben5'!$Z$19:$BQ$19,1,MATCH(Appendix!B39,'Ben5'!$Z$9:$BQ$9,0)),0)</f>
        <v>22378.845865755935</v>
      </c>
      <c r="K39" s="84">
        <f t="shared" si="2"/>
        <v>5717022.3436450763</v>
      </c>
      <c r="L39" s="127">
        <f>INDEX(a!$Z$79:$BQ$79,1,MATCH($A39,a!$Z$53:$BQ$53))</f>
        <v>0.1405628153554111</v>
      </c>
      <c r="M39" s="84">
        <f t="shared" si="4"/>
        <v>0</v>
      </c>
      <c r="N39" s="84">
        <f t="shared" si="5"/>
        <v>0</v>
      </c>
      <c r="O39" s="84">
        <f t="shared" si="3"/>
        <v>811676.20608403441</v>
      </c>
      <c r="Q39" s="74">
        <f t="shared" si="6"/>
        <v>269355.72451062582</v>
      </c>
      <c r="R39" s="74">
        <f t="shared" si="7"/>
        <v>155442.90432805021</v>
      </c>
      <c r="S39" s="74">
        <f t="shared" si="8"/>
        <v>370039.19533105817</v>
      </c>
      <c r="T39" s="74">
        <f>IF('Ben4'!$A$5=1,INDEX('Ben4'!$Z$103:$BQ$103,1,MATCH(Appendix!B39,'Ben4'!$Z$9:$BQ$9,0)),0)</f>
        <v>13692.748335004631</v>
      </c>
      <c r="U39" s="74">
        <f t="shared" si="8"/>
        <v>3145.6335792954565</v>
      </c>
      <c r="W39" s="74">
        <f t="shared" si="9"/>
        <v>0</v>
      </c>
    </row>
    <row r="40" spans="1:23" s="9" customFormat="1">
      <c r="A40" s="163">
        <f t="shared" ref="A40:A47" si="11">A39+1</f>
        <v>30</v>
      </c>
      <c r="B40" s="163">
        <f t="shared" si="10"/>
        <v>2049</v>
      </c>
      <c r="C40" s="84">
        <f>INDEX(Cost!$X$25:$BG$25,1,MATCH($B40,Cost!$X$9:$BG$9))</f>
        <v>0</v>
      </c>
      <c r="D40" s="84">
        <v>0</v>
      </c>
      <c r="E40" s="84">
        <f>INDEX(Cost!$X$35:$BQ$35,1,MATCH($B40,Cost!$X$9:$BQ$9,0))</f>
        <v>0</v>
      </c>
      <c r="F40" s="84">
        <f>IF('Ben1'!$A$5=1,INDEX('Ben1'!$Z$52:$BQ$52,1,MATCH(Appendix!B40,'Ben1'!$Z$9:$BQ$9,0)),0)</f>
        <v>1947318.2069955943</v>
      </c>
      <c r="G40" s="84">
        <f>IF('Ben2'!$A$5=1,INDEX('Ben2'!$Z$37:$BQ$37,1,MATCH(Appendix!B40,'Ben2'!$Z$9:$BQ$9,0)),0)</f>
        <v>1105860.7778665717</v>
      </c>
      <c r="H40" s="84">
        <f>IF('Ben3'!$A$5=1,INDEX('Ben3'!$Z$86:$BQ$86,1,MATCH(Appendix!B40,'Ben3'!$Z$9:$BQ$9,0)),0)</f>
        <v>2632553.9538705116</v>
      </c>
      <c r="I40" s="84">
        <f>IF('Ben4'!$A$5=1,INDEX('Ben4'!$Z$93:$BQ$93,1,MATCH(Appendix!B40,'Ben4'!$Z$9:$BQ$9,0)),0)</f>
        <v>39857.178203166695</v>
      </c>
      <c r="J40" s="84">
        <f>IF('Ben5'!$A$5=1,INDEX('Ben5'!$Z$19:$BQ$19,1,MATCH(Appendix!B40,'Ben5'!$Z$9:$BQ$9,0)),0)</f>
        <v>22741.486384326377</v>
      </c>
      <c r="K40" s="84">
        <f t="shared" si="2"/>
        <v>5748331.6033201711</v>
      </c>
      <c r="L40" s="127">
        <f>INDEX(a!$Z$79:$BQ$79,1,MATCH($A40,a!$Z$53:$BQ$53))</f>
        <v>0.13136711715458982</v>
      </c>
      <c r="M40" s="84">
        <f t="shared" si="4"/>
        <v>0</v>
      </c>
      <c r="N40" s="84">
        <f t="shared" si="5"/>
        <v>0</v>
      </c>
      <c r="O40" s="84">
        <f t="shared" si="3"/>
        <v>763248.96234913333</v>
      </c>
      <c r="Q40" s="74">
        <f t="shared" si="6"/>
        <v>255813.57903565603</v>
      </c>
      <c r="R40" s="74">
        <f t="shared" si="7"/>
        <v>145273.74236266376</v>
      </c>
      <c r="S40" s="74">
        <f t="shared" si="8"/>
        <v>345831.02367388614</v>
      </c>
      <c r="T40" s="74">
        <f>IF('Ben4'!$A$5=1,INDEX('Ben4'!$Z$103:$BQ$103,1,MATCH(Appendix!B40,'Ben4'!$Z$9:$BQ$9,0)),0)</f>
        <v>13343.133770808152</v>
      </c>
      <c r="U40" s="74">
        <f t="shared" si="8"/>
        <v>2987.4835061193126</v>
      </c>
      <c r="W40" s="74">
        <f t="shared" si="9"/>
        <v>0</v>
      </c>
    </row>
    <row r="41" spans="1:23" s="9" customFormat="1">
      <c r="A41" s="163">
        <f t="shared" si="11"/>
        <v>31</v>
      </c>
      <c r="B41" s="163">
        <f t="shared" si="10"/>
        <v>2050</v>
      </c>
      <c r="C41" s="84">
        <f>INDEX(Cost!$X$25:$BG$25,1,MATCH($B41,Cost!$X$9:$BG$9))</f>
        <v>0</v>
      </c>
      <c r="D41" s="84">
        <v>0</v>
      </c>
      <c r="E41" s="84">
        <f>INDEX(Cost!$X$35:$BQ$35,1,MATCH($B41,Cost!$X$9:$BQ$9,0))</f>
        <v>0</v>
      </c>
      <c r="F41" s="84">
        <f>IF('Ben1'!$A$5=1,INDEX('Ben1'!$Z$52:$BQ$52,1,MATCH(Appendix!B41,'Ben1'!$Z$9:$BQ$9,0)),0)</f>
        <v>1978873.7433553638</v>
      </c>
      <c r="G41" s="84">
        <f>IF('Ben2'!$A$5=1,INDEX('Ben2'!$Z$37:$BQ$37,1,MATCH(Appendix!B41,'Ben2'!$Z$9:$BQ$9,0)),0)</f>
        <v>1105860.7778665717</v>
      </c>
      <c r="H41" s="84">
        <f>IF('Ben3'!$A$5=1,INDEX('Ben3'!$Z$86:$BQ$86,1,MATCH(Appendix!B41,'Ben3'!$Z$9:$BQ$9,0)),0)</f>
        <v>2632553.9538705116</v>
      </c>
      <c r="I41" s="84">
        <f>IF('Ben4'!$A$5=1,INDEX('Ben4'!$Z$93:$BQ$93,1,MATCH(Appendix!B41,'Ben4'!$Z$9:$BQ$9,0)),0)</f>
        <v>39884.707573727093</v>
      </c>
      <c r="J41" s="84">
        <f>IF('Ben5'!$A$5=1,INDEX('Ben5'!$Z$19:$BQ$19,1,MATCH(Appendix!B41,'Ben5'!$Z$9:$BQ$9,0)),0)</f>
        <v>23110.00335186554</v>
      </c>
      <c r="K41" s="84">
        <f t="shared" si="2"/>
        <v>5780283.1860180395</v>
      </c>
      <c r="L41" s="127">
        <f>INDEX(a!$Z$79:$BQ$79,1,MATCH($A41,a!$Z$53:$BQ$53))</f>
        <v>0.1227730066865325</v>
      </c>
      <c r="M41" s="84">
        <f t="shared" si="4"/>
        <v>0</v>
      </c>
      <c r="N41" s="84">
        <f t="shared" si="5"/>
        <v>0</v>
      </c>
      <c r="O41" s="84">
        <f t="shared" si="3"/>
        <v>717704.78019901365</v>
      </c>
      <c r="Q41" s="74">
        <f t="shared" si="6"/>
        <v>242952.27932477169</v>
      </c>
      <c r="R41" s="74">
        <f t="shared" si="7"/>
        <v>135769.85267538665</v>
      </c>
      <c r="S41" s="74">
        <f t="shared" si="8"/>
        <v>323206.56418120192</v>
      </c>
      <c r="T41" s="74">
        <f>IF('Ben4'!$A$5=1,INDEX('Ben4'!$Z$103:$BQ$103,1,MATCH(Appendix!B41,'Ben4'!$Z$9:$BQ$9,0)),0)</f>
        <v>12938.799421609103</v>
      </c>
      <c r="U41" s="74">
        <f t="shared" si="8"/>
        <v>2837.2845960443765</v>
      </c>
      <c r="W41" s="74">
        <f t="shared" si="9"/>
        <v>0</v>
      </c>
    </row>
    <row r="42" spans="1:23" s="9" customFormat="1">
      <c r="A42" s="163">
        <f t="shared" si="11"/>
        <v>32</v>
      </c>
      <c r="B42" s="163">
        <f t="shared" si="10"/>
        <v>2051</v>
      </c>
      <c r="C42" s="84">
        <f>INDEX(Cost!$X$25:$BG$25,1,MATCH($B42,Cost!$X$9:$BG$9))</f>
        <v>0</v>
      </c>
      <c r="D42" s="84">
        <v>0</v>
      </c>
      <c r="E42" s="84">
        <f>INDEX(Cost!$X$35:$BQ$35,1,MATCH($B42,Cost!$X$9:$BQ$9,0))</f>
        <v>0</v>
      </c>
      <c r="F42" s="84">
        <f>IF('Ben1'!$A$5=1,INDEX('Ben1'!$Z$52:$BQ$52,1,MATCH(Appendix!B42,'Ben1'!$Z$9:$BQ$9,0)),0)</f>
        <v>2010940.62494437</v>
      </c>
      <c r="G42" s="84">
        <f>IF('Ben2'!$A$5=1,INDEX('Ben2'!$Z$37:$BQ$37,1,MATCH(Appendix!B42,'Ben2'!$Z$9:$BQ$9,0)),0)</f>
        <v>1105860.7778665717</v>
      </c>
      <c r="H42" s="84">
        <f>IF('Ben3'!$A$5=1,INDEX('Ben3'!$Z$86:$BQ$86,1,MATCH(Appendix!B42,'Ben3'!$Z$9:$BQ$9,0)),0)</f>
        <v>2632553.9538705116</v>
      </c>
      <c r="I42" s="84">
        <f>IF('Ben4'!$A$5=1,INDEX('Ben4'!$Z$93:$BQ$93,1,MATCH(Appendix!B42,'Ben4'!$Z$9:$BQ$9,0)),0)</f>
        <v>39836.996393368041</v>
      </c>
      <c r="J42" s="84">
        <f>IF('Ben5'!$A$5=1,INDEX('Ben5'!$Z$19:$BQ$19,1,MATCH(Appendix!B42,'Ben5'!$Z$9:$BQ$9,0)),0)</f>
        <v>23484.491993950029</v>
      </c>
      <c r="K42" s="84">
        <f t="shared" si="2"/>
        <v>5812676.8450687705</v>
      </c>
      <c r="L42" s="127">
        <f>INDEX(a!$Z$79:$BQ$79,1,MATCH($A42,a!$Z$53:$BQ$53))</f>
        <v>0.11474112774442291</v>
      </c>
      <c r="M42" s="84">
        <f t="shared" si="4"/>
        <v>0</v>
      </c>
      <c r="N42" s="84">
        <f t="shared" si="5"/>
        <v>0</v>
      </c>
      <c r="O42" s="84">
        <f t="shared" si="3"/>
        <v>674838.73037198663</v>
      </c>
      <c r="Q42" s="74">
        <f t="shared" si="6"/>
        <v>230737.59513319159</v>
      </c>
      <c r="R42" s="74">
        <f t="shared" si="7"/>
        <v>126887.71278073519</v>
      </c>
      <c r="S42" s="74">
        <f t="shared" si="8"/>
        <v>302062.20951514196</v>
      </c>
      <c r="T42" s="74">
        <f>IF('Ben4'!$A$5=1,INDEX('Ben4'!$Z$103:$BQ$103,1,MATCH(Appendix!B42,'Ben4'!$Z$9:$BQ$9,0)),0)</f>
        <v>12456.575847027187</v>
      </c>
      <c r="U42" s="74">
        <f t="shared" si="8"/>
        <v>2694.6370958906973</v>
      </c>
      <c r="W42" s="74">
        <f t="shared" si="9"/>
        <v>0</v>
      </c>
    </row>
    <row r="43" spans="1:23" s="9" customFormat="1">
      <c r="A43" s="163">
        <f t="shared" si="11"/>
        <v>33</v>
      </c>
      <c r="B43" s="163">
        <f t="shared" si="10"/>
        <v>2052</v>
      </c>
      <c r="C43" s="84">
        <f>INDEX(Cost!$X$25:$BG$25,1,MATCH($B43,Cost!$X$9:$BG$9))</f>
        <v>0</v>
      </c>
      <c r="D43" s="84">
        <v>0</v>
      </c>
      <c r="E43" s="84">
        <f>INDEX(Cost!$X$35:$BQ$35,1,MATCH($B43,Cost!$X$9:$BQ$9,0))</f>
        <v>0</v>
      </c>
      <c r="F43" s="84">
        <f>IF('Ben1'!$A$5=1,INDEX('Ben1'!$Z$52:$BQ$52,1,MATCH(Appendix!B43,'Ben1'!$Z$9:$BQ$9,0)),0)</f>
        <v>2043527.1379137491</v>
      </c>
      <c r="G43" s="84">
        <f>IF('Ben2'!$A$5=1,INDEX('Ben2'!$Z$37:$BQ$37,1,MATCH(Appendix!B43,'Ben2'!$Z$9:$BQ$9,0)),0)</f>
        <v>1105860.7778665717</v>
      </c>
      <c r="H43" s="84">
        <f>IF('Ben3'!$A$5=1,INDEX('Ben3'!$Z$86:$BQ$86,1,MATCH(Appendix!B43,'Ben3'!$Z$9:$BQ$9,0)),0)</f>
        <v>2632553.9538705116</v>
      </c>
      <c r="I43" s="84">
        <f>IF('Ben4'!$A$5=1,INDEX('Ben4'!$Z$93:$BQ$93,1,MATCH(Appendix!B43,'Ben4'!$Z$9:$BQ$9,0)),0)</f>
        <v>39835.94596550097</v>
      </c>
      <c r="J43" s="84">
        <f>IF('Ben5'!$A$5=1,INDEX('Ben5'!$Z$19:$BQ$19,1,MATCH(Appendix!B43,'Ben5'!$Z$9:$BQ$9,0)),0)</f>
        <v>23865.049079250002</v>
      </c>
      <c r="K43" s="84">
        <f t="shared" si="2"/>
        <v>5845642.8646955825</v>
      </c>
      <c r="L43" s="127">
        <f>INDEX(a!$Z$79:$BQ$79,1,MATCH($A43,a!$Z$53:$BQ$53))</f>
        <v>0.10723469882656347</v>
      </c>
      <c r="M43" s="84">
        <f t="shared" si="4"/>
        <v>0</v>
      </c>
      <c r="N43" s="84">
        <f t="shared" si="5"/>
        <v>0</v>
      </c>
      <c r="O43" s="84">
        <f t="shared" si="3"/>
        <v>634591.11516653909</v>
      </c>
      <c r="Q43" s="74">
        <f t="shared" si="6"/>
        <v>219137.01717809011</v>
      </c>
      <c r="R43" s="74">
        <f t="shared" si="7"/>
        <v>118586.64745863102</v>
      </c>
      <c r="S43" s="74">
        <f t="shared" si="8"/>
        <v>282301.13038798317</v>
      </c>
      <c r="T43" s="74">
        <f>IF('Ben4'!$A$5=1,INDEX('Ben4'!$Z$103:$BQ$103,1,MATCH(Appendix!B43,'Ben4'!$Z$9:$BQ$9,0)),0)</f>
        <v>12007.158791340351</v>
      </c>
      <c r="U43" s="74">
        <f t="shared" si="8"/>
        <v>2559.1613504945299</v>
      </c>
      <c r="W43" s="74">
        <f t="shared" si="9"/>
        <v>0</v>
      </c>
    </row>
    <row r="44" spans="1:23" s="175" customFormat="1">
      <c r="A44" s="163">
        <f t="shared" si="11"/>
        <v>34</v>
      </c>
      <c r="B44" s="163">
        <f t="shared" si="10"/>
        <v>2053</v>
      </c>
      <c r="C44" s="84">
        <f>INDEX(Cost!$X$25:$BG$25,1,MATCH($B44,Cost!$X$9:$BG$9))</f>
        <v>0</v>
      </c>
      <c r="D44" s="84">
        <v>0</v>
      </c>
      <c r="E44" s="84">
        <f>INDEX(Cost!$X$35:$BQ$35,1,MATCH($B44,Cost!$X$9:$BQ$9,0))</f>
        <v>0</v>
      </c>
      <c r="F44" s="84">
        <f>IF('Ben1'!$A$5=1,INDEX('Ben1'!$Z$52:$BQ$52,1,MATCH(Appendix!B44,'Ben1'!$Z$9:$BQ$9,0)),0)</f>
        <v>2076641.7026885028</v>
      </c>
      <c r="G44" s="84">
        <f>IF('Ben2'!$A$5=1,INDEX('Ben2'!$Z$37:$BQ$37,1,MATCH(Appendix!B44,'Ben2'!$Z$9:$BQ$9,0)),0)</f>
        <v>1105860.7778665717</v>
      </c>
      <c r="H44" s="84">
        <f>IF('Ben3'!$A$5=1,INDEX('Ben3'!$Z$86:$BQ$86,1,MATCH(Appendix!B44,'Ben3'!$Z$9:$BQ$9,0)),0)</f>
        <v>2632553.9538705116</v>
      </c>
      <c r="I44" s="84">
        <f>IF('Ben4'!$A$5=1,INDEX('Ben4'!$Z$93:$BQ$93,1,MATCH(Appendix!B44,'Ben4'!$Z$9:$BQ$9,0)),0)</f>
        <v>40058.957929289092</v>
      </c>
      <c r="J44" s="84">
        <f>IF('Ben5'!$A$5=1,INDEX('Ben5'!$Z$19:$BQ$19,1,MATCH(Appendix!B44,'Ben5'!$Z$9:$BQ$9,0)),0)</f>
        <v>24251.772944534368</v>
      </c>
      <c r="K44" s="84">
        <f t="shared" si="2"/>
        <v>5879367.1652994091</v>
      </c>
      <c r="L44" s="127">
        <f>INDEX(a!$Z$79:$BQ$79,1,MATCH($A44,a!$Z$53:$BQ$53))</f>
        <v>0.10021934469772288</v>
      </c>
      <c r="M44" s="84">
        <f t="shared" si="4"/>
        <v>0</v>
      </c>
      <c r="N44" s="84">
        <f t="shared" si="5"/>
        <v>0</v>
      </c>
      <c r="O44" s="84">
        <f t="shared" si="3"/>
        <v>596817.23784521443</v>
      </c>
      <c r="Q44" s="74">
        <f t="shared" si="6"/>
        <v>208119.67061540522</v>
      </c>
      <c r="R44" s="74">
        <f t="shared" si="7"/>
        <v>110828.64248470191</v>
      </c>
      <c r="S44" s="74">
        <f t="shared" si="8"/>
        <v>263832.83213830204</v>
      </c>
      <c r="T44" s="74">
        <f>IF('Ben4'!$A$5=1,INDEX('Ben4'!$Z$103:$BQ$103,1,MATCH(Appendix!B44,'Ben4'!$Z$9:$BQ$9,0)),0)</f>
        <v>11605.595814546057</v>
      </c>
      <c r="U44" s="74">
        <f t="shared" si="8"/>
        <v>2430.4967922591995</v>
      </c>
      <c r="W44" s="74">
        <f t="shared" si="9"/>
        <v>0</v>
      </c>
    </row>
    <row r="45" spans="1:23" s="175" customFormat="1">
      <c r="A45" s="163">
        <f t="shared" si="11"/>
        <v>35</v>
      </c>
      <c r="B45" s="163">
        <f t="shared" si="10"/>
        <v>2054</v>
      </c>
      <c r="C45" s="84">
        <f>INDEX(Cost!$X$25:$BG$25,1,MATCH($B45,Cost!$X$9:$BG$9))</f>
        <v>0</v>
      </c>
      <c r="D45" s="84">
        <v>0</v>
      </c>
      <c r="E45" s="84">
        <f>INDEX(Cost!$X$35:$BQ$35,1,MATCH($B45,Cost!$X$9:$BQ$9,0))</f>
        <v>0</v>
      </c>
      <c r="F45" s="84">
        <f>IF('Ben1'!$A$5=1,INDEX('Ben1'!$Z$52:$BQ$52,1,MATCH(Appendix!B45,'Ben1'!$Z$9:$BQ$9,0)),0)</f>
        <v>2110292.8761433554</v>
      </c>
      <c r="G45" s="84">
        <f>IF('Ben2'!$A$5=1,INDEX('Ben2'!$Z$37:$BQ$37,1,MATCH(Appendix!B45,'Ben2'!$Z$9:$BQ$9,0)),0)</f>
        <v>1105860.7778665717</v>
      </c>
      <c r="H45" s="84">
        <f>IF('Ben3'!$A$5=1,INDEX('Ben3'!$Z$86:$BQ$86,1,MATCH(Appendix!B45,'Ben3'!$Z$9:$BQ$9,0)),0)</f>
        <v>2632553.9538705116</v>
      </c>
      <c r="I45" s="84">
        <f>IF('Ben4'!$A$5=1,INDEX('Ben4'!$Z$93:$BQ$93,1,MATCH(Appendix!B45,'Ben4'!$Z$9:$BQ$9,0)),0)</f>
        <v>40305.647373704691</v>
      </c>
      <c r="J45" s="84">
        <f>IF('Ben5'!$A$5=1,INDEX('Ben5'!$Z$19:$BQ$19,1,MATCH(Appendix!B45,'Ben5'!$Z$9:$BQ$9,0)),0)</f>
        <v>24644.763520081255</v>
      </c>
      <c r="K45" s="84">
        <f t="shared" si="2"/>
        <v>5913658.0187742244</v>
      </c>
      <c r="L45" s="127">
        <f>INDEX(a!$Z$79:$BQ$79,1,MATCH($A45,a!$Z$53:$BQ$53))</f>
        <v>9.366293896983445E-2</v>
      </c>
      <c r="M45" s="84">
        <f t="shared" si="4"/>
        <v>0</v>
      </c>
      <c r="N45" s="84">
        <f t="shared" si="5"/>
        <v>0</v>
      </c>
      <c r="O45" s="84">
        <f t="shared" si="3"/>
        <v>561342.58267082903</v>
      </c>
      <c r="Q45" s="74">
        <f t="shared" si="6"/>
        <v>197656.23286669151</v>
      </c>
      <c r="R45" s="74">
        <f t="shared" si="7"/>
        <v>103578.17054645036</v>
      </c>
      <c r="S45" s="74">
        <f t="shared" si="8"/>
        <v>246572.74031617009</v>
      </c>
      <c r="T45" s="74">
        <f>IF('Ben4'!$A$5=1,INDEX('Ben4'!$Z$103:$BQ$103,1,MATCH(Appendix!B45,'Ben4'!$Z$9:$BQ$9,0)),0)</f>
        <v>11227.137960009684</v>
      </c>
      <c r="U45" s="74">
        <f t="shared" si="8"/>
        <v>2308.3009815073729</v>
      </c>
      <c r="W45" s="74">
        <f t="shared" si="9"/>
        <v>0</v>
      </c>
    </row>
    <row r="46" spans="1:23" s="175" customFormat="1">
      <c r="A46" s="163">
        <f t="shared" si="11"/>
        <v>36</v>
      </c>
      <c r="B46" s="163">
        <f t="shared" si="10"/>
        <v>2055</v>
      </c>
      <c r="C46" s="84">
        <f>INDEX(Cost!$X$25:$BG$25,1,MATCH($B46,Cost!$X$9:$BG$9))</f>
        <v>0</v>
      </c>
      <c r="D46" s="84">
        <v>0</v>
      </c>
      <c r="E46" s="84">
        <f>INDEX(Cost!$X$35:$BQ$35,1,MATCH($B46,Cost!$X$9:$BQ$9,0))</f>
        <v>0</v>
      </c>
      <c r="F46" s="84">
        <f>IF('Ben1'!$A$5=1,INDEX('Ben1'!$Z$52:$BQ$52,1,MATCH(Appendix!B46,'Ben1'!$Z$9:$BQ$9,0)),0)</f>
        <v>2144489.3538138666</v>
      </c>
      <c r="G46" s="84">
        <f>IF('Ben2'!$A$5=1,INDEX('Ben2'!$Z$37:$BQ$37,1,MATCH(Appendix!B46,'Ben2'!$Z$9:$BQ$9,0)),0)</f>
        <v>1105860.7778665717</v>
      </c>
      <c r="H46" s="84">
        <f>IF('Ben3'!$A$5=1,INDEX('Ben3'!$Z$86:$BQ$86,1,MATCH(Appendix!B46,'Ben3'!$Z$9:$BQ$9,0)),0)</f>
        <v>2632553.9538705116</v>
      </c>
      <c r="I46" s="84">
        <f>IF('Ben4'!$A$5=1,INDEX('Ben4'!$Z$93:$BQ$93,1,MATCH(Appendix!B46,'Ben4'!$Z$9:$BQ$9,0)),0)</f>
        <v>40576.30832392694</v>
      </c>
      <c r="J46" s="84">
        <f>IF('Ben5'!$A$5=1,INDEX('Ben5'!$Z$19:$BQ$19,1,MATCH(Appendix!B46,'Ben5'!$Z$9:$BQ$9,0)),0)</f>
        <v>25044.122355500192</v>
      </c>
      <c r="K46" s="84">
        <f t="shared" si="2"/>
        <v>5948524.5162303774</v>
      </c>
      <c r="L46" s="127">
        <f>INDEX(a!$Z$79:$BQ$79,1,MATCH($A46,a!$Z$53:$BQ$53))</f>
        <v>8.7535456981153698E-2</v>
      </c>
      <c r="M46" s="84">
        <f t="shared" si="4"/>
        <v>0</v>
      </c>
      <c r="N46" s="84">
        <f t="shared" si="5"/>
        <v>0</v>
      </c>
      <c r="O46" s="84">
        <f t="shared" si="3"/>
        <v>528025.13627371553</v>
      </c>
      <c r="Q46" s="74">
        <f t="shared" si="6"/>
        <v>187718.85557731582</v>
      </c>
      <c r="R46" s="74">
        <f t="shared" si="7"/>
        <v>96802.028548084447</v>
      </c>
      <c r="S46" s="74">
        <f t="shared" si="8"/>
        <v>230441.81337959826</v>
      </c>
      <c r="T46" s="74">
        <f>IF('Ben4'!$A$5=1,INDEX('Ben4'!$Z$103:$BQ$103,1,MATCH(Appendix!B46,'Ben4'!$Z$9:$BQ$9,0)),0)</f>
        <v>10870.190073636411</v>
      </c>
      <c r="U46" s="74">
        <f t="shared" si="8"/>
        <v>2192.2486950806369</v>
      </c>
      <c r="W46" s="74">
        <f t="shared" si="9"/>
        <v>0</v>
      </c>
    </row>
    <row r="47" spans="1:23" s="175" customFormat="1">
      <c r="A47" s="163">
        <f t="shared" si="11"/>
        <v>37</v>
      </c>
      <c r="B47" s="163">
        <f t="shared" si="10"/>
        <v>2056</v>
      </c>
      <c r="C47" s="84">
        <f>INDEX(Cost!$X$25:$BG$25,1,MATCH($B47,Cost!$X$9:$BG$9))</f>
        <v>0</v>
      </c>
      <c r="D47" s="84">
        <v>0</v>
      </c>
      <c r="E47" s="84">
        <f>INDEX(Cost!$X$35:$BQ$35,1,MATCH($B47,Cost!$X$9:$BQ$9,0))</f>
        <v>36007686.83274021</v>
      </c>
      <c r="F47" s="84">
        <f>IF('Ben1'!$A$5=1,INDEX('Ben1'!$Z$52:$BQ$52,1,MATCH(Appendix!B47,'Ben1'!$Z$9:$BQ$9,0)),0)</f>
        <v>0</v>
      </c>
      <c r="G47" s="84">
        <f>IF('Ben2'!$A$5=1,INDEX('Ben2'!$Z$37:$BQ$37,1,MATCH(Appendix!B47,'Ben2'!$Z$9:$BQ$9,0)),0)</f>
        <v>0</v>
      </c>
      <c r="H47" s="84">
        <f>IF('Ben3'!$A$5=1,INDEX('Ben3'!$Z$86:$BQ$86,1,MATCH(Appendix!B47,'Ben3'!$Z$9:$BQ$9,0)),0)</f>
        <v>0</v>
      </c>
      <c r="I47" s="84">
        <f>IF('Ben4'!$A$5=1,INDEX('Ben4'!$Z$93:$BQ$93,1,MATCH(Appendix!B47,'Ben4'!$Z$9:$BQ$9,0)),0)</f>
        <v>0</v>
      </c>
      <c r="J47" s="84">
        <f>IF('Ben5'!$A$5=1,INDEX('Ben5'!$Z$19:$BQ$19,1,MATCH(Appendix!B47,'Ben5'!$Z$9:$BQ$9,0)),0)</f>
        <v>0</v>
      </c>
      <c r="K47" s="84">
        <f t="shared" si="2"/>
        <v>0</v>
      </c>
      <c r="L47" s="127">
        <f>INDEX(a!$Z$79:$BQ$79,1,MATCH($A47,a!$Z$53:$BQ$53))</f>
        <v>8.1808838300143641E-2</v>
      </c>
      <c r="M47" s="84">
        <f t="shared" si="4"/>
        <v>0</v>
      </c>
      <c r="N47" s="84">
        <f t="shared" si="5"/>
        <v>2945747.0296618552</v>
      </c>
      <c r="O47" s="84">
        <f t="shared" si="3"/>
        <v>0</v>
      </c>
      <c r="Q47" s="74">
        <f t="shared" si="6"/>
        <v>0</v>
      </c>
      <c r="R47" s="74">
        <f t="shared" si="7"/>
        <v>0</v>
      </c>
      <c r="S47" s="74">
        <f t="shared" si="8"/>
        <v>0</v>
      </c>
      <c r="T47" s="74">
        <f>IF('Ben4'!$A$5=1,INDEX('Ben4'!$Z$103:$BQ$103,1,MATCH(Appendix!B47,'Ben4'!$Z$9:$BQ$9,0)),0)</f>
        <v>0</v>
      </c>
      <c r="U47" s="74">
        <f t="shared" si="8"/>
        <v>0</v>
      </c>
      <c r="W47" s="74">
        <f t="shared" si="9"/>
        <v>0</v>
      </c>
    </row>
    <row r="48" spans="1:23" s="9" customFormat="1">
      <c r="A48" s="83" t="s">
        <v>0</v>
      </c>
      <c r="B48" s="126"/>
      <c r="C48" s="85">
        <f t="shared" ref="C48:K48" si="12">SUM(C8:C47)</f>
        <v>60012811.387900352</v>
      </c>
      <c r="D48" s="85">
        <f t="shared" si="12"/>
        <v>0</v>
      </c>
      <c r="E48" s="85">
        <f t="shared" si="12"/>
        <v>36007686.83274021</v>
      </c>
      <c r="F48" s="85">
        <f t="shared" si="12"/>
        <v>48972613.197421648</v>
      </c>
      <c r="G48" s="85">
        <f t="shared" si="12"/>
        <v>32710717.137966976</v>
      </c>
      <c r="H48" s="85">
        <f t="shared" si="12"/>
        <v>75137042.075907558</v>
      </c>
      <c r="I48" s="85">
        <f t="shared" ref="I48:J48" si="13">SUM(I8:I47)</f>
        <v>1163055.2327715764</v>
      </c>
      <c r="J48" s="85">
        <f t="shared" si="13"/>
        <v>600939.11263509572</v>
      </c>
      <c r="K48" s="85">
        <f t="shared" si="12"/>
        <v>158584366.75670287</v>
      </c>
      <c r="L48" s="85"/>
      <c r="M48" s="85">
        <f>SUM(M8:M47)</f>
        <v>43335450.8840556</v>
      </c>
      <c r="N48" s="85">
        <f>SUM(N8:N47)</f>
        <v>2945747.0296618552</v>
      </c>
      <c r="O48" s="85">
        <f>SUM(O8:O47)</f>
        <v>41538599.060346618</v>
      </c>
      <c r="Q48" s="162">
        <f>SUM(Q8:Q47)</f>
        <v>11959861.156152217</v>
      </c>
      <c r="R48" s="162">
        <f>SUM(R8:R47)</f>
        <v>8923039.6125883572</v>
      </c>
      <c r="S48" s="162">
        <f>SUM(S8:S47)</f>
        <v>19948323.678390991</v>
      </c>
      <c r="T48" s="162">
        <f>SUM(T8:T47)</f>
        <v>554131.31424917327</v>
      </c>
      <c r="U48" s="162">
        <f>SUM(U8:U47)</f>
        <v>153243.29896589118</v>
      </c>
      <c r="V48" s="162"/>
      <c r="W48" s="162">
        <f>SUM(W10:W47)</f>
        <v>0</v>
      </c>
    </row>
    <row r="50" spans="1:21">
      <c r="O50" s="360" t="s">
        <v>507</v>
      </c>
    </row>
    <row r="53" spans="1:21" s="9" customFormat="1">
      <c r="A53" s="94"/>
      <c r="F53" s="175"/>
      <c r="G53" s="245"/>
      <c r="H53" s="308"/>
      <c r="I53" s="308"/>
      <c r="J53" s="308"/>
      <c r="Q53" s="175"/>
      <c r="R53" s="245"/>
      <c r="S53" s="308"/>
      <c r="T53" s="308"/>
      <c r="U53" s="308"/>
    </row>
    <row r="54" spans="1:21" s="9" customFormat="1">
      <c r="A54" s="121" t="s">
        <v>70</v>
      </c>
      <c r="B54" s="122"/>
      <c r="F54" s="175"/>
      <c r="G54" s="245"/>
      <c r="H54" s="308"/>
      <c r="I54" s="308"/>
      <c r="J54" s="308"/>
      <c r="Q54" s="175"/>
      <c r="R54" s="245"/>
      <c r="S54" s="308"/>
      <c r="T54" s="308"/>
      <c r="U54" s="308"/>
    </row>
    <row r="55" spans="1:21" s="9" customFormat="1">
      <c r="A55" s="123" t="s">
        <v>79</v>
      </c>
      <c r="B55" s="122"/>
      <c r="C55" s="124">
        <f>(O48+N48)/M48</f>
        <v>1.0265116707571995</v>
      </c>
      <c r="D55" s="159"/>
      <c r="F55" s="175"/>
      <c r="G55" s="245"/>
      <c r="H55" s="308"/>
      <c r="I55" s="308"/>
      <c r="J55" s="308"/>
      <c r="Q55" s="175"/>
      <c r="R55" s="245"/>
      <c r="S55" s="308"/>
      <c r="T55" s="308"/>
      <c r="U55" s="308"/>
    </row>
    <row r="56" spans="1:21" s="9" customFormat="1">
      <c r="A56" s="123" t="s">
        <v>80</v>
      </c>
      <c r="B56" s="122"/>
      <c r="C56" s="125">
        <f>O48+N48-M48</f>
        <v>1148895.2059528753</v>
      </c>
      <c r="D56" s="160"/>
      <c r="F56" s="175"/>
      <c r="G56" s="245"/>
      <c r="H56" s="308"/>
      <c r="I56" s="308"/>
      <c r="J56" s="308"/>
      <c r="Q56" s="175"/>
      <c r="R56" s="245"/>
      <c r="S56" s="308"/>
      <c r="T56" s="308"/>
      <c r="U56" s="308"/>
    </row>
    <row r="57" spans="1:21" s="9" customFormat="1">
      <c r="F57" s="175"/>
      <c r="G57" s="245"/>
      <c r="H57" s="308"/>
      <c r="I57" s="308"/>
      <c r="J57" s="308"/>
      <c r="Q57" s="175"/>
      <c r="R57" s="245"/>
      <c r="S57" s="308"/>
      <c r="T57" s="308"/>
      <c r="U57" s="308"/>
    </row>
    <row r="58" spans="1:21" s="9" customFormat="1">
      <c r="F58" s="175"/>
      <c r="G58" s="245"/>
      <c r="H58" s="308"/>
      <c r="I58" s="308"/>
      <c r="J58" s="308"/>
      <c r="Q58" s="175"/>
      <c r="R58" s="245"/>
      <c r="S58" s="308"/>
      <c r="T58" s="308"/>
      <c r="U58" s="308"/>
    </row>
    <row r="59" spans="1:21" s="9" customFormat="1">
      <c r="F59" s="175"/>
      <c r="G59" s="245"/>
      <c r="H59" s="308"/>
      <c r="I59" s="308"/>
      <c r="J59" s="308"/>
      <c r="Q59" s="175"/>
      <c r="R59" s="245"/>
      <c r="S59" s="308"/>
      <c r="T59" s="308"/>
      <c r="U59" s="308"/>
    </row>
    <row r="60" spans="1:21" s="9" customFormat="1">
      <c r="F60" s="175"/>
      <c r="G60" s="245"/>
      <c r="H60" s="308"/>
      <c r="I60" s="308"/>
      <c r="J60" s="308"/>
      <c r="Q60" s="175"/>
      <c r="R60" s="245"/>
      <c r="S60" s="308"/>
      <c r="T60" s="308"/>
      <c r="U60" s="308"/>
    </row>
    <row r="61" spans="1:21" s="9" customFormat="1">
      <c r="F61" s="175"/>
      <c r="G61" s="245"/>
      <c r="H61" s="308"/>
      <c r="I61" s="308"/>
      <c r="J61" s="308"/>
      <c r="Q61" s="175"/>
      <c r="R61" s="245"/>
      <c r="S61" s="308"/>
      <c r="T61" s="308"/>
      <c r="U61" s="308"/>
    </row>
  </sheetData>
  <pageMargins left="0.7" right="0.7" top="0.75" bottom="0.75" header="0.3" footer="0.3"/>
  <pageSetup scale="51" fitToHeight="25" orientation="landscape" r:id="rId1"/>
  <headerFooter>
    <oddFooter>&amp;CAppendix A</oddFooter>
  </headerFooter>
  <rowBreaks count="1" manualBreakCount="1">
    <brk id="2" max="1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4B1CF629A4D64687516B856EA288DC" ma:contentTypeVersion="11" ma:contentTypeDescription="Create a new document." ma:contentTypeScope="" ma:versionID="1ba80baa50ef3d26ea371fe87f31203e">
  <xsd:schema xmlns:xsd="http://www.w3.org/2001/XMLSchema" xmlns:xs="http://www.w3.org/2001/XMLSchema" xmlns:p="http://schemas.microsoft.com/office/2006/metadata/properties" xmlns:ns2="f310ada9-4477-4495-920e-bc27981ea867" xmlns:ns3="824f7506-ec71-44e7-a9c2-b19a484d436a" targetNamespace="http://schemas.microsoft.com/office/2006/metadata/properties" ma:root="true" ma:fieldsID="9e3a0727a9028fb7e4c9b222e82cc152" ns2:_="" ns3:_="">
    <xsd:import namespace="f310ada9-4477-4495-920e-bc27981ea867"/>
    <xsd:import namespace="824f7506-ec71-44e7-a9c2-b19a484d43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10ada9-4477-4495-920e-bc27981ea8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4f7506-ec71-44e7-a9c2-b19a484d436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9A53E0F-827A-40E4-976D-9DC89D576BDE}"/>
</file>

<file path=customXml/itemProps2.xml><?xml version="1.0" encoding="utf-8"?>
<ds:datastoreItem xmlns:ds="http://schemas.openxmlformats.org/officeDocument/2006/customXml" ds:itemID="{46752FB4-8BB6-4C4F-9FDC-11FCD023822B}"/>
</file>

<file path=customXml/itemProps3.xml><?xml version="1.0" encoding="utf-8"?>
<ds:datastoreItem xmlns:ds="http://schemas.openxmlformats.org/officeDocument/2006/customXml" ds:itemID="{C4C17844-AE95-409C-B789-1051C7D386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a</vt:lpstr>
      <vt:lpstr>Project</vt:lpstr>
      <vt:lpstr>Cost</vt:lpstr>
      <vt:lpstr>Ben1</vt:lpstr>
      <vt:lpstr>Ben2</vt:lpstr>
      <vt:lpstr>Ben3</vt:lpstr>
      <vt:lpstr>Ben4</vt:lpstr>
      <vt:lpstr>Ben5</vt:lpstr>
      <vt:lpstr>Appendix</vt:lpstr>
      <vt:lpstr>Summary</vt:lpstr>
      <vt:lpstr>Appendix!Print_Area</vt:lpstr>
    </vt:vector>
  </TitlesOfParts>
  <Company>FTA@DOT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Cost Categories New Starts Workbook</dc:title>
  <dc:subject>Standard Cost Categories New Starts Workbook</dc:subject>
  <dc:creator>Federal Transit Administration</dc:creator>
  <dc:description>June 4, 2008 Annualized Wksht updated</dc:description>
  <cp:lastModifiedBy>Lucy Chen</cp:lastModifiedBy>
  <cp:lastPrinted>2019-08-07T21:58:44Z</cp:lastPrinted>
  <dcterms:created xsi:type="dcterms:W3CDTF">2003-11-20T16:37:39Z</dcterms:created>
  <dcterms:modified xsi:type="dcterms:W3CDTF">2021-03-18T14:36:33Z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Language">
    <vt:lpwstr>English</vt:lpwstr>
  </property>
  <property fmtid="{D5CDD505-2E9C-101B-9397-08002B2CF9AE}" pid="4" name="ContentTypeId">
    <vt:lpwstr>0x0101008B4B1CF629A4D64687516B856EA288DC</vt:lpwstr>
  </property>
</Properties>
</file>